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s>
</file>

<file path=xl/workbook.xml><?xml version="1.0" encoding="utf-8"?>
<workbook xmlns="http://schemas.openxmlformats.org/spreadsheetml/2006/main" xmlns:r="http://schemas.openxmlformats.org/officeDocument/2006/relationships">
  <workbookPr date1904="false"/>
  <bookViews>
    <workbookView activeTab="0"/>
  </bookViews>
  <sheets>
    <sheet name="IATE2 Export" r:id="rId3" sheetId="1"/>
  </sheets>
</workbook>
</file>

<file path=xl/sharedStrings.xml><?xml version="1.0" encoding="utf-8"?>
<sst xmlns="http://schemas.openxmlformats.org/spreadsheetml/2006/main" count="0" uniqueCount="0"/>
</file>

<file path=xl/styles.xml><?xml version="1.0" encoding="utf-8"?>
<styleSheet xmlns="http://schemas.openxmlformats.org/spreadsheetml/2006/main">
  <numFmts count="0"/>
  <fonts count="2">
    <font>
      <sz val="11.0"/>
      <color indexed="8"/>
      <name val="Calibri"/>
      <family val="2"/>
      <scheme val="minor"/>
    </font>
    <font>
      <name val="Calibri"/>
      <sz val="11.0"/>
      <u val="single"/>
      <color indexed="12"/>
    </font>
  </fonts>
  <fills count="4">
    <fill>
      <patternFill patternType="none"/>
    </fill>
    <fill>
      <patternFill patternType="darkGray"/>
    </fill>
    <fill>
      <patternFill patternType="none">
        <fgColor indexed="10"/>
      </patternFill>
    </fill>
    <fill>
      <patternFill patternType="solid">
        <fgColor indexed="10"/>
      </patternFill>
    </fill>
  </fills>
  <borders count="1">
    <border>
      <left/>
      <right/>
      <top/>
      <bottom/>
      <diagonal/>
    </border>
  </borders>
  <cellStyleXfs count="1">
    <xf numFmtId="0" fontId="0" fillId="0" borderId="0"/>
  </cellStyleXfs>
  <cellXfs count="4">
    <xf numFmtId="0" fontId="0" fillId="0" borderId="0" xfId="0"/>
    <xf numFmtId="0" fontId="1" fillId="0" borderId="0" xfId="0" applyFont="true"/>
    <xf numFmtId="0" fontId="0" fillId="0" borderId="0" xfId="0">
      <alignment wrapText="true"/>
    </xf>
    <xf numFmtId="0" fontId="0" fillId="3" borderId="0" xfId="0" applyFill="true"/>
  </cellXfs>
</styleSheet>
</file>

<file path=xl/_rels/workbook.xml.rels><?xml version="1.0" encoding="UTF-8" standalone="no"?><Relationships xmlns="http://schemas.openxmlformats.org/package/2006/relationships"><Relationship Id="rId1" Target="sharedStrings.xml" Type="http://schemas.openxmlformats.org/officeDocument/2006/relationships/sharedStrings"/><Relationship Id="rId2" Target="styles.xml" Type="http://schemas.openxmlformats.org/officeDocument/2006/relationships/styles"/><Relationship Id="rId3" Target="worksheets/sheet1.xml" Type="http://schemas.openxmlformats.org/officeDocument/2006/relationships/worksheet"/></Relationships>
</file>

<file path=xl/worksheets/sheet1.xml><?xml version="1.0" encoding="utf-8"?>
<worksheet xmlns="http://schemas.openxmlformats.org/spreadsheetml/2006/main">
  <dimension ref="A1"/>
  <sheetViews>
    <sheetView workbookViewId="0" tabSelected="true"/>
  </sheetViews>
  <sheetFormatPr defaultRowHeight="15.0"/>
  <sheetData>
    <row r="1">
      <c r="A1" t="inlineStr">
        <is>
          <t>E_ID</t>
        </is>
      </c>
      <c r="B1" t="inlineStr">
        <is>
          <t>E_DOMAINS</t>
        </is>
      </c>
      <c r="C1" t="inlineStr">
        <is>
          <t>E_FULL_DOMAINS</t>
        </is>
      </c>
      <c r="D1" t="inlineStr">
        <is>
          <t>E_PRIMARY_ENTRY</t>
        </is>
      </c>
      <c r="E1" t="inlineStr">
        <is>
          <t>E_LIFECYCLE</t>
        </is>
      </c>
      <c r="F1" t="inlineStr">
        <is>
          <t>BG</t>
        </is>
      </c>
      <c r="G1" t="inlineStr">
        <is>
          <t>RELIABILITY_BG</t>
        </is>
      </c>
      <c r="H1" t="inlineStr">
        <is>
          <t>EVALUATION_BG</t>
        </is>
      </c>
      <c r="I1" t="inlineStr">
        <is>
          <t>DEFINITION_BG</t>
        </is>
      </c>
      <c r="J1" t="inlineStr">
        <is>
          <t>CS</t>
        </is>
      </c>
      <c r="K1" t="inlineStr">
        <is>
          <t>RELIABILITY_CS</t>
        </is>
      </c>
      <c r="L1" t="inlineStr">
        <is>
          <t>EVALUATION_CS</t>
        </is>
      </c>
      <c r="M1" t="inlineStr">
        <is>
          <t>DEFINITION_CS</t>
        </is>
      </c>
      <c r="N1" t="inlineStr">
        <is>
          <t>DA</t>
        </is>
      </c>
      <c r="O1" t="inlineStr">
        <is>
          <t>RELIABILITY_DA</t>
        </is>
      </c>
      <c r="P1" t="inlineStr">
        <is>
          <t>EVALUATION_DA</t>
        </is>
      </c>
      <c r="Q1" t="inlineStr">
        <is>
          <t>DEFINITION_DA</t>
        </is>
      </c>
      <c r="R1" t="inlineStr">
        <is>
          <t>DE</t>
        </is>
      </c>
      <c r="S1" t="inlineStr">
        <is>
          <t>RELIABILITY_DE</t>
        </is>
      </c>
      <c r="T1" t="inlineStr">
        <is>
          <t>EVALUATION_DE</t>
        </is>
      </c>
      <c r="U1" t="inlineStr">
        <is>
          <t>DEFINITION_DE</t>
        </is>
      </c>
      <c r="V1" t="inlineStr">
        <is>
          <t>EL</t>
        </is>
      </c>
      <c r="W1" t="inlineStr">
        <is>
          <t>RELIABILITY_EL</t>
        </is>
      </c>
      <c r="X1" t="inlineStr">
        <is>
          <t>EVALUATION_EL</t>
        </is>
      </c>
      <c r="Y1" t="inlineStr">
        <is>
          <t>DEFINITION_EL</t>
        </is>
      </c>
      <c r="Z1" t="inlineStr">
        <is>
          <t>EN</t>
        </is>
      </c>
      <c r="AA1" t="inlineStr">
        <is>
          <t>RELIABILITY_EN</t>
        </is>
      </c>
      <c r="AB1" t="inlineStr">
        <is>
          <t>EVALUATION_EN</t>
        </is>
      </c>
      <c r="AC1" t="inlineStr">
        <is>
          <t>DEFINITION_EN</t>
        </is>
      </c>
      <c r="AD1" t="inlineStr">
        <is>
          <t>ES</t>
        </is>
      </c>
      <c r="AE1" t="inlineStr">
        <is>
          <t>RELIABILITY_ES</t>
        </is>
      </c>
      <c r="AF1" t="inlineStr">
        <is>
          <t>EVALUATION_ES</t>
        </is>
      </c>
      <c r="AG1" t="inlineStr">
        <is>
          <t>DEFINITION_ES</t>
        </is>
      </c>
      <c r="AH1" t="inlineStr">
        <is>
          <t>ET</t>
        </is>
      </c>
      <c r="AI1" t="inlineStr">
        <is>
          <t>RELIABILITY_ET</t>
        </is>
      </c>
      <c r="AJ1" t="inlineStr">
        <is>
          <t>EVALUATION_ET</t>
        </is>
      </c>
      <c r="AK1" t="inlineStr">
        <is>
          <t>DEFINITION_ET</t>
        </is>
      </c>
      <c r="AL1" t="inlineStr">
        <is>
          <t>FI</t>
        </is>
      </c>
      <c r="AM1" t="inlineStr">
        <is>
          <t>RELIABILITY_FI</t>
        </is>
      </c>
      <c r="AN1" t="inlineStr">
        <is>
          <t>EVALUATION_FI</t>
        </is>
      </c>
      <c r="AO1" t="inlineStr">
        <is>
          <t>DEFINITION_FI</t>
        </is>
      </c>
      <c r="AP1" t="inlineStr">
        <is>
          <t>FR</t>
        </is>
      </c>
      <c r="AQ1" t="inlineStr">
        <is>
          <t>RELIABILITY_FR</t>
        </is>
      </c>
      <c r="AR1" t="inlineStr">
        <is>
          <t>EVALUATION_FR</t>
        </is>
      </c>
      <c r="AS1" t="inlineStr">
        <is>
          <t>DEFINITION_FR</t>
        </is>
      </c>
      <c r="AT1" t="inlineStr">
        <is>
          <t>GA</t>
        </is>
      </c>
      <c r="AU1" t="inlineStr">
        <is>
          <t>RELIABILITY_GA</t>
        </is>
      </c>
      <c r="AV1" t="inlineStr">
        <is>
          <t>EVALUATION_GA</t>
        </is>
      </c>
      <c r="AW1" t="inlineStr">
        <is>
          <t>DEFINITION_GA</t>
        </is>
      </c>
      <c r="AX1" t="inlineStr">
        <is>
          <t>HR</t>
        </is>
      </c>
      <c r="AY1" t="inlineStr">
        <is>
          <t>RELIABILITY_HR</t>
        </is>
      </c>
      <c r="AZ1" t="inlineStr">
        <is>
          <t>EVALUATION_HR</t>
        </is>
      </c>
      <c r="BA1" t="inlineStr">
        <is>
          <t>DEFINITION_HR</t>
        </is>
      </c>
      <c r="BB1" t="inlineStr">
        <is>
          <t>HU</t>
        </is>
      </c>
      <c r="BC1" t="inlineStr">
        <is>
          <t>RELIABILITY_HU</t>
        </is>
      </c>
      <c r="BD1" t="inlineStr">
        <is>
          <t>EVALUATION_HU</t>
        </is>
      </c>
      <c r="BE1" t="inlineStr">
        <is>
          <t>DEFINITION_HU</t>
        </is>
      </c>
      <c r="BF1" t="inlineStr">
        <is>
          <t>IT</t>
        </is>
      </c>
      <c r="BG1" t="inlineStr">
        <is>
          <t>RELIABILITY_IT</t>
        </is>
      </c>
      <c r="BH1" t="inlineStr">
        <is>
          <t>EVALUATION_IT</t>
        </is>
      </c>
      <c r="BI1" t="inlineStr">
        <is>
          <t>DEFINITION_IT</t>
        </is>
      </c>
      <c r="BJ1" t="inlineStr">
        <is>
          <t>LT</t>
        </is>
      </c>
      <c r="BK1" t="inlineStr">
        <is>
          <t>RELIABILITY_LT</t>
        </is>
      </c>
      <c r="BL1" t="inlineStr">
        <is>
          <t>EVALUATION_LT</t>
        </is>
      </c>
      <c r="BM1" t="inlineStr">
        <is>
          <t>DEFINITION_LT</t>
        </is>
      </c>
      <c r="BN1" t="inlineStr">
        <is>
          <t>LV</t>
        </is>
      </c>
      <c r="BO1" t="inlineStr">
        <is>
          <t>RELIABILITY_LV</t>
        </is>
      </c>
      <c r="BP1" t="inlineStr">
        <is>
          <t>EVALUATION_LV</t>
        </is>
      </c>
      <c r="BQ1" t="inlineStr">
        <is>
          <t>DEFINITION_LV</t>
        </is>
      </c>
      <c r="BR1" t="inlineStr">
        <is>
          <t>MT</t>
        </is>
      </c>
      <c r="BS1" t="inlineStr">
        <is>
          <t>RELIABILITY_MT</t>
        </is>
      </c>
      <c r="BT1" t="inlineStr">
        <is>
          <t>EVALUATION_MT</t>
        </is>
      </c>
      <c r="BU1" t="inlineStr">
        <is>
          <t>DEFINITION_MT</t>
        </is>
      </c>
      <c r="BV1" t="inlineStr">
        <is>
          <t>NL</t>
        </is>
      </c>
      <c r="BW1" t="inlineStr">
        <is>
          <t>RELIABILITY_NL</t>
        </is>
      </c>
      <c r="BX1" t="inlineStr">
        <is>
          <t>EVALUATION_NL</t>
        </is>
      </c>
      <c r="BY1" t="inlineStr">
        <is>
          <t>DEFINITION_NL</t>
        </is>
      </c>
      <c r="BZ1" t="inlineStr">
        <is>
          <t>PL</t>
        </is>
      </c>
      <c r="CA1" t="inlineStr">
        <is>
          <t>RELIABILITY_PL</t>
        </is>
      </c>
      <c r="CB1" t="inlineStr">
        <is>
          <t>EVALUATION_PL</t>
        </is>
      </c>
      <c r="CC1" t="inlineStr">
        <is>
          <t>DEFINITION_PL</t>
        </is>
      </c>
      <c r="CD1" t="inlineStr">
        <is>
          <t>PT</t>
        </is>
      </c>
      <c r="CE1" t="inlineStr">
        <is>
          <t>RELIABILITY_PT</t>
        </is>
      </c>
      <c r="CF1" t="inlineStr">
        <is>
          <t>EVALUATION_PT</t>
        </is>
      </c>
      <c r="CG1" t="inlineStr">
        <is>
          <t>DEFINITION_PT</t>
        </is>
      </c>
      <c r="CH1" t="inlineStr">
        <is>
          <t>RO</t>
        </is>
      </c>
      <c r="CI1" t="inlineStr">
        <is>
          <t>RELIABILITY_RO</t>
        </is>
      </c>
      <c r="CJ1" t="inlineStr">
        <is>
          <t>EVALUATION_RO</t>
        </is>
      </c>
      <c r="CK1" t="inlineStr">
        <is>
          <t>DEFINITION_RO</t>
        </is>
      </c>
      <c r="CL1" t="inlineStr">
        <is>
          <t>SK</t>
        </is>
      </c>
      <c r="CM1" t="inlineStr">
        <is>
          <t>RELIABILITY_SK</t>
        </is>
      </c>
      <c r="CN1" t="inlineStr">
        <is>
          <t>EVALUATION_SK</t>
        </is>
      </c>
      <c r="CO1" t="inlineStr">
        <is>
          <t>DEFINITION_SK</t>
        </is>
      </c>
      <c r="CP1" t="inlineStr">
        <is>
          <t>SL</t>
        </is>
      </c>
      <c r="CQ1" t="inlineStr">
        <is>
          <t>RELIABILITY_SL</t>
        </is>
      </c>
      <c r="CR1" t="inlineStr">
        <is>
          <t>EVALUATION_SL</t>
        </is>
      </c>
      <c r="CS1" t="inlineStr">
        <is>
          <t>DEFINITION_SL</t>
        </is>
      </c>
      <c r="CT1" t="inlineStr">
        <is>
          <t>SV</t>
        </is>
      </c>
      <c r="CU1" t="inlineStr">
        <is>
          <t>RELIABILITY_SV</t>
        </is>
      </c>
      <c r="CV1" t="inlineStr">
        <is>
          <t>EVALUATION_SV</t>
        </is>
      </c>
      <c r="CW1" t="inlineStr">
        <is>
          <t>DEFINITION_SV</t>
        </is>
      </c>
    </row>
    <row r="2">
      <c r="A2" s="1" t="str">
        <f>HYPERLINK("https://iate.europa.eu/entry/result/3574149/all", "3574149")</f>
        <v>3574149</v>
      </c>
      <c r="B2" t="inlineStr">
        <is>
          <t>EDUCATION AND COMMUNICATIONS</t>
        </is>
      </c>
      <c r="C2" t="inlineStr">
        <is>
          <t>EDUCATION AND COMMUNICATIONS|information technology and data processing</t>
        </is>
      </c>
      <c r="D2" t="inlineStr">
        <is>
          <t>yes</t>
        </is>
      </c>
      <c r="E2" t="inlineStr">
        <is>
          <t/>
        </is>
      </c>
      <c r="F2" s="2" t="inlineStr">
        <is>
          <t>кибердиалог</t>
        </is>
      </c>
      <c r="G2" s="2" t="inlineStr">
        <is>
          <t>3</t>
        </is>
      </c>
      <c r="H2" s="2" t="inlineStr">
        <is>
          <t/>
        </is>
      </c>
      <c r="I2" t="inlineStr">
        <is>
          <t/>
        </is>
      </c>
      <c r="J2" s="2" t="inlineStr">
        <is>
          <t>kybernetický dialog</t>
        </is>
      </c>
      <c r="K2" s="2" t="inlineStr">
        <is>
          <t>3</t>
        </is>
      </c>
      <c r="L2" s="2" t="inlineStr">
        <is>
          <t/>
        </is>
      </c>
      <c r="M2" t="inlineStr">
        <is>
          <t>dialog mezinárodních partnerů o prioritních kybernetických otázkách</t>
        </is>
      </c>
      <c r="N2" s="2" t="inlineStr">
        <is>
          <t>cyberrelateret dialog|
cyberdialog</t>
        </is>
      </c>
      <c r="O2" s="2" t="inlineStr">
        <is>
          <t>3|
3</t>
        </is>
      </c>
      <c r="P2" s="2" t="inlineStr">
        <is>
          <t xml:space="preserve">|
</t>
        </is>
      </c>
      <c r="Q2" t="inlineStr">
        <is>
          <t/>
        </is>
      </c>
      <c r="R2" s="2" t="inlineStr">
        <is>
          <t>Cyberdialog</t>
        </is>
      </c>
      <c r="S2" s="2" t="inlineStr">
        <is>
          <t>3</t>
        </is>
      </c>
      <c r="T2" s="2" t="inlineStr">
        <is>
          <t/>
        </is>
      </c>
      <c r="U2" t="inlineStr">
        <is>
          <t/>
        </is>
      </c>
      <c r="V2" s="2" t="inlineStr">
        <is>
          <t>διάλογος με αντικείμενο τον κυβερνοχώρο|
κυβερνοδιάλογος</t>
        </is>
      </c>
      <c r="W2" s="2" t="inlineStr">
        <is>
          <t>3|
4</t>
        </is>
      </c>
      <c r="X2" s="2" t="inlineStr">
        <is>
          <t xml:space="preserve">|
</t>
        </is>
      </c>
      <c r="Y2" t="inlineStr">
        <is>
          <t/>
        </is>
      </c>
      <c r="Z2" s="2" t="inlineStr">
        <is>
          <t>cyber dialogue</t>
        </is>
      </c>
      <c r="AA2" s="2" t="inlineStr">
        <is>
          <t>3</t>
        </is>
      </c>
      <c r="AB2" s="2" t="inlineStr">
        <is>
          <t/>
        </is>
      </c>
      <c r="AC2" t="inlineStr">
        <is>
          <t>dialogue between international partners on priority cyber issues</t>
        </is>
      </c>
      <c r="AD2" s="2" t="inlineStr">
        <is>
          <t>ciberdiálogo</t>
        </is>
      </c>
      <c r="AE2" s="2" t="inlineStr">
        <is>
          <t>3</t>
        </is>
      </c>
      <c r="AF2" s="2" t="inlineStr">
        <is>
          <t/>
        </is>
      </c>
      <c r="AG2" t="inlineStr">
        <is>
          <t>Reuniones a nivel interestatal o internacional sobre ciberseguridad y otras cuestiones relacionadas con las políticas en materia cibernética.</t>
        </is>
      </c>
      <c r="AH2" s="2" t="inlineStr">
        <is>
          <t>küberdialoog</t>
        </is>
      </c>
      <c r="AI2" s="2" t="inlineStr">
        <is>
          <t>3</t>
        </is>
      </c>
      <c r="AJ2" s="2" t="inlineStr">
        <is>
          <t/>
        </is>
      </c>
      <c r="AK2" t="inlineStr">
        <is>
          <t>rahvusvaheliste partnerite vaheline dialoog olulistes kübervaldkonda puudutavates küsimustes</t>
        </is>
      </c>
      <c r="AL2" s="2" t="inlineStr">
        <is>
          <t>kybervuoropuhelu</t>
        </is>
      </c>
      <c r="AM2" s="2" t="inlineStr">
        <is>
          <t>3</t>
        </is>
      </c>
      <c r="AN2" s="2" t="inlineStr">
        <is>
          <t/>
        </is>
      </c>
      <c r="AO2" t="inlineStr">
        <is>
          <t>tärkeimmistä kyberturvallisuuskysymyksistä kansainvälisten kumppanien välillä käytävä vuoropuhelu</t>
        </is>
      </c>
      <c r="AP2" s="2" t="inlineStr">
        <is>
          <t>dialogue sur le cyberespace</t>
        </is>
      </c>
      <c r="AQ2" s="2" t="inlineStr">
        <is>
          <t>4</t>
        </is>
      </c>
      <c r="AR2" s="2" t="inlineStr">
        <is>
          <t/>
        </is>
      </c>
      <c r="AS2" t="inlineStr">
        <is>
          <t>dialogue diplomatique pour traiter des questions de cyberespace (cybersécurité, cybercriminalité, internet, protection des droits fondamentaux...)</t>
        </is>
      </c>
      <c r="AT2" s="2" t="inlineStr">
        <is>
          <t>idirphlé maidir le cibearspás</t>
        </is>
      </c>
      <c r="AU2" s="2" t="inlineStr">
        <is>
          <t>3</t>
        </is>
      </c>
      <c r="AV2" s="2" t="inlineStr">
        <is>
          <t/>
        </is>
      </c>
      <c r="AW2" t="inlineStr">
        <is>
          <t/>
        </is>
      </c>
      <c r="AX2" s="2" t="inlineStr">
        <is>
          <t>kiberdijalog</t>
        </is>
      </c>
      <c r="AY2" s="2" t="inlineStr">
        <is>
          <t>3</t>
        </is>
      </c>
      <c r="AZ2" s="2" t="inlineStr">
        <is>
          <t/>
        </is>
      </c>
      <c r="BA2" t="inlineStr">
        <is>
          <t/>
        </is>
      </c>
      <c r="BB2" s="2" t="inlineStr">
        <is>
          <t>kiberdialógus</t>
        </is>
      </c>
      <c r="BC2" s="2" t="inlineStr">
        <is>
          <t>3</t>
        </is>
      </c>
      <c r="BD2" s="2" t="inlineStr">
        <is>
          <t/>
        </is>
      </c>
      <c r="BE2" t="inlineStr">
        <is>
          <t>fontos kiberbiztonsági kérdésekben nemzetközi partnerek között folyó párbeszéd</t>
        </is>
      </c>
      <c r="BF2" s="2" t="inlineStr">
        <is>
          <t>ciberdialogo</t>
        </is>
      </c>
      <c r="BG2" s="2" t="inlineStr">
        <is>
          <t>3</t>
        </is>
      </c>
      <c r="BH2" s="2" t="inlineStr">
        <is>
          <t/>
        </is>
      </c>
      <c r="BI2" t="inlineStr">
        <is>
          <t>iniziativa di cooperazione internazionale in materia di cibersicurezza</t>
        </is>
      </c>
      <c r="BJ2" s="2" t="inlineStr">
        <is>
          <t>dialogas kibernetikos klausimais</t>
        </is>
      </c>
      <c r="BK2" s="2" t="inlineStr">
        <is>
          <t>3</t>
        </is>
      </c>
      <c r="BL2" s="2" t="inlineStr">
        <is>
          <t/>
        </is>
      </c>
      <c r="BM2" t="inlineStr">
        <is>
          <t>tarptautinių partnerių keitimasis informacija dėl kibernetikos dalykų</t>
        </is>
      </c>
      <c r="BN2" s="2" t="inlineStr">
        <is>
          <t>dialogs par kiberjautājumiem</t>
        </is>
      </c>
      <c r="BO2" s="2" t="inlineStr">
        <is>
          <t>3</t>
        </is>
      </c>
      <c r="BP2" s="2" t="inlineStr">
        <is>
          <t/>
        </is>
      </c>
      <c r="BQ2" t="inlineStr">
        <is>
          <t/>
        </is>
      </c>
      <c r="BR2" s="2" t="inlineStr">
        <is>
          <t>djalogu ċibernetiku</t>
        </is>
      </c>
      <c r="BS2" s="2" t="inlineStr">
        <is>
          <t>3</t>
        </is>
      </c>
      <c r="BT2" s="2" t="inlineStr">
        <is>
          <t/>
        </is>
      </c>
      <c r="BU2" t="inlineStr">
        <is>
          <t>djalogu bejn sħab internazzjonali dwar kwistjonijiet ċibernetiċi ta' prijorità</t>
        </is>
      </c>
      <c r="BV2" s="2" t="inlineStr">
        <is>
          <t>cyberdialoog</t>
        </is>
      </c>
      <c r="BW2" s="2" t="inlineStr">
        <is>
          <t>3</t>
        </is>
      </c>
      <c r="BX2" s="2" t="inlineStr">
        <is>
          <t/>
        </is>
      </c>
      <c r="BY2" t="inlineStr">
        <is>
          <t/>
        </is>
      </c>
      <c r="BZ2" s="2" t="inlineStr">
        <is>
          <t>cyberdialog|
dialog w sprawach cybeprzestrzeni</t>
        </is>
      </c>
      <c r="CA2" s="2" t="inlineStr">
        <is>
          <t>3|
3</t>
        </is>
      </c>
      <c r="CB2" s="2" t="inlineStr">
        <is>
          <t xml:space="preserve">|
</t>
        </is>
      </c>
      <c r="CC2" t="inlineStr">
        <is>
          <t>dialog między partnerami międzynarodowymi na temat priorytetowych kwestii dotyczących cyberprzestrzeni</t>
        </is>
      </c>
      <c r="CD2" s="2" t="inlineStr">
        <is>
          <t>ciberdiálogo</t>
        </is>
      </c>
      <c r="CE2" s="2" t="inlineStr">
        <is>
          <t>3</t>
        </is>
      </c>
      <c r="CF2" s="2" t="inlineStr">
        <is>
          <t/>
        </is>
      </c>
      <c r="CG2" t="inlineStr">
        <is>
          <t/>
        </is>
      </c>
      <c r="CH2" s="2" t="inlineStr">
        <is>
          <t>dialog pe teme cibernetice</t>
        </is>
      </c>
      <c r="CI2" s="2" t="inlineStr">
        <is>
          <t>3</t>
        </is>
      </c>
      <c r="CJ2" s="2" t="inlineStr">
        <is>
          <t/>
        </is>
      </c>
      <c r="CK2" t="inlineStr">
        <is>
          <t/>
        </is>
      </c>
      <c r="CL2" s="2" t="inlineStr">
        <is>
          <t>kybernetický dialóg</t>
        </is>
      </c>
      <c r="CM2" s="2" t="inlineStr">
        <is>
          <t>3</t>
        </is>
      </c>
      <c r="CN2" s="2" t="inlineStr">
        <is>
          <t/>
        </is>
      </c>
      <c r="CO2" t="inlineStr">
        <is>
          <t>rokovania medzinárodných partnerov o otázkach kybernetickej bezpečnosti</t>
        </is>
      </c>
      <c r="CP2" s="2" t="inlineStr">
        <is>
          <t>dialog o kibernetskih vprašanjih</t>
        </is>
      </c>
      <c r="CQ2" s="2" t="inlineStr">
        <is>
          <t>3</t>
        </is>
      </c>
      <c r="CR2" s="2" t="inlineStr">
        <is>
          <t/>
        </is>
      </c>
      <c r="CS2" t="inlineStr">
        <is>
          <t>mednarodni dialog o prednostnih kibernetskih vprašanjih</t>
        </is>
      </c>
      <c r="CT2" s="2" t="inlineStr">
        <is>
          <t>cyberdialog</t>
        </is>
      </c>
      <c r="CU2" s="2" t="inlineStr">
        <is>
          <t>3</t>
        </is>
      </c>
      <c r="CV2" s="2" t="inlineStr">
        <is>
          <t/>
        </is>
      </c>
      <c r="CW2" t="inlineStr">
        <is>
          <t/>
        </is>
      </c>
    </row>
    <row r="3">
      <c r="A3" s="1" t="str">
        <f>HYPERLINK("https://iate.europa.eu/entry/result/3620670/all", "3620670")</f>
        <v>3620670</v>
      </c>
      <c r="B3" t="inlineStr">
        <is>
          <t>EDUCATION AND COMMUNICATIONS;LAW</t>
        </is>
      </c>
      <c r="C3" t="inlineStr">
        <is>
          <t>EDUCATION AND COMMUNICATIONS|information and information processing;LAW|criminal law|offence|crime against individuals|identity theft;EDUCATION AND COMMUNICATIONS|information technology and data processing</t>
        </is>
      </c>
      <c r="D3" t="inlineStr">
        <is>
          <t>yes</t>
        </is>
      </c>
      <c r="E3" t="inlineStr">
        <is>
          <t/>
        </is>
      </c>
      <c r="F3" s="2" t="inlineStr">
        <is>
          <t>„превземане“ на профил</t>
        </is>
      </c>
      <c r="G3" s="2" t="inlineStr">
        <is>
          <t>3</t>
        </is>
      </c>
      <c r="H3" s="2" t="inlineStr">
        <is>
          <t/>
        </is>
      </c>
      <c r="I3" t="inlineStr">
        <is>
          <t/>
        </is>
      </c>
      <c r="J3" s="2" t="inlineStr">
        <is>
          <t>ovládnutí účtu</t>
        </is>
      </c>
      <c r="K3" s="2" t="inlineStr">
        <is>
          <t>3</t>
        </is>
      </c>
      <c r="L3" s="2" t="inlineStr">
        <is>
          <t/>
        </is>
      </c>
      <c r="M3" t="inlineStr">
        <is>
          <t>získání přístupu k účtu uživatele a získání kontroly nad takovým účtem pro účely podvodu či přisvojení si totožnosti</t>
        </is>
      </c>
      <c r="N3" s="2" t="inlineStr">
        <is>
          <t>kontoovertagelse|
overtagelse af konti</t>
        </is>
      </c>
      <c r="O3" s="2" t="inlineStr">
        <is>
          <t>3|
3</t>
        </is>
      </c>
      <c r="P3" s="2" t="inlineStr">
        <is>
          <t xml:space="preserve">|
</t>
        </is>
      </c>
      <c r="Q3" t="inlineStr">
        <is>
          <t/>
        </is>
      </c>
      <c r="R3" s="2" t="inlineStr">
        <is>
          <t>Account-Übernahme</t>
        </is>
      </c>
      <c r="S3" s="2" t="inlineStr">
        <is>
          <t>3</t>
        </is>
      </c>
      <c r="T3" s="2" t="inlineStr">
        <is>
          <t/>
        </is>
      </c>
      <c r="U3" t="inlineStr">
        <is>
          <t>Online-Identitätsdiebstahl, bei dem Angreifer personenbezogene Daten wie Sozialversicherungsnummer, Adresse und sogar Bankdaten stehlen, um die gestohlene Identität für betrügerische Zwecke (Betrug, Rufschädigung usw.) zu verwenden oder die gestohlenen Informationen an Dritte zu verkaufen</t>
        </is>
      </c>
      <c r="V3" s="2" t="inlineStr">
        <is>
          <t>υποκλοπή λογαριασμού</t>
        </is>
      </c>
      <c r="W3" s="2" t="inlineStr">
        <is>
          <t>3</t>
        </is>
      </c>
      <c r="X3" s="2" t="inlineStr">
        <is>
          <t/>
        </is>
      </c>
      <c r="Y3" t="inlineStr">
        <is>
          <t>απόκτηση πρόσβασης σε λογαριασμό χρήστη και έλεγχος αυτού, με σκοπό την απάτη ή την πλαστοπροσωπία</t>
        </is>
      </c>
      <c r="Z3" s="2" t="inlineStr">
        <is>
          <t>account takeover</t>
        </is>
      </c>
      <c r="AA3" s="2" t="inlineStr">
        <is>
          <t>3</t>
        </is>
      </c>
      <c r="AB3" s="2" t="inlineStr">
        <is>
          <t/>
        </is>
      </c>
      <c r="AC3" t="inlineStr">
        <is>
          <t>gaining access and control over a user account, with the goal of committing fraud or impersonation</t>
        </is>
      </c>
      <c r="AD3" s="2" t="inlineStr">
        <is>
          <t>apropiación de cuentas</t>
        </is>
      </c>
      <c r="AE3" s="2" t="inlineStr">
        <is>
          <t>3</t>
        </is>
      </c>
      <c r="AF3" s="2" t="inlineStr">
        <is>
          <t/>
        </is>
      </c>
      <c r="AG3" t="inlineStr">
        <is>
          <t>Forma de robo de identidad en línea en la que un tercero accede 
ilegalmente a la cuenta online de una víctima para obtener ganancias 
cambiando los detalles de la cuenta, realizando compras y aprovechando 
la información robada para acceder a otras cuentas.</t>
        </is>
      </c>
      <c r="AH3" s="2" t="inlineStr">
        <is>
          <t>konto hõivamine|
konto kaaperdamine|
konto ülevõtmine</t>
        </is>
      </c>
      <c r="AI3" s="2" t="inlineStr">
        <is>
          <t>3|
3|
3</t>
        </is>
      </c>
      <c r="AJ3" s="2" t="inlineStr">
        <is>
          <t xml:space="preserve">|
|
</t>
        </is>
      </c>
      <c r="AK3" t="inlineStr">
        <is>
          <t>pettuse või kuritarvitamise eesmärgil juurdepääsu saamine kasutaja kontole ja kontrolli võtmine selle üle</t>
        </is>
      </c>
      <c r="AL3" s="2" t="inlineStr">
        <is>
          <t>tilin haltuunotto|
käyttäjätilin kaappaus|
käyttäjätilin anastus</t>
        </is>
      </c>
      <c r="AM3" s="2" t="inlineStr">
        <is>
          <t>3|
3|
3</t>
        </is>
      </c>
      <c r="AN3" s="2" t="inlineStr">
        <is>
          <t xml:space="preserve">|
|
</t>
        </is>
      </c>
      <c r="AO3" t="inlineStr">
        <is>
          <t/>
        </is>
      </c>
      <c r="AP3" s="2" t="inlineStr">
        <is>
          <t>prise de contrôle de compte|
piratage de compte</t>
        </is>
      </c>
      <c r="AQ3" s="2" t="inlineStr">
        <is>
          <t>3|
3</t>
        </is>
      </c>
      <c r="AR3" s="2" t="inlineStr">
        <is>
          <t xml:space="preserve">|
</t>
        </is>
      </c>
      <c r="AS3" t="inlineStr">
        <is>
          <t/>
        </is>
      </c>
      <c r="AT3" s="2" t="inlineStr">
        <is>
          <t>táthcheangal cuntais</t>
        </is>
      </c>
      <c r="AU3" s="2" t="inlineStr">
        <is>
          <t>3</t>
        </is>
      </c>
      <c r="AV3" s="2" t="inlineStr">
        <is>
          <t/>
        </is>
      </c>
      <c r="AW3" t="inlineStr">
        <is>
          <t/>
        </is>
      </c>
      <c r="AX3" s="2" t="inlineStr">
        <is>
          <t>preuzimanje računa</t>
        </is>
      </c>
      <c r="AY3" s="2" t="inlineStr">
        <is>
          <t>3</t>
        </is>
      </c>
      <c r="AZ3" s="2" t="inlineStr">
        <is>
          <t/>
        </is>
      </c>
      <c r="BA3" t="inlineStr">
        <is>
          <t/>
        </is>
      </c>
      <c r="BB3" s="2" t="inlineStr">
        <is>
          <t>fiókok feletti irányítás átvétele</t>
        </is>
      </c>
      <c r="BC3" s="2" t="inlineStr">
        <is>
          <t>3</t>
        </is>
      </c>
      <c r="BD3" s="2" t="inlineStr">
        <is>
          <t/>
        </is>
      </c>
      <c r="BE3" t="inlineStr">
        <is>
          <t/>
        </is>
      </c>
      <c r="BF3" s="2" t="inlineStr">
        <is>
          <t>appropriazione indebita di account</t>
        </is>
      </c>
      <c r="BG3" s="2" t="inlineStr">
        <is>
          <t>3</t>
        </is>
      </c>
      <c r="BH3" s="2" t="inlineStr">
        <is>
          <t/>
        </is>
      </c>
      <c r="BI3" t="inlineStr">
        <is>
          <t>accesso non autorizzato a un account utente allo scopo di commettere una frode</t>
        </is>
      </c>
      <c r="BJ3" s="2" t="inlineStr">
        <is>
          <t>paskyros perėmimas</t>
        </is>
      </c>
      <c r="BK3" s="2" t="inlineStr">
        <is>
          <t>3</t>
        </is>
      </c>
      <c r="BL3" s="2" t="inlineStr">
        <is>
          <t/>
        </is>
      </c>
      <c r="BM3" t="inlineStr">
        <is>
          <t/>
        </is>
      </c>
      <c r="BN3" s="2" t="inlineStr">
        <is>
          <t>konta pārņemšana</t>
        </is>
      </c>
      <c r="BO3" s="2" t="inlineStr">
        <is>
          <t>3</t>
        </is>
      </c>
      <c r="BP3" s="2" t="inlineStr">
        <is>
          <t/>
        </is>
      </c>
      <c r="BQ3" t="inlineStr">
        <is>
          <t>piekļūšana lietotāja kontam un tā pārņemšana ar mērķi veikt krāpniecisku darbību vai uzdoties par citu personu</t>
        </is>
      </c>
      <c r="BR3" s="2" t="inlineStr">
        <is>
          <t>ħtif ta' kont</t>
        </is>
      </c>
      <c r="BS3" s="2" t="inlineStr">
        <is>
          <t>3</t>
        </is>
      </c>
      <c r="BT3" s="2" t="inlineStr">
        <is>
          <t/>
        </is>
      </c>
      <c r="BU3" t="inlineStr">
        <is>
          <t>proċess li matulu atturi malizzjużi jisirqu l-kredenzjali ta' utent sabiex jakkwistaw l-aċċess u l-kontroll tal-kont ta' dak l-utent, bl-għan li jikkommettu att frawdolenti</t>
        </is>
      </c>
      <c r="BV3" s="2" t="inlineStr">
        <is>
          <t>accountovername</t>
        </is>
      </c>
      <c r="BW3" s="2" t="inlineStr">
        <is>
          <t>3</t>
        </is>
      </c>
      <c r="BX3" s="2" t="inlineStr">
        <is>
          <t/>
        </is>
      </c>
      <c r="BY3" t="inlineStr">
        <is>
          <t>vorm van online identiteitsdiefstal waarbij een kwaadwillende de onlineaccount van een slachtoffer op illegale wijze overneemt om fraude te plegen</t>
        </is>
      </c>
      <c r="BZ3" s="2" t="inlineStr">
        <is>
          <t>przejmowanie kont</t>
        </is>
      </c>
      <c r="CA3" s="2" t="inlineStr">
        <is>
          <t>3</t>
        </is>
      </c>
      <c r="CB3" s="2" t="inlineStr">
        <is>
          <t/>
        </is>
      </c>
      <c r="CC3" t="inlineStr">
        <is>
          <t>uzyskiwanie dostępu do kont użytkowników i kontroli nad tymi kontami</t>
        </is>
      </c>
      <c r="CD3" s="2" t="inlineStr">
        <is>
          <t>apropriação de conta|
usurpação de conta</t>
        </is>
      </c>
      <c r="CE3" s="2" t="inlineStr">
        <is>
          <t>2|
3</t>
        </is>
      </c>
      <c r="CF3" s="2" t="inlineStr">
        <is>
          <t xml:space="preserve">|
</t>
        </is>
      </c>
      <c r="CG3" t="inlineStr">
        <is>
          <t>&lt;div&gt;Obtenção de acesso e controlo de uma conta de utilizador por outra pessoa que não a sua proprietária para as utilizar com objetivos maliciosos (fraude ou falsificação).&lt;br&gt;&lt;/div&gt;</t>
        </is>
      </c>
      <c r="CH3" s="2" t="inlineStr">
        <is>
          <t>preluare de cont</t>
        </is>
      </c>
      <c r="CI3" s="2" t="inlineStr">
        <is>
          <t>3</t>
        </is>
      </c>
      <c r="CJ3" s="2" t="inlineStr">
        <is>
          <t/>
        </is>
      </c>
      <c r="CK3" t="inlineStr">
        <is>
          <t/>
        </is>
      </c>
      <c r="CL3" s="2" t="inlineStr">
        <is>
          <t>prebratie účtu</t>
        </is>
      </c>
      <c r="CM3" s="2" t="inlineStr">
        <is>
          <t>3</t>
        </is>
      </c>
      <c r="CN3" s="2" t="inlineStr">
        <is>
          <t/>
        </is>
      </c>
      <c r="CO3" t="inlineStr">
        <is>
          <t>získanie prístupu k používateľskému účtu a získanie kontroly nad ním s cieľom spáchať podvod alebo predstierať identitu</t>
        </is>
      </c>
      <c r="CP3" s="2" t="inlineStr">
        <is>
          <t>prevzem računa</t>
        </is>
      </c>
      <c r="CQ3" s="2" t="inlineStr">
        <is>
          <t>3</t>
        </is>
      </c>
      <c r="CR3" s="2" t="inlineStr">
        <is>
          <t/>
        </is>
      </c>
      <c r="CS3" t="inlineStr">
        <is>
          <t/>
        </is>
      </c>
      <c r="CT3" s="2" t="inlineStr">
        <is>
          <t>kontokapning</t>
        </is>
      </c>
      <c r="CU3" s="2" t="inlineStr">
        <is>
          <t>3</t>
        </is>
      </c>
      <c r="CV3" s="2" t="inlineStr">
        <is>
          <t/>
        </is>
      </c>
      <c r="CW3" t="inlineStr">
        <is>
          <t>identitetsattack där angriparen får obehörig åtkomst till kundkonton och
kan stjäla värdefull information</t>
        </is>
      </c>
    </row>
    <row r="4">
      <c r="A4" s="1" t="str">
        <f>HYPERLINK("https://iate.europa.eu/entry/result/3629493/all", "3629493")</f>
        <v>3629493</v>
      </c>
      <c r="B4" t="inlineStr">
        <is>
          <t>EDUCATION AND COMMUNICATIONS</t>
        </is>
      </c>
      <c r="C4" t="inlineStr">
        <is>
          <t>EDUCATION AND COMMUNICATIONS|information technology and data processing</t>
        </is>
      </c>
      <c r="D4" t="inlineStr">
        <is>
          <t>yes</t>
        </is>
      </c>
      <c r="E4" t="inlineStr">
        <is>
          <t/>
        </is>
      </c>
      <c r="F4" t="inlineStr">
        <is>
          <t/>
        </is>
      </c>
      <c r="G4" t="inlineStr">
        <is>
          <t/>
        </is>
      </c>
      <c r="H4" t="inlineStr">
        <is>
          <t/>
        </is>
      </c>
      <c r="I4" t="inlineStr">
        <is>
          <t/>
        </is>
      </c>
      <c r="J4" t="inlineStr">
        <is>
          <t/>
        </is>
      </c>
      <c r="K4" t="inlineStr">
        <is>
          <t/>
        </is>
      </c>
      <c r="L4" t="inlineStr">
        <is>
          <t/>
        </is>
      </c>
      <c r="M4" t="inlineStr">
        <is>
          <t/>
        </is>
      </c>
      <c r="N4" t="inlineStr">
        <is>
          <t/>
        </is>
      </c>
      <c r="O4" t="inlineStr">
        <is>
          <t/>
        </is>
      </c>
      <c r="P4" t="inlineStr">
        <is>
          <t/>
        </is>
      </c>
      <c r="Q4" t="inlineStr">
        <is>
          <t/>
        </is>
      </c>
      <c r="R4" t="inlineStr">
        <is>
          <t/>
        </is>
      </c>
      <c r="S4" t="inlineStr">
        <is>
          <t/>
        </is>
      </c>
      <c r="T4" t="inlineStr">
        <is>
          <t/>
        </is>
      </c>
      <c r="U4" t="inlineStr">
        <is>
          <t/>
        </is>
      </c>
      <c r="V4" t="inlineStr">
        <is>
          <t/>
        </is>
      </c>
      <c r="W4" t="inlineStr">
        <is>
          <t/>
        </is>
      </c>
      <c r="X4" t="inlineStr">
        <is>
          <t/>
        </is>
      </c>
      <c r="Y4" t="inlineStr">
        <is>
          <t/>
        </is>
      </c>
      <c r="Z4" s="2" t="inlineStr">
        <is>
          <t>significant cybersecurity risk</t>
        </is>
      </c>
      <c r="AA4" s="2" t="inlineStr">
        <is>
          <t>3</t>
        </is>
      </c>
      <c r="AB4" s="2" t="inlineStr">
        <is>
          <t/>
        </is>
      </c>
      <c r="AC4" t="inlineStr">
        <is>
          <t>&lt;a href="https://iate.europa.eu/entry/result/3565142/all" target="_blank"&gt;cybersecurity risk&lt;/a&gt; which, based on its technical characteristics, can be assumed to have a high likelihood of an incident that could lead to a severe negative impact, including by causing considerable material or non-material loss or disruption</t>
        </is>
      </c>
      <c r="AD4" t="inlineStr">
        <is>
          <t/>
        </is>
      </c>
      <c r="AE4" t="inlineStr">
        <is>
          <t/>
        </is>
      </c>
      <c r="AF4" t="inlineStr">
        <is>
          <t/>
        </is>
      </c>
      <c r="AG4" t="inlineStr">
        <is>
          <t/>
        </is>
      </c>
      <c r="AH4" t="inlineStr">
        <is>
          <t/>
        </is>
      </c>
      <c r="AI4" t="inlineStr">
        <is>
          <t/>
        </is>
      </c>
      <c r="AJ4" t="inlineStr">
        <is>
          <t/>
        </is>
      </c>
      <c r="AK4" t="inlineStr">
        <is>
          <t/>
        </is>
      </c>
      <c r="AL4" t="inlineStr">
        <is>
          <t/>
        </is>
      </c>
      <c r="AM4" t="inlineStr">
        <is>
          <t/>
        </is>
      </c>
      <c r="AN4" t="inlineStr">
        <is>
          <t/>
        </is>
      </c>
      <c r="AO4" t="inlineStr">
        <is>
          <t/>
        </is>
      </c>
      <c r="AP4" t="inlineStr">
        <is>
          <t/>
        </is>
      </c>
      <c r="AQ4" t="inlineStr">
        <is>
          <t/>
        </is>
      </c>
      <c r="AR4" t="inlineStr">
        <is>
          <t/>
        </is>
      </c>
      <c r="AS4" t="inlineStr">
        <is>
          <t/>
        </is>
      </c>
      <c r="AT4" t="inlineStr">
        <is>
          <t/>
        </is>
      </c>
      <c r="AU4" t="inlineStr">
        <is>
          <t/>
        </is>
      </c>
      <c r="AV4" t="inlineStr">
        <is>
          <t/>
        </is>
      </c>
      <c r="AW4" t="inlineStr">
        <is>
          <t/>
        </is>
      </c>
      <c r="AX4" t="inlineStr">
        <is>
          <t/>
        </is>
      </c>
      <c r="AY4" t="inlineStr">
        <is>
          <t/>
        </is>
      </c>
      <c r="AZ4" t="inlineStr">
        <is>
          <t/>
        </is>
      </c>
      <c r="BA4" t="inlineStr">
        <is>
          <t/>
        </is>
      </c>
      <c r="BB4" t="inlineStr">
        <is>
          <t/>
        </is>
      </c>
      <c r="BC4" t="inlineStr">
        <is>
          <t/>
        </is>
      </c>
      <c r="BD4" t="inlineStr">
        <is>
          <t/>
        </is>
      </c>
      <c r="BE4" t="inlineStr">
        <is>
          <t/>
        </is>
      </c>
      <c r="BF4" s="2" t="inlineStr">
        <is>
          <t>rischio di cibersicurezza significativo</t>
        </is>
      </c>
      <c r="BG4" s="2" t="inlineStr">
        <is>
          <t>3</t>
        </is>
      </c>
      <c r="BH4" s="2" t="inlineStr">
        <is>
          <t/>
        </is>
      </c>
      <c r="BI4" t="inlineStr">
        <is>
          <t>&lt;a href="https://iate.europa.eu/entry/result/3565142/en-it" target="_blank"&gt;rischio di cibersicurezza&lt;/a&gt; che, in base alle sue caratteristiche tecniche, si presume abbia
una probabilità elevata di provocare un incidente in grado di avere un impatto
negativo grave, anche con notevoli perdite o perturbazioni materiali o non
materiali</t>
        </is>
      </c>
      <c r="BJ4" s="2" t="inlineStr">
        <is>
          <t>reikšminga kibernetinio saugumo rizika</t>
        </is>
      </c>
      <c r="BK4" s="2" t="inlineStr">
        <is>
          <t>3</t>
        </is>
      </c>
      <c r="BL4" s="2" t="inlineStr">
        <is>
          <t/>
        </is>
      </c>
      <c r="BM4" t="inlineStr">
        <is>
          <t>kibernetinio
saugumo rizika, dėl kurios, atsižvelgiant į jos technines charakteristikas,
galima manyti, kad yra didelė incidento, galinčio sukelti didelį neigiamą
poveikį, įskaitant didelius materialinius ar nematerialinius nuostolius arba sutrikimus, tikimybė</t>
        </is>
      </c>
      <c r="BN4" t="inlineStr">
        <is>
          <t/>
        </is>
      </c>
      <c r="BO4" t="inlineStr">
        <is>
          <t/>
        </is>
      </c>
      <c r="BP4" t="inlineStr">
        <is>
          <t/>
        </is>
      </c>
      <c r="BQ4" t="inlineStr">
        <is>
          <t/>
        </is>
      </c>
      <c r="BR4" s="2" t="inlineStr">
        <is>
          <t>riskju sinifikanti għaċ-ċibersigurtà</t>
        </is>
      </c>
      <c r="BS4" s="2" t="inlineStr">
        <is>
          <t>3</t>
        </is>
      </c>
      <c r="BT4" s="2" t="inlineStr">
        <is>
          <t/>
        </is>
      </c>
      <c r="BU4" t="inlineStr">
        <is>
          <t>riskju għaċ-ċibersigurtà li, abbażi tal-karatteristiċi tekniċi tiegħu, jista’ jiġi preżunt li għandu probabbiltà għolja ta’ inċident li jista’ jwassal għal impatt negattiv serju, fosthom billi jikkawża telf jew tfixkil materjali jew mhux materjali konsiderevoli</t>
        </is>
      </c>
      <c r="BV4" t="inlineStr">
        <is>
          <t/>
        </is>
      </c>
      <c r="BW4" t="inlineStr">
        <is>
          <t/>
        </is>
      </c>
      <c r="BX4" t="inlineStr">
        <is>
          <t/>
        </is>
      </c>
      <c r="BY4" t="inlineStr">
        <is>
          <t/>
        </is>
      </c>
      <c r="BZ4" s="2" t="inlineStr">
        <is>
          <t>istotne ryzyko w cyberprzestrzeni</t>
        </is>
      </c>
      <c r="CA4" s="2" t="inlineStr">
        <is>
          <t>3</t>
        </is>
      </c>
      <c r="CB4" s="2" t="inlineStr">
        <is>
          <t/>
        </is>
      </c>
      <c r="CC4" t="inlineStr">
        <is>
          <t>ryzyko w cyberprzestrzeni, w przypadku którego,
na podstawie jego charakterystyki technicznej, można założyć wysokie
prawdopodobieństwo wystąpienia incydentu, który mógłby doprowadzić do poważnych
negatywnych skutków, w tym przez spowodowanie znacznej straty materialnej lub
niematerialnej lub znacznego zakłócenia</t>
        </is>
      </c>
      <c r="CD4" t="inlineStr">
        <is>
          <t/>
        </is>
      </c>
      <c r="CE4" t="inlineStr">
        <is>
          <t/>
        </is>
      </c>
      <c r="CF4" t="inlineStr">
        <is>
          <t/>
        </is>
      </c>
      <c r="CG4" t="inlineStr">
        <is>
          <t/>
        </is>
      </c>
      <c r="CH4" s="2" t="inlineStr">
        <is>
          <t>risc semnificativ de securitate cibernetică</t>
        </is>
      </c>
      <c r="CI4" s="2" t="inlineStr">
        <is>
          <t>3</t>
        </is>
      </c>
      <c r="CJ4" s="2" t="inlineStr">
        <is>
          <t/>
        </is>
      </c>
      <c r="CK4" t="inlineStr">
        <is>
          <t>&lt;a href="https://iate.europa.eu/entry/result/3565142/ro" target="_blank"&gt;risc de securitate cibernetică&lt;/a&gt; despre care, pe baza caracteristicilor sale tehnice, se poate presupune că are o probabilitate ridicată de producere a unui incident care ar putea conduce la un impact negativ grav, inclusiv prin cauzarea unor perturbări sau a unor prejudicii materiale sau morale considerabile;</t>
        </is>
      </c>
      <c r="CL4" t="inlineStr">
        <is>
          <t/>
        </is>
      </c>
      <c r="CM4" t="inlineStr">
        <is>
          <t/>
        </is>
      </c>
      <c r="CN4" t="inlineStr">
        <is>
          <t/>
        </is>
      </c>
      <c r="CO4" t="inlineStr">
        <is>
          <t/>
        </is>
      </c>
      <c r="CP4" s="2" t="inlineStr">
        <is>
          <t>povečano tvegajne za kibernetsko varnost</t>
        </is>
      </c>
      <c r="CQ4" s="2" t="inlineStr">
        <is>
          <t>3</t>
        </is>
      </c>
      <c r="CR4" s="2" t="inlineStr">
        <is>
          <t/>
        </is>
      </c>
      <c r="CS4" t="inlineStr">
        <is>
          <t/>
        </is>
      </c>
      <c r="CT4" s="2" t="inlineStr">
        <is>
          <t>betydande cybersäkerhetsrisk</t>
        </is>
      </c>
      <c r="CU4" s="2" t="inlineStr">
        <is>
          <t>3</t>
        </is>
      </c>
      <c r="CV4" s="2" t="inlineStr">
        <is>
          <t/>
        </is>
      </c>
      <c r="CW4" t="inlineStr">
        <is>
          <t>&lt;a href="https://iate.europa.eu/entry/result/3565142" target="_blank"&gt;cybersäkerhetsrisk&lt;/a&gt; som, baserat på dess tekniska egenskaper, kan antas innebära en hög sannolikhet för att en incident som kan medföra allvarliga negativa konsekvenser, exempelvis genom att orsaka betydande materiell eller immateriell förlust eller störning</t>
        </is>
      </c>
    </row>
    <row r="5">
      <c r="A5" s="1" t="str">
        <f>HYPERLINK("https://iate.europa.eu/entry/result/1484722/all", "1484722")</f>
        <v>1484722</v>
      </c>
      <c r="B5" t="inlineStr">
        <is>
          <t>EDUCATION AND COMMUNICATIONS</t>
        </is>
      </c>
      <c r="C5" t="inlineStr">
        <is>
          <t>EDUCATION AND COMMUNICATIONS|information technology and data processing|computer system|information security</t>
        </is>
      </c>
      <c r="D5" t="inlineStr">
        <is>
          <t>yes</t>
        </is>
      </c>
      <c r="E5" t="inlineStr">
        <is>
          <t/>
        </is>
      </c>
      <c r="F5" t="inlineStr">
        <is>
          <t/>
        </is>
      </c>
      <c r="G5" t="inlineStr">
        <is>
          <t/>
        </is>
      </c>
      <c r="H5" t="inlineStr">
        <is>
          <t/>
        </is>
      </c>
      <c r="I5" t="inlineStr">
        <is>
          <t/>
        </is>
      </c>
      <c r="J5" t="inlineStr">
        <is>
          <t/>
        </is>
      </c>
      <c r="K5" t="inlineStr">
        <is>
          <t/>
        </is>
      </c>
      <c r="L5" t="inlineStr">
        <is>
          <t/>
        </is>
      </c>
      <c r="M5" t="inlineStr">
        <is>
          <t/>
        </is>
      </c>
      <c r="N5" s="2" t="inlineStr">
        <is>
          <t>universalnøgle|
primærnøgle|
primær nøgle|
nøgle til kodeomsætning</t>
        </is>
      </c>
      <c r="O5" s="2" t="inlineStr">
        <is>
          <t>3|
3|
3|
3</t>
        </is>
      </c>
      <c r="P5" s="2" t="inlineStr">
        <is>
          <t xml:space="preserve">|
|
|
</t>
        </is>
      </c>
      <c r="Q5" t="inlineStr">
        <is>
          <t/>
        </is>
      </c>
      <c r="R5" s="2" t="inlineStr">
        <is>
          <t>Hauptschlüssel|
Master-Schlüssel|
Erst-Schlüssel</t>
        </is>
      </c>
      <c r="S5" s="2" t="inlineStr">
        <is>
          <t>3|
3|
3</t>
        </is>
      </c>
      <c r="T5" s="2" t="inlineStr">
        <is>
          <t xml:space="preserve">|
|
</t>
        </is>
      </c>
      <c r="U5" t="inlineStr">
        <is>
          <t>1) kryptographischer Schlüssel zur Sicherung der Übertragung und Speicherung von Daten, der zwei Teilnehmern eines Fernmeldekommunikationssystems auf sichere Weise zugestellt werden muß 2) Bei Ordnungsbegriffen kann für die Kennzeichnung von klassifikatorischen Merkmalen ein Hauptmerkmal in Untermerkmale gegliedert und dies im Schlüssel ausgedrückt werden.</t>
        </is>
      </c>
      <c r="V5" s="2" t="inlineStr">
        <is>
          <t>πρωτεύον κλειδί</t>
        </is>
      </c>
      <c r="W5" s="2" t="inlineStr">
        <is>
          <t>3</t>
        </is>
      </c>
      <c r="X5" s="2" t="inlineStr">
        <is>
          <t/>
        </is>
      </c>
      <c r="Y5" t="inlineStr">
        <is>
          <t>κλειδί που κρυπτογραφεί το &lt;a href="https://iate.europa.eu/entry/result/900978/en" target="_blank"&gt;κρυπτογραφικό κλειδί&lt;/a&gt;</t>
        </is>
      </c>
      <c r="Z5" s="2" t="inlineStr">
        <is>
          <t>master key|
key encipherment key|
key enciphering key|
key-encrypting key|
KEK</t>
        </is>
      </c>
      <c r="AA5" s="2" t="inlineStr">
        <is>
          <t>3|
1|
1|
1|
1</t>
        </is>
      </c>
      <c r="AB5" s="2" t="inlineStr">
        <is>
          <t xml:space="preserve">|
|
|
|
</t>
        </is>
      </c>
      <c r="AC5" t="inlineStr">
        <is>
          <t>key that encrypts the &lt;a href="https://iate.europa.eu/entry/result/900978/en" target="_blank"&gt;&lt;i&gt;encryption key&lt;/i&gt;&lt;/a&gt;</t>
        </is>
      </c>
      <c r="AD5" s="2" t="inlineStr">
        <is>
          <t>clave de cifrado de claves|
clave primaria|
clave maestra</t>
        </is>
      </c>
      <c r="AE5" s="2" t="inlineStr">
        <is>
          <t>3|
3|
3</t>
        </is>
      </c>
      <c r="AF5" s="2" t="inlineStr">
        <is>
          <t xml:space="preserve">|
|
</t>
        </is>
      </c>
      <c r="AG5" t="inlineStr">
        <is>
          <t/>
        </is>
      </c>
      <c r="AH5" t="inlineStr">
        <is>
          <t/>
        </is>
      </c>
      <c r="AI5" t="inlineStr">
        <is>
          <t/>
        </is>
      </c>
      <c r="AJ5" t="inlineStr">
        <is>
          <t/>
        </is>
      </c>
      <c r="AK5" t="inlineStr">
        <is>
          <t/>
        </is>
      </c>
      <c r="AL5" s="2" t="inlineStr">
        <is>
          <t>pääsalausavain</t>
        </is>
      </c>
      <c r="AM5" s="2" t="inlineStr">
        <is>
          <t>3</t>
        </is>
      </c>
      <c r="AN5" s="2" t="inlineStr">
        <is>
          <t/>
        </is>
      </c>
      <c r="AO5" t="inlineStr">
        <is>
          <t/>
        </is>
      </c>
      <c r="AP5" s="2" t="inlineStr">
        <is>
          <t>clé primaire|
clé principale|
clef principale|
clé de chiffrement de clés</t>
        </is>
      </c>
      <c r="AQ5" s="2" t="inlineStr">
        <is>
          <t>3|
3|
2|
3</t>
        </is>
      </c>
      <c r="AR5" s="2" t="inlineStr">
        <is>
          <t xml:space="preserve">|
|
|
</t>
        </is>
      </c>
      <c r="AS5" t="inlineStr">
        <is>
          <t>1) clé qui ne sert qu'à déchiffrer la clé secondaire 2) clés servant au chiffrement et au déchiffrement de clés</t>
        </is>
      </c>
      <c r="AT5" t="inlineStr">
        <is>
          <t/>
        </is>
      </c>
      <c r="AU5" t="inlineStr">
        <is>
          <t/>
        </is>
      </c>
      <c r="AV5" t="inlineStr">
        <is>
          <t/>
        </is>
      </c>
      <c r="AW5" t="inlineStr">
        <is>
          <t/>
        </is>
      </c>
      <c r="AX5" t="inlineStr">
        <is>
          <t/>
        </is>
      </c>
      <c r="AY5" t="inlineStr">
        <is>
          <t/>
        </is>
      </c>
      <c r="AZ5" t="inlineStr">
        <is>
          <t/>
        </is>
      </c>
      <c r="BA5" t="inlineStr">
        <is>
          <t/>
        </is>
      </c>
      <c r="BB5" t="inlineStr">
        <is>
          <t/>
        </is>
      </c>
      <c r="BC5" t="inlineStr">
        <is>
          <t/>
        </is>
      </c>
      <c r="BD5" t="inlineStr">
        <is>
          <t/>
        </is>
      </c>
      <c r="BE5" t="inlineStr">
        <is>
          <t/>
        </is>
      </c>
      <c r="BF5" s="2" t="inlineStr">
        <is>
          <t>chiave master</t>
        </is>
      </c>
      <c r="BG5" s="2" t="inlineStr">
        <is>
          <t>3</t>
        </is>
      </c>
      <c r="BH5" s="2" t="inlineStr">
        <is>
          <t/>
        </is>
      </c>
      <c r="BI5" t="inlineStr">
        <is>
          <t>chiave che consente di criptare e decriptare la &lt;a href="https://iate.europa.eu/entry/result/900978/en-it" target="_blank"&gt;chiace crittografica&lt;/a&gt;</t>
        </is>
      </c>
      <c r="BJ5" s="2" t="inlineStr">
        <is>
          <t>pagrindinis raktas</t>
        </is>
      </c>
      <c r="BK5" s="2" t="inlineStr">
        <is>
          <t>3</t>
        </is>
      </c>
      <c r="BL5" s="2" t="inlineStr">
        <is>
          <t/>
        </is>
      </c>
      <c r="BM5" t="inlineStr">
        <is>
          <t/>
        </is>
      </c>
      <c r="BN5" t="inlineStr">
        <is>
          <t/>
        </is>
      </c>
      <c r="BO5" t="inlineStr">
        <is>
          <t/>
        </is>
      </c>
      <c r="BP5" t="inlineStr">
        <is>
          <t/>
        </is>
      </c>
      <c r="BQ5" t="inlineStr">
        <is>
          <t/>
        </is>
      </c>
      <c r="BR5" s="2" t="inlineStr">
        <is>
          <t>kjavi master</t>
        </is>
      </c>
      <c r="BS5" s="2" t="inlineStr">
        <is>
          <t>3</t>
        </is>
      </c>
      <c r="BT5" s="2" t="inlineStr">
        <is>
          <t/>
        </is>
      </c>
      <c r="BU5" t="inlineStr">
        <is>
          <t>kjavi għall-kriptaġġ tal-kjavi kriptografika</t>
        </is>
      </c>
      <c r="BV5" s="2" t="inlineStr">
        <is>
          <t>hoofdsleutel|
meestersleutel</t>
        </is>
      </c>
      <c r="BW5" s="2" t="inlineStr">
        <is>
          <t>3|
3</t>
        </is>
      </c>
      <c r="BX5" s="2" t="inlineStr">
        <is>
          <t xml:space="preserve">|
</t>
        </is>
      </c>
      <c r="BY5" t="inlineStr">
        <is>
          <t>sleutel waarmee een cryptografische sleutel wordt gecodeerd</t>
        </is>
      </c>
      <c r="BZ5" s="2" t="inlineStr">
        <is>
          <t>klucz główny</t>
        </is>
      </c>
      <c r="CA5" s="2" t="inlineStr">
        <is>
          <t>3</t>
        </is>
      </c>
      <c r="CB5" s="2" t="inlineStr">
        <is>
          <t/>
        </is>
      </c>
      <c r="CC5" t="inlineStr">
        <is>
          <t>klucz wielokrotnego użytku stosowany do szyfrowania kluczy sesji przesyłlanych między centrala dystrybucji kluczy a użytkownikiem</t>
        </is>
      </c>
      <c r="CD5" s="2" t="inlineStr">
        <is>
          <t>chave de segurança|
chave mestra de encriptação</t>
        </is>
      </c>
      <c r="CE5" s="2" t="inlineStr">
        <is>
          <t>3|
3</t>
        </is>
      </c>
      <c r="CF5" s="2" t="inlineStr">
        <is>
          <t xml:space="preserve">|
</t>
        </is>
      </c>
      <c r="CG5" t="inlineStr">
        <is>
          <t>Chave que encripta a &lt;a href="https://iate.europa.eu/entry/result/900978/pt" target="_blank"&gt;chave criptográfica&lt;/a&gt;.</t>
        </is>
      </c>
      <c r="CH5" s="2" t="inlineStr">
        <is>
          <t>cheie primară</t>
        </is>
      </c>
      <c r="CI5" s="2" t="inlineStr">
        <is>
          <t>3</t>
        </is>
      </c>
      <c r="CJ5" s="2" t="inlineStr">
        <is>
          <t/>
        </is>
      </c>
      <c r="CK5" t="inlineStr">
        <is>
          <t/>
        </is>
      </c>
      <c r="CL5" t="inlineStr">
        <is>
          <t/>
        </is>
      </c>
      <c r="CM5" t="inlineStr">
        <is>
          <t/>
        </is>
      </c>
      <c r="CN5" t="inlineStr">
        <is>
          <t/>
        </is>
      </c>
      <c r="CO5" t="inlineStr">
        <is>
          <t/>
        </is>
      </c>
      <c r="CP5" s="2" t="inlineStr">
        <is>
          <t>glavni ključ</t>
        </is>
      </c>
      <c r="CQ5" s="2" t="inlineStr">
        <is>
          <t>3</t>
        </is>
      </c>
      <c r="CR5" s="2" t="inlineStr">
        <is>
          <t/>
        </is>
      </c>
      <c r="CS5" t="inlineStr">
        <is>
          <t/>
        </is>
      </c>
      <c r="CT5" s="2" t="inlineStr">
        <is>
          <t>grundnyckel|
primärnyckel</t>
        </is>
      </c>
      <c r="CU5" s="2" t="inlineStr">
        <is>
          <t>3|
3</t>
        </is>
      </c>
      <c r="CV5" s="2" t="inlineStr">
        <is>
          <t xml:space="preserve">|
</t>
        </is>
      </c>
      <c r="CW5" t="inlineStr">
        <is>
          <t>överordnad kryptonyckel som används för att lagra eller överföra nycklar i krypterad form</t>
        </is>
      </c>
    </row>
    <row r="6">
      <c r="A6" s="1" t="str">
        <f>HYPERLINK("https://iate.europa.eu/entry/result/932915/all", "932915")</f>
        <v>932915</v>
      </c>
      <c r="B6" t="inlineStr">
        <is>
          <t>BUSINESS AND COMPETITION;POLITICS;INTERNATIONAL RELATIONS</t>
        </is>
      </c>
      <c r="C6" t="inlineStr">
        <is>
          <t>BUSINESS AND COMPETITION|management|management|risk management;POLITICS|politics and public safety|public safety;INTERNATIONAL RELATIONS|international balance|international security|European security</t>
        </is>
      </c>
      <c r="D6" t="inlineStr">
        <is>
          <t>yes</t>
        </is>
      </c>
      <c r="E6" t="inlineStr">
        <is>
          <t/>
        </is>
      </c>
      <c r="F6" s="2" t="inlineStr">
        <is>
          <t>критична инфраструктура</t>
        </is>
      </c>
      <c r="G6" s="2" t="inlineStr">
        <is>
          <t>3</t>
        </is>
      </c>
      <c r="H6" s="2" t="inlineStr">
        <is>
          <t/>
        </is>
      </c>
      <c r="I6" t="inlineStr">
        <is>
          <t/>
        </is>
      </c>
      <c r="J6" s="2" t="inlineStr">
        <is>
          <t>kritická infrastruktura</t>
        </is>
      </c>
      <c r="K6" s="2" t="inlineStr">
        <is>
          <t>3</t>
        </is>
      </c>
      <c r="L6" s="2" t="inlineStr">
        <is>
          <t/>
        </is>
      </c>
      <c r="M6" t="inlineStr">
        <is>
          <t>Výrobní i nevýrobní systémy, jejichž nefunkčnost by měla vážné dopady na bezpečnost, ekonomiku a zachování nezbytného rozsahu dalších základních funkcí státu při krizových situacích.</t>
        </is>
      </c>
      <c r="N6" s="2" t="inlineStr">
        <is>
          <t>kritisk infrastruktur</t>
        </is>
      </c>
      <c r="O6" s="2" t="inlineStr">
        <is>
          <t>4</t>
        </is>
      </c>
      <c r="P6" s="2" t="inlineStr">
        <is>
          <t/>
        </is>
      </c>
      <c r="Q6" t="inlineStr">
        <is>
          <t>"Danmarks kritiske infrastruktur – det vil sige de samfundsstrukturer, som er afgørende for, at nationen kan fungere på alle niveauer. Den kritiske infrastruktur omfatter mange forskellige områder fra energi- og vandforsyning og kommunikation til sygehusvæsen, finanssektor og centraladministration."</t>
        </is>
      </c>
      <c r="R6" s="2" t="inlineStr">
        <is>
          <t>kritische Infrastruktur</t>
        </is>
      </c>
      <c r="S6" s="2" t="inlineStr">
        <is>
          <t>3</t>
        </is>
      </c>
      <c r="T6" s="2" t="inlineStr">
        <is>
          <t/>
        </is>
      </c>
      <c r="U6" t="inlineStr">
        <is>
          <t>Einrichtung oder Organisation mit wichtiger Bedeutung für das staatliche Gemeinwesen, bei deren Ausfall oder Beeinträchtigung nachhaltig wirkende Versorgungsengpässe, erhebliche Störungen der öffentlichen Sicherheit oder andere dramatische Folgen eintreten würden</t>
        </is>
      </c>
      <c r="V6" s="2" t="inlineStr">
        <is>
          <t>υποδομή ζωτικής σημασίας|
κρίσιμη υποδομή</t>
        </is>
      </c>
      <c r="W6" s="2" t="inlineStr">
        <is>
          <t>3|
3</t>
        </is>
      </c>
      <c r="X6" s="2" t="inlineStr">
        <is>
          <t xml:space="preserve">|
</t>
        </is>
      </c>
      <c r="Y6" t="inlineStr">
        <is>
          <t/>
        </is>
      </c>
      <c r="Z6" s="2" t="inlineStr">
        <is>
          <t>critical infrastructure</t>
        </is>
      </c>
      <c r="AA6" s="2" t="inlineStr">
        <is>
          <t>3</t>
        </is>
      </c>
      <c r="AB6" s="2" t="inlineStr">
        <is>
          <t/>
        </is>
      </c>
      <c r="AC6" t="inlineStr">
        <is>
          <t>asset, system or part thereof which is essential for the maintenance of vital societal functions, health, safety, security, economic or social well-being of people, and the disruption or destruction of which would have a significant impact on a State as a result of the failure to maintain those functions</t>
        </is>
      </c>
      <c r="AD6" s="2" t="inlineStr">
        <is>
          <t>infraestructura crítica|
infraestructura vital|
infraestructura básica</t>
        </is>
      </c>
      <c r="AE6" s="2" t="inlineStr">
        <is>
          <t>3|
3|
2</t>
        </is>
      </c>
      <c r="AF6" s="2" t="inlineStr">
        <is>
          <t xml:space="preserve">|
|
</t>
        </is>
      </c>
      <c r="AG6" t="inlineStr">
        <is>
          <t>Infraestructuras estratégicas cuyo funcionamiento es indispensable y no permite soluciones alternativas, por lo que su perturbación o destrucción tendría un grave impacto sobre los servicios esenciales.</t>
        </is>
      </c>
      <c r="AH6" s="2" t="inlineStr">
        <is>
          <t>elutähtis taristu|
elutähtis infrastruktuur</t>
        </is>
      </c>
      <c r="AI6" s="2" t="inlineStr">
        <is>
          <t>3|
3</t>
        </is>
      </c>
      <c r="AJ6" s="2" t="inlineStr">
        <is>
          <t xml:space="preserve">|
</t>
        </is>
      </c>
      <c r="AK6" t="inlineStr">
        <is>
          <t>ELi liikmesriikides asuv vara, süsteem või nende osa, mis on hädavajalikud eluliselt tähtsate ühiskondlike toimingute, tervishoiu, turvalisuse, julgeoleku, inimeste majandusliku ja sotsiaalse heaolu toimimiseks ning mille kahjustada saamine või hävimine mõjutaks nimetatud toimingute toimimishäire tulemusena oluliselt liikmesriiki</t>
        </is>
      </c>
      <c r="AL6" s="2" t="inlineStr">
        <is>
          <t>kriittinen infrastruktuuri|
elintärkeät toiminnot|
elintärkeä infrastruktuuri</t>
        </is>
      </c>
      <c r="AM6" s="2" t="inlineStr">
        <is>
          <t>3|
2|
2</t>
        </is>
      </c>
      <c r="AN6" s="2" t="inlineStr">
        <is>
          <t xml:space="preserve">preferred|
|
</t>
        </is>
      </c>
      <c r="AO6" t="inlineStr">
        <is>
          <t>"rakenteet ja toiminnot, jotka ovat välttämättömiä yhteiskunnan jatkuvalle toiminnalle"</t>
        </is>
      </c>
      <c r="AP6" s="2" t="inlineStr">
        <is>
          <t>infrastructure critique</t>
        </is>
      </c>
      <c r="AQ6" s="2" t="inlineStr">
        <is>
          <t>3</t>
        </is>
      </c>
      <c r="AR6" s="2" t="inlineStr">
        <is>
          <t/>
        </is>
      </c>
      <c r="AS6" t="inlineStr">
        <is>
          <t>point, système ou partie de celui-ci, situé dans les États membres, qui est indispensable au maintien des fonctions vitales de la société, de la santé, de la sûreté, de la sécurité et du bien-être économique ou social des citoyens, et dont l’arrêt ou la destruction aurait un impact significatif dans un État membre du fait de la défaillance de ces fonctions</t>
        </is>
      </c>
      <c r="AT6" s="2" t="inlineStr">
        <is>
          <t>bonneagar criticiúil</t>
        </is>
      </c>
      <c r="AU6" s="2" t="inlineStr">
        <is>
          <t>3</t>
        </is>
      </c>
      <c r="AV6" s="2" t="inlineStr">
        <is>
          <t/>
        </is>
      </c>
      <c r="AW6" t="inlineStr">
        <is>
          <t/>
        </is>
      </c>
      <c r="AX6" s="2" t="inlineStr">
        <is>
          <t>ključna infrastruktura|
kritična infrastruktura</t>
        </is>
      </c>
      <c r="AY6" s="2" t="inlineStr">
        <is>
          <t>3|
3</t>
        </is>
      </c>
      <c r="AZ6" s="2" t="inlineStr">
        <is>
          <t>|
admitted</t>
        </is>
      </c>
      <c r="BA6" t="inlineStr">
        <is>
          <t>imovina, sustav ili njihov dio koji se nalazi u državama članicama i neophodan je za održavanje vitalnih društvenih funkcija, zdravlja, sigurnosti, zaštite, gospodarske i socijalne dobrobiti ljudi, čiji bi poremećaj rada ili čije bi uništenje, kao posljedica neuspjelog održavanja tih funkcija, moglo imati znatan učinak u državi članici</t>
        </is>
      </c>
      <c r="BB6" s="2" t="inlineStr">
        <is>
          <t>kritikus infrastruktúra</t>
        </is>
      </c>
      <c r="BC6" s="2" t="inlineStr">
        <is>
          <t>3</t>
        </is>
      </c>
      <c r="BD6" s="2" t="inlineStr">
        <is>
          <t/>
        </is>
      </c>
      <c r="BE6" t="inlineStr">
        <is>
          <t>a tagállamokban található azon eszközök, rendszerek vagy ezek részei, amelyek elengedhetetlenek a létfontosságú társadalmi feladatok ellátásához, az egészségügyhöz, a biztonsághoz, az emberek gazdasági és szociális jólétéhez, valamint amelyek megzavarása vagy megsemmisítése e feladatok folyamatos ellátásának hiánya miatt jelentős következményekkel járna valamely tagállamban</t>
        </is>
      </c>
      <c r="BF6" s="2" t="inlineStr">
        <is>
          <t>infrastruttura critica</t>
        </is>
      </c>
      <c r="BG6" s="2" t="inlineStr">
        <is>
          <t>4</t>
        </is>
      </c>
      <c r="BH6" s="2" t="inlineStr">
        <is>
          <t/>
        </is>
      </c>
      <c r="BI6" t="inlineStr">
        <is>
          <t>elemento, sistema o parte di questo ubicato negli Stati membri che è essenziale per il mantenimento delle funzioni vitali della società, della salute, della sicurezza e del benessere economico e sociale dei cittadini ed il cui danneggiamento o la cui distruzione avrebbe un impatto significativo in uno Stato membro a causa dell’impossibilità di mantenere tali funzioni</t>
        </is>
      </c>
      <c r="BJ6" s="2" t="inlineStr">
        <is>
          <t>ypatingos svarbos infrastruktūra</t>
        </is>
      </c>
      <c r="BK6" s="2" t="inlineStr">
        <is>
          <t>3</t>
        </is>
      </c>
      <c r="BL6" s="2" t="inlineStr">
        <is>
          <t/>
        </is>
      </c>
      <c r="BM6" t="inlineStr">
        <is>
          <t>turtas, patalpos, įranga, tinklas, sistema arba jų dalis, būtini 
esminių paslaugų teikimui</t>
        </is>
      </c>
      <c r="BN6" s="2" t="inlineStr">
        <is>
          <t>kritiskā infrastruktūra</t>
        </is>
      </c>
      <c r="BO6" s="2" t="inlineStr">
        <is>
          <t>4</t>
        </is>
      </c>
      <c r="BP6" s="2" t="inlineStr">
        <is>
          <t/>
        </is>
      </c>
      <c r="BQ6" t="inlineStr">
        <is>
          <t>Dalībvalstīs izvietoti objekti, sistēmas vai to daļas, kuras ir būtiskas, lai nodrošinātu svarīgu sabiedrības funkciju darbību, cilvēku veselības aizsardzību, drošumu, drošību, cilvēku ekonomisko vai sociālo labklājību, un kuru darbības traucējumi vai iznīcināšana būtiski ietekmētu attiecīgo dalībvalsti, jo tā nespētu turpmāk nodrošināt šo funkciju īstenošanu.</t>
        </is>
      </c>
      <c r="BR6" s="2" t="inlineStr">
        <is>
          <t>infrastruttura kritika</t>
        </is>
      </c>
      <c r="BS6" s="2" t="inlineStr">
        <is>
          <t>3</t>
        </is>
      </c>
      <c r="BT6" s="2" t="inlineStr">
        <is>
          <t/>
        </is>
      </c>
      <c r="BU6" t="inlineStr">
        <is>
          <t>"assi, sistema jew parti minnhom li jinsabu fl-Istati Membri essenzjali għall-manteniment ta’ funzjonijiet vitali tas-soċjetà, is-saħħa, is-sigurtà, is-sikurezza, il-benessere ekonomiku jew soċjali tal-poplu u li t-tfixkil jew il-qerda tagħhom ikollu impatt sinifikanti fi Stat Membru bħala riżultat tal-falliment biex jinżammu dawk il-funzjonijiet"</t>
        </is>
      </c>
      <c r="BV6" s="2" t="inlineStr">
        <is>
          <t>kritieke infrastructuur|
kritieke voorzieningen</t>
        </is>
      </c>
      <c r="BW6" s="2" t="inlineStr">
        <is>
          <t>3|
2</t>
        </is>
      </c>
      <c r="BX6" s="2" t="inlineStr">
        <is>
          <t xml:space="preserve">|
</t>
        </is>
      </c>
      <c r="BY6" t="inlineStr">
        <is>
          <t>"een voorziening, systeem of een deel daarvan op het grondgebied van de lidstaten dat van essentieel belang is voor het behoud van vitale maatschappelijke functies, de gezondheid, de veiligheid, de beveiliging, de economische welvaart of het maatschappelijk welzijn, waarvan de verstoring of vernietiging in een lidstaat aanzienlijke gevolgen zou hebben doordat die functies ontregeld zouden raken"</t>
        </is>
      </c>
      <c r="BZ6" s="2" t="inlineStr">
        <is>
          <t>infrastruktura krytyczna</t>
        </is>
      </c>
      <c r="CA6" s="2" t="inlineStr">
        <is>
          <t>3</t>
        </is>
      </c>
      <c r="CB6" s="2" t="inlineStr">
        <is>
          <t/>
        </is>
      </c>
      <c r="CC6" t="inlineStr">
        <is>
          <t>systemy oraz wchodzące w ich skład powiązane ze sobą funkcjonalnie obiekty, w tym obiekty budowlane, urządzenia, instalacje, usługi kluczowe dla bezpieczeństwa państwa i jego obywateli oraz służące zapewnieniu sprawnego funkcjonowania organów administracji publicznej, a także instytucji i przedsiębiorców</t>
        </is>
      </c>
      <c r="CD6" s="2" t="inlineStr">
        <is>
          <t>infraestrutura crítica</t>
        </is>
      </c>
      <c r="CE6" s="2" t="inlineStr">
        <is>
          <t>3</t>
        </is>
      </c>
      <c r="CF6" s="2" t="inlineStr">
        <is>
          <t/>
        </is>
      </c>
      <c r="CG6" t="inlineStr">
        <is>
          <t>Sistema, instalação, rede ou bem de importância crucial para o regular funcionamento da vida coletiva e cuja rotura ou destruição é suscetível de ter um impacto grave na saúde, na segurança e no bem-estar da população de um país. São exemplos de infraestruturas críticas as infraestruturas de saúde (p. ex. hospitais), de abastecimento de água ou de eletricidade, de transportes (p. ex. aeroportos, estações ferroviárias), de produção de energia (p. ex. centrais nucleares), de telecomunicações, de radiodifusão ou as infraestruturas ligadas aos serviços essenciais da administração pública.</t>
        </is>
      </c>
      <c r="CH6" s="2" t="inlineStr">
        <is>
          <t>infrastructură critică</t>
        </is>
      </c>
      <c r="CI6" s="2" t="inlineStr">
        <is>
          <t>4</t>
        </is>
      </c>
      <c r="CJ6" s="2" t="inlineStr">
        <is>
          <t/>
        </is>
      </c>
      <c r="CK6" t="inlineStr">
        <is>
          <t/>
        </is>
      </c>
      <c r="CL6" s="2" t="inlineStr">
        <is>
          <t>kritická infraštruktúra</t>
        </is>
      </c>
      <c r="CM6" s="2" t="inlineStr">
        <is>
          <t>4</t>
        </is>
      </c>
      <c r="CN6" s="2" t="inlineStr">
        <is>
          <t/>
        </is>
      </c>
      <c r="CO6" t="inlineStr">
        <is>
          <t>zložka, systém alebo ich časť nachádzajúca sa v členských štátoch, ktorá je nevyhnutná pre zachovanie základných funkcií spoločnosti, zdravia, ochrany, bezpečnosti, kvality života obyvateľov z ekonomického a sociálneho hľadiska, a ktorej narušenie alebo zničenie by malo závažné dôsledky v členskom štáte z dôvodu nemožnosti zachovať tieto funkcie</t>
        </is>
      </c>
      <c r="CP6" s="2" t="inlineStr">
        <is>
          <t>kritična infrastruktura</t>
        </is>
      </c>
      <c r="CQ6" s="2" t="inlineStr">
        <is>
          <t>3</t>
        </is>
      </c>
      <c r="CR6" s="2" t="inlineStr">
        <is>
          <t/>
        </is>
      </c>
      <c r="CS6" t="inlineStr">
        <is>
          <t>"(...) infrastruktura, katere uničenje ali motnje delovanja bi lahko vplivale na zdravje, varnost ali ekonomsko počutje državljanov ali delovanje vlade. V kritično infrastrukturo sodijo:&lt;br&gt;– energetske postaje in omrežja (elektro omrežje, naftna in plinska podjetja, rafinerije in distribucijski sistem),&lt;br&gt;– komunikacijska in informacijska infrastruktura,&lt;br&gt;– finančne ustanove, &lt;br&gt;– zdravstvene organizacije, reševalne postaje, laboratoriji in raziskovalni inštituti,&lt;br&gt;– prehrambeni obrati, vodovodno omrežje in drugo."</t>
        </is>
      </c>
      <c r="CT6" s="2" t="inlineStr">
        <is>
          <t>kritisk infrastruktur</t>
        </is>
      </c>
      <c r="CU6" s="2" t="inlineStr">
        <is>
          <t>3</t>
        </is>
      </c>
      <c r="CV6" s="2" t="inlineStr">
        <is>
          <t/>
        </is>
      </c>
      <c r="CW6" t="inlineStr">
        <is>
          <t>"Kartläggningsarbetet har visat att det internationellt använda begreppet, kritisk infrastruktur (critical infrastructure), framförallt avser de verksamheter eller infrastrukturer som är nödvändiga att skydda på grund av att ett bortfall av dessa kan leda till allvarliga kriser."</t>
        </is>
      </c>
    </row>
    <row r="7">
      <c r="A7" s="1" t="str">
        <f>HYPERLINK("https://iate.europa.eu/entry/result/3619956/all", "3619956")</f>
        <v>3619956</v>
      </c>
      <c r="B7" t="inlineStr">
        <is>
          <t>EDUCATION AND COMMUNICATIONS</t>
        </is>
      </c>
      <c r="C7" t="inlineStr">
        <is>
          <t>EDUCATION AND COMMUNICATIONS|information technology and data processing|computer system|information security</t>
        </is>
      </c>
      <c r="D7" t="inlineStr">
        <is>
          <t>yes</t>
        </is>
      </c>
      <c r="E7" t="inlineStr">
        <is>
          <t>proposed</t>
        </is>
      </c>
      <c r="F7" s="2" t="inlineStr">
        <is>
          <t>Законодателен акт за киберустойчивост</t>
        </is>
      </c>
      <c r="G7" s="2" t="inlineStr">
        <is>
          <t>3</t>
        </is>
      </c>
      <c r="H7" s="2" t="inlineStr">
        <is>
          <t/>
        </is>
      </c>
      <c r="I7" t="inlineStr">
        <is>
          <t/>
        </is>
      </c>
      <c r="J7" t="inlineStr">
        <is>
          <t/>
        </is>
      </c>
      <c r="K7" t="inlineStr">
        <is>
          <t/>
        </is>
      </c>
      <c r="L7" t="inlineStr">
        <is>
          <t/>
        </is>
      </c>
      <c r="M7" t="inlineStr">
        <is>
          <t/>
        </is>
      </c>
      <c r="N7" t="inlineStr">
        <is>
          <t/>
        </is>
      </c>
      <c r="O7" t="inlineStr">
        <is>
          <t/>
        </is>
      </c>
      <c r="P7" t="inlineStr">
        <is>
          <t/>
        </is>
      </c>
      <c r="Q7" t="inlineStr">
        <is>
          <t/>
        </is>
      </c>
      <c r="R7" t="inlineStr">
        <is>
          <t/>
        </is>
      </c>
      <c r="S7" t="inlineStr">
        <is>
          <t/>
        </is>
      </c>
      <c r="T7" t="inlineStr">
        <is>
          <t/>
        </is>
      </c>
      <c r="U7" t="inlineStr">
        <is>
          <t/>
        </is>
      </c>
      <c r="V7" t="inlineStr">
        <is>
          <t/>
        </is>
      </c>
      <c r="W7" t="inlineStr">
        <is>
          <t/>
        </is>
      </c>
      <c r="X7" t="inlineStr">
        <is>
          <t/>
        </is>
      </c>
      <c r="Y7" t="inlineStr">
        <is>
          <t/>
        </is>
      </c>
      <c r="Z7" s="2" t="inlineStr">
        <is>
          <t>European Cyber Resilience Act|
Cyber Resilience Act|
Regulation of the European Parliament and of the Council on horizontal cybersecurity requirements for products with digital elements and amending Regulation (EU) 2019/1020</t>
        </is>
      </c>
      <c r="AA7" s="2" t="inlineStr">
        <is>
          <t>3|
3|
3</t>
        </is>
      </c>
      <c r="AB7" s="2" t="inlineStr">
        <is>
          <t xml:space="preserve">|
|
</t>
        </is>
      </c>
      <c r="AC7" t="inlineStr">
        <is>
          <t>Regulation intended to meet the need for horizontal cybersecurity requirements for all products with digital elements on the internal market</t>
        </is>
      </c>
      <c r="AD7" s="2" t="inlineStr">
        <is>
          <t>Ley de ciberresiliencia|
Ley Europea de Ciberresiliencia</t>
        </is>
      </c>
      <c r="AE7" s="2" t="inlineStr">
        <is>
          <t>3|
3</t>
        </is>
      </c>
      <c r="AF7" s="2" t="inlineStr">
        <is>
          <t xml:space="preserve">|
</t>
        </is>
      </c>
      <c r="AG7" t="inlineStr">
        <is>
          <t/>
        </is>
      </c>
      <c r="AH7" t="inlineStr">
        <is>
          <t/>
        </is>
      </c>
      <c r="AI7" t="inlineStr">
        <is>
          <t/>
        </is>
      </c>
      <c r="AJ7" t="inlineStr">
        <is>
          <t/>
        </is>
      </c>
      <c r="AK7" t="inlineStr">
        <is>
          <t/>
        </is>
      </c>
      <c r="AL7" t="inlineStr">
        <is>
          <t/>
        </is>
      </c>
      <c r="AM7" t="inlineStr">
        <is>
          <t/>
        </is>
      </c>
      <c r="AN7" t="inlineStr">
        <is>
          <t/>
        </is>
      </c>
      <c r="AO7" t="inlineStr">
        <is>
          <t/>
        </is>
      </c>
      <c r="AP7" t="inlineStr">
        <is>
          <t/>
        </is>
      </c>
      <c r="AQ7" t="inlineStr">
        <is>
          <t/>
        </is>
      </c>
      <c r="AR7" t="inlineStr">
        <is>
          <t/>
        </is>
      </c>
      <c r="AS7" t="inlineStr">
        <is>
          <t/>
        </is>
      </c>
      <c r="AT7" t="inlineStr">
        <is>
          <t/>
        </is>
      </c>
      <c r="AU7" t="inlineStr">
        <is>
          <t/>
        </is>
      </c>
      <c r="AV7" t="inlineStr">
        <is>
          <t/>
        </is>
      </c>
      <c r="AW7" t="inlineStr">
        <is>
          <t/>
        </is>
      </c>
      <c r="AX7" t="inlineStr">
        <is>
          <t/>
        </is>
      </c>
      <c r="AY7" t="inlineStr">
        <is>
          <t/>
        </is>
      </c>
      <c r="AZ7" t="inlineStr">
        <is>
          <t/>
        </is>
      </c>
      <c r="BA7" t="inlineStr">
        <is>
          <t/>
        </is>
      </c>
      <c r="BB7" t="inlineStr">
        <is>
          <t/>
        </is>
      </c>
      <c r="BC7" t="inlineStr">
        <is>
          <t/>
        </is>
      </c>
      <c r="BD7" t="inlineStr">
        <is>
          <t/>
        </is>
      </c>
      <c r="BE7" t="inlineStr">
        <is>
          <t/>
        </is>
      </c>
      <c r="BF7" t="inlineStr">
        <is>
          <t/>
        </is>
      </c>
      <c r="BG7" t="inlineStr">
        <is>
          <t/>
        </is>
      </c>
      <c r="BH7" t="inlineStr">
        <is>
          <t/>
        </is>
      </c>
      <c r="BI7" t="inlineStr">
        <is>
          <t/>
        </is>
      </c>
      <c r="BJ7" s="2" t="inlineStr">
        <is>
          <t>Kibernetinio atsparumo aktas|
Europos kibernetinio atsparumo aktas</t>
        </is>
      </c>
      <c r="BK7" s="2" t="inlineStr">
        <is>
          <t>3|
3</t>
        </is>
      </c>
      <c r="BL7" s="2" t="inlineStr">
        <is>
          <t xml:space="preserve">|
</t>
        </is>
      </c>
      <c r="BM7" t="inlineStr">
        <is>
          <t/>
        </is>
      </c>
      <c r="BN7" t="inlineStr">
        <is>
          <t/>
        </is>
      </c>
      <c r="BO7" t="inlineStr">
        <is>
          <t/>
        </is>
      </c>
      <c r="BP7" t="inlineStr">
        <is>
          <t/>
        </is>
      </c>
      <c r="BQ7" t="inlineStr">
        <is>
          <t/>
        </is>
      </c>
      <c r="BR7" s="2" t="inlineStr">
        <is>
          <t>Att Ewropew dwar ir-Reżiljenza Ċibernetika|
Regolament tal-Parlament Ewropew u tal-Kunsill dwar ir-rekwiżiti orizzontali taċ-ċibersigurtà għall-prodotti b’elementi diġitali u li jemenda r-Regolament (UE) 2019/1020</t>
        </is>
      </c>
      <c r="BS7" s="2" t="inlineStr">
        <is>
          <t>3|
3</t>
        </is>
      </c>
      <c r="BT7" s="2" t="inlineStr">
        <is>
          <t xml:space="preserve">|
</t>
        </is>
      </c>
      <c r="BU7" t="inlineStr">
        <is>
          <t>Regolament imfassal biex jintlaħqu l-ħtiġijiet orizzontali taċ-ċibersigurtà mill-prodotti kollha li għandhom elementi diġitali fis-suq intern</t>
        </is>
      </c>
      <c r="BV7" t="inlineStr">
        <is>
          <t/>
        </is>
      </c>
      <c r="BW7" t="inlineStr">
        <is>
          <t/>
        </is>
      </c>
      <c r="BX7" t="inlineStr">
        <is>
          <t/>
        </is>
      </c>
      <c r="BY7" t="inlineStr">
        <is>
          <t/>
        </is>
      </c>
      <c r="BZ7" s="2" t="inlineStr">
        <is>
          <t>rozporządzenie Parlamentu Europejskiego i Rady w sprawie horyzontalnych wymogów cyberbezpieczeństwa w odniesieniu do produktów z elementami cyfrowymi i zmieniające rozporządzenie (UE) 2019/1020|
akt dotyczący cyberodporności|
europejski akt dotyczący cyberodporności</t>
        </is>
      </c>
      <c r="CA7" s="2" t="inlineStr">
        <is>
          <t>3|
3|
3</t>
        </is>
      </c>
      <c r="CB7" s="2" t="inlineStr">
        <is>
          <t>|
|
proposed</t>
        </is>
      </c>
      <c r="CC7" t="inlineStr">
        <is>
          <t/>
        </is>
      </c>
      <c r="CD7" s="2" t="inlineStr">
        <is>
          <t>ato legislativo sobre a ciber-resiliência europeia</t>
        </is>
      </c>
      <c r="CE7" s="2" t="inlineStr">
        <is>
          <t>3</t>
        </is>
      </c>
      <c r="CF7" s="2" t="inlineStr">
        <is>
          <t>proposed</t>
        </is>
      </c>
      <c r="CG7" t="inlineStr">
        <is>
          <t/>
        </is>
      </c>
      <c r="CH7" s="2" t="inlineStr">
        <is>
          <t>Actul european privind reziliența cibernetică|
Actul privind reziliența cibernetică|
Regulamentul Parlamentului European și al Consiliului privind cerințele orizontale în materie de securitate cibernetică pentru produsele cu elemente digitale și de modificare a Regulamentului (UE) 2019/1020</t>
        </is>
      </c>
      <c r="CI7" s="2" t="inlineStr">
        <is>
          <t>3|
3|
3</t>
        </is>
      </c>
      <c r="CJ7" s="2" t="inlineStr">
        <is>
          <t>|
|
proposed</t>
        </is>
      </c>
      <c r="CK7" t="inlineStr">
        <is>
          <t/>
        </is>
      </c>
      <c r="CL7" s="2" t="inlineStr">
        <is>
          <t>európsky akt o kybernetickej odolnosti</t>
        </is>
      </c>
      <c r="CM7" s="2" t="inlineStr">
        <is>
          <t>2</t>
        </is>
      </c>
      <c r="CN7" s="2" t="inlineStr">
        <is>
          <t>proposed</t>
        </is>
      </c>
      <c r="CO7" t="inlineStr">
        <is>
          <t>navrhovaný akt Európskej únie, ktorého cieľom je vytvoriť spoločné normy v oblasti &lt;a href="https://iate.europa.eu/entry/slideshow/1634544327442/2229866/sk" target="_blank"&gt;kybernetickej bezpečnosti&lt;/a&gt; výrobkov</t>
        </is>
      </c>
      <c r="CP7" s="2" t="inlineStr">
        <is>
          <t>akt o kibernetski odpornosti|
evropski akt o kibernetski odpornosti|
Uredba Evropskega parlamenta in Sveta o horizontalnih zahtevah glede kibernetske varnosti za proizvode z digitalnimi elementi in spremembi Uredbe (EU) 2019/1020</t>
        </is>
      </c>
      <c r="CQ7" s="2" t="inlineStr">
        <is>
          <t>3|
3|
3</t>
        </is>
      </c>
      <c r="CR7" s="2" t="inlineStr">
        <is>
          <t xml:space="preserve">|
|
</t>
        </is>
      </c>
      <c r="CS7" t="inlineStr">
        <is>
          <t/>
        </is>
      </c>
      <c r="CT7" s="2" t="inlineStr">
        <is>
          <t>cyberresiliensakten|
förordning om övergripande cybersäkerhetskrav för produkter med digitala element (cyberresiliensakten)|
förordning om cyberresiliens</t>
        </is>
      </c>
      <c r="CU7" s="2" t="inlineStr">
        <is>
          <t>3|
3|
3</t>
        </is>
      </c>
      <c r="CV7" s="2" t="inlineStr">
        <is>
          <t xml:space="preserve">|
|
</t>
        </is>
      </c>
      <c r="CW7" t="inlineStr">
        <is>
          <t/>
        </is>
      </c>
    </row>
    <row r="8">
      <c r="A8" s="1" t="str">
        <f>HYPERLINK("https://iate.europa.eu/entry/result/3629324/all", "3629324")</f>
        <v>3629324</v>
      </c>
      <c r="B8" t="inlineStr">
        <is>
          <t>EDUCATION AND COMMUNICATIONS</t>
        </is>
      </c>
      <c r="C8" t="inlineStr">
        <is>
          <t>EDUCATION AND COMMUNICATIONS|information technology and data processing|computer system|information security</t>
        </is>
      </c>
      <c r="D8" t="inlineStr">
        <is>
          <t>yes</t>
        </is>
      </c>
      <c r="E8" t="inlineStr">
        <is>
          <t/>
        </is>
      </c>
      <c r="F8" t="inlineStr">
        <is>
          <t/>
        </is>
      </c>
      <c r="G8" t="inlineStr">
        <is>
          <t/>
        </is>
      </c>
      <c r="H8" t="inlineStr">
        <is>
          <t/>
        </is>
      </c>
      <c r="I8" t="inlineStr">
        <is>
          <t/>
        </is>
      </c>
      <c r="J8" t="inlineStr">
        <is>
          <t/>
        </is>
      </c>
      <c r="K8" t="inlineStr">
        <is>
          <t/>
        </is>
      </c>
      <c r="L8" t="inlineStr">
        <is>
          <t/>
        </is>
      </c>
      <c r="M8" t="inlineStr">
        <is>
          <t/>
        </is>
      </c>
      <c r="N8" t="inlineStr">
        <is>
          <t/>
        </is>
      </c>
      <c r="O8" t="inlineStr">
        <is>
          <t/>
        </is>
      </c>
      <c r="P8" t="inlineStr">
        <is>
          <t/>
        </is>
      </c>
      <c r="Q8" t="inlineStr">
        <is>
          <t/>
        </is>
      </c>
      <c r="R8" t="inlineStr">
        <is>
          <t/>
        </is>
      </c>
      <c r="S8" t="inlineStr">
        <is>
          <t/>
        </is>
      </c>
      <c r="T8" t="inlineStr">
        <is>
          <t/>
        </is>
      </c>
      <c r="U8" t="inlineStr">
        <is>
          <t/>
        </is>
      </c>
      <c r="V8" t="inlineStr">
        <is>
          <t/>
        </is>
      </c>
      <c r="W8" t="inlineStr">
        <is>
          <t/>
        </is>
      </c>
      <c r="X8" t="inlineStr">
        <is>
          <t/>
        </is>
      </c>
      <c r="Y8" t="inlineStr">
        <is>
          <t/>
        </is>
      </c>
      <c r="Z8" s="2" t="inlineStr">
        <is>
          <t>reasonably foreseeable use</t>
        </is>
      </c>
      <c r="AA8" s="2" t="inlineStr">
        <is>
          <t>3</t>
        </is>
      </c>
      <c r="AB8" s="2" t="inlineStr">
        <is>
          <t/>
        </is>
      </c>
      <c r="AC8" t="inlineStr">
        <is>
          <t>use that is not necessarily the intended purpose supplied by the manufacturer in the instructions for use, promotional or sales materials and statements, as well as in the technical documentation, but which is likely to result from reasonably foreseeable human behaviour or technical operations or interactions</t>
        </is>
      </c>
      <c r="AD8" t="inlineStr">
        <is>
          <t/>
        </is>
      </c>
      <c r="AE8" t="inlineStr">
        <is>
          <t/>
        </is>
      </c>
      <c r="AF8" t="inlineStr">
        <is>
          <t/>
        </is>
      </c>
      <c r="AG8" t="inlineStr">
        <is>
          <t/>
        </is>
      </c>
      <c r="AH8" t="inlineStr">
        <is>
          <t/>
        </is>
      </c>
      <c r="AI8" t="inlineStr">
        <is>
          <t/>
        </is>
      </c>
      <c r="AJ8" t="inlineStr">
        <is>
          <t/>
        </is>
      </c>
      <c r="AK8" t="inlineStr">
        <is>
          <t/>
        </is>
      </c>
      <c r="AL8" t="inlineStr">
        <is>
          <t/>
        </is>
      </c>
      <c r="AM8" t="inlineStr">
        <is>
          <t/>
        </is>
      </c>
      <c r="AN8" t="inlineStr">
        <is>
          <t/>
        </is>
      </c>
      <c r="AO8" t="inlineStr">
        <is>
          <t/>
        </is>
      </c>
      <c r="AP8" t="inlineStr">
        <is>
          <t/>
        </is>
      </c>
      <c r="AQ8" t="inlineStr">
        <is>
          <t/>
        </is>
      </c>
      <c r="AR8" t="inlineStr">
        <is>
          <t/>
        </is>
      </c>
      <c r="AS8" t="inlineStr">
        <is>
          <t/>
        </is>
      </c>
      <c r="AT8" t="inlineStr">
        <is>
          <t/>
        </is>
      </c>
      <c r="AU8" t="inlineStr">
        <is>
          <t/>
        </is>
      </c>
      <c r="AV8" t="inlineStr">
        <is>
          <t/>
        </is>
      </c>
      <c r="AW8" t="inlineStr">
        <is>
          <t/>
        </is>
      </c>
      <c r="AX8" t="inlineStr">
        <is>
          <t/>
        </is>
      </c>
      <c r="AY8" t="inlineStr">
        <is>
          <t/>
        </is>
      </c>
      <c r="AZ8" t="inlineStr">
        <is>
          <t/>
        </is>
      </c>
      <c r="BA8" t="inlineStr">
        <is>
          <t/>
        </is>
      </c>
      <c r="BB8" t="inlineStr">
        <is>
          <t/>
        </is>
      </c>
      <c r="BC8" t="inlineStr">
        <is>
          <t/>
        </is>
      </c>
      <c r="BD8" t="inlineStr">
        <is>
          <t/>
        </is>
      </c>
      <c r="BE8" t="inlineStr">
        <is>
          <t/>
        </is>
      </c>
      <c r="BF8" t="inlineStr">
        <is>
          <t/>
        </is>
      </c>
      <c r="BG8" t="inlineStr">
        <is>
          <t/>
        </is>
      </c>
      <c r="BH8" t="inlineStr">
        <is>
          <t/>
        </is>
      </c>
      <c r="BI8" t="inlineStr">
        <is>
          <t/>
        </is>
      </c>
      <c r="BJ8" s="2" t="inlineStr">
        <is>
          <t>pagrįstai numatomas naudojimas</t>
        </is>
      </c>
      <c r="BK8" s="2" t="inlineStr">
        <is>
          <t>3</t>
        </is>
      </c>
      <c r="BL8" s="2" t="inlineStr">
        <is>
          <t/>
        </is>
      </c>
      <c r="BM8" t="inlineStr">
        <is>
          <t>naudojimas
nebūtinai pagal gamintojo numatytą paskirtį, kurią jis nurodė naudojimo
instrukcijose, reklaminėje ar pardavimo medžiagoje bei teiginiuose ir techniniuose dokumentuose, kuris galimas dėl
pagrįstai numatomo žmogaus elgesio, techninių operacijų ar sąveikos</t>
        </is>
      </c>
      <c r="BN8" t="inlineStr">
        <is>
          <t/>
        </is>
      </c>
      <c r="BO8" t="inlineStr">
        <is>
          <t/>
        </is>
      </c>
      <c r="BP8" t="inlineStr">
        <is>
          <t/>
        </is>
      </c>
      <c r="BQ8" t="inlineStr">
        <is>
          <t/>
        </is>
      </c>
      <c r="BR8" s="2" t="inlineStr">
        <is>
          <t>użu raġjonevolment prevedibbli</t>
        </is>
      </c>
      <c r="BS8" s="2" t="inlineStr">
        <is>
          <t>3</t>
        </is>
      </c>
      <c r="BT8" s="2" t="inlineStr">
        <is>
          <t/>
        </is>
      </c>
      <c r="BU8" t="inlineStr">
        <is>
          <t>użu li mhux neċessarjament ikun l-iskop maħsub previst mill-manifattur fl-istruzzjonijiet għall-użu, il-materjali u d-dikjarazzjonijiet promozzjonali jew tal-bejgħ, kif ukoll fid-dokumentazzjoni teknika, iżda li x’aktarx jirriżulta minn imġiba umana jew minn operazzjonijiet jew interazzjonijiet tekniċi raġonevolment prevedibbli</t>
        </is>
      </c>
      <c r="BV8" t="inlineStr">
        <is>
          <t/>
        </is>
      </c>
      <c r="BW8" t="inlineStr">
        <is>
          <t/>
        </is>
      </c>
      <c r="BX8" t="inlineStr">
        <is>
          <t/>
        </is>
      </c>
      <c r="BY8" t="inlineStr">
        <is>
          <t/>
        </is>
      </c>
      <c r="BZ8" s="2" t="inlineStr">
        <is>
          <t>racjonalnie przewidywalne wykorzystanie</t>
        </is>
      </c>
      <c r="CA8" s="2" t="inlineStr">
        <is>
          <t>3</t>
        </is>
      </c>
      <c r="CB8" s="2" t="inlineStr">
        <is>
          <t/>
        </is>
      </c>
      <c r="CC8" t="inlineStr">
        <is>
          <t>zastosowanie, które niekoniecznie jest
przeznaczeniem podanym przez producenta w instrukcji obsługi, materiałach
promocyjnych lub sprzedażowych i oświadczeniach, jak również w dokumentacji
technicznej, ale które prawdopodobnie wynika z dającego się racjonalnie
przewidzieć zachowania człowieka, operacji technicznych lub interakcji</t>
        </is>
      </c>
      <c r="CD8" t="inlineStr">
        <is>
          <t/>
        </is>
      </c>
      <c r="CE8" t="inlineStr">
        <is>
          <t/>
        </is>
      </c>
      <c r="CF8" t="inlineStr">
        <is>
          <t/>
        </is>
      </c>
      <c r="CG8" t="inlineStr">
        <is>
          <t/>
        </is>
      </c>
      <c r="CH8" s="2" t="inlineStr">
        <is>
          <t>utilizare previzibilă în mod rezonabil</t>
        </is>
      </c>
      <c r="CI8" s="2" t="inlineStr">
        <is>
          <t>3</t>
        </is>
      </c>
      <c r="CJ8" s="2" t="inlineStr">
        <is>
          <t/>
        </is>
      </c>
      <c r="CK8" t="inlineStr">
        <is>
          <t>utilizare care nu este neapărat scopul preconizat specificat de producător în instrucțiunile de utilizare, în materialele promoționale sau de vânzare și în declarații, precum și în documentația tehnică, dar care este probabil să rezulte din comportamentul uman sau din operațiuni tehnice sau interacțiuni previzibile în mod rezonabil</t>
        </is>
      </c>
      <c r="CL8" t="inlineStr">
        <is>
          <t/>
        </is>
      </c>
      <c r="CM8" t="inlineStr">
        <is>
          <t/>
        </is>
      </c>
      <c r="CN8" t="inlineStr">
        <is>
          <t/>
        </is>
      </c>
      <c r="CO8" t="inlineStr">
        <is>
          <t/>
        </is>
      </c>
      <c r="CP8" s="2" t="inlineStr">
        <is>
          <t>razumno predvidljiva uporaba</t>
        </is>
      </c>
      <c r="CQ8" s="2" t="inlineStr">
        <is>
          <t>3</t>
        </is>
      </c>
      <c r="CR8" s="2" t="inlineStr">
        <is>
          <t/>
        </is>
      </c>
      <c r="CS8" t="inlineStr">
        <is>
          <t/>
        </is>
      </c>
      <c r="CT8" s="2" t="inlineStr">
        <is>
          <t>rimligen förutsebar användning</t>
        </is>
      </c>
      <c r="CU8" s="2" t="inlineStr">
        <is>
          <t>3</t>
        </is>
      </c>
      <c r="CV8" s="2" t="inlineStr">
        <is>
          <t/>
        </is>
      </c>
      <c r="CW8" t="inlineStr">
        <is>
          <t>användning som inte nödvändigtvis är det avsedda ändamål som tillverkaren anger i bruksanvisningen, reklam- eller försäljningsmaterial och uttalanden eller i den tekniska dokumentationen, men som är den sannolika följden av rimligen förutsebart mänskligt beteende eller tekniska åtgärder eller interaktioner</t>
        </is>
      </c>
    </row>
    <row r="9">
      <c r="A9" s="1" t="str">
        <f>HYPERLINK("https://iate.europa.eu/entry/result/3629321/all", "3629321")</f>
        <v>3629321</v>
      </c>
      <c r="B9" t="inlineStr">
        <is>
          <t>EDUCATION AND COMMUNICATIONS</t>
        </is>
      </c>
      <c r="C9" t="inlineStr">
        <is>
          <t>EDUCATION AND COMMUNICATIONS|information technology and data processing|computer system|information security</t>
        </is>
      </c>
      <c r="D9" t="inlineStr">
        <is>
          <t>yes</t>
        </is>
      </c>
      <c r="E9" t="inlineStr">
        <is>
          <t/>
        </is>
      </c>
      <c r="F9" t="inlineStr">
        <is>
          <t/>
        </is>
      </c>
      <c r="G9" t="inlineStr">
        <is>
          <t/>
        </is>
      </c>
      <c r="H9" t="inlineStr">
        <is>
          <t/>
        </is>
      </c>
      <c r="I9" t="inlineStr">
        <is>
          <t/>
        </is>
      </c>
      <c r="J9" t="inlineStr">
        <is>
          <t/>
        </is>
      </c>
      <c r="K9" t="inlineStr">
        <is>
          <t/>
        </is>
      </c>
      <c r="L9" t="inlineStr">
        <is>
          <t/>
        </is>
      </c>
      <c r="M9" t="inlineStr">
        <is>
          <t/>
        </is>
      </c>
      <c r="N9" t="inlineStr">
        <is>
          <t/>
        </is>
      </c>
      <c r="O9" t="inlineStr">
        <is>
          <t/>
        </is>
      </c>
      <c r="P9" t="inlineStr">
        <is>
          <t/>
        </is>
      </c>
      <c r="Q9" t="inlineStr">
        <is>
          <t/>
        </is>
      </c>
      <c r="R9" t="inlineStr">
        <is>
          <t/>
        </is>
      </c>
      <c r="S9" t="inlineStr">
        <is>
          <t/>
        </is>
      </c>
      <c r="T9" t="inlineStr">
        <is>
          <t/>
        </is>
      </c>
      <c r="U9" t="inlineStr">
        <is>
          <t/>
        </is>
      </c>
      <c r="V9" t="inlineStr">
        <is>
          <t/>
        </is>
      </c>
      <c r="W9" t="inlineStr">
        <is>
          <t/>
        </is>
      </c>
      <c r="X9" t="inlineStr">
        <is>
          <t/>
        </is>
      </c>
      <c r="Y9" t="inlineStr">
        <is>
          <t/>
        </is>
      </c>
      <c r="Z9" s="2" t="inlineStr">
        <is>
          <t>elevated privilege</t>
        </is>
      </c>
      <c r="AA9" s="2" t="inlineStr">
        <is>
          <t>3</t>
        </is>
      </c>
      <c r="AB9" s="2" t="inlineStr">
        <is>
          <t/>
        </is>
      </c>
      <c r="AC9" t="inlineStr">
        <is>
          <t>access right granted to particular users or programmes to perform an extended set of security-relevant operations within an electronic information system that, if misused or compromised, could allow a malicious actor to gain wider access to the resources of a system or organisation</t>
        </is>
      </c>
      <c r="AD9" t="inlineStr">
        <is>
          <t/>
        </is>
      </c>
      <c r="AE9" t="inlineStr">
        <is>
          <t/>
        </is>
      </c>
      <c r="AF9" t="inlineStr">
        <is>
          <t/>
        </is>
      </c>
      <c r="AG9" t="inlineStr">
        <is>
          <t/>
        </is>
      </c>
      <c r="AH9" t="inlineStr">
        <is>
          <t/>
        </is>
      </c>
      <c r="AI9" t="inlineStr">
        <is>
          <t/>
        </is>
      </c>
      <c r="AJ9" t="inlineStr">
        <is>
          <t/>
        </is>
      </c>
      <c r="AK9" t="inlineStr">
        <is>
          <t/>
        </is>
      </c>
      <c r="AL9" t="inlineStr">
        <is>
          <t/>
        </is>
      </c>
      <c r="AM9" t="inlineStr">
        <is>
          <t/>
        </is>
      </c>
      <c r="AN9" t="inlineStr">
        <is>
          <t/>
        </is>
      </c>
      <c r="AO9" t="inlineStr">
        <is>
          <t/>
        </is>
      </c>
      <c r="AP9" t="inlineStr">
        <is>
          <t/>
        </is>
      </c>
      <c r="AQ9" t="inlineStr">
        <is>
          <t/>
        </is>
      </c>
      <c r="AR9" t="inlineStr">
        <is>
          <t/>
        </is>
      </c>
      <c r="AS9" t="inlineStr">
        <is>
          <t/>
        </is>
      </c>
      <c r="AT9" t="inlineStr">
        <is>
          <t/>
        </is>
      </c>
      <c r="AU9" t="inlineStr">
        <is>
          <t/>
        </is>
      </c>
      <c r="AV9" t="inlineStr">
        <is>
          <t/>
        </is>
      </c>
      <c r="AW9" t="inlineStr">
        <is>
          <t/>
        </is>
      </c>
      <c r="AX9" t="inlineStr">
        <is>
          <t/>
        </is>
      </c>
      <c r="AY9" t="inlineStr">
        <is>
          <t/>
        </is>
      </c>
      <c r="AZ9" t="inlineStr">
        <is>
          <t/>
        </is>
      </c>
      <c r="BA9" t="inlineStr">
        <is>
          <t/>
        </is>
      </c>
      <c r="BB9" t="inlineStr">
        <is>
          <t/>
        </is>
      </c>
      <c r="BC9" t="inlineStr">
        <is>
          <t/>
        </is>
      </c>
      <c r="BD9" t="inlineStr">
        <is>
          <t/>
        </is>
      </c>
      <c r="BE9" t="inlineStr">
        <is>
          <t/>
        </is>
      </c>
      <c r="BF9" s="2" t="inlineStr">
        <is>
          <t>privilegio elevato</t>
        </is>
      </c>
      <c r="BG9" s="2" t="inlineStr">
        <is>
          <t>3</t>
        </is>
      </c>
      <c r="BH9" s="2" t="inlineStr">
        <is>
          <t/>
        </is>
      </c>
      <c r="BI9" t="inlineStr">
        <is>
          <t>diritto di
accesso concesso a specifici utenti o programmi per eseguire un'ampia serie di
operazioni rilevanti per la sicurezza in un sistema informativo elettronico
che, se utilizzato in modo improprio o compromesso, potrebbe consentire a un soggetto
malintenzionato di ottenere un accesso più ampio alle risorse di un sistema o
di un'organizzazione</t>
        </is>
      </c>
      <c r="BJ9" s="2" t="inlineStr">
        <is>
          <t>itin privilegijuotos prieigos teisė</t>
        </is>
      </c>
      <c r="BK9" s="2" t="inlineStr">
        <is>
          <t>3</t>
        </is>
      </c>
      <c r="BL9" s="2" t="inlineStr">
        <is>
          <t/>
        </is>
      </c>
      <c r="BM9" t="inlineStr">
        <is>
          <t>prieigos
teisė, kuri suteikta konkretiems naudotojams ar programoms sudėtingesnėms su saugumu
susijusioms operacijoms elektroninėje informacinėje sistemoje atlikti ir kuri piktavaliui subjektui,
jei ja būtų piktnaudžiaujama ar jei ji būtų perimta, galėtų suteikti platesnę prieigą prie sistemos ar
organizacijos išteklių</t>
        </is>
      </c>
      <c r="BN9" t="inlineStr">
        <is>
          <t/>
        </is>
      </c>
      <c r="BO9" t="inlineStr">
        <is>
          <t/>
        </is>
      </c>
      <c r="BP9" t="inlineStr">
        <is>
          <t/>
        </is>
      </c>
      <c r="BQ9" t="inlineStr">
        <is>
          <t/>
        </is>
      </c>
      <c r="BR9" s="2" t="inlineStr">
        <is>
          <t>privileġġ għoli</t>
        </is>
      </c>
      <c r="BS9" s="2" t="inlineStr">
        <is>
          <t>3</t>
        </is>
      </c>
      <c r="BT9" s="2" t="inlineStr">
        <is>
          <t/>
        </is>
      </c>
      <c r="BU9" t="inlineStr">
        <is>
          <t>dritt ta’ aċċess mogħti lil utenti jew programmi partikolari biex iwettqu sett estiż ta’ operazzjonijiet rilevanti għas-sigurtà fi ħdan sistema elettronika tal-informazzjoni li, jekk tintuża ħażin jew tiġi kompromessa, jaf tippermetti lil attur malizzjuż jikseb aċċess usa’ għar-riżorsi ta’ sistema jew organizzazzjoni</t>
        </is>
      </c>
      <c r="BV9" t="inlineStr">
        <is>
          <t/>
        </is>
      </c>
      <c r="BW9" t="inlineStr">
        <is>
          <t/>
        </is>
      </c>
      <c r="BX9" t="inlineStr">
        <is>
          <t/>
        </is>
      </c>
      <c r="BY9" t="inlineStr">
        <is>
          <t/>
        </is>
      </c>
      <c r="BZ9" s="2" t="inlineStr">
        <is>
          <t>podwyższone uprawnienie</t>
        </is>
      </c>
      <c r="CA9" s="2" t="inlineStr">
        <is>
          <t>3</t>
        </is>
      </c>
      <c r="CB9" s="2" t="inlineStr">
        <is>
          <t/>
        </is>
      </c>
      <c r="CC9" t="inlineStr">
        <is>
          <t>prawo dostępu przyznane konkretnym użytkownikom
lub programom, aby umożliwić im wykonywanie rozszerzonego zakresu działań
istotnych dla bezpieczeństwa w ramach elektronicznego systemu informacyjnego,
które w razie nadużycia lub naruszenia może ułatwić podmiotowi działającemu w
złym zamiarze uzyskanie szerszego dostępu do zasobów systemu lub organizacji</t>
        </is>
      </c>
      <c r="CD9" t="inlineStr">
        <is>
          <t/>
        </is>
      </c>
      <c r="CE9" t="inlineStr">
        <is>
          <t/>
        </is>
      </c>
      <c r="CF9" t="inlineStr">
        <is>
          <t/>
        </is>
      </c>
      <c r="CG9" t="inlineStr">
        <is>
          <t/>
        </is>
      </c>
      <c r="CH9" s="2" t="inlineStr">
        <is>
          <t>privilegiu extins</t>
        </is>
      </c>
      <c r="CI9" s="2" t="inlineStr">
        <is>
          <t>3</t>
        </is>
      </c>
      <c r="CJ9" s="2" t="inlineStr">
        <is>
          <t/>
        </is>
      </c>
      <c r="CK9" t="inlineStr">
        <is>
          <t/>
        </is>
      </c>
      <c r="CL9" t="inlineStr">
        <is>
          <t/>
        </is>
      </c>
      <c r="CM9" t="inlineStr">
        <is>
          <t/>
        </is>
      </c>
      <c r="CN9" t="inlineStr">
        <is>
          <t/>
        </is>
      </c>
      <c r="CO9" t="inlineStr">
        <is>
          <t/>
        </is>
      </c>
      <c r="CP9" s="2" t="inlineStr">
        <is>
          <t>razširjeni privilegij</t>
        </is>
      </c>
      <c r="CQ9" s="2" t="inlineStr">
        <is>
          <t>3</t>
        </is>
      </c>
      <c r="CR9" s="2" t="inlineStr">
        <is>
          <t/>
        </is>
      </c>
      <c r="CS9" t="inlineStr">
        <is>
          <t/>
        </is>
      </c>
      <c r="CT9" s="2" t="inlineStr">
        <is>
          <t>utökat privilegium|
förhöjt privilegium</t>
        </is>
      </c>
      <c r="CU9" s="2" t="inlineStr">
        <is>
          <t>3|
3</t>
        </is>
      </c>
      <c r="CV9" s="2" t="inlineStr">
        <is>
          <t xml:space="preserve">|
</t>
        </is>
      </c>
      <c r="CW9" t="inlineStr">
        <is>
          <t>åtkomsträtt som beviljas enskilda användare eller program för utförandet av en utvidgad uppsättning säkerhetsrelevanta åtgärder inom ett elektroniskt informationssystem som, om det missbrukas eller komprometteras, skulle kunna göra det möjligt för en fientlig aktör att få en mer omfattande åtkomst till systemets eller organisationens resurser</t>
        </is>
      </c>
    </row>
    <row r="10">
      <c r="A10" s="1" t="str">
        <f>HYPERLINK("https://iate.europa.eu/entry/result/3629498/all", "3629498")</f>
        <v>3629498</v>
      </c>
      <c r="B10" t="inlineStr">
        <is>
          <t>EDUCATION AND COMMUNICATIONS</t>
        </is>
      </c>
      <c r="C10" t="inlineStr">
        <is>
          <t>EDUCATION AND COMMUNICATIONS|information technology and data processing</t>
        </is>
      </c>
      <c r="D10" t="inlineStr">
        <is>
          <t>yes</t>
        </is>
      </c>
      <c r="E10" t="inlineStr">
        <is>
          <t/>
        </is>
      </c>
      <c r="F10" t="inlineStr">
        <is>
          <t/>
        </is>
      </c>
      <c r="G10" t="inlineStr">
        <is>
          <t/>
        </is>
      </c>
      <c r="H10" t="inlineStr">
        <is>
          <t/>
        </is>
      </c>
      <c r="I10" t="inlineStr">
        <is>
          <t/>
        </is>
      </c>
      <c r="J10" t="inlineStr">
        <is>
          <t/>
        </is>
      </c>
      <c r="K10" t="inlineStr">
        <is>
          <t/>
        </is>
      </c>
      <c r="L10" t="inlineStr">
        <is>
          <t/>
        </is>
      </c>
      <c r="M10" t="inlineStr">
        <is>
          <t/>
        </is>
      </c>
      <c r="N10" t="inlineStr">
        <is>
          <t/>
        </is>
      </c>
      <c r="O10" t="inlineStr">
        <is>
          <t/>
        </is>
      </c>
      <c r="P10" t="inlineStr">
        <is>
          <t/>
        </is>
      </c>
      <c r="Q10" t="inlineStr">
        <is>
          <t/>
        </is>
      </c>
      <c r="R10" t="inlineStr">
        <is>
          <t/>
        </is>
      </c>
      <c r="S10" t="inlineStr">
        <is>
          <t/>
        </is>
      </c>
      <c r="T10" t="inlineStr">
        <is>
          <t/>
        </is>
      </c>
      <c r="U10" t="inlineStr">
        <is>
          <t/>
        </is>
      </c>
      <c r="V10" t="inlineStr">
        <is>
          <t/>
        </is>
      </c>
      <c r="W10" t="inlineStr">
        <is>
          <t/>
        </is>
      </c>
      <c r="X10" t="inlineStr">
        <is>
          <t/>
        </is>
      </c>
      <c r="Y10" t="inlineStr">
        <is>
          <t/>
        </is>
      </c>
      <c r="Z10" s="2" t="inlineStr">
        <is>
          <t>supply chain attack</t>
        </is>
      </c>
      <c r="AA10" s="2" t="inlineStr">
        <is>
          <t>3</t>
        </is>
      </c>
      <c r="AB10" s="2" t="inlineStr">
        <is>
          <t/>
        </is>
      </c>
      <c r="AC10" t="inlineStr">
        <is>
          <t>attack strategy that targets an organisation through vulnerabilities in its supply chain</t>
        </is>
      </c>
      <c r="AD10" t="inlineStr">
        <is>
          <t/>
        </is>
      </c>
      <c r="AE10" t="inlineStr">
        <is>
          <t/>
        </is>
      </c>
      <c r="AF10" t="inlineStr">
        <is>
          <t/>
        </is>
      </c>
      <c r="AG10" t="inlineStr">
        <is>
          <t/>
        </is>
      </c>
      <c r="AH10" t="inlineStr">
        <is>
          <t/>
        </is>
      </c>
      <c r="AI10" t="inlineStr">
        <is>
          <t/>
        </is>
      </c>
      <c r="AJ10" t="inlineStr">
        <is>
          <t/>
        </is>
      </c>
      <c r="AK10" t="inlineStr">
        <is>
          <t/>
        </is>
      </c>
      <c r="AL10" t="inlineStr">
        <is>
          <t/>
        </is>
      </c>
      <c r="AM10" t="inlineStr">
        <is>
          <t/>
        </is>
      </c>
      <c r="AN10" t="inlineStr">
        <is>
          <t/>
        </is>
      </c>
      <c r="AO10" t="inlineStr">
        <is>
          <t/>
        </is>
      </c>
      <c r="AP10" t="inlineStr">
        <is>
          <t/>
        </is>
      </c>
      <c r="AQ10" t="inlineStr">
        <is>
          <t/>
        </is>
      </c>
      <c r="AR10" t="inlineStr">
        <is>
          <t/>
        </is>
      </c>
      <c r="AS10" t="inlineStr">
        <is>
          <t/>
        </is>
      </c>
      <c r="AT10" t="inlineStr">
        <is>
          <t/>
        </is>
      </c>
      <c r="AU10" t="inlineStr">
        <is>
          <t/>
        </is>
      </c>
      <c r="AV10" t="inlineStr">
        <is>
          <t/>
        </is>
      </c>
      <c r="AW10" t="inlineStr">
        <is>
          <t/>
        </is>
      </c>
      <c r="AX10" t="inlineStr">
        <is>
          <t/>
        </is>
      </c>
      <c r="AY10" t="inlineStr">
        <is>
          <t/>
        </is>
      </c>
      <c r="AZ10" t="inlineStr">
        <is>
          <t/>
        </is>
      </c>
      <c r="BA10" t="inlineStr">
        <is>
          <t/>
        </is>
      </c>
      <c r="BB10" t="inlineStr">
        <is>
          <t/>
        </is>
      </c>
      <c r="BC10" t="inlineStr">
        <is>
          <t/>
        </is>
      </c>
      <c r="BD10" t="inlineStr">
        <is>
          <t/>
        </is>
      </c>
      <c r="BE10" t="inlineStr">
        <is>
          <t/>
        </is>
      </c>
      <c r="BF10" t="inlineStr">
        <is>
          <t/>
        </is>
      </c>
      <c r="BG10" t="inlineStr">
        <is>
          <t/>
        </is>
      </c>
      <c r="BH10" t="inlineStr">
        <is>
          <t/>
        </is>
      </c>
      <c r="BI10" t="inlineStr">
        <is>
          <t/>
        </is>
      </c>
      <c r="BJ10" s="2" t="inlineStr">
        <is>
          <t>tiekimo grandinės ataka</t>
        </is>
      </c>
      <c r="BK10" s="2" t="inlineStr">
        <is>
          <t>3</t>
        </is>
      </c>
      <c r="BL10" s="2" t="inlineStr">
        <is>
          <t/>
        </is>
      </c>
      <c r="BM10" t="inlineStr">
        <is>
          <t/>
        </is>
      </c>
      <c r="BN10" t="inlineStr">
        <is>
          <t/>
        </is>
      </c>
      <c r="BO10" t="inlineStr">
        <is>
          <t/>
        </is>
      </c>
      <c r="BP10" t="inlineStr">
        <is>
          <t/>
        </is>
      </c>
      <c r="BQ10" t="inlineStr">
        <is>
          <t/>
        </is>
      </c>
      <c r="BR10" s="2" t="inlineStr">
        <is>
          <t>attakk fuq il-katina tal-provvista</t>
        </is>
      </c>
      <c r="BS10" s="2" t="inlineStr">
        <is>
          <t>3</t>
        </is>
      </c>
      <c r="BT10" s="2" t="inlineStr">
        <is>
          <t/>
        </is>
      </c>
      <c r="BU10" t="inlineStr">
        <is>
          <t>strateġija ta' attakk li tiffoka fuq l-isfruttar ta' organizzazzjoni permezz tad-dgħufijiet fil-katina tal-provvista tagħha</t>
        </is>
      </c>
      <c r="BV10" t="inlineStr">
        <is>
          <t/>
        </is>
      </c>
      <c r="BW10" t="inlineStr">
        <is>
          <t/>
        </is>
      </c>
      <c r="BX10" t="inlineStr">
        <is>
          <t/>
        </is>
      </c>
      <c r="BY10" t="inlineStr">
        <is>
          <t/>
        </is>
      </c>
      <c r="BZ10" s="2" t="inlineStr">
        <is>
          <t>atak na łańcuch dostaw</t>
        </is>
      </c>
      <c r="CA10" s="2" t="inlineStr">
        <is>
          <t>3</t>
        </is>
      </c>
      <c r="CB10" s="2" t="inlineStr">
        <is>
          <t/>
        </is>
      </c>
      <c r="CC10" t="inlineStr">
        <is>
          <t>atak na system informatyczny za pośrednictwem dostawców będących podmiotami trzecimi lub przez łańcuch dostaw.</t>
        </is>
      </c>
      <c r="CD10" t="inlineStr">
        <is>
          <t/>
        </is>
      </c>
      <c r="CE10" t="inlineStr">
        <is>
          <t/>
        </is>
      </c>
      <c r="CF10" t="inlineStr">
        <is>
          <t/>
        </is>
      </c>
      <c r="CG10" t="inlineStr">
        <is>
          <t/>
        </is>
      </c>
      <c r="CH10" s="2" t="inlineStr">
        <is>
          <t>atac asupra lanțului de aprovizionare</t>
        </is>
      </c>
      <c r="CI10" s="2" t="inlineStr">
        <is>
          <t>3</t>
        </is>
      </c>
      <c r="CJ10" s="2" t="inlineStr">
        <is>
          <t/>
        </is>
      </c>
      <c r="CK10" t="inlineStr">
        <is>
          <t/>
        </is>
      </c>
      <c r="CL10" t="inlineStr">
        <is>
          <t/>
        </is>
      </c>
      <c r="CM10" t="inlineStr">
        <is>
          <t/>
        </is>
      </c>
      <c r="CN10" t="inlineStr">
        <is>
          <t/>
        </is>
      </c>
      <c r="CO10" t="inlineStr">
        <is>
          <t/>
        </is>
      </c>
      <c r="CP10" s="2" t="inlineStr">
        <is>
          <t>napad na oskrbovalno verigo</t>
        </is>
      </c>
      <c r="CQ10" s="2" t="inlineStr">
        <is>
          <t>3</t>
        </is>
      </c>
      <c r="CR10" s="2" t="inlineStr">
        <is>
          <t/>
        </is>
      </c>
      <c r="CS10" t="inlineStr">
        <is>
          <t/>
        </is>
      </c>
      <c r="CT10" s="2" t="inlineStr">
        <is>
          <t>leverantörsattack|
leveranskedjeattack</t>
        </is>
      </c>
      <c r="CU10" s="2" t="inlineStr">
        <is>
          <t>3|
3</t>
        </is>
      </c>
      <c r="CV10" s="2" t="inlineStr">
        <is>
          <t xml:space="preserve">|
</t>
        </is>
      </c>
      <c r="CW10" t="inlineStr">
        <is>
          <t/>
        </is>
      </c>
    </row>
    <row r="11">
      <c r="A11" s="1" t="str">
        <f>HYPERLINK("https://iate.europa.eu/entry/result/3629494/all", "3629494")</f>
        <v>3629494</v>
      </c>
      <c r="B11" t="inlineStr">
        <is>
          <t>EDUCATION AND COMMUNICATIONS</t>
        </is>
      </c>
      <c r="C11" t="inlineStr">
        <is>
          <t>EDUCATION AND COMMUNICATIONS|information technology and data processing</t>
        </is>
      </c>
      <c r="D11" t="inlineStr">
        <is>
          <t>yes</t>
        </is>
      </c>
      <c r="E11" t="inlineStr">
        <is>
          <t/>
        </is>
      </c>
      <c r="F11" t="inlineStr">
        <is>
          <t/>
        </is>
      </c>
      <c r="G11" t="inlineStr">
        <is>
          <t/>
        </is>
      </c>
      <c r="H11" t="inlineStr">
        <is>
          <t/>
        </is>
      </c>
      <c r="I11" t="inlineStr">
        <is>
          <t/>
        </is>
      </c>
      <c r="J11" t="inlineStr">
        <is>
          <t/>
        </is>
      </c>
      <c r="K11" t="inlineStr">
        <is>
          <t/>
        </is>
      </c>
      <c r="L11" t="inlineStr">
        <is>
          <t/>
        </is>
      </c>
      <c r="M11" t="inlineStr">
        <is>
          <t/>
        </is>
      </c>
      <c r="N11" t="inlineStr">
        <is>
          <t/>
        </is>
      </c>
      <c r="O11" t="inlineStr">
        <is>
          <t/>
        </is>
      </c>
      <c r="P11" t="inlineStr">
        <is>
          <t/>
        </is>
      </c>
      <c r="Q11" t="inlineStr">
        <is>
          <t/>
        </is>
      </c>
      <c r="R11" t="inlineStr">
        <is>
          <t/>
        </is>
      </c>
      <c r="S11" t="inlineStr">
        <is>
          <t/>
        </is>
      </c>
      <c r="T11" t="inlineStr">
        <is>
          <t/>
        </is>
      </c>
      <c r="U11" t="inlineStr">
        <is>
          <t/>
        </is>
      </c>
      <c r="V11" t="inlineStr">
        <is>
          <t/>
        </is>
      </c>
      <c r="W11" t="inlineStr">
        <is>
          <t/>
        </is>
      </c>
      <c r="X11" t="inlineStr">
        <is>
          <t/>
        </is>
      </c>
      <c r="Y11" t="inlineStr">
        <is>
          <t/>
        </is>
      </c>
      <c r="Z11" s="2" t="inlineStr">
        <is>
          <t>bug bounty program|
bug bounty programme</t>
        </is>
      </c>
      <c r="AA11" s="2" t="inlineStr">
        <is>
          <t>3|
3</t>
        </is>
      </c>
      <c r="AB11" s="2" t="inlineStr">
        <is>
          <t xml:space="preserve">|
</t>
        </is>
      </c>
      <c r="AC11" t="inlineStr">
        <is>
          <t>programme to incentivise the reporting of vulnerabilities by ensuring that individuals or entities receive recognition and compensation for their efforts</t>
        </is>
      </c>
      <c r="AD11" s="2" t="inlineStr">
        <is>
          <t>programa de incentivo de la comunicación de fallos advertidos en programas informáticos</t>
        </is>
      </c>
      <c r="AE11" s="2" t="inlineStr">
        <is>
          <t>3</t>
        </is>
      </c>
      <c r="AF11" s="2" t="inlineStr">
        <is>
          <t/>
        </is>
      </c>
      <c r="AG11" t="inlineStr">
        <is>
          <t/>
        </is>
      </c>
      <c r="AH11" t="inlineStr">
        <is>
          <t/>
        </is>
      </c>
      <c r="AI11" t="inlineStr">
        <is>
          <t/>
        </is>
      </c>
      <c r="AJ11" t="inlineStr">
        <is>
          <t/>
        </is>
      </c>
      <c r="AK11" t="inlineStr">
        <is>
          <t/>
        </is>
      </c>
      <c r="AL11" t="inlineStr">
        <is>
          <t/>
        </is>
      </c>
      <c r="AM11" t="inlineStr">
        <is>
          <t/>
        </is>
      </c>
      <c r="AN11" t="inlineStr">
        <is>
          <t/>
        </is>
      </c>
      <c r="AO11" t="inlineStr">
        <is>
          <t/>
        </is>
      </c>
      <c r="AP11" t="inlineStr">
        <is>
          <t/>
        </is>
      </c>
      <c r="AQ11" t="inlineStr">
        <is>
          <t/>
        </is>
      </c>
      <c r="AR11" t="inlineStr">
        <is>
          <t/>
        </is>
      </c>
      <c r="AS11" t="inlineStr">
        <is>
          <t/>
        </is>
      </c>
      <c r="AT11" t="inlineStr">
        <is>
          <t/>
        </is>
      </c>
      <c r="AU11" t="inlineStr">
        <is>
          <t/>
        </is>
      </c>
      <c r="AV11" t="inlineStr">
        <is>
          <t/>
        </is>
      </c>
      <c r="AW11" t="inlineStr">
        <is>
          <t/>
        </is>
      </c>
      <c r="AX11" t="inlineStr">
        <is>
          <t/>
        </is>
      </c>
      <c r="AY11" t="inlineStr">
        <is>
          <t/>
        </is>
      </c>
      <c r="AZ11" t="inlineStr">
        <is>
          <t/>
        </is>
      </c>
      <c r="BA11" t="inlineStr">
        <is>
          <t/>
        </is>
      </c>
      <c r="BB11" t="inlineStr">
        <is>
          <t/>
        </is>
      </c>
      <c r="BC11" t="inlineStr">
        <is>
          <t/>
        </is>
      </c>
      <c r="BD11" t="inlineStr">
        <is>
          <t/>
        </is>
      </c>
      <c r="BE11" t="inlineStr">
        <is>
          <t/>
        </is>
      </c>
      <c r="BF11" t="inlineStr">
        <is>
          <t/>
        </is>
      </c>
      <c r="BG11" t="inlineStr">
        <is>
          <t/>
        </is>
      </c>
      <c r="BH11" t="inlineStr">
        <is>
          <t/>
        </is>
      </c>
      <c r="BI11" t="inlineStr">
        <is>
          <t/>
        </is>
      </c>
      <c r="BJ11" s="2" t="inlineStr">
        <is>
          <t>atlygio už surastus riktus programa</t>
        </is>
      </c>
      <c r="BK11" s="2" t="inlineStr">
        <is>
          <t>2</t>
        </is>
      </c>
      <c r="BL11" s="2" t="inlineStr">
        <is>
          <t/>
        </is>
      </c>
      <c r="BM11" t="inlineStr">
        <is>
          <t>programa, kuria skatinama pranešti apie pažeidžiamumus ir kitokius trūkumus ir užtikrinama, kad asmenys arba subjektai už savo pastangas sulauktų pripažinimo ir materialaus atlygio</t>
        </is>
      </c>
      <c r="BN11" t="inlineStr">
        <is>
          <t/>
        </is>
      </c>
      <c r="BO11" t="inlineStr">
        <is>
          <t/>
        </is>
      </c>
      <c r="BP11" t="inlineStr">
        <is>
          <t/>
        </is>
      </c>
      <c r="BQ11" t="inlineStr">
        <is>
          <t/>
        </is>
      </c>
      <c r="BR11" s="2" t="inlineStr">
        <is>
          <t>programm bug bounty|
programm ta’ ppremjar għas-sejbien tad-difetti</t>
        </is>
      </c>
      <c r="BS11" s="2" t="inlineStr">
        <is>
          <t>3|
3</t>
        </is>
      </c>
      <c r="BT11" s="2" t="inlineStr">
        <is>
          <t>proposed|
proposed</t>
        </is>
      </c>
      <c r="BU11" t="inlineStr">
        <is>
          <t>programm maħsub biex jinċentivizza r-rappurtar tal-vulnerabbiltajiet billi jiġi żgurati li l-individwi jew l-entitajiet li jiskopruhom jirċievu rikonoxximent u kumpens għall-isforzi tagħhom</t>
        </is>
      </c>
      <c r="BV11" t="inlineStr">
        <is>
          <t/>
        </is>
      </c>
      <c r="BW11" t="inlineStr">
        <is>
          <t/>
        </is>
      </c>
      <c r="BX11" t="inlineStr">
        <is>
          <t/>
        </is>
      </c>
      <c r="BY11" t="inlineStr">
        <is>
          <t/>
        </is>
      </c>
      <c r="BZ11" s="2" t="inlineStr">
        <is>
          <t>program wynagradzania za wykrywanie błędów|
program bug bounty</t>
        </is>
      </c>
      <c r="CA11" s="2" t="inlineStr">
        <is>
          <t>3|
3</t>
        </is>
      </c>
      <c r="CB11" s="2" t="inlineStr">
        <is>
          <t xml:space="preserve">|
</t>
        </is>
      </c>
      <c r="CC11" t="inlineStr">
        <is>
          <t>program zachęcający do zgłaszania podatności w systemach informatycznych w zamian za nagrody pieniężne</t>
        </is>
      </c>
      <c r="CD11" t="inlineStr">
        <is>
          <t/>
        </is>
      </c>
      <c r="CE11" t="inlineStr">
        <is>
          <t/>
        </is>
      </c>
      <c r="CF11" t="inlineStr">
        <is>
          <t/>
        </is>
      </c>
      <c r="CG11" t="inlineStr">
        <is>
          <t/>
        </is>
      </c>
      <c r="CH11" s="2" t="inlineStr">
        <is>
          <t>program de stimulare a identificării bug-urilor</t>
        </is>
      </c>
      <c r="CI11" s="2" t="inlineStr">
        <is>
          <t>3</t>
        </is>
      </c>
      <c r="CJ11" s="2" t="inlineStr">
        <is>
          <t/>
        </is>
      </c>
      <c r="CK11" t="inlineStr">
        <is>
          <t/>
        </is>
      </c>
      <c r="CL11" t="inlineStr">
        <is>
          <t/>
        </is>
      </c>
      <c r="CM11" t="inlineStr">
        <is>
          <t/>
        </is>
      </c>
      <c r="CN11" t="inlineStr">
        <is>
          <t/>
        </is>
      </c>
      <c r="CO11" t="inlineStr">
        <is>
          <t/>
        </is>
      </c>
      <c r="CP11" s="2" t="inlineStr">
        <is>
          <t>program za poročanje hroščev</t>
        </is>
      </c>
      <c r="CQ11" s="2" t="inlineStr">
        <is>
          <t>3</t>
        </is>
      </c>
      <c r="CR11" s="2" t="inlineStr">
        <is>
          <t/>
        </is>
      </c>
      <c r="CS11" t="inlineStr">
        <is>
          <t/>
        </is>
      </c>
      <c r="CT11" s="2" t="inlineStr">
        <is>
          <t>buggbelöningsprogram</t>
        </is>
      </c>
      <c r="CU11" s="2" t="inlineStr">
        <is>
          <t>3</t>
        </is>
      </c>
      <c r="CV11" s="2" t="inlineStr">
        <is>
          <t/>
        </is>
      </c>
      <c r="CW11" t="inlineStr">
        <is>
          <t/>
        </is>
      </c>
    </row>
    <row r="12">
      <c r="A12" s="1" t="str">
        <f>HYPERLINK("https://iate.europa.eu/entry/result/3591967/all", "3591967")</f>
        <v>3591967</v>
      </c>
      <c r="B12" t="inlineStr">
        <is>
          <t>SCIENCE</t>
        </is>
      </c>
      <c r="C12" t="inlineStr">
        <is>
          <t>SCIENCE|natural and applied sciences|applied sciences|information science</t>
        </is>
      </c>
      <c r="D12" t="inlineStr">
        <is>
          <t>yes</t>
        </is>
      </c>
      <c r="E12" t="inlineStr">
        <is>
          <t/>
        </is>
      </c>
      <c r="F12" s="2" t="inlineStr">
        <is>
          <t>награда за откриване на уязвимости</t>
        </is>
      </c>
      <c r="G12" s="2" t="inlineStr">
        <is>
          <t>3</t>
        </is>
      </c>
      <c r="H12" s="2" t="inlineStr">
        <is>
          <t/>
        </is>
      </c>
      <c r="I12" t="inlineStr">
        <is>
          <t>финансово възнаграждение, предназначено за стимулиране на външни лица да откриват и отговорно да докладват за системни грешки и слабости</t>
        </is>
      </c>
      <c r="J12" s="2" t="inlineStr">
        <is>
          <t>odměna za odhalení chyb</t>
        </is>
      </c>
      <c r="K12" s="2" t="inlineStr">
        <is>
          <t>3</t>
        </is>
      </c>
      <c r="L12" s="2" t="inlineStr">
        <is>
          <t/>
        </is>
      </c>
      <c r="M12" t="inlineStr">
        <is>
          <t>odměna pro vývojové pracovníky, kteří odhalí kritickou chybu v softwaru</t>
        </is>
      </c>
      <c r="N12" s="2" t="inlineStr">
        <is>
          <t>bug bounty|
dusør</t>
        </is>
      </c>
      <c r="O12" s="2" t="inlineStr">
        <is>
          <t>3|
3</t>
        </is>
      </c>
      <c r="P12" s="2" t="inlineStr">
        <is>
          <t xml:space="preserve">|
</t>
        </is>
      </c>
      <c r="Q12" t="inlineStr">
        <is>
          <t>dusør til sikkerhedseksperter og hackere, der finder sikkerhedshuller i IT-systemer og software</t>
        </is>
      </c>
      <c r="R12" s="2" t="inlineStr">
        <is>
          <t>Bug Bounty|
Fehlerprämie</t>
        </is>
      </c>
      <c r="S12" s="2" t="inlineStr">
        <is>
          <t>3|
3</t>
        </is>
      </c>
      <c r="T12" s="2" t="inlineStr">
        <is>
          <t xml:space="preserve">|
</t>
        </is>
      </c>
      <c r="U12" t="inlineStr">
        <is>
          <t>Sachpreis oder Geldbetrag, den betroffene Unternehmen Personen zukommen lassen, die auf einer Website oder in einem Programm Fehler bzw. Sicherheitslücken finden</t>
        </is>
      </c>
      <c r="V12" s="2" t="inlineStr">
        <is>
          <t>πρόγραμμα επιβράβευσης για εντοπισμό σφαλμάτων|
μπόνους εντοπισμού σφαλμάτων</t>
        </is>
      </c>
      <c r="W12" s="2" t="inlineStr">
        <is>
          <t>2|
2</t>
        </is>
      </c>
      <c r="X12" s="2" t="inlineStr">
        <is>
          <t xml:space="preserve">|
</t>
        </is>
      </c>
      <c r="Y12" t="inlineStr">
        <is>
          <t>επιβράβευση ανεξάρτητων ερευνητών για τον εντοπισμό και την αναφορά σφαλμάτων και ευπαθειών ασφαλείας συστημάτων πληροφορικής</t>
        </is>
      </c>
      <c r="Z12" s="2" t="inlineStr">
        <is>
          <t>bug bounty</t>
        </is>
      </c>
      <c r="AA12" s="2" t="inlineStr">
        <is>
          <t>3</t>
        </is>
      </c>
      <c r="AB12" s="2" t="inlineStr">
        <is>
          <t/>
        </is>
      </c>
      <c r="AC12" t="inlineStr">
        <is>
          <t>reward for developers who find critical flaws in software</t>
        </is>
      </c>
      <c r="AD12" s="2" t="inlineStr">
        <is>
          <t>recompensa por detección de errores|
recompensa por detección de fallos</t>
        </is>
      </c>
      <c r="AE12" s="2" t="inlineStr">
        <is>
          <t>3|
3</t>
        </is>
      </c>
      <c r="AF12" s="2" t="inlineStr">
        <is>
          <t xml:space="preserve">|
</t>
        </is>
      </c>
      <c r="AG12" t="inlineStr">
        <is>
          <t>Remuneración concedida por una empresa u organización a expertos informáticos externos que descubran vulnerabilidades o fallos de seguridad en un sistema informático de esta y se lo comuniquen para darle solución.</t>
        </is>
      </c>
      <c r="AH12" s="2" t="inlineStr">
        <is>
          <t>puugipreemia</t>
        </is>
      </c>
      <c r="AI12" s="2" t="inlineStr">
        <is>
          <t>3</t>
        </is>
      </c>
      <c r="AJ12" s="2" t="inlineStr">
        <is>
          <t/>
        </is>
      </c>
      <c r="AK12" t="inlineStr">
        <is>
          <t>tasu, mida pakutakse programmeerijatele, kes leiavad tarkvaras kriitilisi vigu</t>
        </is>
      </c>
      <c r="AL12" s="2" t="inlineStr">
        <is>
          <t>haavoittuvuuspalkinto</t>
        </is>
      </c>
      <c r="AM12" s="2" t="inlineStr">
        <is>
          <t>3</t>
        </is>
      </c>
      <c r="AN12" s="2" t="inlineStr">
        <is>
          <t/>
        </is>
      </c>
      <c r="AO12" t="inlineStr">
        <is>
          <t>palkinto, jolla kannustetaan löytämään ja ilmoittamaan 
vastuullisesti järjestelmän virheitä ja heikkouksia</t>
        </is>
      </c>
      <c r="AP12" s="2" t="inlineStr">
        <is>
          <t>prime au bogue|
prime à la faille|
prime à la faille détectée</t>
        </is>
      </c>
      <c r="AQ12" s="2" t="inlineStr">
        <is>
          <t>3|
3|
3</t>
        </is>
      </c>
      <c r="AR12" s="2" t="inlineStr">
        <is>
          <t xml:space="preserve">|
|
</t>
        </is>
      </c>
      <c r="AS12" t="inlineStr">
        <is>
          <t>rémunération octroyée par une organisation à un expert informatique indépendant qui découvre une faille de sécurité au sein d’un système informatique utilisé par cette organisation</t>
        </is>
      </c>
      <c r="AT12" s="2" t="inlineStr">
        <is>
          <t>duais fabhtaimsithe</t>
        </is>
      </c>
      <c r="AU12" s="2" t="inlineStr">
        <is>
          <t>3</t>
        </is>
      </c>
      <c r="AV12" s="2" t="inlineStr">
        <is>
          <t/>
        </is>
      </c>
      <c r="AW12" t="inlineStr">
        <is>
          <t/>
        </is>
      </c>
      <c r="AX12" s="2" t="inlineStr">
        <is>
          <t>nagrađivanje pronalaska pogrešaka</t>
        </is>
      </c>
      <c r="AY12" s="2" t="inlineStr">
        <is>
          <t>3</t>
        </is>
      </c>
      <c r="AZ12" s="2" t="inlineStr">
        <is>
          <t/>
        </is>
      </c>
      <c r="BA12" t="inlineStr">
        <is>
          <t>nagrada za programere koji pronađu ključne nedostatke u softveru</t>
        </is>
      </c>
      <c r="BB12" s="2" t="inlineStr">
        <is>
          <t>"bug bounty" díj|
a hibák azonosításáért felajánlott díjak</t>
        </is>
      </c>
      <c r="BC12" s="2" t="inlineStr">
        <is>
          <t>3|
3</t>
        </is>
      </c>
      <c r="BD12" s="2" t="inlineStr">
        <is>
          <t xml:space="preserve">|
</t>
        </is>
      </c>
      <c r="BE12" t="inlineStr">
        <is>
          <t>fejlesztők részére felajánlott jutalom annak fejében, ha kritikus hibákra bukkannak egy szoftverben hibavadászat keretében</t>
        </is>
      </c>
      <c r="BF12" s="2" t="inlineStr">
        <is>
          <t>bug bounty|
programma di bug bounty</t>
        </is>
      </c>
      <c r="BG12" s="2" t="inlineStr">
        <is>
          <t>3|
3</t>
        </is>
      </c>
      <c r="BH12" s="2" t="inlineStr">
        <is>
          <t xml:space="preserve">|
</t>
        </is>
      </c>
      <c r="BI12" t="inlineStr">
        <is>
          <t>accordo proposto da numerosi siti internet e sviluppatori software grazie al quale un individuo può ricevere riconoscimenti e ricompense in denaro per la segnalazione di bug, in particolar modo di quelli relativi ad exploit e vulnerabilità, in modo da permettere agli sviluppatori di scoprire e risolvere tali bug prima che siano di dominio pubblico, prevenendo problematiche potenzialmente di vasto impatto</t>
        </is>
      </c>
      <c r="BJ12" s="2" t="inlineStr">
        <is>
          <t>atlygis už surastą riktą</t>
        </is>
      </c>
      <c r="BK12" s="2" t="inlineStr">
        <is>
          <t>2</t>
        </is>
      </c>
      <c r="BL12" s="2" t="inlineStr">
        <is>
          <t/>
        </is>
      </c>
      <c r="BM12" t="inlineStr">
        <is>
          <t>atlygis vystytojams, kurie randa svarbių programinės įrangos trūkumų</t>
        </is>
      </c>
      <c r="BN12" s="2" t="inlineStr">
        <is>
          <t>atlīdzība par kļūdām</t>
        </is>
      </c>
      <c r="BO12" s="2" t="inlineStr">
        <is>
          <t>3</t>
        </is>
      </c>
      <c r="BP12" s="2" t="inlineStr">
        <is>
          <t/>
        </is>
      </c>
      <c r="BQ12" t="inlineStr">
        <is>
          <t>atlīdzība, ko izmaksā trešām personām par to, ka tās atklāj un atbildīgi paziņo par sistēmas kļūdām un nepilnībām</t>
        </is>
      </c>
      <c r="BR12" s="2" t="inlineStr">
        <is>
          <t>premju għas-sejbien ta' difetti|
premju għas-sejbien ta' bugs</t>
        </is>
      </c>
      <c r="BS12" s="2" t="inlineStr">
        <is>
          <t>3|
3</t>
        </is>
      </c>
      <c r="BT12" s="2" t="inlineStr">
        <is>
          <t xml:space="preserve">|
</t>
        </is>
      </c>
      <c r="BU12" t="inlineStr">
        <is>
          <t>premju li jinċentiva lil persuni esterni biex jindividwaw u 
jirrapportaw b’mod responsabbli żbalji u dgħjufijiet tas-sistema</t>
        </is>
      </c>
      <c r="BV12" s="2" t="inlineStr">
        <is>
          <t>bug bounty</t>
        </is>
      </c>
      <c r="BW12" s="2" t="inlineStr">
        <is>
          <t>3</t>
        </is>
      </c>
      <c r="BX12" s="2" t="inlineStr">
        <is>
          <t/>
        </is>
      </c>
      <c r="BY12" t="inlineStr">
        <is>
          <t>beloning die door bedrijven of organisaties wordt gegeven aan ethische hackers die kwetsbaarheden in een website of programma vinden</t>
        </is>
      </c>
      <c r="BZ12" s="2" t="inlineStr">
        <is>
          <t>&lt;i&gt;bug bounty&lt;/i&gt;|
system wynagrodzeń za wykryte błędy</t>
        </is>
      </c>
      <c r="CA12" s="2" t="inlineStr">
        <is>
          <t>3|
3</t>
        </is>
      </c>
      <c r="CB12" s="2" t="inlineStr">
        <is>
          <t xml:space="preserve">|
</t>
        </is>
      </c>
      <c r="CC12" t="inlineStr">
        <is>
          <t>wynagradzanie badaczy bezpieczeństwa i prywatności znajdujących słabe strony w systemach; właściciel systemu otrzymuje informacje o błędach lub podatnościach, a zgłaszający - gratyfikację</t>
        </is>
      </c>
      <c r="CD12" s="2" t="inlineStr">
        <is>
          <t>recompensa por deteção de &lt;i&gt;bugs&lt;/i&gt;|
&lt;i&gt;bug bounty&lt;/i&gt;</t>
        </is>
      </c>
      <c r="CE12" s="2" t="inlineStr">
        <is>
          <t>3|
3</t>
        </is>
      </c>
      <c r="CF12" s="2" t="inlineStr">
        <is>
          <t xml:space="preserve">|
</t>
        </is>
      </c>
      <c r="CG12" t="inlineStr">
        <is>
          <t>Recompensa que incentiva pessoas estranhas ao sistema a detetarem e 
comunicarem de forma responsável os erros e fragilidades do mesmo.</t>
        </is>
      </c>
      <c r="CH12" t="inlineStr">
        <is>
          <t/>
        </is>
      </c>
      <c r="CI12" t="inlineStr">
        <is>
          <t/>
        </is>
      </c>
      <c r="CJ12" t="inlineStr">
        <is>
          <t/>
        </is>
      </c>
      <c r="CK12" t="inlineStr">
        <is>
          <t/>
        </is>
      </c>
      <c r="CL12" t="inlineStr">
        <is>
          <t/>
        </is>
      </c>
      <c r="CM12" t="inlineStr">
        <is>
          <t/>
        </is>
      </c>
      <c r="CN12" t="inlineStr">
        <is>
          <t/>
        </is>
      </c>
      <c r="CO12" t="inlineStr">
        <is>
          <t/>
        </is>
      </c>
      <c r="CP12" s="2" t="inlineStr">
        <is>
          <t>nagrada za prijavo hroščev</t>
        </is>
      </c>
      <c r="CQ12" s="2" t="inlineStr">
        <is>
          <t>3</t>
        </is>
      </c>
      <c r="CR12" s="2" t="inlineStr">
        <is>
          <t>proposed</t>
        </is>
      </c>
      <c r="CS12" t="inlineStr">
        <is>
          <t>nagrada, ki jo prejme zunanja oseba, če odkrije napako oz. pomanjkljivost sistema in to sporoči</t>
        </is>
      </c>
      <c r="CT12" s="2" t="inlineStr">
        <is>
          <t>buggbelöning</t>
        </is>
      </c>
      <c r="CU12" s="2" t="inlineStr">
        <is>
          <t>3</t>
        </is>
      </c>
      <c r="CV12" s="2" t="inlineStr">
        <is>
          <t/>
        </is>
      </c>
      <c r="CW12" t="inlineStr">
        <is>
          <t>hittelön för buggar, i synnerhet för sårbarheter</t>
        </is>
      </c>
    </row>
    <row r="13">
      <c r="A13" s="1" t="str">
        <f>HYPERLINK("https://iate.europa.eu/entry/result/1484862/all", "1484862")</f>
        <v>1484862</v>
      </c>
      <c r="B13" t="inlineStr">
        <is>
          <t>EDUCATION AND COMMUNICATIONS</t>
        </is>
      </c>
      <c r="C13" t="inlineStr">
        <is>
          <t>EDUCATION AND COMMUNICATIONS|information technology and data processing</t>
        </is>
      </c>
      <c r="D13" t="inlineStr">
        <is>
          <t>yes</t>
        </is>
      </c>
      <c r="E13" t="inlineStr">
        <is>
          <t/>
        </is>
      </c>
      <c r="F13" t="inlineStr">
        <is>
          <t/>
        </is>
      </c>
      <c r="G13" t="inlineStr">
        <is>
          <t/>
        </is>
      </c>
      <c r="H13" t="inlineStr">
        <is>
          <t/>
        </is>
      </c>
      <c r="I13" t="inlineStr">
        <is>
          <t/>
        </is>
      </c>
      <c r="J13" t="inlineStr">
        <is>
          <t/>
        </is>
      </c>
      <c r="K13" t="inlineStr">
        <is>
          <t/>
        </is>
      </c>
      <c r="L13" t="inlineStr">
        <is>
          <t/>
        </is>
      </c>
      <c r="M13" t="inlineStr">
        <is>
          <t/>
        </is>
      </c>
      <c r="N13" t="inlineStr">
        <is>
          <t/>
        </is>
      </c>
      <c r="O13" t="inlineStr">
        <is>
          <t/>
        </is>
      </c>
      <c r="P13" t="inlineStr">
        <is>
          <t/>
        </is>
      </c>
      <c r="Q13" t="inlineStr">
        <is>
          <t/>
        </is>
      </c>
      <c r="R13" s="2" t="inlineStr">
        <is>
          <t>Berechtigung|
Privileg</t>
        </is>
      </c>
      <c r="S13" s="2" t="inlineStr">
        <is>
          <t>3|
3</t>
        </is>
      </c>
      <c r="T13" s="2" t="inlineStr">
        <is>
          <t xml:space="preserve">|
</t>
        </is>
      </c>
      <c r="U13" t="inlineStr">
        <is>
          <t>Festlegung der berechtigten Zugriffsart</t>
        </is>
      </c>
      <c r="V13" t="inlineStr">
        <is>
          <t/>
        </is>
      </c>
      <c r="W13" t="inlineStr">
        <is>
          <t/>
        </is>
      </c>
      <c r="X13" t="inlineStr">
        <is>
          <t/>
        </is>
      </c>
      <c r="Y13" t="inlineStr">
        <is>
          <t/>
        </is>
      </c>
      <c r="Z13" s="2" t="inlineStr">
        <is>
          <t>privilege</t>
        </is>
      </c>
      <c r="AA13" s="2" t="inlineStr">
        <is>
          <t>3</t>
        </is>
      </c>
      <c r="AB13" s="2" t="inlineStr">
        <is>
          <t/>
        </is>
      </c>
      <c r="AC13" t="inlineStr">
        <is>
          <t>access right granted to particular users or programmes to perform security-relevant operations within an electronic information system</t>
        </is>
      </c>
      <c r="AD13" s="2" t="inlineStr">
        <is>
          <t>privilegio</t>
        </is>
      </c>
      <c r="AE13" s="2" t="inlineStr">
        <is>
          <t>3</t>
        </is>
      </c>
      <c r="AF13" s="2" t="inlineStr">
        <is>
          <t/>
        </is>
      </c>
      <c r="AG13" t="inlineStr">
        <is>
          <t>capacidad de usar un servicio controlado o restringido</t>
        </is>
      </c>
      <c r="AH13" t="inlineStr">
        <is>
          <t/>
        </is>
      </c>
      <c r="AI13" t="inlineStr">
        <is>
          <t/>
        </is>
      </c>
      <c r="AJ13" t="inlineStr">
        <is>
          <t/>
        </is>
      </c>
      <c r="AK13" t="inlineStr">
        <is>
          <t/>
        </is>
      </c>
      <c r="AL13" s="2" t="inlineStr">
        <is>
          <t>etuoikeus</t>
        </is>
      </c>
      <c r="AM13" s="2" t="inlineStr">
        <is>
          <t>3</t>
        </is>
      </c>
      <c r="AN13" s="2" t="inlineStr">
        <is>
          <t/>
        </is>
      </c>
      <c r="AO13" t="inlineStr">
        <is>
          <t/>
        </is>
      </c>
      <c r="AP13" s="2" t="inlineStr">
        <is>
          <t>privilège</t>
        </is>
      </c>
      <c r="AQ13" s="2" t="inlineStr">
        <is>
          <t>3</t>
        </is>
      </c>
      <c r="AR13" s="2" t="inlineStr">
        <is>
          <t/>
        </is>
      </c>
      <c r="AS13" t="inlineStr">
        <is>
          <t>possibilité de l'utilisateur d'utiliser les ressources d'un système informatique ou d'y avoir un accès restreint</t>
        </is>
      </c>
      <c r="AT13" t="inlineStr">
        <is>
          <t/>
        </is>
      </c>
      <c r="AU13" t="inlineStr">
        <is>
          <t/>
        </is>
      </c>
      <c r="AV13" t="inlineStr">
        <is>
          <t/>
        </is>
      </c>
      <c r="AW13" t="inlineStr">
        <is>
          <t/>
        </is>
      </c>
      <c r="AX13" t="inlineStr">
        <is>
          <t/>
        </is>
      </c>
      <c r="AY13" t="inlineStr">
        <is>
          <t/>
        </is>
      </c>
      <c r="AZ13" t="inlineStr">
        <is>
          <t/>
        </is>
      </c>
      <c r="BA13" t="inlineStr">
        <is>
          <t/>
        </is>
      </c>
      <c r="BB13" t="inlineStr">
        <is>
          <t/>
        </is>
      </c>
      <c r="BC13" t="inlineStr">
        <is>
          <t/>
        </is>
      </c>
      <c r="BD13" t="inlineStr">
        <is>
          <t/>
        </is>
      </c>
      <c r="BE13" t="inlineStr">
        <is>
          <t/>
        </is>
      </c>
      <c r="BF13" t="inlineStr">
        <is>
          <t/>
        </is>
      </c>
      <c r="BG13" t="inlineStr">
        <is>
          <t/>
        </is>
      </c>
      <c r="BH13" t="inlineStr">
        <is>
          <t/>
        </is>
      </c>
      <c r="BI13" t="inlineStr">
        <is>
          <t/>
        </is>
      </c>
      <c r="BJ13" s="2" t="inlineStr">
        <is>
          <t>privilegijuotosios prieigos teisė</t>
        </is>
      </c>
      <c r="BK13" s="2" t="inlineStr">
        <is>
          <t>3</t>
        </is>
      </c>
      <c r="BL13" s="2" t="inlineStr">
        <is>
          <t/>
        </is>
      </c>
      <c r="BM13" t="inlineStr">
        <is>
          <t>prieigos
teisė, suteikta konkretiems naudotojams ar programoms su saugumu susijusioms
operacijoms elektroninėje informacinėje sistemoje atlikti</t>
        </is>
      </c>
      <c r="BN13" t="inlineStr">
        <is>
          <t/>
        </is>
      </c>
      <c r="BO13" t="inlineStr">
        <is>
          <t/>
        </is>
      </c>
      <c r="BP13" t="inlineStr">
        <is>
          <t/>
        </is>
      </c>
      <c r="BQ13" t="inlineStr">
        <is>
          <t/>
        </is>
      </c>
      <c r="BR13" s="2" t="inlineStr">
        <is>
          <t>privileġġ</t>
        </is>
      </c>
      <c r="BS13" s="2" t="inlineStr">
        <is>
          <t>3</t>
        </is>
      </c>
      <c r="BT13" s="2" t="inlineStr">
        <is>
          <t/>
        </is>
      </c>
      <c r="BU13" t="inlineStr">
        <is>
          <t>dritt ta’ aċċess mogħti lil utenti jew programmi partikolari biex iwettqu operazzjonijiet rilevanti għas-sigurtà fi ħdan sistema ta’ informazzjoni elettronika</t>
        </is>
      </c>
      <c r="BV13" t="inlineStr">
        <is>
          <t/>
        </is>
      </c>
      <c r="BW13" t="inlineStr">
        <is>
          <t/>
        </is>
      </c>
      <c r="BX13" t="inlineStr">
        <is>
          <t/>
        </is>
      </c>
      <c r="BY13" t="inlineStr">
        <is>
          <t/>
        </is>
      </c>
      <c r="BZ13" s="2" t="inlineStr">
        <is>
          <t>uprawnienie</t>
        </is>
      </c>
      <c r="CA13" s="2" t="inlineStr">
        <is>
          <t>3</t>
        </is>
      </c>
      <c r="CB13" s="2" t="inlineStr">
        <is>
          <t/>
        </is>
      </c>
      <c r="CC13" t="inlineStr">
        <is>
          <t>prawo dostępu przyznane konkretnym użytkownikom
lub programom, aby umożliwić im wykonywanie działań istotnych dla
bezpieczeństwa w ramach elektronicznego systemu informacyjnego</t>
        </is>
      </c>
      <c r="CD13" t="inlineStr">
        <is>
          <t/>
        </is>
      </c>
      <c r="CE13" t="inlineStr">
        <is>
          <t/>
        </is>
      </c>
      <c r="CF13" t="inlineStr">
        <is>
          <t/>
        </is>
      </c>
      <c r="CG13" t="inlineStr">
        <is>
          <t/>
        </is>
      </c>
      <c r="CH13" s="2" t="inlineStr">
        <is>
          <t>privilegiu</t>
        </is>
      </c>
      <c r="CI13" s="2" t="inlineStr">
        <is>
          <t>3</t>
        </is>
      </c>
      <c r="CJ13" s="2" t="inlineStr">
        <is>
          <t/>
        </is>
      </c>
      <c r="CK13" t="inlineStr">
        <is>
          <t>drept de acces acordat anumitor utilizatori sau programe pentru a efectua operațiuni relevante pentru securitate în cadrul unui sistem informatic electronic</t>
        </is>
      </c>
      <c r="CL13" t="inlineStr">
        <is>
          <t/>
        </is>
      </c>
      <c r="CM13" t="inlineStr">
        <is>
          <t/>
        </is>
      </c>
      <c r="CN13" t="inlineStr">
        <is>
          <t/>
        </is>
      </c>
      <c r="CO13" t="inlineStr">
        <is>
          <t/>
        </is>
      </c>
      <c r="CP13" s="2" t="inlineStr">
        <is>
          <t>privilegij</t>
        </is>
      </c>
      <c r="CQ13" s="2" t="inlineStr">
        <is>
          <t>3</t>
        </is>
      </c>
      <c r="CR13" s="2" t="inlineStr">
        <is>
          <t/>
        </is>
      </c>
      <c r="CS13" t="inlineStr">
        <is>
          <t/>
        </is>
      </c>
      <c r="CT13" s="2" t="inlineStr">
        <is>
          <t>privilegium</t>
        </is>
      </c>
      <c r="CU13" s="2" t="inlineStr">
        <is>
          <t>3</t>
        </is>
      </c>
      <c r="CV13" s="2" t="inlineStr">
        <is>
          <t/>
        </is>
      </c>
      <c r="CW13" t="inlineStr">
        <is>
          <t>åtkomsträtt som beviljas enskilda användare eller program för utförandet av säkerhetsrelevanta åtgärder inom ett elektroniskt informationssystem</t>
        </is>
      </c>
    </row>
    <row r="14">
      <c r="A14" s="1" t="str">
        <f>HYPERLINK("https://iate.europa.eu/entry/result/3629325/all", "3629325")</f>
        <v>3629325</v>
      </c>
      <c r="B14" t="inlineStr">
        <is>
          <t>EDUCATION AND COMMUNICATIONS</t>
        </is>
      </c>
      <c r="C14" t="inlineStr">
        <is>
          <t>EDUCATION AND COMMUNICATIONS|information technology and data processing|computer system|information security</t>
        </is>
      </c>
      <c r="D14" t="inlineStr">
        <is>
          <t>yes</t>
        </is>
      </c>
      <c r="E14" t="inlineStr">
        <is>
          <t/>
        </is>
      </c>
      <c r="F14" t="inlineStr">
        <is>
          <t/>
        </is>
      </c>
      <c r="G14" t="inlineStr">
        <is>
          <t/>
        </is>
      </c>
      <c r="H14" t="inlineStr">
        <is>
          <t/>
        </is>
      </c>
      <c r="I14" t="inlineStr">
        <is>
          <t/>
        </is>
      </c>
      <c r="J14" t="inlineStr">
        <is>
          <t/>
        </is>
      </c>
      <c r="K14" t="inlineStr">
        <is>
          <t/>
        </is>
      </c>
      <c r="L14" t="inlineStr">
        <is>
          <t/>
        </is>
      </c>
      <c r="M14" t="inlineStr">
        <is>
          <t/>
        </is>
      </c>
      <c r="N14" t="inlineStr">
        <is>
          <t/>
        </is>
      </c>
      <c r="O14" t="inlineStr">
        <is>
          <t/>
        </is>
      </c>
      <c r="P14" t="inlineStr">
        <is>
          <t/>
        </is>
      </c>
      <c r="Q14" t="inlineStr">
        <is>
          <t/>
        </is>
      </c>
      <c r="R14" t="inlineStr">
        <is>
          <t/>
        </is>
      </c>
      <c r="S14" t="inlineStr">
        <is>
          <t/>
        </is>
      </c>
      <c r="T14" t="inlineStr">
        <is>
          <t/>
        </is>
      </c>
      <c r="U14" t="inlineStr">
        <is>
          <t/>
        </is>
      </c>
      <c r="V14" t="inlineStr">
        <is>
          <t/>
        </is>
      </c>
      <c r="W14" t="inlineStr">
        <is>
          <t/>
        </is>
      </c>
      <c r="X14" t="inlineStr">
        <is>
          <t/>
        </is>
      </c>
      <c r="Y14" t="inlineStr">
        <is>
          <t/>
        </is>
      </c>
      <c r="Z14" s="2" t="inlineStr">
        <is>
          <t>SBOM|
software bill of materials</t>
        </is>
      </c>
      <c r="AA14" s="2" t="inlineStr">
        <is>
          <t>3|
3</t>
        </is>
      </c>
      <c r="AB14" s="2" t="inlineStr">
        <is>
          <t xml:space="preserve">|
</t>
        </is>
      </c>
      <c r="AC14" t="inlineStr">
        <is>
          <t>formal record containing details and supply chain relationships of components included in the software elements of a &lt;a href="https://iate.europa.eu/entry/result/3629461/all" target="_blank"&gt;product with digital elements&lt;/a&gt;</t>
        </is>
      </c>
      <c r="AD14" t="inlineStr">
        <is>
          <t/>
        </is>
      </c>
      <c r="AE14" t="inlineStr">
        <is>
          <t/>
        </is>
      </c>
      <c r="AF14" t="inlineStr">
        <is>
          <t/>
        </is>
      </c>
      <c r="AG14" t="inlineStr">
        <is>
          <t/>
        </is>
      </c>
      <c r="AH14" t="inlineStr">
        <is>
          <t/>
        </is>
      </c>
      <c r="AI14" t="inlineStr">
        <is>
          <t/>
        </is>
      </c>
      <c r="AJ14" t="inlineStr">
        <is>
          <t/>
        </is>
      </c>
      <c r="AK14" t="inlineStr">
        <is>
          <t/>
        </is>
      </c>
      <c r="AL14" t="inlineStr">
        <is>
          <t/>
        </is>
      </c>
      <c r="AM14" t="inlineStr">
        <is>
          <t/>
        </is>
      </c>
      <c r="AN14" t="inlineStr">
        <is>
          <t/>
        </is>
      </c>
      <c r="AO14" t="inlineStr">
        <is>
          <t/>
        </is>
      </c>
      <c r="AP14" t="inlineStr">
        <is>
          <t/>
        </is>
      </c>
      <c r="AQ14" t="inlineStr">
        <is>
          <t/>
        </is>
      </c>
      <c r="AR14" t="inlineStr">
        <is>
          <t/>
        </is>
      </c>
      <c r="AS14" t="inlineStr">
        <is>
          <t/>
        </is>
      </c>
      <c r="AT14" t="inlineStr">
        <is>
          <t/>
        </is>
      </c>
      <c r="AU14" t="inlineStr">
        <is>
          <t/>
        </is>
      </c>
      <c r="AV14" t="inlineStr">
        <is>
          <t/>
        </is>
      </c>
      <c r="AW14" t="inlineStr">
        <is>
          <t/>
        </is>
      </c>
      <c r="AX14" t="inlineStr">
        <is>
          <t/>
        </is>
      </c>
      <c r="AY14" t="inlineStr">
        <is>
          <t/>
        </is>
      </c>
      <c r="AZ14" t="inlineStr">
        <is>
          <t/>
        </is>
      </c>
      <c r="BA14" t="inlineStr">
        <is>
          <t/>
        </is>
      </c>
      <c r="BB14" t="inlineStr">
        <is>
          <t/>
        </is>
      </c>
      <c r="BC14" t="inlineStr">
        <is>
          <t/>
        </is>
      </c>
      <c r="BD14" t="inlineStr">
        <is>
          <t/>
        </is>
      </c>
      <c r="BE14" t="inlineStr">
        <is>
          <t/>
        </is>
      </c>
      <c r="BF14" s="2" t="inlineStr">
        <is>
          <t>distinta dei materiali del software</t>
        </is>
      </c>
      <c r="BG14" s="2" t="inlineStr">
        <is>
          <t>3</t>
        </is>
      </c>
      <c r="BH14" s="2" t="inlineStr">
        <is>
          <t/>
        </is>
      </c>
      <c r="BI14" t="inlineStr">
        <is>
          <t>registro formale
contenente i dettagli e le relazioni della catena di fornitura dei componenti
inclusi negli elementi software di un &lt;a href="https://iate.europa.eu/entry/result/3629461/en-it" target="_blank"&gt;prodotto con elementi digitali&lt;/a&gt;</t>
        </is>
      </c>
      <c r="BJ14" s="2" t="inlineStr">
        <is>
          <t>programinės įrangos medžiagų žiniaraštis</t>
        </is>
      </c>
      <c r="BK14" s="2" t="inlineStr">
        <is>
          <t>3</t>
        </is>
      </c>
      <c r="BL14" s="2" t="inlineStr">
        <is>
          <t/>
        </is>
      </c>
      <c r="BM14" t="inlineStr">
        <is>
          <t>oficialus
dokumentas, kuriame pateikiama produkto su skaitmeniniais elementais
programinės įrangos elementuose naudojamų komponentų informacija ir tiekimo
grandinės ryšiai</t>
        </is>
      </c>
      <c r="BN14" t="inlineStr">
        <is>
          <t/>
        </is>
      </c>
      <c r="BO14" t="inlineStr">
        <is>
          <t/>
        </is>
      </c>
      <c r="BP14" t="inlineStr">
        <is>
          <t/>
        </is>
      </c>
      <c r="BQ14" t="inlineStr">
        <is>
          <t/>
        </is>
      </c>
      <c r="BR14" s="2" t="inlineStr">
        <is>
          <t>lista ta' materjali tas-software</t>
        </is>
      </c>
      <c r="BS14" s="2" t="inlineStr">
        <is>
          <t>3</t>
        </is>
      </c>
      <c r="BT14" s="2" t="inlineStr">
        <is>
          <t/>
        </is>
      </c>
      <c r="BU14" t="inlineStr">
        <is>
          <t>rekord formali li jkun fih dettalji u relazzjonijiet tal-katina tal-provvista ta’ komponenti inklużi fl-elementi tas-software ta’ prodott b’elementi diġitali</t>
        </is>
      </c>
      <c r="BV14" t="inlineStr">
        <is>
          <t/>
        </is>
      </c>
      <c r="BW14" t="inlineStr">
        <is>
          <t/>
        </is>
      </c>
      <c r="BX14" t="inlineStr">
        <is>
          <t/>
        </is>
      </c>
      <c r="BY14" t="inlineStr">
        <is>
          <t/>
        </is>
      </c>
      <c r="BZ14" s="2" t="inlineStr">
        <is>
          <t>zestawienie podstawowych materiałów do produkcji oprogramowania</t>
        </is>
      </c>
      <c r="CA14" s="2" t="inlineStr">
        <is>
          <t>3</t>
        </is>
      </c>
      <c r="CB14" s="2" t="inlineStr">
        <is>
          <t/>
        </is>
      </c>
      <c r="CC14" t="inlineStr">
        <is>
          <t>formalny zapis zawierający szczegóły i relacje w
łańcuchu dostaw składników wchodzących w skład elementów oprogramowania
komputerowego produktu z elementami cyfrowymi</t>
        </is>
      </c>
      <c r="CD14" t="inlineStr">
        <is>
          <t/>
        </is>
      </c>
      <c r="CE14" t="inlineStr">
        <is>
          <t/>
        </is>
      </c>
      <c r="CF14" t="inlineStr">
        <is>
          <t/>
        </is>
      </c>
      <c r="CG14" t="inlineStr">
        <is>
          <t/>
        </is>
      </c>
      <c r="CH14" s="2" t="inlineStr">
        <is>
          <t>SBOM|
listă a materialelor software</t>
        </is>
      </c>
      <c r="CI14" s="2" t="inlineStr">
        <is>
          <t>3|
3</t>
        </is>
      </c>
      <c r="CJ14" s="2" t="inlineStr">
        <is>
          <t xml:space="preserve">|
</t>
        </is>
      </c>
      <c r="CK14" t="inlineStr">
        <is>
          <t/>
        </is>
      </c>
      <c r="CL14" t="inlineStr">
        <is>
          <t/>
        </is>
      </c>
      <c r="CM14" t="inlineStr">
        <is>
          <t/>
        </is>
      </c>
      <c r="CN14" t="inlineStr">
        <is>
          <t/>
        </is>
      </c>
      <c r="CO14" t="inlineStr">
        <is>
          <t/>
        </is>
      </c>
      <c r="CP14" s="2" t="inlineStr">
        <is>
          <t>kosovnica za programsko opremo</t>
        </is>
      </c>
      <c r="CQ14" s="2" t="inlineStr">
        <is>
          <t>3</t>
        </is>
      </c>
      <c r="CR14" s="2" t="inlineStr">
        <is>
          <t/>
        </is>
      </c>
      <c r="CS14" t="inlineStr">
        <is>
          <t/>
        </is>
      </c>
      <c r="CT14" s="2" t="inlineStr">
        <is>
          <t>mjukvaruförteckning</t>
        </is>
      </c>
      <c r="CU14" s="2" t="inlineStr">
        <is>
          <t>3</t>
        </is>
      </c>
      <c r="CV14" s="2" t="inlineStr">
        <is>
          <t/>
        </is>
      </c>
      <c r="CW14" t="inlineStr">
        <is>
          <t/>
        </is>
      </c>
    </row>
    <row r="15">
      <c r="A15" s="1" t="str">
        <f>HYPERLINK("https://iate.europa.eu/entry/result/3629318/all", "3629318")</f>
        <v>3629318</v>
      </c>
      <c r="B15" t="inlineStr">
        <is>
          <t>EDUCATION AND COMMUNICATIONS</t>
        </is>
      </c>
      <c r="C15" t="inlineStr">
        <is>
          <t>EDUCATION AND COMMUNICATIONS|information technology and data processing|computer system|information security</t>
        </is>
      </c>
      <c r="D15" t="inlineStr">
        <is>
          <t>yes</t>
        </is>
      </c>
      <c r="E15" t="inlineStr">
        <is>
          <t/>
        </is>
      </c>
      <c r="F15" t="inlineStr">
        <is>
          <t/>
        </is>
      </c>
      <c r="G15" t="inlineStr">
        <is>
          <t/>
        </is>
      </c>
      <c r="H15" t="inlineStr">
        <is>
          <t/>
        </is>
      </c>
      <c r="I15" t="inlineStr">
        <is>
          <t/>
        </is>
      </c>
      <c r="J15" t="inlineStr">
        <is>
          <t/>
        </is>
      </c>
      <c r="K15" t="inlineStr">
        <is>
          <t/>
        </is>
      </c>
      <c r="L15" t="inlineStr">
        <is>
          <t/>
        </is>
      </c>
      <c r="M15" t="inlineStr">
        <is>
          <t/>
        </is>
      </c>
      <c r="N15" t="inlineStr">
        <is>
          <t/>
        </is>
      </c>
      <c r="O15" t="inlineStr">
        <is>
          <t/>
        </is>
      </c>
      <c r="P15" t="inlineStr">
        <is>
          <t/>
        </is>
      </c>
      <c r="Q15" t="inlineStr">
        <is>
          <t/>
        </is>
      </c>
      <c r="R15" t="inlineStr">
        <is>
          <t/>
        </is>
      </c>
      <c r="S15" t="inlineStr">
        <is>
          <t/>
        </is>
      </c>
      <c r="T15" t="inlineStr">
        <is>
          <t/>
        </is>
      </c>
      <c r="U15" t="inlineStr">
        <is>
          <t/>
        </is>
      </c>
      <c r="V15" t="inlineStr">
        <is>
          <t/>
        </is>
      </c>
      <c r="W15" t="inlineStr">
        <is>
          <t/>
        </is>
      </c>
      <c r="X15" t="inlineStr">
        <is>
          <t/>
        </is>
      </c>
      <c r="Y15" t="inlineStr">
        <is>
          <t/>
        </is>
      </c>
      <c r="Z15" s="2" t="inlineStr">
        <is>
          <t>actively exploited vulnerability</t>
        </is>
      </c>
      <c r="AA15" s="2" t="inlineStr">
        <is>
          <t>3</t>
        </is>
      </c>
      <c r="AB15" s="2" t="inlineStr">
        <is>
          <t/>
        </is>
      </c>
      <c r="AC15" t="inlineStr">
        <is>
          <t>&lt;a href="https://iate.europa.eu/entry/result/3628728/all" target="_blank"&gt;vulnerability&lt;/a&gt; for which there is reliable evidence that execution of malicious code was performed by an actor on a system without permission of the system owner</t>
        </is>
      </c>
      <c r="AD15" t="inlineStr">
        <is>
          <t/>
        </is>
      </c>
      <c r="AE15" t="inlineStr">
        <is>
          <t/>
        </is>
      </c>
      <c r="AF15" t="inlineStr">
        <is>
          <t/>
        </is>
      </c>
      <c r="AG15" t="inlineStr">
        <is>
          <t/>
        </is>
      </c>
      <c r="AH15" t="inlineStr">
        <is>
          <t/>
        </is>
      </c>
      <c r="AI15" t="inlineStr">
        <is>
          <t/>
        </is>
      </c>
      <c r="AJ15" t="inlineStr">
        <is>
          <t/>
        </is>
      </c>
      <c r="AK15" t="inlineStr">
        <is>
          <t/>
        </is>
      </c>
      <c r="AL15" t="inlineStr">
        <is>
          <t/>
        </is>
      </c>
      <c r="AM15" t="inlineStr">
        <is>
          <t/>
        </is>
      </c>
      <c r="AN15" t="inlineStr">
        <is>
          <t/>
        </is>
      </c>
      <c r="AO15" t="inlineStr">
        <is>
          <t/>
        </is>
      </c>
      <c r="AP15" t="inlineStr">
        <is>
          <t/>
        </is>
      </c>
      <c r="AQ15" t="inlineStr">
        <is>
          <t/>
        </is>
      </c>
      <c r="AR15" t="inlineStr">
        <is>
          <t/>
        </is>
      </c>
      <c r="AS15" t="inlineStr">
        <is>
          <t/>
        </is>
      </c>
      <c r="AT15" t="inlineStr">
        <is>
          <t/>
        </is>
      </c>
      <c r="AU15" t="inlineStr">
        <is>
          <t/>
        </is>
      </c>
      <c r="AV15" t="inlineStr">
        <is>
          <t/>
        </is>
      </c>
      <c r="AW15" t="inlineStr">
        <is>
          <t/>
        </is>
      </c>
      <c r="AX15" t="inlineStr">
        <is>
          <t/>
        </is>
      </c>
      <c r="AY15" t="inlineStr">
        <is>
          <t/>
        </is>
      </c>
      <c r="AZ15" t="inlineStr">
        <is>
          <t/>
        </is>
      </c>
      <c r="BA15" t="inlineStr">
        <is>
          <t/>
        </is>
      </c>
      <c r="BB15" t="inlineStr">
        <is>
          <t/>
        </is>
      </c>
      <c r="BC15" t="inlineStr">
        <is>
          <t/>
        </is>
      </c>
      <c r="BD15" t="inlineStr">
        <is>
          <t/>
        </is>
      </c>
      <c r="BE15" t="inlineStr">
        <is>
          <t/>
        </is>
      </c>
      <c r="BF15" s="2" t="inlineStr">
        <is>
          <t>vulnerabilità attivamente sfruttata</t>
        </is>
      </c>
      <c r="BG15" s="2" t="inlineStr">
        <is>
          <t>3</t>
        </is>
      </c>
      <c r="BH15" s="2" t="inlineStr">
        <is>
          <t/>
        </is>
      </c>
      <c r="BI15" t="inlineStr">
        <is>
          <t>&lt;a href="https://iate.europa.eu/entry/result/3628728/en-it" target="_blank"&gt;vulnerabilità&lt;/a&gt; per
la quale esistono prove attendibili che un soggetto ha eseguito un codice
maligno su un sistema senza l'autorizzazione del proprietario del sistema</t>
        </is>
      </c>
      <c r="BJ15" s="2" t="inlineStr">
        <is>
          <t>aktyviai išnaudojamas pažeidžiamumas</t>
        </is>
      </c>
      <c r="BK15" s="2" t="inlineStr">
        <is>
          <t>3</t>
        </is>
      </c>
      <c r="BL15" s="2" t="inlineStr">
        <is>
          <t/>
        </is>
      </c>
      <c r="BM15" t="inlineStr">
        <is>
          <t>pažeidžiamumas,
kuriuo, kaip matyti iš patikimų įrodymų, pasinaudodamas subjektas sistemoje
paleido kenkimo kodą be
sistemos savininko leidimo</t>
        </is>
      </c>
      <c r="BN15" t="inlineStr">
        <is>
          <t/>
        </is>
      </c>
      <c r="BO15" t="inlineStr">
        <is>
          <t/>
        </is>
      </c>
      <c r="BP15" t="inlineStr">
        <is>
          <t/>
        </is>
      </c>
      <c r="BQ15" t="inlineStr">
        <is>
          <t/>
        </is>
      </c>
      <c r="BR15" s="2" t="inlineStr">
        <is>
          <t>vulnerabbiltà sfruttata b’mod attiv</t>
        </is>
      </c>
      <c r="BS15" s="2" t="inlineStr">
        <is>
          <t>3</t>
        </is>
      </c>
      <c r="BT15" s="2" t="inlineStr">
        <is>
          <t/>
        </is>
      </c>
      <c r="BU15" t="inlineStr">
        <is>
          <t>vulnerabbiltà li għaliha jkun hemm evidenza affidabbli li fuq sistema tkun twettqet eżekuzzjoni ta’ kodiċi malizzjuż minn attur mingħajr permess tas-sid tas-sistema</t>
        </is>
      </c>
      <c r="BV15" t="inlineStr">
        <is>
          <t/>
        </is>
      </c>
      <c r="BW15" t="inlineStr">
        <is>
          <t/>
        </is>
      </c>
      <c r="BX15" t="inlineStr">
        <is>
          <t/>
        </is>
      </c>
      <c r="BY15" t="inlineStr">
        <is>
          <t/>
        </is>
      </c>
      <c r="BZ15" s="2" t="inlineStr">
        <is>
          <t>aktywnie wykorzystywana podatność</t>
        </is>
      </c>
      <c r="CA15" s="2" t="inlineStr">
        <is>
          <t>3</t>
        </is>
      </c>
      <c r="CB15" s="2" t="inlineStr">
        <is>
          <t/>
        </is>
      </c>
      <c r="CC15" t="inlineStr">
        <is>
          <t>podatność, w przypadku której istnieją
wiarygodne dowody, że podmiot wprowadził do systemu kod złośliwy bez zgody
właściciela systemu</t>
        </is>
      </c>
      <c r="CD15" t="inlineStr">
        <is>
          <t/>
        </is>
      </c>
      <c r="CE15" t="inlineStr">
        <is>
          <t/>
        </is>
      </c>
      <c r="CF15" t="inlineStr">
        <is>
          <t/>
        </is>
      </c>
      <c r="CG15" t="inlineStr">
        <is>
          <t/>
        </is>
      </c>
      <c r="CH15" s="2" t="inlineStr">
        <is>
          <t>vulnerabilitate exploatată activ</t>
        </is>
      </c>
      <c r="CI15" s="2" t="inlineStr">
        <is>
          <t>3</t>
        </is>
      </c>
      <c r="CJ15" s="2" t="inlineStr">
        <is>
          <t/>
        </is>
      </c>
      <c r="CK15" t="inlineStr">
        <is>
          <t/>
        </is>
      </c>
      <c r="CL15" t="inlineStr">
        <is>
          <t/>
        </is>
      </c>
      <c r="CM15" t="inlineStr">
        <is>
          <t/>
        </is>
      </c>
      <c r="CN15" t="inlineStr">
        <is>
          <t/>
        </is>
      </c>
      <c r="CO15" t="inlineStr">
        <is>
          <t/>
        </is>
      </c>
      <c r="CP15" s="2" t="inlineStr">
        <is>
          <t>aktivno izrabljena ranljivost</t>
        </is>
      </c>
      <c r="CQ15" s="2" t="inlineStr">
        <is>
          <t>3</t>
        </is>
      </c>
      <c r="CR15" s="2" t="inlineStr">
        <is>
          <t/>
        </is>
      </c>
      <c r="CS15" t="inlineStr">
        <is>
          <t/>
        </is>
      </c>
      <c r="CT15" s="2" t="inlineStr">
        <is>
          <t>aktivt utnyttjad sårbarhet</t>
        </is>
      </c>
      <c r="CU15" s="2" t="inlineStr">
        <is>
          <t>3</t>
        </is>
      </c>
      <c r="CV15" s="2" t="inlineStr">
        <is>
          <t/>
        </is>
      </c>
      <c r="CW15" t="inlineStr">
        <is>
          <t>sårbarhet för vilken det finns tillförlitliga bevis på att en aktör använt en skadlig kod på ett system utan tillstånd från systemets ägare.</t>
        </is>
      </c>
    </row>
    <row r="16">
      <c r="A16" s="1" t="str">
        <f>HYPERLINK("https://iate.europa.eu/entry/result/3629461/all", "3629461")</f>
        <v>3629461</v>
      </c>
      <c r="B16" t="inlineStr">
        <is>
          <t>EDUCATION AND COMMUNICATIONS</t>
        </is>
      </c>
      <c r="C16" t="inlineStr">
        <is>
          <t>EDUCATION AND COMMUNICATIONS|information technology and data processing</t>
        </is>
      </c>
      <c r="D16" t="inlineStr">
        <is>
          <t>yes</t>
        </is>
      </c>
      <c r="E16" t="inlineStr">
        <is>
          <t/>
        </is>
      </c>
      <c r="F16" t="inlineStr">
        <is>
          <t/>
        </is>
      </c>
      <c r="G16" t="inlineStr">
        <is>
          <t/>
        </is>
      </c>
      <c r="H16" t="inlineStr">
        <is>
          <t/>
        </is>
      </c>
      <c r="I16" t="inlineStr">
        <is>
          <t/>
        </is>
      </c>
      <c r="J16" t="inlineStr">
        <is>
          <t/>
        </is>
      </c>
      <c r="K16" t="inlineStr">
        <is>
          <t/>
        </is>
      </c>
      <c r="L16" t="inlineStr">
        <is>
          <t/>
        </is>
      </c>
      <c r="M16" t="inlineStr">
        <is>
          <t/>
        </is>
      </c>
      <c r="N16" t="inlineStr">
        <is>
          <t/>
        </is>
      </c>
      <c r="O16" t="inlineStr">
        <is>
          <t/>
        </is>
      </c>
      <c r="P16" t="inlineStr">
        <is>
          <t/>
        </is>
      </c>
      <c r="Q16" t="inlineStr">
        <is>
          <t/>
        </is>
      </c>
      <c r="R16" t="inlineStr">
        <is>
          <t/>
        </is>
      </c>
      <c r="S16" t="inlineStr">
        <is>
          <t/>
        </is>
      </c>
      <c r="T16" t="inlineStr">
        <is>
          <t/>
        </is>
      </c>
      <c r="U16" t="inlineStr">
        <is>
          <t/>
        </is>
      </c>
      <c r="V16" t="inlineStr">
        <is>
          <t/>
        </is>
      </c>
      <c r="W16" t="inlineStr">
        <is>
          <t/>
        </is>
      </c>
      <c r="X16" t="inlineStr">
        <is>
          <t/>
        </is>
      </c>
      <c r="Y16" t="inlineStr">
        <is>
          <t/>
        </is>
      </c>
      <c r="Z16" s="2" t="inlineStr">
        <is>
          <t>product with digital elements</t>
        </is>
      </c>
      <c r="AA16" s="2" t="inlineStr">
        <is>
          <t>3</t>
        </is>
      </c>
      <c r="AB16" s="2" t="inlineStr">
        <is>
          <t/>
        </is>
      </c>
      <c r="AC16" t="inlineStr">
        <is>
          <t>any software or hardware product and its remote data processing solutions, including software or hardware components to be placed on the market separately</t>
        </is>
      </c>
      <c r="AD16" t="inlineStr">
        <is>
          <t/>
        </is>
      </c>
      <c r="AE16" t="inlineStr">
        <is>
          <t/>
        </is>
      </c>
      <c r="AF16" t="inlineStr">
        <is>
          <t/>
        </is>
      </c>
      <c r="AG16" t="inlineStr">
        <is>
          <t/>
        </is>
      </c>
      <c r="AH16" t="inlineStr">
        <is>
          <t/>
        </is>
      </c>
      <c r="AI16" t="inlineStr">
        <is>
          <t/>
        </is>
      </c>
      <c r="AJ16" t="inlineStr">
        <is>
          <t/>
        </is>
      </c>
      <c r="AK16" t="inlineStr">
        <is>
          <t/>
        </is>
      </c>
      <c r="AL16" t="inlineStr">
        <is>
          <t/>
        </is>
      </c>
      <c r="AM16" t="inlineStr">
        <is>
          <t/>
        </is>
      </c>
      <c r="AN16" t="inlineStr">
        <is>
          <t/>
        </is>
      </c>
      <c r="AO16" t="inlineStr">
        <is>
          <t/>
        </is>
      </c>
      <c r="AP16" t="inlineStr">
        <is>
          <t/>
        </is>
      </c>
      <c r="AQ16" t="inlineStr">
        <is>
          <t/>
        </is>
      </c>
      <c r="AR16" t="inlineStr">
        <is>
          <t/>
        </is>
      </c>
      <c r="AS16" t="inlineStr">
        <is>
          <t/>
        </is>
      </c>
      <c r="AT16" t="inlineStr">
        <is>
          <t/>
        </is>
      </c>
      <c r="AU16" t="inlineStr">
        <is>
          <t/>
        </is>
      </c>
      <c r="AV16" t="inlineStr">
        <is>
          <t/>
        </is>
      </c>
      <c r="AW16" t="inlineStr">
        <is>
          <t/>
        </is>
      </c>
      <c r="AX16" t="inlineStr">
        <is>
          <t/>
        </is>
      </c>
      <c r="AY16" t="inlineStr">
        <is>
          <t/>
        </is>
      </c>
      <c r="AZ16" t="inlineStr">
        <is>
          <t/>
        </is>
      </c>
      <c r="BA16" t="inlineStr">
        <is>
          <t/>
        </is>
      </c>
      <c r="BB16" t="inlineStr">
        <is>
          <t/>
        </is>
      </c>
      <c r="BC16" t="inlineStr">
        <is>
          <t/>
        </is>
      </c>
      <c r="BD16" t="inlineStr">
        <is>
          <t/>
        </is>
      </c>
      <c r="BE16" t="inlineStr">
        <is>
          <t/>
        </is>
      </c>
      <c r="BF16" s="2" t="inlineStr">
        <is>
          <t>prodotto con elementi digitali</t>
        </is>
      </c>
      <c r="BG16" s="2" t="inlineStr">
        <is>
          <t>3</t>
        </is>
      </c>
      <c r="BH16" s="2" t="inlineStr">
        <is>
          <t/>
        </is>
      </c>
      <c r="BI16" t="inlineStr">
        <is>
          <t>qualsiasi
prodotto software o hardware e le relative soluzioni di elaborazione dati a
distanza, compresi i componenti software o hardware da immettere sul mercato
separatamente</t>
        </is>
      </c>
      <c r="BJ16" s="2" t="inlineStr">
        <is>
          <t>produktas su skaitmeniniais elementais</t>
        </is>
      </c>
      <c r="BK16" s="2" t="inlineStr">
        <is>
          <t>3</t>
        </is>
      </c>
      <c r="BL16" s="2" t="inlineStr">
        <is>
          <t/>
        </is>
      </c>
      <c r="BM16" t="inlineStr">
        <is>
          <t>programinės
ar aparatinės įrangos produktas ir jo nuotolinio duomenų tvarkymo sprendiniai,
įskaitant atskirai rinkai pateikiamus programinės ar aparatinės įrangos
komponentus</t>
        </is>
      </c>
      <c r="BN16" t="inlineStr">
        <is>
          <t/>
        </is>
      </c>
      <c r="BO16" t="inlineStr">
        <is>
          <t/>
        </is>
      </c>
      <c r="BP16" t="inlineStr">
        <is>
          <t/>
        </is>
      </c>
      <c r="BQ16" t="inlineStr">
        <is>
          <t/>
        </is>
      </c>
      <c r="BR16" s="2" t="inlineStr">
        <is>
          <t>prodott b'elementi diġitali</t>
        </is>
      </c>
      <c r="BS16" s="2" t="inlineStr">
        <is>
          <t>3</t>
        </is>
      </c>
      <c r="BT16" s="2" t="inlineStr">
        <is>
          <t/>
        </is>
      </c>
      <c r="BU16" t="inlineStr">
        <is>
          <t>kwalunkwe prodott tas-software jew tal-hardware u s-soluzzjonijiet remoti tiegħu għall-ipproċessar tad-&lt;em&gt;data&lt;/em&gt;, inklużi komponenti tas-software jew tal-hardware li għandhom jitqiegħdu fis-suq separatament</t>
        </is>
      </c>
      <c r="BV16" t="inlineStr">
        <is>
          <t/>
        </is>
      </c>
      <c r="BW16" t="inlineStr">
        <is>
          <t/>
        </is>
      </c>
      <c r="BX16" t="inlineStr">
        <is>
          <t/>
        </is>
      </c>
      <c r="BY16" t="inlineStr">
        <is>
          <t/>
        </is>
      </c>
      <c r="BZ16" s="2" t="inlineStr">
        <is>
          <t>produkt z elementami cyfrowymi</t>
        </is>
      </c>
      <c r="CA16" s="2" t="inlineStr">
        <is>
          <t>3</t>
        </is>
      </c>
      <c r="CB16" s="2" t="inlineStr">
        <is>
          <t/>
        </is>
      </c>
      <c r="CC16" t="inlineStr">
        <is>
          <t>oprogramowanie komputerowe lub sprzęt
komputerowy oraz powiązane z nimi rozwiązania w zakresie zdalnego przetwarzania
danych, w tym komponenty oprogramowania lub sprzętu, które mają zostać
oddzielnie wprowadzone do obrotu</t>
        </is>
      </c>
      <c r="CD16" t="inlineStr">
        <is>
          <t/>
        </is>
      </c>
      <c r="CE16" t="inlineStr">
        <is>
          <t/>
        </is>
      </c>
      <c r="CF16" t="inlineStr">
        <is>
          <t/>
        </is>
      </c>
      <c r="CG16" t="inlineStr">
        <is>
          <t/>
        </is>
      </c>
      <c r="CH16" s="2" t="inlineStr">
        <is>
          <t>produs cu elemente digitale</t>
        </is>
      </c>
      <c r="CI16" s="2" t="inlineStr">
        <is>
          <t>3</t>
        </is>
      </c>
      <c r="CJ16" s="2" t="inlineStr">
        <is>
          <t/>
        </is>
      </c>
      <c r="CK16" t="inlineStr">
        <is>
          <t/>
        </is>
      </c>
      <c r="CL16" t="inlineStr">
        <is>
          <t/>
        </is>
      </c>
      <c r="CM16" t="inlineStr">
        <is>
          <t/>
        </is>
      </c>
      <c r="CN16" t="inlineStr">
        <is>
          <t/>
        </is>
      </c>
      <c r="CO16" t="inlineStr">
        <is>
          <t/>
        </is>
      </c>
      <c r="CP16" s="2" t="inlineStr">
        <is>
          <t>izdelek z digitalnimi elementi</t>
        </is>
      </c>
      <c r="CQ16" s="2" t="inlineStr">
        <is>
          <t>3</t>
        </is>
      </c>
      <c r="CR16" s="2" t="inlineStr">
        <is>
          <t/>
        </is>
      </c>
      <c r="CS16" t="inlineStr">
        <is>
          <t/>
        </is>
      </c>
      <c r="CT16" s="2" t="inlineStr">
        <is>
          <t>produkt med digitala element</t>
        </is>
      </c>
      <c r="CU16" s="2" t="inlineStr">
        <is>
          <t>3</t>
        </is>
      </c>
      <c r="CV16" s="2" t="inlineStr">
        <is>
          <t/>
        </is>
      </c>
      <c r="CW16" t="inlineStr">
        <is>
          <t>programvaru- eller hårdvaruprodukt och dess lösningar för fjärrbehandling av data, inklusive programvaru- eller hårdvarukomponenter som släpps ut på marknaden separat</t>
        </is>
      </c>
    </row>
    <row r="17">
      <c r="A17" s="1" t="str">
        <f>HYPERLINK("https://iate.europa.eu/entry/result/3629020/all", "3629020")</f>
        <v>3629020</v>
      </c>
      <c r="B17" t="inlineStr">
        <is>
          <t>EDUCATION AND COMMUNICATIONS</t>
        </is>
      </c>
      <c r="C17" t="inlineStr">
        <is>
          <t>EDUCATION AND COMMUNICATIONS|information and information processing|information processing|artificial intelligence;EDUCATION AND COMMUNICATIONS|information technology and data processing</t>
        </is>
      </c>
      <c r="D17" t="inlineStr">
        <is>
          <t>yes</t>
        </is>
      </c>
      <c r="E17" t="inlineStr">
        <is>
          <t/>
        </is>
      </c>
      <c r="F17" s="2" t="inlineStr">
        <is>
          <t>гласов асистент</t>
        </is>
      </c>
      <c r="G17" s="2" t="inlineStr">
        <is>
          <t>3</t>
        </is>
      </c>
      <c r="H17" s="2" t="inlineStr">
        <is>
          <t/>
        </is>
      </c>
      <c r="I17" t="inlineStr">
        <is>
          <t/>
        </is>
      </c>
      <c r="J17" s="2" t="inlineStr">
        <is>
          <t>asistent AI|
digitální asistent|
virtuální asistent|
VPA|
virtuální osobní asistent|
hlasový asistent</t>
        </is>
      </c>
      <c r="K17" s="2" t="inlineStr">
        <is>
          <t>3|
3|
3|
3|
3|
3</t>
        </is>
      </c>
      <c r="L17" s="2" t="inlineStr">
        <is>
          <t xml:space="preserve">|
|
|
|
|
</t>
        </is>
      </c>
      <c r="M17" t="inlineStr">
        <is>
          <t>aplikace umělé inteligence usnadňující komunikaci a vykonávání příkazů</t>
        </is>
      </c>
      <c r="N17" s="2" t="inlineStr">
        <is>
          <t>stemmeassistent|
virtuel personlig assistent|
taleassistent</t>
        </is>
      </c>
      <c r="O17" s="2" t="inlineStr">
        <is>
          <t>3|
3|
3</t>
        </is>
      </c>
      <c r="P17" s="2" t="inlineStr">
        <is>
          <t xml:space="preserve">|
|
</t>
        </is>
      </c>
      <c r="Q17" t="inlineStr">
        <is>
          <t>digital assistent, der bruger stemmegenkendelse, sprogbehandlingsalgoritmer og stemmesyntese til at lytte til specifikke stemmekommandoer og levere relevante oplysninger eller udføre specifikke funktioner efter brugerens anvisninger</t>
        </is>
      </c>
      <c r="R17" s="2" t="inlineStr">
        <is>
          <t>KI-Assistent|
virtueller persönlicher Assistent|
Sprachassistent|
digitaler Assistent|
VPA</t>
        </is>
      </c>
      <c r="S17" s="2" t="inlineStr">
        <is>
          <t>3|
3|
3|
3|
3</t>
        </is>
      </c>
      <c r="T17" s="2" t="inlineStr">
        <is>
          <t xml:space="preserve">|
|
|
|
</t>
        </is>
      </c>
      <c r="U17" t="inlineStr">
        <is>
          <t>Produkt, das Menschen mit Hilfe seiner künstlichen Intelligenz im Alltag unterstützt</t>
        </is>
      </c>
      <c r="V17" s="2" t="inlineStr">
        <is>
          <t>φωνητικός βοηθός</t>
        </is>
      </c>
      <c r="W17" s="2" t="inlineStr">
        <is>
          <t>3</t>
        </is>
      </c>
      <c r="X17" s="2" t="inlineStr">
        <is>
          <t/>
        </is>
      </c>
      <c r="Y17" t="inlineStr">
        <is>
          <t/>
        </is>
      </c>
      <c r="Z17" s="2" t="inlineStr">
        <is>
          <t>VPA|
voice assistant|
virtual personal assistant</t>
        </is>
      </c>
      <c r="AA17" s="2" t="inlineStr">
        <is>
          <t>3|
3|
3</t>
        </is>
      </c>
      <c r="AB17" s="2" t="inlineStr">
        <is>
          <t xml:space="preserve">|
|
</t>
        </is>
      </c>
      <c r="AC17" t="inlineStr">
        <is>
          <t>digital assistant that uses &lt;strong&gt;voice recognition&lt;/strong&gt;, language processing algorithms, and voice synthesis to listen to specific voice commands and return relevant information or perform specific functions as requested by the user</t>
        </is>
      </c>
      <c r="AD17" s="2" t="inlineStr">
        <is>
          <t>asistente de voz</t>
        </is>
      </c>
      <c r="AE17" s="2" t="inlineStr">
        <is>
          <t>3</t>
        </is>
      </c>
      <c r="AF17" s="2" t="inlineStr">
        <is>
          <t/>
        </is>
      </c>
      <c r="AG17" t="inlineStr">
        <is>
          <t>Aplicación de 
&lt;i&gt;software&lt;/i&gt; que le permite realizar tareas a través del reconocimiento de voz.</t>
        </is>
      </c>
      <c r="AH17" s="2" t="inlineStr">
        <is>
          <t>häälele reageeriv virtuaalassistent|
digitaalassistent</t>
        </is>
      </c>
      <c r="AI17" s="2" t="inlineStr">
        <is>
          <t>3|
3</t>
        </is>
      </c>
      <c r="AJ17" s="2" t="inlineStr">
        <is>
          <t xml:space="preserve">|
</t>
        </is>
      </c>
      <c r="AK17" t="inlineStr">
        <is>
          <t/>
        </is>
      </c>
      <c r="AL17" s="2" t="inlineStr">
        <is>
          <t>virtuaalinen avustaja|
ääniavustaja|
virtuaaliavustaja</t>
        </is>
      </c>
      <c r="AM17" s="2" t="inlineStr">
        <is>
          <t>3|
3|
3</t>
        </is>
      </c>
      <c r="AN17" s="2" t="inlineStr">
        <is>
          <t xml:space="preserve">|
|
</t>
        </is>
      </c>
      <c r="AO17" t="inlineStr">
        <is>
          <t/>
        </is>
      </c>
      <c r="AP17" s="2" t="inlineStr">
        <is>
          <t>assistant vocal|
assistant numérique vocal|
assistant conversationnel|
assistant personnel intelligent</t>
        </is>
      </c>
      <c r="AQ17" s="2" t="inlineStr">
        <is>
          <t>3|
2|
2|
2</t>
        </is>
      </c>
      <c r="AR17" s="2" t="inlineStr">
        <is>
          <t xml:space="preserve">|
|
|
</t>
        </is>
      </c>
      <c r="AS17" t="inlineStr">
        <is>
          <t>application logicielle basée sur la reconnaissance vocale du langage naturel et la restitution d'informations par synthèse vocale</t>
        </is>
      </c>
      <c r="AT17" s="2" t="inlineStr">
        <is>
          <t>cúntóir IS</t>
        </is>
      </c>
      <c r="AU17" s="2" t="inlineStr">
        <is>
          <t>3</t>
        </is>
      </c>
      <c r="AV17" s="2" t="inlineStr">
        <is>
          <t/>
        </is>
      </c>
      <c r="AW17" t="inlineStr">
        <is>
          <t/>
        </is>
      </c>
      <c r="AX17" t="inlineStr">
        <is>
          <t/>
        </is>
      </c>
      <c r="AY17" t="inlineStr">
        <is>
          <t/>
        </is>
      </c>
      <c r="AZ17" t="inlineStr">
        <is>
          <t/>
        </is>
      </c>
      <c r="BA17" t="inlineStr">
        <is>
          <t/>
        </is>
      </c>
      <c r="BB17" s="2" t="inlineStr">
        <is>
          <t>virtuális személyi asszisztens|
hangasszisztens</t>
        </is>
      </c>
      <c r="BC17" s="2" t="inlineStr">
        <is>
          <t>3|
3</t>
        </is>
      </c>
      <c r="BD17" s="2" t="inlineStr">
        <is>
          <t xml:space="preserve">|
</t>
        </is>
      </c>
      <c r="BE17" t="inlineStr">
        <is>
          <t>1) olyan alkalmazás, amely megérti a természetes nyelvű
 hangparancsokat, és olyan feladatokat hajt végre a felhasználó számára, mint a diktálás,
 a szöveg vagy az e-mail-üzenetek hangos felolvasása, ütemezés, hívások kezdeményezése
 és emlékeztetők beállítása 2) olyan szoftver, amely az emberi hangra reagálva a kapott parancsot értelmezve végrehajtja az adott utasításokat és képes bizonyos mértékben válaszolni</t>
        </is>
      </c>
      <c r="BF17" s="2" t="inlineStr">
        <is>
          <t>assistente vocale digitale|
assistente vocale</t>
        </is>
      </c>
      <c r="BG17" s="2" t="inlineStr">
        <is>
          <t>3|
3</t>
        </is>
      </c>
      <c r="BH17" s="2" t="inlineStr">
        <is>
          <t xml:space="preserve">|
</t>
        </is>
      </c>
      <c r="BI17" t="inlineStr">
        <is>
          <t>assistente digitale che utilizza il riconoscimento vocale, algoritmi di elaborazione del linguaggio e sintesi vocale per ascoltare comandi vocali specifici e restituire informazioni o eseguire funzioni specifiche come richiesto dall’utente</t>
        </is>
      </c>
      <c r="BJ17" s="2" t="inlineStr">
        <is>
          <t>virtualusis balso asistentas|
balso asistentas|
virtualusis asmeninis asistentas</t>
        </is>
      </c>
      <c r="BK17" s="2" t="inlineStr">
        <is>
          <t>3|
3|
3</t>
        </is>
      </c>
      <c r="BL17" s="2" t="inlineStr">
        <is>
          <t xml:space="preserve">|
|
</t>
        </is>
      </c>
      <c r="BM17" t="inlineStr">
        <is>
          <t>taikomoji programa, gebanti vykdyti balsines komandas</t>
        </is>
      </c>
      <c r="BN17" s="2" t="inlineStr">
        <is>
          <t>balss asistents|
virtuāls personīgais asistents</t>
        </is>
      </c>
      <c r="BO17" s="2" t="inlineStr">
        <is>
          <t>2|
2</t>
        </is>
      </c>
      <c r="BP17" s="2" t="inlineStr">
        <is>
          <t xml:space="preserve">|
</t>
        </is>
      </c>
      <c r="BQ17" t="inlineStr">
        <is>
          <t>digitāls asistents, kas izmanto &lt;a href="https://iate.europa.eu/entry/result/198323/lv" target="_blank"&gt;balss atpazīšanu&lt;/a&gt;, valodas apstrādes algoritmus un runas sintēzi, lai klausītos konkrētas balss komandas un lietotājam sniegtu attbilstošu informāciju</t>
        </is>
      </c>
      <c r="BR17" s="2" t="inlineStr">
        <is>
          <t>assistent bil-vuċi|
assistent personali virtwali</t>
        </is>
      </c>
      <c r="BS17" s="2" t="inlineStr">
        <is>
          <t>3|
3</t>
        </is>
      </c>
      <c r="BT17" s="2" t="inlineStr">
        <is>
          <t xml:space="preserve">|
</t>
        </is>
      </c>
      <c r="BU17" t="inlineStr">
        <is>
          <t>&lt;div&gt;assistent diġitali li juża r-&lt;b&gt;rikonoxximent tal-vuċi&lt;/b&gt;, algoritmi li jipproċessaw il-lingwa, u l-proċess tas-sinteżi tal-vuċi biex jisma' kmandi bil-vuċi speċifiċi u jipprovdi informazzjoni rilevanti jew biex iwettaq funzjonijiet speċifiċi kif mitlob mill-utent&lt;br&gt;&lt;/div&gt;</t>
        </is>
      </c>
      <c r="BV17" s="2" t="inlineStr">
        <is>
          <t>spraakassistent</t>
        </is>
      </c>
      <c r="BW17" s="2" t="inlineStr">
        <is>
          <t>3</t>
        </is>
      </c>
      <c r="BX17" s="2" t="inlineStr">
        <is>
          <t/>
        </is>
      </c>
      <c r="BY17" t="inlineStr">
        <is>
          <t>computerprogramma
 dat opdrachten in natuurlijke gesproken taal verstaat en op basis daarvan
 taken voor de gebruiker uitvoert</t>
        </is>
      </c>
      <c r="BZ17" s="2" t="inlineStr">
        <is>
          <t>wirtualny asystent|
asystent SI|
asystent głosowy|
asystent cyfrowy</t>
        </is>
      </c>
      <c r="CA17" s="2" t="inlineStr">
        <is>
          <t>3|
3|
3|
3</t>
        </is>
      </c>
      <c r="CB17" s="2" t="inlineStr">
        <is>
          <t xml:space="preserve">|
|
|
</t>
        </is>
      </c>
      <c r="CC17" t="inlineStr">
        <is>
          <t>interfejs użytkownika oparty na mowie naturalnej, pozwalający kontrolować różnego rodzaju urządzenia za pomocą głosu</t>
        </is>
      </c>
      <c r="CD17" s="2" t="inlineStr">
        <is>
          <t>assistente vocal|
assistente de voz</t>
        </is>
      </c>
      <c r="CE17" s="2" t="inlineStr">
        <is>
          <t>3|
3</t>
        </is>
      </c>
      <c r="CF17" s="2" t="inlineStr">
        <is>
          <t xml:space="preserve">|
</t>
        </is>
      </c>
      <c r="CG17" t="inlineStr">
        <is>
          <t>Aplicação informática baseada no reconhecimento vocal da linguagem natural e na restituição de informações por síntese vocal.</t>
        </is>
      </c>
      <c r="CH17" s="2" t="inlineStr">
        <is>
          <t>asistent vocal|
asistent personal virtual</t>
        </is>
      </c>
      <c r="CI17" s="2" t="inlineStr">
        <is>
          <t>3|
3</t>
        </is>
      </c>
      <c r="CJ17" s="2" t="inlineStr">
        <is>
          <t xml:space="preserve">|
</t>
        </is>
      </c>
      <c r="CK17" t="inlineStr">
        <is>
          <t/>
        </is>
      </c>
      <c r="CL17" s="2" t="inlineStr">
        <is>
          <t>digitálny asistent|
hlasový asistent|
virtuálny asistent|
asistent AI</t>
        </is>
      </c>
      <c r="CM17" s="2" t="inlineStr">
        <is>
          <t>3|
3|
3|
3</t>
        </is>
      </c>
      <c r="CN17" s="2" t="inlineStr">
        <is>
          <t xml:space="preserve">|
|
|
</t>
        </is>
      </c>
      <c r="CO17" t="inlineStr">
        <is>
          <t>aplikácia, ktorá rozumie prirodzeným hlasovým príkazom a vykonáva hovorené pokyny</t>
        </is>
      </c>
      <c r="CP17" s="2" t="inlineStr">
        <is>
          <t>govorni pomočnik|
virtualni osebni pomočnik</t>
        </is>
      </c>
      <c r="CQ17" s="2" t="inlineStr">
        <is>
          <t>3|
3</t>
        </is>
      </c>
      <c r="CR17" s="2" t="inlineStr">
        <is>
          <t xml:space="preserve">|
</t>
        </is>
      </c>
      <c r="CS17" t="inlineStr">
        <is>
          <t/>
        </is>
      </c>
      <c r="CT17" s="2" t="inlineStr">
        <is>
          <t>intelligent personlig assistent|
röstassistent</t>
        </is>
      </c>
      <c r="CU17" s="2" t="inlineStr">
        <is>
          <t>3|
3</t>
        </is>
      </c>
      <c r="CV17" s="2" t="inlineStr">
        <is>
          <t xml:space="preserve">|
</t>
        </is>
      </c>
      <c r="CW17" t="inlineStr">
        <is>
          <t>röstaktiverad programvara på en smartphone eller annan enhet som kan förmedla information och utföra vissa typer av uppgifter åt användaren</t>
        </is>
      </c>
    </row>
    <row r="18">
      <c r="A18" s="1" t="str">
        <f>HYPERLINK("https://iate.europa.eu/entry/result/3629322/all", "3629322")</f>
        <v>3629322</v>
      </c>
      <c r="B18" t="inlineStr">
        <is>
          <t>EDUCATION AND COMMUNICATIONS</t>
        </is>
      </c>
      <c r="C18" t="inlineStr">
        <is>
          <t>EDUCATION AND COMMUNICATIONS|information technology and data processing|computer system|information security</t>
        </is>
      </c>
      <c r="D18" t="inlineStr">
        <is>
          <t>yes</t>
        </is>
      </c>
      <c r="E18" t="inlineStr">
        <is>
          <t/>
        </is>
      </c>
      <c r="F18" t="inlineStr">
        <is>
          <t/>
        </is>
      </c>
      <c r="G18" t="inlineStr">
        <is>
          <t/>
        </is>
      </c>
      <c r="H18" t="inlineStr">
        <is>
          <t/>
        </is>
      </c>
      <c r="I18" t="inlineStr">
        <is>
          <t/>
        </is>
      </c>
      <c r="J18" t="inlineStr">
        <is>
          <t/>
        </is>
      </c>
      <c r="K18" t="inlineStr">
        <is>
          <t/>
        </is>
      </c>
      <c r="L18" t="inlineStr">
        <is>
          <t/>
        </is>
      </c>
      <c r="M18" t="inlineStr">
        <is>
          <t/>
        </is>
      </c>
      <c r="N18" t="inlineStr">
        <is>
          <t/>
        </is>
      </c>
      <c r="O18" t="inlineStr">
        <is>
          <t/>
        </is>
      </c>
      <c r="P18" t="inlineStr">
        <is>
          <t/>
        </is>
      </c>
      <c r="Q18" t="inlineStr">
        <is>
          <t/>
        </is>
      </c>
      <c r="R18" t="inlineStr">
        <is>
          <t/>
        </is>
      </c>
      <c r="S18" t="inlineStr">
        <is>
          <t/>
        </is>
      </c>
      <c r="T18" t="inlineStr">
        <is>
          <t/>
        </is>
      </c>
      <c r="U18" t="inlineStr">
        <is>
          <t/>
        </is>
      </c>
      <c r="V18" t="inlineStr">
        <is>
          <t/>
        </is>
      </c>
      <c r="W18" t="inlineStr">
        <is>
          <t/>
        </is>
      </c>
      <c r="X18" t="inlineStr">
        <is>
          <t/>
        </is>
      </c>
      <c r="Y18" t="inlineStr">
        <is>
          <t/>
        </is>
      </c>
      <c r="Z18" s="2" t="inlineStr">
        <is>
          <t>logical connection</t>
        </is>
      </c>
      <c r="AA18" s="2" t="inlineStr">
        <is>
          <t>3</t>
        </is>
      </c>
      <c r="AB18" s="2" t="inlineStr">
        <is>
          <t/>
        </is>
      </c>
      <c r="AC18" t="inlineStr">
        <is>
          <t>virtual representation of a data connection implemented through a software interface</t>
        </is>
      </c>
      <c r="AD18" t="inlineStr">
        <is>
          <t/>
        </is>
      </c>
      <c r="AE18" t="inlineStr">
        <is>
          <t/>
        </is>
      </c>
      <c r="AF18" t="inlineStr">
        <is>
          <t/>
        </is>
      </c>
      <c r="AG18" t="inlineStr">
        <is>
          <t/>
        </is>
      </c>
      <c r="AH18" t="inlineStr">
        <is>
          <t/>
        </is>
      </c>
      <c r="AI18" t="inlineStr">
        <is>
          <t/>
        </is>
      </c>
      <c r="AJ18" t="inlineStr">
        <is>
          <t/>
        </is>
      </c>
      <c r="AK18" t="inlineStr">
        <is>
          <t/>
        </is>
      </c>
      <c r="AL18" t="inlineStr">
        <is>
          <t/>
        </is>
      </c>
      <c r="AM18" t="inlineStr">
        <is>
          <t/>
        </is>
      </c>
      <c r="AN18" t="inlineStr">
        <is>
          <t/>
        </is>
      </c>
      <c r="AO18" t="inlineStr">
        <is>
          <t/>
        </is>
      </c>
      <c r="AP18" t="inlineStr">
        <is>
          <t/>
        </is>
      </c>
      <c r="AQ18" t="inlineStr">
        <is>
          <t/>
        </is>
      </c>
      <c r="AR18" t="inlineStr">
        <is>
          <t/>
        </is>
      </c>
      <c r="AS18" t="inlineStr">
        <is>
          <t/>
        </is>
      </c>
      <c r="AT18" t="inlineStr">
        <is>
          <t/>
        </is>
      </c>
      <c r="AU18" t="inlineStr">
        <is>
          <t/>
        </is>
      </c>
      <c r="AV18" t="inlineStr">
        <is>
          <t/>
        </is>
      </c>
      <c r="AW18" t="inlineStr">
        <is>
          <t/>
        </is>
      </c>
      <c r="AX18" t="inlineStr">
        <is>
          <t/>
        </is>
      </c>
      <c r="AY18" t="inlineStr">
        <is>
          <t/>
        </is>
      </c>
      <c r="AZ18" t="inlineStr">
        <is>
          <t/>
        </is>
      </c>
      <c r="BA18" t="inlineStr">
        <is>
          <t/>
        </is>
      </c>
      <c r="BB18" t="inlineStr">
        <is>
          <t/>
        </is>
      </c>
      <c r="BC18" t="inlineStr">
        <is>
          <t/>
        </is>
      </c>
      <c r="BD18" t="inlineStr">
        <is>
          <t/>
        </is>
      </c>
      <c r="BE18" t="inlineStr">
        <is>
          <t/>
        </is>
      </c>
      <c r="BF18" s="2" t="inlineStr">
        <is>
          <t>connessione logica</t>
        </is>
      </c>
      <c r="BG18" s="2" t="inlineStr">
        <is>
          <t>3</t>
        </is>
      </c>
      <c r="BH18" s="2" t="inlineStr">
        <is>
          <t/>
        </is>
      </c>
      <c r="BI18" t="inlineStr">
        <is>
          <t>rappresentazione
virtuale di una connessione di dati realizzata attraverso un'interfaccia
software</t>
        </is>
      </c>
      <c r="BJ18" s="2" t="inlineStr">
        <is>
          <t>loginė jungtis|
loginis ryšys</t>
        </is>
      </c>
      <c r="BK18" s="2" t="inlineStr">
        <is>
          <t>3|
2</t>
        </is>
      </c>
      <c r="BL18" s="2" t="inlineStr">
        <is>
          <t xml:space="preserve">|
</t>
        </is>
      </c>
      <c r="BM18" t="inlineStr">
        <is>
          <t/>
        </is>
      </c>
      <c r="BN18" t="inlineStr">
        <is>
          <t/>
        </is>
      </c>
      <c r="BO18" t="inlineStr">
        <is>
          <t/>
        </is>
      </c>
      <c r="BP18" t="inlineStr">
        <is>
          <t/>
        </is>
      </c>
      <c r="BQ18" t="inlineStr">
        <is>
          <t/>
        </is>
      </c>
      <c r="BR18" s="2" t="inlineStr">
        <is>
          <t>konnessjoni loġika</t>
        </is>
      </c>
      <c r="BS18" s="2" t="inlineStr">
        <is>
          <t>3</t>
        </is>
      </c>
      <c r="BT18" s="2" t="inlineStr">
        <is>
          <t/>
        </is>
      </c>
      <c r="BU18" t="inlineStr">
        <is>
          <t>rappreżentazzjoni virtwali ta’ konnessjoni tad-&lt;em&gt;data&lt;/em&gt; implimentata permezz ta’ interfaċċa tas-software</t>
        </is>
      </c>
      <c r="BV18" t="inlineStr">
        <is>
          <t/>
        </is>
      </c>
      <c r="BW18" t="inlineStr">
        <is>
          <t/>
        </is>
      </c>
      <c r="BX18" t="inlineStr">
        <is>
          <t/>
        </is>
      </c>
      <c r="BY18" t="inlineStr">
        <is>
          <t/>
        </is>
      </c>
      <c r="BZ18" s="2" t="inlineStr">
        <is>
          <t>połączenie logiczne</t>
        </is>
      </c>
      <c r="CA18" s="2" t="inlineStr">
        <is>
          <t>3</t>
        </is>
      </c>
      <c r="CB18" s="2" t="inlineStr">
        <is>
          <t/>
        </is>
      </c>
      <c r="CC18" t="inlineStr">
        <is>
          <t>wirtualna reprezentacja połączenia danych
zrealizowanego za pośrednictwem interfejsu oprogramowania</t>
        </is>
      </c>
      <c r="CD18" t="inlineStr">
        <is>
          <t/>
        </is>
      </c>
      <c r="CE18" t="inlineStr">
        <is>
          <t/>
        </is>
      </c>
      <c r="CF18" t="inlineStr">
        <is>
          <t/>
        </is>
      </c>
      <c r="CG18" t="inlineStr">
        <is>
          <t/>
        </is>
      </c>
      <c r="CH18" s="2" t="inlineStr">
        <is>
          <t>conexiune logică</t>
        </is>
      </c>
      <c r="CI18" s="2" t="inlineStr">
        <is>
          <t>3</t>
        </is>
      </c>
      <c r="CJ18" s="2" t="inlineStr">
        <is>
          <t/>
        </is>
      </c>
      <c r="CK18" t="inlineStr">
        <is>
          <t/>
        </is>
      </c>
      <c r="CL18" t="inlineStr">
        <is>
          <t/>
        </is>
      </c>
      <c r="CM18" t="inlineStr">
        <is>
          <t/>
        </is>
      </c>
      <c r="CN18" t="inlineStr">
        <is>
          <t/>
        </is>
      </c>
      <c r="CO18" t="inlineStr">
        <is>
          <t/>
        </is>
      </c>
      <c r="CP18" s="2" t="inlineStr">
        <is>
          <t>logična povezava</t>
        </is>
      </c>
      <c r="CQ18" s="2" t="inlineStr">
        <is>
          <t>3</t>
        </is>
      </c>
      <c r="CR18" s="2" t="inlineStr">
        <is>
          <t/>
        </is>
      </c>
      <c r="CS18" t="inlineStr">
        <is>
          <t/>
        </is>
      </c>
      <c r="CT18" s="2" t="inlineStr">
        <is>
          <t>logisk anslutning</t>
        </is>
      </c>
      <c r="CU18" s="2" t="inlineStr">
        <is>
          <t>3</t>
        </is>
      </c>
      <c r="CV18" s="2" t="inlineStr">
        <is>
          <t/>
        </is>
      </c>
      <c r="CW18" t="inlineStr">
        <is>
          <t>virtuell representation av en dataförbindelse som genomförs via ett programvarugränssnitt</t>
        </is>
      </c>
    </row>
    <row r="19">
      <c r="A19" s="1" t="str">
        <f>HYPERLINK("https://iate.europa.eu/entry/result/3629462/all", "3629462")</f>
        <v>3629462</v>
      </c>
      <c r="B19" t="inlineStr">
        <is>
          <t>EDUCATION AND COMMUNICATIONS</t>
        </is>
      </c>
      <c r="C19" t="inlineStr">
        <is>
          <t>EDUCATION AND COMMUNICATIONS|information technology and data processing</t>
        </is>
      </c>
      <c r="D19" t="inlineStr">
        <is>
          <t>yes</t>
        </is>
      </c>
      <c r="E19" t="inlineStr">
        <is>
          <t/>
        </is>
      </c>
      <c r="F19" t="inlineStr">
        <is>
          <t/>
        </is>
      </c>
      <c r="G19" t="inlineStr">
        <is>
          <t/>
        </is>
      </c>
      <c r="H19" t="inlineStr">
        <is>
          <t/>
        </is>
      </c>
      <c r="I19" t="inlineStr">
        <is>
          <t/>
        </is>
      </c>
      <c r="J19" t="inlineStr">
        <is>
          <t/>
        </is>
      </c>
      <c r="K19" t="inlineStr">
        <is>
          <t/>
        </is>
      </c>
      <c r="L19" t="inlineStr">
        <is>
          <t/>
        </is>
      </c>
      <c r="M19" t="inlineStr">
        <is>
          <t/>
        </is>
      </c>
      <c r="N19" t="inlineStr">
        <is>
          <t/>
        </is>
      </c>
      <c r="O19" t="inlineStr">
        <is>
          <t/>
        </is>
      </c>
      <c r="P19" t="inlineStr">
        <is>
          <t/>
        </is>
      </c>
      <c r="Q19" t="inlineStr">
        <is>
          <t/>
        </is>
      </c>
      <c r="R19" t="inlineStr">
        <is>
          <t/>
        </is>
      </c>
      <c r="S19" t="inlineStr">
        <is>
          <t/>
        </is>
      </c>
      <c r="T19" t="inlineStr">
        <is>
          <t/>
        </is>
      </c>
      <c r="U19" t="inlineStr">
        <is>
          <t/>
        </is>
      </c>
      <c r="V19" t="inlineStr">
        <is>
          <t/>
        </is>
      </c>
      <c r="W19" t="inlineStr">
        <is>
          <t/>
        </is>
      </c>
      <c r="X19" t="inlineStr">
        <is>
          <t/>
        </is>
      </c>
      <c r="Y19" t="inlineStr">
        <is>
          <t/>
        </is>
      </c>
      <c r="Z19" s="2" t="inlineStr">
        <is>
          <t>endpoint</t>
        </is>
      </c>
      <c r="AA19" s="2" t="inlineStr">
        <is>
          <t>3</t>
        </is>
      </c>
      <c r="AB19" s="2" t="inlineStr">
        <is>
          <t/>
        </is>
      </c>
      <c r="AC19" t="inlineStr">
        <is>
          <t>any device that is connected to a network and serves as an entry point to that network</t>
        </is>
      </c>
      <c r="AD19" t="inlineStr">
        <is>
          <t/>
        </is>
      </c>
      <c r="AE19" t="inlineStr">
        <is>
          <t/>
        </is>
      </c>
      <c r="AF19" t="inlineStr">
        <is>
          <t/>
        </is>
      </c>
      <c r="AG19" t="inlineStr">
        <is>
          <t/>
        </is>
      </c>
      <c r="AH19" t="inlineStr">
        <is>
          <t/>
        </is>
      </c>
      <c r="AI19" t="inlineStr">
        <is>
          <t/>
        </is>
      </c>
      <c r="AJ19" t="inlineStr">
        <is>
          <t/>
        </is>
      </c>
      <c r="AK19" t="inlineStr">
        <is>
          <t/>
        </is>
      </c>
      <c r="AL19" t="inlineStr">
        <is>
          <t/>
        </is>
      </c>
      <c r="AM19" t="inlineStr">
        <is>
          <t/>
        </is>
      </c>
      <c r="AN19" t="inlineStr">
        <is>
          <t/>
        </is>
      </c>
      <c r="AO19" t="inlineStr">
        <is>
          <t/>
        </is>
      </c>
      <c r="AP19" t="inlineStr">
        <is>
          <t/>
        </is>
      </c>
      <c r="AQ19" t="inlineStr">
        <is>
          <t/>
        </is>
      </c>
      <c r="AR19" t="inlineStr">
        <is>
          <t/>
        </is>
      </c>
      <c r="AS19" t="inlineStr">
        <is>
          <t/>
        </is>
      </c>
      <c r="AT19" t="inlineStr">
        <is>
          <t/>
        </is>
      </c>
      <c r="AU19" t="inlineStr">
        <is>
          <t/>
        </is>
      </c>
      <c r="AV19" t="inlineStr">
        <is>
          <t/>
        </is>
      </c>
      <c r="AW19" t="inlineStr">
        <is>
          <t/>
        </is>
      </c>
      <c r="AX19" t="inlineStr">
        <is>
          <t/>
        </is>
      </c>
      <c r="AY19" t="inlineStr">
        <is>
          <t/>
        </is>
      </c>
      <c r="AZ19" t="inlineStr">
        <is>
          <t/>
        </is>
      </c>
      <c r="BA19" t="inlineStr">
        <is>
          <t/>
        </is>
      </c>
      <c r="BB19" t="inlineStr">
        <is>
          <t/>
        </is>
      </c>
      <c r="BC19" t="inlineStr">
        <is>
          <t/>
        </is>
      </c>
      <c r="BD19" t="inlineStr">
        <is>
          <t/>
        </is>
      </c>
      <c r="BE19" t="inlineStr">
        <is>
          <t/>
        </is>
      </c>
      <c r="BF19" s="2" t="inlineStr">
        <is>
          <t>endpoint</t>
        </is>
      </c>
      <c r="BG19" s="2" t="inlineStr">
        <is>
          <t>3</t>
        </is>
      </c>
      <c r="BH19" s="2" t="inlineStr">
        <is>
          <t/>
        </is>
      </c>
      <c r="BI19" t="inlineStr">
        <is>
          <t>qualsiasi
dispositivo connesso a una rete e che funge da punto di accesso a tale rete</t>
        </is>
      </c>
      <c r="BJ19" s="2" t="inlineStr">
        <is>
          <t>galinis įrenginys</t>
        </is>
      </c>
      <c r="BK19" s="2" t="inlineStr">
        <is>
          <t>3</t>
        </is>
      </c>
      <c r="BL19" s="2" t="inlineStr">
        <is>
          <t/>
        </is>
      </c>
      <c r="BM19" t="inlineStr">
        <is>
          <t>informacijai priimti ir (arba) perduoti skirtas įrenginys ar jo dalis, kurie tiesiogiai ar netiesiogiai bet kokiomis priemonėmis yra prijungiami prie viešųjų elektroninių ryšių tinklų</t>
        </is>
      </c>
      <c r="BN19" t="inlineStr">
        <is>
          <t/>
        </is>
      </c>
      <c r="BO19" t="inlineStr">
        <is>
          <t/>
        </is>
      </c>
      <c r="BP19" t="inlineStr">
        <is>
          <t/>
        </is>
      </c>
      <c r="BQ19" t="inlineStr">
        <is>
          <t/>
        </is>
      </c>
      <c r="BR19" s="2" t="inlineStr">
        <is>
          <t>punt terminali</t>
        </is>
      </c>
      <c r="BS19" s="2" t="inlineStr">
        <is>
          <t>3</t>
        </is>
      </c>
      <c r="BT19" s="2" t="inlineStr">
        <is>
          <t/>
        </is>
      </c>
      <c r="BU19" t="inlineStr">
        <is>
          <t>kwalunkwe apparat li jkun imqabbad ma’ network u li jservi bħala punt ta’ dħul għal dak in-network</t>
        </is>
      </c>
      <c r="BV19" t="inlineStr">
        <is>
          <t/>
        </is>
      </c>
      <c r="BW19" t="inlineStr">
        <is>
          <t/>
        </is>
      </c>
      <c r="BX19" t="inlineStr">
        <is>
          <t/>
        </is>
      </c>
      <c r="BY19" t="inlineStr">
        <is>
          <t/>
        </is>
      </c>
      <c r="BZ19" s="2" t="inlineStr">
        <is>
          <t>punkt końcowy</t>
        </is>
      </c>
      <c r="CA19" s="2" t="inlineStr">
        <is>
          <t>3</t>
        </is>
      </c>
      <c r="CB19" s="2" t="inlineStr">
        <is>
          <t/>
        </is>
      </c>
      <c r="CC19" t="inlineStr">
        <is>
          <t>każde urządzenie, które jest połączone z siecią
i służy jako punkt wejścia do tej sieci</t>
        </is>
      </c>
      <c r="CD19" t="inlineStr">
        <is>
          <t/>
        </is>
      </c>
      <c r="CE19" t="inlineStr">
        <is>
          <t/>
        </is>
      </c>
      <c r="CF19" t="inlineStr">
        <is>
          <t/>
        </is>
      </c>
      <c r="CG19" t="inlineStr">
        <is>
          <t/>
        </is>
      </c>
      <c r="CH19" s="2" t="inlineStr">
        <is>
          <t>punct terminal</t>
        </is>
      </c>
      <c r="CI19" s="2" t="inlineStr">
        <is>
          <t>3</t>
        </is>
      </c>
      <c r="CJ19" s="2" t="inlineStr">
        <is>
          <t/>
        </is>
      </c>
      <c r="CK19" t="inlineStr">
        <is>
          <t/>
        </is>
      </c>
      <c r="CL19" t="inlineStr">
        <is>
          <t/>
        </is>
      </c>
      <c r="CM19" t="inlineStr">
        <is>
          <t/>
        </is>
      </c>
      <c r="CN19" t="inlineStr">
        <is>
          <t/>
        </is>
      </c>
      <c r="CO19" t="inlineStr">
        <is>
          <t/>
        </is>
      </c>
      <c r="CP19" s="2" t="inlineStr">
        <is>
          <t>končna točka</t>
        </is>
      </c>
      <c r="CQ19" s="2" t="inlineStr">
        <is>
          <t>3</t>
        </is>
      </c>
      <c r="CR19" s="2" t="inlineStr">
        <is>
          <t/>
        </is>
      </c>
      <c r="CS19" t="inlineStr">
        <is>
          <t/>
        </is>
      </c>
      <c r="CT19" s="2" t="inlineStr">
        <is>
          <t>slutnod</t>
        </is>
      </c>
      <c r="CU19" s="2" t="inlineStr">
        <is>
          <t>3</t>
        </is>
      </c>
      <c r="CV19" s="2" t="inlineStr">
        <is>
          <t/>
        </is>
      </c>
      <c r="CW19" t="inlineStr">
        <is>
          <t>enhet som är ansluten till ett nät och som tjänar som ingångspunkt till det nätet.</t>
        </is>
      </c>
    </row>
    <row r="20">
      <c r="A20" s="1" t="str">
        <f>HYPERLINK("https://iate.europa.eu/entry/result/3629488/all", "3629488")</f>
        <v>3629488</v>
      </c>
      <c r="B20" t="inlineStr">
        <is>
          <t>EDUCATION AND COMMUNICATIONS</t>
        </is>
      </c>
      <c r="C20" t="inlineStr">
        <is>
          <t>EDUCATION AND COMMUNICATIONS|information technology and data processing</t>
        </is>
      </c>
      <c r="D20" t="inlineStr">
        <is>
          <t>yes</t>
        </is>
      </c>
      <c r="E20" t="inlineStr">
        <is>
          <t/>
        </is>
      </c>
      <c r="F20" t="inlineStr">
        <is>
          <t/>
        </is>
      </c>
      <c r="G20" t="inlineStr">
        <is>
          <t/>
        </is>
      </c>
      <c r="H20" t="inlineStr">
        <is>
          <t/>
        </is>
      </c>
      <c r="I20" t="inlineStr">
        <is>
          <t/>
        </is>
      </c>
      <c r="J20" t="inlineStr">
        <is>
          <t/>
        </is>
      </c>
      <c r="K20" t="inlineStr">
        <is>
          <t/>
        </is>
      </c>
      <c r="L20" t="inlineStr">
        <is>
          <t/>
        </is>
      </c>
      <c r="M20" t="inlineStr">
        <is>
          <t/>
        </is>
      </c>
      <c r="N20" t="inlineStr">
        <is>
          <t/>
        </is>
      </c>
      <c r="O20" t="inlineStr">
        <is>
          <t/>
        </is>
      </c>
      <c r="P20" t="inlineStr">
        <is>
          <t/>
        </is>
      </c>
      <c r="Q20" t="inlineStr">
        <is>
          <t/>
        </is>
      </c>
      <c r="R20" t="inlineStr">
        <is>
          <t/>
        </is>
      </c>
      <c r="S20" t="inlineStr">
        <is>
          <t/>
        </is>
      </c>
      <c r="T20" t="inlineStr">
        <is>
          <t/>
        </is>
      </c>
      <c r="U20" t="inlineStr">
        <is>
          <t/>
        </is>
      </c>
      <c r="V20" t="inlineStr">
        <is>
          <t/>
        </is>
      </c>
      <c r="W20" t="inlineStr">
        <is>
          <t/>
        </is>
      </c>
      <c r="X20" t="inlineStr">
        <is>
          <t/>
        </is>
      </c>
      <c r="Y20" t="inlineStr">
        <is>
          <t/>
        </is>
      </c>
      <c r="Z20" s="2" t="inlineStr">
        <is>
          <t>indirect connection</t>
        </is>
      </c>
      <c r="AA20" s="2" t="inlineStr">
        <is>
          <t>3</t>
        </is>
      </c>
      <c r="AB20" s="2" t="inlineStr">
        <is>
          <t/>
        </is>
      </c>
      <c r="AC20" t="inlineStr">
        <is>
          <t>connection to a device or network, which does not take place directly but rather as part of a larger system that is directly connectable to such device or network</t>
        </is>
      </c>
      <c r="AD20" t="inlineStr">
        <is>
          <t/>
        </is>
      </c>
      <c r="AE20" t="inlineStr">
        <is>
          <t/>
        </is>
      </c>
      <c r="AF20" t="inlineStr">
        <is>
          <t/>
        </is>
      </c>
      <c r="AG20" t="inlineStr">
        <is>
          <t/>
        </is>
      </c>
      <c r="AH20" t="inlineStr">
        <is>
          <t/>
        </is>
      </c>
      <c r="AI20" t="inlineStr">
        <is>
          <t/>
        </is>
      </c>
      <c r="AJ20" t="inlineStr">
        <is>
          <t/>
        </is>
      </c>
      <c r="AK20" t="inlineStr">
        <is>
          <t/>
        </is>
      </c>
      <c r="AL20" t="inlineStr">
        <is>
          <t/>
        </is>
      </c>
      <c r="AM20" t="inlineStr">
        <is>
          <t/>
        </is>
      </c>
      <c r="AN20" t="inlineStr">
        <is>
          <t/>
        </is>
      </c>
      <c r="AO20" t="inlineStr">
        <is>
          <t/>
        </is>
      </c>
      <c r="AP20" t="inlineStr">
        <is>
          <t/>
        </is>
      </c>
      <c r="AQ20" t="inlineStr">
        <is>
          <t/>
        </is>
      </c>
      <c r="AR20" t="inlineStr">
        <is>
          <t/>
        </is>
      </c>
      <c r="AS20" t="inlineStr">
        <is>
          <t/>
        </is>
      </c>
      <c r="AT20" t="inlineStr">
        <is>
          <t/>
        </is>
      </c>
      <c r="AU20" t="inlineStr">
        <is>
          <t/>
        </is>
      </c>
      <c r="AV20" t="inlineStr">
        <is>
          <t/>
        </is>
      </c>
      <c r="AW20" t="inlineStr">
        <is>
          <t/>
        </is>
      </c>
      <c r="AX20" t="inlineStr">
        <is>
          <t/>
        </is>
      </c>
      <c r="AY20" t="inlineStr">
        <is>
          <t/>
        </is>
      </c>
      <c r="AZ20" t="inlineStr">
        <is>
          <t/>
        </is>
      </c>
      <c r="BA20" t="inlineStr">
        <is>
          <t/>
        </is>
      </c>
      <c r="BB20" t="inlineStr">
        <is>
          <t/>
        </is>
      </c>
      <c r="BC20" t="inlineStr">
        <is>
          <t/>
        </is>
      </c>
      <c r="BD20" t="inlineStr">
        <is>
          <t/>
        </is>
      </c>
      <c r="BE20" t="inlineStr">
        <is>
          <t/>
        </is>
      </c>
      <c r="BF20" s="2" t="inlineStr">
        <is>
          <t>connessione indiretta</t>
        </is>
      </c>
      <c r="BG20" s="2" t="inlineStr">
        <is>
          <t>3</t>
        </is>
      </c>
      <c r="BH20" s="2" t="inlineStr">
        <is>
          <t/>
        </is>
      </c>
      <c r="BI20" t="inlineStr">
        <is>
          <t>connessione a un
dispositivo o a una rete che non avviene direttamente, ma piuttosto è parte di
un sistema più ampio, direttamente collegabile a tale dispositivo o rete</t>
        </is>
      </c>
      <c r="BJ20" s="2" t="inlineStr">
        <is>
          <t>netiesioginė jungtis</t>
        </is>
      </c>
      <c r="BK20" s="2" t="inlineStr">
        <is>
          <t>3</t>
        </is>
      </c>
      <c r="BL20" s="2" t="inlineStr">
        <is>
          <t/>
        </is>
      </c>
      <c r="BM20" t="inlineStr">
        <is>
          <t>jungtis
su įrenginiu ar tinklu, kuri pati nėra tiesioginė, bet yra didesnės su tokiu įrenginiu ar tinklu tiesiogiai
sujungtos sistemos dalis</t>
        </is>
      </c>
      <c r="BN20" t="inlineStr">
        <is>
          <t/>
        </is>
      </c>
      <c r="BO20" t="inlineStr">
        <is>
          <t/>
        </is>
      </c>
      <c r="BP20" t="inlineStr">
        <is>
          <t/>
        </is>
      </c>
      <c r="BQ20" t="inlineStr">
        <is>
          <t/>
        </is>
      </c>
      <c r="BR20" s="2" t="inlineStr">
        <is>
          <t>konnessjoni indiretta</t>
        </is>
      </c>
      <c r="BS20" s="2" t="inlineStr">
        <is>
          <t>3</t>
        </is>
      </c>
      <c r="BT20" s="2" t="inlineStr">
        <is>
          <t/>
        </is>
      </c>
      <c r="BU20" t="inlineStr">
        <is>
          <t>konnessjoni ma’ apparat jew ma’ network, li ma sseħħx direttament iżda aktar bħala parti minn sistema akbar li tista’ tiġi konnessa direttament ma’ tali apparat jew network</t>
        </is>
      </c>
      <c r="BV20" t="inlineStr">
        <is>
          <t/>
        </is>
      </c>
      <c r="BW20" t="inlineStr">
        <is>
          <t/>
        </is>
      </c>
      <c r="BX20" t="inlineStr">
        <is>
          <t/>
        </is>
      </c>
      <c r="BY20" t="inlineStr">
        <is>
          <t/>
        </is>
      </c>
      <c r="BZ20" s="2" t="inlineStr">
        <is>
          <t>połączenie pośrednie</t>
        </is>
      </c>
      <c r="CA20" s="2" t="inlineStr">
        <is>
          <t>3</t>
        </is>
      </c>
      <c r="CB20" s="2" t="inlineStr">
        <is>
          <t/>
        </is>
      </c>
      <c r="CC20" t="inlineStr">
        <is>
          <t>połączenie z urządzeniem lub siecią, które nie
jest nawiązywane bezpośrednio, lecz jako część większego systemu, który można
bezpośrednio połączyć z takim urządzeniem lub siecią</t>
        </is>
      </c>
      <c r="CD20" t="inlineStr">
        <is>
          <t/>
        </is>
      </c>
      <c r="CE20" t="inlineStr">
        <is>
          <t/>
        </is>
      </c>
      <c r="CF20" t="inlineStr">
        <is>
          <t/>
        </is>
      </c>
      <c r="CG20" t="inlineStr">
        <is>
          <t/>
        </is>
      </c>
      <c r="CH20" s="2" t="inlineStr">
        <is>
          <t>conexiune indirectă</t>
        </is>
      </c>
      <c r="CI20" s="2" t="inlineStr">
        <is>
          <t>3</t>
        </is>
      </c>
      <c r="CJ20" s="2" t="inlineStr">
        <is>
          <t/>
        </is>
      </c>
      <c r="CK20" t="inlineStr">
        <is>
          <t/>
        </is>
      </c>
      <c r="CL20" t="inlineStr">
        <is>
          <t/>
        </is>
      </c>
      <c r="CM20" t="inlineStr">
        <is>
          <t/>
        </is>
      </c>
      <c r="CN20" t="inlineStr">
        <is>
          <t/>
        </is>
      </c>
      <c r="CO20" t="inlineStr">
        <is>
          <t/>
        </is>
      </c>
      <c r="CP20" s="2" t="inlineStr">
        <is>
          <t>posredna povezava</t>
        </is>
      </c>
      <c r="CQ20" s="2" t="inlineStr">
        <is>
          <t>3</t>
        </is>
      </c>
      <c r="CR20" s="2" t="inlineStr">
        <is>
          <t/>
        </is>
      </c>
      <c r="CS20" t="inlineStr">
        <is>
          <t/>
        </is>
      </c>
      <c r="CT20" s="2" t="inlineStr">
        <is>
          <t>indirekt anslutning</t>
        </is>
      </c>
      <c r="CU20" s="2" t="inlineStr">
        <is>
          <t>3</t>
        </is>
      </c>
      <c r="CV20" s="2" t="inlineStr">
        <is>
          <t/>
        </is>
      </c>
      <c r="CW20" t="inlineStr">
        <is>
          <t/>
        </is>
      </c>
    </row>
    <row r="21">
      <c r="A21" s="1" t="str">
        <f>HYPERLINK("https://iate.europa.eu/entry/result/1438393/all", "1438393")</f>
        <v>1438393</v>
      </c>
      <c r="B21" t="inlineStr">
        <is>
          <t>EDUCATION AND COMMUNICATIONS</t>
        </is>
      </c>
      <c r="C21" t="inlineStr">
        <is>
          <t>EDUCATION AND COMMUNICATIONS|information technology and data processing</t>
        </is>
      </c>
      <c r="D21" t="inlineStr">
        <is>
          <t>yes</t>
        </is>
      </c>
      <c r="E21" t="inlineStr">
        <is>
          <t/>
        </is>
      </c>
      <c r="F21" t="inlineStr">
        <is>
          <t/>
        </is>
      </c>
      <c r="G21" t="inlineStr">
        <is>
          <t/>
        </is>
      </c>
      <c r="H21" t="inlineStr">
        <is>
          <t/>
        </is>
      </c>
      <c r="I21" t="inlineStr">
        <is>
          <t/>
        </is>
      </c>
      <c r="J21" t="inlineStr">
        <is>
          <t/>
        </is>
      </c>
      <c r="K21" t="inlineStr">
        <is>
          <t/>
        </is>
      </c>
      <c r="L21" t="inlineStr">
        <is>
          <t/>
        </is>
      </c>
      <c r="M21" t="inlineStr">
        <is>
          <t/>
        </is>
      </c>
      <c r="N21" s="2" t="inlineStr">
        <is>
          <t>forbindelse|
fysisk forbindelse</t>
        </is>
      </c>
      <c r="O21" s="2" t="inlineStr">
        <is>
          <t>3|
3</t>
        </is>
      </c>
      <c r="P21" s="2" t="inlineStr">
        <is>
          <t xml:space="preserve">|
</t>
        </is>
      </c>
      <c r="Q21" t="inlineStr">
        <is>
          <t/>
        </is>
      </c>
      <c r="R21" s="2" t="inlineStr">
        <is>
          <t>ungesicherte Systemverbindung|
direktleitende Verbindung</t>
        </is>
      </c>
      <c r="S21" s="2" t="inlineStr">
        <is>
          <t>3|
3</t>
        </is>
      </c>
      <c r="T21" s="2" t="inlineStr">
        <is>
          <t xml:space="preserve">|
</t>
        </is>
      </c>
      <c r="U21" t="inlineStr">
        <is>
          <t/>
        </is>
      </c>
      <c r="V21" s="2" t="inlineStr">
        <is>
          <t>σύνδεση|
Φυσική σύνδεση</t>
        </is>
      </c>
      <c r="W21" s="2" t="inlineStr">
        <is>
          <t>3|
3</t>
        </is>
      </c>
      <c r="X21" s="2" t="inlineStr">
        <is>
          <t xml:space="preserve">|
</t>
        </is>
      </c>
      <c r="Y21" t="inlineStr">
        <is>
          <t>Μια συνεργασία που δημιουργείται μεταξύ λειτουργικών μονάδων για την μεταφορά πληροφοριών.</t>
        </is>
      </c>
      <c r="Z21" s="2" t="inlineStr">
        <is>
          <t>physical connection</t>
        </is>
      </c>
      <c r="AA21" s="2" t="inlineStr">
        <is>
          <t>3</t>
        </is>
      </c>
      <c r="AB21" s="2" t="inlineStr">
        <is>
          <t/>
        </is>
      </c>
      <c r="AC21" t="inlineStr">
        <is>
          <t>any connection between electronic information systems or components implemented using physical means, including through electrical or mechanical interfaces, wires or radio waves</t>
        </is>
      </c>
      <c r="AD21" s="2" t="inlineStr">
        <is>
          <t>conexión física</t>
        </is>
      </c>
      <c r="AE21" s="2" t="inlineStr">
        <is>
          <t>3</t>
        </is>
      </c>
      <c r="AF21" s="2" t="inlineStr">
        <is>
          <t/>
        </is>
      </c>
      <c r="AG21" t="inlineStr">
        <is>
          <t/>
        </is>
      </c>
      <c r="AH21" t="inlineStr">
        <is>
          <t/>
        </is>
      </c>
      <c r="AI21" t="inlineStr">
        <is>
          <t/>
        </is>
      </c>
      <c r="AJ21" t="inlineStr">
        <is>
          <t/>
        </is>
      </c>
      <c r="AK21" t="inlineStr">
        <is>
          <t/>
        </is>
      </c>
      <c r="AL21" s="2" t="inlineStr">
        <is>
          <t>fyysinen yhteys</t>
        </is>
      </c>
      <c r="AM21" s="2" t="inlineStr">
        <is>
          <t>3</t>
        </is>
      </c>
      <c r="AN21" s="2" t="inlineStr">
        <is>
          <t/>
        </is>
      </c>
      <c r="AO21" t="inlineStr">
        <is>
          <t/>
        </is>
      </c>
      <c r="AP21" s="2" t="inlineStr">
        <is>
          <t>connexion physique</t>
        </is>
      </c>
      <c r="AQ21" s="2" t="inlineStr">
        <is>
          <t>3</t>
        </is>
      </c>
      <c r="AR21" s="2" t="inlineStr">
        <is>
          <t/>
        </is>
      </c>
      <c r="AS21" t="inlineStr">
        <is>
          <t>en télécommunications: connexion entre les stations émettrice et réceptrice au moyen de lignes de connexion physiques (éventuellement connectées entre elles),ce qui permet une connexion logique</t>
        </is>
      </c>
      <c r="AT21" t="inlineStr">
        <is>
          <t/>
        </is>
      </c>
      <c r="AU21" t="inlineStr">
        <is>
          <t/>
        </is>
      </c>
      <c r="AV21" t="inlineStr">
        <is>
          <t/>
        </is>
      </c>
      <c r="AW21" t="inlineStr">
        <is>
          <t/>
        </is>
      </c>
      <c r="AX21" t="inlineStr">
        <is>
          <t/>
        </is>
      </c>
      <c r="AY21" t="inlineStr">
        <is>
          <t/>
        </is>
      </c>
      <c r="AZ21" t="inlineStr">
        <is>
          <t/>
        </is>
      </c>
      <c r="BA21" t="inlineStr">
        <is>
          <t/>
        </is>
      </c>
      <c r="BB21" t="inlineStr">
        <is>
          <t/>
        </is>
      </c>
      <c r="BC21" t="inlineStr">
        <is>
          <t/>
        </is>
      </c>
      <c r="BD21" t="inlineStr">
        <is>
          <t/>
        </is>
      </c>
      <c r="BE21" t="inlineStr">
        <is>
          <t/>
        </is>
      </c>
      <c r="BF21" s="2" t="inlineStr">
        <is>
          <t>connessione fisica</t>
        </is>
      </c>
      <c r="BG21" s="2" t="inlineStr">
        <is>
          <t>3</t>
        </is>
      </c>
      <c r="BH21" s="2" t="inlineStr">
        <is>
          <t/>
        </is>
      </c>
      <c r="BI21" t="inlineStr">
        <is>
          <t>qualsiasi
connessione tra sistemi informativi elettronici o componenti realizzata con
mezzi fisici, anche attraverso interfacce elettriche o meccaniche, cavi o onde
radio</t>
        </is>
      </c>
      <c r="BJ21" s="2" t="inlineStr">
        <is>
          <t>fizinė jungtis</t>
        </is>
      </c>
      <c r="BK21" s="2" t="inlineStr">
        <is>
          <t>3</t>
        </is>
      </c>
      <c r="BL21" s="2" t="inlineStr">
        <is>
          <t/>
        </is>
      </c>
      <c r="BM21" t="inlineStr">
        <is>
          <t>jungtis tarp elektroninių informacinių sistemų ar komponentų, įdiegta fizinėmis
priemonėmis, įskaitant elektrines ar mechanines sąsajas, laidus ar radijo
bangas</t>
        </is>
      </c>
      <c r="BN21" t="inlineStr">
        <is>
          <t/>
        </is>
      </c>
      <c r="BO21" t="inlineStr">
        <is>
          <t/>
        </is>
      </c>
      <c r="BP21" t="inlineStr">
        <is>
          <t/>
        </is>
      </c>
      <c r="BQ21" t="inlineStr">
        <is>
          <t/>
        </is>
      </c>
      <c r="BR21" s="2" t="inlineStr">
        <is>
          <t>konnessjoni fiżika</t>
        </is>
      </c>
      <c r="BS21" s="2" t="inlineStr">
        <is>
          <t>3</t>
        </is>
      </c>
      <c r="BT21" s="2" t="inlineStr">
        <is>
          <t/>
        </is>
      </c>
      <c r="BU21" t="inlineStr">
        <is>
          <t>konnessjoni bejn sistemi jew komponenti ta’ informazzjoni elettronika implimentata bl-użu ta’ mezzi fiżiċi, inkluż permezz ta’ interfaċċi elettriċi jew mekkaniċi, wajers jew mewġ tar-radju</t>
        </is>
      </c>
      <c r="BV21" s="2" t="inlineStr">
        <is>
          <t>fysieke verbinding</t>
        </is>
      </c>
      <c r="BW21" s="2" t="inlineStr">
        <is>
          <t>3</t>
        </is>
      </c>
      <c r="BX21" s="2" t="inlineStr">
        <is>
          <t/>
        </is>
      </c>
      <c r="BY21" t="inlineStr">
        <is>
          <t>bij telecommunicatie: de koppeling tussen zend-en ontvangstation d.m.v.(evt. aan elkaar geschakelde) fysieke verbindingslijnen, waardoor een logische verbinding mogelijk wordt</t>
        </is>
      </c>
      <c r="BZ21" s="2" t="inlineStr">
        <is>
          <t>połączenie fizyczne</t>
        </is>
      </c>
      <c r="CA21" s="2" t="inlineStr">
        <is>
          <t>3</t>
        </is>
      </c>
      <c r="CB21" s="2" t="inlineStr">
        <is>
          <t/>
        </is>
      </c>
      <c r="CC21" t="inlineStr">
        <is>
          <t>każde połączenie między elektronicznymi
systemami informacyjnymi lub komponentami zrealizowane przy użyciu środków
fizycznych, w tym za pośrednictwem interfejsów elektrycznych lub mechanicznych,
przewodów lub fal radiowych</t>
        </is>
      </c>
      <c r="CD21" s="2" t="inlineStr">
        <is>
          <t>ligação física|
conexão física</t>
        </is>
      </c>
      <c r="CE21" s="2" t="inlineStr">
        <is>
          <t>3|
3</t>
        </is>
      </c>
      <c r="CF21" s="2" t="inlineStr">
        <is>
          <t xml:space="preserve">|
</t>
        </is>
      </c>
      <c r="CG21" t="inlineStr">
        <is>
          <t/>
        </is>
      </c>
      <c r="CH21" s="2" t="inlineStr">
        <is>
          <t>conexiune fizică</t>
        </is>
      </c>
      <c r="CI21" s="2" t="inlineStr">
        <is>
          <t>3</t>
        </is>
      </c>
      <c r="CJ21" s="2" t="inlineStr">
        <is>
          <t/>
        </is>
      </c>
      <c r="CK21" t="inlineStr">
        <is>
          <t>orice conexiune între sisteme informatice electronice sau componente implementată prin mijloace fizice, inclusiv prin interfețe electrice sau mecanice, fire sau unde radio;</t>
        </is>
      </c>
      <c r="CL21" t="inlineStr">
        <is>
          <t/>
        </is>
      </c>
      <c r="CM21" t="inlineStr">
        <is>
          <t/>
        </is>
      </c>
      <c r="CN21" t="inlineStr">
        <is>
          <t/>
        </is>
      </c>
      <c r="CO21" t="inlineStr">
        <is>
          <t/>
        </is>
      </c>
      <c r="CP21" s="2" t="inlineStr">
        <is>
          <t>fizična povezava</t>
        </is>
      </c>
      <c r="CQ21" s="2" t="inlineStr">
        <is>
          <t>3</t>
        </is>
      </c>
      <c r="CR21" s="2" t="inlineStr">
        <is>
          <t/>
        </is>
      </c>
      <c r="CS21" t="inlineStr">
        <is>
          <t/>
        </is>
      </c>
      <c r="CT21" s="2" t="inlineStr">
        <is>
          <t>fysisk anslutning</t>
        </is>
      </c>
      <c r="CU21" s="2" t="inlineStr">
        <is>
          <t>3</t>
        </is>
      </c>
      <c r="CV21" s="2" t="inlineStr">
        <is>
          <t/>
        </is>
      </c>
      <c r="CW21" t="inlineStr">
        <is>
          <t>varje anslutning mellan elektroniska informationssystem eller komponenter som genomförs med fysiska metoder, inbegripet elektriska eller mekaniska gränssnitt, tråd eller radiovågor</t>
        </is>
      </c>
    </row>
    <row r="22">
      <c r="A22" s="1" t="str">
        <f>HYPERLINK("https://iate.europa.eu/entry/result/1399658/all", "1399658")</f>
        <v>1399658</v>
      </c>
      <c r="B22" t="inlineStr">
        <is>
          <t>EDUCATION AND COMMUNICATIONS</t>
        </is>
      </c>
      <c r="C22" t="inlineStr">
        <is>
          <t>EDUCATION AND COMMUNICATIONS|information technology and data processing|computer system|information security</t>
        </is>
      </c>
      <c r="D22" t="inlineStr">
        <is>
          <t>yes</t>
        </is>
      </c>
      <c r="E22" t="inlineStr">
        <is>
          <t/>
        </is>
      </c>
      <c r="F22" s="2" t="inlineStr">
        <is>
          <t>функциониране с най-малка привилегия</t>
        </is>
      </c>
      <c r="G22" s="2" t="inlineStr">
        <is>
          <t>3</t>
        </is>
      </c>
      <c r="H22" s="2" t="inlineStr">
        <is>
          <t/>
        </is>
      </c>
      <c r="I22" t="inlineStr">
        <is>
          <t/>
        </is>
      </c>
      <c r="J22" s="2" t="inlineStr">
        <is>
          <t>spouštění s minimálními právy|
zásada minimálních práv</t>
        </is>
      </c>
      <c r="K22" s="2" t="inlineStr">
        <is>
          <t>3|
3</t>
        </is>
      </c>
      <c r="L22" s="2" t="inlineStr">
        <is>
          <t xml:space="preserve">|
</t>
        </is>
      </c>
      <c r="M22" t="inlineStr">
        <is>
          <t>v informatice označení pro metodu, při které jsou kvůli informační bezpečnosti přidělována uživatelům, programům či procesům nejnižší možná oprávnění, která umožní jeho správnou funkci</t>
        </is>
      </c>
      <c r="N22" s="2" t="inlineStr">
        <is>
          <t>princip om least privilege|
fungere med minimumsrettigheder|
least privilege-princip|
princip om minimering af autorisation|
least privilege</t>
        </is>
      </c>
      <c r="O22" s="2" t="inlineStr">
        <is>
          <t>3|
3|
3|
3|
3</t>
        </is>
      </c>
      <c r="P22" s="2" t="inlineStr">
        <is>
          <t xml:space="preserve">|
|
|
|
</t>
        </is>
      </c>
      <c r="Q22" t="inlineStr">
        <is>
          <t>princip for applikationssikkerhed, ifølge hvilket en brugerkonto, et
program eller en proces bør have de færrest mulige rettigheder eller den mindst
mulige autorisation, der kræves for at udføre de nødvendige opgaver</t>
        </is>
      </c>
      <c r="R22" s="2" t="inlineStr">
        <is>
          <t>Prinzip der minimalen Berechtigung</t>
        </is>
      </c>
      <c r="S22" s="2" t="inlineStr">
        <is>
          <t>3</t>
        </is>
      </c>
      <c r="T22" s="2" t="inlineStr">
        <is>
          <t/>
        </is>
      </c>
      <c r="U22" t="inlineStr">
        <is>
          <t>besagt, dass nur diejenigen Zugriffsrechte gewährt werden, die zur Durchführung einer bestimmten Tätigkeit erforderlich sind</t>
        </is>
      </c>
      <c r="V22" s="2" t="inlineStr">
        <is>
          <t>ελάχιστο προνόμιο|
αρχή των ελάχιστων προνομίων</t>
        </is>
      </c>
      <c r="W22" s="2" t="inlineStr">
        <is>
          <t>3|
3</t>
        </is>
      </c>
      <c r="X22" s="2" t="inlineStr">
        <is>
          <t xml:space="preserve">|
</t>
        </is>
      </c>
      <c r="Y22" t="inlineStr">
        <is>
          <t>&lt;div&gt;στα πεδία της ασφάλειας των πληροφοριών, της πληροφορικής και τα συναφή πεδία, αρχή σύμφωνα με την οποία, σε ένα συγκεκριμένο επίπεδο αφαίρεσης ενός υπολογιστικού περιβάλλοντος, κάθε μονάδα (όπως μια διαδικασία, ένας χρήστης ή ένα πρόγραμμα που βρίσκεται στη βάση του επίμαχου επιπέδου) πρέπει να είναι σε θέση να έχει πρόσβαση μόνο σε εκείνες τις πληροφορίες και τους πόρους που είναι απαραίτητοι για την επίπτευξη του θεμιτού σκοπού της&lt;br&gt;&lt;/div&gt;</t>
        </is>
      </c>
      <c r="Z22" s="2" t="inlineStr">
        <is>
          <t>principle of least authority|
principle of minimal privilege|
POLP|
run with least privilege|
principle of least privilege|
least privilege</t>
        </is>
      </c>
      <c r="AA22" s="2" t="inlineStr">
        <is>
          <t>1|
1|
1|
2|
3|
3</t>
        </is>
      </c>
      <c r="AB22" s="2" t="inlineStr">
        <is>
          <t xml:space="preserve">|
|
|
admitted|
preferred|
</t>
        </is>
      </c>
      <c r="AC22" t="inlineStr">
        <is>
          <t>information security principle according to which every module in a computing environment (a user, a system component or a process) should have the minimal privileges or authority necessary to perform its function</t>
        </is>
      </c>
      <c r="AD22" s="2" t="inlineStr">
        <is>
          <t>principio del mínimo privilegio|
operar con los privilegios mínimos</t>
        </is>
      </c>
      <c r="AE22" s="2" t="inlineStr">
        <is>
          <t>3|
3</t>
        </is>
      </c>
      <c r="AF22" s="2" t="inlineStr">
        <is>
          <t xml:space="preserve">|
</t>
        </is>
      </c>
      <c r="AG22" t="inlineStr">
        <is>
          <t>Principio de seguridad de la información según el cual un usuario sólo debe tener acceso a aquella información que sea estrictamente necesaria para el desempeño de sus funciones diarias.</t>
        </is>
      </c>
      <c r="AH22" s="2" t="inlineStr">
        <is>
          <t>minimaalõiguste põhimõte|
minimaalõiguste printsiip|
minimaalsed õigused</t>
        </is>
      </c>
      <c r="AI22" s="2" t="inlineStr">
        <is>
          <t>3|
3|
3</t>
        </is>
      </c>
      <c r="AJ22" s="2" t="inlineStr">
        <is>
          <t xml:space="preserve">|
preferred|
</t>
        </is>
      </c>
      <c r="AK22" t="inlineStr">
        <is>
          <t>pääsupoliitika põhimõte, mille kohaselt igale isikule, üksusele või protsessile antakse minimaalsed lubatavaks tegevuseks vajalikud õigused</t>
        </is>
      </c>
      <c r="AL22" s="2" t="inlineStr">
        <is>
          <t>vähäisimpien oikeuksien periaate|
pienimmän valtuuden periaate</t>
        </is>
      </c>
      <c r="AM22" s="2" t="inlineStr">
        <is>
          <t>3|
3</t>
        </is>
      </c>
      <c r="AN22" s="2" t="inlineStr">
        <is>
          <t xml:space="preserve">|
</t>
        </is>
      </c>
      <c r="AO22" t="inlineStr">
        <is>
          <t>periaate, jonka mukaan käyttöoikeuden omistavilla työntekijöillä tulee olla valtuuksia
vain juuri sen verran kuin toimenkuvan hoitamiseen tarvitaan</t>
        </is>
      </c>
      <c r="AP22" s="2" t="inlineStr">
        <is>
          <t>principe de privilège minimal|
POLP|
principe de droit d'accès minimal|
principe du moindre privilège</t>
        </is>
      </c>
      <c r="AQ22" s="2" t="inlineStr">
        <is>
          <t>3|
3|
3|
3</t>
        </is>
      </c>
      <c r="AR22" s="2" t="inlineStr">
        <is>
          <t xml:space="preserve">|
|
|
</t>
        </is>
      </c>
      <c r="AS22" t="inlineStr">
        <is>
          <t>principe de sécurité informatique selon lequel on accorde à un utilisateur le niveau
d’accès (ou les permissions) minimum requis-es pour accomplir son travail</t>
        </is>
      </c>
      <c r="AT22" s="2" t="inlineStr">
        <is>
          <t>prionsabal an údaráis is lú</t>
        </is>
      </c>
      <c r="AU22" s="2" t="inlineStr">
        <is>
          <t>3</t>
        </is>
      </c>
      <c r="AV22" s="2" t="inlineStr">
        <is>
          <t/>
        </is>
      </c>
      <c r="AW22" t="inlineStr">
        <is>
          <t/>
        </is>
      </c>
      <c r="AX22" s="2" t="inlineStr">
        <is>
          <t>postupanje s najmanjom povlasticom|
načelo najmanjih povlastica</t>
        </is>
      </c>
      <c r="AY22" s="2" t="inlineStr">
        <is>
          <t>2|
3</t>
        </is>
      </c>
      <c r="AZ22" s="2" t="inlineStr">
        <is>
          <t xml:space="preserve">|
</t>
        </is>
      </c>
      <c r="BA22" t="inlineStr">
        <is>
          <t/>
        </is>
      </c>
      <c r="BB22" s="2" t="inlineStr">
        <is>
          <t>legkisebb jogosultság melletti működés|
a legkisebb jogosultság elve</t>
        </is>
      </c>
      <c r="BC22" s="2" t="inlineStr">
        <is>
          <t>3|
3</t>
        </is>
      </c>
      <c r="BD22" s="2" t="inlineStr">
        <is>
          <t xml:space="preserve">|
</t>
        </is>
      </c>
      <c r="BE22" t="inlineStr">
        <is>
          <t>számítógépes környezetben alkalmazott szabály, amely szerint a felhasználók és az automatizált folyamatok kizárólag a feladataik 
elvégzéséhez szükséges hozzáférésekkel, kiváltságokkal vagy 
engedélyekkel rendelkezhetnek a balesetek, hibák vagy az erőforrások 
illetéktelen felhasználásából eredő károk korlátozása érdekében</t>
        </is>
      </c>
      <c r="BF22" s="2" t="inlineStr">
        <is>
          <t>principio del privilegio minimo|
principio del «minimo privilegio»|
funzionamento con privilegio minimo</t>
        </is>
      </c>
      <c r="BG22" s="2" t="inlineStr">
        <is>
          <t>3|
3|
3</t>
        </is>
      </c>
      <c r="BH22" s="2" t="inlineStr">
        <is>
          <t xml:space="preserve">|
|
</t>
        </is>
      </c>
      <c r="BI22" t="inlineStr">
        <is>
          <t>principio di sicurezza di un sistema informatico secondo il quale ciascun utente dovrebbe disporre solo dei privilegi minimi indispensabili per svolgere le proprie funzioni lavorative</t>
        </is>
      </c>
      <c r="BJ22" s="2" t="inlineStr">
        <is>
          <t>minimaliosios prieigos teisės</t>
        </is>
      </c>
      <c r="BK22" s="2" t="inlineStr">
        <is>
          <t>3</t>
        </is>
      </c>
      <c r="BL22" s="2" t="inlineStr">
        <is>
          <t/>
        </is>
      </c>
      <c r="BM22" t="inlineStr">
        <is>
          <t/>
        </is>
      </c>
      <c r="BN22" s="2" t="inlineStr">
        <is>
          <t>mazāko tiesību princips</t>
        </is>
      </c>
      <c r="BO22" s="2" t="inlineStr">
        <is>
          <t>3</t>
        </is>
      </c>
      <c r="BP22" s="2" t="inlineStr">
        <is>
          <t/>
        </is>
      </c>
      <c r="BQ22" t="inlineStr">
        <is>
          <t>noteikums, ka datorvidē ikvienam modulim (lietotājam, sistēmas komponentei vai procesam) ir piešķirtas vismazākās tiesības vai pilnvaras, kas nepieciešamas tā funkciju veikšanai</t>
        </is>
      </c>
      <c r="BR22" s="2" t="inlineStr">
        <is>
          <t>prinċipju tal-inqas privileġġ|
l-inqas privileġġ|
iffunzjona bl-inqas privileġġ</t>
        </is>
      </c>
      <c r="BS22" s="2" t="inlineStr">
        <is>
          <t>3|
3|
3</t>
        </is>
      </c>
      <c r="BT22" s="2" t="inlineStr">
        <is>
          <t xml:space="preserve">|
|
</t>
        </is>
      </c>
      <c r="BU22" t="inlineStr">
        <is>
          <t>prinċipju tas-sigurtà tal-informazzjoni li skontu kull modulu f'ambjent tal-computing (utent, komponent jew proċess tas-sistema) għandu jkollu l-minimu tal-privileġġi jew tal-awtorità neċessarja biex iwettaq il-funzjoni tiegħu</t>
        </is>
      </c>
      <c r="BV22" s="2" t="inlineStr">
        <is>
          <t>principle of least privilege|
principe van het minste privilege|
principe van het minste voorrecht</t>
        </is>
      </c>
      <c r="BW22" s="2" t="inlineStr">
        <is>
          <t>3|
3|
3</t>
        </is>
      </c>
      <c r="BX22" s="2" t="inlineStr">
        <is>
          <t xml:space="preserve">|
|
</t>
        </is>
      </c>
      <c r="BY22" t="inlineStr">
        <is>
          <t>beginsel in de ICT-beveiliging waarbij alleen rechten die noodzakelijk zijn voor het vervullen van een rol toegekend worden</t>
        </is>
      </c>
      <c r="BZ22" s="2" t="inlineStr">
        <is>
          <t>zasada przydzielania jak najmniejszych uprawnień|
zasada minimalizacji uprawnień|
zasada „najniższych uprawnień”</t>
        </is>
      </c>
      <c r="CA22" s="2" t="inlineStr">
        <is>
          <t>3|
3|
3</t>
        </is>
      </c>
      <c r="CB22" s="2" t="inlineStr">
        <is>
          <t xml:space="preserve">|
|
</t>
        </is>
      </c>
      <c r="CC22" t="inlineStr">
        <is>
          <t>zasada bezpieczeństwa wymagająca, aby każdy element systemu
 informatycznego (użytkownik, program, itp.) miał dostęp tylko do tych
 zasobów, które są niezbędne do zrealizowania jego zadań</t>
        </is>
      </c>
      <c r="CD22" s="2" t="inlineStr">
        <is>
          <t>princípio do menor privilégio</t>
        </is>
      </c>
      <c r="CE22" s="2" t="inlineStr">
        <is>
          <t>3</t>
        </is>
      </c>
      <c r="CF22" s="2" t="inlineStr">
        <is>
          <t/>
        </is>
      </c>
      <c r="CG22" t="inlineStr">
        <is>
          <t>&lt;div&gt;Princípio de segurança da informação em que cada módulo (por exemplo, um processo, um utilizador ou um programa) deve poder aceder apenas às informações e recursos necessários para o seu objetivo legítimo.&lt;/div&gt;</t>
        </is>
      </c>
      <c r="CH22" s="2" t="inlineStr">
        <is>
          <t>principiul celor mai mici privilegii|
principiul de a da cât mai puține privilegii utilizatorului</t>
        </is>
      </c>
      <c r="CI22" s="2" t="inlineStr">
        <is>
          <t>3|
3</t>
        </is>
      </c>
      <c r="CJ22" s="2" t="inlineStr">
        <is>
          <t xml:space="preserve">|
</t>
        </is>
      </c>
      <c r="CK22" t="inlineStr">
        <is>
          <t/>
        </is>
      </c>
      <c r="CL22" s="2" t="inlineStr">
        <is>
          <t>minimálne privilégium|
fungovanie s minimálnymi privilégiami|
princíp minimálneho privilégia</t>
        </is>
      </c>
      <c r="CM22" s="2" t="inlineStr">
        <is>
          <t>2|
3|
3</t>
        </is>
      </c>
      <c r="CN22" s="2" t="inlineStr">
        <is>
          <t xml:space="preserve">proposed|
|
</t>
        </is>
      </c>
      <c r="CO22" t="inlineStr">
        <is>
          <t>zásada, podľa ktorej sa zabezpečí, aby boli procesom, programom alebo používateľským
 kontám prideľované minimálne privilégia a povolenia nevyhnutné na vykonanie ich príslušných operácií</t>
        </is>
      </c>
      <c r="CP22" s="2" t="inlineStr">
        <is>
          <t>delovanje ob najmanjših privilegijih</t>
        </is>
      </c>
      <c r="CQ22" s="2" t="inlineStr">
        <is>
          <t>3</t>
        </is>
      </c>
      <c r="CR22" s="2" t="inlineStr">
        <is>
          <t/>
        </is>
      </c>
      <c r="CS22" t="inlineStr">
        <is>
          <t/>
        </is>
      </c>
      <c r="CT22" s="2" t="inlineStr">
        <is>
          <t>fungera med minsta möjliga behörighet|
princip för begränsad behörighet</t>
        </is>
      </c>
      <c r="CU22" s="2" t="inlineStr">
        <is>
          <t>3|
3</t>
        </is>
      </c>
      <c r="CV22" s="2" t="inlineStr">
        <is>
          <t xml:space="preserve">|
</t>
        </is>
      </c>
      <c r="CW22" t="inlineStr">
        <is>
          <t>princip som innebär att en individ i ett system endast ges den begränsade behörighet som krävs för fullgörandet av auktoriserade uppgifter</t>
        </is>
      </c>
    </row>
    <row r="23">
      <c r="A23" s="1" t="str">
        <f>HYPERLINK("https://iate.europa.eu/entry/result/3598850/all", "3598850")</f>
        <v>3598850</v>
      </c>
      <c r="B23" t="inlineStr">
        <is>
          <t>SOCIAL QUESTIONS;ENVIRONMENT</t>
        </is>
      </c>
      <c r="C23" t="inlineStr">
        <is>
          <t>SOCIAL QUESTIONS|social affairs|social life|collective activities|association|European association;ENVIRONMENT|environmental policy|environmental policy</t>
        </is>
      </c>
      <c r="D23" t="inlineStr">
        <is>
          <t>yes</t>
        </is>
      </c>
      <c r="E23" t="inlineStr">
        <is>
          <t/>
        </is>
      </c>
      <c r="F23" t="inlineStr">
        <is>
          <t/>
        </is>
      </c>
      <c r="G23" t="inlineStr">
        <is>
          <t/>
        </is>
      </c>
      <c r="H23" t="inlineStr">
        <is>
          <t/>
        </is>
      </c>
      <c r="I23" t="inlineStr">
        <is>
          <t/>
        </is>
      </c>
      <c r="J23" t="inlineStr">
        <is>
          <t/>
        </is>
      </c>
      <c r="K23" t="inlineStr">
        <is>
          <t/>
        </is>
      </c>
      <c r="L23" t="inlineStr">
        <is>
          <t/>
        </is>
      </c>
      <c r="M23" t="inlineStr">
        <is>
          <t/>
        </is>
      </c>
      <c r="N23" t="inlineStr">
        <is>
          <t/>
        </is>
      </c>
      <c r="O23" t="inlineStr">
        <is>
          <t/>
        </is>
      </c>
      <c r="P23" t="inlineStr">
        <is>
          <t/>
        </is>
      </c>
      <c r="Q23" t="inlineStr">
        <is>
          <t/>
        </is>
      </c>
      <c r="R23" t="inlineStr">
        <is>
          <t/>
        </is>
      </c>
      <c r="S23" t="inlineStr">
        <is>
          <t/>
        </is>
      </c>
      <c r="T23" t="inlineStr">
        <is>
          <t/>
        </is>
      </c>
      <c r="U23" t="inlineStr">
        <is>
          <t/>
        </is>
      </c>
      <c r="V23" t="inlineStr">
        <is>
          <t/>
        </is>
      </c>
      <c r="W23" t="inlineStr">
        <is>
          <t/>
        </is>
      </c>
      <c r="X23" t="inlineStr">
        <is>
          <t/>
        </is>
      </c>
      <c r="Y23" t="inlineStr">
        <is>
          <t/>
        </is>
      </c>
      <c r="Z23" s="2" t="inlineStr">
        <is>
          <t>European Green Digital Coalition</t>
        </is>
      </c>
      <c r="AA23" s="2" t="inlineStr">
        <is>
          <t>3</t>
        </is>
      </c>
      <c r="AB23" s="2" t="inlineStr">
        <is>
          <t/>
        </is>
      </c>
      <c r="AC23" t="inlineStr">
        <is>
          <t>coalition formed by CEOs of companies that have signed a Declaration to support the Green and Digital Transformation of the EU committing on behalf of their companies to take action in the following areas: &lt;div&gt;- to invest in the development and deployment of greener digital 
technologies &amp;amp; services that are more energy and material efficient, &lt;/div&gt;&lt;div&gt;- develop methods and tools to measure the net impact of green 
digital technologies on the environment and climate by joining forces 
with NGOs and relevant expert organisations and &lt;/div&gt;&lt;div&gt;- co-create with representatives of others sectors recommendations 
and guidelines for green digital transformation of these sectors that 
benefits environment, society and economy.&lt;/div&gt;</t>
        </is>
      </c>
      <c r="AD23" t="inlineStr">
        <is>
          <t/>
        </is>
      </c>
      <c r="AE23" t="inlineStr">
        <is>
          <t/>
        </is>
      </c>
      <c r="AF23" t="inlineStr">
        <is>
          <t/>
        </is>
      </c>
      <c r="AG23" t="inlineStr">
        <is>
          <t/>
        </is>
      </c>
      <c r="AH23" t="inlineStr">
        <is>
          <t/>
        </is>
      </c>
      <c r="AI23" t="inlineStr">
        <is>
          <t/>
        </is>
      </c>
      <c r="AJ23" t="inlineStr">
        <is>
          <t/>
        </is>
      </c>
      <c r="AK23" t="inlineStr">
        <is>
          <t/>
        </is>
      </c>
      <c r="AL23" s="2" t="inlineStr">
        <is>
          <t>European Green Digital Coalition -ryhmittymä</t>
        </is>
      </c>
      <c r="AM23" s="2" t="inlineStr">
        <is>
          <t>3</t>
        </is>
      </c>
      <c r="AN23" s="2" t="inlineStr">
        <is>
          <t/>
        </is>
      </c>
      <c r="AO23" t="inlineStr">
        <is>
          <t/>
        </is>
      </c>
      <c r="AP23" t="inlineStr">
        <is>
          <t/>
        </is>
      </c>
      <c r="AQ23" t="inlineStr">
        <is>
          <t/>
        </is>
      </c>
      <c r="AR23" t="inlineStr">
        <is>
          <t/>
        </is>
      </c>
      <c r="AS23" t="inlineStr">
        <is>
          <t/>
        </is>
      </c>
      <c r="AT23" s="2" t="inlineStr">
        <is>
          <t>an Chomhghuaillíocht Eorpach Ghlas Dhigiteach</t>
        </is>
      </c>
      <c r="AU23" s="2" t="inlineStr">
        <is>
          <t>3</t>
        </is>
      </c>
      <c r="AV23" s="2" t="inlineStr">
        <is>
          <t/>
        </is>
      </c>
      <c r="AW23" t="inlineStr">
        <is>
          <t/>
        </is>
      </c>
      <c r="AX23" t="inlineStr">
        <is>
          <t/>
        </is>
      </c>
      <c r="AY23" t="inlineStr">
        <is>
          <t/>
        </is>
      </c>
      <c r="AZ23" t="inlineStr">
        <is>
          <t/>
        </is>
      </c>
      <c r="BA23" t="inlineStr">
        <is>
          <t/>
        </is>
      </c>
      <c r="BB23" t="inlineStr">
        <is>
          <t/>
        </is>
      </c>
      <c r="BC23" t="inlineStr">
        <is>
          <t/>
        </is>
      </c>
      <c r="BD23" t="inlineStr">
        <is>
          <t/>
        </is>
      </c>
      <c r="BE23" t="inlineStr">
        <is>
          <t/>
        </is>
      </c>
      <c r="BF23" t="inlineStr">
        <is>
          <t/>
        </is>
      </c>
      <c r="BG23" t="inlineStr">
        <is>
          <t/>
        </is>
      </c>
      <c r="BH23" t="inlineStr">
        <is>
          <t/>
        </is>
      </c>
      <c r="BI23" t="inlineStr">
        <is>
          <t/>
        </is>
      </c>
      <c r="BJ23" s="2" t="inlineStr">
        <is>
          <t>Europos žalioji skaitmeninė koalicija</t>
        </is>
      </c>
      <c r="BK23" s="2" t="inlineStr">
        <is>
          <t>3</t>
        </is>
      </c>
      <c r="BL23" s="2" t="inlineStr">
        <is>
          <t/>
        </is>
      </c>
      <c r="BM23" t="inlineStr">
        <is>
          <t/>
        </is>
      </c>
      <c r="BN23" t="inlineStr">
        <is>
          <t/>
        </is>
      </c>
      <c r="BO23" t="inlineStr">
        <is>
          <t/>
        </is>
      </c>
      <c r="BP23" t="inlineStr">
        <is>
          <t/>
        </is>
      </c>
      <c r="BQ23" t="inlineStr">
        <is>
          <t/>
        </is>
      </c>
      <c r="BR23" s="2" t="inlineStr">
        <is>
          <t>Koalizzjoni Diġitali Ekoloġika Ewropea</t>
        </is>
      </c>
      <c r="BS23" s="2" t="inlineStr">
        <is>
          <t>3</t>
        </is>
      </c>
      <c r="BT23" s="2" t="inlineStr">
        <is>
          <t/>
        </is>
      </c>
      <c r="BU23" t="inlineStr">
        <is>
          <t/>
        </is>
      </c>
      <c r="BV23" t="inlineStr">
        <is>
          <t/>
        </is>
      </c>
      <c r="BW23" t="inlineStr">
        <is>
          <t/>
        </is>
      </c>
      <c r="BX23" t="inlineStr">
        <is>
          <t/>
        </is>
      </c>
      <c r="BY23" t="inlineStr">
        <is>
          <t/>
        </is>
      </c>
      <c r="BZ23" s="2" t="inlineStr">
        <is>
          <t>Europejska Koalicja na Rzecz Ekologicznej Cyfryzacji</t>
        </is>
      </c>
      <c r="CA23" s="2" t="inlineStr">
        <is>
          <t>3</t>
        </is>
      </c>
      <c r="CB23" s="2" t="inlineStr">
        <is>
          <t/>
        </is>
      </c>
      <c r="CC23" t="inlineStr">
        <is>
          <t>koalicja i europejskich firm, której celem jest wypracowanie odpowiedzi na wyzwania związane ze zmianą klimatu, wyczerpywaniem się zasobów naturalnych, zanieczyszczeniem środowiska i utratą różnorodności biologicznej</t>
        </is>
      </c>
      <c r="CD23" s="2" t="inlineStr">
        <is>
          <t>Coligação Digital Ecológica Europeia</t>
        </is>
      </c>
      <c r="CE23" s="2" t="inlineStr">
        <is>
          <t>3</t>
        </is>
      </c>
      <c r="CF23" s="2" t="inlineStr">
        <is>
          <t/>
        </is>
      </c>
      <c r="CG23" t="inlineStr">
        <is>
          <t>&lt;div&gt;Iniciativa de um conjunto de empresas tecnológicas, apoiada pela Comissão e pelo Parlamento Europeu, que visa tirar partido, em todos os setores, do potencial das soluções digitais para facilitar a redução das emissões de gases com efeito de estufa.&lt;/div&gt;</t>
        </is>
      </c>
      <c r="CH23" s="2" t="inlineStr">
        <is>
          <t>Coaliția europeană digitală verde</t>
        </is>
      </c>
      <c r="CI23" s="2" t="inlineStr">
        <is>
          <t>3</t>
        </is>
      </c>
      <c r="CJ23" s="2" t="inlineStr">
        <is>
          <t/>
        </is>
      </c>
      <c r="CK23" t="inlineStr">
        <is>
          <t/>
        </is>
      </c>
      <c r="CL23" t="inlineStr">
        <is>
          <t/>
        </is>
      </c>
      <c r="CM23" t="inlineStr">
        <is>
          <t/>
        </is>
      </c>
      <c r="CN23" t="inlineStr">
        <is>
          <t/>
        </is>
      </c>
      <c r="CO23" t="inlineStr">
        <is>
          <t/>
        </is>
      </c>
      <c r="CP23" s="2" t="inlineStr">
        <is>
          <t>evropska zelena digitalna koalicija</t>
        </is>
      </c>
      <c r="CQ23" s="2" t="inlineStr">
        <is>
          <t>3</t>
        </is>
      </c>
      <c r="CR23" s="2" t="inlineStr">
        <is>
          <t/>
        </is>
      </c>
      <c r="CS23" t="inlineStr">
        <is>
          <t/>
        </is>
      </c>
      <c r="CT23" t="inlineStr">
        <is>
          <t/>
        </is>
      </c>
      <c r="CU23" t="inlineStr">
        <is>
          <t/>
        </is>
      </c>
      <c r="CV23" t="inlineStr">
        <is>
          <t/>
        </is>
      </c>
      <c r="CW23" t="inlineStr">
        <is>
          <t/>
        </is>
      </c>
    </row>
    <row r="24">
      <c r="A24" s="1" t="str">
        <f>HYPERLINK("https://iate.europa.eu/entry/result/3629029/all", "3629029")</f>
        <v>3629029</v>
      </c>
      <c r="B24" t="inlineStr">
        <is>
          <t>PRODUCTION, TECHNOLOGY AND RESEARCH;ENERGY</t>
        </is>
      </c>
      <c r="C24" t="inlineStr">
        <is>
          <t>PRODUCTION, TECHNOLOGY AND RESEARCH|technology and technical regulations|technology|digital technology;PRODUCTION, TECHNOLOGY AND RESEARCH|research and intellectual property|research policy|research and development;PRODUCTION, TECHNOLOGY AND RESEARCH|research and intellectual property|research|innovation;ENERGY|energy policy|energy policy|energy research</t>
        </is>
      </c>
      <c r="D24" t="inlineStr">
        <is>
          <t>yes</t>
        </is>
      </c>
      <c r="E24" t="inlineStr">
        <is>
          <t>proposed</t>
        </is>
      </c>
      <c r="F24" t="inlineStr">
        <is>
          <t/>
        </is>
      </c>
      <c r="G24" t="inlineStr">
        <is>
          <t/>
        </is>
      </c>
      <c r="H24" t="inlineStr">
        <is>
          <t/>
        </is>
      </c>
      <c r="I24" t="inlineStr">
        <is>
          <t/>
        </is>
      </c>
      <c r="J24" t="inlineStr">
        <is>
          <t/>
        </is>
      </c>
      <c r="K24" t="inlineStr">
        <is>
          <t/>
        </is>
      </c>
      <c r="L24" t="inlineStr">
        <is>
          <t/>
        </is>
      </c>
      <c r="M24" t="inlineStr">
        <is>
          <t/>
        </is>
      </c>
      <c r="N24" t="inlineStr">
        <is>
          <t/>
        </is>
      </c>
      <c r="O24" t="inlineStr">
        <is>
          <t/>
        </is>
      </c>
      <c r="P24" t="inlineStr">
        <is>
          <t/>
        </is>
      </c>
      <c r="Q24" t="inlineStr">
        <is>
          <t/>
        </is>
      </c>
      <c r="R24" t="inlineStr">
        <is>
          <t/>
        </is>
      </c>
      <c r="S24" t="inlineStr">
        <is>
          <t/>
        </is>
      </c>
      <c r="T24" t="inlineStr">
        <is>
          <t/>
        </is>
      </c>
      <c r="U24" t="inlineStr">
        <is>
          <t/>
        </is>
      </c>
      <c r="V24" t="inlineStr">
        <is>
          <t/>
        </is>
      </c>
      <c r="W24" t="inlineStr">
        <is>
          <t/>
        </is>
      </c>
      <c r="X24" t="inlineStr">
        <is>
          <t/>
        </is>
      </c>
      <c r="Y24" t="inlineStr">
        <is>
          <t/>
        </is>
      </c>
      <c r="Z24" s="2" t="inlineStr">
        <is>
          <t>Gathering Energy and Digital Innovators from across the EU|
GEDI-EU</t>
        </is>
      </c>
      <c r="AA24" s="2" t="inlineStr">
        <is>
          <t>3|
3</t>
        </is>
      </c>
      <c r="AB24" s="2" t="inlineStr">
        <is>
          <t xml:space="preserve">|
</t>
        </is>
      </c>
      <c r="AC24" t="inlineStr">
        <is>
          <t>platform for structural cooperation between, on the one hand, the &lt;a href="https://iate.europa.eu/entry/result/3587850/en" target="_blank"&gt;European Digital Innovation Hubs &lt;/a&gt;(EDIHs) and the Artificial Intelligence Testing and Experimentation Facilities (AI TEFs) established under the Digital Europe Programme that focus on energy, and on the other hand, the EU network of innovators and research institutions in the energy sector set up under the &lt;a href="https://iate.europa.eu/entry/result/3629601/en" target="_blank"&gt;Strategic Energy Technology Plan&lt;/a&gt; (SET Plan)</t>
        </is>
      </c>
      <c r="AD24" t="inlineStr">
        <is>
          <t/>
        </is>
      </c>
      <c r="AE24" t="inlineStr">
        <is>
          <t/>
        </is>
      </c>
      <c r="AF24" t="inlineStr">
        <is>
          <t/>
        </is>
      </c>
      <c r="AG24" t="inlineStr">
        <is>
          <t/>
        </is>
      </c>
      <c r="AH24" t="inlineStr">
        <is>
          <t/>
        </is>
      </c>
      <c r="AI24" t="inlineStr">
        <is>
          <t/>
        </is>
      </c>
      <c r="AJ24" t="inlineStr">
        <is>
          <t/>
        </is>
      </c>
      <c r="AK24" t="inlineStr">
        <is>
          <t/>
        </is>
      </c>
      <c r="AL24" t="inlineStr">
        <is>
          <t/>
        </is>
      </c>
      <c r="AM24" t="inlineStr">
        <is>
          <t/>
        </is>
      </c>
      <c r="AN24" t="inlineStr">
        <is>
          <t/>
        </is>
      </c>
      <c r="AO24" t="inlineStr">
        <is>
          <t/>
        </is>
      </c>
      <c r="AP24" t="inlineStr">
        <is>
          <t/>
        </is>
      </c>
      <c r="AQ24" t="inlineStr">
        <is>
          <t/>
        </is>
      </c>
      <c r="AR24" t="inlineStr">
        <is>
          <t/>
        </is>
      </c>
      <c r="AS24" t="inlineStr">
        <is>
          <t/>
        </is>
      </c>
      <c r="AT24" t="inlineStr">
        <is>
          <t/>
        </is>
      </c>
      <c r="AU24" t="inlineStr">
        <is>
          <t/>
        </is>
      </c>
      <c r="AV24" t="inlineStr">
        <is>
          <t/>
        </is>
      </c>
      <c r="AW24" t="inlineStr">
        <is>
          <t/>
        </is>
      </c>
      <c r="AX24" t="inlineStr">
        <is>
          <t/>
        </is>
      </c>
      <c r="AY24" t="inlineStr">
        <is>
          <t/>
        </is>
      </c>
      <c r="AZ24" t="inlineStr">
        <is>
          <t/>
        </is>
      </c>
      <c r="BA24" t="inlineStr">
        <is>
          <t/>
        </is>
      </c>
      <c r="BB24" t="inlineStr">
        <is>
          <t/>
        </is>
      </c>
      <c r="BC24" t="inlineStr">
        <is>
          <t/>
        </is>
      </c>
      <c r="BD24" t="inlineStr">
        <is>
          <t/>
        </is>
      </c>
      <c r="BE24" t="inlineStr">
        <is>
          <t/>
        </is>
      </c>
      <c r="BF24" t="inlineStr">
        <is>
          <t/>
        </is>
      </c>
      <c r="BG24" t="inlineStr">
        <is>
          <t/>
        </is>
      </c>
      <c r="BH24" t="inlineStr">
        <is>
          <t/>
        </is>
      </c>
      <c r="BI24" t="inlineStr">
        <is>
          <t/>
        </is>
      </c>
      <c r="BJ24" t="inlineStr">
        <is>
          <t/>
        </is>
      </c>
      <c r="BK24" t="inlineStr">
        <is>
          <t/>
        </is>
      </c>
      <c r="BL24" t="inlineStr">
        <is>
          <t/>
        </is>
      </c>
      <c r="BM24" t="inlineStr">
        <is>
          <t/>
        </is>
      </c>
      <c r="BN24" t="inlineStr">
        <is>
          <t/>
        </is>
      </c>
      <c r="BO24" t="inlineStr">
        <is>
          <t/>
        </is>
      </c>
      <c r="BP24" t="inlineStr">
        <is>
          <t/>
        </is>
      </c>
      <c r="BQ24" t="inlineStr">
        <is>
          <t/>
        </is>
      </c>
      <c r="BR24" t="inlineStr">
        <is>
          <t/>
        </is>
      </c>
      <c r="BS24" t="inlineStr">
        <is>
          <t/>
        </is>
      </c>
      <c r="BT24" t="inlineStr">
        <is>
          <t/>
        </is>
      </c>
      <c r="BU24" t="inlineStr">
        <is>
          <t/>
        </is>
      </c>
      <c r="BV24" t="inlineStr">
        <is>
          <t/>
        </is>
      </c>
      <c r="BW24" t="inlineStr">
        <is>
          <t/>
        </is>
      </c>
      <c r="BX24" t="inlineStr">
        <is>
          <t/>
        </is>
      </c>
      <c r="BY24" t="inlineStr">
        <is>
          <t/>
        </is>
      </c>
      <c r="BZ24" t="inlineStr">
        <is>
          <t/>
        </is>
      </c>
      <c r="CA24" t="inlineStr">
        <is>
          <t/>
        </is>
      </c>
      <c r="CB24" t="inlineStr">
        <is>
          <t/>
        </is>
      </c>
      <c r="CC24" t="inlineStr">
        <is>
          <t/>
        </is>
      </c>
      <c r="CD24" t="inlineStr">
        <is>
          <t/>
        </is>
      </c>
      <c r="CE24" t="inlineStr">
        <is>
          <t/>
        </is>
      </c>
      <c r="CF24" t="inlineStr">
        <is>
          <t/>
        </is>
      </c>
      <c r="CG24" t="inlineStr">
        <is>
          <t/>
        </is>
      </c>
      <c r="CH24" t="inlineStr">
        <is>
          <t/>
        </is>
      </c>
      <c r="CI24" t="inlineStr">
        <is>
          <t/>
        </is>
      </c>
      <c r="CJ24" t="inlineStr">
        <is>
          <t/>
        </is>
      </c>
      <c r="CK24" t="inlineStr">
        <is>
          <t/>
        </is>
      </c>
      <c r="CL24" t="inlineStr">
        <is>
          <t/>
        </is>
      </c>
      <c r="CM24" t="inlineStr">
        <is>
          <t/>
        </is>
      </c>
      <c r="CN24" t="inlineStr">
        <is>
          <t/>
        </is>
      </c>
      <c r="CO24" t="inlineStr">
        <is>
          <t/>
        </is>
      </c>
      <c r="CP24" t="inlineStr">
        <is>
          <t/>
        </is>
      </c>
      <c r="CQ24" t="inlineStr">
        <is>
          <t/>
        </is>
      </c>
      <c r="CR24" t="inlineStr">
        <is>
          <t/>
        </is>
      </c>
      <c r="CS24" t="inlineStr">
        <is>
          <t/>
        </is>
      </c>
      <c r="CT24" t="inlineStr">
        <is>
          <t/>
        </is>
      </c>
      <c r="CU24" t="inlineStr">
        <is>
          <t/>
        </is>
      </c>
      <c r="CV24" t="inlineStr">
        <is>
          <t/>
        </is>
      </c>
      <c r="CW24" t="inlineStr">
        <is>
          <t/>
        </is>
      </c>
    </row>
    <row r="25">
      <c r="A25" s="1" t="str">
        <f>HYPERLINK("https://iate.europa.eu/entry/result/3629022/all", "3629022")</f>
        <v>3629022</v>
      </c>
      <c r="B25" t="inlineStr">
        <is>
          <t>PRODUCTION, TECHNOLOGY AND RESEARCH;EMPLOYMENT AND WORKING CONDITIONS</t>
        </is>
      </c>
      <c r="C25" t="inlineStr">
        <is>
          <t>PRODUCTION, TECHNOLOGY AND RESEARCH|technology and technical regulations|technology|digital technology;EMPLOYMENT AND WORKING CONDITIONS|employment|vocational training|updating of skills;EMPLOYMENT AND WORKING CONDITIONS|labour market|labour force</t>
        </is>
      </c>
      <c r="D25" t="inlineStr">
        <is>
          <t>yes</t>
        </is>
      </c>
      <c r="E25" t="inlineStr">
        <is>
          <t/>
        </is>
      </c>
      <c r="F25" t="inlineStr">
        <is>
          <t/>
        </is>
      </c>
      <c r="G25" t="inlineStr">
        <is>
          <t/>
        </is>
      </c>
      <c r="H25" t="inlineStr">
        <is>
          <t/>
        </is>
      </c>
      <c r="I25" t="inlineStr">
        <is>
          <t/>
        </is>
      </c>
      <c r="J25" t="inlineStr">
        <is>
          <t/>
        </is>
      </c>
      <c r="K25" t="inlineStr">
        <is>
          <t/>
        </is>
      </c>
      <c r="L25" t="inlineStr">
        <is>
          <t/>
        </is>
      </c>
      <c r="M25" t="inlineStr">
        <is>
          <t/>
        </is>
      </c>
      <c r="N25" t="inlineStr">
        <is>
          <t/>
        </is>
      </c>
      <c r="O25" t="inlineStr">
        <is>
          <t/>
        </is>
      </c>
      <c r="P25" t="inlineStr">
        <is>
          <t/>
        </is>
      </c>
      <c r="Q25" t="inlineStr">
        <is>
          <t/>
        </is>
      </c>
      <c r="R25" t="inlineStr">
        <is>
          <t/>
        </is>
      </c>
      <c r="S25" t="inlineStr">
        <is>
          <t/>
        </is>
      </c>
      <c r="T25" t="inlineStr">
        <is>
          <t/>
        </is>
      </c>
      <c r="U25" t="inlineStr">
        <is>
          <t/>
        </is>
      </c>
      <c r="V25" t="inlineStr">
        <is>
          <t/>
        </is>
      </c>
      <c r="W25" t="inlineStr">
        <is>
          <t/>
        </is>
      </c>
      <c r="X25" t="inlineStr">
        <is>
          <t/>
        </is>
      </c>
      <c r="Y25" t="inlineStr">
        <is>
          <t/>
        </is>
      </c>
      <c r="Z25" s="2" t="inlineStr">
        <is>
          <t>large-scale partnership in the digital ecosystem|
Large-Scale Partnership in the Digital Industries Ecosystem|
partnership for skills in the digital ecosystem|
Skills Partnership for the Digital Ecosystem|
large-scale skills partnership for the digital ecosystem|
Large-Scale Skills Partnership in the Digital Ecosystem|
Digital Ecosystem's Skills Partnership</t>
        </is>
      </c>
      <c r="AA25" s="2" t="inlineStr">
        <is>
          <t>3|
1|
1|
3|
3|
1|
1</t>
        </is>
      </c>
      <c r="AB25" s="2" t="inlineStr">
        <is>
          <t xml:space="preserve">|
|
|
|
|
|
</t>
        </is>
      </c>
      <c r="AC25" t="inlineStr">
        <is>
          <t>public-private partnership set up to maximise the impact of investing in improving existing skills (upskilling) and 
training in new skills (reskilling) of the workforce in the information and communication technologies (ICT) manufacturing, ICT services and telecommunications sectors through joint actions</t>
        </is>
      </c>
      <c r="AD25" t="inlineStr">
        <is>
          <t/>
        </is>
      </c>
      <c r="AE25" t="inlineStr">
        <is>
          <t/>
        </is>
      </c>
      <c r="AF25" t="inlineStr">
        <is>
          <t/>
        </is>
      </c>
      <c r="AG25" t="inlineStr">
        <is>
          <t/>
        </is>
      </c>
      <c r="AH25" t="inlineStr">
        <is>
          <t/>
        </is>
      </c>
      <c r="AI25" t="inlineStr">
        <is>
          <t/>
        </is>
      </c>
      <c r="AJ25" t="inlineStr">
        <is>
          <t/>
        </is>
      </c>
      <c r="AK25" t="inlineStr">
        <is>
          <t/>
        </is>
      </c>
      <c r="AL25" t="inlineStr">
        <is>
          <t/>
        </is>
      </c>
      <c r="AM25" t="inlineStr">
        <is>
          <t/>
        </is>
      </c>
      <c r="AN25" t="inlineStr">
        <is>
          <t/>
        </is>
      </c>
      <c r="AO25" t="inlineStr">
        <is>
          <t/>
        </is>
      </c>
      <c r="AP25" t="inlineStr">
        <is>
          <t/>
        </is>
      </c>
      <c r="AQ25" t="inlineStr">
        <is>
          <t/>
        </is>
      </c>
      <c r="AR25" t="inlineStr">
        <is>
          <t/>
        </is>
      </c>
      <c r="AS25" t="inlineStr">
        <is>
          <t/>
        </is>
      </c>
      <c r="AT25" t="inlineStr">
        <is>
          <t/>
        </is>
      </c>
      <c r="AU25" t="inlineStr">
        <is>
          <t/>
        </is>
      </c>
      <c r="AV25" t="inlineStr">
        <is>
          <t/>
        </is>
      </c>
      <c r="AW25" t="inlineStr">
        <is>
          <t/>
        </is>
      </c>
      <c r="AX25" t="inlineStr">
        <is>
          <t/>
        </is>
      </c>
      <c r="AY25" t="inlineStr">
        <is>
          <t/>
        </is>
      </c>
      <c r="AZ25" t="inlineStr">
        <is>
          <t/>
        </is>
      </c>
      <c r="BA25" t="inlineStr">
        <is>
          <t/>
        </is>
      </c>
      <c r="BB25" t="inlineStr">
        <is>
          <t/>
        </is>
      </c>
      <c r="BC25" t="inlineStr">
        <is>
          <t/>
        </is>
      </c>
      <c r="BD25" t="inlineStr">
        <is>
          <t/>
        </is>
      </c>
      <c r="BE25" t="inlineStr">
        <is>
          <t/>
        </is>
      </c>
      <c r="BF25" t="inlineStr">
        <is>
          <t/>
        </is>
      </c>
      <c r="BG25" t="inlineStr">
        <is>
          <t/>
        </is>
      </c>
      <c r="BH25" t="inlineStr">
        <is>
          <t/>
        </is>
      </c>
      <c r="BI25" t="inlineStr">
        <is>
          <t/>
        </is>
      </c>
      <c r="BJ25" t="inlineStr">
        <is>
          <t/>
        </is>
      </c>
      <c r="BK25" t="inlineStr">
        <is>
          <t/>
        </is>
      </c>
      <c r="BL25" t="inlineStr">
        <is>
          <t/>
        </is>
      </c>
      <c r="BM25" t="inlineStr">
        <is>
          <t/>
        </is>
      </c>
      <c r="BN25" t="inlineStr">
        <is>
          <t/>
        </is>
      </c>
      <c r="BO25" t="inlineStr">
        <is>
          <t/>
        </is>
      </c>
      <c r="BP25" t="inlineStr">
        <is>
          <t/>
        </is>
      </c>
      <c r="BQ25" t="inlineStr">
        <is>
          <t/>
        </is>
      </c>
      <c r="BR25" t="inlineStr">
        <is>
          <t/>
        </is>
      </c>
      <c r="BS25" t="inlineStr">
        <is>
          <t/>
        </is>
      </c>
      <c r="BT25" t="inlineStr">
        <is>
          <t/>
        </is>
      </c>
      <c r="BU25" t="inlineStr">
        <is>
          <t/>
        </is>
      </c>
      <c r="BV25" t="inlineStr">
        <is>
          <t/>
        </is>
      </c>
      <c r="BW25" t="inlineStr">
        <is>
          <t/>
        </is>
      </c>
      <c r="BX25" t="inlineStr">
        <is>
          <t/>
        </is>
      </c>
      <c r="BY25" t="inlineStr">
        <is>
          <t/>
        </is>
      </c>
      <c r="BZ25" t="inlineStr">
        <is>
          <t/>
        </is>
      </c>
      <c r="CA25" t="inlineStr">
        <is>
          <t/>
        </is>
      </c>
      <c r="CB25" t="inlineStr">
        <is>
          <t/>
        </is>
      </c>
      <c r="CC25" t="inlineStr">
        <is>
          <t/>
        </is>
      </c>
      <c r="CD25" t="inlineStr">
        <is>
          <t/>
        </is>
      </c>
      <c r="CE25" t="inlineStr">
        <is>
          <t/>
        </is>
      </c>
      <c r="CF25" t="inlineStr">
        <is>
          <t/>
        </is>
      </c>
      <c r="CG25" t="inlineStr">
        <is>
          <t/>
        </is>
      </c>
      <c r="CH25" t="inlineStr">
        <is>
          <t/>
        </is>
      </c>
      <c r="CI25" t="inlineStr">
        <is>
          <t/>
        </is>
      </c>
      <c r="CJ25" t="inlineStr">
        <is>
          <t/>
        </is>
      </c>
      <c r="CK25" t="inlineStr">
        <is>
          <t/>
        </is>
      </c>
      <c r="CL25" t="inlineStr">
        <is>
          <t/>
        </is>
      </c>
      <c r="CM25" t="inlineStr">
        <is>
          <t/>
        </is>
      </c>
      <c r="CN25" t="inlineStr">
        <is>
          <t/>
        </is>
      </c>
      <c r="CO25" t="inlineStr">
        <is>
          <t/>
        </is>
      </c>
      <c r="CP25" t="inlineStr">
        <is>
          <t/>
        </is>
      </c>
      <c r="CQ25" t="inlineStr">
        <is>
          <t/>
        </is>
      </c>
      <c r="CR25" t="inlineStr">
        <is>
          <t/>
        </is>
      </c>
      <c r="CS25" t="inlineStr">
        <is>
          <t/>
        </is>
      </c>
      <c r="CT25" t="inlineStr">
        <is>
          <t/>
        </is>
      </c>
      <c r="CU25" t="inlineStr">
        <is>
          <t/>
        </is>
      </c>
      <c r="CV25" t="inlineStr">
        <is>
          <t/>
        </is>
      </c>
      <c r="CW25" t="inlineStr">
        <is>
          <t/>
        </is>
      </c>
    </row>
    <row r="26">
      <c r="A26" s="1" t="str">
        <f>HYPERLINK("https://iate.europa.eu/entry/result/3528483/all", "3528483")</f>
        <v>3528483</v>
      </c>
      <c r="B26" t="inlineStr">
        <is>
          <t>BUSINESS AND COMPETITION;TRADE</t>
        </is>
      </c>
      <c r="C26" t="inlineStr">
        <is>
          <t>BUSINESS AND COMPETITION|competition|restriction on competition;TRADE|consumption|goods and services</t>
        </is>
      </c>
      <c r="D26" t="inlineStr">
        <is>
          <t>yes</t>
        </is>
      </c>
      <c r="E26" t="inlineStr">
        <is>
          <t/>
        </is>
      </c>
      <c r="F26" s="2" t="inlineStr">
        <is>
          <t>зависимост</t>
        </is>
      </c>
      <c r="G26" s="2" t="inlineStr">
        <is>
          <t>3</t>
        </is>
      </c>
      <c r="H26" s="2" t="inlineStr">
        <is>
          <t/>
        </is>
      </c>
      <c r="I26" t="inlineStr">
        <is>
          <t>ситуация, при която високите разходи, свързани с прехода към конкурентен продукт, възпрепятстват потребителя да смени дадена марка, техническа система и др.</t>
        </is>
      </c>
      <c r="J26" s="2" t="inlineStr">
        <is>
          <t>uzamčení</t>
        </is>
      </c>
      <c r="K26" s="2" t="inlineStr">
        <is>
          <t>3</t>
        </is>
      </c>
      <c r="L26" s="2" t="inlineStr">
        <is>
          <t/>
        </is>
      </c>
      <c r="M26" t="inlineStr">
        <is>
          <t>situace, kdy jsou spotřebitelé vázáni např. na určitý produkt, službu, technologii nebo formát ukládání informací tím, že přechod na jiný produkt, službu, technologii nebo formát může být drahý (spojený s vysokými náklady na přechod, tzv. switching costs)</t>
        </is>
      </c>
      <c r="N26" s="2" t="inlineStr">
        <is>
          <t>fastlåsning til leverandør|
levrandørfastlåsning|
lock in-effekt|
fastholdelseseffekt|
fastlåsning|
binding til leverandør|
leverandørbinding</t>
        </is>
      </c>
      <c r="O26" s="2" t="inlineStr">
        <is>
          <t>3|
3|
3|
3|
3|
3|
3</t>
        </is>
      </c>
      <c r="P26" s="2" t="inlineStr">
        <is>
          <t xml:space="preserve">|
|
|
|
|
|
</t>
        </is>
      </c>
      <c r="Q26" t="inlineStr">
        <is>
          <t>situation, hvor en kunde er afhængig af et bestemt produkt eller en bestemt tjenesteleverandør</t>
        </is>
      </c>
      <c r="R26" s="2" t="inlineStr">
        <is>
          <t>Anbieterabhängigkeit|
Lock-in|
Bindung an eine bestimmte Technik</t>
        </is>
      </c>
      <c r="S26" s="2" t="inlineStr">
        <is>
          <t>3|
3|
3</t>
        </is>
      </c>
      <c r="T26" s="2" t="inlineStr">
        <is>
          <t xml:space="preserve">|
|
</t>
        </is>
      </c>
      <c r="U26" t="inlineStr">
        <is>
          <t>Situation, in der ein Kunde von einem Anbieter für Produkte und Dienstleistungen abhängig ist und in der ein Wechsel zu einem anderen Anbieter mit hohen Wechselkosten verbunden wäre</t>
        </is>
      </c>
      <c r="V26" s="2" t="inlineStr">
        <is>
          <t>εγκλωβισμός|
φαινόμενο εγκλωβισμού|
εγκλωβισμός σε συγκεκριμένο πάροχο</t>
        </is>
      </c>
      <c r="W26" s="2" t="inlineStr">
        <is>
          <t>3|
2|
3</t>
        </is>
      </c>
      <c r="X26" s="2" t="inlineStr">
        <is>
          <t xml:space="preserve">|
|
</t>
        </is>
      </c>
      <c r="Y26" t="inlineStr">
        <is>
          <t>φαινόμενο κατά το οποίο ο χρήστης/πελάτης εξαρτάται από συγκεκριμένο πάροχο προϊόντων ή υπηρεσιών και δεν έχει τη δυνατότητα να χρησιμοποιήσει άλλο πάροχο χωρίς ουσιώδη μεταβολή του κόστους</t>
        </is>
      </c>
      <c r="Z26" s="2" t="inlineStr">
        <is>
          <t>customer lock-in|
vendor lock-in|
lock-in|
lock-in effect|
proprietary lock-in</t>
        </is>
      </c>
      <c r="AA26" s="2" t="inlineStr">
        <is>
          <t>1|
3|
3|
1|
1</t>
        </is>
      </c>
      <c r="AB26" s="2" t="inlineStr">
        <is>
          <t xml:space="preserve">|
|
|
|
</t>
        </is>
      </c>
      <c r="AC26" t="inlineStr">
        <is>
          <t>situation where a customer is dependent on a vendor for products and services, and is unable to use another vendor without substantial switching
costs</t>
        </is>
      </c>
      <c r="AD26" s="2" t="inlineStr">
        <is>
          <t>usuario cautivo|
efecto de cautividad|
dependencia de un proveedor</t>
        </is>
      </c>
      <c r="AE26" s="2" t="inlineStr">
        <is>
          <t>3|
2|
3</t>
        </is>
      </c>
      <c r="AF26" s="2" t="inlineStr">
        <is>
          <t xml:space="preserve">|
|
</t>
        </is>
      </c>
      <c r="AG26" t="inlineStr">
        <is>
          <t>Situación en la que un cliente depende de un solo proveedor, producto o servicio porque no tiene capacidad de elegir o porque cambiar le supondría un esfuerzo o perjuicios económicos.</t>
        </is>
      </c>
      <c r="AH26" s="2" t="inlineStr">
        <is>
          <t>seotus|
sõltuvus|
sidumine</t>
        </is>
      </c>
      <c r="AI26" s="2" t="inlineStr">
        <is>
          <t>3|
3|
3</t>
        </is>
      </c>
      <c r="AJ26" s="2" t="inlineStr">
        <is>
          <t xml:space="preserve">|
|
</t>
        </is>
      </c>
      <c r="AK26" t="inlineStr">
        <is>
          <t>olukord, kus klient või tarbija sõltub või pannakse sõltuma toodete või teenuste saamiseks ühest tarnijast ega saa tarnijat vahetada ilma märkimisväärsete kuludeta</t>
        </is>
      </c>
      <c r="AL26" s="2" t="inlineStr">
        <is>
          <t>toimittajaloukku|
toimittajariippuvuus|
toimittajalukkiutuminen|
toimittajalukko</t>
        </is>
      </c>
      <c r="AM26" s="2" t="inlineStr">
        <is>
          <t>3|
3|
3|
3</t>
        </is>
      </c>
      <c r="AN26" s="2" t="inlineStr">
        <is>
          <t xml:space="preserve">|
|
|
</t>
        </is>
      </c>
      <c r="AO26" t="inlineStr">
        <is>
          <t>tilanne, jossa asiakas lukkiutuu tiettyyn tuotteeseen ja tuotteen tai palvelun toimittajaan</t>
        </is>
      </c>
      <c r="AP26" s="2" t="inlineStr">
        <is>
          <t>verrouillage|
effet de verrouillage|
dépendance à l'égard des fournisseurs</t>
        </is>
      </c>
      <c r="AQ26" s="2" t="inlineStr">
        <is>
          <t>3|
3|
3</t>
        </is>
      </c>
      <c r="AR26" s="2" t="inlineStr">
        <is>
          <t xml:space="preserve">|
|
</t>
        </is>
      </c>
      <c r="AS26" t="inlineStr">
        <is>
          <t>mécanisme par lequel des utilisateurs et clients sont rendus dépendants d'un fournisseur de produits ou de services spécifiques (en raison par exemple des coûts de changement ou d'une interopérabilité préférentielle)</t>
        </is>
      </c>
      <c r="AT26" s="2" t="inlineStr">
        <is>
          <t>gaibhniú|
gaibhniú díoltóirí</t>
        </is>
      </c>
      <c r="AU26" s="2" t="inlineStr">
        <is>
          <t>3|
3</t>
        </is>
      </c>
      <c r="AV26" s="2" t="inlineStr">
        <is>
          <t xml:space="preserve">|
</t>
        </is>
      </c>
      <c r="AW26" t="inlineStr">
        <is>
          <t/>
        </is>
      </c>
      <c r="AX26" s="2" t="inlineStr">
        <is>
          <t>učinak zaključavanja|
ovisnost o određenom pružatelju usluga</t>
        </is>
      </c>
      <c r="AY26" s="2" t="inlineStr">
        <is>
          <t>2|
3</t>
        </is>
      </c>
      <c r="AZ26" s="2" t="inlineStr">
        <is>
          <t xml:space="preserve">|
</t>
        </is>
      </c>
      <c r="BA26" t="inlineStr">
        <is>
          <t/>
        </is>
      </c>
      <c r="BB26" s="2" t="inlineStr">
        <is>
          <t>vevőfogvatartás|
függés</t>
        </is>
      </c>
      <c r="BC26" s="2" t="inlineStr">
        <is>
          <t>3|
3</t>
        </is>
      </c>
      <c r="BD26" s="2" t="inlineStr">
        <is>
          <t xml:space="preserve">|
</t>
        </is>
      </c>
      <c r="BE26" t="inlineStr">
        <is>
          <t>az a helyzet, amelyben a fogyasztó a szolgáltató- vagy termékváltás magas költségei miatt megmarad a régi terméknél vagy szolgáltatásnál</t>
        </is>
      </c>
      <c r="BF26" s="2" t="inlineStr">
        <is>
          <t>blocco da fornitore|
lock-in</t>
        </is>
      </c>
      <c r="BG26" s="2" t="inlineStr">
        <is>
          <t>3|
3</t>
        </is>
      </c>
      <c r="BH26" s="2" t="inlineStr">
        <is>
          <t xml:space="preserve">|
</t>
        </is>
      </c>
      <c r="BI26" t="inlineStr">
        <is>
          <t>fenomeno che si verifica quando un agente, un insieme di agenti, o un intero settore sono intrappolati all’interno di una scelta o di un equilibrio economici dai quali è difficile uscire, anche se sono disponibili alternative potenzialmente più efficienti</t>
        </is>
      </c>
      <c r="BJ26" s="2" t="inlineStr">
        <is>
          <t>susaistymas|
pririšimas|
susaistymas su pardavėju</t>
        </is>
      </c>
      <c r="BK26" s="2" t="inlineStr">
        <is>
          <t>4|
2|
3</t>
        </is>
      </c>
      <c r="BL26" s="2" t="inlineStr">
        <is>
          <t xml:space="preserve">preferred|
|
</t>
        </is>
      </c>
      <c r="BM26" t="inlineStr">
        <is>
          <t>1) (vartojimo) padėtis, kuomet vartotojas priklauso nuo konkretaus gamintojo produktų ar paslaugų ir negali atsižadėti šio gamintojo nepatirdamas žymių išlaidų; 
&lt;br&gt;2) (draudimo) įpareigojimas sudaryti beveik išimtinius platinimo susitarimus su viena pagrindine draudimo bendrove</t>
        </is>
      </c>
      <c r="BN26" s="2" t="inlineStr">
        <is>
          <t>piesaiste|
atkarība no viena pārdevēja</t>
        </is>
      </c>
      <c r="BO26" s="2" t="inlineStr">
        <is>
          <t>2|
2</t>
        </is>
      </c>
      <c r="BP26" s="2" t="inlineStr">
        <is>
          <t xml:space="preserve">|
</t>
        </is>
      </c>
      <c r="BQ26" t="inlineStr">
        <is>
          <t>situācija, kad klienti ir atkarīgi no konkrēta produkta vai pakalpojumu sniedzēja</t>
        </is>
      </c>
      <c r="BR26" s="2" t="inlineStr">
        <is>
          <t>intrappolament|
intrappolament tal-klijentela</t>
        </is>
      </c>
      <c r="BS26" s="2" t="inlineStr">
        <is>
          <t>3|
3</t>
        </is>
      </c>
      <c r="BT26" s="2" t="inlineStr">
        <is>
          <t xml:space="preserve">|
</t>
        </is>
      </c>
      <c r="BU26" t="inlineStr">
        <is>
          <t>sitwazzjoni fejn il-konsumatur jispiċċa dipendenti fuq il-venditur għall-prodotti u s-servizzi, u ma jkunx jista' juża venditur ieħor mingħajr ma jġarrab kostijiet konsiderevoli biex jaqleb għall-venditur il-ġdid</t>
        </is>
      </c>
      <c r="BV26" s="2" t="inlineStr">
        <is>
          <t>afhankelijkheid van één aanbieder|
insluitingseffect|
lock-in</t>
        </is>
      </c>
      <c r="BW26" s="2" t="inlineStr">
        <is>
          <t>3|
3|
3</t>
        </is>
      </c>
      <c r="BX26" s="2" t="inlineStr">
        <is>
          <t xml:space="preserve">|
|
</t>
        </is>
      </c>
      <c r="BY26" t="inlineStr">
        <is>
          <t>praktijk waarbij een klant zo zeer afhankelijk raakt van zijn leverancier dat uit- of overstappen niet langer mogelijk is zonder ernstige (financiële) gevolgen</t>
        </is>
      </c>
      <c r="BZ26" s="2" t="inlineStr">
        <is>
          <t>uzależnienie od jednego dostawcy</t>
        </is>
      </c>
      <c r="CA26" s="2" t="inlineStr">
        <is>
          <t>3</t>
        </is>
      </c>
      <c r="CB26" s="2" t="inlineStr">
        <is>
          <t/>
        </is>
      </c>
      <c r="CC26" t="inlineStr">
        <is>
          <t>uzależnienie, zwłaszcza administracji publicznej, od konkretnego dostawcy produktu lub usługi</t>
        </is>
      </c>
      <c r="CD26" s="2" t="inlineStr">
        <is>
          <t>vinculação a um fornecedor|
dependência de um fornecedor</t>
        </is>
      </c>
      <c r="CE26" s="2" t="inlineStr">
        <is>
          <t>3|
3</t>
        </is>
      </c>
      <c r="CF26" s="2" t="inlineStr">
        <is>
          <t xml:space="preserve">|
</t>
        </is>
      </c>
      <c r="CG26" t="inlineStr">
        <is>
          <t>Mecanismo que torna um consumidor dependente de um determinado fornecedor de produtos ou serviços, por não poder fazer face aos custos que a mudança implicaria.</t>
        </is>
      </c>
      <c r="CH26" s="2" t="inlineStr">
        <is>
          <t>dependență de furnizor|
efect de blocare|
situație de client captiv</t>
        </is>
      </c>
      <c r="CI26" s="2" t="inlineStr">
        <is>
          <t>3|
3|
3</t>
        </is>
      </c>
      <c r="CJ26" s="2" t="inlineStr">
        <is>
          <t xml:space="preserve">|
|
</t>
        </is>
      </c>
      <c r="CK26" t="inlineStr">
        <is>
          <t>situație în care, prin impunerea unui standard industrial, clienții devin închiși în sistemul astfel creat, iar concurenții sunt excluși din perimetrul concurențial 
&lt;p&gt;situație în care clientul/consumatorul, din considerente tehnice, economice sau de reglementare, nu poate alege furnizorul&lt;/p&gt;</t>
        </is>
      </c>
      <c r="CL26" s="2" t="inlineStr">
        <is>
          <t>odkázanosť na určitého dodávateľa|
odkázanosť na predajcu|
uzamknutie</t>
        </is>
      </c>
      <c r="CM26" s="2" t="inlineStr">
        <is>
          <t>3|
3|
3</t>
        </is>
      </c>
      <c r="CN26" s="2" t="inlineStr">
        <is>
          <t xml:space="preserve">preferred|
|
</t>
        </is>
      </c>
      <c r="CO26" t="inlineStr">
        <is>
          <t>mechanizmus, ktorý spôsobí, že spotrebitelia sa stanú závislými od určitého produktu alebo poskytovateľa služieb</t>
        </is>
      </c>
      <c r="CP26" s="2" t="inlineStr">
        <is>
          <t>vezanost na ponudnika</t>
        </is>
      </c>
      <c r="CQ26" s="2" t="inlineStr">
        <is>
          <t>3</t>
        </is>
      </c>
      <c r="CR26" s="2" t="inlineStr">
        <is>
          <t/>
        </is>
      </c>
      <c r="CS26" t="inlineStr">
        <is>
          <t>situacija, v kateri uporabnik, ki ima v uporabi nek produkt ali storitev, ne more enostavno preiti k storitvi konkurenta trenutnega gostiteljskega podjetja brez stroškov, ki so potrebni za prestop; vzrok so lahko težave tehnološke narave (koda ni kompatibilna) ali težave pogodbene narave, tj. na podlagi dogovora med ponudnikom in stranko</t>
        </is>
      </c>
      <c r="CT26" s="2" t="inlineStr">
        <is>
          <t>låsning till leverantör|
inlåsning|
inlåsningseffekt</t>
        </is>
      </c>
      <c r="CU26" s="2" t="inlineStr">
        <is>
          <t>2|
3|
3</t>
        </is>
      </c>
      <c r="CV26" s="2" t="inlineStr">
        <is>
          <t xml:space="preserve">|
|
</t>
        </is>
      </c>
      <c r="CW26" t="inlineStr">
        <is>
          <t/>
        </is>
      </c>
    </row>
    <row r="27">
      <c r="A27" s="1" t="str">
        <f>HYPERLINK("https://iate.europa.eu/entry/result/1604477/all", "1604477")</f>
        <v>1604477</v>
      </c>
      <c r="B27" t="inlineStr">
        <is>
          <t>EDUCATION AND COMMUNICATIONS</t>
        </is>
      </c>
      <c r="C27" t="inlineStr">
        <is>
          <t>EDUCATION AND COMMUNICATIONS|information technology and data processing</t>
        </is>
      </c>
      <c r="D27" t="inlineStr">
        <is>
          <t>yes</t>
        </is>
      </c>
      <c r="E27" t="inlineStr">
        <is>
          <t/>
        </is>
      </c>
      <c r="F27" s="2" t="inlineStr">
        <is>
          <t>възстановяване на данни|
възстановяване на информация</t>
        </is>
      </c>
      <c r="G27" s="2" t="inlineStr">
        <is>
          <t>3|
3</t>
        </is>
      </c>
      <c r="H27" s="2" t="inlineStr">
        <is>
          <t xml:space="preserve">|
</t>
        </is>
      </c>
      <c r="I27" t="inlineStr">
        <is>
          <t>процес, който възстановява изгубена информация от повредени носители</t>
        </is>
      </c>
      <c r="J27" s="2" t="inlineStr">
        <is>
          <t>obnova dat</t>
        </is>
      </c>
      <c r="K27" s="2" t="inlineStr">
        <is>
          <t>2</t>
        </is>
      </c>
      <c r="L27" s="2" t="inlineStr">
        <is>
          <t/>
        </is>
      </c>
      <c r="M27" t="inlineStr">
        <is>
          <t>akt znovuvytvoření či znovuzískání dat, která byla ztracena nebo jejichž integrita byla narušena; metody zahrnují kopírování dat z archívu, rekonstrukci dat ze zdrojových dat nebo opakované ustavení dat z alternativních zdrojů</t>
        </is>
      </c>
      <c r="N27" s="2" t="inlineStr">
        <is>
          <t>&lt;sup&gt;1&lt;/sup&gt;genopretning/&lt;sup&gt;2&lt;/sup&gt;genoprettelse af data|
&lt;sup&gt;1&lt;/sup&gt;datagenopretning/&lt;sup&gt;2&lt;/sup&gt;datagenoprettelse</t>
        </is>
      </c>
      <c r="O27" s="2" t="inlineStr">
        <is>
          <t>3|
3</t>
        </is>
      </c>
      <c r="P27" s="2" t="inlineStr">
        <is>
          <t xml:space="preserve">|
</t>
        </is>
      </c>
      <c r="Q27" t="inlineStr">
        <is>
          <t>proces hvorved data, som er gået tabt eller er blevet slettet, ødelagt eller gjort utilgængelige, reddes igen</t>
        </is>
      </c>
      <c r="R27" s="2" t="inlineStr">
        <is>
          <t>Datenrettung|
Datenwiederherstellung</t>
        </is>
      </c>
      <c r="S27" s="2" t="inlineStr">
        <is>
          <t>3|
3</t>
        </is>
      </c>
      <c r="T27" s="2" t="inlineStr">
        <is>
          <t xml:space="preserve">|
</t>
        </is>
      </c>
      <c r="U27" t="inlineStr">
        <is>
          <t>Prozess der Wiederherstellung von Daten, die verloren gegangen, versehentlich gelöscht, beschädigt oder unzugänglich gemacht worden sind</t>
        </is>
      </c>
      <c r="V27" s="2" t="inlineStr">
        <is>
          <t>ανάκτηση δεδομένων</t>
        </is>
      </c>
      <c r="W27" s="2" t="inlineStr">
        <is>
          <t>3</t>
        </is>
      </c>
      <c r="X27" s="2" t="inlineStr">
        <is>
          <t/>
        </is>
      </c>
      <c r="Y27" t="inlineStr">
        <is>
          <t>διαδικασία επαναφοράς δεδομένων σε περίπτωση απώλειας, διαγραφής ή καταστροφής, σφάλματος λογισμικού ή αποθηκευτικού μέσου</t>
        </is>
      </c>
      <c r="Z27" s="2" t="inlineStr">
        <is>
          <t>data recovery|
salvaging data|
data salvage</t>
        </is>
      </c>
      <c r="AA27" s="2" t="inlineStr">
        <is>
          <t>3|
1|
1</t>
        </is>
      </c>
      <c r="AB27" s="2" t="inlineStr">
        <is>
          <t xml:space="preserve">|
|
</t>
        </is>
      </c>
      <c r="AC27" t="inlineStr">
        <is>
          <t>process of salvaging data
which has been lost, deleted, corrupted or made inaccessible</t>
        </is>
      </c>
      <c r="AD27" s="2" t="inlineStr">
        <is>
          <t>recuperación de los datos</t>
        </is>
      </c>
      <c r="AE27" s="2" t="inlineStr">
        <is>
          <t>3</t>
        </is>
      </c>
      <c r="AF27" s="2" t="inlineStr">
        <is>
          <t/>
        </is>
      </c>
      <c r="AG27" t="inlineStr">
        <is>
          <t/>
        </is>
      </c>
      <c r="AH27" t="inlineStr">
        <is>
          <t/>
        </is>
      </c>
      <c r="AI27" t="inlineStr">
        <is>
          <t/>
        </is>
      </c>
      <c r="AJ27" t="inlineStr">
        <is>
          <t/>
        </is>
      </c>
      <c r="AK27" t="inlineStr">
        <is>
          <t/>
        </is>
      </c>
      <c r="AL27" s="2" t="inlineStr">
        <is>
          <t>tietojen pelastus|
tietojen elvytys|
tiedonpelastus</t>
        </is>
      </c>
      <c r="AM27" s="2" t="inlineStr">
        <is>
          <t>3|
3|
3</t>
        </is>
      </c>
      <c r="AN27" s="2" t="inlineStr">
        <is>
          <t xml:space="preserve">|
|
</t>
        </is>
      </c>
      <c r="AO27" t="inlineStr">
        <is>
          <t>tietojen tuominen vahingoittuneelta tietovälineeltä takaisin käytettäväksi</t>
        </is>
      </c>
      <c r="AP27" s="2" t="inlineStr">
        <is>
          <t>récupération des données|
récupération|
recouvrement|
récupération de données</t>
        </is>
      </c>
      <c r="AQ27" s="2" t="inlineStr">
        <is>
          <t>3|
2|
2|
3</t>
        </is>
      </c>
      <c r="AR27" s="2" t="inlineStr">
        <is>
          <t xml:space="preserve">|
|
|
</t>
        </is>
      </c>
      <c r="AS27" t="inlineStr">
        <is>
          <t>opération consistant à tenter de récupérer des informations stockées sur un support endomagé ou ayant subi des défaillances ou des informations effacées par erreur</t>
        </is>
      </c>
      <c r="AT27" s="2" t="inlineStr">
        <is>
          <t>athshlánú sonraí|
aisghabháil sonraí</t>
        </is>
      </c>
      <c r="AU27" s="2" t="inlineStr">
        <is>
          <t>3|
3</t>
        </is>
      </c>
      <c r="AV27" s="2" t="inlineStr">
        <is>
          <t xml:space="preserve">preferred|
</t>
        </is>
      </c>
      <c r="AW27" t="inlineStr">
        <is>
          <t/>
        </is>
      </c>
      <c r="AX27" s="2" t="inlineStr">
        <is>
          <t>oporavak podataka</t>
        </is>
      </c>
      <c r="AY27" s="2" t="inlineStr">
        <is>
          <t>3</t>
        </is>
      </c>
      <c r="AZ27" s="2" t="inlineStr">
        <is>
          <t/>
        </is>
      </c>
      <c r="BA27" t="inlineStr">
        <is>
          <t>postupak obnavljanja podataka nakon raspada računalnog sustava, virusne infekcije, brisanja datoteka, krađe ili kakvog drugog oštećenja</t>
        </is>
      </c>
      <c r="BB27" s="2" t="inlineStr">
        <is>
          <t>adatvisszaállítás</t>
        </is>
      </c>
      <c r="BC27" s="2" t="inlineStr">
        <is>
          <t>3</t>
        </is>
      </c>
      <c r="BD27" s="2" t="inlineStr">
        <is>
          <t/>
        </is>
      </c>
      <c r="BE27" t="inlineStr">
        <is>
          <t>elveszett, törölt, sérült vagy hozzáférhetetlenné tett adatok visszanyerésének folyamata</t>
        </is>
      </c>
      <c r="BF27" s="2" t="inlineStr">
        <is>
          <t>recupero dati|
recupero dei dati</t>
        </is>
      </c>
      <c r="BG27" s="2" t="inlineStr">
        <is>
          <t>3|
3</t>
        </is>
      </c>
      <c r="BH27" s="2" t="inlineStr">
        <is>
          <t xml:space="preserve">|
</t>
        </is>
      </c>
      <c r="BI27" t="inlineStr">
        <is>
          <t>processo di recupero di dati persi, illeggibili o corrotti</t>
        </is>
      </c>
      <c r="BJ27" s="2" t="inlineStr">
        <is>
          <t>failų atkūrimas|
duomenų atkūrimas</t>
        </is>
      </c>
      <c r="BK27" s="2" t="inlineStr">
        <is>
          <t>3|
3</t>
        </is>
      </c>
      <c r="BL27" s="2" t="inlineStr">
        <is>
          <t>|
preferred</t>
        </is>
      </c>
      <c r="BM27" t="inlineStr">
        <is>
          <t>prarastų arba sugadintų failų atkūrimas</t>
        </is>
      </c>
      <c r="BN27" s="2" t="inlineStr">
        <is>
          <t>datu atgūšana</t>
        </is>
      </c>
      <c r="BO27" s="2" t="inlineStr">
        <is>
          <t>2</t>
        </is>
      </c>
      <c r="BP27" s="2" t="inlineStr">
        <is>
          <t/>
        </is>
      </c>
      <c r="BQ27" t="inlineStr">
        <is>
          <t>process, ar kuru atgūst zaudētos, izdzēstos, bojātos vai nepieejamos datus</t>
        </is>
      </c>
      <c r="BR27" s="2" t="inlineStr">
        <is>
          <t>irkupru ta' data</t>
        </is>
      </c>
      <c r="BS27" s="2" t="inlineStr">
        <is>
          <t>3</t>
        </is>
      </c>
      <c r="BT27" s="2" t="inlineStr">
        <is>
          <t/>
        </is>
      </c>
      <c r="BU27" t="inlineStr">
        <is>
          <t>proċess ta' salvataġġ ta' data li ntilfet, tħassret, ġiet korrotta jew saret inaċċessibbli</t>
        </is>
      </c>
      <c r="BV27" s="2" t="inlineStr">
        <is>
          <t>dataterugwinning</t>
        </is>
      </c>
      <c r="BW27" s="2" t="inlineStr">
        <is>
          <t>3</t>
        </is>
      </c>
      <c r="BX27" s="2" t="inlineStr">
        <is>
          <t/>
        </is>
      </c>
      <c r="BY27" t="inlineStr">
        <is>
          <t/>
        </is>
      </c>
      <c r="BZ27" s="2" t="inlineStr">
        <is>
          <t>odzyskiwanie danych</t>
        </is>
      </c>
      <c r="CA27" s="2" t="inlineStr">
        <is>
          <t>3</t>
        </is>
      </c>
      <c r="CB27" s="2" t="inlineStr">
        <is>
          <t>preferred</t>
        </is>
      </c>
      <c r="CC27" t="inlineStr">
        <is>
          <t>proces odzyskiwania danych, które zostały utracone, usunięte, uszkodzone lub stały się niedostępne</t>
        </is>
      </c>
      <c r="CD27" s="2" t="inlineStr">
        <is>
          <t>recuperação dos dados</t>
        </is>
      </c>
      <c r="CE27" s="2" t="inlineStr">
        <is>
          <t>3</t>
        </is>
      </c>
      <c r="CF27" s="2" t="inlineStr">
        <is>
          <t/>
        </is>
      </c>
      <c r="CG27" t="inlineStr">
        <is>
          <t/>
        </is>
      </c>
      <c r="CH27" s="2" t="inlineStr">
        <is>
          <t>recuperare a datelor</t>
        </is>
      </c>
      <c r="CI27" s="2" t="inlineStr">
        <is>
          <t>2</t>
        </is>
      </c>
      <c r="CJ27" s="2" t="inlineStr">
        <is>
          <t/>
        </is>
      </c>
      <c r="CK27" t="inlineStr">
        <is>
          <t>procesul
prin care sunt recuperate informații pierdute, corupte, șterse sau inaccesibile
de pe anumite servere, computere, dispozitive mobile sau de stocare</t>
        </is>
      </c>
      <c r="CL27" s="2" t="inlineStr">
        <is>
          <t>záchrana dát|
obnova dát</t>
        </is>
      </c>
      <c r="CM27" s="2" t="inlineStr">
        <is>
          <t>3|
3</t>
        </is>
      </c>
      <c r="CN27" s="2" t="inlineStr">
        <is>
          <t xml:space="preserve">|
</t>
        </is>
      </c>
      <c r="CO27" t="inlineStr">
        <is>
          <t>záchrana dát – aplikuje sa v prípade mechanického (hardvérového) poškodenia dátového nosiča; obnova dát – vykonáva sa v prípade, keď dôjde k softvérovému poškodeniu dát na dátovom nosiči</t>
        </is>
      </c>
      <c r="CP27" s="2" t="inlineStr">
        <is>
          <t>reševanje podatkov|
obnovitev podatkov</t>
        </is>
      </c>
      <c r="CQ27" s="2" t="inlineStr">
        <is>
          <t>3|
2</t>
        </is>
      </c>
      <c r="CR27" s="2" t="inlineStr">
        <is>
          <t xml:space="preserve">|
</t>
        </is>
      </c>
      <c r="CS27" t="inlineStr">
        <is>
          <t>postopek, s katerim se kopira vsebina medija, do katere ni mogoče dostopati na običajen način</t>
        </is>
      </c>
      <c r="CT27" s="2" t="inlineStr">
        <is>
          <t>återställning av data</t>
        </is>
      </c>
      <c r="CU27" s="2" t="inlineStr">
        <is>
          <t>3</t>
        </is>
      </c>
      <c r="CV27" s="2" t="inlineStr">
        <is>
          <t/>
        </is>
      </c>
      <c r="CW27" t="inlineStr">
        <is>
          <t/>
        </is>
      </c>
    </row>
    <row r="28">
      <c r="A28" s="1" t="str">
        <f>HYPERLINK("https://iate.europa.eu/entry/result/3628940/all", "3628940")</f>
        <v>3628940</v>
      </c>
      <c r="B28" t="inlineStr">
        <is>
          <t>EDUCATION AND COMMUNICATIONS</t>
        </is>
      </c>
      <c r="C28" t="inlineStr">
        <is>
          <t>EDUCATION AND COMMUNICATIONS|information technology and data processing</t>
        </is>
      </c>
      <c r="D28" t="inlineStr">
        <is>
          <t>yes</t>
        </is>
      </c>
      <c r="E28" t="inlineStr">
        <is>
          <t/>
        </is>
      </c>
      <c r="F28" t="inlineStr">
        <is>
          <t/>
        </is>
      </c>
      <c r="G28" t="inlineStr">
        <is>
          <t/>
        </is>
      </c>
      <c r="H28" t="inlineStr">
        <is>
          <t/>
        </is>
      </c>
      <c r="I28" t="inlineStr">
        <is>
          <t/>
        </is>
      </c>
      <c r="J28" s="2" t="inlineStr">
        <is>
          <t>záchrana dat</t>
        </is>
      </c>
      <c r="K28" s="2" t="inlineStr">
        <is>
          <t>3</t>
        </is>
      </c>
      <c r="L28" s="2" t="inlineStr">
        <is>
          <t/>
        </is>
      </c>
      <c r="M28" t="inlineStr">
        <is>
          <t>proces, při kterém
dochází k obnovení ztracených dat v jejich původní a kompletní podobě
ze záložní kopie</t>
        </is>
      </c>
      <c r="N28" s="2" t="inlineStr">
        <is>
          <t>gendannelse af data|
datagendannelse</t>
        </is>
      </c>
      <c r="O28" s="2" t="inlineStr">
        <is>
          <t>3|
3</t>
        </is>
      </c>
      <c r="P28" s="2" t="inlineStr">
        <is>
          <t xml:space="preserve">|
</t>
        </is>
      </c>
      <c r="Q28" t="inlineStr">
        <is>
          <t>proces hvorved data gendannes fuldstændigt i deres originale form fra et &lt;i&gt;backup-image*&lt;/i&gt;</t>
        </is>
      </c>
      <c r="R28" s="2" t="inlineStr">
        <is>
          <t>Datenwiedergewinnung|
Datenwiederherstellung</t>
        </is>
      </c>
      <c r="S28" s="2" t="inlineStr">
        <is>
          <t>3|
3</t>
        </is>
      </c>
      <c r="T28" s="2" t="inlineStr">
        <is>
          <t xml:space="preserve">|
</t>
        </is>
      </c>
      <c r="U28" t="inlineStr">
        <is>
          <t>Rückspeicherung von vollständigen Daten in ihrer ursprünglichen Form aus einem Sicherungs-Image</t>
        </is>
      </c>
      <c r="V28" s="2" t="inlineStr">
        <is>
          <t>επαναφορά δεδομένων|
αποκατάσταση δεδομένων</t>
        </is>
      </c>
      <c r="W28" s="2" t="inlineStr">
        <is>
          <t>3|
3</t>
        </is>
      </c>
      <c r="X28" s="2" t="inlineStr">
        <is>
          <t xml:space="preserve">|
</t>
        </is>
      </c>
      <c r="Y28" t="inlineStr">
        <is>
          <t>διαδικασία επαναφοράς δεδομένων στην αρχική τους κατάσταση από αντίγραφο ασφαλείας</t>
        </is>
      </c>
      <c r="Z28" s="2" t="inlineStr">
        <is>
          <t>data restoration</t>
        </is>
      </c>
      <c r="AA28" s="2" t="inlineStr">
        <is>
          <t>3</t>
        </is>
      </c>
      <c r="AB28" s="2" t="inlineStr">
        <is>
          <t/>
        </is>
      </c>
      <c r="AC28" t="inlineStr">
        <is>
          <t>process of restoring data in its original and
complete form from a &lt;i&gt;backup image&lt;/i&gt;&lt;b&gt;*&lt;/b&gt;</t>
        </is>
      </c>
      <c r="AD28" t="inlineStr">
        <is>
          <t/>
        </is>
      </c>
      <c r="AE28" t="inlineStr">
        <is>
          <t/>
        </is>
      </c>
      <c r="AF28" t="inlineStr">
        <is>
          <t/>
        </is>
      </c>
      <c r="AG28" t="inlineStr">
        <is>
          <t/>
        </is>
      </c>
      <c r="AH28" t="inlineStr">
        <is>
          <t/>
        </is>
      </c>
      <c r="AI28" t="inlineStr">
        <is>
          <t/>
        </is>
      </c>
      <c r="AJ28" t="inlineStr">
        <is>
          <t/>
        </is>
      </c>
      <c r="AK28" t="inlineStr">
        <is>
          <t/>
        </is>
      </c>
      <c r="AL28" s="2" t="inlineStr">
        <is>
          <t>tiedonpalautus|
tietojen palautus</t>
        </is>
      </c>
      <c r="AM28" s="2" t="inlineStr">
        <is>
          <t>3|
3</t>
        </is>
      </c>
      <c r="AN28" s="2" t="inlineStr">
        <is>
          <t xml:space="preserve">|
</t>
        </is>
      </c>
      <c r="AO28" t="inlineStr">
        <is>
          <t>tietojen tuominen varmuuskopioista takaisin käytettäviksi</t>
        </is>
      </c>
      <c r="AP28" s="2" t="inlineStr">
        <is>
          <t>restauration de données</t>
        </is>
      </c>
      <c r="AQ28" s="2" t="inlineStr">
        <is>
          <t>3</t>
        </is>
      </c>
      <c r="AR28" s="2" t="inlineStr">
        <is>
          <t/>
        </is>
      </c>
      <c r="AS28" t="inlineStr">
        <is>
          <t>processus consistant à restituer les données dans leur forme complète d'origine à partir d'une sauvegarde</t>
        </is>
      </c>
      <c r="AT28" s="2" t="inlineStr">
        <is>
          <t>athbhunú sonraí</t>
        </is>
      </c>
      <c r="AU28" s="2" t="inlineStr">
        <is>
          <t>3</t>
        </is>
      </c>
      <c r="AV28" s="2" t="inlineStr">
        <is>
          <t/>
        </is>
      </c>
      <c r="AW28" t="inlineStr">
        <is>
          <t/>
        </is>
      </c>
      <c r="AX28" s="2" t="inlineStr">
        <is>
          <t>obnavljanje podataka</t>
        </is>
      </c>
      <c r="AY28" s="2" t="inlineStr">
        <is>
          <t>3</t>
        </is>
      </c>
      <c r="AZ28" s="2" t="inlineStr">
        <is>
          <t/>
        </is>
      </c>
      <c r="BA28" t="inlineStr">
        <is>
          <t/>
        </is>
      </c>
      <c r="BB28" s="2" t="inlineStr">
        <is>
          <t>adathelyreállítás</t>
        </is>
      </c>
      <c r="BC28" s="2" t="inlineStr">
        <is>
          <t>3</t>
        </is>
      </c>
      <c r="BD28" s="2" t="inlineStr">
        <is>
          <t/>
        </is>
      </c>
      <c r="BE28" t="inlineStr">
        <is>
          <t>adatok biztonsági másolatból eredeti és teljes formájukban történő helyreállításának folyamata</t>
        </is>
      </c>
      <c r="BF28" s="2" t="inlineStr">
        <is>
          <t>ripristino dei dati</t>
        </is>
      </c>
      <c r="BG28" s="2" t="inlineStr">
        <is>
          <t>3</t>
        </is>
      </c>
      <c r="BH28" s="2" t="inlineStr">
        <is>
          <t/>
        </is>
      </c>
      <c r="BI28" t="inlineStr">
        <is>
          <t>processo di ripristino dei dati usando un'&lt;i&gt;immagine di backup*&lt;/i&gt; dopo che i dati originali sono stati persi, danneggiati, eliminati o resi altrimenti non disponibili.</t>
        </is>
      </c>
      <c r="BJ28" s="2" t="inlineStr">
        <is>
          <t>duomenų atstatymas</t>
        </is>
      </c>
      <c r="BK28" s="2" t="inlineStr">
        <is>
          <t>3</t>
        </is>
      </c>
      <c r="BL28" s="2" t="inlineStr">
        <is>
          <t/>
        </is>
      </c>
      <c r="BM28" t="inlineStr">
        <is>
          <t>procesas, kurio metu duomenys iš atsarginės kopijos atstatomi tokios formos ir išbaigtumo, kokių buvo</t>
        </is>
      </c>
      <c r="BN28" s="2" t="inlineStr">
        <is>
          <t>datu atjaunošana</t>
        </is>
      </c>
      <c r="BO28" s="2" t="inlineStr">
        <is>
          <t>3</t>
        </is>
      </c>
      <c r="BP28" s="2" t="inlineStr">
        <is>
          <t/>
        </is>
      </c>
      <c r="BQ28" t="inlineStr">
        <is>
          <t>datu atjaunošanas process sākotnējā un pilnā formā no rezerves kopijas</t>
        </is>
      </c>
      <c r="BR28" s="2" t="inlineStr">
        <is>
          <t>restawrazzjoni tad-data</t>
        </is>
      </c>
      <c r="BS28" s="2" t="inlineStr">
        <is>
          <t>3</t>
        </is>
      </c>
      <c r="BT28" s="2" t="inlineStr">
        <is>
          <t/>
        </is>
      </c>
      <c r="BU28" t="inlineStr">
        <is>
          <t>proċess li permezz tiegħu data tiġi restawrata fil-forma oriġinali u kompluta tagħha minn &lt;i&gt;immaġni backup&lt;/i&gt;*</t>
        </is>
      </c>
      <c r="BV28" s="2" t="inlineStr">
        <is>
          <t>gegevensherstel</t>
        </is>
      </c>
      <c r="BW28" s="2" t="inlineStr">
        <is>
          <t>2</t>
        </is>
      </c>
      <c r="BX28" s="2" t="inlineStr">
        <is>
          <t/>
        </is>
      </c>
      <c r="BY28" t="inlineStr">
        <is>
          <t/>
        </is>
      </c>
      <c r="BZ28" s="2" t="inlineStr">
        <is>
          <t>przywracanie danych</t>
        </is>
      </c>
      <c r="CA28" s="2" t="inlineStr">
        <is>
          <t>3</t>
        </is>
      </c>
      <c r="CB28" s="2" t="inlineStr">
        <is>
          <t/>
        </is>
      </c>
      <c r="CC28" t="inlineStr">
        <is>
          <t>proces przywracania danych w ich oryginalnej i kompletnej postaci z kopii zapasowej - w określonym formacie - zawierającej wszystkie pliki z określonego komputera lub urządzenia w określonym czasie w przeszłości</t>
        </is>
      </c>
      <c r="CD28" t="inlineStr">
        <is>
          <t/>
        </is>
      </c>
      <c r="CE28" t="inlineStr">
        <is>
          <t/>
        </is>
      </c>
      <c r="CF28" t="inlineStr">
        <is>
          <t/>
        </is>
      </c>
      <c r="CG28" t="inlineStr">
        <is>
          <t/>
        </is>
      </c>
      <c r="CH28" s="2" t="inlineStr">
        <is>
          <t>restabilire a datelor|
restaurare a datelor</t>
        </is>
      </c>
      <c r="CI28" s="2" t="inlineStr">
        <is>
          <t>3|
3</t>
        </is>
      </c>
      <c r="CJ28" s="2" t="inlineStr">
        <is>
          <t xml:space="preserve">|
</t>
        </is>
      </c>
      <c r="CK28" t="inlineStr">
        <is>
          <t>proces prin care datele sunt restaurate în forma inițială și în mod complet utilizând o copie de rezervă</t>
        </is>
      </c>
      <c r="CL28" t="inlineStr">
        <is>
          <t/>
        </is>
      </c>
      <c r="CM28" t="inlineStr">
        <is>
          <t/>
        </is>
      </c>
      <c r="CN28" t="inlineStr">
        <is>
          <t/>
        </is>
      </c>
      <c r="CO28" t="inlineStr">
        <is>
          <t/>
        </is>
      </c>
      <c r="CP28" s="2" t="inlineStr">
        <is>
          <t>restavriranje podatkov|
obnovitev podatkov</t>
        </is>
      </c>
      <c r="CQ28" s="2" t="inlineStr">
        <is>
          <t>3|
3</t>
        </is>
      </c>
      <c r="CR28" s="2" t="inlineStr">
        <is>
          <t xml:space="preserve">|
</t>
        </is>
      </c>
      <c r="CS28" t="inlineStr">
        <is>
          <t>obnovitev podatkov iz trdega diska na podlagi &lt;a href="https://iate.europa.eu/entry/result/3522465/sl" target="_blank"&gt;varnostnega kopiranja&lt;/a&gt;; postopek, ki povrne izgubljene informacije iz osebnih računalnikov, strežnikov, tablic, mobilnih telefonov in računalniških ter pametnih naprav, ki so bili izgubljeni zaradi okvare računalniških komponent, napake v operacijskem sistemu, hekerskega napada ipd.</t>
        </is>
      </c>
      <c r="CT28" s="2" t="inlineStr">
        <is>
          <t>återskapande av data</t>
        </is>
      </c>
      <c r="CU28" s="2" t="inlineStr">
        <is>
          <t>3</t>
        </is>
      </c>
      <c r="CV28" s="2" t="inlineStr">
        <is>
          <t/>
        </is>
      </c>
      <c r="CW28" t="inlineStr">
        <is>
          <t/>
        </is>
      </c>
    </row>
    <row r="29">
      <c r="A29" s="1" t="str">
        <f>HYPERLINK("https://iate.europa.eu/entry/result/3592590/all", "3592590")</f>
        <v>3592590</v>
      </c>
      <c r="B29" t="inlineStr">
        <is>
          <t>EDUCATION AND COMMUNICATIONS;EUROPEAN UNION</t>
        </is>
      </c>
      <c r="C29" t="inlineStr">
        <is>
          <t>EDUCATION AND COMMUNICATIONS|information technology and data processing|computer system|information security;EUROPEAN UNION|European Union law|intergovernmental legal instrument|common strategy</t>
        </is>
      </c>
      <c r="D29" t="inlineStr">
        <is>
          <t>yes</t>
        </is>
      </c>
      <c r="E29" t="inlineStr">
        <is>
          <t/>
        </is>
      </c>
      <c r="F29" s="2" t="inlineStr">
        <is>
          <t>Стратегия за киберсигурност за цифровото десетилетие</t>
        </is>
      </c>
      <c r="G29" s="2" t="inlineStr">
        <is>
          <t>3</t>
        </is>
      </c>
      <c r="H29" s="2" t="inlineStr">
        <is>
          <t/>
        </is>
      </c>
      <c r="I29" t="inlineStr">
        <is>
          <t/>
        </is>
      </c>
      <c r="J29" s="2" t="inlineStr">
        <is>
          <t>Strategie kybernetické bezpečnosti pro digitální dekádu|
Strategie kybernetické bezpečnosti EU</t>
        </is>
      </c>
      <c r="K29" s="2" t="inlineStr">
        <is>
          <t>3|
3</t>
        </is>
      </c>
      <c r="L29" s="2" t="inlineStr">
        <is>
          <t xml:space="preserve">|
</t>
        </is>
      </c>
      <c r="M29" t="inlineStr">
        <is>
          <t/>
        </is>
      </c>
      <c r="N29" s="2" t="inlineStr">
        <is>
          <t>EU's strategi for cybersikkerhed|
strategi for cybersikkerhed for det digitale årti|
EU's cybersikkerhedsstrategi</t>
        </is>
      </c>
      <c r="O29" s="2" t="inlineStr">
        <is>
          <t>3|
3|
3</t>
        </is>
      </c>
      <c r="P29" s="2" t="inlineStr">
        <is>
          <t xml:space="preserve">|
|
</t>
        </is>
      </c>
      <c r="Q29" t="inlineStr">
        <is>
          <t>EU-strategi, der
blev vedtaget i 2020 og beskriver, hvordan EU vil beskytte sine borgere,
virksomheder og institutioner mod &lt;a href="https://iate.europa.eu/entry/result/2213475/da" target="_blank"&gt;cybertrusler&lt;/a&gt;, og hvordan EU vil fremme
internationalt samarbejde og føre an i sikringen af et globalt og åbent
internet</t>
        </is>
      </c>
      <c r="R29" s="2" t="inlineStr">
        <is>
          <t>Cybersicherheitsstrategie für die digitale Dekade|
EU-Cybersicherheitsstrategie</t>
        </is>
      </c>
      <c r="S29" s="2" t="inlineStr">
        <is>
          <t>3|
3</t>
        </is>
      </c>
      <c r="T29" s="2" t="inlineStr">
        <is>
          <t xml:space="preserve">|
</t>
        </is>
      </c>
      <c r="U29" t="inlineStr">
        <is>
          <t/>
        </is>
      </c>
      <c r="V29" s="2" t="inlineStr">
        <is>
          <t>στρατηγική της ΕΕ για την κυβερνοασφάλεια|
στρατηγική κυβερνοασφάλειας για την ψηφιακή δεκαετία</t>
        </is>
      </c>
      <c r="W29" s="2" t="inlineStr">
        <is>
          <t>3|
3</t>
        </is>
      </c>
      <c r="X29" s="2" t="inlineStr">
        <is>
          <t xml:space="preserve">|
</t>
        </is>
      </c>
      <c r="Y29" t="inlineStr">
        <is>
          <t>ενωσιακή στρατηγική που εγκρίθηκε το 2020, στην οποία καθορίζεται ο τρόπος με τον οποίο η ΕΕ θα προστατεύει τους πολίτες, τις επιχειρήσεις και τα θεσμικά της όργανα από &lt;a href="https://iate.europa.eu/entry/result/2213475/en-el" target="_blank"&gt;κυβερνοαπειλές&lt;/a&gt;, καθώς και ο τρόπος με τον οποίο η ΕΕ θα προωθήσει τη διεθνή συνεργασία και θα ηγηθεί της διασφάλισης ενός παγκόσμιου και ανοικτού διαδικτύου</t>
        </is>
      </c>
      <c r="Z29" s="2" t="inlineStr">
        <is>
          <t>Cybersecurity Strategy for the Digital Decade|
EU cybersecurity strategy|
The EU’s Cybersecurity Strategy for the Digital Decade</t>
        </is>
      </c>
      <c r="AA29" s="2" t="inlineStr">
        <is>
          <t>3|
3|
1</t>
        </is>
      </c>
      <c r="AB29" s="2" t="inlineStr">
        <is>
          <t xml:space="preserve">|
|
</t>
        </is>
      </c>
      <c r="AC29" t="inlineStr">
        <is>
          <t>EU strategy adopted in 2020, which sets out how the EU will shield its people, businesses and institutions from &lt;a href="https://iate.europa.eu/entry/result/2213475/en" target="_blank"&gt;cyber threats&lt;/a&gt;, and how it will advance international cooperation and lead in securing a global and open Internet</t>
        </is>
      </c>
      <c r="AD29" s="2" t="inlineStr">
        <is>
          <t>Estrategia de Ciberseguridad de la UE|
Estrategia de Ciberseguridad para la Década Digital</t>
        </is>
      </c>
      <c r="AE29" s="2" t="inlineStr">
        <is>
          <t>3|
3</t>
        </is>
      </c>
      <c r="AF29" s="2" t="inlineStr">
        <is>
          <t xml:space="preserve">|
</t>
        </is>
      </c>
      <c r="AG29" t="inlineStr">
        <is>
          <t>&lt;div&gt;Estrategia adoptada en 2020 que establece la forma en que la UE protegerá a su población, empresas e instituciones de las ciberamenazas, y la forma en que fomentará la cooperación internacional y tomará la iniciativa para asegurar una internet mundial y abierta.&lt;/div&gt;</t>
        </is>
      </c>
      <c r="AH29" s="2" t="inlineStr">
        <is>
          <t>ELi küberturvalisuse strateegia digikümnendi jaoks</t>
        </is>
      </c>
      <c r="AI29" s="2" t="inlineStr">
        <is>
          <t>3</t>
        </is>
      </c>
      <c r="AJ29" s="2" t="inlineStr">
        <is>
          <t/>
        </is>
      </c>
      <c r="AK29" t="inlineStr">
        <is>
          <t>Euroopa Liidu strateegia, mille eesmärk on kaitsta globaalset ja avatud internetti, rakendades ja täiustades kõiki vahendeid, et tagada turvalisus ning kaitsta Euroopa väärtusi ja inimeste põhiõigusi</t>
        </is>
      </c>
      <c r="AL29" s="2" t="inlineStr">
        <is>
          <t>EU:n kyberturvallisuusstrategia digitaaliselle vuosikymmenelle|
EU:n kyberturvallisuusstrategia</t>
        </is>
      </c>
      <c r="AM29" s="2" t="inlineStr">
        <is>
          <t>3|
3</t>
        </is>
      </c>
      <c r="AN29" s="2" t="inlineStr">
        <is>
          <t xml:space="preserve">|
</t>
        </is>
      </c>
      <c r="AO29" t="inlineStr">
        <is>
          <t>strategia, jossa esitetään, miten EU suojelee kansalaisiaan, yrityksiään ja instituutioitaan kyberuhkilta ja miten se edistää kansainvälistä yhteistyötä ja johtaa pyrkimyksiä turvata avoin ja maailmanlaajuinen internet</t>
        </is>
      </c>
      <c r="AP29" s="2" t="inlineStr">
        <is>
          <t>stratégie de cybersécurité de l’UE pour la décennie numérique|
stratégie de cybersécurité de l'UE</t>
        </is>
      </c>
      <c r="AQ29" s="2" t="inlineStr">
        <is>
          <t>3|
3</t>
        </is>
      </c>
      <c r="AR29" s="2" t="inlineStr">
        <is>
          <t xml:space="preserve">|
</t>
        </is>
      </c>
      <c r="AS29" t="inlineStr">
        <is>
          <t/>
        </is>
      </c>
      <c r="AT29" s="2" t="inlineStr">
        <is>
          <t>Straitéis Chibearshlándála an Aontais Eorpaigh don Deacáid Dhigiteach|
Straitéis Chibearshlándála an Aontais Eorpaigh</t>
        </is>
      </c>
      <c r="AU29" s="2" t="inlineStr">
        <is>
          <t>3|
3</t>
        </is>
      </c>
      <c r="AV29" s="2" t="inlineStr">
        <is>
          <t xml:space="preserve">|
</t>
        </is>
      </c>
      <c r="AW29" t="inlineStr">
        <is>
          <t/>
        </is>
      </c>
      <c r="AX29" s="2" t="inlineStr">
        <is>
          <t>Strategija EU-a za kibersigurnost za digitalno desetljeće</t>
        </is>
      </c>
      <c r="AY29" s="2" t="inlineStr">
        <is>
          <t>3</t>
        </is>
      </c>
      <c r="AZ29" s="2" t="inlineStr">
        <is>
          <t/>
        </is>
      </c>
      <c r="BA29" t="inlineStr">
        <is>
          <t/>
        </is>
      </c>
      <c r="BB29" s="2" t="inlineStr">
        <is>
          <t>Az EU kiberbiztonsági stratégiája a digitális évtizedre|
a digitális évtizedre vonatkozó uniós kiberbiztonsági stratégia</t>
        </is>
      </c>
      <c r="BC29" s="2" t="inlineStr">
        <is>
          <t>3|
3</t>
        </is>
      </c>
      <c r="BD29" s="2" t="inlineStr">
        <is>
          <t xml:space="preserve">|
</t>
        </is>
      </c>
      <c r="BE29" t="inlineStr">
        <is>
          <t>2020-ban elfogadott uniós stratégia, amely felvázolja, hogyan fogja megvédeni az EU a lakóit, a vállalkozásokat 
és az intézményeket a kibertámadásoktól, hogyan fogja előmozdítani a 
nemzetközi együttműködést, illetve hogyan fog vezető szerepet játszani a
 globális és nyílt internet biztosításában</t>
        </is>
      </c>
      <c r="BF29" s="2" t="inlineStr">
        <is>
          <t>strategia dell'UE in materia di cibersicurezza per il decennio digitale|
strategia dell'UE in materia di cibersicurezza</t>
        </is>
      </c>
      <c r="BG29" s="2" t="inlineStr">
        <is>
          <t>3|
3</t>
        </is>
      </c>
      <c r="BH29" s="2" t="inlineStr">
        <is>
          <t xml:space="preserve">|
</t>
        </is>
      </c>
      <c r="BI29" t="inlineStr">
        <is>
          <t>strategia
europea adottata nel 2020 che definisce in che modo l'UE intende proteggere i
cittadini, le imprese e le istituzioni dalle minacce informatiche, promuovere la cooperazione internazionale e contribuire a garantire un'Internet globale e
aperta</t>
        </is>
      </c>
      <c r="BJ29" s="2" t="inlineStr">
        <is>
          <t>Europos Sąjungos skaitmeninio dešimtmečio kibernetinio saugumo strategija|
ES kibernetinio saugumo strategija</t>
        </is>
      </c>
      <c r="BK29" s="2" t="inlineStr">
        <is>
          <t>3|
3</t>
        </is>
      </c>
      <c r="BL29" s="2" t="inlineStr">
        <is>
          <t xml:space="preserve">|
</t>
        </is>
      </c>
      <c r="BM29" t="inlineStr">
        <is>
          <t>strategija, kuria siekiama užtikrinti pasaulinį atvirąjį internetą, aprūpintą veiksmingomis apsaugos priemonėmis rizikai, gresiančiai Europos gyventojų saugumui ir pagrindinėms teisėms bei laisvėms, šalinti</t>
        </is>
      </c>
      <c r="BN29" s="2" t="inlineStr">
        <is>
          <t>Kiberdrošības stratēģija digitālajai desmitgadei|
ES Kiberdrošības stratēģija</t>
        </is>
      </c>
      <c r="BO29" s="2" t="inlineStr">
        <is>
          <t>3|
3</t>
        </is>
      </c>
      <c r="BP29" s="2" t="inlineStr">
        <is>
          <t xml:space="preserve">|
</t>
        </is>
      </c>
      <c r="BQ29" t="inlineStr">
        <is>
          <t/>
        </is>
      </c>
      <c r="BR29" s="2" t="inlineStr">
        <is>
          <t>Strateġija dwar iċ-Ċibersigurtà għad-Deċennju Diġitali|
Strateġija tal-UE dwar iċ-Ċibersigurtà</t>
        </is>
      </c>
      <c r="BS29" s="2" t="inlineStr">
        <is>
          <t>3|
3</t>
        </is>
      </c>
      <c r="BT29" s="2" t="inlineStr">
        <is>
          <t xml:space="preserve">|
</t>
        </is>
      </c>
      <c r="BU29" t="inlineStr">
        <is>
          <t>strateġija tal-UE adottata fl-2020, li tistabbilixxi kif l-UE se tħares lin-nies, lin-negozji u lill-istituzzjonijiet tagħha minn theddid ċibernetiku, u kif se tavvanza l-kooperazzjoni internazzjonali u tkun minn ta' quddiem fl-iżgurar ta' internal globali u miftuħ</t>
        </is>
      </c>
      <c r="BV29" s="2" t="inlineStr">
        <is>
          <t>EU-strategie inzake cyberbeveiliging|
EU-cyberbeveiligingsstrategie|
EU-strategie inzake cyberbeveiliging voor het digitale tijdperk</t>
        </is>
      </c>
      <c r="BW29" s="2" t="inlineStr">
        <is>
          <t>3|
2|
3</t>
        </is>
      </c>
      <c r="BX29" s="2" t="inlineStr">
        <is>
          <t xml:space="preserve">|
|
</t>
        </is>
      </c>
      <c r="BY29" t="inlineStr">
        <is>
          <t>in 2020 aangenomen strategie van de Europese Unie waarin is uiteengezet hoe de EU haar mensen, ondernemingen en instellingen zal beschermen tegen cyberdreigingen, hoe zij de internationale samenwerking zal bevorderen en hoe zij het voortouw zal nemen bij het beveiligen van een mondiaal en open internet</t>
        </is>
      </c>
      <c r="BZ29" s="2" t="inlineStr">
        <is>
          <t>strategia UE w zakresie cyberbezpieczeństwa na cyfrową dekadę|
unijna strategia cyberbezpieczeństwa</t>
        </is>
      </c>
      <c r="CA29" s="2" t="inlineStr">
        <is>
          <t>3|
3</t>
        </is>
      </c>
      <c r="CB29" s="2" t="inlineStr">
        <is>
          <t xml:space="preserve">|
</t>
        </is>
      </c>
      <c r="CC29" t="inlineStr">
        <is>
          <t>strategia UE przyjęta w 2020 r., określająca sposób, w jaki UE będzie chronić swoich obywateli, swoje przedsiębiorstwa i instytucje przed cyberzagrożeniami, rozwijać współpracę międzynarodową oraz pełnić przewodnią rolę w gwarantowaniu globalnego i otwartego internetu</t>
        </is>
      </c>
      <c r="CD29" s="2" t="inlineStr">
        <is>
          <t>Estratégia de Cibersegurança da UE para a Década Digital</t>
        </is>
      </c>
      <c r="CE29" s="2" t="inlineStr">
        <is>
          <t>3</t>
        </is>
      </c>
      <c r="CF29" s="2" t="inlineStr">
        <is>
          <t/>
        </is>
      </c>
      <c r="CG29" t="inlineStr">
        <is>
          <t>Estratégia que define a abordagem que a UE vai seguir para proteger os seus cidadãos, empresas e instituições contra as ciberameaças, aumentar a cooperação internacional e assegurar a liderança na proteção de uma Internet aberta e mundial.</t>
        </is>
      </c>
      <c r="CH29" s="2" t="inlineStr">
        <is>
          <t>Strategia de securitate cibernetică pentru deceniul digital</t>
        </is>
      </c>
      <c r="CI29" s="2" t="inlineStr">
        <is>
          <t>3</t>
        </is>
      </c>
      <c r="CJ29" s="2" t="inlineStr">
        <is>
          <t/>
        </is>
      </c>
      <c r="CK29" t="inlineStr">
        <is>
          <t>strategie adoptată în 2020, care stabilește modul în care UE își 
va proteja locuitorii, întreprinderile și instituțiile de amenințările cibernetice și în care va 
promova cooperarea internațională și își va asuma un rol de lider în ceea ce privește 
asigurarea unui internet mondial și deschis</t>
        </is>
      </c>
      <c r="CL29" s="2" t="inlineStr">
        <is>
          <t>stratégia kybernetickej bezpečnosti v digitálnej dekáde|
stratégia kybernetickej bezpečnosti EÚ v digitálnej dekáde|
stratégia kybernetickej bezpečnosti EÚ</t>
        </is>
      </c>
      <c r="CM29" s="2" t="inlineStr">
        <is>
          <t>3|
3|
3</t>
        </is>
      </c>
      <c r="CN29" s="2" t="inlineStr">
        <is>
          <t xml:space="preserve">|
|
</t>
        </is>
      </c>
      <c r="CO29" t="inlineStr">
        <is>
          <t>stratégia EÚ prijatá v roku 2020, v ktorej sa stanovuje, ako bude EÚ chrániť svojich občanov, podniky a inštitúcie pred &lt;a href="https://iate.europa.eu/entry/result/2213475/sk" target="_blank"&gt;kybernetickými hrozbami&lt;/a&gt;, ako bude presadzovať medzinárodnú spoluprácu a ako sa ujme vedenia pri zabezpečovaní globálneho a otvoreného internetu</t>
        </is>
      </c>
      <c r="CP29" s="2" t="inlineStr">
        <is>
          <t>strategija za kibernetsko varnost v digitalnem desetletju|
strategija EU za kibernetsko varnost</t>
        </is>
      </c>
      <c r="CQ29" s="2" t="inlineStr">
        <is>
          <t>3|
3</t>
        </is>
      </c>
      <c r="CR29" s="2" t="inlineStr">
        <is>
          <t xml:space="preserve">|
</t>
        </is>
      </c>
      <c r="CS29" t="inlineStr">
        <is>
          <t>strategija EU, sprejeta leta 2020, ki opredeljuje, kako bo EU ščitila svoje državljane, podjetja in 
institucije pred &lt;a href="https://iate.europa.eu/entry/result/2213475/sl" target="_blank"&gt;kibernetskimi grožnjami&lt;/a&gt;, spodbujala mednarodno 
sodelovanje ter imela vodilno vlogo pri zagotavljanju zaščite globalnega
 in odprtega interneta</t>
        </is>
      </c>
      <c r="CT29" s="2" t="inlineStr">
        <is>
          <t>EU:s strategi för cybersäkerhet för ett digitalt decennium|
EU:s strategi för cybersäkerhet|
EU:s cybersäkerhetsstrategi</t>
        </is>
      </c>
      <c r="CU29" s="2" t="inlineStr">
        <is>
          <t>3|
2|
2</t>
        </is>
      </c>
      <c r="CV29" s="2" t="inlineStr">
        <is>
          <t>|
proposed|
proposed</t>
        </is>
      </c>
      <c r="CW29" t="inlineStr">
        <is>
          <t/>
        </is>
      </c>
    </row>
    <row r="30">
      <c r="A30" s="1" t="str">
        <f>HYPERLINK("https://iate.europa.eu/entry/result/3577070/all", "3577070")</f>
        <v>3577070</v>
      </c>
      <c r="B30" t="inlineStr">
        <is>
          <t>EDUCATION AND COMMUNICATIONS</t>
        </is>
      </c>
      <c r="C30" t="inlineStr">
        <is>
          <t>EDUCATION AND COMMUNICATIONS|information technology and data processing</t>
        </is>
      </c>
      <c r="D30" t="inlineStr">
        <is>
          <t>yes</t>
        </is>
      </c>
      <c r="E30" t="inlineStr">
        <is>
          <t/>
        </is>
      </c>
      <c r="F30" s="2" t="inlineStr">
        <is>
          <t>общо европейско пространство на данни</t>
        </is>
      </c>
      <c r="G30" s="2" t="inlineStr">
        <is>
          <t>3</t>
        </is>
      </c>
      <c r="H30" s="2" t="inlineStr">
        <is>
          <t/>
        </is>
      </c>
      <c r="I30" t="inlineStr">
        <is>
          <t/>
        </is>
      </c>
      <c r="J30" s="2" t="inlineStr">
        <is>
          <t>společný datový prostor|
společný evropský datový prostor</t>
        </is>
      </c>
      <c r="K30" s="2" t="inlineStr">
        <is>
          <t>3|
3</t>
        </is>
      </c>
      <c r="L30" s="2" t="inlineStr">
        <is>
          <t xml:space="preserve">|
</t>
        </is>
      </c>
      <c r="M30" t="inlineStr">
        <is>
          <t>jednotná digitální oblast, v níž veřejné subjekty, podniky a jednotlivci mají přístup k údajům veřejného sektoru, údajům uchovávaným veřejnými podniky, údajům z veřejně finacovaného výzkumu a údajům soukromého sektoru a mohou je opakovaně využívat</t>
        </is>
      </c>
      <c r="N30" s="2" t="inlineStr">
        <is>
          <t>fælles europæisk dataområde</t>
        </is>
      </c>
      <c r="O30" s="2" t="inlineStr">
        <is>
          <t>3</t>
        </is>
      </c>
      <c r="P30" s="2" t="inlineStr">
        <is>
          <t/>
        </is>
      </c>
      <c r="Q30" t="inlineStr">
        <is>
          <t>digitalt område, hvor det er muligt at sikre adgang til og genanvendelse af offentlige og offentligt finansierede data og at udvikle nye produkter og tjenester baseret på data</t>
        </is>
      </c>
      <c r="R30" s="2" t="inlineStr">
        <is>
          <t>einheitlicher europäischer Datenraum|
gemeinsamer europäischer Datenraum</t>
        </is>
      </c>
      <c r="S30" s="2" t="inlineStr">
        <is>
          <t>3|
3</t>
        </is>
      </c>
      <c r="T30" s="2" t="inlineStr">
        <is>
          <t xml:space="preserve">|
</t>
        </is>
      </c>
      <c r="U30" t="inlineStr">
        <is>
          <t>ein nahtloses digitales Gebiet in einer Größenordnung, die die Entwicklung neuer auf Daten beruhender Produkte und Dienstleistungen ermöglicht</t>
        </is>
      </c>
      <c r="V30" s="2" t="inlineStr">
        <is>
          <t>κοινός ευρωπαϊκός χώρος δεδομένων</t>
        </is>
      </c>
      <c r="W30" s="2" t="inlineStr">
        <is>
          <t>3</t>
        </is>
      </c>
      <c r="X30" s="2" t="inlineStr">
        <is>
          <t/>
        </is>
      </c>
      <c r="Y30" t="inlineStr">
        <is>
          <t/>
        </is>
      </c>
      <c r="Z30" s="2" t="inlineStr">
        <is>
          <t>single European data space|
common data space|
common EU data space|
common European data space</t>
        </is>
      </c>
      <c r="AA30" s="2" t="inlineStr">
        <is>
          <t>2|
3|
1|
3</t>
        </is>
      </c>
      <c r="AB30" s="2" t="inlineStr">
        <is>
          <t xml:space="preserve">admitted|
|
|
</t>
        </is>
      </c>
      <c r="AC30" t="inlineStr">
        <is>
          <t>seamless digital area where public bodies, businesses and individuals can access and reuse public sector data, data held by public undertakings, research data from public funding and private sector data</t>
        </is>
      </c>
      <c r="AD30" s="2" t="inlineStr">
        <is>
          <t>espacio común europeo de datos</t>
        </is>
      </c>
      <c r="AE30" s="2" t="inlineStr">
        <is>
          <t>3</t>
        </is>
      </c>
      <c r="AF30" s="2" t="inlineStr">
        <is>
          <t/>
        </is>
      </c>
      <c r="AG30" t="inlineStr">
        <is>
          <t>Espacio digital homogéneo en el que los organismos del sector público, las empresas y las personas pueden consultar y reutilizar datos del sector público, datos de la investigación financiada con fondos públicos y datos del sector privado.</t>
        </is>
      </c>
      <c r="AH30" s="2" t="inlineStr">
        <is>
          <t>ühtne andmeruum|
ühtne Euroopa andmeruum</t>
        </is>
      </c>
      <c r="AI30" s="2" t="inlineStr">
        <is>
          <t>3|
3</t>
        </is>
      </c>
      <c r="AJ30" s="2" t="inlineStr">
        <is>
          <t xml:space="preserve">|
</t>
        </is>
      </c>
      <c r="AK30" t="inlineStr">
        <is>
          <t>ühtne digiruum, mille suurus võimaldab arendada uusi andmepõhiseid tooteid ja teenuseid</t>
        </is>
      </c>
      <c r="AL30" s="2" t="inlineStr">
        <is>
          <t>yhteinen eurooppalainen data-avaruus</t>
        </is>
      </c>
      <c r="AM30" s="2" t="inlineStr">
        <is>
          <t>3</t>
        </is>
      </c>
      <c r="AN30" s="2" t="inlineStr">
        <is>
          <t/>
        </is>
      </c>
      <c r="AO30" t="inlineStr">
        <is>
          <t>saumaton digitaalinen alue, jolla voidaan kehittää uusia datapohjaisia tuotteita ja palveluita</t>
        </is>
      </c>
      <c r="AP30" s="2" t="inlineStr">
        <is>
          <t>espace européen commun des données|
espace européen unique des données|
espace commun des données</t>
        </is>
      </c>
      <c r="AQ30" s="2" t="inlineStr">
        <is>
          <t>3|
2|
3</t>
        </is>
      </c>
      <c r="AR30" s="2" t="inlineStr">
        <is>
          <t xml:space="preserve">|
|
</t>
        </is>
      </c>
      <c r="AS30" t="inlineStr">
        <is>
          <t>espace numérique sans frontières dont l’ampleur permettra aux entreprises et au secteur public d’accéder plus facilement aux données provenant de sources, de disciplines et de secteurs différents dans l’UE et de les réutiliser plus aisément</t>
        </is>
      </c>
      <c r="AT30" s="2" t="inlineStr">
        <is>
          <t>spás coiteann Eorpach sonraí|
spás coiteann sonraí Eorpach</t>
        </is>
      </c>
      <c r="AU30" s="2" t="inlineStr">
        <is>
          <t>3|
4</t>
        </is>
      </c>
      <c r="AV30" s="2" t="inlineStr">
        <is>
          <t>|
preferred</t>
        </is>
      </c>
      <c r="AW30" t="inlineStr">
        <is>
          <t/>
        </is>
      </c>
      <c r="AX30" s="2" t="inlineStr">
        <is>
          <t>zajednički europski podatkovni prostor</t>
        </is>
      </c>
      <c r="AY30" s="2" t="inlineStr">
        <is>
          <t>3</t>
        </is>
      </c>
      <c r="AZ30" s="2" t="inlineStr">
        <is>
          <t/>
        </is>
      </c>
      <c r="BA30" t="inlineStr">
        <is>
          <t/>
        </is>
      </c>
      <c r="BB30" s="2" t="inlineStr">
        <is>
          <t>közös európai adattér|
közös adattér</t>
        </is>
      </c>
      <c r="BC30" s="2" t="inlineStr">
        <is>
          <t>3|
3</t>
        </is>
      </c>
      <c r="BD30" s="2" t="inlineStr">
        <is>
          <t xml:space="preserve">|
</t>
        </is>
      </c>
      <c r="BE30" t="inlineStr">
        <is>
          <t>digitális terület, amely egyesíti a különböző ágazatokból, országokból és tudományágakból származó, az innováció és a növekedés kulcsfontosságú forrását jelentő adatokat</t>
        </is>
      </c>
      <c r="BF30" s="2" t="inlineStr">
        <is>
          <t>spazio comune europeo dei dati|
spazio comune dei dati|
spazio unico europeo di dati</t>
        </is>
      </c>
      <c r="BG30" s="2" t="inlineStr">
        <is>
          <t>3|
3|
3</t>
        </is>
      </c>
      <c r="BH30" s="2" t="inlineStr">
        <is>
          <t xml:space="preserve">|
|
</t>
        </is>
      </c>
      <c r="BI30" t="inlineStr">
        <is>
          <t>area digitale senza soluzione di continuità che consente alle imprese e al settore pubblico l’accesso ai dati pubblici, ai dati detenuti da imprese pubbliche, ai dati della ricerca raccolti grazie all'impiego di fondi pubblici e ai dati del settore privato, e il loro riutilizzo</t>
        </is>
      </c>
      <c r="BJ30" s="2" t="inlineStr">
        <is>
          <t>bendra Europos duomenų erdvė</t>
        </is>
      </c>
      <c r="BK30" s="2" t="inlineStr">
        <is>
          <t>3</t>
        </is>
      </c>
      <c r="BL30" s="2" t="inlineStr">
        <is>
          <t/>
        </is>
      </c>
      <c r="BM30" t="inlineStr">
        <is>
          <t>vientisa skaitmeninė erdvė, kurioje viešojo sektoriaus įstaigos, įmonės ir asmenys gali naudotis viešojo sektoriaus duomenimis ir valstybės finansuojamo ir privačiojo sektoriaus turimais mokslinių tyrimų duomenimis</t>
        </is>
      </c>
      <c r="BN30" s="2" t="inlineStr">
        <is>
          <t>kopīga Eiropas datu telpa</t>
        </is>
      </c>
      <c r="BO30" s="2" t="inlineStr">
        <is>
          <t>3</t>
        </is>
      </c>
      <c r="BP30" s="2" t="inlineStr">
        <is>
          <t/>
        </is>
      </c>
      <c r="BQ30" t="inlineStr">
        <is>
          <t>vienota digitāla telpa, kurā valsts struktūras, uzņēmumi un privātpersonas var piekļūt publiskā sektora datiem, valsts uzņēmumu informācijai, publiski finansētai zinātniskajai informācijai un privātā sektora datiem un atkalizmantot tos</t>
        </is>
      </c>
      <c r="BR30" s="2" t="inlineStr">
        <is>
          <t>spazju komuni Ewropew tad-&lt;i&gt;data&lt;/i&gt;|
spazju komuni tad-data</t>
        </is>
      </c>
      <c r="BS30" s="2" t="inlineStr">
        <is>
          <t>3|
3</t>
        </is>
      </c>
      <c r="BT30" s="2" t="inlineStr">
        <is>
          <t xml:space="preserve">|
</t>
        </is>
      </c>
      <c r="BU30" t="inlineStr">
        <is>
          <t>żona diġitali bla interruzzjonijiet, fejn korpi pubbliċi, negozji u individwi jkunu jistgħu jaċċessaw u jerġgħu jużaw 
&lt;i&gt;data&lt;/i&gt; tas-settur pubbliku, 
&lt;i&gt;data&lt;/i&gt; miżmuma minn kumpaniji pubbliċi, 
&lt;i&gt;data&lt;/i&gt; tar-riċerka li tiġi ġġenerata minn fondi pubbliċi u 
&lt;i&gt;data&lt;/i&gt; tas-settur privat</t>
        </is>
      </c>
      <c r="BV30" s="2" t="inlineStr">
        <is>
          <t>gemeenschappelijke Europese gegevensruimte</t>
        </is>
      </c>
      <c r="BW30" s="2" t="inlineStr">
        <is>
          <t>3</t>
        </is>
      </c>
      <c r="BX30" s="2" t="inlineStr">
        <is>
          <t/>
        </is>
      </c>
      <c r="BY30" t="inlineStr">
        <is>
          <t>naadloze digitale ruimte met een omvang die de ontwikkeling van nieuwe producten en diensten op basis van gegevens mogelijk moet maken</t>
        </is>
      </c>
      <c r="BZ30" s="2" t="inlineStr">
        <is>
          <t>wspólna europejska przestrzeń danych</t>
        </is>
      </c>
      <c r="CA30" s="2" t="inlineStr">
        <is>
          <t>3</t>
        </is>
      </c>
      <c r="CB30" s="2" t="inlineStr">
        <is>
          <t/>
        </is>
      </c>
      <c r="CC30" t="inlineStr">
        <is>
          <t>jednolity obszar cyfrowy o skali, która umożliwi rozwój nowych produktów i usług w oparciu o dane</t>
        </is>
      </c>
      <c r="CD30" s="2" t="inlineStr">
        <is>
          <t>espaço comum europeu de dados</t>
        </is>
      </c>
      <c r="CE30" s="2" t="inlineStr">
        <is>
          <t>3</t>
        </is>
      </c>
      <c r="CF30" s="2" t="inlineStr">
        <is>
          <t/>
        </is>
      </c>
      <c r="CG30" t="inlineStr">
        <is>
          <t>Área digital sem descontinuidades cuja dimensão permite o desenvolvimento de novos produtos e serviços baseados em dados públicos e dados financiados por fundos públicos, dados conservados por empresas públicas e dados de investigação.</t>
        </is>
      </c>
      <c r="CH30" s="2" t="inlineStr">
        <is>
          <t>spațiu european comun al datelor</t>
        </is>
      </c>
      <c r="CI30" s="2" t="inlineStr">
        <is>
          <t>3</t>
        </is>
      </c>
      <c r="CJ30" s="2" t="inlineStr">
        <is>
          <t/>
        </is>
      </c>
      <c r="CK30" t="inlineStr">
        <is>
          <t/>
        </is>
      </c>
      <c r="CL30" s="2" t="inlineStr">
        <is>
          <t>spoločný európsky dátový priestor|
spoločný dátový priestor</t>
        </is>
      </c>
      <c r="CM30" s="2" t="inlineStr">
        <is>
          <t>3|
3</t>
        </is>
      </c>
      <c r="CN30" s="2" t="inlineStr">
        <is>
          <t xml:space="preserve">|
</t>
        </is>
      </c>
      <c r="CO30" t="inlineStr">
        <is>
          <t>celistvá digitálna oblasť, v ktorej majú verejné orgány, podniky a jednotlivci prístup k údajom verejného sektora, údajom vo vlastníctve verejných podnikov, výskumným údajom financovaným z verejných zdrojov a údajom súkromného sektora a v ktorej ich môžu opakovane použiť</t>
        </is>
      </c>
      <c r="CP30" s="2" t="inlineStr">
        <is>
          <t>skupni evropski podatkovni prostor|
skupni podatkovni prostor</t>
        </is>
      </c>
      <c r="CQ30" s="2" t="inlineStr">
        <is>
          <t>3|
3</t>
        </is>
      </c>
      <c r="CR30" s="2" t="inlineStr">
        <is>
          <t xml:space="preserve">|
</t>
        </is>
      </c>
      <c r="CS30" t="inlineStr">
        <is>
          <t/>
        </is>
      </c>
      <c r="CT30" s="2" t="inlineStr">
        <is>
          <t>gemensamt dataområde i EU|
gemensamt europeiskt dataområde</t>
        </is>
      </c>
      <c r="CU30" s="2" t="inlineStr">
        <is>
          <t>3|
3</t>
        </is>
      </c>
      <c r="CV30" s="2" t="inlineStr">
        <is>
          <t xml:space="preserve">|
</t>
        </is>
      </c>
      <c r="CW30" t="inlineStr">
        <is>
          <t>ett sammanhängande digitalt område i EU som kommer att möjliggöra utvecklingen av nya databaserade produkter och tjänster</t>
        </is>
      </c>
    </row>
    <row r="31">
      <c r="A31" s="1" t="str">
        <f>HYPERLINK("https://iate.europa.eu/entry/result/1474987/all", "1474987")</f>
        <v>1474987</v>
      </c>
      <c r="B31" t="inlineStr">
        <is>
          <t>EDUCATION AND COMMUNICATIONS</t>
        </is>
      </c>
      <c r="C31" t="inlineStr">
        <is>
          <t>EDUCATION AND COMMUNICATIONS|information technology and data processing|information technology industry</t>
        </is>
      </c>
      <c r="D31" t="inlineStr">
        <is>
          <t>yes</t>
        </is>
      </c>
      <c r="E31" t="inlineStr">
        <is>
          <t/>
        </is>
      </c>
      <c r="F31" t="inlineStr">
        <is>
          <t/>
        </is>
      </c>
      <c r="G31" t="inlineStr">
        <is>
          <t/>
        </is>
      </c>
      <c r="H31" t="inlineStr">
        <is>
          <t/>
        </is>
      </c>
      <c r="I31" t="inlineStr">
        <is>
          <t/>
        </is>
      </c>
      <c r="J31" s="2" t="inlineStr">
        <is>
          <t>přenosný počítač</t>
        </is>
      </c>
      <c r="K31" s="2" t="inlineStr">
        <is>
          <t>3</t>
        </is>
      </c>
      <c r="L31" s="2" t="inlineStr">
        <is>
          <t/>
        </is>
      </c>
      <c r="M31" t="inlineStr">
        <is>
          <t>lehký kompaktní počítač se zabudovanou obrazovkou, který může být provozován delší dobu bez připojení ke zdroji proudu a který lze snadno přenášet</t>
        </is>
      </c>
      <c r="N31" s="2" t="inlineStr">
        <is>
          <t>transportabel computer|
bærbar|
bærbar computer</t>
        </is>
      </c>
      <c r="O31" s="2" t="inlineStr">
        <is>
          <t>3|
3|
3</t>
        </is>
      </c>
      <c r="P31" s="2" t="inlineStr">
        <is>
          <t xml:space="preserve">|
|
</t>
        </is>
      </c>
      <c r="Q31" t="inlineStr">
        <is>
          <t>transportabel computer med genopladelige batterier</t>
        </is>
      </c>
      <c r="R31" s="2" t="inlineStr">
        <is>
          <t>tragbarer Computer</t>
        </is>
      </c>
      <c r="S31" s="2" t="inlineStr">
        <is>
          <t>3</t>
        </is>
      </c>
      <c r="T31" s="2" t="inlineStr">
        <is>
          <t/>
        </is>
      </c>
      <c r="U31" t="inlineStr">
        <is>
          <t>Rechner, der primär für den mobilen Einsatz optimiert ist</t>
        </is>
      </c>
      <c r="V31" s="2" t="inlineStr">
        <is>
          <t>φορητός υπολογιστής</t>
        </is>
      </c>
      <c r="W31" s="2" t="inlineStr">
        <is>
          <t>3</t>
        </is>
      </c>
      <c r="X31" s="2" t="inlineStr">
        <is>
          <t/>
        </is>
      </c>
      <c r="Y31" t="inlineStr">
        <is>
          <t/>
        </is>
      </c>
      <c r="Z31" s="2" t="inlineStr">
        <is>
          <t>portable pc|
portable industrial PC|
portable industrial computer|
mobile computer|
luggable computer|
portable computer|
portable industrial computer|
lunchbox computer</t>
        </is>
      </c>
      <c r="AA31" s="2" t="inlineStr">
        <is>
          <t>1|
1|
1|
3|
2|
3|
1|
1</t>
        </is>
      </c>
      <c r="AB31" s="2" t="inlineStr">
        <is>
          <t xml:space="preserve">|
|
|
|
|
|
|
</t>
        </is>
      </c>
      <c r="AC31" t="inlineStr">
        <is>
          <t>personal computer that is designed to be easily transported and relocated</t>
        </is>
      </c>
      <c r="AD31" s="2" t="inlineStr">
        <is>
          <t>ordenador portátil</t>
        </is>
      </c>
      <c r="AE31" s="2" t="inlineStr">
        <is>
          <t>3</t>
        </is>
      </c>
      <c r="AF31" s="2" t="inlineStr">
        <is>
          <t/>
        </is>
      </c>
      <c r="AG31" t="inlineStr">
        <is>
          <t>Ordenador personal de tamaño reducido y fácilmente transportable.</t>
        </is>
      </c>
      <c r="AH31" s="2" t="inlineStr">
        <is>
          <t>kandearvuti</t>
        </is>
      </c>
      <c r="AI31" s="2" t="inlineStr">
        <is>
          <t>3</t>
        </is>
      </c>
      <c r="AJ31" s="2" t="inlineStr">
        <is>
          <t/>
        </is>
      </c>
      <c r="AK31" t="inlineStr">
        <is>
          <t>Mikroarvuti, mida saab mitmes kohas kasutamiseks käes kanda.</t>
        </is>
      </c>
      <c r="AL31" s="2" t="inlineStr">
        <is>
          <t>kannettava|
kannettava tietokone</t>
        </is>
      </c>
      <c r="AM31" s="2" t="inlineStr">
        <is>
          <t>3|
3</t>
        </is>
      </c>
      <c r="AN31" s="2" t="inlineStr">
        <is>
          <t xml:space="preserve">|
</t>
        </is>
      </c>
      <c r="AO31" t="inlineStr">
        <is>
          <t>tietokone, joka on erityisesti suunniteltu kannettavaksi ja käytettäväksi pitkiä aikoja joko suoralla yhteydellä tai ilman suoraa yhteyttä vaihtovirtalähteeseen</t>
        </is>
      </c>
      <c r="AP31" s="2" t="inlineStr">
        <is>
          <t>ordinateur transportable</t>
        </is>
      </c>
      <c r="AQ31" s="2" t="inlineStr">
        <is>
          <t>3</t>
        </is>
      </c>
      <c r="AR31" s="2" t="inlineStr">
        <is>
          <t/>
        </is>
      </c>
      <c r="AS31" t="inlineStr">
        <is>
          <t>ordinateur portable de dimension supérieure à la moyenne (souvent avec un écran de plus de 16 pouces), destiné en général à être utilisé à un endroit semi-permanent</t>
        </is>
      </c>
      <c r="AT31" s="2" t="inlineStr">
        <is>
          <t>ríomhaire iniompartha</t>
        </is>
      </c>
      <c r="AU31" s="2" t="inlineStr">
        <is>
          <t>3</t>
        </is>
      </c>
      <c r="AV31" s="2" t="inlineStr">
        <is>
          <t/>
        </is>
      </c>
      <c r="AW31" t="inlineStr">
        <is>
          <t/>
        </is>
      </c>
      <c r="AX31" s="2" t="inlineStr">
        <is>
          <t>prenosivo računalo</t>
        </is>
      </c>
      <c r="AY31" s="2" t="inlineStr">
        <is>
          <t>3</t>
        </is>
      </c>
      <c r="AZ31" s="2" t="inlineStr">
        <is>
          <t/>
        </is>
      </c>
      <c r="BA31" t="inlineStr">
        <is>
          <t>računalo dovoljno malo i lagano da bi ga se moglo prenositi</t>
        </is>
      </c>
      <c r="BB31" s="2" t="inlineStr">
        <is>
          <t>hordozható számítógép</t>
        </is>
      </c>
      <c r="BC31" s="2" t="inlineStr">
        <is>
          <t>4</t>
        </is>
      </c>
      <c r="BD31" s="2" t="inlineStr">
        <is>
          <t/>
        </is>
      </c>
      <c r="BE31" t="inlineStr">
        <is>
          <t>könnyen szállítható és áthelyezhető személyi számítógép</t>
        </is>
      </c>
      <c r="BF31" s="2" t="inlineStr">
        <is>
          <t>computer portatile|
portatile</t>
        </is>
      </c>
      <c r="BG31" s="2" t="inlineStr">
        <is>
          <t>3|
3</t>
        </is>
      </c>
      <c r="BH31" s="2" t="inlineStr">
        <is>
          <t xml:space="preserve">|
</t>
        </is>
      </c>
      <c r="BI31" t="inlineStr">
        <is>
          <t>computer che integra l'insieme degli elementi di cui esso ha bisogno per funzionare, fra cui un'alimentazione elettrica su batteria, uno schermo e una tastiera, in un case di dimensioni ridotte (di media 360 x 40 x 270)</t>
        </is>
      </c>
      <c r="BJ31" s="2" t="inlineStr">
        <is>
          <t>nešiojamasis kompiuteris</t>
        </is>
      </c>
      <c r="BK31" s="2" t="inlineStr">
        <is>
          <t>3</t>
        </is>
      </c>
      <c r="BL31" s="2" t="inlineStr">
        <is>
          <t/>
        </is>
      </c>
      <c r="BM31" t="inlineStr">
        <is>
          <t>įkraunamu vidiniu energijos šaltiniu (baterija) maitinamas, bet ir prie energijos tinklo galimas jungti mažų matmenų kompiuteris, kurį patogu nešiotis</t>
        </is>
      </c>
      <c r="BN31" s="2" t="inlineStr">
        <is>
          <t>portatīvais dators</t>
        </is>
      </c>
      <c r="BO31" s="2" t="inlineStr">
        <is>
          <t>3</t>
        </is>
      </c>
      <c r="BP31" s="2" t="inlineStr">
        <is>
          <t/>
        </is>
      </c>
      <c r="BQ31" t="inlineStr">
        <is>
          <t>personālais dators, kura konstrukcija un svars ļauj to viegli pārvietot</t>
        </is>
      </c>
      <c r="BR31" s="2" t="inlineStr">
        <is>
          <t>kompjuter portabbli</t>
        </is>
      </c>
      <c r="BS31" s="2" t="inlineStr">
        <is>
          <t>3</t>
        </is>
      </c>
      <c r="BT31" s="2" t="inlineStr">
        <is>
          <t/>
        </is>
      </c>
      <c r="BU31" t="inlineStr">
        <is>
          <t>kompjuter personali li jkun maħsub biex ikun faċilment trasportat, spustat u rilokalizzat</t>
        </is>
      </c>
      <c r="BV31" s="2" t="inlineStr">
        <is>
          <t>draagbare computer</t>
        </is>
      </c>
      <c r="BW31" s="2" t="inlineStr">
        <is>
          <t>3</t>
        </is>
      </c>
      <c r="BX31" s="2" t="inlineStr">
        <is>
          <t/>
        </is>
      </c>
      <c r="BY31" t="inlineStr">
        <is>
          <t>computer die door een accu van stroom wordt voorzien en die u kunt meenemen</t>
        </is>
      </c>
      <c r="BZ31" s="2" t="inlineStr">
        <is>
          <t>komputer przenośny</t>
        </is>
      </c>
      <c r="CA31" s="2" t="inlineStr">
        <is>
          <t>3</t>
        </is>
      </c>
      <c r="CB31" s="2" t="inlineStr">
        <is>
          <t/>
        </is>
      </c>
      <c r="CC31" t="inlineStr">
        <is>
          <t/>
        </is>
      </c>
      <c r="CD31" s="2" t="inlineStr">
        <is>
          <t>computador transportável</t>
        </is>
      </c>
      <c r="CE31" s="2" t="inlineStr">
        <is>
          <t>3</t>
        </is>
      </c>
      <c r="CF31" s="2" t="inlineStr">
        <is>
          <t/>
        </is>
      </c>
      <c r="CG31" t="inlineStr">
        <is>
          <t>Primeiros computadores portáteis, produzidos na primeira metade da década de 1980.</t>
        </is>
      </c>
      <c r="CH31" s="2" t="inlineStr">
        <is>
          <t>computer portabil</t>
        </is>
      </c>
      <c r="CI31" s="2" t="inlineStr">
        <is>
          <t>3</t>
        </is>
      </c>
      <c r="CJ31" s="2" t="inlineStr">
        <is>
          <t/>
        </is>
      </c>
      <c r="CK31" t="inlineStr">
        <is>
          <t/>
        </is>
      </c>
      <c r="CL31" s="2" t="inlineStr">
        <is>
          <t>prenosný počítač</t>
        </is>
      </c>
      <c r="CM31" s="2" t="inlineStr">
        <is>
          <t>3</t>
        </is>
      </c>
      <c r="CN31" s="2" t="inlineStr">
        <is>
          <t/>
        </is>
      </c>
      <c r="CO31" t="inlineStr">
        <is>
          <t>osobný počítač, ktorý možno ľahko prenášať z miesta na miesto</t>
        </is>
      </c>
      <c r="CP31" s="2" t="inlineStr">
        <is>
          <t>prenosni računalnik|
prenosnik</t>
        </is>
      </c>
      <c r="CQ31" s="2" t="inlineStr">
        <is>
          <t>3|
3</t>
        </is>
      </c>
      <c r="CR31" s="2" t="inlineStr">
        <is>
          <t xml:space="preserve">|
</t>
        </is>
      </c>
      <c r="CS31" t="inlineStr">
        <is>
          <t/>
        </is>
      </c>
      <c r="CT31" s="2" t="inlineStr">
        <is>
          <t>bärbar dator</t>
        </is>
      </c>
      <c r="CU31" s="2" t="inlineStr">
        <is>
          <t>3</t>
        </is>
      </c>
      <c r="CV31" s="2" t="inlineStr">
        <is>
          <t/>
        </is>
      </c>
      <c r="CW31" t="inlineStr">
        <is>
          <t>dator som är utformad så att den är lätt att bära med sig</t>
        </is>
      </c>
    </row>
    <row r="32">
      <c r="A32" s="1" t="str">
        <f>HYPERLINK("https://iate.europa.eu/entry/result/3628113/all", "3628113")</f>
        <v>3628113</v>
      </c>
      <c r="B32" t="inlineStr">
        <is>
          <t>LAW;EDUCATION AND COMMUNICATIONS</t>
        </is>
      </c>
      <c r="C32" t="inlineStr">
        <is>
          <t>LAW|rights and freedoms|rights of the individual|children's rights;EDUCATION AND COMMUNICATIONS|information technology and data processing;LAW|criminal law|offence|crime against individuals|sexual offence</t>
        </is>
      </c>
      <c r="D32" t="inlineStr">
        <is>
          <t>yes</t>
        </is>
      </c>
      <c r="E32" t="inlineStr">
        <is>
          <t/>
        </is>
      </c>
      <c r="F32" t="inlineStr">
        <is>
          <t/>
        </is>
      </c>
      <c r="G32" t="inlineStr">
        <is>
          <t/>
        </is>
      </c>
      <c r="H32" t="inlineStr">
        <is>
          <t/>
        </is>
      </c>
      <c r="I32" t="inlineStr">
        <is>
          <t/>
        </is>
      </c>
      <c r="J32" s="2" t="inlineStr">
        <is>
          <t>pohlavní zneužívání dětí on-line</t>
        </is>
      </c>
      <c r="K32" s="2" t="inlineStr">
        <is>
          <t>3</t>
        </is>
      </c>
      <c r="L32" s="2" t="inlineStr">
        <is>
          <t/>
        </is>
      </c>
      <c r="M32" t="inlineStr">
        <is>
          <t>materiály pohlavního
zneužívání dětí on-line a navazování kontaktu s dětmi</t>
        </is>
      </c>
      <c r="N32" s="2" t="inlineStr">
        <is>
          <t>seksuelt misbrug af børn online</t>
        </is>
      </c>
      <c r="O32" s="2" t="inlineStr">
        <is>
          <t>3</t>
        </is>
      </c>
      <c r="P32" s="2" t="inlineStr">
        <is>
          <t/>
        </is>
      </c>
      <c r="Q32" t="inlineStr">
        <is>
          <t>&lt;a href="https://iate.europa.eu/entry/result/229224/da" target="_blank"&gt;seksuelt misbrug af børn&lt;/a&gt; ved hjælp af informations- og kommunikationsteknologi</t>
        </is>
      </c>
      <c r="R32" s="2" t="inlineStr">
        <is>
          <t>sexueller Kindesmissbrauch im Internet</t>
        </is>
      </c>
      <c r="S32" s="2" t="inlineStr">
        <is>
          <t>3</t>
        </is>
      </c>
      <c r="T32" s="2" t="inlineStr">
        <is>
          <t/>
        </is>
      </c>
      <c r="U32" t="inlineStr">
        <is>
          <t/>
        </is>
      </c>
      <c r="V32" s="2" t="inlineStr">
        <is>
          <t>σεξουαλική κακοποίηση παιδιών στο διαδίκτυο</t>
        </is>
      </c>
      <c r="W32" s="2" t="inlineStr">
        <is>
          <t>3</t>
        </is>
      </c>
      <c r="X32" s="2" t="inlineStr">
        <is>
          <t/>
        </is>
      </c>
      <c r="Y32" t="inlineStr">
        <is>
          <t>χρήση της τεχνολογίας πληροφοριών και επικοινωνιών ως μέσου σεξουαλικής κακοποίησης παιδιών</t>
        </is>
      </c>
      <c r="Z32" s="2" t="inlineStr">
        <is>
          <t>online child sexual abuse|
child sexual abuse online</t>
        </is>
      </c>
      <c r="AA32" s="2" t="inlineStr">
        <is>
          <t>3|
3</t>
        </is>
      </c>
      <c r="AB32" s="2" t="inlineStr">
        <is>
          <t xml:space="preserve">|
</t>
        </is>
      </c>
      <c r="AC32" t="inlineStr">
        <is>
          <t>use of
 information and communication technology as a means to sexually
 abuse children</t>
        </is>
      </c>
      <c r="AD32" s="2" t="inlineStr">
        <is>
          <t>abuso sexual de menores en línea</t>
        </is>
      </c>
      <c r="AE32" s="2" t="inlineStr">
        <is>
          <t>3</t>
        </is>
      </c>
      <c r="AF32" s="2" t="inlineStr">
        <is>
          <t/>
        </is>
      </c>
      <c r="AG32" t="inlineStr">
        <is>
          <t>La difusión en línea de &lt;a href="https://iate.europa.eu/entry/result/3628162/es" target="_blank"&gt;material de abuso sexual de menores&lt;/a&gt; y el &lt;a href="https://iate.europa.eu/entry/result/3550896/es" target="_blank"&gt;embaucamiento de menores&lt;/a&gt;.</t>
        </is>
      </c>
      <c r="AH32" s="2" t="inlineStr">
        <is>
          <t>laste seksuaalne väärkohtlemine internetis|
laste seksuaalne kuritarvitamine internetis</t>
        </is>
      </c>
      <c r="AI32" s="2" t="inlineStr">
        <is>
          <t>3|
3</t>
        </is>
      </c>
      <c r="AJ32" s="2" t="inlineStr">
        <is>
          <t xml:space="preserve">preferred|
</t>
        </is>
      </c>
      <c r="AK32" t="inlineStr">
        <is>
          <t>&lt;a href="https://iate.europa.eu/entry/result/3628162/et" target="_blank"&gt;lapse seksuaalset väärkohtlemist kujutava materjali&lt;/a&gt; levitamine ja &lt;a href="https://iate.europa.eu/entry/result/3550896/et" target="_blank"&gt;laste ahvatlemine seksuaalsuhte eesmärgil&lt;/a&gt; internetis</t>
        </is>
      </c>
      <c r="AL32" s="2" t="inlineStr">
        <is>
          <t>verkkovälitteinen lapsiin kohdistuva seksuaaliväkivalta|
verkkovälitteinen lapseen kohdistuva seksuaaliväkivalta</t>
        </is>
      </c>
      <c r="AM32" s="2" t="inlineStr">
        <is>
          <t>3|
3</t>
        </is>
      </c>
      <c r="AN32" s="2" t="inlineStr">
        <is>
          <t xml:space="preserve">|
</t>
        </is>
      </c>
      <c r="AO32" t="inlineStr">
        <is>
          <t>verkossa tapahtuvaa lapsiin kohdistuvaa seksuaaliväkivaltaa todistavan kuvamateriaalin levittäminen ja lapsen houkuttelu seksuaalisiin tarkoituksiin</t>
        </is>
      </c>
      <c r="AP32" s="2" t="inlineStr">
        <is>
          <t>abus sexuels sur enfants en ligne|
abus sexuel commis en ligne sur des enfants</t>
        </is>
      </c>
      <c r="AQ32" s="2" t="inlineStr">
        <is>
          <t>3|
3</t>
        </is>
      </c>
      <c r="AR32" s="2" t="inlineStr">
        <is>
          <t xml:space="preserve">preferred|
</t>
        </is>
      </c>
      <c r="AS32" t="inlineStr">
        <is>
          <t>utilisation des technologies de l'information et de la communication pour commettre des abus sexuels sur des enfants</t>
        </is>
      </c>
      <c r="AT32" t="inlineStr">
        <is>
          <t/>
        </is>
      </c>
      <c r="AU32" t="inlineStr">
        <is>
          <t/>
        </is>
      </c>
      <c r="AV32" t="inlineStr">
        <is>
          <t/>
        </is>
      </c>
      <c r="AW32" t="inlineStr">
        <is>
          <t/>
        </is>
      </c>
      <c r="AX32" s="2" t="inlineStr">
        <is>
          <t>seksualno zlostavljanje djece na internetu</t>
        </is>
      </c>
      <c r="AY32" s="2" t="inlineStr">
        <is>
          <t>3</t>
        </is>
      </c>
      <c r="AZ32" s="2" t="inlineStr">
        <is>
          <t/>
        </is>
      </c>
      <c r="BA32" t="inlineStr">
        <is>
          <t/>
        </is>
      </c>
      <c r="BB32" s="2" t="inlineStr">
        <is>
          <t>gyermekek online szexuális bántalmazása</t>
        </is>
      </c>
      <c r="BC32" s="2" t="inlineStr">
        <is>
          <t>3</t>
        </is>
      </c>
      <c r="BD32" s="2" t="inlineStr">
        <is>
          <t/>
        </is>
      </c>
      <c r="BE32" t="inlineStr">
        <is>
          <t/>
        </is>
      </c>
      <c r="BF32" s="2" t="inlineStr">
        <is>
          <t>abuso sessuale su minori online|
abuso sessuale online sui minori</t>
        </is>
      </c>
      <c r="BG32" s="2" t="inlineStr">
        <is>
          <t>3|
3</t>
        </is>
      </c>
      <c r="BH32" s="2" t="inlineStr">
        <is>
          <t xml:space="preserve">|
</t>
        </is>
      </c>
      <c r="BI32" t="inlineStr">
        <is>
          <t>uso delle
tecnologie dell’informazione e della comunicazione per abusare sessualmente di
minori</t>
        </is>
      </c>
      <c r="BJ32" s="2" t="inlineStr">
        <is>
          <t>seksualinė prievarta prieš vaikus internete</t>
        </is>
      </c>
      <c r="BK32" s="2" t="inlineStr">
        <is>
          <t>3</t>
        </is>
      </c>
      <c r="BL32" s="2" t="inlineStr">
        <is>
          <t/>
        </is>
      </c>
      <c r="BM32" t="inlineStr">
        <is>
          <t>seksualinės prievartos prieš vaikus internete medžiaga ir ryšių su vaikais mezgimas</t>
        </is>
      </c>
      <c r="BN32" s="2" t="inlineStr">
        <is>
          <t>seksuāla vardarbība pret bērniem tiešsaistē</t>
        </is>
      </c>
      <c r="BO32" s="2" t="inlineStr">
        <is>
          <t>3</t>
        </is>
      </c>
      <c r="BP32" s="2" t="inlineStr">
        <is>
          <t/>
        </is>
      </c>
      <c r="BQ32" t="inlineStr">
        <is>
          <t/>
        </is>
      </c>
      <c r="BR32" s="2" t="inlineStr">
        <is>
          <t>abbuż sesswali tat-tfal online</t>
        </is>
      </c>
      <c r="BS32" s="2" t="inlineStr">
        <is>
          <t>3</t>
        </is>
      </c>
      <c r="BT32" s="2" t="inlineStr">
        <is>
          <t/>
        </is>
      </c>
      <c r="BU32" t="inlineStr">
        <is>
          <t/>
        </is>
      </c>
      <c r="BV32" t="inlineStr">
        <is>
          <t/>
        </is>
      </c>
      <c r="BW32" t="inlineStr">
        <is>
          <t/>
        </is>
      </c>
      <c r="BX32" t="inlineStr">
        <is>
          <t/>
        </is>
      </c>
      <c r="BY32" t="inlineStr">
        <is>
          <t/>
        </is>
      </c>
      <c r="BZ32" s="2" t="inlineStr">
        <is>
          <t>niegodziwe traktowanie dzieci w celach seksualnych w internecie</t>
        </is>
      </c>
      <c r="CA32" s="2" t="inlineStr">
        <is>
          <t>3</t>
        </is>
      </c>
      <c r="CB32" s="2" t="inlineStr">
        <is>
          <t/>
        </is>
      </c>
      <c r="CC32" t="inlineStr">
        <is>
          <t>rozpowszechnianie materiałów przedstawiających niegodziwe traktowanie dzieci w celach seksualnych w internecie oraz nagabywanie dzieci w celach seksualnych</t>
        </is>
      </c>
      <c r="CD32" s="2" t="inlineStr">
        <is>
          <t>abuso sexual de crianças em linha</t>
        </is>
      </c>
      <c r="CE32" s="2" t="inlineStr">
        <is>
          <t>3</t>
        </is>
      </c>
      <c r="CF32" s="2" t="inlineStr">
        <is>
          <t/>
        </is>
      </c>
      <c r="CG32" t="inlineStr">
        <is>
          <t/>
        </is>
      </c>
      <c r="CH32" s="2" t="inlineStr">
        <is>
          <t>abuz sexual online asupra copiilor</t>
        </is>
      </c>
      <c r="CI32" s="2" t="inlineStr">
        <is>
          <t>3</t>
        </is>
      </c>
      <c r="CJ32" s="2" t="inlineStr">
        <is>
          <t/>
        </is>
      </c>
      <c r="CK32" t="inlineStr">
        <is>
          <t>diseminarea în mediul online de &lt;a href="https://iate.europa.eu/entry/result/3628162/ro" target="_blank"&gt;materiale care conțin abuzuri sexuale asupra copiilor&lt;/a&gt; și &lt;a href="https://iate.europa.eu/entry/result/3550896/ro" target="_blank"&gt;ademenirea copiilor&lt;/a&gt;</t>
        </is>
      </c>
      <c r="CL32" s="2" t="inlineStr">
        <is>
          <t>sexuálne zneužívanie detí online</t>
        </is>
      </c>
      <c r="CM32" s="2" t="inlineStr">
        <is>
          <t>3</t>
        </is>
      </c>
      <c r="CN32" s="2" t="inlineStr">
        <is>
          <t/>
        </is>
      </c>
      <c r="CO32" t="inlineStr">
        <is>
          <t>využívanie informačných a komunikačných technológií ako prostriedok na &lt;a href="https://iate.europa.eu/entry/result/229224/sk" target="_blank"&gt;sexuálne zneužívanie detí&lt;/a&gt;</t>
        </is>
      </c>
      <c r="CP32" s="2" t="inlineStr">
        <is>
          <t>spolna zloraba otrok na spletu</t>
        </is>
      </c>
      <c r="CQ32" s="2" t="inlineStr">
        <is>
          <t>3</t>
        </is>
      </c>
      <c r="CR32" s="2" t="inlineStr">
        <is>
          <t/>
        </is>
      </c>
      <c r="CS32" t="inlineStr">
        <is>
          <t>posnetki spolnih zlorab otrok na spletu in pridobivanje otrok</t>
        </is>
      </c>
      <c r="CT32" s="2" t="inlineStr">
        <is>
          <t>sexuella övergrepp mot barn på nätet</t>
        </is>
      </c>
      <c r="CU32" s="2" t="inlineStr">
        <is>
          <t>3</t>
        </is>
      </c>
      <c r="CV32" s="2" t="inlineStr">
        <is>
          <t/>
        </is>
      </c>
      <c r="CW32" t="inlineStr">
        <is>
          <t>användning av informations- och kommunikationsteknik som ett medel för sexuella övergrepp mot barn</t>
        </is>
      </c>
    </row>
    <row r="33">
      <c r="A33" s="1" t="str">
        <f>HYPERLINK("https://iate.europa.eu/entry/result/3629437/all", "3629437")</f>
        <v>3629437</v>
      </c>
      <c r="B33" t="inlineStr">
        <is>
          <t>EUROPEAN UNION;EDUCATION AND COMMUNICATIONS</t>
        </is>
      </c>
      <c r="C33" t="inlineStr">
        <is>
          <t>EUROPEAN UNION|European construction;EDUCATION AND COMMUNICATIONS|information technology and data processing|computer system|computer network;EDUCATION AND COMMUNICATIONS|information and information processing|information|exchange of information</t>
        </is>
      </c>
      <c r="D33" t="inlineStr">
        <is>
          <t>yes</t>
        </is>
      </c>
      <c r="E33" t="inlineStr">
        <is>
          <t/>
        </is>
      </c>
      <c r="F33" t="inlineStr">
        <is>
          <t/>
        </is>
      </c>
      <c r="G33" t="inlineStr">
        <is>
          <t/>
        </is>
      </c>
      <c r="H33" t="inlineStr">
        <is>
          <t/>
        </is>
      </c>
      <c r="I33" t="inlineStr">
        <is>
          <t/>
        </is>
      </c>
      <c r="J33" t="inlineStr">
        <is>
          <t/>
        </is>
      </c>
      <c r="K33" t="inlineStr">
        <is>
          <t/>
        </is>
      </c>
      <c r="L33" t="inlineStr">
        <is>
          <t/>
        </is>
      </c>
      <c r="M33" t="inlineStr">
        <is>
          <t/>
        </is>
      </c>
      <c r="N33" s="2" t="inlineStr">
        <is>
          <t>grænseoverskridende interoperabilitet|
interoperabilitet på tværs af grænserne</t>
        </is>
      </c>
      <c r="O33" s="2" t="inlineStr">
        <is>
          <t>3|
3</t>
        </is>
      </c>
      <c r="P33" s="2" t="inlineStr">
        <is>
          <t xml:space="preserve">|
</t>
        </is>
      </c>
      <c r="Q33" t="inlineStr">
        <is>
          <t/>
        </is>
      </c>
      <c r="R33" t="inlineStr">
        <is>
          <t/>
        </is>
      </c>
      <c r="S33" t="inlineStr">
        <is>
          <t/>
        </is>
      </c>
      <c r="T33" t="inlineStr">
        <is>
          <t/>
        </is>
      </c>
      <c r="U33" t="inlineStr">
        <is>
          <t/>
        </is>
      </c>
      <c r="V33" s="2" t="inlineStr">
        <is>
          <t>διασυνοριακή διαλειτουργικότητα</t>
        </is>
      </c>
      <c r="W33" s="2" t="inlineStr">
        <is>
          <t>3</t>
        </is>
      </c>
      <c r="X33" s="2" t="inlineStr">
        <is>
          <t/>
        </is>
      </c>
      <c r="Y33" t="inlineStr">
        <is>
          <t/>
        </is>
      </c>
      <c r="Z33" s="2" t="inlineStr">
        <is>
          <t>cross-border interoperability</t>
        </is>
      </c>
      <c r="AA33" s="2" t="inlineStr">
        <is>
          <t>3</t>
        </is>
      </c>
      <c r="AB33" s="2" t="inlineStr">
        <is>
          <t/>
        </is>
      </c>
      <c r="AC33" t="inlineStr">
        <is>
          <t>ability of systems to be used in different Member States and institutions, bodies, and agencies of the EU to interact and work with each other</t>
        </is>
      </c>
      <c r="AD33" t="inlineStr">
        <is>
          <t/>
        </is>
      </c>
      <c r="AE33" t="inlineStr">
        <is>
          <t/>
        </is>
      </c>
      <c r="AF33" t="inlineStr">
        <is>
          <t/>
        </is>
      </c>
      <c r="AG33" t="inlineStr">
        <is>
          <t/>
        </is>
      </c>
      <c r="AH33" t="inlineStr">
        <is>
          <t/>
        </is>
      </c>
      <c r="AI33" t="inlineStr">
        <is>
          <t/>
        </is>
      </c>
      <c r="AJ33" t="inlineStr">
        <is>
          <t/>
        </is>
      </c>
      <c r="AK33" t="inlineStr">
        <is>
          <t/>
        </is>
      </c>
      <c r="AL33" t="inlineStr">
        <is>
          <t/>
        </is>
      </c>
      <c r="AM33" t="inlineStr">
        <is>
          <t/>
        </is>
      </c>
      <c r="AN33" t="inlineStr">
        <is>
          <t/>
        </is>
      </c>
      <c r="AO33" t="inlineStr">
        <is>
          <t/>
        </is>
      </c>
      <c r="AP33" t="inlineStr">
        <is>
          <t/>
        </is>
      </c>
      <c r="AQ33" t="inlineStr">
        <is>
          <t/>
        </is>
      </c>
      <c r="AR33" t="inlineStr">
        <is>
          <t/>
        </is>
      </c>
      <c r="AS33" t="inlineStr">
        <is>
          <t/>
        </is>
      </c>
      <c r="AT33" t="inlineStr">
        <is>
          <t/>
        </is>
      </c>
      <c r="AU33" t="inlineStr">
        <is>
          <t/>
        </is>
      </c>
      <c r="AV33" t="inlineStr">
        <is>
          <t/>
        </is>
      </c>
      <c r="AW33" t="inlineStr">
        <is>
          <t/>
        </is>
      </c>
      <c r="AX33" t="inlineStr">
        <is>
          <t/>
        </is>
      </c>
      <c r="AY33" t="inlineStr">
        <is>
          <t/>
        </is>
      </c>
      <c r="AZ33" t="inlineStr">
        <is>
          <t/>
        </is>
      </c>
      <c r="BA33" t="inlineStr">
        <is>
          <t/>
        </is>
      </c>
      <c r="BB33" t="inlineStr">
        <is>
          <t/>
        </is>
      </c>
      <c r="BC33" t="inlineStr">
        <is>
          <t/>
        </is>
      </c>
      <c r="BD33" t="inlineStr">
        <is>
          <t/>
        </is>
      </c>
      <c r="BE33" t="inlineStr">
        <is>
          <t/>
        </is>
      </c>
      <c r="BF33" t="inlineStr">
        <is>
          <t/>
        </is>
      </c>
      <c r="BG33" t="inlineStr">
        <is>
          <t/>
        </is>
      </c>
      <c r="BH33" t="inlineStr">
        <is>
          <t/>
        </is>
      </c>
      <c r="BI33" t="inlineStr">
        <is>
          <t/>
        </is>
      </c>
      <c r="BJ33" t="inlineStr">
        <is>
          <t/>
        </is>
      </c>
      <c r="BK33" t="inlineStr">
        <is>
          <t/>
        </is>
      </c>
      <c r="BL33" t="inlineStr">
        <is>
          <t/>
        </is>
      </c>
      <c r="BM33" t="inlineStr">
        <is>
          <t/>
        </is>
      </c>
      <c r="BN33" t="inlineStr">
        <is>
          <t/>
        </is>
      </c>
      <c r="BO33" t="inlineStr">
        <is>
          <t/>
        </is>
      </c>
      <c r="BP33" t="inlineStr">
        <is>
          <t/>
        </is>
      </c>
      <c r="BQ33" t="inlineStr">
        <is>
          <t/>
        </is>
      </c>
      <c r="BR33" t="inlineStr">
        <is>
          <t/>
        </is>
      </c>
      <c r="BS33" t="inlineStr">
        <is>
          <t/>
        </is>
      </c>
      <c r="BT33" t="inlineStr">
        <is>
          <t/>
        </is>
      </c>
      <c r="BU33" t="inlineStr">
        <is>
          <t/>
        </is>
      </c>
      <c r="BV33" t="inlineStr">
        <is>
          <t/>
        </is>
      </c>
      <c r="BW33" t="inlineStr">
        <is>
          <t/>
        </is>
      </c>
      <c r="BX33" t="inlineStr">
        <is>
          <t/>
        </is>
      </c>
      <c r="BY33" t="inlineStr">
        <is>
          <t/>
        </is>
      </c>
      <c r="BZ33" t="inlineStr">
        <is>
          <t/>
        </is>
      </c>
      <c r="CA33" t="inlineStr">
        <is>
          <t/>
        </is>
      </c>
      <c r="CB33" t="inlineStr">
        <is>
          <t/>
        </is>
      </c>
      <c r="CC33" t="inlineStr">
        <is>
          <t/>
        </is>
      </c>
      <c r="CD33" t="inlineStr">
        <is>
          <t/>
        </is>
      </c>
      <c r="CE33" t="inlineStr">
        <is>
          <t/>
        </is>
      </c>
      <c r="CF33" t="inlineStr">
        <is>
          <t/>
        </is>
      </c>
      <c r="CG33" t="inlineStr">
        <is>
          <t/>
        </is>
      </c>
      <c r="CH33" t="inlineStr">
        <is>
          <t/>
        </is>
      </c>
      <c r="CI33" t="inlineStr">
        <is>
          <t/>
        </is>
      </c>
      <c r="CJ33" t="inlineStr">
        <is>
          <t/>
        </is>
      </c>
      <c r="CK33" t="inlineStr">
        <is>
          <t/>
        </is>
      </c>
      <c r="CL33" t="inlineStr">
        <is>
          <t/>
        </is>
      </c>
      <c r="CM33" t="inlineStr">
        <is>
          <t/>
        </is>
      </c>
      <c r="CN33" t="inlineStr">
        <is>
          <t/>
        </is>
      </c>
      <c r="CO33" t="inlineStr">
        <is>
          <t/>
        </is>
      </c>
      <c r="CP33" s="2" t="inlineStr">
        <is>
          <t>čezmejna interoperabilnost</t>
        </is>
      </c>
      <c r="CQ33" s="2" t="inlineStr">
        <is>
          <t>3</t>
        </is>
      </c>
      <c r="CR33" s="2" t="inlineStr">
        <is>
          <t/>
        </is>
      </c>
      <c r="CS33" t="inlineStr">
        <is>
          <t/>
        </is>
      </c>
      <c r="CT33" s="2" t="inlineStr">
        <is>
          <t>gränsöverskridande interoperabilitet</t>
        </is>
      </c>
      <c r="CU33" s="2" t="inlineStr">
        <is>
          <t>3</t>
        </is>
      </c>
      <c r="CV33" s="2" t="inlineStr">
        <is>
          <t/>
        </is>
      </c>
      <c r="CW33" t="inlineStr">
        <is>
          <t/>
        </is>
      </c>
    </row>
    <row r="34">
      <c r="A34" s="1" t="str">
        <f>HYPERLINK("https://iate.europa.eu/entry/result/3528645/all", "3528645")</f>
        <v>3528645</v>
      </c>
      <c r="B34" t="inlineStr">
        <is>
          <t>POLITICS;EDUCATION AND COMMUNICATIONS</t>
        </is>
      </c>
      <c r="C34" t="inlineStr">
        <is>
          <t>POLITICS|executive power and public service|public administration|electronic government;POLITICS|executive power and public service|executive body|governance;EDUCATION AND COMMUNICATIONS|information technology and data processing</t>
        </is>
      </c>
      <c r="D34" t="inlineStr">
        <is>
          <t>yes</t>
        </is>
      </c>
      <c r="E34" t="inlineStr">
        <is>
          <t/>
        </is>
      </c>
      <c r="F34" t="inlineStr">
        <is>
          <t/>
        </is>
      </c>
      <c r="G34" t="inlineStr">
        <is>
          <t/>
        </is>
      </c>
      <c r="H34" t="inlineStr">
        <is>
          <t/>
        </is>
      </c>
      <c r="I34" t="inlineStr">
        <is>
          <t/>
        </is>
      </c>
      <c r="J34" s="2" t="inlineStr">
        <is>
          <t>řízení interoperability</t>
        </is>
      </c>
      <c r="K34" s="2" t="inlineStr">
        <is>
          <t>3</t>
        </is>
      </c>
      <c r="L34" s="2" t="inlineStr">
        <is>
          <t/>
        </is>
      </c>
      <c r="M34" t="inlineStr">
        <is>
          <t>řízení zahrnující vlastnictví, definování, vývoj, udržování, sledování, podporu a provádění &lt;a href="https://iate.europa.eu/entry/result/3528491/cs" target="_blank"&gt;rámců interoperability&lt;/a&gt; v prostředí více organizací spolupracujících na poskytování veřejných služeb</t>
        </is>
      </c>
      <c r="N34" s="2" t="inlineStr">
        <is>
          <t>interoperabilitetsstyring</t>
        </is>
      </c>
      <c r="O34" s="2" t="inlineStr">
        <is>
          <t>3</t>
        </is>
      </c>
      <c r="P34" s="2" t="inlineStr">
        <is>
          <t/>
        </is>
      </c>
      <c r="Q34" t="inlineStr">
        <is>
          <t>beslutninger om interoperabilitetsrammer, institutionelle ordninger, organisatoriske strukturer, roller og ansvarsområder, politikker, aftaler og andre aspekter af at sikre og overvåge interoperabilitet på nationalt plan og EU-plan</t>
        </is>
      </c>
      <c r="R34" t="inlineStr">
        <is>
          <t/>
        </is>
      </c>
      <c r="S34" t="inlineStr">
        <is>
          <t/>
        </is>
      </c>
      <c r="T34" t="inlineStr">
        <is>
          <t/>
        </is>
      </c>
      <c r="U34" t="inlineStr">
        <is>
          <t/>
        </is>
      </c>
      <c r="V34" s="2" t="inlineStr">
        <is>
          <t>διακυβέρνηση της διαλειτουργικότητας</t>
        </is>
      </c>
      <c r="W34" s="2" t="inlineStr">
        <is>
          <t>3</t>
        </is>
      </c>
      <c r="X34" s="2" t="inlineStr">
        <is>
          <t/>
        </is>
      </c>
      <c r="Y34" t="inlineStr">
        <is>
          <t>λειτουργία που καλύπτει τις αποφάσεις σχετικά με πλαίσια διαλειτουργικότητας, θεσμικούς διακανονισμούς, οργανωτικές δομές, ρόλους και ευθύνες, πολιτικές, συμφωνίες και λοιπές πτυχές διασφάλισης και παρακολούθησης της διαλειτουργικότητας σε εθνικό επίπεδο και σε επίπεδο ΕΕ</t>
        </is>
      </c>
      <c r="Z34" s="2" t="inlineStr">
        <is>
          <t>governance of interoperability|
interoperability governance</t>
        </is>
      </c>
      <c r="AA34" s="2" t="inlineStr">
        <is>
          <t>3|
3</t>
        </is>
      </c>
      <c r="AB34" s="2" t="inlineStr">
        <is>
          <t xml:space="preserve">|
</t>
        </is>
      </c>
      <c r="AC34" t="inlineStr">
        <is>
          <t>decisions on &lt;a href="https://iate.europa.eu/entry/result/3528491/en" target="_blank"&gt;interoperability frameworks&lt;/a&gt;, institutional arrangements, organisational structures, roles and responsibilities, policies, agreements and other aspects of ensuring and monitoring interoperability at national and EU levels</t>
        </is>
      </c>
      <c r="AD34" s="2" t="inlineStr">
        <is>
          <t>gobernanza de la interoperabilidad</t>
        </is>
      </c>
      <c r="AE34" s="2" t="inlineStr">
        <is>
          <t>3</t>
        </is>
      </c>
      <c r="AF34" s="2" t="inlineStr">
        <is>
          <t/>
        </is>
      </c>
      <c r="AG34" t="inlineStr">
        <is>
          <t/>
        </is>
      </c>
      <c r="AH34" s="2" t="inlineStr">
        <is>
          <t>koostalitlusvõime juhtimine</t>
        </is>
      </c>
      <c r="AI34" s="2" t="inlineStr">
        <is>
          <t>3</t>
        </is>
      </c>
      <c r="AJ34" s="2" t="inlineStr">
        <is>
          <t/>
        </is>
      </c>
      <c r="AK34" t="inlineStr">
        <is>
          <t>otsused, mis puudutavad koostalitlusvõime raamistikke, institutsioonilised korraldused, organisatsioonilised struktuurid, rollid ja vastutusalad, poliitika, kokkulepped ning muud koostalitlusvõime tagamise ja jälgimisega seotud aspektid riikide ja ELi tasandil</t>
        </is>
      </c>
      <c r="AL34" t="inlineStr">
        <is>
          <t/>
        </is>
      </c>
      <c r="AM34" t="inlineStr">
        <is>
          <t/>
        </is>
      </c>
      <c r="AN34" t="inlineStr">
        <is>
          <t/>
        </is>
      </c>
      <c r="AO34" t="inlineStr">
        <is>
          <t/>
        </is>
      </c>
      <c r="AP34" t="inlineStr">
        <is>
          <t/>
        </is>
      </c>
      <c r="AQ34" t="inlineStr">
        <is>
          <t/>
        </is>
      </c>
      <c r="AR34" t="inlineStr">
        <is>
          <t/>
        </is>
      </c>
      <c r="AS34" t="inlineStr">
        <is>
          <t/>
        </is>
      </c>
      <c r="AT34" t="inlineStr">
        <is>
          <t/>
        </is>
      </c>
      <c r="AU34" t="inlineStr">
        <is>
          <t/>
        </is>
      </c>
      <c r="AV34" t="inlineStr">
        <is>
          <t/>
        </is>
      </c>
      <c r="AW34" t="inlineStr">
        <is>
          <t/>
        </is>
      </c>
      <c r="AX34" t="inlineStr">
        <is>
          <t/>
        </is>
      </c>
      <c r="AY34" t="inlineStr">
        <is>
          <t/>
        </is>
      </c>
      <c r="AZ34" t="inlineStr">
        <is>
          <t/>
        </is>
      </c>
      <c r="BA34" t="inlineStr">
        <is>
          <t/>
        </is>
      </c>
      <c r="BB34" s="2" t="inlineStr">
        <is>
          <t>interoperabilitás irányítása</t>
        </is>
      </c>
      <c r="BC34" s="2" t="inlineStr">
        <is>
          <t>3</t>
        </is>
      </c>
      <c r="BD34" s="2" t="inlineStr">
        <is>
          <t/>
        </is>
      </c>
      <c r="BE34" t="inlineStr">
        <is>
          <t>azokat az interoperabilitási kereteket, intézményi felépítéseket, 
szervezeti struktúrákat, szerepeket és felelősségi köröket, 
szakpolitikákat, megállapodásokat és egyéb szempontokat foglalja 
magában, amelyek az interoperabilitás nemzeti és uniós szintű 
biztosítására és nyomon követésére szolgálnak</t>
        </is>
      </c>
      <c r="BF34" s="2" t="inlineStr">
        <is>
          <t>governance di interoperabilità</t>
        </is>
      </c>
      <c r="BG34" s="2" t="inlineStr">
        <is>
          <t>3</t>
        </is>
      </c>
      <c r="BH34" s="2" t="inlineStr">
        <is>
          <t/>
        </is>
      </c>
      <c r="BI34" t="inlineStr">
        <is>
          <t>decisioni prese in merito a quadri di interoperabilità, disposizioni istituzionali, strutture organizzative, ruoli e responsabilità, politiche, accordi e altri aspetti per garantire e monitorare l’interoperabilità a livello nazionale e di UE</t>
        </is>
      </c>
      <c r="BJ34" s="2" t="inlineStr">
        <is>
          <t>sąveikumo valdymas</t>
        </is>
      </c>
      <c r="BK34" s="2" t="inlineStr">
        <is>
          <t>3</t>
        </is>
      </c>
      <c r="BL34" s="2" t="inlineStr">
        <is>
          <t/>
        </is>
      </c>
      <c r="BM34" t="inlineStr">
        <is>
          <t/>
        </is>
      </c>
      <c r="BN34" t="inlineStr">
        <is>
          <t/>
        </is>
      </c>
      <c r="BO34" t="inlineStr">
        <is>
          <t/>
        </is>
      </c>
      <c r="BP34" t="inlineStr">
        <is>
          <t/>
        </is>
      </c>
      <c r="BQ34" t="inlineStr">
        <is>
          <t/>
        </is>
      </c>
      <c r="BR34" t="inlineStr">
        <is>
          <t/>
        </is>
      </c>
      <c r="BS34" t="inlineStr">
        <is>
          <t/>
        </is>
      </c>
      <c r="BT34" t="inlineStr">
        <is>
          <t/>
        </is>
      </c>
      <c r="BU34" t="inlineStr">
        <is>
          <t/>
        </is>
      </c>
      <c r="BV34" t="inlineStr">
        <is>
          <t/>
        </is>
      </c>
      <c r="BW34" t="inlineStr">
        <is>
          <t/>
        </is>
      </c>
      <c r="BX34" t="inlineStr">
        <is>
          <t/>
        </is>
      </c>
      <c r="BY34" t="inlineStr">
        <is>
          <t/>
        </is>
      </c>
      <c r="BZ34" s="2" t="inlineStr">
        <is>
          <t>zarządzanie interoperacyjnością</t>
        </is>
      </c>
      <c r="CA34" s="2" t="inlineStr">
        <is>
          <t>3</t>
        </is>
      </c>
      <c r="CB34" s="2" t="inlineStr">
        <is>
          <t/>
        </is>
      </c>
      <c r="CC34" t="inlineStr">
        <is>
          <t>decyzje dotyczące ram interoperacyjności, uzgodnień instytucjonalnych, struktur organizacyjnych, ról i obowiązków, polityk, uzgodnień i innych aspektów związanych z zapewnianiem i monitorowaniem interoperacyjności na szczeblu krajowym i unijnym</t>
        </is>
      </c>
      <c r="CD34" t="inlineStr">
        <is>
          <t/>
        </is>
      </c>
      <c r="CE34" t="inlineStr">
        <is>
          <t/>
        </is>
      </c>
      <c r="CF34" t="inlineStr">
        <is>
          <t/>
        </is>
      </c>
      <c r="CG34" t="inlineStr">
        <is>
          <t/>
        </is>
      </c>
      <c r="CH34" s="2" t="inlineStr">
        <is>
          <t>guvernanță a interoperabilității</t>
        </is>
      </c>
      <c r="CI34" s="2" t="inlineStr">
        <is>
          <t>3</t>
        </is>
      </c>
      <c r="CJ34" s="2" t="inlineStr">
        <is>
          <t/>
        </is>
      </c>
      <c r="CK34" t="inlineStr">
        <is>
          <t>deciziile privind cadrele de interoperabilitate, acordurile 
instituționale, structurile organizatorice, rolurile și 
responsabilitățile, politicile, acordurile și alte aspecte ale 
asigurării și monitorizării interoperabilității la nivel național și 
european</t>
        </is>
      </c>
      <c r="CL34" t="inlineStr">
        <is>
          <t/>
        </is>
      </c>
      <c r="CM34" t="inlineStr">
        <is>
          <t/>
        </is>
      </c>
      <c r="CN34" t="inlineStr">
        <is>
          <t/>
        </is>
      </c>
      <c r="CO34" t="inlineStr">
        <is>
          <t/>
        </is>
      </c>
      <c r="CP34" s="2" t="inlineStr">
        <is>
          <t>upravljanje interoperabilnosti</t>
        </is>
      </c>
      <c r="CQ34" s="2" t="inlineStr">
        <is>
          <t>3</t>
        </is>
      </c>
      <c r="CR34" s="2" t="inlineStr">
        <is>
          <t/>
        </is>
      </c>
      <c r="CS34" t="inlineStr">
        <is>
          <t>odločitve glede &lt;a href="https://iate.europa.eu/entry/result/3528491/sl" target="_blank"&gt;okvirov interoperabilnosti&lt;/a&gt;, institucionalne ureditve, organizacijske strukture, vlog in pristojnosti, politike, sporazumov ter drugih vidikov zagotavljanja in spremljanja interoperabilnosti na nacionalni ravni in ravni EU</t>
        </is>
      </c>
      <c r="CT34" s="2" t="inlineStr">
        <is>
          <t>förvaltning av interoperabilitet</t>
        </is>
      </c>
      <c r="CU34" s="2" t="inlineStr">
        <is>
          <t>3</t>
        </is>
      </c>
      <c r="CV34" s="2" t="inlineStr">
        <is>
          <t/>
        </is>
      </c>
      <c r="CW34" t="inlineStr">
        <is>
          <t/>
        </is>
      </c>
    </row>
    <row r="35">
      <c r="A35" s="1" t="str">
        <f>HYPERLINK("https://iate.europa.eu/entry/result/3565142/all", "3565142")</f>
        <v>3565142</v>
      </c>
      <c r="B35" t="inlineStr">
        <is>
          <t>EDUCATION AND COMMUNICATIONS</t>
        </is>
      </c>
      <c r="C35" t="inlineStr">
        <is>
          <t>EDUCATION AND COMMUNICATIONS|information technology and data processing</t>
        </is>
      </c>
      <c r="D35" t="inlineStr">
        <is>
          <t>yes</t>
        </is>
      </c>
      <c r="E35" t="inlineStr">
        <is>
          <t/>
        </is>
      </c>
      <c r="F35" s="2" t="inlineStr">
        <is>
          <t>кибернетичен риск|
киберриск</t>
        </is>
      </c>
      <c r="G35" s="2" t="inlineStr">
        <is>
          <t>3|
2</t>
        </is>
      </c>
      <c r="H35" s="2" t="inlineStr">
        <is>
          <t xml:space="preserve">|
</t>
        </is>
      </c>
      <c r="I35" t="inlineStr">
        <is>
          <t>специфичен риск, свързан с използването на компютри, информационни технологии и виртуална реалност</t>
        </is>
      </c>
      <c r="J35" s="2" t="inlineStr">
        <is>
          <t>kybernetické bezpečnostní riziko|
kybernetické riziko</t>
        </is>
      </c>
      <c r="K35" s="2" t="inlineStr">
        <is>
          <t>3|
3</t>
        </is>
      </c>
      <c r="L35" s="2" t="inlineStr">
        <is>
          <t xml:space="preserve">|
</t>
        </is>
      </c>
      <c r="M35" t="inlineStr">
        <is>
          <t>(1) nebezpečí, možnost škody, ztráty, nezdaru; (2) účinek nejistoty na dosažení cílů; (3) možnost, že určitá hrozba využije zranitelnosti aktiva nebo skupiny aktiv a způsobí organizaci škodu</t>
        </is>
      </c>
      <c r="N35" s="2" t="inlineStr">
        <is>
          <t>cybersikkerhedsrisiko|
cyberrisiko</t>
        </is>
      </c>
      <c r="O35" s="2" t="inlineStr">
        <is>
          <t>3|
4</t>
        </is>
      </c>
      <c r="P35" s="2" t="inlineStr">
        <is>
          <t xml:space="preserve">|
</t>
        </is>
      </c>
      <c r="Q35" t="inlineStr">
        <is>
          <t>risikoen for udefrakommende elektroniskeangreb rettet mod it-aktiviteter, herunder computere,servere, systemer, netværk, tjenester mv.</t>
        </is>
      </c>
      <c r="R35" s="2" t="inlineStr">
        <is>
          <t>Cybersicherheitsrisiko|
Cyberrisiko</t>
        </is>
      </c>
      <c r="S35" s="2" t="inlineStr">
        <is>
          <t>2|
3</t>
        </is>
      </c>
      <c r="T35" s="2" t="inlineStr">
        <is>
          <t xml:space="preserve">|
</t>
        </is>
      </c>
      <c r="U35" t="inlineStr">
        <is>
          <t>Risiko, das beim Navigieren in einer digitalen und vernetzten Welt (dem Cyberraum) entsteht</t>
        </is>
      </c>
      <c r="V35" s="2" t="inlineStr">
        <is>
          <t>κυβερνοκίνδυνος|
κίνδυνος στον κυβερνοχώρο|
κίνδυνος για την κυβερνοασφάλεια</t>
        </is>
      </c>
      <c r="W35" s="2" t="inlineStr">
        <is>
          <t>3|
3|
3</t>
        </is>
      </c>
      <c r="X35" s="2" t="inlineStr">
        <is>
          <t xml:space="preserve">|
|
</t>
        </is>
      </c>
      <c r="Y35" t="inlineStr">
        <is>
          <t/>
        </is>
      </c>
      <c r="Z35" s="2" t="inlineStr">
        <is>
          <t>cyber risk|
cybersecurity risk</t>
        </is>
      </c>
      <c r="AA35" s="2" t="inlineStr">
        <is>
          <t>3|
3</t>
        </is>
      </c>
      <c r="AB35" s="2" t="inlineStr">
        <is>
          <t xml:space="preserve">|
</t>
        </is>
      </c>
      <c r="AC35" t="inlineStr">
        <is>
          <t>risk relating to the use of computers, information technology or virtual reality</t>
        </is>
      </c>
      <c r="AD35" s="2" t="inlineStr">
        <is>
          <t>riesgo de ciberseguridad</t>
        </is>
      </c>
      <c r="AE35" s="2" t="inlineStr">
        <is>
          <t>3</t>
        </is>
      </c>
      <c r="AF35" s="2" t="inlineStr">
        <is>
          <t/>
        </is>
      </c>
      <c r="AG35" t="inlineStr">
        <is>
          <t>Probabilidad de que se produzca un incidente de ciberseguridad y se materialice una amenaza que cause pérdidas o daños. Se mide asumiendo que existe una cierta vulnerabilidad frente a una determinada amenaza, como puede ser un hacker, un ataque de denegación de servicios, un virus, etc.</t>
        </is>
      </c>
      <c r="AH35" s="2" t="inlineStr">
        <is>
          <t>küberrisk</t>
        </is>
      </c>
      <c r="AI35" s="2" t="inlineStr">
        <is>
          <t>3</t>
        </is>
      </c>
      <c r="AJ35" s="2" t="inlineStr">
        <is>
          <t/>
        </is>
      </c>
      <c r="AK35" t="inlineStr">
        <is>
          <t>&lt;em&gt;küberründe&lt;/em&gt; [ &lt;a href="/entry/result/919510/all" id="ENTRY_TO_ENTRY_CONVERTER" target="_blank"&gt;IATE:919510&lt;/a&gt; ] või andmetega seotud rikkumise toimumise tõenäosus</t>
        </is>
      </c>
      <c r="AL35" s="2" t="inlineStr">
        <is>
          <t>kyberriski</t>
        </is>
      </c>
      <c r="AM35" s="2" t="inlineStr">
        <is>
          <t>3</t>
        </is>
      </c>
      <c r="AN35" s="2" t="inlineStr">
        <is>
          <t/>
        </is>
      </c>
      <c r="AO35" t="inlineStr">
        <is>
          <t>kybertoimintaympäristöön kohdistuva vahinkomahdollisuus tai haavoittuvuus, joka toteutuessaan tai jota hyväksi käyttäen kybertoimintaympäristön toiminnasta riippuvalle toiminnolle voi aiheutua vahinkoa, haittaa tai häiriötä</t>
        </is>
      </c>
      <c r="AP35" s="2" t="inlineStr">
        <is>
          <t>cyberrisque|
risque lié à la cybersécurité</t>
        </is>
      </c>
      <c r="AQ35" s="2" t="inlineStr">
        <is>
          <t>3|
3</t>
        </is>
      </c>
      <c r="AR35" s="2" t="inlineStr">
        <is>
          <t xml:space="preserve">|
</t>
        </is>
      </c>
      <c r="AS35" t="inlineStr">
        <is>
          <t>toute atteinte à des systèmes électroniques et/ou informatiques ou à des données informatisées consécutives à un acte malveillant ou de terrorisme, à une erreur humaine, une panne ou des problèmes techniques, ou à un événement naturel ou accidentel ayant pour conséquence des dommages corporels, matériels et/ou immatériels, une mobilisation de ressources internes ou externes, des frais ou des pertes financières, ou une atteinte à la marque et/ou à la réputation de l'entité concernée</t>
        </is>
      </c>
      <c r="AT35" s="2" t="inlineStr">
        <is>
          <t>riosca cibearshlándála|
cibir-riosca</t>
        </is>
      </c>
      <c r="AU35" s="2" t="inlineStr">
        <is>
          <t>3|
3</t>
        </is>
      </c>
      <c r="AV35" s="2" t="inlineStr">
        <is>
          <t xml:space="preserve">|
</t>
        </is>
      </c>
      <c r="AW35" t="inlineStr">
        <is>
          <t/>
        </is>
      </c>
      <c r="AX35" s="2" t="inlineStr">
        <is>
          <t>kibernetički rizik|
kiberrizik</t>
        </is>
      </c>
      <c r="AY35" s="2" t="inlineStr">
        <is>
          <t>3|
3</t>
        </is>
      </c>
      <c r="AZ35" s="2" t="inlineStr">
        <is>
          <t>|
preferred</t>
        </is>
      </c>
      <c r="BA35" t="inlineStr">
        <is>
          <t/>
        </is>
      </c>
      <c r="BB35" s="2" t="inlineStr">
        <is>
          <t>kiberkockázat|
kiberbiztonsági kockázat</t>
        </is>
      </c>
      <c r="BC35" s="2" t="inlineStr">
        <is>
          <t>3|
3</t>
        </is>
      </c>
      <c r="BD35" s="2" t="inlineStr">
        <is>
          <t xml:space="preserve">|
</t>
        </is>
      </c>
      <c r="BE35" t="inlineStr">
        <is>
          <t>a számítógépek, az információtechnológia, illetve a virtuális valóság használatával kapcsolatos kockázatok</t>
        </is>
      </c>
      <c r="BF35" s="2" t="inlineStr">
        <is>
          <t>rischio connesso alla cibersicurezza|
rischio cibernetico|
rischio di cibersicurezza|
ciber-rischio</t>
        </is>
      </c>
      <c r="BG35" s="2" t="inlineStr">
        <is>
          <t>3|
2|
3|
3</t>
        </is>
      </c>
      <c r="BH35" s="2" t="inlineStr">
        <is>
          <t xml:space="preserve">|
|
|
</t>
        </is>
      </c>
      <c r="BI35" t="inlineStr">
        <is>
          <t>rischio operativo riferibile alle perdite economiche potenzialmente derivanti dalla mancata confidenzialità, disponibilità e integrità di informazioni e/o sistemi informativi. La causa può essere accidentale (es. spegimento di un server) o deliberata (es. furto di dati sensibili)</t>
        </is>
      </c>
      <c r="BJ35" s="2" t="inlineStr">
        <is>
          <t>kibernetiniam saugumui kylanti rizika|
kibernetinė rizika</t>
        </is>
      </c>
      <c r="BK35" s="2" t="inlineStr">
        <is>
          <t>3|
2</t>
        </is>
      </c>
      <c r="BL35" s="2" t="inlineStr">
        <is>
          <t xml:space="preserve">|
</t>
        </is>
      </c>
      <c r="BM35" t="inlineStr">
        <is>
          <t>konkreti rizika, susijusi su kompiuterių, informacinių technologijų ir virtualiosios realybės naudojimu</t>
        </is>
      </c>
      <c r="BN35" s="2" t="inlineStr">
        <is>
          <t>kiberrisks|
kiberdrošības risks</t>
        </is>
      </c>
      <c r="BO35" s="2" t="inlineStr">
        <is>
          <t>3|
3</t>
        </is>
      </c>
      <c r="BP35" s="2" t="inlineStr">
        <is>
          <t xml:space="preserve">|
</t>
        </is>
      </c>
      <c r="BQ35" t="inlineStr">
        <is>
          <t>ar informācijas tehnoloģiju izmantošanu saistīts risks, piemēram, iespējamība, ka kiberuzbrukuma rezultātā var notikt personiskas un/vai sensitīvas informācijas zādzība</t>
        </is>
      </c>
      <c r="BR35" s="2" t="inlineStr">
        <is>
          <t>riskju ċibernetiku|
riksju marbut maċ-ċibersigurtà</t>
        </is>
      </c>
      <c r="BS35" s="2" t="inlineStr">
        <is>
          <t>3|
3</t>
        </is>
      </c>
      <c r="BT35" s="2" t="inlineStr">
        <is>
          <t xml:space="preserve">|
</t>
        </is>
      </c>
      <c r="BU35" t="inlineStr">
        <is>
          <t>riskju ta' telf finanzjarju, tfixkil jew ħsara lir-reputazzjoni ta' organizzazzjoni minn xi tip ta' nuqqas fil-funzjonament tas-sistemi tat-teknoloġija tal-informazzjoni tagħha</t>
        </is>
      </c>
      <c r="BV35" s="2" t="inlineStr">
        <is>
          <t>cyberrisico|
cyberbeveilingsrisico</t>
        </is>
      </c>
      <c r="BW35" s="2" t="inlineStr">
        <is>
          <t>3|
3</t>
        </is>
      </c>
      <c r="BX35" s="2" t="inlineStr">
        <is>
          <t xml:space="preserve">|
</t>
        </is>
      </c>
      <c r="BY35" t="inlineStr">
        <is>
          <t>risico dat door of via de computer/ICT, belangrijke informatie, kernprocessen en daarmee samenhangende continuïteit, financiën of veiligheid worden aangetast</t>
        </is>
      </c>
      <c r="BZ35" s="2" t="inlineStr">
        <is>
          <t>ryzyko w cyberprzestrzeni|
cyberryzyko</t>
        </is>
      </c>
      <c r="CA35" s="2" t="inlineStr">
        <is>
          <t>2|
2</t>
        </is>
      </c>
      <c r="CB35" s="2" t="inlineStr">
        <is>
          <t xml:space="preserve">preferred|
</t>
        </is>
      </c>
      <c r="CC35" t="inlineStr">
        <is>
          <t/>
        </is>
      </c>
      <c r="CD35" s="2" t="inlineStr">
        <is>
          <t>risco cibernético|
ciber-risco</t>
        </is>
      </c>
      <c r="CE35" s="2" t="inlineStr">
        <is>
          <t>3|
3</t>
        </is>
      </c>
      <c r="CF35" s="2" t="inlineStr">
        <is>
          <t xml:space="preserve">|
</t>
        </is>
      </c>
      <c r="CG35" t="inlineStr">
        <is>
          <t>No contexto do ciberespaço, probabilidade da ocorrência de um incidente de segurança resultante de um ato malicioso, de um erro humano ou de uma falha técnica, suscetível de causar perdas e danos.</t>
        </is>
      </c>
      <c r="CH35" s="2" t="inlineStr">
        <is>
          <t>risc de securitate cibernetică|
risc în materie de securitate cinernetică|
risc pentru securitatea cibernetică|
risc cibernetic</t>
        </is>
      </c>
      <c r="CI35" s="2" t="inlineStr">
        <is>
          <t>3|
3|
3|
3</t>
        </is>
      </c>
      <c r="CJ35" s="2" t="inlineStr">
        <is>
          <t xml:space="preserve">preferred|
|
|
</t>
        </is>
      </c>
      <c r="CK35" t="inlineStr">
        <is>
          <t/>
        </is>
      </c>
      <c r="CL35" s="2" t="inlineStr">
        <is>
          <t>kybernetické riziko|
kybernetickobezpečnostné riziko</t>
        </is>
      </c>
      <c r="CM35" s="2" t="inlineStr">
        <is>
          <t>3|
3</t>
        </is>
      </c>
      <c r="CN35" s="2" t="inlineStr">
        <is>
          <t xml:space="preserve">|
</t>
        </is>
      </c>
      <c r="CO35" t="inlineStr">
        <is>
          <t>špecifické riziko spojené s využívaním počítačov, informačných technológií a virtuálnej reality</t>
        </is>
      </c>
      <c r="CP35" s="2" t="inlineStr">
        <is>
          <t>kibernetsko tveganje</t>
        </is>
      </c>
      <c r="CQ35" s="2" t="inlineStr">
        <is>
          <t>3</t>
        </is>
      </c>
      <c r="CR35" s="2" t="inlineStr">
        <is>
          <t/>
        </is>
      </c>
      <c r="CS35" t="inlineStr">
        <is>
          <t>vsako tveganje, povezano s finančno izgubo, motnjo ali oškodovanjem podobe
organizacije, ki je posledica odpovedi informacijskih sistemov</t>
        </is>
      </c>
      <c r="CT35" s="2" t="inlineStr">
        <is>
          <t>cyberrisk|
cybersäkerhetsrisk</t>
        </is>
      </c>
      <c r="CU35" s="2" t="inlineStr">
        <is>
          <t>3|
3</t>
        </is>
      </c>
      <c r="CV35" s="2" t="inlineStr">
        <is>
          <t xml:space="preserve">|
</t>
        </is>
      </c>
      <c r="CW35" t="inlineStr">
        <is>
          <t/>
        </is>
      </c>
    </row>
    <row r="36">
      <c r="A36" s="1" t="str">
        <f>HYPERLINK("https://iate.europa.eu/entry/result/3627882/all", "3627882")</f>
        <v>3627882</v>
      </c>
      <c r="B36" t="inlineStr">
        <is>
          <t>EDUCATION AND COMMUNICATIONS</t>
        </is>
      </c>
      <c r="C36" t="inlineStr">
        <is>
          <t>EDUCATION AND COMMUNICATIONS|information technology and data processing|data processing;EDUCATION AND COMMUNICATIONS|communications|communications industry|book trade|printing</t>
        </is>
      </c>
      <c r="D36" t="inlineStr">
        <is>
          <t>yes</t>
        </is>
      </c>
      <c r="E36" t="inlineStr">
        <is>
          <t/>
        </is>
      </c>
      <c r="F36" t="inlineStr">
        <is>
          <t/>
        </is>
      </c>
      <c r="G36" t="inlineStr">
        <is>
          <t/>
        </is>
      </c>
      <c r="H36" t="inlineStr">
        <is>
          <t/>
        </is>
      </c>
      <c r="I36" t="inlineStr">
        <is>
          <t/>
        </is>
      </c>
      <c r="J36" s="2" t="inlineStr">
        <is>
          <t>klidová zóna|
světlé pásmo|
ochranná zóna|
světlá plocha</t>
        </is>
      </c>
      <c r="K36" s="2" t="inlineStr">
        <is>
          <t>3|
3|
3|
3</t>
        </is>
      </c>
      <c r="L36" s="2" t="inlineStr">
        <is>
          <t xml:space="preserve">|
|
|
</t>
        </is>
      </c>
      <c r="M36" t="inlineStr">
        <is>
          <t>plocha prostá rušivých značek, která musí obklopovat symbol &lt;a href="https://iate.europa.eu/entry/result/1437464/cs" target="_blank"&gt;čárového kódu&lt;/a&gt; a která musí zejména předcházet znaku pro začátek a následovat po znaku pro konec</t>
        </is>
      </c>
      <c r="N36" s="2" t="inlineStr">
        <is>
          <t>friholdt område til senere brug (quiet zone)</t>
        </is>
      </c>
      <c r="O36" s="2" t="inlineStr">
        <is>
          <t>3</t>
        </is>
      </c>
      <c r="P36" s="2" t="inlineStr">
        <is>
          <t/>
        </is>
      </c>
      <c r="Q36" t="inlineStr">
        <is>
          <t>område på hver side af en stregkode, der skal friholdes for ikke at forvirre stregkodelæseren</t>
        </is>
      </c>
      <c r="R36" t="inlineStr">
        <is>
          <t/>
        </is>
      </c>
      <c r="S36" t="inlineStr">
        <is>
          <t/>
        </is>
      </c>
      <c r="T36" t="inlineStr">
        <is>
          <t/>
        </is>
      </c>
      <c r="U36" t="inlineStr">
        <is>
          <t/>
        </is>
      </c>
      <c r="V36" s="2" t="inlineStr">
        <is>
          <t>ήσυχη ζώνη</t>
        </is>
      </c>
      <c r="W36" s="2" t="inlineStr">
        <is>
          <t>3</t>
        </is>
      </c>
      <c r="X36" s="2" t="inlineStr">
        <is>
          <t/>
        </is>
      </c>
      <c r="Y36" t="inlineStr">
        <is>
          <t>κενός χώρος (λευκό περίγραμμα) που περιβάλλει το σύμβολο ενός κωδικού (γραμμοκωδικού, κωδικού QR, κωδικου μήτρας δεδομένων κ,λπ.) και, ιδίως, τον χαρακτήρα αρχής και τον χαρακτήρα τέλους, ώστε ο κωδικός να διαχωρίζεται από τις άλλες εκτυπωμένες πληροφορίες που τον περιβάλλουν και να μην υπάρχουν παρεμβολές κατά τη σάρωση (ανάγνωσή) του</t>
        </is>
      </c>
      <c r="Z36" s="2" t="inlineStr">
        <is>
          <t>quiet zone</t>
        </is>
      </c>
      <c r="AA36" s="2" t="inlineStr">
        <is>
          <t>3</t>
        </is>
      </c>
      <c r="AB36" s="2" t="inlineStr">
        <is>
          <t/>
        </is>
      </c>
      <c r="AC36" t="inlineStr">
        <is>
          <t>area free from interfering markings which must surround a bar code symbol and, in particular, precede the start character and follow the stop character</t>
        </is>
      </c>
      <c r="AD36" s="2" t="inlineStr">
        <is>
          <t>zona muda|
zona de silencio</t>
        </is>
      </c>
      <c r="AE36" s="2" t="inlineStr">
        <is>
          <t>3|
3</t>
        </is>
      </c>
      <c r="AF36" s="2" t="inlineStr">
        <is>
          <t xml:space="preserve">|
</t>
        </is>
      </c>
      <c r="AG36" t="inlineStr">
        <is>
          <t>Área clara sin rotular que se encuentra delante o detrás del código de barras, necesaria para ajustar el dispositivo de lectura del código de barras.</t>
        </is>
      </c>
      <c r="AH36" s="2" t="inlineStr">
        <is>
          <t>vaikne ala</t>
        </is>
      </c>
      <c r="AI36" s="2" t="inlineStr">
        <is>
          <t>3</t>
        </is>
      </c>
      <c r="AJ36" s="2" t="inlineStr">
        <is>
          <t/>
        </is>
      </c>
      <c r="AK36" t="inlineStr">
        <is>
          <t/>
        </is>
      </c>
      <c r="AL36" t="inlineStr">
        <is>
          <t/>
        </is>
      </c>
      <c r="AM36" t="inlineStr">
        <is>
          <t/>
        </is>
      </c>
      <c r="AN36" t="inlineStr">
        <is>
          <t/>
        </is>
      </c>
      <c r="AO36" t="inlineStr">
        <is>
          <t/>
        </is>
      </c>
      <c r="AP36" s="2" t="inlineStr">
        <is>
          <t>marge|
zone de garde</t>
        </is>
      </c>
      <c r="AQ36" s="2" t="inlineStr">
        <is>
          <t>3|
3</t>
        </is>
      </c>
      <c r="AR36" s="2" t="inlineStr">
        <is>
          <t xml:space="preserve">preferred|
</t>
        </is>
      </c>
      <c r="AS36" t="inlineStr">
        <is>
          <t>dans un code à barres, zone exempte de toute symbolisation située avant la première barre et après la dernière barre</t>
        </is>
      </c>
      <c r="AT36" t="inlineStr">
        <is>
          <t/>
        </is>
      </c>
      <c r="AU36" t="inlineStr">
        <is>
          <t/>
        </is>
      </c>
      <c r="AV36" t="inlineStr">
        <is>
          <t/>
        </is>
      </c>
      <c r="AW36" t="inlineStr">
        <is>
          <t/>
        </is>
      </c>
      <c r="AX36" s="2" t="inlineStr">
        <is>
          <t>tiha zona</t>
        </is>
      </c>
      <c r="AY36" s="2" t="inlineStr">
        <is>
          <t>3</t>
        </is>
      </c>
      <c r="AZ36" s="2" t="inlineStr">
        <is>
          <t>proposed</t>
        </is>
      </c>
      <c r="BA36" t="inlineStr">
        <is>
          <t/>
        </is>
      </c>
      <c r="BB36" t="inlineStr">
        <is>
          <t/>
        </is>
      </c>
      <c r="BC36" t="inlineStr">
        <is>
          <t/>
        </is>
      </c>
      <c r="BD36" t="inlineStr">
        <is>
          <t/>
        </is>
      </c>
      <c r="BE36" t="inlineStr">
        <is>
          <t/>
        </is>
      </c>
      <c r="BF36" s="2" t="inlineStr">
        <is>
          <t>zona quieta|
zona chiara</t>
        </is>
      </c>
      <c r="BG36" s="2" t="inlineStr">
        <is>
          <t>3|
3</t>
        </is>
      </c>
      <c r="BH36" s="2" t="inlineStr">
        <is>
          <t>|
preferred</t>
        </is>
      </c>
      <c r="BI36" t="inlineStr">
        <is>
          <t>spazio di un simbolo
di codice a barre che non contiene segni scuri e precede il carattere di start
di un elemento scuro e segue il carattere di stop</t>
        </is>
      </c>
      <c r="BJ36" t="inlineStr">
        <is>
          <t/>
        </is>
      </c>
      <c r="BK36" t="inlineStr">
        <is>
          <t/>
        </is>
      </c>
      <c r="BL36" t="inlineStr">
        <is>
          <t/>
        </is>
      </c>
      <c r="BM36" t="inlineStr">
        <is>
          <t/>
        </is>
      </c>
      <c r="BN36" s="2" t="inlineStr">
        <is>
          <t>tukšā zona</t>
        </is>
      </c>
      <c r="BO36" s="2" t="inlineStr">
        <is>
          <t>3</t>
        </is>
      </c>
      <c r="BP36" s="2" t="inlineStr">
        <is>
          <t/>
        </is>
      </c>
      <c r="BQ36" t="inlineStr">
        <is>
          <t/>
        </is>
      </c>
      <c r="BR36" t="inlineStr">
        <is>
          <t/>
        </is>
      </c>
      <c r="BS36" t="inlineStr">
        <is>
          <t/>
        </is>
      </c>
      <c r="BT36" t="inlineStr">
        <is>
          <t/>
        </is>
      </c>
      <c r="BU36" t="inlineStr">
        <is>
          <t/>
        </is>
      </c>
      <c r="BV36" s="2" t="inlineStr">
        <is>
          <t>lichte zone</t>
        </is>
      </c>
      <c r="BW36" s="2" t="inlineStr">
        <is>
          <t>3</t>
        </is>
      </c>
      <c r="BX36" s="2" t="inlineStr">
        <is>
          <t/>
        </is>
      </c>
      <c r="BY36" t="inlineStr">
        <is>
          <t>zone links en rechts van een barcode waar geen tekst of kaders mogen komen en die in een lichte kleur moet zijn gedrukt om de barcode voor een scanner leesbaar te maken</t>
        </is>
      </c>
      <c r="BZ36" t="inlineStr">
        <is>
          <t/>
        </is>
      </c>
      <c r="CA36" t="inlineStr">
        <is>
          <t/>
        </is>
      </c>
      <c r="CB36" t="inlineStr">
        <is>
          <t/>
        </is>
      </c>
      <c r="CC36" t="inlineStr">
        <is>
          <t/>
        </is>
      </c>
      <c r="CD36" t="inlineStr">
        <is>
          <t/>
        </is>
      </c>
      <c r="CE36" t="inlineStr">
        <is>
          <t/>
        </is>
      </c>
      <c r="CF36" t="inlineStr">
        <is>
          <t/>
        </is>
      </c>
      <c r="CG36" t="inlineStr">
        <is>
          <t/>
        </is>
      </c>
      <c r="CH36" s="2" t="inlineStr">
        <is>
          <t>zonă liniștită</t>
        </is>
      </c>
      <c r="CI36" s="2" t="inlineStr">
        <is>
          <t>3</t>
        </is>
      </c>
      <c r="CJ36" s="2" t="inlineStr">
        <is>
          <t/>
        </is>
      </c>
      <c r="CK36" t="inlineStr">
        <is>
          <t/>
        </is>
      </c>
      <c r="CL36" s="2" t="inlineStr">
        <is>
          <t>prázdny priestor|
voľná zóna|
svetlý okraj</t>
        </is>
      </c>
      <c r="CM36" s="2" t="inlineStr">
        <is>
          <t>3|
3|
3</t>
        </is>
      </c>
      <c r="CN36" s="2" t="inlineStr">
        <is>
          <t xml:space="preserve">|
|
</t>
        </is>
      </c>
      <c r="CO36" t="inlineStr">
        <is>
          <t>plocha (oblasť) bez rušivých značiek, ktorá musí obklopovať symbol &lt;a href="https://iate.europa.eu/entry/result/1437464/sk" target="_blank"&gt;čiarového kódu&lt;/a&gt; a ktorá sa musí nachádzať pred znakom štart a za znakom stop</t>
        </is>
      </c>
      <c r="CP36" s="2" t="inlineStr">
        <is>
          <t>tiha cona</t>
        </is>
      </c>
      <c r="CQ36" s="2" t="inlineStr">
        <is>
          <t>3</t>
        </is>
      </c>
      <c r="CR36" s="2" t="inlineStr">
        <is>
          <t/>
        </is>
      </c>
      <c r="CS36" t="inlineStr">
        <is>
          <t/>
        </is>
      </c>
      <c r="CT36" s="2" t="inlineStr">
        <is>
          <t>ljusmarginal</t>
        </is>
      </c>
      <c r="CU36" s="2" t="inlineStr">
        <is>
          <t>3</t>
        </is>
      </c>
      <c r="CV36" s="2" t="inlineStr">
        <is>
          <t/>
        </is>
      </c>
      <c r="CW36" t="inlineStr">
        <is>
          <t>tomt område som omger en streckkod</t>
        </is>
      </c>
    </row>
    <row r="37">
      <c r="A37" s="1" t="str">
        <f>HYPERLINK("https://iate.europa.eu/entry/result/3628728/all", "3628728")</f>
        <v>3628728</v>
      </c>
      <c r="B37" t="inlineStr">
        <is>
          <t>EDUCATION AND COMMUNICATIONS</t>
        </is>
      </c>
      <c r="C37" t="inlineStr">
        <is>
          <t>EDUCATION AND COMMUNICATIONS|information technology and data processing|computer system|information security</t>
        </is>
      </c>
      <c r="D37" t="inlineStr">
        <is>
          <t>yes</t>
        </is>
      </c>
      <c r="E37" t="inlineStr">
        <is>
          <t/>
        </is>
      </c>
      <c r="F37" t="inlineStr">
        <is>
          <t/>
        </is>
      </c>
      <c r="G37" t="inlineStr">
        <is>
          <t/>
        </is>
      </c>
      <c r="H37" t="inlineStr">
        <is>
          <t/>
        </is>
      </c>
      <c r="I37" t="inlineStr">
        <is>
          <t/>
        </is>
      </c>
      <c r="J37" s="2" t="inlineStr">
        <is>
          <t>zranitelnost|
zranitelné místo IKT</t>
        </is>
      </c>
      <c r="K37" s="2" t="inlineStr">
        <is>
          <t>2|
2</t>
        </is>
      </c>
      <c r="L37" s="2" t="inlineStr">
        <is>
          <t xml:space="preserve">|
</t>
        </is>
      </c>
      <c r="M37" t="inlineStr">
        <is>
          <t>slabina, citlivost nebo chyba aktiva, systému, procesu nebo kontroly v oblasti IKT, jichž může 
být využito</t>
        </is>
      </c>
      <c r="N37" s="2" t="inlineStr">
        <is>
          <t>sårbarhed|
IKT-sårbarhed</t>
        </is>
      </c>
      <c r="O37" s="2" t="inlineStr">
        <is>
          <t>3|
3</t>
        </is>
      </c>
      <c r="P37" s="2" t="inlineStr">
        <is>
          <t xml:space="preserve">|
</t>
        </is>
      </c>
      <c r="Q37" t="inlineStr">
        <is>
          <t>svaghed, følsomhed eller fejl i forbindelse med et IKT-aktiv, -system, en IKT-proces eller en -kontrolfunktion, som kan udnyttes</t>
        </is>
      </c>
      <c r="R37" t="inlineStr">
        <is>
          <t/>
        </is>
      </c>
      <c r="S37" t="inlineStr">
        <is>
          <t/>
        </is>
      </c>
      <c r="T37" t="inlineStr">
        <is>
          <t/>
        </is>
      </c>
      <c r="U37" t="inlineStr">
        <is>
          <t/>
        </is>
      </c>
      <c r="V37" s="2" t="inlineStr">
        <is>
          <t>ευπάθεια των ΤΠΕ|
ευπάθεια</t>
        </is>
      </c>
      <c r="W37" s="2" t="inlineStr">
        <is>
          <t>3|
3</t>
        </is>
      </c>
      <c r="X37" s="2" t="inlineStr">
        <is>
          <t xml:space="preserve">|
</t>
        </is>
      </c>
      <c r="Y37" t="inlineStr">
        <is>
          <t>αδυναμία, ευαισθησία ή ελάττωμα
πόρου, συστήματος, διαδικασίας ή ελέγχου που μπορεί να αποτελέσει αντικείμενο
εκμετάλλευσης</t>
        </is>
      </c>
      <c r="Z37" s="2" t="inlineStr">
        <is>
          <t>ICT vulnerability|
vulnerability|
ICT vulnerabilities</t>
        </is>
      </c>
      <c r="AA37" s="2" t="inlineStr">
        <is>
          <t>3|
3|
1</t>
        </is>
      </c>
      <c r="AB37" s="2" t="inlineStr">
        <is>
          <t xml:space="preserve">|
|
</t>
        </is>
      </c>
      <c r="AC37" t="inlineStr">
        <is>
          <t>weakness, susceptibility or flaw of an ICT asset, system,
process or control that can be exploited</t>
        </is>
      </c>
      <c r="AD37" s="2" t="inlineStr">
        <is>
          <t>vulnerabilidad de las TIC|
vulnerabilidad</t>
        </is>
      </c>
      <c r="AE37" s="2" t="inlineStr">
        <is>
          <t>3|
3</t>
        </is>
      </c>
      <c r="AF37" s="2" t="inlineStr">
        <is>
          <t xml:space="preserve">|
</t>
        </is>
      </c>
      <c r="AG37" t="inlineStr">
        <is>
          <t>Una debilidad, susceptibilidad o defecto de un activo, sistema, proceso o control de TIC que puede ser explotado.</t>
        </is>
      </c>
      <c r="AH37" t="inlineStr">
        <is>
          <t/>
        </is>
      </c>
      <c r="AI37" t="inlineStr">
        <is>
          <t/>
        </is>
      </c>
      <c r="AJ37" t="inlineStr">
        <is>
          <t/>
        </is>
      </c>
      <c r="AK37" t="inlineStr">
        <is>
          <t/>
        </is>
      </c>
      <c r="AL37" t="inlineStr">
        <is>
          <t/>
        </is>
      </c>
      <c r="AM37" t="inlineStr">
        <is>
          <t/>
        </is>
      </c>
      <c r="AN37" t="inlineStr">
        <is>
          <t/>
        </is>
      </c>
      <c r="AO37" t="inlineStr">
        <is>
          <t/>
        </is>
      </c>
      <c r="AP37" t="inlineStr">
        <is>
          <t/>
        </is>
      </c>
      <c r="AQ37" t="inlineStr">
        <is>
          <t/>
        </is>
      </c>
      <c r="AR37" t="inlineStr">
        <is>
          <t/>
        </is>
      </c>
      <c r="AS37" t="inlineStr">
        <is>
          <t/>
        </is>
      </c>
      <c r="AT37" s="2" t="inlineStr">
        <is>
          <t>leochaileacht TFC</t>
        </is>
      </c>
      <c r="AU37" s="2" t="inlineStr">
        <is>
          <t>3</t>
        </is>
      </c>
      <c r="AV37" s="2" t="inlineStr">
        <is>
          <t/>
        </is>
      </c>
      <c r="AW37" t="inlineStr">
        <is>
          <t/>
        </is>
      </c>
      <c r="AX37" t="inlineStr">
        <is>
          <t/>
        </is>
      </c>
      <c r="AY37" t="inlineStr">
        <is>
          <t/>
        </is>
      </c>
      <c r="AZ37" t="inlineStr">
        <is>
          <t/>
        </is>
      </c>
      <c r="BA37" t="inlineStr">
        <is>
          <t/>
        </is>
      </c>
      <c r="BB37" s="2" t="inlineStr">
        <is>
          <t>sebezhetőség|
IKT-sebezhetőség</t>
        </is>
      </c>
      <c r="BC37" s="2" t="inlineStr">
        <is>
          <t>3|
3</t>
        </is>
      </c>
      <c r="BD37" s="2" t="inlineStr">
        <is>
          <t xml:space="preserve">|
</t>
        </is>
      </c>
      <c r="BE37" t="inlineStr">
        <is>
          <t>valamely
IKT-eszköz, -rendszer, -folyamat vagy -kontroll olyan gyengesége, érzékenysége vagy
hiányossága, amely kihasználható</t>
        </is>
      </c>
      <c r="BF37" s="2" t="inlineStr">
        <is>
          <t>vulnerabilità in materia di TIC|
vulnerabilità</t>
        </is>
      </c>
      <c r="BG37" s="2" t="inlineStr">
        <is>
          <t>3|
3</t>
        </is>
      </c>
      <c r="BH37" s="2" t="inlineStr">
        <is>
          <t xml:space="preserve">|
</t>
        </is>
      </c>
      <c r="BI37" t="inlineStr">
        <is>
          <t>debolezza,
predisposizione o difetto di un'attività a livello di TIC, un sistema, un
processo o un controllo, di cui è possibile approfittare</t>
        </is>
      </c>
      <c r="BJ37" s="2" t="inlineStr">
        <is>
          <t>IRT pažeidžiamumas</t>
        </is>
      </c>
      <c r="BK37" s="2" t="inlineStr">
        <is>
          <t>3</t>
        </is>
      </c>
      <c r="BL37" s="2" t="inlineStr">
        <is>
          <t/>
        </is>
      </c>
      <c r="BM37" t="inlineStr">
        <is>
          <t>IRT objekto, sistemos, proceso ar kontrolės būdo silpna vieta ar trūkumas, kuris gali būti panaudotas netinkamais tikslais</t>
        </is>
      </c>
      <c r="BN37" s="2" t="inlineStr">
        <is>
          <t>IKT ievainojamība|
IKT neaizsargātība</t>
        </is>
      </c>
      <c r="BO37" s="2" t="inlineStr">
        <is>
          <t>3|
2</t>
        </is>
      </c>
      <c r="BP37" s="2" t="inlineStr">
        <is>
          <t xml:space="preserve">|
</t>
        </is>
      </c>
      <c r="BQ37" t="inlineStr">
        <is>
          <t/>
        </is>
      </c>
      <c r="BR37" s="2" t="inlineStr">
        <is>
          <t>vulnerabbiltà tal-ICT</t>
        </is>
      </c>
      <c r="BS37" s="2" t="inlineStr">
        <is>
          <t>3</t>
        </is>
      </c>
      <c r="BT37" s="2" t="inlineStr">
        <is>
          <t/>
        </is>
      </c>
      <c r="BU37" t="inlineStr">
        <is>
          <t>dgħufija, suxxettibbiltà jew żball f'assi, sistema, proċess jew kontroll tal-ICT li jista' jiġi sfruttat</t>
        </is>
      </c>
      <c r="BV37" s="2" t="inlineStr">
        <is>
          <t>kwetsbaarheid|
ICT-kwetsbaarheid</t>
        </is>
      </c>
      <c r="BW37" s="2" t="inlineStr">
        <is>
          <t>3|
3</t>
        </is>
      </c>
      <c r="BX37" s="2" t="inlineStr">
        <is>
          <t xml:space="preserve">|
</t>
        </is>
      </c>
      <c r="BY37" t="inlineStr">
        <is>
          <t/>
        </is>
      </c>
      <c r="BZ37" s="2" t="inlineStr">
        <is>
          <t>luka</t>
        </is>
      </c>
      <c r="CA37" s="2" t="inlineStr">
        <is>
          <t>3</t>
        </is>
      </c>
      <c r="CB37" s="2" t="inlineStr">
        <is>
          <t/>
        </is>
      </c>
      <c r="CC37" t="inlineStr">
        <is>
          <t>słabość, podatność lub wadę zasobu, systemu, procesu lub kontroli, które mogą być wykorzystane do stworzenia zagrożenia</t>
        </is>
      </c>
      <c r="CD37" t="inlineStr">
        <is>
          <t/>
        </is>
      </c>
      <c r="CE37" t="inlineStr">
        <is>
          <t/>
        </is>
      </c>
      <c r="CF37" t="inlineStr">
        <is>
          <t/>
        </is>
      </c>
      <c r="CG37" t="inlineStr">
        <is>
          <t/>
        </is>
      </c>
      <c r="CH37" t="inlineStr">
        <is>
          <t/>
        </is>
      </c>
      <c r="CI37" t="inlineStr">
        <is>
          <t/>
        </is>
      </c>
      <c r="CJ37" t="inlineStr">
        <is>
          <t/>
        </is>
      </c>
      <c r="CK37" t="inlineStr">
        <is>
          <t/>
        </is>
      </c>
      <c r="CL37" t="inlineStr">
        <is>
          <t/>
        </is>
      </c>
      <c r="CM37" t="inlineStr">
        <is>
          <t/>
        </is>
      </c>
      <c r="CN37" t="inlineStr">
        <is>
          <t/>
        </is>
      </c>
      <c r="CO37" t="inlineStr">
        <is>
          <t/>
        </is>
      </c>
      <c r="CP37" s="2" t="inlineStr">
        <is>
          <t>ranljivost|
ranljivost na področju IKT</t>
        </is>
      </c>
      <c r="CQ37" s="2" t="inlineStr">
        <is>
          <t>3|
3</t>
        </is>
      </c>
      <c r="CR37" s="2" t="inlineStr">
        <is>
          <t xml:space="preserve">|
</t>
        </is>
      </c>
      <c r="CS37" t="inlineStr">
        <is>
          <t>šibkost, dovzetnost ali napaka sredstva, sistema, postopka ali nadzora, ki jo je mogoče izkoristiti</t>
        </is>
      </c>
      <c r="CT37" s="2" t="inlineStr">
        <is>
          <t>IKT-sårbarhet|
sårbarhet</t>
        </is>
      </c>
      <c r="CU37" s="2" t="inlineStr">
        <is>
          <t>3|
3</t>
        </is>
      </c>
      <c r="CV37" s="2" t="inlineStr">
        <is>
          <t xml:space="preserve">|
</t>
        </is>
      </c>
      <c r="CW37" t="inlineStr">
        <is>
          <t>en svaghet, mottaglighet eller brist hos en tillgång, ett system, en process 
eller en kontroll som kan utnyttjas</t>
        </is>
      </c>
    </row>
    <row r="38">
      <c r="A38" s="1" t="str">
        <f>HYPERLINK("https://iate.europa.eu/entry/result/3627764/all", "3627764")</f>
        <v>3627764</v>
      </c>
      <c r="B38" t="inlineStr">
        <is>
          <t>TRADE</t>
        </is>
      </c>
      <c r="C38" t="inlineStr">
        <is>
          <t>TRADE|marketing|commercial transaction|sale|distance selling|electronic commerce</t>
        </is>
      </c>
      <c r="D38" t="inlineStr">
        <is>
          <t>yes</t>
        </is>
      </c>
      <c r="E38" t="inlineStr">
        <is>
          <t/>
        </is>
      </c>
      <c r="F38" t="inlineStr">
        <is>
          <t/>
        </is>
      </c>
      <c r="G38" t="inlineStr">
        <is>
          <t/>
        </is>
      </c>
      <c r="H38" t="inlineStr">
        <is>
          <t/>
        </is>
      </c>
      <c r="I38" t="inlineStr">
        <is>
          <t/>
        </is>
      </c>
      <c r="J38" t="inlineStr">
        <is>
          <t/>
        </is>
      </c>
      <c r="K38" t="inlineStr">
        <is>
          <t/>
        </is>
      </c>
      <c r="L38" t="inlineStr">
        <is>
          <t/>
        </is>
      </c>
      <c r="M38" t="inlineStr">
        <is>
          <t/>
        </is>
      </c>
      <c r="N38" t="inlineStr">
        <is>
          <t/>
        </is>
      </c>
      <c r="O38" t="inlineStr">
        <is>
          <t/>
        </is>
      </c>
      <c r="P38" t="inlineStr">
        <is>
          <t/>
        </is>
      </c>
      <c r="Q38" t="inlineStr">
        <is>
          <t/>
        </is>
      </c>
      <c r="R38" t="inlineStr">
        <is>
          <t/>
        </is>
      </c>
      <c r="S38" t="inlineStr">
        <is>
          <t/>
        </is>
      </c>
      <c r="T38" t="inlineStr">
        <is>
          <t/>
        </is>
      </c>
      <c r="U38" t="inlineStr">
        <is>
          <t/>
        </is>
      </c>
      <c r="V38" t="inlineStr">
        <is>
          <t/>
        </is>
      </c>
      <c r="W38" t="inlineStr">
        <is>
          <t/>
        </is>
      </c>
      <c r="X38" t="inlineStr">
        <is>
          <t/>
        </is>
      </c>
      <c r="Y38" t="inlineStr">
        <is>
          <t/>
        </is>
      </c>
      <c r="Z38" s="2" t="inlineStr">
        <is>
          <t>online marketplace</t>
        </is>
      </c>
      <c r="AA38" s="2" t="inlineStr">
        <is>
          <t>3</t>
        </is>
      </c>
      <c r="AB38" s="2" t="inlineStr">
        <is>
          <t/>
        </is>
      </c>
      <c r="AC38" t="inlineStr">
        <is>
          <t>service provider, as defined in point (b) of Article 2 of Directive 2000/31/EC on electronic commerce, which allows consumers and traders to conclude online sales and service contracts on the online marketplace’s website</t>
        </is>
      </c>
      <c r="AD38" t="inlineStr">
        <is>
          <t/>
        </is>
      </c>
      <c r="AE38" t="inlineStr">
        <is>
          <t/>
        </is>
      </c>
      <c r="AF38" t="inlineStr">
        <is>
          <t/>
        </is>
      </c>
      <c r="AG38" t="inlineStr">
        <is>
          <t/>
        </is>
      </c>
      <c r="AH38" t="inlineStr">
        <is>
          <t/>
        </is>
      </c>
      <c r="AI38" t="inlineStr">
        <is>
          <t/>
        </is>
      </c>
      <c r="AJ38" t="inlineStr">
        <is>
          <t/>
        </is>
      </c>
      <c r="AK38" t="inlineStr">
        <is>
          <t/>
        </is>
      </c>
      <c r="AL38" t="inlineStr">
        <is>
          <t/>
        </is>
      </c>
      <c r="AM38" t="inlineStr">
        <is>
          <t/>
        </is>
      </c>
      <c r="AN38" t="inlineStr">
        <is>
          <t/>
        </is>
      </c>
      <c r="AO38" t="inlineStr">
        <is>
          <t/>
        </is>
      </c>
      <c r="AP38" t="inlineStr">
        <is>
          <t/>
        </is>
      </c>
      <c r="AQ38" t="inlineStr">
        <is>
          <t/>
        </is>
      </c>
      <c r="AR38" t="inlineStr">
        <is>
          <t/>
        </is>
      </c>
      <c r="AS38" t="inlineStr">
        <is>
          <t/>
        </is>
      </c>
      <c r="AT38" t="inlineStr">
        <is>
          <t/>
        </is>
      </c>
      <c r="AU38" t="inlineStr">
        <is>
          <t/>
        </is>
      </c>
      <c r="AV38" t="inlineStr">
        <is>
          <t/>
        </is>
      </c>
      <c r="AW38" t="inlineStr">
        <is>
          <t/>
        </is>
      </c>
      <c r="AX38" s="2" t="inlineStr">
        <is>
          <t>internetska platforma za trgovanje|
online mjesto trgovanja</t>
        </is>
      </c>
      <c r="AY38" s="2" t="inlineStr">
        <is>
          <t>3|
3</t>
        </is>
      </c>
      <c r="AZ38" s="2" t="inlineStr">
        <is>
          <t xml:space="preserve">|
</t>
        </is>
      </c>
      <c r="BA38" t="inlineStr">
        <is>
          <t/>
        </is>
      </c>
      <c r="BB38" t="inlineStr">
        <is>
          <t/>
        </is>
      </c>
      <c r="BC38" t="inlineStr">
        <is>
          <t/>
        </is>
      </c>
      <c r="BD38" t="inlineStr">
        <is>
          <t/>
        </is>
      </c>
      <c r="BE38" t="inlineStr">
        <is>
          <t/>
        </is>
      </c>
      <c r="BF38" s="2" t="inlineStr">
        <is>
          <t>mercato online</t>
        </is>
      </c>
      <c r="BG38" s="2" t="inlineStr">
        <is>
          <t>3</t>
        </is>
      </c>
      <c r="BH38" s="2" t="inlineStr">
        <is>
          <t/>
        </is>
      </c>
      <c r="BI38" t="inlineStr">
        <is>
          <t>prestatore di servizi, quale definito nella direttiva sul commercio elettronico, che consente a consumatori e
professionisti di concludere contratti di vendita o di servizi online sul sito
web del mercato online</t>
        </is>
      </c>
      <c r="BJ38" s="2" t="inlineStr">
        <is>
          <t>elektroninė prekyvietė</t>
        </is>
      </c>
      <c r="BK38" s="2" t="inlineStr">
        <is>
          <t>3</t>
        </is>
      </c>
      <c r="BL38" s="2" t="inlineStr">
        <is>
          <t/>
        </is>
      </c>
      <c r="BM38" t="inlineStr">
        <is>
          <t/>
        </is>
      </c>
      <c r="BN38" t="inlineStr">
        <is>
          <t/>
        </is>
      </c>
      <c r="BO38" t="inlineStr">
        <is>
          <t/>
        </is>
      </c>
      <c r="BP38" t="inlineStr">
        <is>
          <t/>
        </is>
      </c>
      <c r="BQ38" t="inlineStr">
        <is>
          <t/>
        </is>
      </c>
      <c r="BR38" t="inlineStr">
        <is>
          <t/>
        </is>
      </c>
      <c r="BS38" t="inlineStr">
        <is>
          <t/>
        </is>
      </c>
      <c r="BT38" t="inlineStr">
        <is>
          <t/>
        </is>
      </c>
      <c r="BU38" t="inlineStr">
        <is>
          <t/>
        </is>
      </c>
      <c r="BV38" s="2" t="inlineStr">
        <is>
          <t>onlinemarktplaats</t>
        </is>
      </c>
      <c r="BW38" s="2" t="inlineStr">
        <is>
          <t>3</t>
        </is>
      </c>
      <c r="BX38" s="2" t="inlineStr">
        <is>
          <t/>
        </is>
      </c>
      <c r="BY38" t="inlineStr">
        <is>
          <t>dienstverlener
 die consumenten en ondernemers in staat stelt op de website van de
 onlinemarktplaats verkoop- en dienstenovereenkomsten te sluiten</t>
        </is>
      </c>
      <c r="BZ38" s="2" t="inlineStr">
        <is>
          <t>internetowa platforma handlowa|
pośrednik internetowy</t>
        </is>
      </c>
      <c r="CA38" s="2" t="inlineStr">
        <is>
          <t>3|
3</t>
        </is>
      </c>
      <c r="CB38" s="2" t="inlineStr">
        <is>
          <t xml:space="preserve">|
</t>
        </is>
      </c>
      <c r="CC38" t="inlineStr">
        <is>
          <t>usługodawca zgodnie z definicją zawartą w art. 2 lit. b) dyrektywy 2000/31/WE Parlamentu Europejskiego i Rady z dnia 8 czerwca 2000 r. w sprawie niektórych aspektów prawnych usług społeczeństwa informacyjnego, w szczególności handlu elektronicznego w ramach rynku wewnętrznego (dyrektywa o handlu elektronicznym) (11), który umożliwia konsumentom i przedsiębiorcom zawieranie online, poprzez stronę rynku internetowego, umów sprzedaży i umów o świadczeniu usług</t>
        </is>
      </c>
      <c r="CD38" t="inlineStr">
        <is>
          <t/>
        </is>
      </c>
      <c r="CE38" t="inlineStr">
        <is>
          <t/>
        </is>
      </c>
      <c r="CF38" t="inlineStr">
        <is>
          <t/>
        </is>
      </c>
      <c r="CG38" t="inlineStr">
        <is>
          <t/>
        </is>
      </c>
      <c r="CH38" t="inlineStr">
        <is>
          <t/>
        </is>
      </c>
      <c r="CI38" t="inlineStr">
        <is>
          <t/>
        </is>
      </c>
      <c r="CJ38" t="inlineStr">
        <is>
          <t/>
        </is>
      </c>
      <c r="CK38" t="inlineStr">
        <is>
          <t/>
        </is>
      </c>
      <c r="CL38" t="inlineStr">
        <is>
          <t/>
        </is>
      </c>
      <c r="CM38" t="inlineStr">
        <is>
          <t/>
        </is>
      </c>
      <c r="CN38" t="inlineStr">
        <is>
          <t/>
        </is>
      </c>
      <c r="CO38" t="inlineStr">
        <is>
          <t/>
        </is>
      </c>
      <c r="CP38" s="2" t="inlineStr">
        <is>
          <t>spletna tržnica</t>
        </is>
      </c>
      <c r="CQ38" s="2" t="inlineStr">
        <is>
          <t>3</t>
        </is>
      </c>
      <c r="CR38" s="2" t="inlineStr">
        <is>
          <t/>
        </is>
      </c>
      <c r="CS38" t="inlineStr">
        <is>
          <t>ponudnik storitev, kakor je določen v točki (b) člena 2 Direktive 2000/31/ES o nekaterih pravnih vidikih storitev informacijske družbe, zlasti elektronskega poslovanja na notranjem trgu (Direktiva o elektronskem poslovanju), ki omogoča potrošnikom in trgovcem, da sklenejo pogodbe o spletni prodaji in spletnih storitvah na spletni strani spletnega trga</t>
        </is>
      </c>
      <c r="CT38" s="2" t="inlineStr">
        <is>
          <t>marknadsplats online</t>
        </is>
      </c>
      <c r="CU38" s="2" t="inlineStr">
        <is>
          <t>3</t>
        </is>
      </c>
      <c r="CV38" s="2" t="inlineStr">
        <is>
          <t/>
        </is>
      </c>
      <c r="CW38" t="inlineStr">
        <is>
          <t>tjänsteleverantör enligt definitionen i artikel 2 b i Europaparlamentets och rådets direktiv 2000/31/EG av den 8 juni 2000 om vissa rättsliga aspekter på informationssamhällets tjänster, särskilt elektronisk handel, på den inre marknaden (”Direktiv om elektronisk handel”) (11), som möjliggör för konsumenter och näringsidkare att ingå köpeavtal och tjänsteavtal på webbplatsen för en marknadsplats online</t>
        </is>
      </c>
    </row>
    <row r="39">
      <c r="A39" s="1" t="str">
        <f>HYPERLINK("https://iate.europa.eu/entry/result/3574042/all", "3574042")</f>
        <v>3574042</v>
      </c>
      <c r="B39" t="inlineStr">
        <is>
          <t>EDUCATION AND COMMUNICATIONS</t>
        </is>
      </c>
      <c r="C39" t="inlineStr">
        <is>
          <t>EDUCATION AND COMMUNICATIONS|information technology and data processing|computer system</t>
        </is>
      </c>
      <c r="D39" t="inlineStr">
        <is>
          <t>yes</t>
        </is>
      </c>
      <c r="E39" t="inlineStr">
        <is>
          <t/>
        </is>
      </c>
      <c r="F39" s="2" t="inlineStr">
        <is>
          <t>Механизъм на ЕС за реакция при кризи в областта на киберсигурността</t>
        </is>
      </c>
      <c r="G39" s="2" t="inlineStr">
        <is>
          <t>3</t>
        </is>
      </c>
      <c r="H39" s="2" t="inlineStr">
        <is>
          <t/>
        </is>
      </c>
      <c r="I39" t="inlineStr">
        <is>
          <t/>
        </is>
      </c>
      <c r="J39" s="2" t="inlineStr">
        <is>
          <t>rámec EU pro reakci na kybernetické bezpečnostní krize</t>
        </is>
      </c>
      <c r="K39" s="2" t="inlineStr">
        <is>
          <t>3</t>
        </is>
      </c>
      <c r="L39" s="2" t="inlineStr">
        <is>
          <t/>
        </is>
      </c>
      <c r="M39" t="inlineStr">
        <is>
          <t/>
        </is>
      </c>
      <c r="N39" s="2" t="inlineStr">
        <is>
          <t>EU's ramme for håndtering af cybersikkerhedskriser|
EU-krisereaktionsramme for cybersikkerhed</t>
        </is>
      </c>
      <c r="O39" s="2" t="inlineStr">
        <is>
          <t>3|
3</t>
        </is>
      </c>
      <c r="P39" s="2" t="inlineStr">
        <is>
          <t xml:space="preserve">|
</t>
        </is>
      </c>
      <c r="Q39" t="inlineStr">
        <is>
          <t>ramme, der integrerer målene og retningslinjerne for samarbejdet på cybersikkerhedsområdet med henblik på en koordineret reaktion på væsentlige cybersikkerhedshændelser og -kriser</t>
        </is>
      </c>
      <c r="R39" s="2" t="inlineStr">
        <is>
          <t>EU-Rahmen für die Reaktion auf Cybersicherheitskrisen|
Rahmen der EU für das Krisenmanagement im Bereich der Cybersicherheit</t>
        </is>
      </c>
      <c r="S39" s="2" t="inlineStr">
        <is>
          <t>3|
3</t>
        </is>
      </c>
      <c r="T39" s="2" t="inlineStr">
        <is>
          <t xml:space="preserve">|
</t>
        </is>
      </c>
      <c r="U39" t="inlineStr">
        <is>
          <t/>
        </is>
      </c>
      <c r="V39" s="2" t="inlineStr">
        <is>
          <t>ενωσιακό πλαίσιο αντιμετώπισης κρίσεων κυβερνοασφάλειας</t>
        </is>
      </c>
      <c r="W39" s="2" t="inlineStr">
        <is>
          <t>4</t>
        </is>
      </c>
      <c r="X39" s="2" t="inlineStr">
        <is>
          <t/>
        </is>
      </c>
      <c r="Y39" t="inlineStr">
        <is>
          <t>ενωσιακό πλαίσιο που προσδιορίζει τους παράγοντες, τα θεσμικά όργανα της ΕΕ και τις αρχές των κρατών μελών σε όλα τα απαραίτητα επίπεδα καθώς και τυποποιημένες διαδικασίες λειτουργίας με έμφαση στην ανταλλαγή πληροφοριών και τον συντονισμό για την αντιμετώπιση περιστατικών και κρίσεων μεγάλης κλίμακας στον κυβερνοχώρο</t>
        </is>
      </c>
      <c r="Z39" s="2" t="inlineStr">
        <is>
          <t>EU Cybersecurity Crisis Management Framework|
EU Cybersecurity Crisis Response Framework</t>
        </is>
      </c>
      <c r="AA39" s="2" t="inlineStr">
        <is>
          <t>3|
3</t>
        </is>
      </c>
      <c r="AB39" s="2" t="inlineStr">
        <is>
          <t xml:space="preserve">|
</t>
        </is>
      </c>
      <c r="AC39" t="inlineStr">
        <is>
          <t>framework integrating the objectives
and modalities of cooperation in the field of cybersecurity for a coordinated response to large-scale cybersecurity incidents and crises</t>
        </is>
      </c>
      <c r="AD39" s="2" t="inlineStr">
        <is>
          <t>Marco de respuesta a las crisis de ciberseguridad de la UE</t>
        </is>
      </c>
      <c r="AE39" s="2" t="inlineStr">
        <is>
          <t>3</t>
        </is>
      </c>
      <c r="AF39" s="2" t="inlineStr">
        <is>
          <t/>
        </is>
      </c>
      <c r="AG39" t="inlineStr">
        <is>
          <t/>
        </is>
      </c>
      <c r="AH39" s="2" t="inlineStr">
        <is>
          <t>ELi küberturvalisuse kriisireguleerimise raamistik</t>
        </is>
      </c>
      <c r="AI39" s="2" t="inlineStr">
        <is>
          <t>3</t>
        </is>
      </c>
      <c r="AJ39" s="2" t="inlineStr">
        <is>
          <t/>
        </is>
      </c>
      <c r="AK39" t="inlineStr">
        <is>
          <t/>
        </is>
      </c>
      <c r="AL39" s="2" t="inlineStr">
        <is>
          <t>EU:n kyberturvallisuuden kriisinhallintakehys</t>
        </is>
      </c>
      <c r="AM39" s="2" t="inlineStr">
        <is>
          <t>3</t>
        </is>
      </c>
      <c r="AN39" s="2" t="inlineStr">
        <is>
          <t/>
        </is>
      </c>
      <c r="AO39" t="inlineStr">
        <is>
          <t/>
        </is>
      </c>
      <c r="AP39" s="2" t="inlineStr">
        <is>
          <t>cadre européen de gestion des crises en matière de cybersécurité|
cadre de l'Union européenne pour la réaction aux crises de cybersécurité</t>
        </is>
      </c>
      <c r="AQ39" s="2" t="inlineStr">
        <is>
          <t>3|
4</t>
        </is>
      </c>
      <c r="AR39" s="2" t="inlineStr">
        <is>
          <t xml:space="preserve">|
</t>
        </is>
      </c>
      <c r="AS39" t="inlineStr">
        <is>
          <t>cadre intègrant les objectifs et les modalités de la coopération en matière de cybersécurité présentés dans le plan d'action pour une réaction coordonnée aux incidents et crises transfrontières de cybersécurité majeurs</t>
        </is>
      </c>
      <c r="AT39" s="2" t="inlineStr">
        <is>
          <t>Creat AE maidir le Freagairt ar Ghéarchéimeanna Cibearshlándála</t>
        </is>
      </c>
      <c r="AU39" s="2" t="inlineStr">
        <is>
          <t>3</t>
        </is>
      </c>
      <c r="AV39" s="2" t="inlineStr">
        <is>
          <t/>
        </is>
      </c>
      <c r="AW39" t="inlineStr">
        <is>
          <t/>
        </is>
      </c>
      <c r="AX39" s="2" t="inlineStr">
        <is>
          <t>okvir EU-a za odgovor na kiberkrize</t>
        </is>
      </c>
      <c r="AY39" s="2" t="inlineStr">
        <is>
          <t>3</t>
        </is>
      </c>
      <c r="AZ39" s="2" t="inlineStr">
        <is>
          <t/>
        </is>
      </c>
      <c r="BA39" t="inlineStr">
        <is>
          <t/>
        </is>
      </c>
      <c r="BB39" s="2" t="inlineStr">
        <is>
          <t>uniós kiberbiztonsági válságreagálási keret</t>
        </is>
      </c>
      <c r="BC39" s="2" t="inlineStr">
        <is>
          <t>3</t>
        </is>
      </c>
      <c r="BD39" s="2" t="inlineStr">
        <is>
          <t/>
        </is>
      </c>
      <c r="BE39" t="inlineStr">
        <is>
          <t>uniós stratégia kiberbiztonsági válság esetére, amely a tagállamok közti együttműködés céljait és módozatait foglalja össze</t>
        </is>
      </c>
      <c r="BF39" s="2" t="inlineStr">
        <is>
          <t>quadro di risposta alle crisi di cibersicurezza dell'UE</t>
        </is>
      </c>
      <c r="BG39" s="2" t="inlineStr">
        <is>
          <t>3</t>
        </is>
      </c>
      <c r="BH39" s="2" t="inlineStr">
        <is>
          <t/>
        </is>
      </c>
      <c r="BI39" t="inlineStr">
        <is>
          <t/>
        </is>
      </c>
      <c r="BJ39" s="2" t="inlineStr">
        <is>
          <t>ES reagavimo į kibernetinio saugumo krizes sistema</t>
        </is>
      </c>
      <c r="BK39" s="2" t="inlineStr">
        <is>
          <t>3</t>
        </is>
      </c>
      <c r="BL39" s="2" t="inlineStr">
        <is>
          <t/>
        </is>
      </c>
      <c r="BM39" t="inlineStr">
        <is>
          <t/>
        </is>
      </c>
      <c r="BN39" s="2" t="inlineStr">
        <is>
          <t>ES satvars reaģēšanai kiberdrošības krīzēs|
ES kiberdrošības krīžu pārvarēšanas satvars</t>
        </is>
      </c>
      <c r="BO39" s="2" t="inlineStr">
        <is>
          <t>3|
3</t>
        </is>
      </c>
      <c r="BP39" s="2" t="inlineStr">
        <is>
          <t xml:space="preserve">|
</t>
        </is>
      </c>
      <c r="BQ39" t="inlineStr">
        <is>
          <t>satvars, kas aptver mērķus un kārtību sadarbībai kiberdrošības jomā nolūkā koordinēti reaģēt uz liela mēroga kiberdrošības incidentiem un krīzēm</t>
        </is>
      </c>
      <c r="BR39" s="2" t="inlineStr">
        <is>
          <t>Qafas ta' Rispons għall-Kriżijiet taċ-Ċibersigurtà tal-UE</t>
        </is>
      </c>
      <c r="BS39" s="2" t="inlineStr">
        <is>
          <t>3</t>
        </is>
      </c>
      <c r="BT39" s="2" t="inlineStr">
        <is>
          <t/>
        </is>
      </c>
      <c r="BU39" t="inlineStr">
        <is>
          <t/>
        </is>
      </c>
      <c r="BV39" s="2" t="inlineStr">
        <is>
          <t>EU-kader voor respons op cybercrises</t>
        </is>
      </c>
      <c r="BW39" s="2" t="inlineStr">
        <is>
          <t>3</t>
        </is>
      </c>
      <c r="BX39" s="2" t="inlineStr">
        <is>
          <t/>
        </is>
      </c>
      <c r="BY39" t="inlineStr">
        <is>
          <t/>
        </is>
      </c>
      <c r="BZ39" s="2" t="inlineStr">
        <is>
          <t>unijne ramy zarządzania kryzysowego w dziedzinie cyberbezpieczeństwa|
unijne ramy reagowania w sytuacji kryzysu cyberbezpieczeństwa</t>
        </is>
      </c>
      <c r="CA39" s="2" t="inlineStr">
        <is>
          <t>3|
3</t>
        </is>
      </c>
      <c r="CB39" s="2" t="inlineStr">
        <is>
          <t xml:space="preserve">|
</t>
        </is>
      </c>
      <c r="CC39" t="inlineStr">
        <is>
          <t/>
        </is>
      </c>
      <c r="CD39" s="2" t="inlineStr">
        <is>
          <t>quadro de resposta da UE a crises de cibersegurança</t>
        </is>
      </c>
      <c r="CE39" s="2" t="inlineStr">
        <is>
          <t>3</t>
        </is>
      </c>
      <c r="CF39" s="2" t="inlineStr">
        <is>
          <t/>
        </is>
      </c>
      <c r="CG39" t="inlineStr">
        <is>
          <t>Quadro que integra os objetivos e as formas de cooperação no domínio da cibersegurança destinado a coordenar a resposta durante a ocorrência de incidentes e crises de cibersegurança em grande escala.</t>
        </is>
      </c>
      <c r="CH39" s="2" t="inlineStr">
        <is>
          <t>Cadrul UE de răspuns la crizele de securitate cibernetică</t>
        </is>
      </c>
      <c r="CI39" s="2" t="inlineStr">
        <is>
          <t>3</t>
        </is>
      </c>
      <c r="CJ39" s="2" t="inlineStr">
        <is>
          <t/>
        </is>
      </c>
      <c r="CK39" t="inlineStr">
        <is>
          <t/>
        </is>
      </c>
      <c r="CL39" s="2" t="inlineStr">
        <is>
          <t>rámec EÚ pre reakciu na kybernetickobezpečnostnú krízu|
európsky rámec krízového riadenia kybernetickej bezpečnosti|
rámec EÚ pre reakciu na kybernetické krízy</t>
        </is>
      </c>
      <c r="CM39" s="2" t="inlineStr">
        <is>
          <t>3|
3|
2</t>
        </is>
      </c>
      <c r="CN39" s="2" t="inlineStr">
        <is>
          <t xml:space="preserve">|
|
</t>
        </is>
      </c>
      <c r="CO39" t="inlineStr">
        <is>
          <t>programový dokument EÚ, ktorého vypracovanie Európska komisia odporučila v septembri 2017 členským štátom a inštitúciám EÚ a ktorý má obsahovať ciele, spôsoby spolupráce, prípadne operačné postupy a aktérov na všetkých potrebných úrovniach (technickej, operačnej, strategickej/politickej) v oblasti koordinovanej reakcie na cezhraničné kybernetické incidenty a krízy veľkého rozsahu</t>
        </is>
      </c>
      <c r="CP39" s="2" t="inlineStr">
        <is>
          <t>okvir EU za odzivanje na krize na področju kibernetske varnosti</t>
        </is>
      </c>
      <c r="CQ39" s="2" t="inlineStr">
        <is>
          <t>3</t>
        </is>
      </c>
      <c r="CR39" s="2" t="inlineStr">
        <is>
          <t/>
        </is>
      </c>
      <c r="CS39" t="inlineStr">
        <is>
          <t/>
        </is>
      </c>
      <c r="CT39" s="2" t="inlineStr">
        <is>
          <t>EU-ram för hantering av cyberkriser</t>
        </is>
      </c>
      <c r="CU39" s="2" t="inlineStr">
        <is>
          <t>3</t>
        </is>
      </c>
      <c r="CV39" s="2" t="inlineStr">
        <is>
          <t/>
        </is>
      </c>
      <c r="CW39" t="inlineStr">
        <is>
          <t>ram som införlivar de mål och former för
samarbetet på området för cybersäkerhet som anges i planen för samordnade
insatser vid stora gränsöverskridande cyberincidenter och cyberkriser</t>
        </is>
      </c>
    </row>
    <row r="40">
      <c r="A40" s="1" t="str">
        <f>HYPERLINK("https://iate.europa.eu/entry/result/3528491/all", "3528491")</f>
        <v>3528491</v>
      </c>
      <c r="B40" t="inlineStr">
        <is>
          <t>POLITICS;EDUCATION AND COMMUNICATIONS</t>
        </is>
      </c>
      <c r="C40" t="inlineStr">
        <is>
          <t>POLITICS|executive power and public service|public administration;EDUCATION AND COMMUNICATIONS|information technology and data processing</t>
        </is>
      </c>
      <c r="D40" t="inlineStr">
        <is>
          <t>yes</t>
        </is>
      </c>
      <c r="E40" t="inlineStr">
        <is>
          <t/>
        </is>
      </c>
      <c r="F40" t="inlineStr">
        <is>
          <t/>
        </is>
      </c>
      <c r="G40" t="inlineStr">
        <is>
          <t/>
        </is>
      </c>
      <c r="H40" t="inlineStr">
        <is>
          <t/>
        </is>
      </c>
      <c r="I40" t="inlineStr">
        <is>
          <t/>
        </is>
      </c>
      <c r="J40" s="2" t="inlineStr">
        <is>
          <t>rámec interoperability</t>
        </is>
      </c>
      <c r="K40" s="2" t="inlineStr">
        <is>
          <t>3</t>
        </is>
      </c>
      <c r="L40" s="2" t="inlineStr">
        <is>
          <t/>
        </is>
      </c>
      <c r="M40" t="inlineStr">
        <is>
          <t>dohodnutý přístup k interoperabilitě pro organizace, které si přejí spolupracovat na společném poskytování veřejných služeb, jenž v rámci své oblasti působnosti stanoví soubor společných prvků, jako jsou slovník pojmů, koncepce, zásady, politiky, pokyny, doporučení, normy, specifikace a postupy</t>
        </is>
      </c>
      <c r="N40" s="2" t="inlineStr">
        <is>
          <t>interoperabilitetsramme</t>
        </is>
      </c>
      <c r="O40" s="2" t="inlineStr">
        <is>
          <t>3</t>
        </is>
      </c>
      <c r="P40" s="2" t="inlineStr">
        <is>
          <t/>
        </is>
      </c>
      <c r="Q40" t="inlineStr">
        <is>
          <t>fælles tilgang til interoperabilitet for organisationer med ønske om at samarbejde om fælles levering af offentlige tjenester, der omfatter en række fælles elementer såsom terminologi, begreber, principper, politikker, retningslinjer, anbefalinger, standarder, specifikationer og praksis</t>
        </is>
      </c>
      <c r="R40" t="inlineStr">
        <is>
          <t/>
        </is>
      </c>
      <c r="S40" t="inlineStr">
        <is>
          <t/>
        </is>
      </c>
      <c r="T40" t="inlineStr">
        <is>
          <t/>
        </is>
      </c>
      <c r="U40" t="inlineStr">
        <is>
          <t/>
        </is>
      </c>
      <c r="V40" s="2" t="inlineStr">
        <is>
          <t>πλαίσιο διαλειτουργικότητας</t>
        </is>
      </c>
      <c r="W40" s="2" t="inlineStr">
        <is>
          <t>3</t>
        </is>
      </c>
      <c r="X40" s="2" t="inlineStr">
        <is>
          <t/>
        </is>
      </c>
      <c r="Y40" t="inlineStr">
        <is>
          <t>συμφωνημένη προσέγγιση στη διαλειτουργικότητα για οργανισμούς που επιθυμούν να συνεργαστούν με σκοπό την κοινή διανομή δημόσιων υπηρεσιών, η οποία προσδιορίζει, στο πεδίο εφαρμογής της, σειρά κοινών στοιχείων, όπως λεξιλόγιο, έννοιες, αρχές, πολιτικές, κατευθυντήριες γραμμές, συστάσεις, πρότυπα, προδιαγραφές και πρακτικές</t>
        </is>
      </c>
      <c r="Z40" s="2" t="inlineStr">
        <is>
          <t>interoperability framework</t>
        </is>
      </c>
      <c r="AA40" s="2" t="inlineStr">
        <is>
          <t>3</t>
        </is>
      </c>
      <c r="AB40" s="2" t="inlineStr">
        <is>
          <t/>
        </is>
      </c>
      <c r="AC40" t="inlineStr">
        <is>
          <t>agreed approach to &lt;a href="https://iate.europa.eu/entry/result/1756769/en" target="_blank"&gt;interoperability&lt;/a&gt; for organisations that wish to work together towards the joint delivery of public services, which includes a set of common elements such as vocabulary, concepts, principles, policies, guidelines, recommendations, standards, specifications and practices</t>
        </is>
      </c>
      <c r="AD40" s="2" t="inlineStr">
        <is>
          <t>marco de interoperabilidad</t>
        </is>
      </c>
      <c r="AE40" s="2" t="inlineStr">
        <is>
          <t>3</t>
        </is>
      </c>
      <c r="AF40" s="2" t="inlineStr">
        <is>
          <t/>
        </is>
      </c>
      <c r="AG40" t="inlineStr">
        <is>
          <t/>
        </is>
      </c>
      <c r="AH40" s="2" t="inlineStr">
        <is>
          <t>koostalitlusvõime raamistik</t>
        </is>
      </c>
      <c r="AI40" s="2" t="inlineStr">
        <is>
          <t>3</t>
        </is>
      </c>
      <c r="AJ40" s="2" t="inlineStr">
        <is>
          <t/>
        </is>
      </c>
      <c r="AK40" t="inlineStr">
        <is>
          <t>ühiselt kokkulepitud lähenemisviis Euroopa avalike teenuste pakkumiseks koostalitlusvõimelisel viisil, milles määratakse kindlaks põhilised koostalitlusvõime juhised ühiste põhimõtete, mudelite ja soovitustena</t>
        </is>
      </c>
      <c r="AL40" t="inlineStr">
        <is>
          <t/>
        </is>
      </c>
      <c r="AM40" t="inlineStr">
        <is>
          <t/>
        </is>
      </c>
      <c r="AN40" t="inlineStr">
        <is>
          <t/>
        </is>
      </c>
      <c r="AO40" t="inlineStr">
        <is>
          <t/>
        </is>
      </c>
      <c r="AP40" t="inlineStr">
        <is>
          <t/>
        </is>
      </c>
      <c r="AQ40" t="inlineStr">
        <is>
          <t/>
        </is>
      </c>
      <c r="AR40" t="inlineStr">
        <is>
          <t/>
        </is>
      </c>
      <c r="AS40" t="inlineStr">
        <is>
          <t/>
        </is>
      </c>
      <c r="AT40" s="2" t="inlineStr">
        <is>
          <t>creat idir-inoibritheachta</t>
        </is>
      </c>
      <c r="AU40" s="2" t="inlineStr">
        <is>
          <t>3</t>
        </is>
      </c>
      <c r="AV40" s="2" t="inlineStr">
        <is>
          <t/>
        </is>
      </c>
      <c r="AW40" t="inlineStr">
        <is>
          <t/>
        </is>
      </c>
      <c r="AX40" t="inlineStr">
        <is>
          <t/>
        </is>
      </c>
      <c r="AY40" t="inlineStr">
        <is>
          <t/>
        </is>
      </c>
      <c r="AZ40" t="inlineStr">
        <is>
          <t/>
        </is>
      </c>
      <c r="BA40" t="inlineStr">
        <is>
          <t/>
        </is>
      </c>
      <c r="BB40" s="2" t="inlineStr">
        <is>
          <t>interoperabilitási keret</t>
        </is>
      </c>
      <c r="BC40" s="2" t="inlineStr">
        <is>
          <t>3</t>
        </is>
      </c>
      <c r="BD40" s="2" t="inlineStr">
        <is>
          <t/>
        </is>
      </c>
      <c r="BE40" t="inlineStr">
        <is>
          <t>egymással közszolgáltatások közös nyújtása érdekében együttműködni 
kívánó szervezetek egyeztetett interoperabilitási megközelítése</t>
        </is>
      </c>
      <c r="BF40" t="inlineStr">
        <is>
          <t/>
        </is>
      </c>
      <c r="BG40" t="inlineStr">
        <is>
          <t/>
        </is>
      </c>
      <c r="BH40" t="inlineStr">
        <is>
          <t/>
        </is>
      </c>
      <c r="BI40" t="inlineStr">
        <is>
          <t/>
        </is>
      </c>
      <c r="BJ40" s="2" t="inlineStr">
        <is>
          <t>sąveikumo sistema</t>
        </is>
      </c>
      <c r="BK40" s="2" t="inlineStr">
        <is>
          <t>3</t>
        </is>
      </c>
      <c r="BL40" s="2" t="inlineStr">
        <is>
          <t/>
        </is>
      </c>
      <c r="BM40" t="inlineStr">
        <is>
          <t>suderintu požiūriu į sąveikumą grindžiama sistema, skirta organizacijoms, norinčioms bendradarbiauti ir bendrai teikti viešąsias paslaugas</t>
        </is>
      </c>
      <c r="BN40" t="inlineStr">
        <is>
          <t/>
        </is>
      </c>
      <c r="BO40" t="inlineStr">
        <is>
          <t/>
        </is>
      </c>
      <c r="BP40" t="inlineStr">
        <is>
          <t/>
        </is>
      </c>
      <c r="BQ40" t="inlineStr">
        <is>
          <t/>
        </is>
      </c>
      <c r="BR40" t="inlineStr">
        <is>
          <t/>
        </is>
      </c>
      <c r="BS40" t="inlineStr">
        <is>
          <t/>
        </is>
      </c>
      <c r="BT40" t="inlineStr">
        <is>
          <t/>
        </is>
      </c>
      <c r="BU40" t="inlineStr">
        <is>
          <t/>
        </is>
      </c>
      <c r="BV40" t="inlineStr">
        <is>
          <t/>
        </is>
      </c>
      <c r="BW40" t="inlineStr">
        <is>
          <t/>
        </is>
      </c>
      <c r="BX40" t="inlineStr">
        <is>
          <t/>
        </is>
      </c>
      <c r="BY40" t="inlineStr">
        <is>
          <t/>
        </is>
      </c>
      <c r="BZ40" s="2" t="inlineStr">
        <is>
          <t>ramy interoperacyjności</t>
        </is>
      </c>
      <c r="CA40" s="2" t="inlineStr">
        <is>
          <t>3</t>
        </is>
      </c>
      <c r="CB40" s="2" t="inlineStr">
        <is>
          <t/>
        </is>
      </c>
      <c r="CC40" t="inlineStr">
        <is>
          <t>uzgodniony sposób podejścia w zakresie interoperacyjności dla organizacji, które w ramach współpracy pragną wspólnie świadczyć usługi użyteczności publicznej</t>
        </is>
      </c>
      <c r="CD40" t="inlineStr">
        <is>
          <t/>
        </is>
      </c>
      <c r="CE40" t="inlineStr">
        <is>
          <t/>
        </is>
      </c>
      <c r="CF40" t="inlineStr">
        <is>
          <t/>
        </is>
      </c>
      <c r="CG40" t="inlineStr">
        <is>
          <t/>
        </is>
      </c>
      <c r="CH40" s="2" t="inlineStr">
        <is>
          <t>cadru de interoperabilitate</t>
        </is>
      </c>
      <c r="CI40" s="2" t="inlineStr">
        <is>
          <t>3</t>
        </is>
      </c>
      <c r="CJ40" s="2" t="inlineStr">
        <is>
          <t/>
        </is>
      </c>
      <c r="CK40" t="inlineStr">
        <is>
          <t>cadrul
 în care entități ale administrației publice lucrează împreună, voluntar
 și proactiv, pentru a furniza servicii publice comune, în limitele unui
 set de elemente standardizate precum vocabulare, concepte, principii, 
politici, linii directoare, recomandări, standarde, specificații și 
practici</t>
        </is>
      </c>
      <c r="CL40" t="inlineStr">
        <is>
          <t/>
        </is>
      </c>
      <c r="CM40" t="inlineStr">
        <is>
          <t/>
        </is>
      </c>
      <c r="CN40" t="inlineStr">
        <is>
          <t/>
        </is>
      </c>
      <c r="CO40" t="inlineStr">
        <is>
          <t/>
        </is>
      </c>
      <c r="CP40" s="2" t="inlineStr">
        <is>
          <t>okvir interoperabilnosti</t>
        </is>
      </c>
      <c r="CQ40" s="2" t="inlineStr">
        <is>
          <t>3</t>
        </is>
      </c>
      <c r="CR40" s="2" t="inlineStr">
        <is>
          <t/>
        </is>
      </c>
      <c r="CS40" t="inlineStr">
        <is>
          <t>dogovorjen pristop k &lt;a href="https://iate.europa.eu/entry/result/1756769/sl" target="_blank"&gt;interoperabilnosti&lt;/a&gt; za organizacije, ki želijo na podlagi sodelovanja zagotavljati skupno izvajanje javnih storitev in ki vključuje določene skupne elemente, kot so besedišče, koncepti, načela, politike, smernice, priporočila, standardi, specifikacije in prakse</t>
        </is>
      </c>
      <c r="CT40" s="2" t="inlineStr">
        <is>
          <t>interoperabilitetsram</t>
        </is>
      </c>
      <c r="CU40" s="2" t="inlineStr">
        <is>
          <t>3</t>
        </is>
      </c>
      <c r="CV40" s="2" t="inlineStr">
        <is>
          <t/>
        </is>
      </c>
      <c r="CW40" t="inlineStr">
        <is>
          <t/>
        </is>
      </c>
    </row>
    <row r="41">
      <c r="A41" s="1" t="str">
        <f>HYPERLINK("https://iate.europa.eu/entry/result/1468983/all", "1468983")</f>
        <v>1468983</v>
      </c>
      <c r="B41" t="inlineStr">
        <is>
          <t>ECONOMICS;INTERNATIONAL RELATIONS;PRODUCTION, TECHNOLOGY AND RESEARCH;POLITICS</t>
        </is>
      </c>
      <c r="C41" t="inlineStr">
        <is>
          <t>ECONOMICS|national accounts;ECONOMICS;INTERNATIONAL RELATIONS|defence;PRODUCTION, TECHNOLOGY AND RESEARCH|technology and technical regulations;POLITICS|executive power and public service|administrative law</t>
        </is>
      </c>
      <c r="D41" t="inlineStr">
        <is>
          <t>no</t>
        </is>
      </c>
      <c r="E41" t="inlineStr">
        <is>
          <t/>
        </is>
      </c>
      <c r="F41" t="inlineStr">
        <is>
          <t/>
        </is>
      </c>
      <c r="G41" t="inlineStr">
        <is>
          <t/>
        </is>
      </c>
      <c r="H41" t="inlineStr">
        <is>
          <t/>
        </is>
      </c>
      <c r="I41" t="inlineStr">
        <is>
          <t/>
        </is>
      </c>
      <c r="J41" t="inlineStr">
        <is>
          <t/>
        </is>
      </c>
      <c r="K41" t="inlineStr">
        <is>
          <t/>
        </is>
      </c>
      <c r="L41" t="inlineStr">
        <is>
          <t/>
        </is>
      </c>
      <c r="M41" t="inlineStr">
        <is>
          <t/>
        </is>
      </c>
      <c r="N41" s="2" t="inlineStr">
        <is>
          <t>våbensystem</t>
        </is>
      </c>
      <c r="O41" s="2" t="inlineStr">
        <is>
          <t>2</t>
        </is>
      </c>
      <c r="P41" s="2" t="inlineStr">
        <is>
          <t/>
        </is>
      </c>
      <c r="Q41" t="inlineStr">
        <is>
          <t/>
        </is>
      </c>
      <c r="R41" s="2" t="inlineStr">
        <is>
          <t>Waffensystem</t>
        </is>
      </c>
      <c r="S41" s="2" t="inlineStr">
        <is>
          <t>3</t>
        </is>
      </c>
      <c r="T41" s="2" t="inlineStr">
        <is>
          <t/>
        </is>
      </c>
      <c r="U41" t="inlineStr">
        <is>
          <t>&lt;p&gt;Fahrzeuge und sonstige Ausrüstungen wie Kriegsschiffe, Unterseeboote, 
Militärflugzeuge, Panzer, Raketenträger und Abschussgeräte usw.&lt;br&gt;&lt;/p&gt;&lt;p&gt;i.e.S.: aus der eigentlichen Waffe und den zu ihrem Einsatz erforderlichen Ausrüstungen bestehendes militärisches Kampfmittel&lt;/p&gt;&lt;p&gt;i.w.S.: komplexes technisches Wehrmaterial, meist modernes militärisches Großgerät &lt;/p&gt;</t>
        </is>
      </c>
      <c r="V41" s="2" t="inlineStr">
        <is>
          <t>οπλικό σύστημα</t>
        </is>
      </c>
      <c r="W41" s="2" t="inlineStr">
        <is>
          <t>1</t>
        </is>
      </c>
      <c r="X41" s="2" t="inlineStr">
        <is>
          <t/>
        </is>
      </c>
      <c r="Y41" t="inlineStr">
        <is>
          <t/>
        </is>
      </c>
      <c r="Z41" s="2" t="inlineStr">
        <is>
          <t>weapon system|
weapons systems|
arms system|
weapons system</t>
        </is>
      </c>
      <c r="AA41" s="2" t="inlineStr">
        <is>
          <t>2|
3|
1|
1</t>
        </is>
      </c>
      <c r="AB41" s="2" t="inlineStr">
        <is>
          <t xml:space="preserve">|
|
|
</t>
        </is>
      </c>
      <c r="AC41" t="inlineStr">
        <is>
          <t>vehicles and other equipment such as warships, submarines, military aircraft, tanks, missile carriers and launchers etc.</t>
        </is>
      </c>
      <c r="AD41" s="2" t="inlineStr">
        <is>
          <t>sistema de armas</t>
        </is>
      </c>
      <c r="AE41" s="2" t="inlineStr">
        <is>
          <t>1</t>
        </is>
      </c>
      <c r="AF41" s="2" t="inlineStr">
        <is>
          <t/>
        </is>
      </c>
      <c r="AG41" t="inlineStr">
        <is>
          <t/>
        </is>
      </c>
      <c r="AH41" s="2" t="inlineStr">
        <is>
          <t>kaitseotstarbeline põhivara</t>
        </is>
      </c>
      <c r="AI41" s="2" t="inlineStr">
        <is>
          <t>3</t>
        </is>
      </c>
      <c r="AJ41" s="2" t="inlineStr">
        <is>
          <t/>
        </is>
      </c>
      <c r="AK41" t="inlineStr">
        <is>
          <t>sõidukid ja muud seadmed, näiteks sõjalaevad, allveelaevad, sõjalennukid, tankid, raketikandjad ja raketiheitjad jne</t>
        </is>
      </c>
      <c r="AL41" s="2" t="inlineStr">
        <is>
          <t>asejärjestelmä</t>
        </is>
      </c>
      <c r="AM41" s="2" t="inlineStr">
        <is>
          <t>2</t>
        </is>
      </c>
      <c r="AN41" s="2" t="inlineStr">
        <is>
          <t/>
        </is>
      </c>
      <c r="AO41" t="inlineStr">
        <is>
          <t/>
        </is>
      </c>
      <c r="AP41" s="2" t="inlineStr">
        <is>
          <t>système d'arme|
système d'armes</t>
        </is>
      </c>
      <c r="AQ41" s="2" t="inlineStr">
        <is>
          <t>2|
1</t>
        </is>
      </c>
      <c r="AR41" s="2" t="inlineStr">
        <is>
          <t xml:space="preserve">|
</t>
        </is>
      </c>
      <c r="AS41" t="inlineStr">
        <is>
          <t>ensemble véhicule et arme comprenant l'équipement, les matériels, les services et le personnel nécessaires à l'autonomie du système dans son environnement opérationnel probable ;</t>
        </is>
      </c>
      <c r="AT41" t="inlineStr">
        <is>
          <t/>
        </is>
      </c>
      <c r="AU41" t="inlineStr">
        <is>
          <t/>
        </is>
      </c>
      <c r="AV41" t="inlineStr">
        <is>
          <t/>
        </is>
      </c>
      <c r="AW41" t="inlineStr">
        <is>
          <t/>
        </is>
      </c>
      <c r="AX41" t="inlineStr">
        <is>
          <t/>
        </is>
      </c>
      <c r="AY41" t="inlineStr">
        <is>
          <t/>
        </is>
      </c>
      <c r="AZ41" t="inlineStr">
        <is>
          <t/>
        </is>
      </c>
      <c r="BA41" t="inlineStr">
        <is>
          <t/>
        </is>
      </c>
      <c r="BB41" t="inlineStr">
        <is>
          <t/>
        </is>
      </c>
      <c r="BC41" t="inlineStr">
        <is>
          <t/>
        </is>
      </c>
      <c r="BD41" t="inlineStr">
        <is>
          <t/>
        </is>
      </c>
      <c r="BE41" t="inlineStr">
        <is>
          <t/>
        </is>
      </c>
      <c r="BF41" s="2" t="inlineStr">
        <is>
          <t>sistema d'armi|
sistema d'arma</t>
        </is>
      </c>
      <c r="BG41" s="2" t="inlineStr">
        <is>
          <t>3|
1</t>
        </is>
      </c>
      <c r="BH41" s="2" t="inlineStr">
        <is>
          <t xml:space="preserve">|
</t>
        </is>
      </c>
      <c r="BI41" t="inlineStr">
        <is>
          <t/>
        </is>
      </c>
      <c r="BJ41" t="inlineStr">
        <is>
          <t/>
        </is>
      </c>
      <c r="BK41" t="inlineStr">
        <is>
          <t/>
        </is>
      </c>
      <c r="BL41" t="inlineStr">
        <is>
          <t/>
        </is>
      </c>
      <c r="BM41" t="inlineStr">
        <is>
          <t/>
        </is>
      </c>
      <c r="BN41" t="inlineStr">
        <is>
          <t/>
        </is>
      </c>
      <c r="BO41" t="inlineStr">
        <is>
          <t/>
        </is>
      </c>
      <c r="BP41" t="inlineStr">
        <is>
          <t/>
        </is>
      </c>
      <c r="BQ41" t="inlineStr">
        <is>
          <t/>
        </is>
      </c>
      <c r="BR41" s="2" t="inlineStr">
        <is>
          <t>sistemi tal-armi</t>
        </is>
      </c>
      <c r="BS41" s="2" t="inlineStr">
        <is>
          <t>3</t>
        </is>
      </c>
      <c r="BT41" s="2" t="inlineStr">
        <is>
          <t/>
        </is>
      </c>
      <c r="BU41" t="inlineStr">
        <is>
          <t>vetturi u tagħmir ieħor bħal vapuri tal-gwerra, sottomarini, inġenji tal-ajru militari, tankijiet, trasportaturi tal-missili u lanċaturi eċċ.</t>
        </is>
      </c>
      <c r="BV41" s="2" t="inlineStr">
        <is>
          <t>wapensysteem</t>
        </is>
      </c>
      <c r="BW41" s="2" t="inlineStr">
        <is>
          <t>1</t>
        </is>
      </c>
      <c r="BX41" s="2" t="inlineStr">
        <is>
          <t/>
        </is>
      </c>
      <c r="BY41" t="inlineStr">
        <is>
          <t>operationeel geheel dat bestaat uit de bewapening zelf (bom, raket, enz),de drager (tank, schip) en de bedienings-en controleapparatuur (radar,)</t>
        </is>
      </c>
      <c r="BZ41" t="inlineStr">
        <is>
          <t/>
        </is>
      </c>
      <c r="CA41" t="inlineStr">
        <is>
          <t/>
        </is>
      </c>
      <c r="CB41" t="inlineStr">
        <is>
          <t/>
        </is>
      </c>
      <c r="CC41" t="inlineStr">
        <is>
          <t/>
        </is>
      </c>
      <c r="CD41" t="inlineStr">
        <is>
          <t/>
        </is>
      </c>
      <c r="CE41" t="inlineStr">
        <is>
          <t/>
        </is>
      </c>
      <c r="CF41" t="inlineStr">
        <is>
          <t/>
        </is>
      </c>
      <c r="CG41" t="inlineStr">
        <is>
          <t/>
        </is>
      </c>
      <c r="CH41" t="inlineStr">
        <is>
          <t/>
        </is>
      </c>
      <c r="CI41" t="inlineStr">
        <is>
          <t/>
        </is>
      </c>
      <c r="CJ41" t="inlineStr">
        <is>
          <t/>
        </is>
      </c>
      <c r="CK41" t="inlineStr">
        <is>
          <t/>
        </is>
      </c>
      <c r="CL41" t="inlineStr">
        <is>
          <t/>
        </is>
      </c>
      <c r="CM41" t="inlineStr">
        <is>
          <t/>
        </is>
      </c>
      <c r="CN41" t="inlineStr">
        <is>
          <t/>
        </is>
      </c>
      <c r="CO41" t="inlineStr">
        <is>
          <t/>
        </is>
      </c>
      <c r="CP41" s="2" t="inlineStr">
        <is>
          <t>oborožitveni sistem</t>
        </is>
      </c>
      <c r="CQ41" s="2" t="inlineStr">
        <is>
          <t>3</t>
        </is>
      </c>
      <c r="CR41" s="2" t="inlineStr">
        <is>
          <t/>
        </is>
      </c>
      <c r="CS41" t="inlineStr">
        <is>
          <t>orožje, sestavljeno iz večjega dela med seboj funkcionalno povezanih in soodvisnih podsistemov</t>
        </is>
      </c>
      <c r="CT41" t="inlineStr">
        <is>
          <t/>
        </is>
      </c>
      <c r="CU41" t="inlineStr">
        <is>
          <t/>
        </is>
      </c>
      <c r="CV41" t="inlineStr">
        <is>
          <t/>
        </is>
      </c>
      <c r="CW41" t="inlineStr">
        <is>
          <t/>
        </is>
      </c>
    </row>
    <row r="42">
      <c r="A42" s="1" t="str">
        <f>HYPERLINK("https://iate.europa.eu/entry/result/3501637/all", "3501637")</f>
        <v>3501637</v>
      </c>
      <c r="B42" t="inlineStr">
        <is>
          <t>INDUSTRY</t>
        </is>
      </c>
      <c r="C42" t="inlineStr">
        <is>
          <t>INDUSTRY|electronics and electrical engineering</t>
        </is>
      </c>
      <c r="D42" t="inlineStr">
        <is>
          <t>yes</t>
        </is>
      </c>
      <c r="E42" t="inlineStr">
        <is>
          <t/>
        </is>
      </c>
      <c r="F42" s="2" t="inlineStr">
        <is>
          <t>степен на защита срещу проникване</t>
        </is>
      </c>
      <c r="G42" s="2" t="inlineStr">
        <is>
          <t>3</t>
        </is>
      </c>
      <c r="H42" s="2" t="inlineStr">
        <is>
          <t/>
        </is>
      </c>
      <c r="I42" t="inlineStr">
        <is>
          <t>кодова система за означаване на степента на защита, осигурявана от корпуса срещу проникване на прах, твърди тела и влага и за даване на допълнителна информация във връзка с такава защита</t>
        </is>
      </c>
      <c r="J42" t="inlineStr">
        <is>
          <t/>
        </is>
      </c>
      <c r="K42" t="inlineStr">
        <is>
          <t/>
        </is>
      </c>
      <c r="L42" t="inlineStr">
        <is>
          <t/>
        </is>
      </c>
      <c r="M42" t="inlineStr">
        <is>
          <t/>
        </is>
      </c>
      <c r="N42" t="inlineStr">
        <is>
          <t/>
        </is>
      </c>
      <c r="O42" t="inlineStr">
        <is>
          <t/>
        </is>
      </c>
      <c r="P42" t="inlineStr">
        <is>
          <t/>
        </is>
      </c>
      <c r="Q42" t="inlineStr">
        <is>
          <t/>
        </is>
      </c>
      <c r="R42" t="inlineStr">
        <is>
          <t/>
        </is>
      </c>
      <c r="S42" t="inlineStr">
        <is>
          <t/>
        </is>
      </c>
      <c r="T42" t="inlineStr">
        <is>
          <t/>
        </is>
      </c>
      <c r="U42" t="inlineStr">
        <is>
          <t/>
        </is>
      </c>
      <c r="V42" t="inlineStr">
        <is>
          <t/>
        </is>
      </c>
      <c r="W42" t="inlineStr">
        <is>
          <t/>
        </is>
      </c>
      <c r="X42" t="inlineStr">
        <is>
          <t/>
        </is>
      </c>
      <c r="Y42" t="inlineStr">
        <is>
          <t/>
        </is>
      </c>
      <c r="Z42" s="2" t="inlineStr">
        <is>
          <t>ingress protection grading</t>
        </is>
      </c>
      <c r="AA42" s="2" t="inlineStr">
        <is>
          <t>3</t>
        </is>
      </c>
      <c r="AB42" s="2" t="inlineStr">
        <is>
          <t/>
        </is>
      </c>
      <c r="AC42" t="inlineStr">
        <is>
          <t>coding system to indicate the degree of protection provided by an enclosure against ingress of dust, solid objects and moisture and to give additional information in connection with such protection</t>
        </is>
      </c>
      <c r="AD42" t="inlineStr">
        <is>
          <t/>
        </is>
      </c>
      <c r="AE42" t="inlineStr">
        <is>
          <t/>
        </is>
      </c>
      <c r="AF42" t="inlineStr">
        <is>
          <t/>
        </is>
      </c>
      <c r="AG42" t="inlineStr">
        <is>
          <t/>
        </is>
      </c>
      <c r="AH42" t="inlineStr">
        <is>
          <t/>
        </is>
      </c>
      <c r="AI42" t="inlineStr">
        <is>
          <t/>
        </is>
      </c>
      <c r="AJ42" t="inlineStr">
        <is>
          <t/>
        </is>
      </c>
      <c r="AK42" t="inlineStr">
        <is>
          <t/>
        </is>
      </c>
      <c r="AL42" s="2" t="inlineStr">
        <is>
          <t>kotelointiluokka</t>
        </is>
      </c>
      <c r="AM42" s="2" t="inlineStr">
        <is>
          <t>3</t>
        </is>
      </c>
      <c r="AN42" s="2" t="inlineStr">
        <is>
          <t/>
        </is>
      </c>
      <c r="AO42" t="inlineStr">
        <is>
          <t>merkintäjärjestelmä, joka osoittaa, missä määrin kotelointi suojaa pölyn, vieraiden esineiden ja kosteuden tunkeutumiselta, ja jossa annetaan lisätietoja tällaisesta suojauksesta</t>
        </is>
      </c>
      <c r="AP42" s="2" t="inlineStr">
        <is>
          <t>indice de protection</t>
        </is>
      </c>
      <c r="AQ42" s="2" t="inlineStr">
        <is>
          <t>3</t>
        </is>
      </c>
      <c r="AR42" s="2" t="inlineStr">
        <is>
          <t/>
        </is>
      </c>
      <c r="AS42" t="inlineStr">
        <is>
          <t>code indiquant le degré de protection assuré par un boîtier contre la poussière, les objets et l'humidité, ainsi que des informations complémentaires liées à cette protection</t>
        </is>
      </c>
      <c r="AT42" t="inlineStr">
        <is>
          <t/>
        </is>
      </c>
      <c r="AU42" t="inlineStr">
        <is>
          <t/>
        </is>
      </c>
      <c r="AV42" t="inlineStr">
        <is>
          <t/>
        </is>
      </c>
      <c r="AW42" t="inlineStr">
        <is>
          <t/>
        </is>
      </c>
      <c r="AX42" t="inlineStr">
        <is>
          <t/>
        </is>
      </c>
      <c r="AY42" t="inlineStr">
        <is>
          <t/>
        </is>
      </c>
      <c r="AZ42" t="inlineStr">
        <is>
          <t/>
        </is>
      </c>
      <c r="BA42" t="inlineStr">
        <is>
          <t/>
        </is>
      </c>
      <c r="BB42" t="inlineStr">
        <is>
          <t/>
        </is>
      </c>
      <c r="BC42" t="inlineStr">
        <is>
          <t/>
        </is>
      </c>
      <c r="BD42" t="inlineStr">
        <is>
          <t/>
        </is>
      </c>
      <c r="BE42" t="inlineStr">
        <is>
          <t/>
        </is>
      </c>
      <c r="BF42" t="inlineStr">
        <is>
          <t/>
        </is>
      </c>
      <c r="BG42" t="inlineStr">
        <is>
          <t/>
        </is>
      </c>
      <c r="BH42" t="inlineStr">
        <is>
          <t/>
        </is>
      </c>
      <c r="BI42" t="inlineStr">
        <is>
          <t/>
        </is>
      </c>
      <c r="BJ42" t="inlineStr">
        <is>
          <t/>
        </is>
      </c>
      <c r="BK42" t="inlineStr">
        <is>
          <t/>
        </is>
      </c>
      <c r="BL42" t="inlineStr">
        <is>
          <t/>
        </is>
      </c>
      <c r="BM42" t="inlineStr">
        <is>
          <t/>
        </is>
      </c>
      <c r="BN42" t="inlineStr">
        <is>
          <t/>
        </is>
      </c>
      <c r="BO42" t="inlineStr">
        <is>
          <t/>
        </is>
      </c>
      <c r="BP42" t="inlineStr">
        <is>
          <t/>
        </is>
      </c>
      <c r="BQ42" t="inlineStr">
        <is>
          <t/>
        </is>
      </c>
      <c r="BR42" t="inlineStr">
        <is>
          <t/>
        </is>
      </c>
      <c r="BS42" t="inlineStr">
        <is>
          <t/>
        </is>
      </c>
      <c r="BT42" t="inlineStr">
        <is>
          <t/>
        </is>
      </c>
      <c r="BU42" t="inlineStr">
        <is>
          <t/>
        </is>
      </c>
      <c r="BV42" t="inlineStr">
        <is>
          <t/>
        </is>
      </c>
      <c r="BW42" t="inlineStr">
        <is>
          <t/>
        </is>
      </c>
      <c r="BX42" t="inlineStr">
        <is>
          <t/>
        </is>
      </c>
      <c r="BY42" t="inlineStr">
        <is>
          <t/>
        </is>
      </c>
      <c r="BZ42" t="inlineStr">
        <is>
          <t/>
        </is>
      </c>
      <c r="CA42" t="inlineStr">
        <is>
          <t/>
        </is>
      </c>
      <c r="CB42" t="inlineStr">
        <is>
          <t/>
        </is>
      </c>
      <c r="CC42" t="inlineStr">
        <is>
          <t/>
        </is>
      </c>
      <c r="CD42" t="inlineStr">
        <is>
          <t/>
        </is>
      </c>
      <c r="CE42" t="inlineStr">
        <is>
          <t/>
        </is>
      </c>
      <c r="CF42" t="inlineStr">
        <is>
          <t/>
        </is>
      </c>
      <c r="CG42" t="inlineStr">
        <is>
          <t/>
        </is>
      </c>
      <c r="CH42" s="2" t="inlineStr">
        <is>
          <t>indice de protecție împotriva factorilor externi</t>
        </is>
      </c>
      <c r="CI42" s="2" t="inlineStr">
        <is>
          <t>3</t>
        </is>
      </c>
      <c r="CJ42" s="2" t="inlineStr">
        <is>
          <t/>
        </is>
      </c>
      <c r="CK42" t="inlineStr">
        <is>
          <t>un sistem de codificare elaborat pentru a indica gradul de protecție oferit de o incintă împotriva pătrunderii prafului, a obiectelor solide și a umezelii și pentru a oferi informații suplimentare în legătură cu o astfel de protecție</t>
        </is>
      </c>
      <c r="CL42" t="inlineStr">
        <is>
          <t/>
        </is>
      </c>
      <c r="CM42" t="inlineStr">
        <is>
          <t/>
        </is>
      </c>
      <c r="CN42" t="inlineStr">
        <is>
          <t/>
        </is>
      </c>
      <c r="CO42" t="inlineStr">
        <is>
          <t/>
        </is>
      </c>
      <c r="CP42" t="inlineStr">
        <is>
          <t/>
        </is>
      </c>
      <c r="CQ42" t="inlineStr">
        <is>
          <t/>
        </is>
      </c>
      <c r="CR42" t="inlineStr">
        <is>
          <t/>
        </is>
      </c>
      <c r="CS42" t="inlineStr">
        <is>
          <t/>
        </is>
      </c>
      <c r="CT42" s="2" t="inlineStr">
        <is>
          <t>kapslingsklass</t>
        </is>
      </c>
      <c r="CU42" s="2" t="inlineStr">
        <is>
          <t>3</t>
        </is>
      </c>
      <c r="CV42" s="2" t="inlineStr">
        <is>
          <t/>
        </is>
      </c>
      <c r="CW42" t="inlineStr">
        <is>
          <t>kodningssystem som anger graden av skydd som ett hölje ger mot inträngning av damm, fasta föremål och fukt och som ger tilläggsinformation i anslutning till skyddet</t>
        </is>
      </c>
    </row>
    <row r="43">
      <c r="A43" s="1" t="str">
        <f>HYPERLINK("https://iate.europa.eu/entry/result/3629019/all", "3629019")</f>
        <v>3629019</v>
      </c>
      <c r="B43" t="inlineStr">
        <is>
          <t>EDUCATION AND COMMUNICATIONS</t>
        </is>
      </c>
      <c r="C43" t="inlineStr">
        <is>
          <t>EDUCATION AND COMMUNICATIONS|information and information processing|information processing|artificial intelligence</t>
        </is>
      </c>
      <c r="D43" t="inlineStr">
        <is>
          <t>yes</t>
        </is>
      </c>
      <c r="E43" t="inlineStr">
        <is>
          <t/>
        </is>
      </c>
      <c r="F43" t="inlineStr">
        <is>
          <t/>
        </is>
      </c>
      <c r="G43" t="inlineStr">
        <is>
          <t/>
        </is>
      </c>
      <c r="H43" t="inlineStr">
        <is>
          <t/>
        </is>
      </c>
      <c r="I43" t="inlineStr">
        <is>
          <t/>
        </is>
      </c>
      <c r="J43" s="2" t="inlineStr">
        <is>
          <t>data z digitálních stop</t>
        </is>
      </c>
      <c r="K43" s="2" t="inlineStr">
        <is>
          <t>2</t>
        </is>
      </c>
      <c r="L43" s="2" t="inlineStr">
        <is>
          <t/>
        </is>
      </c>
      <c r="M43" t="inlineStr">
        <is>
          <t>záznamy o činnosti, jako jsou kliknutí myší, údaje o otevřených 
stránkách, načasování interakčních událostí nebo stisknutí kláves 
v online informačním systému</t>
        </is>
      </c>
      <c r="N43" s="2" t="inlineStr">
        <is>
          <t>sporingsdata</t>
        </is>
      </c>
      <c r="O43" s="2" t="inlineStr">
        <is>
          <t>2</t>
        </is>
      </c>
      <c r="P43" s="2" t="inlineStr">
        <is>
          <t/>
        </is>
      </c>
      <c r="Q43" t="inlineStr">
        <is>
          <t>aktivitetsregistreringer såsom museklik, data på
åbnede sider, tidspunktet for interaktioner eller tastetryk, der foretages via
et onlineinformationssystem</t>
        </is>
      </c>
      <c r="R43" s="2" t="inlineStr">
        <is>
          <t>digitale Trace-Daten|
Trace-Daten</t>
        </is>
      </c>
      <c r="S43" s="2" t="inlineStr">
        <is>
          <t>3|
3</t>
        </is>
      </c>
      <c r="T43" s="2" t="inlineStr">
        <is>
          <t xml:space="preserve">|
</t>
        </is>
      </c>
      <c r="U43" t="inlineStr">
        <is>
          <t/>
        </is>
      </c>
      <c r="V43" t="inlineStr">
        <is>
          <t/>
        </is>
      </c>
      <c r="W43" t="inlineStr">
        <is>
          <t/>
        </is>
      </c>
      <c r="X43" t="inlineStr">
        <is>
          <t/>
        </is>
      </c>
      <c r="Y43" t="inlineStr">
        <is>
          <t/>
        </is>
      </c>
      <c r="Z43" s="2" t="inlineStr">
        <is>
          <t>trace data|
digital trace data</t>
        </is>
      </c>
      <c r="AA43" s="2" t="inlineStr">
        <is>
          <t>3|
3</t>
        </is>
      </c>
      <c r="AB43" s="2" t="inlineStr">
        <is>
          <t xml:space="preserve">|
</t>
        </is>
      </c>
      <c r="AC43" t="inlineStr">
        <is>
          <t>records of activity such as
mouse clicks, data on opened pages, the timing of interaction events, or key
presses undertaken through an online information system</t>
        </is>
      </c>
      <c r="AD43" t="inlineStr">
        <is>
          <t/>
        </is>
      </c>
      <c r="AE43" t="inlineStr">
        <is>
          <t/>
        </is>
      </c>
      <c r="AF43" t="inlineStr">
        <is>
          <t/>
        </is>
      </c>
      <c r="AG43" t="inlineStr">
        <is>
          <t/>
        </is>
      </c>
      <c r="AH43" t="inlineStr">
        <is>
          <t/>
        </is>
      </c>
      <c r="AI43" t="inlineStr">
        <is>
          <t/>
        </is>
      </c>
      <c r="AJ43" t="inlineStr">
        <is>
          <t/>
        </is>
      </c>
      <c r="AK43" t="inlineStr">
        <is>
          <t/>
        </is>
      </c>
      <c r="AL43" t="inlineStr">
        <is>
          <t/>
        </is>
      </c>
      <c r="AM43" t="inlineStr">
        <is>
          <t/>
        </is>
      </c>
      <c r="AN43" t="inlineStr">
        <is>
          <t/>
        </is>
      </c>
      <c r="AO43" t="inlineStr">
        <is>
          <t/>
        </is>
      </c>
      <c r="AP43" t="inlineStr">
        <is>
          <t/>
        </is>
      </c>
      <c r="AQ43" t="inlineStr">
        <is>
          <t/>
        </is>
      </c>
      <c r="AR43" t="inlineStr">
        <is>
          <t/>
        </is>
      </c>
      <c r="AS43" t="inlineStr">
        <is>
          <t/>
        </is>
      </c>
      <c r="AT43" t="inlineStr">
        <is>
          <t/>
        </is>
      </c>
      <c r="AU43" t="inlineStr">
        <is>
          <t/>
        </is>
      </c>
      <c r="AV43" t="inlineStr">
        <is>
          <t/>
        </is>
      </c>
      <c r="AW43" t="inlineStr">
        <is>
          <t/>
        </is>
      </c>
      <c r="AX43" t="inlineStr">
        <is>
          <t/>
        </is>
      </c>
      <c r="AY43" t="inlineStr">
        <is>
          <t/>
        </is>
      </c>
      <c r="AZ43" t="inlineStr">
        <is>
          <t/>
        </is>
      </c>
      <c r="BA43" t="inlineStr">
        <is>
          <t/>
        </is>
      </c>
      <c r="BB43" s="2" t="inlineStr">
        <is>
          <t>adatnyom</t>
        </is>
      </c>
      <c r="BC43" s="2" t="inlineStr">
        <is>
          <t>3</t>
        </is>
      </c>
      <c r="BD43" s="2" t="inlineStr">
        <is>
          <t/>
        </is>
      </c>
      <c r="BE43" t="inlineStr">
        <is>
          <t>olyan tevékenységekre vonatkozó adatok, mint például az egérrel
 való kattintás, a megnyitott oldalakon szereplő adatok, az interakciós események időzítése
 vagy az online információs rendszeren keresztül végrehajtott billentyűleütések</t>
        </is>
      </c>
      <c r="BF43" t="inlineStr">
        <is>
          <t/>
        </is>
      </c>
      <c r="BG43" t="inlineStr">
        <is>
          <t/>
        </is>
      </c>
      <c r="BH43" t="inlineStr">
        <is>
          <t/>
        </is>
      </c>
      <c r="BI43" t="inlineStr">
        <is>
          <t/>
        </is>
      </c>
      <c r="BJ43" s="2" t="inlineStr">
        <is>
          <t>atsekimo duomenys</t>
        </is>
      </c>
      <c r="BK43" s="2" t="inlineStr">
        <is>
          <t>3</t>
        </is>
      </c>
      <c r="BL43" s="2" t="inlineStr">
        <is>
          <t/>
        </is>
      </c>
      <c r="BM43" t="inlineStr">
        <is>
          <t>naudotojo internete ar skaitmeniniuose įrenginiuose palikti skaitmeniniai pėdsakai, pagal kuriuos galima atsekti jį patį ir (ar) jo skaitmeninę veiklą</t>
        </is>
      </c>
      <c r="BN43" s="2" t="inlineStr">
        <is>
          <t>izsekojamības dati|
digitālās izsekojamības dati</t>
        </is>
      </c>
      <c r="BO43" s="2" t="inlineStr">
        <is>
          <t>2|
2</t>
        </is>
      </c>
      <c r="BP43" s="2" t="inlineStr">
        <is>
          <t xml:space="preserve">|
</t>
        </is>
      </c>
      <c r="BQ43" t="inlineStr">
        <is>
          <t/>
        </is>
      </c>
      <c r="BR43" s="2" t="inlineStr">
        <is>
          <t>&lt;i&gt;data &lt;/i&gt;tat-traċċi</t>
        </is>
      </c>
      <c r="BS43" s="2" t="inlineStr">
        <is>
          <t>3</t>
        </is>
      </c>
      <c r="BT43" s="2" t="inlineStr">
        <is>
          <t>proposed</t>
        </is>
      </c>
      <c r="BU43" t="inlineStr">
        <is>
          <t>rekords ta’ attività bħal klikks tal-maws, &lt;i&gt;data&lt;/i&gt; dwar il-paġni li jkunu fetħu, il-ħin ta’ meta sseħħ interazzjoni, jew għafis tal-buttuni imwettqa permezz ta’ sistema ta’ informazzjoni online</t>
        </is>
      </c>
      <c r="BV43" t="inlineStr">
        <is>
          <t/>
        </is>
      </c>
      <c r="BW43" t="inlineStr">
        <is>
          <t/>
        </is>
      </c>
      <c r="BX43" t="inlineStr">
        <is>
          <t/>
        </is>
      </c>
      <c r="BY43" t="inlineStr">
        <is>
          <t/>
        </is>
      </c>
      <c r="BZ43" s="2" t="inlineStr">
        <is>
          <t>dane śladów cyfrowych</t>
        </is>
      </c>
      <c r="CA43" s="2" t="inlineStr">
        <is>
          <t>3</t>
        </is>
      </c>
      <c r="CB43" s="2" t="inlineStr">
        <is>
          <t/>
        </is>
      </c>
      <c r="CC43" t="inlineStr">
        <is>
          <t/>
        </is>
      </c>
      <c r="CD43" s="2" t="inlineStr">
        <is>
          <t>dados de rastreio</t>
        </is>
      </c>
      <c r="CE43" s="2" t="inlineStr">
        <is>
          <t>2</t>
        </is>
      </c>
      <c r="CF43" s="2" t="inlineStr">
        <is>
          <t/>
        </is>
      </c>
      <c r="CG43" t="inlineStr">
        <is>
          <t>dados criados num sistema de informação em linha que permitem conhecer as atividades desenvolvidas pelos utilizadores no sistema, incluindo as suas intercomunicações e outras informações</t>
        </is>
      </c>
      <c r="CH43" s="2" t="inlineStr">
        <is>
          <t>date privind urmele lăsate în mediul digital</t>
        </is>
      </c>
      <c r="CI43" s="2" t="inlineStr">
        <is>
          <t>3</t>
        </is>
      </c>
      <c r="CJ43" s="2" t="inlineStr">
        <is>
          <t>proposed</t>
        </is>
      </c>
      <c r="CK43" t="inlineStr">
        <is>
          <t/>
        </is>
      </c>
      <c r="CL43" t="inlineStr">
        <is>
          <t/>
        </is>
      </c>
      <c r="CM43" t="inlineStr">
        <is>
          <t/>
        </is>
      </c>
      <c r="CN43" t="inlineStr">
        <is>
          <t/>
        </is>
      </c>
      <c r="CO43" t="inlineStr">
        <is>
          <t/>
        </is>
      </c>
      <c r="CP43" s="2" t="inlineStr">
        <is>
          <t>podatki digitalne sledi</t>
        </is>
      </c>
      <c r="CQ43" s="2" t="inlineStr">
        <is>
          <t>3</t>
        </is>
      </c>
      <c r="CR43" s="2" t="inlineStr">
        <is>
          <t/>
        </is>
      </c>
      <c r="CS43" t="inlineStr">
        <is>
          <t/>
        </is>
      </c>
      <c r="CT43" s="2" t="inlineStr">
        <is>
          <t>spårningsdata</t>
        </is>
      </c>
      <c r="CU43" s="2" t="inlineStr">
        <is>
          <t>3</t>
        </is>
      </c>
      <c r="CV43" s="2" t="inlineStr">
        <is>
          <t/>
        </is>
      </c>
      <c r="CW43" t="inlineStr">
        <is>
          <t/>
        </is>
      </c>
    </row>
    <row r="44">
      <c r="A44" s="1" t="str">
        <f>HYPERLINK("https://iate.europa.eu/entry/result/3578865/all", "3578865")</f>
        <v>3578865</v>
      </c>
      <c r="B44" t="inlineStr">
        <is>
          <t>POLITICS</t>
        </is>
      </c>
      <c r="C44" t="inlineStr">
        <is>
          <t>POLITICS|politics and public safety|public safety</t>
        </is>
      </c>
      <c r="D44" t="inlineStr">
        <is>
          <t>yes</t>
        </is>
      </c>
      <c r="E44" t="inlineStr">
        <is>
          <t/>
        </is>
      </c>
      <c r="F44" s="2" t="inlineStr">
        <is>
          <t>ситуация със заплахите|
обстановка по отношение на заплахите|
картина на заплахите|
контекст на заплахите</t>
        </is>
      </c>
      <c r="G44" s="2" t="inlineStr">
        <is>
          <t>3|
3|
3|
3</t>
        </is>
      </c>
      <c r="H44" s="2" t="inlineStr">
        <is>
          <t xml:space="preserve">|
|
|
</t>
        </is>
      </c>
      <c r="I44" t="inlineStr">
        <is>
          <t>всички заплахи, опасности, източници на заплаха и съответните тенденции в определена област или контекст</t>
        </is>
      </c>
      <c r="J44" s="2" t="inlineStr">
        <is>
          <t>formy hrozeb</t>
        </is>
      </c>
      <c r="K44" s="2" t="inlineStr">
        <is>
          <t>3</t>
        </is>
      </c>
      <c r="L44" s="2" t="inlineStr">
        <is>
          <t/>
        </is>
      </c>
      <c r="M44" t="inlineStr">
        <is>
          <t/>
        </is>
      </c>
      <c r="N44" s="2" t="inlineStr">
        <is>
          <t>trusselsbillede</t>
        </is>
      </c>
      <c r="O44" s="2" t="inlineStr">
        <is>
          <t>3</t>
        </is>
      </c>
      <c r="P44" s="2" t="inlineStr">
        <is>
          <t/>
        </is>
      </c>
      <c r="Q44" t="inlineStr">
        <is>
          <t>forestilling om nogen eller noget, der udpeges eller opfattes som en trussel mod et land eller en gruppe</t>
        </is>
      </c>
      <c r="R44" s="2" t="inlineStr">
        <is>
          <t>Bedrohungslage</t>
        </is>
      </c>
      <c r="S44" s="2" t="inlineStr">
        <is>
          <t>3</t>
        </is>
      </c>
      <c r="T44" s="2" t="inlineStr">
        <is>
          <t/>
        </is>
      </c>
      <c r="U44" t="inlineStr">
        <is>
          <t>die Gesamtheit aller von Menschen verursachten Gefährdungen</t>
        </is>
      </c>
      <c r="V44" s="2" t="inlineStr">
        <is>
          <t>τοπίο των απειλών</t>
        </is>
      </c>
      <c r="W44" s="2" t="inlineStr">
        <is>
          <t>3</t>
        </is>
      </c>
      <c r="X44" s="2" t="inlineStr">
        <is>
          <t/>
        </is>
      </c>
      <c r="Y44" t="inlineStr">
        <is>
          <t/>
        </is>
      </c>
      <c r="Z44" s="2" t="inlineStr">
        <is>
          <t>security threat landscape|
threat landscape|
security landscape</t>
        </is>
      </c>
      <c r="AA44" s="2" t="inlineStr">
        <is>
          <t>1|
3|
1</t>
        </is>
      </c>
      <c r="AB44" s="2" t="inlineStr">
        <is>
          <t xml:space="preserve">|
|
</t>
        </is>
      </c>
      <c r="AC44" t="inlineStr">
        <is>
          <t>collection of threats, risks, threat actors and related trends in a particular domain or context</t>
        </is>
      </c>
      <c r="AD44" s="2" t="inlineStr">
        <is>
          <t>panorama de amenazas</t>
        </is>
      </c>
      <c r="AE44" s="2" t="inlineStr">
        <is>
          <t>3</t>
        </is>
      </c>
      <c r="AF44" s="2" t="inlineStr">
        <is>
          <t/>
        </is>
      </c>
      <c r="AG44" t="inlineStr">
        <is>
          <t>Conjunto de las tendencias, agentes y elementos que suponen una amenaza en un ámbito determinado.</t>
        </is>
      </c>
      <c r="AH44" t="inlineStr">
        <is>
          <t/>
        </is>
      </c>
      <c r="AI44" t="inlineStr">
        <is>
          <t/>
        </is>
      </c>
      <c r="AJ44" t="inlineStr">
        <is>
          <t/>
        </is>
      </c>
      <c r="AK44" t="inlineStr">
        <is>
          <t/>
        </is>
      </c>
      <c r="AL44" s="2" t="inlineStr">
        <is>
          <t>uhkaympäristö|
uhkanäkymä</t>
        </is>
      </c>
      <c r="AM44" s="2" t="inlineStr">
        <is>
          <t>3|
3</t>
        </is>
      </c>
      <c r="AN44" s="2" t="inlineStr">
        <is>
          <t xml:space="preserve">|
</t>
        </is>
      </c>
      <c r="AO44" t="inlineStr">
        <is>
          <t>uhat, riskit, uhkatoimijat ja niihin liittyvät suuntaukset tietyllä alalla tai tietyssä yhteydessä</t>
        </is>
      </c>
      <c r="AP44" s="2" t="inlineStr">
        <is>
          <t>panorama de la menace</t>
        </is>
      </c>
      <c r="AQ44" s="2" t="inlineStr">
        <is>
          <t>3</t>
        </is>
      </c>
      <c r="AR44" s="2" t="inlineStr">
        <is>
          <t/>
        </is>
      </c>
      <c r="AS44" t="inlineStr">
        <is>
          <t/>
        </is>
      </c>
      <c r="AT44" s="2" t="inlineStr">
        <is>
          <t>timpeallacht na bagartha</t>
        </is>
      </c>
      <c r="AU44" s="2" t="inlineStr">
        <is>
          <t>3</t>
        </is>
      </c>
      <c r="AV44" s="2" t="inlineStr">
        <is>
          <t/>
        </is>
      </c>
      <c r="AW44" t="inlineStr">
        <is>
          <t/>
        </is>
      </c>
      <c r="AX44" s="2" t="inlineStr">
        <is>
          <t>prijetnje</t>
        </is>
      </c>
      <c r="AY44" s="2" t="inlineStr">
        <is>
          <t>3</t>
        </is>
      </c>
      <c r="AZ44" s="2" t="inlineStr">
        <is>
          <t/>
        </is>
      </c>
      <c r="BA44" t="inlineStr">
        <is>
          <t/>
        </is>
      </c>
      <c r="BB44" s="2" t="inlineStr">
        <is>
          <t>fenyegetettségi helyzet</t>
        </is>
      </c>
      <c r="BC44" s="2" t="inlineStr">
        <is>
          <t>4</t>
        </is>
      </c>
      <c r="BD44" s="2" t="inlineStr">
        <is>
          <t/>
        </is>
      </c>
      <c r="BE44" t="inlineStr">
        <is>
          <t>egy adott helyzetben vagy területen jellemző fenyegetések, kockázatok, fenyegetést jelentő szereplők és az azzel kapcsolatos trendek</t>
        </is>
      </c>
      <c r="BF44" s="2" t="inlineStr">
        <is>
          <t>panorama delle minacce</t>
        </is>
      </c>
      <c r="BG44" s="2" t="inlineStr">
        <is>
          <t>3</t>
        </is>
      </c>
      <c r="BH44" s="2" t="inlineStr">
        <is>
          <t/>
        </is>
      </c>
      <c r="BI44" t="inlineStr">
        <is>
          <t>insieme delle principali minacce e dei rischi emergenti in materia di cibersicurezza, la cui analisi è fondamentale per contribuire al raggiungimento degli obiettivi formulati nella strategia dell'Unione europea per la cibersicurezza, individuando le tendenze emergenti in materia di minacce e l'evoluzione della cibercriminalità</t>
        </is>
      </c>
      <c r="BJ44" s="2" t="inlineStr">
        <is>
          <t>grėsmių panorama|
grėsmių padėtis</t>
        </is>
      </c>
      <c r="BK44" s="2" t="inlineStr">
        <is>
          <t>3|
3</t>
        </is>
      </c>
      <c r="BL44" s="2" t="inlineStr">
        <is>
          <t xml:space="preserve">|
</t>
        </is>
      </c>
      <c r="BM44" t="inlineStr">
        <is>
          <t>grėsmių, rizikos, grėsmes keliančių subjektų ir susijusių tendencijų tam tikroje srityje ar kontekste visuma</t>
        </is>
      </c>
      <c r="BN44" s="2" t="inlineStr">
        <is>
          <t>drošības apdraudējuma aina</t>
        </is>
      </c>
      <c r="BO44" s="2" t="inlineStr">
        <is>
          <t>3</t>
        </is>
      </c>
      <c r="BP44" s="2" t="inlineStr">
        <is>
          <t/>
        </is>
      </c>
      <c r="BQ44" t="inlineStr">
        <is>
          <t>draudu, risku, apdraudējuma radītāju un ar tiem saistītu tendenču kopums konkrētā jomā vai kontekstā</t>
        </is>
      </c>
      <c r="BR44" s="2" t="inlineStr">
        <is>
          <t>xenarju ta' theddid</t>
        </is>
      </c>
      <c r="BS44" s="2" t="inlineStr">
        <is>
          <t>3</t>
        </is>
      </c>
      <c r="BT44" s="2" t="inlineStr">
        <is>
          <t/>
        </is>
      </c>
      <c r="BU44" t="inlineStr">
        <is>
          <t>ġabra ta' theddid, riskji, atturi u tendenzi relatati f'qasam jew kuntest partikolari</t>
        </is>
      </c>
      <c r="BV44" s="2" t="inlineStr">
        <is>
          <t>dreigingslandschap</t>
        </is>
      </c>
      <c r="BW44" s="2" t="inlineStr">
        <is>
          <t>3</t>
        </is>
      </c>
      <c r="BX44" s="2" t="inlineStr">
        <is>
          <t/>
        </is>
      </c>
      <c r="BY44" t="inlineStr">
        <is>
          <t/>
        </is>
      </c>
      <c r="BZ44" s="2" t="inlineStr">
        <is>
          <t>krajobraz zagrożeń</t>
        </is>
      </c>
      <c r="CA44" s="2" t="inlineStr">
        <is>
          <t>3</t>
        </is>
      </c>
      <c r="CB44" s="2" t="inlineStr">
        <is>
          <t/>
        </is>
      </c>
      <c r="CC44" t="inlineStr">
        <is>
          <t>całokształt zagrożeń dla bezpieczeństwa, czynników ryzyka, podmiotów stanowiących zagrożenie oraz tendencji w danej dziedzinie lub kontekście</t>
        </is>
      </c>
      <c r="CD44" s="2" t="inlineStr">
        <is>
          <t>cenário de ameaças|
panorama das ameaças</t>
        </is>
      </c>
      <c r="CE44" s="2" t="inlineStr">
        <is>
          <t>3|
2</t>
        </is>
      </c>
      <c r="CF44" s="2" t="inlineStr">
        <is>
          <t xml:space="preserve">|
</t>
        </is>
      </c>
      <c r="CG44" t="inlineStr">
        <is>
          <t>Conjunto das ameaças, riscos, agentes, tendências observadas e alvos potenciais numa área ou contexto específico e num determinado horizonte temporal.</t>
        </is>
      </c>
      <c r="CH44" s="2" t="inlineStr">
        <is>
          <t>situația amenințărilor</t>
        </is>
      </c>
      <c r="CI44" s="2" t="inlineStr">
        <is>
          <t>3</t>
        </is>
      </c>
      <c r="CJ44" s="2" t="inlineStr">
        <is>
          <t/>
        </is>
      </c>
      <c r="CK44" t="inlineStr">
        <is>
          <t/>
        </is>
      </c>
      <c r="CL44" s="2" t="inlineStr">
        <is>
          <t>panoráma hrozieb</t>
        </is>
      </c>
      <c r="CM44" s="2" t="inlineStr">
        <is>
          <t>3</t>
        </is>
      </c>
      <c r="CN44" s="2" t="inlineStr">
        <is>
          <t/>
        </is>
      </c>
      <c r="CO44" t="inlineStr">
        <is>
          <t>súbor hrozieb existujúcich v konkrétnej oblasti alebo kontexte spolu s informáciami o identifikovaných zraniteľných objektoch, rizikách, aktéroch a trendoch</t>
        </is>
      </c>
      <c r="CP44" s="2" t="inlineStr">
        <is>
          <t>krajina groženj|
grožnje|
okolje groženj</t>
        </is>
      </c>
      <c r="CQ44" s="2" t="inlineStr">
        <is>
          <t>2|
2|
2</t>
        </is>
      </c>
      <c r="CR44" s="2" t="inlineStr">
        <is>
          <t xml:space="preserve">|
|
</t>
        </is>
      </c>
      <c r="CS44" t="inlineStr">
        <is>
          <t>grožnje, tveganja in akterji ter s tem povezani trendi na določenem področju ali v določenem okolju</t>
        </is>
      </c>
      <c r="CT44" s="2" t="inlineStr">
        <is>
          <t>hotbild</t>
        </is>
      </c>
      <c r="CU44" s="2" t="inlineStr">
        <is>
          <t>3</t>
        </is>
      </c>
      <c r="CV44" s="2" t="inlineStr">
        <is>
          <t/>
        </is>
      </c>
      <c r="CW44" t="inlineStr">
        <is>
          <t/>
        </is>
      </c>
    </row>
    <row r="45">
      <c r="A45" s="1" t="str">
        <f>HYPERLINK("https://iate.europa.eu/entry/result/3551843/all", "3551843")</f>
        <v>3551843</v>
      </c>
      <c r="B45" t="inlineStr">
        <is>
          <t>LAW;EDUCATION AND COMMUNICATIONS</t>
        </is>
      </c>
      <c r="C45" t="inlineStr">
        <is>
          <t>LAW|rights and freedoms;EDUCATION AND COMMUNICATIONS|information and information processing</t>
        </is>
      </c>
      <c r="D45" t="inlineStr">
        <is>
          <t>yes</t>
        </is>
      </c>
      <c r="E45" t="inlineStr">
        <is>
          <t/>
        </is>
      </c>
      <c r="F45" s="2" t="inlineStr">
        <is>
          <t>директива за МИС|
Директива относно киберсигурността|
Директива за мрежова и информационна сигурност|
Директива на Европейския парламент и на Съвета относно мерки за високо общо ниво на сигурност на мрежите и информационните системи в Съюза</t>
        </is>
      </c>
      <c r="G45" s="2" t="inlineStr">
        <is>
          <t>3|
3|
3|
3</t>
        </is>
      </c>
      <c r="H45" s="2" t="inlineStr">
        <is>
          <t xml:space="preserve">|
|
|
</t>
        </is>
      </c>
      <c r="I45" t="inlineStr">
        <is>
          <t/>
        </is>
      </c>
      <c r="J45" s="2" t="inlineStr">
        <is>
          <t>směrnice o bezpečnosti sítí a informací|
směrnice o opatřeních k zajištění vysoké společné úrovně bezpečnosti sítí a informačních systémů v Unii</t>
        </is>
      </c>
      <c r="K45" s="2" t="inlineStr">
        <is>
          <t>2|
3</t>
        </is>
      </c>
      <c r="L45" s="2" t="inlineStr">
        <is>
          <t xml:space="preserve">|
</t>
        </is>
      </c>
      <c r="M45" t="inlineStr">
        <is>
          <t/>
        </is>
      </c>
      <c r="N45" s="2" t="inlineStr">
        <is>
          <t>direktiv om cybersikkerhed|
NIS-direktiv|
direktiv om foranstaltninger, der skal sikre et højt fælles sikkerhedsniveau for net- og informationssystemer i hele Unionen</t>
        </is>
      </c>
      <c r="O45" s="2" t="inlineStr">
        <is>
          <t>3|
3|
3</t>
        </is>
      </c>
      <c r="P45" s="2" t="inlineStr">
        <is>
          <t xml:space="preserve">|
|
</t>
        </is>
      </c>
      <c r="Q45" t="inlineStr">
        <is>
          <t>første del af EU-dækkende lovgivning om cybersikkerhed, der giver juridiske foranstaltninger til at øge det overordnede cybersikkerhedsniveau i EU</t>
        </is>
      </c>
      <c r="R45" s="2" t="inlineStr">
        <is>
          <t>Richtlinie zur Cybersicherheit|
NIS-Richtlinie|
Richtlinie über Maßnahmen zur Gewährleistung eines hohen gemeinsamen Sicherheitsniveaus von Netz- und Informationssystemen in der Union|
Richtlinie zur Netz- und Informationssicherheit</t>
        </is>
      </c>
      <c r="S45" s="2" t="inlineStr">
        <is>
          <t>2|
3|
3|
3</t>
        </is>
      </c>
      <c r="T45" s="2" t="inlineStr">
        <is>
          <t xml:space="preserve">|
|
|
</t>
        </is>
      </c>
      <c r="U45" t="inlineStr">
        <is>
          <t/>
        </is>
      </c>
      <c r="V45" s="2" t="inlineStr">
        <is>
          <t>οδηγία NIS|
οδηγία σχετικά με μέτρα για υψηλό κοινό επίπεδο ασφάλειας συστημάτων δικτύου και πληροφοριών σε ολόκληρη την Ένωση|
οδηγία για την ασφάλεια των συστημάτων δικτύου και πληροφοριών|
οδηγία για την ασφάλεια δικτύων και πληροφοριών</t>
        </is>
      </c>
      <c r="W45" s="2" t="inlineStr">
        <is>
          <t>4|
3|
3|
3</t>
        </is>
      </c>
      <c r="X45" s="2" t="inlineStr">
        <is>
          <t xml:space="preserve">|
|
|
</t>
        </is>
      </c>
      <c r="Y45" t="inlineStr">
        <is>
          <t/>
        </is>
      </c>
      <c r="Z45" s="2" t="inlineStr">
        <is>
          <t>Directive concerning measures for a high common level of security of network and information systems across the Union|
Network and Information Security Directive|
cyber security directive|
Security of Network and Information Systems Directive|
Directive on security of network and information systems|
Directive on Network and Information Security|
Network and Information Security (NIS) Directive|
cyber-security directive|
Network and Information Systems Directive|
NISD|
Cybersecurity Directive|
NIS Directive</t>
        </is>
      </c>
      <c r="AA45" s="2" t="inlineStr">
        <is>
          <t>3|
3|
1|
2|
3|
1|
1|
1|
3|
3|
3|
3</t>
        </is>
      </c>
      <c r="AB45" s="2" t="inlineStr">
        <is>
          <t xml:space="preserve">|
|
|
|
|
|
|
|
|
|
|
</t>
        </is>
      </c>
      <c r="AC45" t="inlineStr">
        <is>
          <t>first piece of EU-wide legislation on cybersecurity, providing legal measures to boost the overall level of cybersecurity in the EU</t>
        </is>
      </c>
      <c r="AD45" s="2" t="inlineStr">
        <is>
          <t>Directiva sobre Ciberseguridad|
Directiva SRI|
Directiva relativa a las medidas destinadas a garantizar un elevado nivel común de seguridad de las redes y sistemas de información en la Unión</t>
        </is>
      </c>
      <c r="AE45" s="2" t="inlineStr">
        <is>
          <t>3|
3|
4</t>
        </is>
      </c>
      <c r="AF45" s="2" t="inlineStr">
        <is>
          <t xml:space="preserve">|
|
</t>
        </is>
      </c>
      <c r="AG45" t="inlineStr">
        <is>
          <t>Directiva con la que se pretende armonizar la política de los Estados miembros sobre seguridad de redes y sistemas de información a fin de mejorar el funcionamiento del mercado interior &lt;a href="/entry/result/767068/all" id="ENTRY_TO_ENTRY_CONVERTER" target="_blank"&gt;IATE:767068&lt;/a&gt; .</t>
        </is>
      </c>
      <c r="AH45" s="2" t="inlineStr">
        <is>
          <t>direktiiv meetmete kohta, millega tagada võrgu- ja infosüsteemide turvalisuse ühtlaselt kõrge tase kogu liidus|
küberturvalisuse direktiiv</t>
        </is>
      </c>
      <c r="AI45" s="2" t="inlineStr">
        <is>
          <t>3|
3</t>
        </is>
      </c>
      <c r="AJ45" s="2" t="inlineStr">
        <is>
          <t xml:space="preserve">|
</t>
        </is>
      </c>
      <c r="AK45" t="inlineStr">
        <is>
          <t/>
        </is>
      </c>
      <c r="AL45" s="2" t="inlineStr">
        <is>
          <t>Euroopan parlamentin ja neuvoston direktiivi toimenpiteistä yhteisen korkeatasoisen verkko- ja tietojärjestelmien turvallisuuden varmistamiseksi koko unionissa|
tietoverkkoturvallisuutta koskeva direktiivi|
verkko- ja tietoturvadirektiivi|
kyberturvallisuusdirektiivi</t>
        </is>
      </c>
      <c r="AM45" s="2" t="inlineStr">
        <is>
          <t>3|
2|
3|
3</t>
        </is>
      </c>
      <c r="AN45" s="2" t="inlineStr">
        <is>
          <t xml:space="preserve">|
|
|
</t>
        </is>
      </c>
      <c r="AO45" t="inlineStr">
        <is>
          <t/>
        </is>
      </c>
      <c r="AP45" s="2" t="inlineStr">
        <is>
          <t>directive SRI|
directive relative à la cybersécurité|
directive concernant des mesures destinées à assurer un niveau élevé commun de sécurité des réseaux et des systèmes d'information dans l'Union</t>
        </is>
      </c>
      <c r="AQ45" s="2" t="inlineStr">
        <is>
          <t>3|
2|
3</t>
        </is>
      </c>
      <c r="AR45" s="2" t="inlineStr">
        <is>
          <t xml:space="preserve">|
|
</t>
        </is>
      </c>
      <c r="AS45" t="inlineStr">
        <is>
          <t>directive visant à harmoniser la politique de sécurité des États membres de l'UE en matière de systèmes et de réseaux informatiques, en&lt;br&gt;- fixant des obligations pour tous les États membres en termes de prévention et de gestion de risques et incidents;&lt;br&gt;- créant un mécanisme de coopération entre les Etats membres, destiné à garantir une application uniforme de la directive;&lt;br&gt;- établissant des exigences en matière de sécurité pour les acteurs du marché et les administrations publiques</t>
        </is>
      </c>
      <c r="AT45" s="2" t="inlineStr">
        <is>
          <t>an Treoir NIS|
an Treoir maidir le bearta chun leibhéal ard comhchoiteann slándála na gcóras gréasáin agus faisnéise a áirithiú ar fud an Aontais|
an Treoir maidir le slándáil na gcóras gréasáin agus faisnéise|
an Treoir maidir le Cibearshlándáil</t>
        </is>
      </c>
      <c r="AU45" s="2" t="inlineStr">
        <is>
          <t>3|
3|
3|
3</t>
        </is>
      </c>
      <c r="AV45" s="2" t="inlineStr">
        <is>
          <t xml:space="preserve">|
|
|
</t>
        </is>
      </c>
      <c r="AW45" t="inlineStr">
        <is>
          <t/>
        </is>
      </c>
      <c r="AX45" s="2" t="inlineStr">
        <is>
          <t>Direktiva o mjerama za visoku zajedničku razinu sigurnosti mrežnih i informacijskih sustava širom Unije</t>
        </is>
      </c>
      <c r="AY45" s="2" t="inlineStr">
        <is>
          <t>3</t>
        </is>
      </c>
      <c r="AZ45" s="2" t="inlineStr">
        <is>
          <t/>
        </is>
      </c>
      <c r="BA45" t="inlineStr">
        <is>
          <t/>
        </is>
      </c>
      <c r="BB45" s="2" t="inlineStr">
        <is>
          <t>kiberbiztonsági irányelv|
a hálózati és információs rendszerek biztonságának az egész Unióban egységesen magas szintjét biztosító intézkedésekről szóló irányelv|
a hálózati és információs rendszerek biztonságáról szóló irányelv|
NIS-irányelv</t>
        </is>
      </c>
      <c r="BC45" s="2" t="inlineStr">
        <is>
          <t>4|
4|
3|
3</t>
        </is>
      </c>
      <c r="BD45" s="2" t="inlineStr">
        <is>
          <t xml:space="preserve">|
|
|
</t>
        </is>
      </c>
      <c r="BE45" t="inlineStr">
        <is>
          <t>az első, az egész
EU-ra kiterjedő kiberbiztonsági jogszabály, amely a kiberbiztonság szintjének
növelésére irányuló intézkedésekről rendelkezik</t>
        </is>
      </c>
      <c r="BF45" s="2" t="inlineStr">
        <is>
          <t>direttiva sulla sicurezza delle reti e dell'informazione|
direttiva sulla cybersicurezza|
direttiva NIS|
direttiva recante misure per un livello comune elevato di sicurezza delle reti e dei sistemi informativi nell'Unione</t>
        </is>
      </c>
      <c r="BG45" s="2" t="inlineStr">
        <is>
          <t>2|
2|
2|
3</t>
        </is>
      </c>
      <c r="BH45" s="2" t="inlineStr">
        <is>
          <t xml:space="preserve">|
|
|
</t>
        </is>
      </c>
      <c r="BI45" t="inlineStr">
        <is>
          <t/>
        </is>
      </c>
      <c r="BJ45" s="2" t="inlineStr">
        <is>
          <t>TIS direktyva|
Kibernetinio saugumo direktyva|
Direktyva dėl priemonių aukštam bendram tinklų ir informacinių sistemų saugumo lygiui visoje Sąjungoje užtikrinti</t>
        </is>
      </c>
      <c r="BK45" s="2" t="inlineStr">
        <is>
          <t>3|
3|
3</t>
        </is>
      </c>
      <c r="BL45" s="2" t="inlineStr">
        <is>
          <t xml:space="preserve">|
|
</t>
        </is>
      </c>
      <c r="BM45" t="inlineStr">
        <is>
          <t/>
        </is>
      </c>
      <c r="BN45" s="2" t="inlineStr">
        <is>
          <t>Kiberdrošības direktīva|
Tīklu un informācijas sistēmu drošības direktīva|
Tīklu un informācijas drošības direktīva|
TID direktīva|
Direktīva par pasākumiem nolūkā panākt vienādi augsta līmeņa tīklu un informācijas sistēmu drošību visā Savienībā</t>
        </is>
      </c>
      <c r="BO45" s="2" t="inlineStr">
        <is>
          <t>3|
3|
3|
3|
3</t>
        </is>
      </c>
      <c r="BP45" s="2" t="inlineStr">
        <is>
          <t xml:space="preserve">|
|
|
|
</t>
        </is>
      </c>
      <c r="BQ45" t="inlineStr">
        <is>
          <t/>
        </is>
      </c>
      <c r="BR45" s="2" t="inlineStr">
        <is>
          <t>Direttiva dwar is-sigurtà tan-networks u tas-sistemi tal-informazzjoni|
Direttiva tal-Parlament Ewropew u tal-Kunsill dwar miżuri għal livell għoli komuni ta' sigurtà tan-networks u tas-sistemi tal-informazzjoni madwar l-Unjoni|
Direttiva dwar iċ-Ċibersigurtà</t>
        </is>
      </c>
      <c r="BS45" s="2" t="inlineStr">
        <is>
          <t>3|
3|
3</t>
        </is>
      </c>
      <c r="BT45" s="2" t="inlineStr">
        <is>
          <t xml:space="preserve">|
|
</t>
        </is>
      </c>
      <c r="BU45" t="inlineStr">
        <is>
          <t>l-ewwel att leġislattiv Ewropew li għandu l-għan li jarmonizza l-politika tal-Istati Membri tal-UE fir-rigward taċ-ċibersigurtà</t>
        </is>
      </c>
      <c r="BV45" s="2" t="inlineStr">
        <is>
          <t>NIS-richtlijn|
richtlijn houdende maatregelen voor een hoog gemeenschappelijk niveau van beveiliging van netwerk- en informatiesystemen in de Unie|
richtlijn cyberbeveiliging</t>
        </is>
      </c>
      <c r="BW45" s="2" t="inlineStr">
        <is>
          <t>3|
3|
2</t>
        </is>
      </c>
      <c r="BX45" s="2" t="inlineStr">
        <is>
          <t xml:space="preserve">|
|
</t>
        </is>
      </c>
      <c r="BY45" t="inlineStr">
        <is>
          <t/>
        </is>
      </c>
      <c r="BZ45" s="2" t="inlineStr">
        <is>
          <t>dyrektywa dotycząca cyberbezpieczeństwa|
dyrektywa w sprawie środków na rzecz wysokiego wspólnego poziomu bezpieczeństwa sieci i systemów informatycznych na terytorium Unii|
dyrektywa w sprawie bezpieczeństwa sieci i informacji</t>
        </is>
      </c>
      <c r="CA45" s="2" t="inlineStr">
        <is>
          <t>2|
3|
2</t>
        </is>
      </c>
      <c r="CB45" s="2" t="inlineStr">
        <is>
          <t xml:space="preserve">|
|
</t>
        </is>
      </c>
      <c r="CC45" t="inlineStr">
        <is>
          <t/>
        </is>
      </c>
      <c r="CD45" s="2" t="inlineStr">
        <is>
          <t>Diretiva SRI|
Diretiva Segurança das Redes e da Informação|
Diretiva Cibersegurança|
Diretiva do Parlamento Europeu e do Conselho relativa a medidas destinadas a garantir um elevado nível comum de segurança das redes e da informação em toda a União</t>
        </is>
      </c>
      <c r="CE45" s="2" t="inlineStr">
        <is>
          <t>3|
3|
4|
3</t>
        </is>
      </c>
      <c r="CF45" s="2" t="inlineStr">
        <is>
          <t xml:space="preserve">|
|
|
</t>
        </is>
      </c>
      <c r="CG45" t="inlineStr">
        <is>
          <t>Diretiva que estabelece medidas destinadas a garantir um elevado nível comum de segurança das redes e da informação na União.</t>
        </is>
      </c>
      <c r="CH45" s="2" t="inlineStr">
        <is>
          <t>Directiva privind securitatea cibernetică|
Directiva privind securitatea rețelelor și a sistemelor informatice|
Directiva privind măsuri pentru un nivel comun ridicat de securitate a rețelelor și a sistemelor informatice în Uniune|
Directiva NIS</t>
        </is>
      </c>
      <c r="CI45" s="2" t="inlineStr">
        <is>
          <t>3|
3|
3|
3</t>
        </is>
      </c>
      <c r="CJ45" s="2" t="inlineStr">
        <is>
          <t xml:space="preserve">|
|
|
</t>
        </is>
      </c>
      <c r="CK45" t="inlineStr">
        <is>
          <t/>
        </is>
      </c>
      <c r="CL45" s="2" t="inlineStr">
        <is>
          <t>smernica o kybernetickej bezpečnosti|
smernica o sieťovej a informačnej bezpečnosti|
smernica NIS|
smernica o opatreniach na zabezpečenie vysokej spoločnej úrovne bezpečnosti sietí a informačných systémov v Únii</t>
        </is>
      </c>
      <c r="CM45" s="2" t="inlineStr">
        <is>
          <t>3|
3|
3|
3</t>
        </is>
      </c>
      <c r="CN45" s="2" t="inlineStr">
        <is>
          <t xml:space="preserve">|
|
|
</t>
        </is>
      </c>
      <c r="CO45" t="inlineStr">
        <is>
          <t/>
        </is>
      </c>
      <c r="CP45" s="2" t="inlineStr">
        <is>
          <t>Direktiva o ukrepih za visoko skupno raven varnosti omrežij in informacijskih sistemov v Uniji|
direktiva o varnosti omrežij in informacij|
direktiva o varnosti omrežij in informacijskih sistemov|
direktiva o kibernetski varnosti</t>
        </is>
      </c>
      <c r="CQ45" s="2" t="inlineStr">
        <is>
          <t>3|
2|
3|
3</t>
        </is>
      </c>
      <c r="CR45" s="2" t="inlineStr">
        <is>
          <t xml:space="preserve">|
|
|
</t>
        </is>
      </c>
      <c r="CS45" t="inlineStr">
        <is>
          <t/>
        </is>
      </c>
      <c r="CT45" s="2" t="inlineStr">
        <is>
          <t>NIS-direktivet|
direktivet om åtgärder för en hög gemensam nivå på säkerhet i nätverks- och informationssystem i hela unionen|
nätverks- och informationssäkerhetsdirektivet</t>
        </is>
      </c>
      <c r="CU45" s="2" t="inlineStr">
        <is>
          <t>3|
3|
3</t>
        </is>
      </c>
      <c r="CV45" s="2" t="inlineStr">
        <is>
          <t xml:space="preserve">|
|
</t>
        </is>
      </c>
      <c r="CW45" t="inlineStr">
        <is>
          <t/>
        </is>
      </c>
    </row>
    <row r="46">
      <c r="A46" s="1" t="str">
        <f>HYPERLINK("https://iate.europa.eu/entry/result/883781/all", "883781")</f>
        <v>883781</v>
      </c>
      <c r="B46" t="inlineStr">
        <is>
          <t>EDUCATION AND COMMUNICATIONS</t>
        </is>
      </c>
      <c r="C46" t="inlineStr">
        <is>
          <t>EDUCATION AND COMMUNICATIONS|information technology and data processing|information technology industry</t>
        </is>
      </c>
      <c r="D46" t="inlineStr">
        <is>
          <t>yes</t>
        </is>
      </c>
      <c r="E46" t="inlineStr">
        <is>
          <t/>
        </is>
      </c>
      <c r="F46" s="2" t="inlineStr">
        <is>
          <t>преносим компютър|
лаптоп</t>
        </is>
      </c>
      <c r="G46" s="2" t="inlineStr">
        <is>
          <t>4|
3</t>
        </is>
      </c>
      <c r="H46" s="2" t="inlineStr">
        <is>
          <t xml:space="preserve">preferred|
</t>
        </is>
      </c>
      <c r="I46" t="inlineStr">
        <is>
          <t>компютър, проектиран специално за преносимост и за продължителна работа със или без директна връзка към захранващ източник с променливо напрежение</t>
        </is>
      </c>
      <c r="J46" s="2" t="inlineStr">
        <is>
          <t>notebook|
laptop|
přenosný počítač</t>
        </is>
      </c>
      <c r="K46" s="2" t="inlineStr">
        <is>
          <t>3|
3|
3</t>
        </is>
      </c>
      <c r="L46" s="2" t="inlineStr">
        <is>
          <t xml:space="preserve">|
|
</t>
        </is>
      </c>
      <c r="M46" t="inlineStr">
        <is>
          <t>počítač speciálně konstruovaný jako přenosný a koncipovaný tak, aby mohl být provozován delší dobu jak s přímým připojením ke zdroji střídavého proudu, tak i bez něho</t>
        </is>
      </c>
      <c r="N46" s="2" t="inlineStr">
        <is>
          <t>notebook|
bærbar computer|
laptopcomputer|
notebookcomputer|
laptop</t>
        </is>
      </c>
      <c r="O46" s="2" t="inlineStr">
        <is>
          <t>3|
3|
3|
3|
3</t>
        </is>
      </c>
      <c r="P46" s="2" t="inlineStr">
        <is>
          <t xml:space="preserve">|
|
|
|
</t>
        </is>
      </c>
      <c r="Q46" t="inlineStr">
        <is>
          <t>sammenklappelig, kompakt computer der har indbygget skærm, tastatur, mus m.m. samt genopladeligt batteri så den er velegnet til brug, fx når man rejser</t>
        </is>
      </c>
      <c r="R46" s="2" t="inlineStr">
        <is>
          <t>Laptop|
tragbarer Computer|
Notebook</t>
        </is>
      </c>
      <c r="S46" s="2" t="inlineStr">
        <is>
          <t>3|
3|
3</t>
        </is>
      </c>
      <c r="T46" s="2" t="inlineStr">
        <is>
          <t xml:space="preserve">|
admitted|
</t>
        </is>
      </c>
      <c r="U46" t="inlineStr">
        <is>
          <t>spezielle Bauform eines Personal Computers, die ohne weiteres Zubehör standort- und infrastrukturunabhängig uneingeschränkt verwendbar ist</t>
        </is>
      </c>
      <c r="V46" s="2" t="inlineStr">
        <is>
          <t>φορητός υπολογιστής</t>
        </is>
      </c>
      <c r="W46" s="2" t="inlineStr">
        <is>
          <t>2</t>
        </is>
      </c>
      <c r="X46" s="2" t="inlineStr">
        <is>
          <t/>
        </is>
      </c>
      <c r="Y46" t="inlineStr">
        <is>
          <t>υπολογιστές σχεδιασμένοι ειδικά για να είναι φορητοί και να λειτουργούν επί παρατεταμένο διάστημα με ή χωρίς άμεση σύνδεση με πηγή εναλλασσόμενου ρεύματος</t>
        </is>
      </c>
      <c r="Z46" s="2" t="inlineStr">
        <is>
          <t>laptop computer|
notebook computer|
notebook|
laptop|
portable computer</t>
        </is>
      </c>
      <c r="AA46" s="2" t="inlineStr">
        <is>
          <t>3|
3|
3|
3|
3</t>
        </is>
      </c>
      <c r="AB46" s="2" t="inlineStr">
        <is>
          <t>|
|
|
|
admitted</t>
        </is>
      </c>
      <c r="AC46" t="inlineStr">
        <is>
          <t>small personal computer with a clamshell form factor that can be simply carried around by one person and used in transit from internal battery power</t>
        </is>
      </c>
      <c r="AD46" s="2" t="inlineStr">
        <is>
          <t>ordenador portátil</t>
        </is>
      </c>
      <c r="AE46" s="2" t="inlineStr">
        <is>
          <t>3</t>
        </is>
      </c>
      <c r="AF46" s="2" t="inlineStr">
        <is>
          <t/>
        </is>
      </c>
      <c r="AG46" t="inlineStr">
        <is>
          <t>Ordenador personal de tamaño reducido y fácilmente transportable.</t>
        </is>
      </c>
      <c r="AH46" s="2" t="inlineStr">
        <is>
          <t>sülearvuti</t>
        </is>
      </c>
      <c r="AI46" s="2" t="inlineStr">
        <is>
          <t>3</t>
        </is>
      </c>
      <c r="AJ46" s="2" t="inlineStr">
        <is>
          <t/>
        </is>
      </c>
      <c r="AK46" t="inlineStr">
        <is>
          <t>arvuti, mis on ette nähtud kaasaskandmiseks ning mis võib pikemaajalisel kasutamisel olla vahelduvvoolu allikaga ühendatud või mitte</t>
        </is>
      </c>
      <c r="AL46" s="2" t="inlineStr">
        <is>
          <t>kannettava tietokone|
läppäri|
sylimikro</t>
        </is>
      </c>
      <c r="AM46" s="2" t="inlineStr">
        <is>
          <t>3|
3|
3</t>
        </is>
      </c>
      <c r="AN46" s="2" t="inlineStr">
        <is>
          <t xml:space="preserve">|
|
</t>
        </is>
      </c>
      <c r="AO46" t="inlineStr">
        <is>
          <t>tietokone, joka on erityisesti suunniteltu kannettavaksi ja käytettäväksi pitkiä aikoja joko suoralla yhteydellä tai ilman suoraa yhteyttä vaihtovirtalähteeseen</t>
        </is>
      </c>
      <c r="AP46" s="2" t="inlineStr">
        <is>
          <t>ordinateur portable|
ordinateur bloc-notes|
ultraportable</t>
        </is>
      </c>
      <c r="AQ46" s="2" t="inlineStr">
        <is>
          <t>3|
3|
3</t>
        </is>
      </c>
      <c r="AR46" s="2" t="inlineStr">
        <is>
          <t xml:space="preserve">|
|
</t>
        </is>
      </c>
      <c r="AS46" t="inlineStr">
        <is>
          <t>ordinateur spécialement conçu pour être portable et pour pouvoir fonctionner pendant une longue durée avec ou sans connexion directe à une source de courant alternatif, utilisant un écran intégré d’une diagonale visible d’au moins 22,86 cm (9 pouces) et pouvant fonctionner sur une batterie intégrée ou une autre source d’alimentation portable</t>
        </is>
      </c>
      <c r="AT46" s="2" t="inlineStr">
        <is>
          <t>ríomhaire glúine</t>
        </is>
      </c>
      <c r="AU46" s="2" t="inlineStr">
        <is>
          <t>3</t>
        </is>
      </c>
      <c r="AV46" s="2" t="inlineStr">
        <is>
          <t/>
        </is>
      </c>
      <c r="AW46" t="inlineStr">
        <is>
          <t>ríomhaire beag so-iompartha, fuinnmhithe ag batairí inmheánacha de ghnáth, is féidir a úsáid ar ghlúine an úsáideora</t>
        </is>
      </c>
      <c r="AX46" s="2" t="inlineStr">
        <is>
          <t>prijenosno računalo</t>
        </is>
      </c>
      <c r="AY46" s="2" t="inlineStr">
        <is>
          <t>3</t>
        </is>
      </c>
      <c r="AZ46" s="2" t="inlineStr">
        <is>
          <t/>
        </is>
      </c>
      <c r="BA46" t="inlineStr">
        <is>
          <t>osobno računalo relativno malih dimenzija koje čovjek može lako prenositi</t>
        </is>
      </c>
      <c r="BB46" s="2" t="inlineStr">
        <is>
          <t>noteszgép|
notebook számítógép|
notebook|
laptop</t>
        </is>
      </c>
      <c r="BC46" s="2" t="inlineStr">
        <is>
          <t>4|
3|
4|
4</t>
        </is>
      </c>
      <c r="BD46" s="2" t="inlineStr">
        <is>
          <t xml:space="preserve">|
|
|
</t>
        </is>
      </c>
      <c r="BE46" t="inlineStr">
        <is>
          <t>hordozható, akkumulátorral is működő személyi számítógép</t>
        </is>
      </c>
      <c r="BF46" s="2" t="inlineStr">
        <is>
          <t>notebook|
computer portatile|
portatile|
laptop</t>
        </is>
      </c>
      <c r="BG46" s="2" t="inlineStr">
        <is>
          <t>3|
3|
3|
3</t>
        </is>
      </c>
      <c r="BH46" s="2" t="inlineStr">
        <is>
          <t xml:space="preserve">|
|
|
</t>
        </is>
      </c>
      <c r="BI46" t="inlineStr">
        <is>
          <t>computer che integra l'insieme degli elementi di cui esso ha bisogno per funzionare, fra cui un'alimentazione elettrica su batteria, uno schermo e una tastiera, in un case di dimensioni ridotte (di media 360 x 40 x 270)</t>
        </is>
      </c>
      <c r="BJ46" s="2" t="inlineStr">
        <is>
          <t>knyginis kompiuteris|
skreitinis kompiuteris</t>
        </is>
      </c>
      <c r="BK46" s="2" t="inlineStr">
        <is>
          <t>4|
3</t>
        </is>
      </c>
      <c r="BL46" s="2" t="inlineStr">
        <is>
          <t xml:space="preserve">|
</t>
        </is>
      </c>
      <c r="BM46" t="inlineStr">
        <is>
          <t>kompiuteris, specialiai skirtas nešioti ir ilgą laiką naudoti tiesiogiai prijungus arba neprijungus prie kintamosios elektros srovės šaltinio</t>
        </is>
      </c>
      <c r="BN46" s="2" t="inlineStr">
        <is>
          <t>klēpjdators</t>
        </is>
      </c>
      <c r="BO46" s="2" t="inlineStr">
        <is>
          <t>3</t>
        </is>
      </c>
      <c r="BP46" s="2" t="inlineStr">
        <is>
          <t/>
        </is>
      </c>
      <c r="BQ46" t="inlineStr">
        <is>
          <t>viegls, pārnēsājams personālais dators ar atvāžamu plakanu displeju, kas parasti izmanto autonomu barošanas avotu</t>
        </is>
      </c>
      <c r="BR46" s="2" t="inlineStr">
        <is>
          <t>laptop|
kompjuter portabbli|
notebook|
kompjuter laptop|
kompjuter notebook</t>
        </is>
      </c>
      <c r="BS46" s="2" t="inlineStr">
        <is>
          <t>3|
3|
3|
3|
3</t>
        </is>
      </c>
      <c r="BT46" s="2" t="inlineStr">
        <is>
          <t xml:space="preserve">|
|
|
|
</t>
        </is>
      </c>
      <c r="BU46" t="inlineStr">
        <is>
          <t>kompjuter iddisinjat speċifikament biex jinġarr u jitħaddem għal perjodi twal b’konnessjoni diretta ma’ sors ta’ enerġija AC jew mingħajrha</t>
        </is>
      </c>
      <c r="BV46" s="2" t="inlineStr">
        <is>
          <t>schootcomputer|
laptop</t>
        </is>
      </c>
      <c r="BW46" s="2" t="inlineStr">
        <is>
          <t>2|
2</t>
        </is>
      </c>
      <c r="BX46" s="2" t="inlineStr">
        <is>
          <t xml:space="preserve">|
</t>
        </is>
      </c>
      <c r="BY46" t="inlineStr">
        <is>
          <t>(...) microcomputer, bestaande uit een mini-beeldscherm, een toetsenbord en een batterijvoeding, die kan worden vervoerd in een koffertje</t>
        </is>
      </c>
      <c r="BZ46" s="2" t="inlineStr">
        <is>
          <t>notebook|
laptop|
komputer przenośny|
komputer podręczny</t>
        </is>
      </c>
      <c r="CA46" s="2" t="inlineStr">
        <is>
          <t>3|
3|
3|
3</t>
        </is>
      </c>
      <c r="CB46" s="2" t="inlineStr">
        <is>
          <t xml:space="preserve">|
|
admitted|
</t>
        </is>
      </c>
      <c r="CC46" t="inlineStr">
        <is>
          <t/>
        </is>
      </c>
      <c r="CD46" s="2" t="inlineStr">
        <is>
          <t>portátil|
computador portátil</t>
        </is>
      </c>
      <c r="CE46" s="2" t="inlineStr">
        <is>
          <t>3|
4</t>
        </is>
      </c>
      <c r="CF46" s="2" t="inlineStr">
        <is>
          <t xml:space="preserve">|
</t>
        </is>
      </c>
      <c r="CG46" t="inlineStr">
        <is>
          <t>Tipo de computador transportável, dotado de uma alimentação elétrica autónoma e suficientemente leve e pequeno para poder ser utilizado no colo.&lt;br&gt;Os termos ingleses &lt;i&gt;laptop computer&lt;/i&gt; e &lt;i&gt;notebook computer&lt;/i&gt; são frequentemente usados como equivalentes. É de referir, porém, que o termo &lt;i&gt;notebook computer&lt;/i&gt; (&lt;i&gt;computador bloco de notas&lt;/i&gt;) é de cunhagem mais recente, para distinguir os aparelhos mais pequenos, com a dimensão aproximada de uma folha A4, que surgiram a dado momento, dos &lt;i&gt;laptop&lt;/i&gt; (&lt;i&gt;computador de colo&lt;/i&gt;) de então, de maiores dimensões.</t>
        </is>
      </c>
      <c r="CH46" s="2" t="inlineStr">
        <is>
          <t>laptop|
notebook|
computer portabil</t>
        </is>
      </c>
      <c r="CI46" s="2" t="inlineStr">
        <is>
          <t>4|
3|
3</t>
        </is>
      </c>
      <c r="CJ46" s="2" t="inlineStr">
        <is>
          <t xml:space="preserve">|
|
</t>
        </is>
      </c>
      <c r="CK46" t="inlineStr">
        <is>
          <t>computer personal, portabil, cu baterii sau curent electric</t>
        </is>
      </c>
      <c r="CL46" s="2" t="inlineStr">
        <is>
          <t>notebook|
laptop|
prenosný počítač</t>
        </is>
      </c>
      <c r="CM46" s="2" t="inlineStr">
        <is>
          <t>3|
3|
3</t>
        </is>
      </c>
      <c r="CN46" s="2" t="inlineStr">
        <is>
          <t xml:space="preserve">|
|
</t>
        </is>
      </c>
      <c r="CO46" t="inlineStr">
        <is>
          <t>počítač vytvorený špeciálne na účely prenosnosti a na dlhodobú prevádzku buď s priamym pripojením k zdroju striedavého prúdu, alebo bez neho</t>
        </is>
      </c>
      <c r="CP46" s="2" t="inlineStr">
        <is>
          <t>notesnik|
prenosni računalnik|
prenosnik</t>
        </is>
      </c>
      <c r="CQ46" s="2" t="inlineStr">
        <is>
          <t>3|
3|
3</t>
        </is>
      </c>
      <c r="CR46" s="2" t="inlineStr">
        <is>
          <t xml:space="preserve">|
|
</t>
        </is>
      </c>
      <c r="CS46" t="inlineStr">
        <is>
          <t>manjši in lažji prenosljiv osebni računalnik, katerega oblika ohišja spominja na odprto knjigo. Za razliko od namiznega osebnega računalnika ima vgrajeno baterijo z možnostjo polnjenja. Baterija omogoča uporabo brez električnega napajanja iz omrežja.</t>
        </is>
      </c>
      <c r="CT46" s="2" t="inlineStr">
        <is>
          <t>bärbar dator</t>
        </is>
      </c>
      <c r="CU46" s="2" t="inlineStr">
        <is>
          <t>3</t>
        </is>
      </c>
      <c r="CV46" s="2" t="inlineStr">
        <is>
          <t/>
        </is>
      </c>
      <c r="CW46" t="inlineStr">
        <is>
          <t>dator som är utformad så att den är lätt att bära med sig och har egen strömförsörjning</t>
        </is>
      </c>
    </row>
    <row r="47">
      <c r="A47" s="1" t="str">
        <f>HYPERLINK("https://iate.europa.eu/entry/result/1327704/all", "1327704")</f>
        <v>1327704</v>
      </c>
      <c r="B47" t="inlineStr">
        <is>
          <t>EDUCATION AND COMMUNICATIONS;PRODUCTION, TECHNOLOGY AND RESEARCH</t>
        </is>
      </c>
      <c r="C47" t="inlineStr">
        <is>
          <t>EDUCATION AND COMMUNICATIONS|information technology and data processing|data processing;PRODUCTION, TECHNOLOGY AND RESEARCH|research and intellectual property|research;EDUCATION AND COMMUNICATIONS|information and information processing|information processing</t>
        </is>
      </c>
      <c r="D47" t="inlineStr">
        <is>
          <t>yes</t>
        </is>
      </c>
      <c r="E47" t="inlineStr">
        <is>
          <t/>
        </is>
      </c>
      <c r="F47" s="2" t="inlineStr">
        <is>
          <t>обработка на данни</t>
        </is>
      </c>
      <c r="G47" s="2" t="inlineStr">
        <is>
          <t>3</t>
        </is>
      </c>
      <c r="H47" s="2" t="inlineStr">
        <is>
          <t/>
        </is>
      </c>
      <c r="I47" t="inlineStr">
        <is>
          <t>събирането и манипулирането на записи с данни с цел произвеждането от тях на смислена информация</t>
        </is>
      </c>
      <c r="J47" s="2" t="inlineStr">
        <is>
          <t>zpracování údajů</t>
        </is>
      </c>
      <c r="K47" s="2" t="inlineStr">
        <is>
          <t>3</t>
        </is>
      </c>
      <c r="L47" s="2" t="inlineStr">
        <is>
          <t/>
        </is>
      </c>
      <c r="M47" t="inlineStr">
        <is>
          <t>operace prováděné na údajích, datech a informacích na základě určitých pravidel za účelem získání nových poznatků</t>
        </is>
      </c>
      <c r="N47" s="2" t="inlineStr">
        <is>
          <t>databehandling</t>
        </is>
      </c>
      <c r="O47" s="2" t="inlineStr">
        <is>
          <t>3</t>
        </is>
      </c>
      <c r="P47" s="2" t="inlineStr">
        <is>
          <t/>
        </is>
      </c>
      <c r="Q47" t="inlineStr">
        <is>
          <t>handling, der udføres på data for at erhverve nye oplysninger i overensstemmelse med et sæt regler</t>
        </is>
      </c>
      <c r="R47" s="2" t="inlineStr">
        <is>
          <t>Datenverarbeitung|
DV</t>
        </is>
      </c>
      <c r="S47" s="2" t="inlineStr">
        <is>
          <t>3|
3</t>
        </is>
      </c>
      <c r="T47" s="2" t="inlineStr">
        <is>
          <t xml:space="preserve">|
</t>
        </is>
      </c>
      <c r="U47" t="inlineStr">
        <is>
          <t>Prozess, bei dem Daten zur Informationsgewinnung (im Allgemeinen mithilfe eines Computers) erfasst, übermittelt, geordnet und umgeformt werden</t>
        </is>
      </c>
      <c r="V47" s="2" t="inlineStr">
        <is>
          <t>επεξεργασία πληροφοριών|
(ηλεκτρονική) επεξεργασία δεδομένων|
επεξεργασία πληρoφoριώv|
επεξεργασία δεδομένων</t>
        </is>
      </c>
      <c r="W47" s="2" t="inlineStr">
        <is>
          <t>3|
3|
3|
3</t>
        </is>
      </c>
      <c r="X47" s="2" t="inlineStr">
        <is>
          <t xml:space="preserve">|
|
|
</t>
        </is>
      </c>
      <c r="Y47" t="inlineStr">
        <is>
          <t>η συστηματική εκτέλεση πράξεων επί δεδομένων.Παράδειγμα:διαχείριση,συγχώνευση,ταξινόμηση,υπολογισμός κλπ.</t>
        </is>
      </c>
      <c r="Z47" s="2" t="inlineStr">
        <is>
          <t>data processing|
DP|
processing of data</t>
        </is>
      </c>
      <c r="AA47" s="2" t="inlineStr">
        <is>
          <t>3|
3|
3</t>
        </is>
      </c>
      <c r="AB47" s="2" t="inlineStr">
        <is>
          <t xml:space="preserve">|
|
</t>
        </is>
      </c>
      <c r="AC47" t="inlineStr">
        <is>
          <t>operation performed on data to derive new information according to a given set of rules</t>
        </is>
      </c>
      <c r="AD47" s="2" t="inlineStr">
        <is>
          <t>tratamiento de la información|
tratamiento de datos|
procesamiento de datos|
proceso de datos</t>
        </is>
      </c>
      <c r="AE47" s="2" t="inlineStr">
        <is>
          <t>3|
3|
3|
3</t>
        </is>
      </c>
      <c r="AF47" s="2" t="inlineStr">
        <is>
          <t xml:space="preserve">|
|
|
</t>
        </is>
      </c>
      <c r="AG47" t="inlineStr">
        <is>
          <t>Operaciones y procedimientos técnicos de carácter automatizado o no, que permitan la recogida, grabación, conservación, elaboración, modificación, bloqueo y cancelación, así como las cesiones de datos que resulten de comunicaciones, consultas, interconexiones y transferencias.</t>
        </is>
      </c>
      <c r="AH47" s="2" t="inlineStr">
        <is>
          <t>andmete töötlemine|
andmetöötlus</t>
        </is>
      </c>
      <c r="AI47" s="2" t="inlineStr">
        <is>
          <t>3|
3</t>
        </is>
      </c>
      <c r="AJ47" s="2" t="inlineStr">
        <is>
          <t xml:space="preserve">|
</t>
        </is>
      </c>
      <c r="AK47" t="inlineStr">
        <is>
          <t/>
        </is>
      </c>
      <c r="AL47" s="2" t="inlineStr">
        <is>
          <t>tietojenkäsittely</t>
        </is>
      </c>
      <c r="AM47" s="2" t="inlineStr">
        <is>
          <t>3</t>
        </is>
      </c>
      <c r="AN47" s="2" t="inlineStr">
        <is>
          <t/>
        </is>
      </c>
      <c r="AO47" t="inlineStr">
        <is>
          <t>"Tiedon keräämistä, muokkaamista, varastoimista ja jakamista."</t>
        </is>
      </c>
      <c r="AP47" s="2" t="inlineStr">
        <is>
          <t>dépouillement|
traitement informatique|
exploitation des données|
TD|
traitement de données|
traitement de l'information|
traitement des données</t>
        </is>
      </c>
      <c r="AQ47" s="2" t="inlineStr">
        <is>
          <t>3|
3|
3|
2|
2|
3|
3</t>
        </is>
      </c>
      <c r="AR47" s="2" t="inlineStr">
        <is>
          <t xml:space="preserve">|
|
|
|
|
|
</t>
        </is>
      </c>
      <c r="AS47" t="inlineStr">
        <is>
          <t>application d'une suite d'opérations sur des données brutes afin de produire de l'information</t>
        </is>
      </c>
      <c r="AT47" s="2" t="inlineStr">
        <is>
          <t>próiseáil sonraí</t>
        </is>
      </c>
      <c r="AU47" s="2" t="inlineStr">
        <is>
          <t>3</t>
        </is>
      </c>
      <c r="AV47" s="2" t="inlineStr">
        <is>
          <t/>
        </is>
      </c>
      <c r="AW47" t="inlineStr">
        <is>
          <t/>
        </is>
      </c>
      <c r="AX47" s="2" t="inlineStr">
        <is>
          <t>obrada podataka</t>
        </is>
      </c>
      <c r="AY47" s="2" t="inlineStr">
        <is>
          <t>3</t>
        </is>
      </c>
      <c r="AZ47" s="2" t="inlineStr">
        <is>
          <t/>
        </is>
      </c>
      <c r="BA47" t="inlineStr">
        <is>
          <t/>
        </is>
      </c>
      <c r="BB47" s="2" t="inlineStr">
        <is>
          <t>adatfeldolgozás</t>
        </is>
      </c>
      <c r="BC47" s="2" t="inlineStr">
        <is>
          <t>3</t>
        </is>
      </c>
      <c r="BD47" s="2" t="inlineStr">
        <is>
          <t/>
        </is>
      </c>
      <c r="BE47" t="inlineStr">
        <is>
          <t>rögzített adatok (helyességének) ellenőrzése, kezelésük és származtatott adatok előállítása</t>
        </is>
      </c>
      <c r="BF47" s="2" t="inlineStr">
        <is>
          <t>elaborazione dei dati|
elaborazione dell'informazione|
trattamento dell'informazione</t>
        </is>
      </c>
      <c r="BG47" s="2" t="inlineStr">
        <is>
          <t>3|
3|
3</t>
        </is>
      </c>
      <c r="BH47" s="2" t="inlineStr">
        <is>
          <t xml:space="preserve">|
|
</t>
        </is>
      </c>
      <c r="BI47" t="inlineStr">
        <is>
          <t>qualunque procedimento, non solo statistico o informatico, di trattamento dei dati rilevati per convertirli in informazioni</t>
        </is>
      </c>
      <c r="BJ47" s="2" t="inlineStr">
        <is>
          <t>duomenų apdorojimas|
duomenų tvarkymas</t>
        </is>
      </c>
      <c r="BK47" s="2" t="inlineStr">
        <is>
          <t>3|
3</t>
        </is>
      </c>
      <c r="BL47" s="2" t="inlineStr">
        <is>
          <t>|
admitted</t>
        </is>
      </c>
      <c r="BM47" t="inlineStr">
        <is>
          <t>sistemingų veiksmų su duomenimis atlikimas: duomenų tvarkymas, redagavimas, klasifikavimas, rūšiavimas, bazių sudarymas ir kitokių veiksmų su jais atlikimas</t>
        </is>
      </c>
      <c r="BN47" s="2" t="inlineStr">
        <is>
          <t>datu apstrāde</t>
        </is>
      </c>
      <c r="BO47" s="2" t="inlineStr">
        <is>
          <t>3</t>
        </is>
      </c>
      <c r="BP47" s="2" t="inlineStr">
        <is>
          <t/>
        </is>
      </c>
      <c r="BQ47" t="inlineStr">
        <is>
          <t>ar datiem veikta darbība nolūkā iegūt jaunu informāciju saskaņā ar kādu noteikumu kopumu</t>
        </is>
      </c>
      <c r="BR47" s="2" t="inlineStr">
        <is>
          <t>proċessar ta' data</t>
        </is>
      </c>
      <c r="BS47" s="2" t="inlineStr">
        <is>
          <t>3</t>
        </is>
      </c>
      <c r="BT47" s="2" t="inlineStr">
        <is>
          <t/>
        </is>
      </c>
      <c r="BU47" t="inlineStr">
        <is>
          <t>operazzjonijiet imwettqa fuq sett ta' data skont regoli determinati biex tinkiseb informazzjoni f'forma adegwata</t>
        </is>
      </c>
      <c r="BV47" s="2" t="inlineStr">
        <is>
          <t>dataverwerking|
DV|
bewerken van gegevens|
informatieverwerking|
gegevensverwerking</t>
        </is>
      </c>
      <c r="BW47" s="2" t="inlineStr">
        <is>
          <t>3|
3|
3|
3|
3</t>
        </is>
      </c>
      <c r="BX47" s="2" t="inlineStr">
        <is>
          <t xml:space="preserve">|
|
|
|
</t>
        </is>
      </c>
      <c r="BY47" t="inlineStr">
        <is>
          <t/>
        </is>
      </c>
      <c r="BZ47" s="2" t="inlineStr">
        <is>
          <t>przetwarzanie danych</t>
        </is>
      </c>
      <c r="CA47" s="2" t="inlineStr">
        <is>
          <t>3</t>
        </is>
      </c>
      <c r="CB47" s="2" t="inlineStr">
        <is>
          <t/>
        </is>
      </c>
      <c r="CC47" t="inlineStr">
        <is>
          <t>przekształcanie treści i postaci danych wejściowych (ang. &lt;i&gt;input&lt;/i&gt;) metodą wykonywania systematycznych operacji w celu uzyskania wyników (ang. &lt;i&gt;output&lt;/i&gt;) w postaci z góry określonej</t>
        </is>
      </c>
      <c r="CD47" s="2" t="inlineStr">
        <is>
          <t>processamento de dados|
tratamento de dados</t>
        </is>
      </c>
      <c r="CE47" s="2" t="inlineStr">
        <is>
          <t>3|
3</t>
        </is>
      </c>
      <c r="CF47" s="2" t="inlineStr">
        <is>
          <t xml:space="preserve">|
</t>
        </is>
      </c>
      <c r="CG47" t="inlineStr">
        <is>
          <t>Qualquer operação ou conjunto de operações efetuadas sobre dados, com ou sem meios automatizados, tais como a recolha, registo, organização, conservação, adaptação ou alteração, recuperação, consulta, utilização, comunicação por transmissão, divulgação ou qualquer outra forma de colocação à disposição, com comparação ou interconexão, bem como o bloqueio, apagamento ou destruição.</t>
        </is>
      </c>
      <c r="CH47" s="2" t="inlineStr">
        <is>
          <t>prelucrarea datelor|
procesarea datelor</t>
        </is>
      </c>
      <c r="CI47" s="2" t="inlineStr">
        <is>
          <t>3|
3</t>
        </is>
      </c>
      <c r="CJ47" s="2" t="inlineStr">
        <is>
          <t xml:space="preserve">|
</t>
        </is>
      </c>
      <c r="CK47" t="inlineStr">
        <is>
          <t/>
        </is>
      </c>
      <c r="CL47" s="2" t="inlineStr">
        <is>
          <t>spracovanie dát|
spracovanie údajov</t>
        </is>
      </c>
      <c r="CM47" s="2" t="inlineStr">
        <is>
          <t>3|
3</t>
        </is>
      </c>
      <c r="CN47" s="2" t="inlineStr">
        <is>
          <t xml:space="preserve">|
</t>
        </is>
      </c>
      <c r="CO47" t="inlineStr">
        <is>
          <t>jasne stanovená operácia vykonávaná s údajmi s cieľom dospieť k novým informáciám</t>
        </is>
      </c>
      <c r="CP47" s="2" t="inlineStr">
        <is>
          <t>obdelava podatkov</t>
        </is>
      </c>
      <c r="CQ47" s="2" t="inlineStr">
        <is>
          <t>3</t>
        </is>
      </c>
      <c r="CR47" s="2" t="inlineStr">
        <is>
          <t/>
        </is>
      </c>
      <c r="CS47" t="inlineStr">
        <is>
          <t/>
        </is>
      </c>
      <c r="CT47" s="2" t="inlineStr">
        <is>
          <t>informationsbehandling|
databehandling</t>
        </is>
      </c>
      <c r="CU47" s="2" t="inlineStr">
        <is>
          <t>3|
3</t>
        </is>
      </c>
      <c r="CV47" s="2" t="inlineStr">
        <is>
          <t xml:space="preserve">|
</t>
        </is>
      </c>
      <c r="CW47" t="inlineStr">
        <is>
          <t>exekvering av systematisk serie operationer på givna data</t>
        </is>
      </c>
    </row>
    <row r="48">
      <c r="A48" s="1" t="str">
        <f>HYPERLINK("https://iate.europa.eu/entry/result/3592763/all", "3592763")</f>
        <v>3592763</v>
      </c>
      <c r="B48" t="inlineStr">
        <is>
          <t>EDUCATION AND COMMUNICATIONS</t>
        </is>
      </c>
      <c r="C48" t="inlineStr">
        <is>
          <t>EDUCATION AND COMMUNICATIONS|information technology and data processing|computer system|information security</t>
        </is>
      </c>
      <c r="D48" t="inlineStr">
        <is>
          <t>yes</t>
        </is>
      </c>
      <c r="E48" t="inlineStr">
        <is>
          <t/>
        </is>
      </c>
      <c r="F48" s="2" t="inlineStr">
        <is>
          <t>откриване на прониквания</t>
        </is>
      </c>
      <c r="G48" s="2" t="inlineStr">
        <is>
          <t>3</t>
        </is>
      </c>
      <c r="H48" s="2" t="inlineStr">
        <is>
          <t/>
        </is>
      </c>
      <c r="I48" t="inlineStr">
        <is>
          <t/>
        </is>
      </c>
      <c r="J48" s="2" t="inlineStr">
        <is>
          <t>detekce průniků</t>
        </is>
      </c>
      <c r="K48" s="2" t="inlineStr">
        <is>
          <t>3</t>
        </is>
      </c>
      <c r="L48" s="2" t="inlineStr">
        <is>
          <t/>
        </is>
      </c>
      <c r="M48" t="inlineStr">
        <is>
          <t/>
        </is>
      </c>
      <c r="N48" s="2" t="inlineStr">
        <is>
          <t>opdage indtrængen</t>
        </is>
      </c>
      <c r="O48" s="2" t="inlineStr">
        <is>
          <t>3</t>
        </is>
      </c>
      <c r="P48" s="2" t="inlineStr">
        <is>
          <t/>
        </is>
      </c>
      <c r="Q48" t="inlineStr">
        <is>
          <t>princip for applikationssikkerhed, der sikrer logføring og forvaltning af
alle sikkerhedsrelevante oplysninger</t>
        </is>
      </c>
      <c r="R48" s="2" t="inlineStr">
        <is>
          <t>unbefugtes Eindringen erkennen</t>
        </is>
      </c>
      <c r="S48" s="2" t="inlineStr">
        <is>
          <t>3</t>
        </is>
      </c>
      <c r="T48" s="2" t="inlineStr">
        <is>
          <t/>
        </is>
      </c>
      <c r="U48" t="inlineStr">
        <is>
          <t/>
        </is>
      </c>
      <c r="V48" s="2" t="inlineStr">
        <is>
          <t>ανίχνευση εισβολών</t>
        </is>
      </c>
      <c r="W48" s="2" t="inlineStr">
        <is>
          <t>3</t>
        </is>
      </c>
      <c r="X48" s="2" t="inlineStr">
        <is>
          <t/>
        </is>
      </c>
      <c r="Y48" t="inlineStr">
        <is>
          <t/>
        </is>
      </c>
      <c r="Z48" s="2" t="inlineStr">
        <is>
          <t>intrusion detection|
detect intrusions</t>
        </is>
      </c>
      <c r="AA48" s="2" t="inlineStr">
        <is>
          <t>1|
3</t>
        </is>
      </c>
      <c r="AB48" s="2" t="inlineStr">
        <is>
          <t xml:space="preserve">|
</t>
        </is>
      </c>
      <c r="AC48" t="inlineStr">
        <is>
          <t>information security principle according to which a system or application should have procedures to respond properly to security events such as unauthorised access or misuse once they are detected and all security related information should be recorded and the logs regularly monitored</t>
        </is>
      </c>
      <c r="AD48" s="2" t="inlineStr">
        <is>
          <t>detección de intrusiones</t>
        </is>
      </c>
      <c r="AE48" s="2" t="inlineStr">
        <is>
          <t>3</t>
        </is>
      </c>
      <c r="AF48" s="2" t="inlineStr">
        <is>
          <t/>
        </is>
      </c>
      <c r="AG48" t="inlineStr">
        <is>
          <t>Principio de seguridad que implica la utilización de procedimientos para detectar las intrusiones o los intentos de intrusión, entendiendo esta como el conjunto de acciones que intentan comprometer la integridad, confidencialidad o disponibilidad de un sistema informático.</t>
        </is>
      </c>
      <c r="AH48" s="2" t="inlineStr">
        <is>
          <t>sissetungide tuvastamise põhimõte</t>
        </is>
      </c>
      <c r="AI48" s="2" t="inlineStr">
        <is>
          <t>3</t>
        </is>
      </c>
      <c r="AJ48" s="2" t="inlineStr">
        <is>
          <t/>
        </is>
      </c>
      <c r="AK48" t="inlineStr">
        <is>
          <t>infoturbe põhimõte, mille kohaselt tagatakse andmesüsteemi või võrgu turvalisuse seisukohast olulise teabe logimine ja haldamine</t>
        </is>
      </c>
      <c r="AL48" s="2" t="inlineStr">
        <is>
          <t>hyökkäysten havaitseminen</t>
        </is>
      </c>
      <c r="AM48" s="2" t="inlineStr">
        <is>
          <t>3</t>
        </is>
      </c>
      <c r="AN48" s="2" t="inlineStr">
        <is>
          <t/>
        </is>
      </c>
      <c r="AO48" t="inlineStr">
        <is>
          <t>varmistetaan kaikkien tietoturvan kannalta olennaisten tietojen hallinta ja kirjaaminen lokiin</t>
        </is>
      </c>
      <c r="AP48" s="2" t="inlineStr">
        <is>
          <t>détection d’intrusion</t>
        </is>
      </c>
      <c r="AQ48" s="2" t="inlineStr">
        <is>
          <t>3</t>
        </is>
      </c>
      <c r="AR48" s="2" t="inlineStr">
        <is>
          <t/>
        </is>
      </c>
      <c r="AS48" t="inlineStr">
        <is>
          <t>principe de sécurité informatique selon lequel il est indispensable de mettre en place un système de surveillance et d’analyse de
l'activité d’un réseau, afin de détecter toute tentative d’attaque</t>
        </is>
      </c>
      <c r="AT48" s="2" t="inlineStr">
        <is>
          <t>aimsiú ionraidh</t>
        </is>
      </c>
      <c r="AU48" s="2" t="inlineStr">
        <is>
          <t>3</t>
        </is>
      </c>
      <c r="AV48" s="2" t="inlineStr">
        <is>
          <t/>
        </is>
      </c>
      <c r="AW48" t="inlineStr">
        <is>
          <t/>
        </is>
      </c>
      <c r="AX48" s="2" t="inlineStr">
        <is>
          <t>otkrivanje neovlaštenih ulazaka</t>
        </is>
      </c>
      <c r="AY48" s="2" t="inlineStr">
        <is>
          <t>3</t>
        </is>
      </c>
      <c r="AZ48" s="2" t="inlineStr">
        <is>
          <t/>
        </is>
      </c>
      <c r="BA48" t="inlineStr">
        <is>
          <t/>
        </is>
      </c>
      <c r="BB48" s="2" t="inlineStr">
        <is>
          <t>behatolásészlelés</t>
        </is>
      </c>
      <c r="BC48" s="2" t="inlineStr">
        <is>
          <t>3</t>
        </is>
      </c>
      <c r="BD48" s="2" t="inlineStr">
        <is>
          <t/>
        </is>
      </c>
      <c r="BE48" t="inlineStr">
        <is>
          <t>információbiztonsági alapelv, amely a védett rendszerbe, hálózatba történő engedély nélküli bejelentkezés azonnali észrevételére és ezáltal az illetéktelen tevékenységek megakadályozására szolgál</t>
        </is>
      </c>
      <c r="BF48" s="2" t="inlineStr">
        <is>
          <t>rilevamento delle intrusioni</t>
        </is>
      </c>
      <c r="BG48" s="2" t="inlineStr">
        <is>
          <t>3</t>
        </is>
      </c>
      <c r="BH48" s="2" t="inlineStr">
        <is>
          <t/>
        </is>
      </c>
      <c r="BI48" t="inlineStr">
        <is>
          <t>principio di sicurezza di un sistema informatico basato sulla registrazione e la gestione di tutte le informazioni pertinenti per la sicurezza</t>
        </is>
      </c>
      <c r="BJ48" s="2" t="inlineStr">
        <is>
          <t>įsibrovimo aptikimas</t>
        </is>
      </c>
      <c r="BK48" s="2" t="inlineStr">
        <is>
          <t>2</t>
        </is>
      </c>
      <c r="BL48" s="2" t="inlineStr">
        <is>
          <t/>
        </is>
      </c>
      <c r="BM48" t="inlineStr">
        <is>
          <t/>
        </is>
      </c>
      <c r="BN48" s="2" t="inlineStr">
        <is>
          <t>ielaušanās atklāšana</t>
        </is>
      </c>
      <c r="BO48" s="2" t="inlineStr">
        <is>
          <t>2</t>
        </is>
      </c>
      <c r="BP48" s="2" t="inlineStr">
        <is>
          <t/>
        </is>
      </c>
      <c r="BQ48" t="inlineStr">
        <is>
          <t/>
        </is>
      </c>
      <c r="BR48" s="2" t="inlineStr">
        <is>
          <t>detezzjoni tal-intrużjonijiet</t>
        </is>
      </c>
      <c r="BS48" s="2" t="inlineStr">
        <is>
          <t>3</t>
        </is>
      </c>
      <c r="BT48" s="2" t="inlineStr">
        <is>
          <t/>
        </is>
      </c>
      <c r="BU48" t="inlineStr">
        <is>
          <t>prinċipju tas-sigurtà tal-informazzjoni li skontu sistema jew applikazzjoni għandu jkollhom proċeduri biex jirrispondu sew għal eventi tas-sigurtà bħal aċċess mhux awtorizzat jew użu ħażin ladarba ssir id-detezzjoni tagħhom u kull informazzjoni relatata mas-sigurtà għandha tiġi rreġistrata u l-logs jiġu mmonitorjati regolarment</t>
        </is>
      </c>
      <c r="BV48" s="2" t="inlineStr">
        <is>
          <t>indringers detecteren|
indringers opsporen</t>
        </is>
      </c>
      <c r="BW48" s="2" t="inlineStr">
        <is>
          <t>3|
3</t>
        </is>
      </c>
      <c r="BX48" s="2" t="inlineStr">
        <is>
          <t xml:space="preserve">|
</t>
        </is>
      </c>
      <c r="BY48" t="inlineStr">
        <is>
          <t>beginsel in de ICT-beveiliging waarbij een systeem of applicatie op adequate wijze moet reageren op inbreuken op de beveiliging zoals ongeoorloofde toegang of misbruik eenmaal deze zijn gedetecteerd en waarbij alle veiligheidsgerelateerde informatie moet worden opgeslagen en de logbestanden regelmatig gecontroleerd</t>
        </is>
      </c>
      <c r="BZ48" s="2" t="inlineStr">
        <is>
          <t>zasada „wykrywaj intruzów”</t>
        </is>
      </c>
      <c r="CA48" s="2" t="inlineStr">
        <is>
          <t>3</t>
        </is>
      </c>
      <c r="CB48" s="2" t="inlineStr">
        <is>
          <t/>
        </is>
      </c>
      <c r="CC48" t="inlineStr">
        <is>
          <t>zasada bezpieczeństwa zapewniająca rejestrowanie wszystkich informacji istotnych z punktu widzenia bezpieczeństwa i zarządzanie nimi</t>
        </is>
      </c>
      <c r="CD48" s="2" t="inlineStr">
        <is>
          <t>detetar intrusões</t>
        </is>
      </c>
      <c r="CE48" s="2" t="inlineStr">
        <is>
          <t>3</t>
        </is>
      </c>
      <c r="CF48" s="2" t="inlineStr">
        <is>
          <t/>
        </is>
      </c>
      <c r="CG48" t="inlineStr">
        <is>
          <t>Princípio da segurança da informação de acordo com o qual um sistema ou aplicação deve dispor de procedimentos para responder adequadamente a incidentes de segurança, como o acesso não autorizado ou a utilização abusiva, uma vez detetados, e todas as informações relacionadas com a segurança devem ser registadas e os registos cronológicos regularmente monitorizados</t>
        </is>
      </c>
      <c r="CH48" s="2" t="inlineStr">
        <is>
          <t>detectare a intruziunilor</t>
        </is>
      </c>
      <c r="CI48" s="2" t="inlineStr">
        <is>
          <t>3</t>
        </is>
      </c>
      <c r="CJ48" s="2" t="inlineStr">
        <is>
          <t/>
        </is>
      </c>
      <c r="CK48" t="inlineStr">
        <is>
          <t/>
        </is>
      </c>
      <c r="CL48" s="2" t="inlineStr">
        <is>
          <t>detekcia narušenia</t>
        </is>
      </c>
      <c r="CM48" s="2" t="inlineStr">
        <is>
          <t>3</t>
        </is>
      </c>
      <c r="CN48" s="2" t="inlineStr">
        <is>
          <t/>
        </is>
      </c>
      <c r="CO48" t="inlineStr">
        <is>
          <t>zaistenie logovania a správy všetkých informácií relevantných
 z hľadiska bezpečnosti</t>
        </is>
      </c>
      <c r="CP48" s="2" t="inlineStr">
        <is>
          <t>zaznavanje vdorov</t>
        </is>
      </c>
      <c r="CQ48" s="2" t="inlineStr">
        <is>
          <t>3</t>
        </is>
      </c>
      <c r="CR48" s="2" t="inlineStr">
        <is>
          <t/>
        </is>
      </c>
      <c r="CS48" t="inlineStr">
        <is>
          <t/>
        </is>
      </c>
      <c r="CT48" s="2" t="inlineStr">
        <is>
          <t>upptäck intrång</t>
        </is>
      </c>
      <c r="CU48" s="2" t="inlineStr">
        <is>
          <t>2</t>
        </is>
      </c>
      <c r="CV48" s="2" t="inlineStr">
        <is>
          <t/>
        </is>
      </c>
      <c r="CW48" t="inlineStr">
        <is>
          <t/>
        </is>
      </c>
    </row>
    <row r="49">
      <c r="A49" s="1" t="str">
        <f>HYPERLINK("https://iate.europa.eu/entry/result/3592698/all", "3592698")</f>
        <v>3592698</v>
      </c>
      <c r="B49" t="inlineStr">
        <is>
          <t>EDUCATION AND COMMUNICATIONS</t>
        </is>
      </c>
      <c r="C49" t="inlineStr">
        <is>
          <t>EDUCATION AND COMMUNICATIONS|information technology and data processing|computer system|information security</t>
        </is>
      </c>
      <c r="D49" t="inlineStr">
        <is>
          <t>yes</t>
        </is>
      </c>
      <c r="E49" t="inlineStr">
        <is>
          <t/>
        </is>
      </c>
      <c r="F49" s="2" t="inlineStr">
        <is>
          <t>безопасност при възникване на грешки</t>
        </is>
      </c>
      <c r="G49" s="2" t="inlineStr">
        <is>
          <t>3</t>
        </is>
      </c>
      <c r="H49" s="2" t="inlineStr">
        <is>
          <t/>
        </is>
      </c>
      <c r="I49" t="inlineStr">
        <is>
          <t/>
        </is>
      </c>
      <c r="J49" s="2" t="inlineStr">
        <is>
          <t>bezpečné selhání</t>
        </is>
      </c>
      <c r="K49" s="2" t="inlineStr">
        <is>
          <t>3</t>
        </is>
      </c>
      <c r="L49" s="2" t="inlineStr">
        <is>
          <t/>
        </is>
      </c>
      <c r="M49" t="inlineStr">
        <is>
          <t>bezpečnostní princip vývoje aplikací, který zajišťuje, že při selhání bezpečnostních mechanizmů aplikace všechny další požadavky zamítne</t>
        </is>
      </c>
      <c r="N49" s="2" t="inlineStr">
        <is>
          <t>fejle sikkert</t>
        </is>
      </c>
      <c r="O49" s="2" t="inlineStr">
        <is>
          <t>3</t>
        </is>
      </c>
      <c r="P49" s="2" t="inlineStr">
        <is>
          <t/>
        </is>
      </c>
      <c r="Q49" t="inlineStr">
        <is>
          <t>princip for applikationssikkerhed, der i tilfælde af fejl sikrer, at alle efterfølgende
sikkerhedsanmodninger afvises</t>
        </is>
      </c>
      <c r="R49" s="2" t="inlineStr">
        <is>
          <t>gesicherter Ausfall</t>
        </is>
      </c>
      <c r="S49" s="2" t="inlineStr">
        <is>
          <t>3</t>
        </is>
      </c>
      <c r="T49" s="2" t="inlineStr">
        <is>
          <t/>
        </is>
      </c>
      <c r="U49" t="inlineStr">
        <is>
          <t/>
        </is>
      </c>
      <c r="V49" s="2" t="inlineStr">
        <is>
          <t>αποτυχία με ασφάλεια</t>
        </is>
      </c>
      <c r="W49" s="2" t="inlineStr">
        <is>
          <t>3</t>
        </is>
      </c>
      <c r="X49" s="2" t="inlineStr">
        <is>
          <t/>
        </is>
      </c>
      <c r="Y49" t="inlineStr">
        <is>
          <t/>
        </is>
      </c>
      <c r="Z49" s="2" t="inlineStr">
        <is>
          <t>fail closed|
fails securely|
fail securely</t>
        </is>
      </c>
      <c r="AA49" s="2" t="inlineStr">
        <is>
          <t>3|
1|
3</t>
        </is>
      </c>
      <c r="AB49" s="2" t="inlineStr">
        <is>
          <t>|
|
preferred</t>
        </is>
      </c>
      <c r="AC49" t="inlineStr">
        <is>
          <t>information security principle which ensures that if a process (e.g. user authentication) fails, subsequent security
requests are rejected</t>
        </is>
      </c>
      <c r="AD49" s="2" t="inlineStr">
        <is>
          <t>fallar de manera segura</t>
        </is>
      </c>
      <c r="AE49" s="2" t="inlineStr">
        <is>
          <t>3</t>
        </is>
      </c>
      <c r="AF49" s="2" t="inlineStr">
        <is>
          <t/>
        </is>
      </c>
      <c r="AG49" t="inlineStr">
        <is>
          <t>Uno de los principios de seguridad aplicables al desarrollo de aplicaciones informáticas.</t>
        </is>
      </c>
      <c r="AH49" s="2" t="inlineStr">
        <is>
          <t>tõrgete turvalisus</t>
        </is>
      </c>
      <c r="AI49" s="2" t="inlineStr">
        <is>
          <t>3</t>
        </is>
      </c>
      <c r="AJ49" s="2" t="inlineStr">
        <is>
          <t/>
        </is>
      </c>
      <c r="AK49" t="inlineStr">
        <is>
          <t>infoturbe põhimõte, mis võimaldab peale ebaõnnestunud päringu sooritamist keelata ligipääs rakendusele</t>
        </is>
      </c>
      <c r="AL49" s="2" t="inlineStr">
        <is>
          <t>virheiden turvallinen käsittely|
turvallisuus vikatilanteissa</t>
        </is>
      </c>
      <c r="AM49" s="2" t="inlineStr">
        <is>
          <t>3|
3</t>
        </is>
      </c>
      <c r="AN49" s="2" t="inlineStr">
        <is>
          <t xml:space="preserve">|
</t>
        </is>
      </c>
      <c r="AO49" t="inlineStr">
        <is>
          <t>varmistetaan, että virheet käsitellään
turvallisesti</t>
        </is>
      </c>
      <c r="AP49" s="2" t="inlineStr">
        <is>
          <t>échouer en toute sécurité</t>
        </is>
      </c>
      <c r="AQ49" s="2" t="inlineStr">
        <is>
          <t>3</t>
        </is>
      </c>
      <c r="AR49" s="2" t="inlineStr">
        <is>
          <t/>
        </is>
      </c>
      <c r="AS49" t="inlineStr">
        <is>
          <t>principe de sécurité informatique selon lequel les
codes d’erreurs, lorsqu’ils s’affichent, ne doivent pas fournir d’informations
à une personne malveillante sur la logique du système informatique ou sur la
sécurité mise en place</t>
        </is>
      </c>
      <c r="AT49" s="2" t="inlineStr">
        <is>
          <t>teip go sábháilte|
teip shábháilte</t>
        </is>
      </c>
      <c r="AU49" s="2" t="inlineStr">
        <is>
          <t>3|
3</t>
        </is>
      </c>
      <c r="AV49" s="2" t="inlineStr">
        <is>
          <t xml:space="preserve">|
</t>
        </is>
      </c>
      <c r="AW49" t="inlineStr">
        <is>
          <t/>
        </is>
      </c>
      <c r="AX49" s="2" t="inlineStr">
        <is>
          <t>pogreške i sigurnost|
sigurno ispadanje</t>
        </is>
      </c>
      <c r="AY49" s="2" t="inlineStr">
        <is>
          <t>2|
3</t>
        </is>
      </c>
      <c r="AZ49" s="2" t="inlineStr">
        <is>
          <t xml:space="preserve">|
</t>
        </is>
      </c>
      <c r="BA49" t="inlineStr">
        <is>
          <t/>
        </is>
      </c>
      <c r="BB49" s="2" t="inlineStr">
        <is>
          <t>biztonságos hibázás</t>
        </is>
      </c>
      <c r="BC49" s="2" t="inlineStr">
        <is>
          <t>3</t>
        </is>
      </c>
      <c r="BD49" s="2" t="inlineStr">
        <is>
          <t/>
        </is>
      </c>
      <c r="BE49" t="inlineStr">
        <is>
          <t>információbiztonsági alapelv, amely azt biztosítja, hogy valamely biztonsági eljárás hiba esetén nem enged további hozzáférést a rendszerhez</t>
        </is>
      </c>
      <c r="BF49" s="2" t="inlineStr">
        <is>
          <t>fallimento in sicurezza</t>
        </is>
      </c>
      <c r="BG49" s="2" t="inlineStr">
        <is>
          <t>3</t>
        </is>
      </c>
      <c r="BH49" s="2" t="inlineStr">
        <is>
          <t/>
        </is>
      </c>
      <c r="BI49" t="inlineStr">
        <is>
          <t>principio di sicurezza che, applicato a un sistema informatico, gestisce gli errori in modo sicuro lasciando comunque inaccessibili i dati sensibili</t>
        </is>
      </c>
      <c r="BJ49" s="2" t="inlineStr">
        <is>
          <t>saugi triktis</t>
        </is>
      </c>
      <c r="BK49" s="2" t="inlineStr">
        <is>
          <t>2</t>
        </is>
      </c>
      <c r="BL49" s="2" t="inlineStr">
        <is>
          <t/>
        </is>
      </c>
      <c r="BM49" t="inlineStr">
        <is>
          <t/>
        </is>
      </c>
      <c r="BN49" s="2" t="inlineStr">
        <is>
          <t>droša atteice</t>
        </is>
      </c>
      <c r="BO49" s="2" t="inlineStr">
        <is>
          <t>2</t>
        </is>
      </c>
      <c r="BP49" s="2" t="inlineStr">
        <is>
          <t/>
        </is>
      </c>
      <c r="BQ49" t="inlineStr">
        <is>
          <t/>
        </is>
      </c>
      <c r="BR49" s="2" t="inlineStr">
        <is>
          <t>falli b’mod sigur</t>
        </is>
      </c>
      <c r="BS49" s="2" t="inlineStr">
        <is>
          <t>3</t>
        </is>
      </c>
      <c r="BT49" s="2" t="inlineStr">
        <is>
          <t/>
        </is>
      </c>
      <c r="BU49" t="inlineStr">
        <is>
          <t>prinċipju tas-sigurtà tal-informazzjoni li jiżgura li jekk proċess (pereż. l-awtentikazzjoni tal-utent) ma jirnexxix, ir-rikjesti ta' sigurtà sussegwenti jiġu rrifjutati</t>
        </is>
      </c>
      <c r="BV49" s="2" t="inlineStr">
        <is>
          <t>fail securely|
veilige foutafhandeling</t>
        </is>
      </c>
      <c r="BW49" s="2" t="inlineStr">
        <is>
          <t>3|
3</t>
        </is>
      </c>
      <c r="BX49" s="2" t="inlineStr">
        <is>
          <t xml:space="preserve">|
</t>
        </is>
      </c>
      <c r="BY49" t="inlineStr">
        <is>
          <t>beginsel in de ICT-beveiliging waarbij wanneer een fout optreedt in een beveiligingsmechanisme, alle daarop volgende verzoeken tot toegang worden geweigerd en bij de afhandeling van de fout geen onveilige situatie kan ontstaan</t>
        </is>
      </c>
      <c r="BZ49" s="2" t="inlineStr">
        <is>
          <t>zasada „bezpiecznej obsługi błędów"</t>
        </is>
      </c>
      <c r="CA49" s="2" t="inlineStr">
        <is>
          <t>3</t>
        </is>
      </c>
      <c r="CB49" s="2" t="inlineStr">
        <is>
          <t/>
        </is>
      </c>
      <c r="CC49" t="inlineStr">
        <is>
          <t>zasada bezpieczeństwa zapewniająca bezpieczne postępowanie w przypadku błędów</t>
        </is>
      </c>
      <c r="CD49" s="2" t="inlineStr">
        <is>
          <t>falhar em segurança</t>
        </is>
      </c>
      <c r="CE49" s="2" t="inlineStr">
        <is>
          <t>3</t>
        </is>
      </c>
      <c r="CF49" s="2" t="inlineStr">
        <is>
          <t/>
        </is>
      </c>
      <c r="CG49" t="inlineStr">
        <is>
          <t>Princípio de segurança da informação que garante que, em caso de falha de um processo (por exemplo, autenticação do utilizador), não serão permitidos pedidos de segurança subsequentes.</t>
        </is>
      </c>
      <c r="CH49" s="2" t="inlineStr">
        <is>
          <t>defecțiune a sistemului informatic fără pierderea stării de securitate</t>
        </is>
      </c>
      <c r="CI49" s="2" t="inlineStr">
        <is>
          <t>3</t>
        </is>
      </c>
      <c r="CJ49" s="2" t="inlineStr">
        <is>
          <t/>
        </is>
      </c>
      <c r="CK49" t="inlineStr">
        <is>
          <t/>
        </is>
      </c>
      <c r="CL49" s="2" t="inlineStr">
        <is>
          <t>bezpečné zlyhanie</t>
        </is>
      </c>
      <c r="CM49" s="2" t="inlineStr">
        <is>
          <t>3</t>
        </is>
      </c>
      <c r="CN49" s="2" t="inlineStr">
        <is>
          <t/>
        </is>
      </c>
      <c r="CO49" t="inlineStr">
        <is>
          <t>zaistenie bezpečného riešenia chýb</t>
        </is>
      </c>
      <c r="CP49" s="2" t="inlineStr">
        <is>
          <t>varna odpoved</t>
        </is>
      </c>
      <c r="CQ49" s="2" t="inlineStr">
        <is>
          <t>3</t>
        </is>
      </c>
      <c r="CR49" s="2" t="inlineStr">
        <is>
          <t/>
        </is>
      </c>
      <c r="CS49" t="inlineStr">
        <is>
          <t/>
        </is>
      </c>
      <c r="CT49" s="2" t="inlineStr">
        <is>
          <t>säkerhet vid fel</t>
        </is>
      </c>
      <c r="CU49" s="2" t="inlineStr">
        <is>
          <t>3</t>
        </is>
      </c>
      <c r="CV49" s="2" t="inlineStr">
        <is>
          <t/>
        </is>
      </c>
      <c r="CW49" t="inlineStr">
        <is>
          <t/>
        </is>
      </c>
    </row>
    <row r="50">
      <c r="A50" s="1" t="str">
        <f>HYPERLINK("https://iate.europa.eu/entry/result/3592708/all", "3592708")</f>
        <v>3592708</v>
      </c>
      <c r="B50" t="inlineStr">
        <is>
          <t>EDUCATION AND COMMUNICATIONS</t>
        </is>
      </c>
      <c r="C50" t="inlineStr">
        <is>
          <t>EDUCATION AND COMMUNICATIONS|information technology and data processing|computer system|information security</t>
        </is>
      </c>
      <c r="D50" t="inlineStr">
        <is>
          <t>yes</t>
        </is>
      </c>
      <c r="E50" t="inlineStr">
        <is>
          <t/>
        </is>
      </c>
      <c r="F50" s="2" t="inlineStr">
        <is>
          <t>недоверие в инфраструктурата</t>
        </is>
      </c>
      <c r="G50" s="2" t="inlineStr">
        <is>
          <t>3</t>
        </is>
      </c>
      <c r="H50" s="2" t="inlineStr">
        <is>
          <t/>
        </is>
      </c>
      <c r="I50" t="inlineStr">
        <is>
          <t/>
        </is>
      </c>
      <c r="J50" s="2" t="inlineStr">
        <is>
          <t>nedůvěřovat infrastruktuře</t>
        </is>
      </c>
      <c r="K50" s="2" t="inlineStr">
        <is>
          <t>3</t>
        </is>
      </c>
      <c r="L50" s="2" t="inlineStr">
        <is>
          <t/>
        </is>
      </c>
      <c r="M50" t="inlineStr">
        <is>
          <t/>
        </is>
      </c>
      <c r="N50" s="2" t="inlineStr">
        <is>
          <t>hav ikke tillid til infrastruktur</t>
        </is>
      </c>
      <c r="O50" s="2" t="inlineStr">
        <is>
          <t>3</t>
        </is>
      </c>
      <c r="P50" s="2" t="inlineStr">
        <is>
          <t/>
        </is>
      </c>
      <c r="Q50" t="inlineStr">
        <is>
          <t>princip for applikationssikkerhed, der sikrer autentificering og
godkendelse af enhver handling fra omgivende informationssystemer</t>
        </is>
      </c>
      <c r="R50" s="2" t="inlineStr">
        <is>
          <t>Infrastruktur nicht trauen</t>
        </is>
      </c>
      <c r="S50" s="2" t="inlineStr">
        <is>
          <t>3</t>
        </is>
      </c>
      <c r="T50" s="2" t="inlineStr">
        <is>
          <t/>
        </is>
      </c>
      <c r="U50" t="inlineStr">
        <is>
          <t/>
        </is>
      </c>
      <c r="V50" s="2" t="inlineStr">
        <is>
          <t>μη εμπιστοσύνη στην υποδομή</t>
        </is>
      </c>
      <c r="W50" s="2" t="inlineStr">
        <is>
          <t>3</t>
        </is>
      </c>
      <c r="X50" s="2" t="inlineStr">
        <is>
          <t/>
        </is>
      </c>
      <c r="Y50" t="inlineStr">
        <is>
          <t>αρχή της ασφάλειας των πληροφοριών που στηρίζεται στην υπόθεση ότι η ασφάλεια ενός κεντρικού υπολογιστή ή ενός εξυπηρετητή μπορεί πάντα να διακυβευθεί και, ως εκ τούτου, η υποδομή θα πρέπει να διατηρείται «περιφραγμένη»</t>
        </is>
      </c>
      <c r="Z50" s="2" t="inlineStr">
        <is>
          <t>don’t trust infrastructure|
do not trust infrastructure</t>
        </is>
      </c>
      <c r="AA50" s="2" t="inlineStr">
        <is>
          <t>1|
3</t>
        </is>
      </c>
      <c r="AB50" s="2" t="inlineStr">
        <is>
          <t xml:space="preserve">|
</t>
        </is>
      </c>
      <c r="AC50" t="inlineStr">
        <is>
          <t>information security principle that assumes that a host/server can always be compromised so infrastructure should be kept 'fenced off'</t>
        </is>
      </c>
      <c r="AD50" s="2" t="inlineStr">
        <is>
          <t>desconfiar de la infraestructura|
no confiar en la infraestructura</t>
        </is>
      </c>
      <c r="AE50" s="2" t="inlineStr">
        <is>
          <t>3|
3</t>
        </is>
      </c>
      <c r="AF50" s="2" t="inlineStr">
        <is>
          <t xml:space="preserve">|
</t>
        </is>
      </c>
      <c r="AG50" t="inlineStr">
        <is>
          <t>Principio de seguridad de las aplicaciones informáticas que garantiza la autenticación y autorización de
toda acción procedente de otros sistemas de información.</t>
        </is>
      </c>
      <c r="AH50" s="2" t="inlineStr">
        <is>
          <t>põhimõte "ära usalda taristut"|
põhimõte, et taristu ei ole usaldusväärne</t>
        </is>
      </c>
      <c r="AI50" s="2" t="inlineStr">
        <is>
          <t>3|
3</t>
        </is>
      </c>
      <c r="AJ50" s="2" t="inlineStr">
        <is>
          <t xml:space="preserve">|
</t>
        </is>
      </c>
      <c r="AK50" t="inlineStr">
        <is>
          <t>infoturbe põhimõte, mille kohaselt võib iga host või server olla turvaoht ning seetõttu tuleb iga mõnest teisest infosüsteemist pärineva toimingu puhul tagada autentimine ja autoriseerimine</t>
        </is>
      </c>
      <c r="AL50" s="2" t="inlineStr">
        <is>
          <t>ei luottamusta infrastruktuuriin</t>
        </is>
      </c>
      <c r="AM50" s="2" t="inlineStr">
        <is>
          <t>3</t>
        </is>
      </c>
      <c r="AN50" s="2" t="inlineStr">
        <is>
          <t/>
        </is>
      </c>
      <c r="AO50" t="inlineStr">
        <is>
          <t>varmistetaan, että kaikki muista tietojärjestelmistä peräisin olevat toimet todennetaan ja hyväksytään</t>
        </is>
      </c>
      <c r="AP50" s="2" t="inlineStr">
        <is>
          <t>ne pas faire confiance aux infrastructures</t>
        </is>
      </c>
      <c r="AQ50" s="2" t="inlineStr">
        <is>
          <t>3</t>
        </is>
      </c>
      <c r="AR50" s="2" t="inlineStr">
        <is>
          <t/>
        </is>
      </c>
      <c r="AS50" t="inlineStr">
        <is>
          <t>principe de sécurité informatique selon lequel il
faut toujours considérer que les failles peuvent également se trouver au niveau
de l’infrastructure informatique et non pas uniquement au niveau des applications</t>
        </is>
      </c>
      <c r="AT50" s="2" t="inlineStr">
        <is>
          <t>ná cuir muinín i mbonneagar</t>
        </is>
      </c>
      <c r="AU50" s="2" t="inlineStr">
        <is>
          <t>3</t>
        </is>
      </c>
      <c r="AV50" s="2" t="inlineStr">
        <is>
          <t/>
        </is>
      </c>
      <c r="AW50" t="inlineStr">
        <is>
          <t/>
        </is>
      </c>
      <c r="AX50" s="2" t="inlineStr">
        <is>
          <t>nepovjerenje u infrastrukturu</t>
        </is>
      </c>
      <c r="AY50" s="2" t="inlineStr">
        <is>
          <t>3</t>
        </is>
      </c>
      <c r="AZ50" s="2" t="inlineStr">
        <is>
          <t/>
        </is>
      </c>
      <c r="BA50" t="inlineStr">
        <is>
          <t/>
        </is>
      </c>
      <c r="BB50" s="2" t="inlineStr">
        <is>
          <t>infrastruktúrával szembeni bizalmatlanság</t>
        </is>
      </c>
      <c r="BC50" s="2" t="inlineStr">
        <is>
          <t>3</t>
        </is>
      </c>
      <c r="BD50" s="2" t="inlineStr">
        <is>
          <t/>
        </is>
      </c>
      <c r="BE50" t="inlineStr">
        <is>
          <t>információbiztonsági alapelv, amely feltételezi, hogy a folyamatnak helyet adó szervert mindig érheti támadás, és az infrastruktúra részeit ezért célszerű külön tartani</t>
        </is>
      </c>
      <c r="BF50" s="2" t="inlineStr">
        <is>
          <t>diffidenza verso l’infrastruttura</t>
        </is>
      </c>
      <c r="BG50" s="2" t="inlineStr">
        <is>
          <t>3</t>
        </is>
      </c>
      <c r="BH50" s="2" t="inlineStr">
        <is>
          <t/>
        </is>
      </c>
      <c r="BI50" t="inlineStr">
        <is>
          <t>principio di sicurezza di un sistema informatico secondo cui l’applicazione deve autenticare e autorizzare ogni azione da parte di sistemi circostanti</t>
        </is>
      </c>
      <c r="BJ50" s="2" t="inlineStr">
        <is>
          <t>nepasitikėjimas infrastruktūra</t>
        </is>
      </c>
      <c r="BK50" s="2" t="inlineStr">
        <is>
          <t>3</t>
        </is>
      </c>
      <c r="BL50" s="2" t="inlineStr">
        <is>
          <t/>
        </is>
      </c>
      <c r="BM50" t="inlineStr">
        <is>
          <t/>
        </is>
      </c>
      <c r="BN50" s="2" t="inlineStr">
        <is>
          <t>neuzticēšanās infrastruktūrai</t>
        </is>
      </c>
      <c r="BO50" s="2" t="inlineStr">
        <is>
          <t>2</t>
        </is>
      </c>
      <c r="BP50" s="2" t="inlineStr">
        <is>
          <t/>
        </is>
      </c>
      <c r="BQ50" t="inlineStr">
        <is>
          <t/>
        </is>
      </c>
      <c r="BR50" s="2" t="inlineStr">
        <is>
          <t>tafdax l-infrastruttura</t>
        </is>
      </c>
      <c r="BS50" s="2" t="inlineStr">
        <is>
          <t>3</t>
        </is>
      </c>
      <c r="BT50" s="2" t="inlineStr">
        <is>
          <t/>
        </is>
      </c>
      <c r="BU50" t="inlineStr">
        <is>
          <t>prinċipju tas-sigurtà tal-informazzjoni li jassumi li ospitant/server dejjem jista' jiġi kompromess b'hekk l-infrastruttura għandha dejjem tinżamm protetta ("fenced off")</t>
        </is>
      </c>
      <c r="BV50" s="2" t="inlineStr">
        <is>
          <t>infrastructuur niet vertrouwen</t>
        </is>
      </c>
      <c r="BW50" s="2" t="inlineStr">
        <is>
          <t>3</t>
        </is>
      </c>
      <c r="BX50" s="2" t="inlineStr">
        <is>
          <t/>
        </is>
      </c>
      <c r="BY50" t="inlineStr">
        <is>
          <t>beginsel in de ICT-beveiliging waarbij de infrastructuur is voorzien van een beschermingsmuur en elke actie die afkomstig is van andere informatiesystemen moet worden geauthenticeerd en geautoriseerd</t>
        </is>
      </c>
      <c r="BZ50" s="2" t="inlineStr">
        <is>
          <t>zasada „nie ufaj infrastrukturze”</t>
        </is>
      </c>
      <c r="CA50" s="2" t="inlineStr">
        <is>
          <t>3</t>
        </is>
      </c>
      <c r="CB50" s="2" t="inlineStr">
        <is>
          <t/>
        </is>
      </c>
      <c r="CC50" t="inlineStr">
        <is>
          <t>zasada zapewniająca uwierzytelnianie i autoryzację wszystkich działań pochodzących z innych systemów informacyjnych</t>
        </is>
      </c>
      <c r="CD50" s="2" t="inlineStr">
        <is>
          <t>não confiar na infraestrutura</t>
        </is>
      </c>
      <c r="CE50" s="2" t="inlineStr">
        <is>
          <t>3</t>
        </is>
      </c>
      <c r="CF50" s="2" t="inlineStr">
        <is>
          <t/>
        </is>
      </c>
      <c r="CG50" t="inlineStr">
        <is>
          <t>Princípio da segurança da informação que parte do princípio de que um sistema anfitrião/servidor pode ser sempre comprometido pelo que a infraestrutura deve ser mantida protegida.</t>
        </is>
      </c>
      <c r="CH50" s="2" t="inlineStr">
        <is>
          <t>principiul încrederii zero în securitatea elementelor infrastructurii</t>
        </is>
      </c>
      <c r="CI50" s="2" t="inlineStr">
        <is>
          <t>3</t>
        </is>
      </c>
      <c r="CJ50" s="2" t="inlineStr">
        <is>
          <t/>
        </is>
      </c>
      <c r="CK50" t="inlineStr">
        <is>
          <t/>
        </is>
      </c>
      <c r="CL50" s="2" t="inlineStr">
        <is>
          <t>nedôvera k infraštruktúre</t>
        </is>
      </c>
      <c r="CM50" s="2" t="inlineStr">
        <is>
          <t>3</t>
        </is>
      </c>
      <c r="CN50" s="2" t="inlineStr">
        <is>
          <t/>
        </is>
      </c>
      <c r="CO50" t="inlineStr">
        <is>
          <t>zabezpečenie autentifikácie a autorizácie každej činnosti
 pochádzajúcej z iných informačných systémov</t>
        </is>
      </c>
      <c r="CP50" s="2" t="inlineStr">
        <is>
          <t>ne zaupaj infrastrukturi</t>
        </is>
      </c>
      <c r="CQ50" s="2" t="inlineStr">
        <is>
          <t>3</t>
        </is>
      </c>
      <c r="CR50" s="2" t="inlineStr">
        <is>
          <t/>
        </is>
      </c>
      <c r="CS50" t="inlineStr">
        <is>
          <t/>
        </is>
      </c>
      <c r="CT50" s="2" t="inlineStr">
        <is>
          <t>lita inte på infrastruktur</t>
        </is>
      </c>
      <c r="CU50" s="2" t="inlineStr">
        <is>
          <t>3</t>
        </is>
      </c>
      <c r="CV50" s="2" t="inlineStr">
        <is>
          <t/>
        </is>
      </c>
      <c r="CW50" t="inlineStr">
        <is>
          <t/>
        </is>
      </c>
    </row>
    <row r="51">
      <c r="A51" s="1" t="str">
        <f>HYPERLINK("https://iate.europa.eu/entry/result/3592701/all", "3592701")</f>
        <v>3592701</v>
      </c>
      <c r="B51" t="inlineStr">
        <is>
          <t>EDUCATION AND COMMUNICATIONS</t>
        </is>
      </c>
      <c r="C51" t="inlineStr">
        <is>
          <t>EDUCATION AND COMMUNICATIONS|information technology and data processing|computer system|information security</t>
        </is>
      </c>
      <c r="D51" t="inlineStr">
        <is>
          <t>yes</t>
        </is>
      </c>
      <c r="E51" t="inlineStr">
        <is>
          <t/>
        </is>
      </c>
      <c r="F51" s="2" t="inlineStr">
        <is>
          <t>неусложняване на сигурността</t>
        </is>
      </c>
      <c r="G51" s="2" t="inlineStr">
        <is>
          <t>3</t>
        </is>
      </c>
      <c r="H51" s="2" t="inlineStr">
        <is>
          <t/>
        </is>
      </c>
      <c r="I51" t="inlineStr">
        <is>
          <t/>
        </is>
      </c>
      <c r="J51" s="2" t="inlineStr">
        <is>
          <t>bezpečnost bez zbytečných složitostí</t>
        </is>
      </c>
      <c r="K51" s="2" t="inlineStr">
        <is>
          <t>3</t>
        </is>
      </c>
      <c r="L51" s="2" t="inlineStr">
        <is>
          <t/>
        </is>
      </c>
      <c r="M51" t="inlineStr">
        <is>
          <t>bezpečnostní princip vývoje aplikací, který zajišťuje vytvoření uživatelsky přívětivého bezpečnostního mechanismu bez složitého ověřování</t>
        </is>
      </c>
      <c r="N51" s="2" t="inlineStr">
        <is>
          <t>forenkle sikkerheden</t>
        </is>
      </c>
      <c r="O51" s="2" t="inlineStr">
        <is>
          <t>3</t>
        </is>
      </c>
      <c r="P51" s="2" t="inlineStr">
        <is>
          <t/>
        </is>
      </c>
      <c r="Q51" t="inlineStr">
        <is>
          <t>princip for applikationssikkerhed, ifølge hvilket komplekse arkitekturer bør undgås til fordel for en enklere, hurtigere tilgang</t>
        </is>
      </c>
      <c r="R51" s="2" t="inlineStr">
        <is>
          <t>Einfachheit in der Sicherheit</t>
        </is>
      </c>
      <c r="S51" s="2" t="inlineStr">
        <is>
          <t>3</t>
        </is>
      </c>
      <c r="T51" s="2" t="inlineStr">
        <is>
          <t/>
        </is>
      </c>
      <c r="U51" t="inlineStr">
        <is>
          <t/>
        </is>
      </c>
      <c r="V51" s="2" t="inlineStr">
        <is>
          <t>διατήρηση της απλότητας της ασφάλειας</t>
        </is>
      </c>
      <c r="W51" s="2" t="inlineStr">
        <is>
          <t>3</t>
        </is>
      </c>
      <c r="X51" s="2" t="inlineStr">
        <is>
          <t/>
        </is>
      </c>
      <c r="Y51" t="inlineStr">
        <is>
          <t/>
        </is>
      </c>
      <c r="Z51" s="2" t="inlineStr">
        <is>
          <t>keep security simple</t>
        </is>
      </c>
      <c r="AA51" s="2" t="inlineStr">
        <is>
          <t>3</t>
        </is>
      </c>
      <c r="AB51" s="2" t="inlineStr">
        <is>
          <t/>
        </is>
      </c>
      <c r="AC51" t="inlineStr">
        <is>
          <t>information security principle according to which the designer/consumer should opt for the simplest possible security solution as debugging and correcting failures in complex systems is more time-consuming and makes the system more vulnerable</t>
        </is>
      </c>
      <c r="AD51" s="2" t="inlineStr">
        <is>
          <t>tener una seguridad simple</t>
        </is>
      </c>
      <c r="AE51" s="2" t="inlineStr">
        <is>
          <t>3</t>
        </is>
      </c>
      <c r="AF51" s="2" t="inlineStr">
        <is>
          <t>proposed</t>
        </is>
      </c>
      <c r="AG51" t="inlineStr">
        <is>
          <t>Principio de seguridad de la información según el cual deben evitarse arquitecturas complejas cuando un enfoque más simple
sea más rápido y sencillo.</t>
        </is>
      </c>
      <c r="AH51" s="2" t="inlineStr">
        <is>
          <t>turvalisuse lihtsuse põhimõte</t>
        </is>
      </c>
      <c r="AI51" s="2" t="inlineStr">
        <is>
          <t>3</t>
        </is>
      </c>
      <c r="AJ51" s="2" t="inlineStr">
        <is>
          <t/>
        </is>
      </c>
      <c r="AK51" t="inlineStr">
        <is>
          <t>infoturbe põhimõte, mille kohaselt hoidutakse infosüsteemi turvameetmete koostamisel keerukast arhitektuurist,
 kui on võimalik kasutada ka lihtsamat ja kiiremat lähenemisviisi</t>
        </is>
      </c>
      <c r="AL51" s="2" t="inlineStr">
        <is>
          <t>tietoturvan yksinkertaisuus|
yksinkertaiset turvallisuusrakenteet</t>
        </is>
      </c>
      <c r="AM51" s="2" t="inlineStr">
        <is>
          <t>3|
3</t>
        </is>
      </c>
      <c r="AN51" s="2" t="inlineStr">
        <is>
          <t xml:space="preserve">|
</t>
        </is>
      </c>
      <c r="AO51" t="inlineStr">
        <is>
          <t>varmistetaan että monimutkaisia rakenteita vältetään silloin, kun yksinkertaisempi lähestymistapa on nopeampi ja selkeämpi</t>
        </is>
      </c>
      <c r="AP51" s="2" t="inlineStr">
        <is>
          <t>garder un système de sécurité simple</t>
        </is>
      </c>
      <c r="AQ51" s="2" t="inlineStr">
        <is>
          <t>2</t>
        </is>
      </c>
      <c r="AR51" s="2" t="inlineStr">
        <is>
          <t/>
        </is>
      </c>
      <c r="AS51" t="inlineStr">
        <is>
          <t>principe de sécurité informatique selon lequel il faut éviter les architectures complexes lorsqu’une approche plus simple serait plus 
rapide et plus facile à suivre</t>
        </is>
      </c>
      <c r="AT51" s="2" t="inlineStr">
        <is>
          <t>coinnítear an tslándáil simplí</t>
        </is>
      </c>
      <c r="AU51" s="2" t="inlineStr">
        <is>
          <t>3</t>
        </is>
      </c>
      <c r="AV51" s="2" t="inlineStr">
        <is>
          <t/>
        </is>
      </c>
      <c r="AW51" t="inlineStr">
        <is>
          <t/>
        </is>
      </c>
      <c r="AX51" s="2" t="inlineStr">
        <is>
          <t>zadržati jednostavnost sigurnosti</t>
        </is>
      </c>
      <c r="AY51" s="2" t="inlineStr">
        <is>
          <t>2</t>
        </is>
      </c>
      <c r="AZ51" s="2" t="inlineStr">
        <is>
          <t/>
        </is>
      </c>
      <c r="BA51" t="inlineStr">
        <is>
          <t/>
        </is>
      </c>
      <c r="BB51" s="2" t="inlineStr">
        <is>
          <t>szimpla biztonság</t>
        </is>
      </c>
      <c r="BC51" s="2" t="inlineStr">
        <is>
          <t>3</t>
        </is>
      </c>
      <c r="BD51" s="2" t="inlineStr">
        <is>
          <t/>
        </is>
      </c>
      <c r="BE51" t="inlineStr">
        <is>
          <t>információbiztonsági alapelv, amely értelmében a tervezőnek és az ügyfélnek célszerű minél egyszerűbb biztonsági rendszert építeni/választani, mert az összetett rendszerek hibáit nehezebb kijavítani, így tovább hagyják védelem nélkül a rendszert</t>
        </is>
      </c>
      <c r="BF51" s="2" t="inlineStr">
        <is>
          <t>semplicità della sicurezza</t>
        </is>
      </c>
      <c r="BG51" s="2" t="inlineStr">
        <is>
          <t>3</t>
        </is>
      </c>
      <c r="BH51" s="2" t="inlineStr">
        <is>
          <t/>
        </is>
      </c>
      <c r="BI51" t="inlineStr">
        <is>
          <t>principio di sicurezza di un sistema informatico secondo cui occorre evitare le architetture complesse laddove un approccio più semplice risulti più rapido e facile</t>
        </is>
      </c>
      <c r="BJ51" s="2" t="inlineStr">
        <is>
          <t>saugumo sistemos supaprastinimas</t>
        </is>
      </c>
      <c r="BK51" s="2" t="inlineStr">
        <is>
          <t>2</t>
        </is>
      </c>
      <c r="BL51" s="2" t="inlineStr">
        <is>
          <t/>
        </is>
      </c>
      <c r="BM51" t="inlineStr">
        <is>
          <t/>
        </is>
      </c>
      <c r="BN51" s="2" t="inlineStr">
        <is>
          <t>drošības vienkāršība</t>
        </is>
      </c>
      <c r="BO51" s="2" t="inlineStr">
        <is>
          <t>2</t>
        </is>
      </c>
      <c r="BP51" s="2" t="inlineStr">
        <is>
          <t/>
        </is>
      </c>
      <c r="BQ51" t="inlineStr">
        <is>
          <t/>
        </is>
      </c>
      <c r="BR51" s="2" t="inlineStr">
        <is>
          <t>żomm sigurtà sempliċi</t>
        </is>
      </c>
      <c r="BS51" s="2" t="inlineStr">
        <is>
          <t>3</t>
        </is>
      </c>
      <c r="BT51" s="2" t="inlineStr">
        <is>
          <t/>
        </is>
      </c>
      <c r="BU51" t="inlineStr">
        <is>
          <t>prinċipju tas-sigurtà tal-informazzjoni li skontu d-diżinjatur/il-konsumatur għandu jagħżel is-soluzzjoni tas-sigurtà l-iktar sempliċi possibbli peress li d-debugging u l-korrezzjoni ta' fallimenti f'sistemi kumplessi jieħdu iktar ħin u s-sistema jagħmluha iktar vulnerabbli</t>
        </is>
      </c>
      <c r="BV51" s="2" t="inlineStr">
        <is>
          <t>beveiliging eenvoudig houden</t>
        </is>
      </c>
      <c r="BW51" s="2" t="inlineStr">
        <is>
          <t>3</t>
        </is>
      </c>
      <c r="BX51" s="2" t="inlineStr">
        <is>
          <t/>
        </is>
      </c>
      <c r="BY51" t="inlineStr">
        <is>
          <t>beginsel in de ICT-beveiliging waarbij de architectuur eenvoudig wordt gehouden waardoor het oplossen van problemen sneller verloopt en het systeem dus minder kwetsbaar is</t>
        </is>
      </c>
      <c r="BZ51" s="2" t="inlineStr">
        <is>
          <t>zasada „nie komplikuj bezpieczeństwa”</t>
        </is>
      </c>
      <c r="CA51" s="2" t="inlineStr">
        <is>
          <t>3</t>
        </is>
      </c>
      <c r="CB51" s="2" t="inlineStr">
        <is>
          <t/>
        </is>
      </c>
      <c r="CC51" t="inlineStr">
        <is>
          <t>zasada bezpieczeństwa zapewniająca unikanie skomplikowanych struktur, jeżeli prostsze podejście byłoby szybsze i łatwiejsze</t>
        </is>
      </c>
      <c r="CD51" s="2" t="inlineStr">
        <is>
          <t>manter a segurança simples|
privilegiar a simplicidade na segurança</t>
        </is>
      </c>
      <c r="CE51" s="2" t="inlineStr">
        <is>
          <t>3|
3</t>
        </is>
      </c>
      <c r="CF51" s="2" t="inlineStr">
        <is>
          <t xml:space="preserve">|
</t>
        </is>
      </c>
      <c r="CG51" t="inlineStr">
        <is>
          <t>Princípio da segurança da informação segundo o qual o criador ou consumidor deve optar pela solução de segurança mais simples possível dado que depurar e corrigir falhas em sistemas complexos é mais moroso e torna o sistema mais vulnerável.</t>
        </is>
      </c>
      <c r="CH51" s="2" t="inlineStr">
        <is>
          <t>soluții de securitate simple</t>
        </is>
      </c>
      <c r="CI51" s="2" t="inlineStr">
        <is>
          <t>3</t>
        </is>
      </c>
      <c r="CJ51" s="2" t="inlineStr">
        <is>
          <t/>
        </is>
      </c>
      <c r="CK51" t="inlineStr">
        <is>
          <t/>
        </is>
      </c>
      <c r="CL51" s="2" t="inlineStr">
        <is>
          <t>bezpečnosť pri zachovaní jednoduchosti</t>
        </is>
      </c>
      <c r="CM51" s="2" t="inlineStr">
        <is>
          <t>3</t>
        </is>
      </c>
      <c r="CN51" s="2" t="inlineStr">
        <is>
          <t/>
        </is>
      </c>
      <c r="CO51" t="inlineStr">
        <is>
          <t>vyhýbanie sa zložitým architektúram tam, kde by bol jednoduchší prístup rýchlejší a menej komplikovaný</t>
        </is>
      </c>
      <c r="CP51" s="2" t="inlineStr">
        <is>
          <t>naj bo varnost preprosta</t>
        </is>
      </c>
      <c r="CQ51" s="2" t="inlineStr">
        <is>
          <t>3</t>
        </is>
      </c>
      <c r="CR51" s="2" t="inlineStr">
        <is>
          <t/>
        </is>
      </c>
      <c r="CS51" t="inlineStr">
        <is>
          <t/>
        </is>
      </c>
      <c r="CT51" s="2" t="inlineStr">
        <is>
          <t>håll säkerheten enkel</t>
        </is>
      </c>
      <c r="CU51" s="2" t="inlineStr">
        <is>
          <t>3</t>
        </is>
      </c>
      <c r="CV51" s="2" t="inlineStr">
        <is>
          <t/>
        </is>
      </c>
      <c r="CW51" t="inlineStr">
        <is>
          <t/>
        </is>
      </c>
    </row>
    <row r="52">
      <c r="A52" s="1" t="str">
        <f>HYPERLINK("https://iate.europa.eu/entry/result/3592690/all", "3592690")</f>
        <v>3592690</v>
      </c>
      <c r="B52" t="inlineStr">
        <is>
          <t>EDUCATION AND COMMUNICATIONS</t>
        </is>
      </c>
      <c r="C52" t="inlineStr">
        <is>
          <t>EDUCATION AND COMMUNICATIONS|information technology and data processing|computer system|information security</t>
        </is>
      </c>
      <c r="D52" t="inlineStr">
        <is>
          <t>yes</t>
        </is>
      </c>
      <c r="E52" t="inlineStr">
        <is>
          <t/>
        </is>
      </c>
      <c r="F52" s="2" t="inlineStr">
        <is>
          <t>положителен модел за сигурност</t>
        </is>
      </c>
      <c r="G52" s="2" t="inlineStr">
        <is>
          <t>3</t>
        </is>
      </c>
      <c r="H52" s="2" t="inlineStr">
        <is>
          <t/>
        </is>
      </c>
      <c r="I52" t="inlineStr">
        <is>
          <t/>
        </is>
      </c>
      <c r="J52" s="2" t="inlineStr">
        <is>
          <t>pozitivní bezpečnostní model</t>
        </is>
      </c>
      <c r="K52" s="2" t="inlineStr">
        <is>
          <t>3</t>
        </is>
      </c>
      <c r="L52" s="2" t="inlineStr">
        <is>
          <t/>
        </is>
      </c>
      <c r="M52" t="inlineStr">
        <is>
          <t/>
        </is>
      </c>
      <c r="N52" s="2" t="inlineStr">
        <is>
          <t>sikkerhedsmodel baseret på positivlister</t>
        </is>
      </c>
      <c r="O52" s="2" t="inlineStr">
        <is>
          <t>3</t>
        </is>
      </c>
      <c r="P52" s="2" t="inlineStr">
        <is>
          <t/>
        </is>
      </c>
      <c r="Q52" t="inlineStr">
        <is>
          <t>princip for applikationssikkerhed, der fastsætter, hvad der er tilladt, og afviser alt andet</t>
        </is>
      </c>
      <c r="R52" s="2" t="inlineStr">
        <is>
          <t>positives Sicherheitsmodell</t>
        </is>
      </c>
      <c r="S52" s="2" t="inlineStr">
        <is>
          <t>3</t>
        </is>
      </c>
      <c r="T52" s="2" t="inlineStr">
        <is>
          <t/>
        </is>
      </c>
      <c r="U52" t="inlineStr">
        <is>
          <t/>
        </is>
      </c>
      <c r="V52" s="2" t="inlineStr">
        <is>
          <t>θετικό μοντέλο ασφάλειας</t>
        </is>
      </c>
      <c r="W52" s="2" t="inlineStr">
        <is>
          <t>3</t>
        </is>
      </c>
      <c r="X52" s="2" t="inlineStr">
        <is>
          <t/>
        </is>
      </c>
      <c r="Y52" t="inlineStr">
        <is>
          <t>προσέγγιση που χρησιμοποιείται από τα λειτουργικά συστήματα και τους τοίχους προστασίας και βασίζεται στην αρχή ότι το σύνολο της κυκλοφορίας είναι, εξ ορισμού, αποκλεισμένο, εκτός εάν έχει λάβει θετικό χαρακτηρισμό, δηλαδή περιλαμβάνεται σε κατάλογο της κυκλοφορίας που είναι εγκεκριμένη</t>
        </is>
      </c>
      <c r="Z52" s="2" t="inlineStr">
        <is>
          <t>whitelist model|
white list model|
positive security model</t>
        </is>
      </c>
      <c r="AA52" s="2" t="inlineStr">
        <is>
          <t>3|
1|
3</t>
        </is>
      </c>
      <c r="AB52" s="2" t="inlineStr">
        <is>
          <t xml:space="preserve">|
|
</t>
        </is>
      </c>
      <c r="AC52" t="inlineStr">
        <is>
          <t>approach used by operating systems and firewalls based on the principle that all traffic is blocked by default, unless it is identified as positive, i.e. on a list of approved traffic</t>
        </is>
      </c>
      <c r="AD52" s="2" t="inlineStr">
        <is>
          <t>modelo de seguridad positiva</t>
        </is>
      </c>
      <c r="AE52" s="2" t="inlineStr">
        <is>
          <t>3</t>
        </is>
      </c>
      <c r="AF52" s="2" t="inlineStr">
        <is>
          <t/>
        </is>
      </c>
      <c r="AG52" t="inlineStr">
        <is>
          <t>&lt;div&gt;Modelo de seguridad basado en la denegación por defecto de todas las transacciones y la aceptación únicamernte de las consideradas válidas según determinadas reglas.&lt;br&gt;&lt;/div&gt;</t>
        </is>
      </c>
      <c r="AH52" s="2" t="inlineStr">
        <is>
          <t>positiivne turvamudel</t>
        </is>
      </c>
      <c r="AI52" s="2" t="inlineStr">
        <is>
          <t>3</t>
        </is>
      </c>
      <c r="AJ52" s="2" t="inlineStr">
        <is>
          <t/>
        </is>
      </c>
      <c r="AK52" t="inlineStr">
        <is>
          <t>filtreerimise või pääsu reguleerimise põhimõte, millega määratakse kindlaks ainult lubatud toimingud ja lükatakse tagasi need, mis ei ole lubatud</t>
        </is>
      </c>
      <c r="AL52" s="2" t="inlineStr">
        <is>
          <t>valkoinen lista|
positiivinen tietoturvamalli</t>
        </is>
      </c>
      <c r="AM52" s="2" t="inlineStr">
        <is>
          <t>3|
3</t>
        </is>
      </c>
      <c r="AN52" s="2" t="inlineStr">
        <is>
          <t xml:space="preserve">|
</t>
        </is>
      </c>
      <c r="AO52" t="inlineStr">
        <is>
          <t>&lt;div&gt;tietoturvan toteuttamistapa, joka perustuu ennalta määritellyn, hyväksi havaitun liikenteen sallimiseen&lt;/div&gt;</t>
        </is>
      </c>
      <c r="AP52" s="2" t="inlineStr">
        <is>
          <t>modèle de sécurité positive</t>
        </is>
      </c>
      <c r="AQ52" s="2" t="inlineStr">
        <is>
          <t>3</t>
        </is>
      </c>
      <c r="AR52" s="2" t="inlineStr">
        <is>
          <t/>
        </is>
      </c>
      <c r="AS52" t="inlineStr">
        <is>
          <t>modèle de
sécurité informatique dans lequel les données de l’utilisateur d’un site web ou
d’une application sont acceptées uniquement si elles sont spécifiquement
autorisées par le système</t>
        </is>
      </c>
      <c r="AT52" s="2" t="inlineStr">
        <is>
          <t>samhail slándála dearfaí</t>
        </is>
      </c>
      <c r="AU52" s="2" t="inlineStr">
        <is>
          <t>3</t>
        </is>
      </c>
      <c r="AV52" s="2" t="inlineStr">
        <is>
          <t/>
        </is>
      </c>
      <c r="AW52" t="inlineStr">
        <is>
          <t/>
        </is>
      </c>
      <c r="AX52" s="2" t="inlineStr">
        <is>
          <t>pozitivan sigurnosni model</t>
        </is>
      </c>
      <c r="AY52" s="2" t="inlineStr">
        <is>
          <t>2</t>
        </is>
      </c>
      <c r="AZ52" s="2" t="inlineStr">
        <is>
          <t/>
        </is>
      </c>
      <c r="BA52" t="inlineStr">
        <is>
          <t/>
        </is>
      </c>
      <c r="BB52" s="2" t="inlineStr">
        <is>
          <t>fehérlistás modell|
pozitív biztonsági modell</t>
        </is>
      </c>
      <c r="BC52" s="2" t="inlineStr">
        <is>
          <t>2|
3</t>
        </is>
      </c>
      <c r="BD52" s="2" t="inlineStr">
        <is>
          <t xml:space="preserve">|
</t>
        </is>
      </c>
      <c r="BE52" t="inlineStr">
        <is>
          <t>operációs rendszerek és tűzfalak által használt modell, amely azon az elven alapszik, hogy alapból minden forgalmat blokkol, kivéve ha az a megengedett oldalak és funkciók listájáról érkezik</t>
        </is>
      </c>
      <c r="BF52" s="2" t="inlineStr">
        <is>
          <t>modello di sicurezza positiva</t>
        </is>
      </c>
      <c r="BG52" s="2" t="inlineStr">
        <is>
          <t>3</t>
        </is>
      </c>
      <c r="BH52" s="2" t="inlineStr">
        <is>
          <t/>
        </is>
      </c>
      <c r="BI52" t="inlineStr">
        <is>
          <t>principio di sicurezza che, applicato a un sistema informatico, definisce e consente solo le operazioni autorizzate e rifiuta quelle non autorizzate</t>
        </is>
      </c>
      <c r="BJ52" s="2" t="inlineStr">
        <is>
          <t>aiškus saugumo modelis|
baltojo sąrašo modelis</t>
        </is>
      </c>
      <c r="BK52" s="2" t="inlineStr">
        <is>
          <t>2|
3</t>
        </is>
      </c>
      <c r="BL52" s="2" t="inlineStr">
        <is>
          <t xml:space="preserve">|
</t>
        </is>
      </c>
      <c r="BM52" t="inlineStr">
        <is>
          <t/>
        </is>
      </c>
      <c r="BN52" s="2" t="inlineStr">
        <is>
          <t>pozitīvs drošības modelis|
"baltā saraksta" modelis</t>
        </is>
      </c>
      <c r="BO52" s="2" t="inlineStr">
        <is>
          <t>2|
2</t>
        </is>
      </c>
      <c r="BP52" s="2" t="inlineStr">
        <is>
          <t xml:space="preserve">|
</t>
        </is>
      </c>
      <c r="BQ52" t="inlineStr">
        <is>
          <t>operētājsistēmās un ugunsmūros izmantota pieeja, kas balstīta uz principu, ka pēc noklusējuma tiek bloķēta visa datplūsma, ja vien tā netiek identificēta kā pozitīva, t.i., tāda, kas ir atļautās datplūsmas sarakstā</t>
        </is>
      </c>
      <c r="BR52" s="2" t="inlineStr">
        <is>
          <t>mudell ta' sigurtà pożittiv</t>
        </is>
      </c>
      <c r="BS52" s="2" t="inlineStr">
        <is>
          <t>3</t>
        </is>
      </c>
      <c r="BT52" s="2" t="inlineStr">
        <is>
          <t/>
        </is>
      </c>
      <c r="BU52" t="inlineStr">
        <is>
          <t>approċċ li jintuża minn sistemi operattivi u firewalls ibbażat fuq il-prinċipju li t-traffiku kollu jiġi bblokkat awtomatikament, sakemm ma jiġix identifikat bħala pożittiv, i.e. fuq lista ta' traffiku approvat</t>
        </is>
      </c>
      <c r="BV52" s="2" t="inlineStr">
        <is>
          <t>positief beveiligingsmodel|
whitelist-model</t>
        </is>
      </c>
      <c r="BW52" s="2" t="inlineStr">
        <is>
          <t>3|
3</t>
        </is>
      </c>
      <c r="BX52" s="2" t="inlineStr">
        <is>
          <t xml:space="preserve">|
</t>
        </is>
      </c>
      <c r="BY52" t="inlineStr">
        <is>
          <t>beginsel in de ICT-beveiliging waarbij alle verkeer automatisch wordt geblokkeerd tenzij het als positief wordt geïdentificeerd, d.w.z. is opgenomen in een lijst van toegestaan verkeer</t>
        </is>
      </c>
      <c r="BZ52" s="2" t="inlineStr">
        <is>
          <t>pozytywny model bezpieczeństwa</t>
        </is>
      </c>
      <c r="CA52" s="2" t="inlineStr">
        <is>
          <t>3</t>
        </is>
      </c>
      <c r="CB52" s="2" t="inlineStr">
        <is>
          <t/>
        </is>
      </c>
      <c r="CC52" t="inlineStr">
        <is>
          <t>zasada bezpieczeństwa określająca transakcje dozwolone i odrzucająca transakcje niedozwolone</t>
        </is>
      </c>
      <c r="CD52" s="2" t="inlineStr">
        <is>
          <t>modelo de lista de permissões|
modelo de segurança positiva</t>
        </is>
      </c>
      <c r="CE52" s="2" t="inlineStr">
        <is>
          <t>3|
3</t>
        </is>
      </c>
      <c r="CF52" s="2" t="inlineStr">
        <is>
          <t xml:space="preserve">|
</t>
        </is>
      </c>
      <c r="CG52" t="inlineStr">
        <is>
          <t>Modelo utilizado pelos sistemas operativos e barreiras de proteção baseado no princípio de que todo o tráfego é bloqueado, a menos que seja identificado como positivo, isto é, conste da lista de tráfego autorizado.</t>
        </is>
      </c>
      <c r="CH52" s="2" t="inlineStr">
        <is>
          <t>model de securitate pozitivă</t>
        </is>
      </c>
      <c r="CI52" s="2" t="inlineStr">
        <is>
          <t>3</t>
        </is>
      </c>
      <c r="CJ52" s="2" t="inlineStr">
        <is>
          <t/>
        </is>
      </c>
      <c r="CK52" t="inlineStr">
        <is>
          <t/>
        </is>
      </c>
      <c r="CL52" s="2" t="inlineStr">
        <is>
          <t>model pozitívnej bezpečnosti</t>
        </is>
      </c>
      <c r="CM52" s="2" t="inlineStr">
        <is>
          <t>3</t>
        </is>
      </c>
      <c r="CN52" s="2" t="inlineStr">
        <is>
          <t/>
        </is>
      </c>
      <c r="CO52" t="inlineStr">
        <is>
          <t>definovanie povolených transakcií a zamietnutie nepovolených transakcií</t>
        </is>
      </c>
      <c r="CP52" s="2" t="inlineStr">
        <is>
          <t>model pozitivne varnosti</t>
        </is>
      </c>
      <c r="CQ52" s="2" t="inlineStr">
        <is>
          <t>3</t>
        </is>
      </c>
      <c r="CR52" s="2" t="inlineStr">
        <is>
          <t/>
        </is>
      </c>
      <c r="CS52" t="inlineStr">
        <is>
          <t/>
        </is>
      </c>
      <c r="CT52" s="2" t="inlineStr">
        <is>
          <t>positiv säkerhetsmodell</t>
        </is>
      </c>
      <c r="CU52" s="2" t="inlineStr">
        <is>
          <t>3</t>
        </is>
      </c>
      <c r="CV52" s="2" t="inlineStr">
        <is>
          <t/>
        </is>
      </c>
      <c r="CW52" t="inlineStr">
        <is>
          <t/>
        </is>
      </c>
    </row>
    <row r="53">
      <c r="A53" s="1" t="str">
        <f>HYPERLINK("https://iate.europa.eu/entry/result/1756769/all", "1756769")</f>
        <v>1756769</v>
      </c>
      <c r="B53" t="inlineStr">
        <is>
          <t>EDUCATION AND COMMUNICATIONS;PRODUCTION, TECHNOLOGY AND RESEARCH</t>
        </is>
      </c>
      <c r="C53" t="inlineStr">
        <is>
          <t>EDUCATION AND COMMUNICATIONS|communications|communications systems;PRODUCTION, TECHNOLOGY AND RESEARCH|technology and technical regulations|technology;EDUCATION AND COMMUNICATIONS|information technology and data processing</t>
        </is>
      </c>
      <c r="D53" t="inlineStr">
        <is>
          <t>yes</t>
        </is>
      </c>
      <c r="E53" t="inlineStr">
        <is>
          <t/>
        </is>
      </c>
      <c r="F53" s="2" t="inlineStr">
        <is>
          <t>оперативна съвместимост</t>
        </is>
      </c>
      <c r="G53" s="2" t="inlineStr">
        <is>
          <t>4</t>
        </is>
      </c>
      <c r="H53" s="2" t="inlineStr">
        <is>
          <t/>
        </is>
      </c>
      <c r="I53" t="inlineStr">
        <is>
          <t>способността на информационни системи и програми да обменят данни и да използват обща информация</t>
        </is>
      </c>
      <c r="J53" s="2" t="inlineStr">
        <is>
          <t>interoperabilita</t>
        </is>
      </c>
      <c r="K53" s="2" t="inlineStr">
        <is>
          <t>3</t>
        </is>
      </c>
      <c r="L53" s="2" t="inlineStr">
        <is>
          <t/>
        </is>
      </c>
      <c r="M53" t="inlineStr">
        <is>
          <t>schopnost informačních systémů komunikovat, zpracovávat programy nebo přenášet data mezi různými funkčními jednotkami způsobem, který od uživatele vyžaduje pouze malé nebo žádné znalosti o specifických vlastnostech těchto jednotek</t>
        </is>
      </c>
      <c r="N53" s="2" t="inlineStr">
        <is>
          <t>interoperabilitet</t>
        </is>
      </c>
      <c r="O53" s="2" t="inlineStr">
        <is>
          <t>3</t>
        </is>
      </c>
      <c r="P53" s="2" t="inlineStr">
        <is>
          <t/>
        </is>
      </c>
      <c r="Q53" t="inlineStr">
        <is>
          <t>produkters, systemers, eller forretningsprocessers evne til at arbejde sammen om at løse en fælles opgave</t>
        </is>
      </c>
      <c r="R53" s="2" t="inlineStr">
        <is>
          <t>Interoperabilität|
Kopplungfähigkeit</t>
        </is>
      </c>
      <c r="S53" s="2" t="inlineStr">
        <is>
          <t>3|
3</t>
        </is>
      </c>
      <c r="T53" s="2" t="inlineStr">
        <is>
          <t xml:space="preserve">preferred|
</t>
        </is>
      </c>
      <c r="U53" t="inlineStr">
        <is>
          <t>die Funktion von Informationssystemen, Daten auszutauschen und die Weitergabe von Informationen zu ermöglichen</t>
        </is>
      </c>
      <c r="V53" s="2" t="inlineStr">
        <is>
          <t>διαλειτουργικότητα</t>
        </is>
      </c>
      <c r="W53" s="2" t="inlineStr">
        <is>
          <t>3</t>
        </is>
      </c>
      <c r="X53" s="2" t="inlineStr">
        <is>
          <t/>
        </is>
      </c>
      <c r="Y53" t="inlineStr">
        <is>
          <t>δυνατότητα ενός προϊόντος ή συστήματος του οποίου οι διεπαφές είναι πλήρως δημόσια τεκμηριωμένες να συνδέεται και να λειτουργεί με άλλα προϊόντα ή συστήματα, χωρίς περιορισμούς στην πρόσβασή τους ή φραγμούς στην υλοποίηση</t>
        </is>
      </c>
      <c r="Z53" s="2" t="inlineStr">
        <is>
          <t>interoperability</t>
        </is>
      </c>
      <c r="AA53" s="2" t="inlineStr">
        <is>
          <t>3</t>
        </is>
      </c>
      <c r="AB53" s="2" t="inlineStr">
        <is>
          <t/>
        </is>
      </c>
      <c r="AC53" t="inlineStr">
        <is>
          <t>ability of information systems and software to exchange data and make use of shared information</t>
        </is>
      </c>
      <c r="AD53" s="2" t="inlineStr">
        <is>
          <t>interoperabilidad</t>
        </is>
      </c>
      <c r="AE53" s="2" t="inlineStr">
        <is>
          <t>3</t>
        </is>
      </c>
      <c r="AF53" s="2" t="inlineStr">
        <is>
          <t/>
        </is>
      </c>
      <c r="AG53" t="inlineStr">
        <is>
          <t>&lt;div&gt;Capacidad de los sistemas de información y de los procedimientos a los que estos dan soporte de compartir datos y posibilitar el intercambio de información y conocimiento entre ellos.&lt;/div&gt;</t>
        </is>
      </c>
      <c r="AH53" s="2" t="inlineStr">
        <is>
          <t>koostalitlusvõime</t>
        </is>
      </c>
      <c r="AI53" s="2" t="inlineStr">
        <is>
          <t>3</t>
        </is>
      </c>
      <c r="AJ53" s="2" t="inlineStr">
        <is>
          <t>preferred</t>
        </is>
      </c>
      <c r="AK53" t="inlineStr">
        <is>
          <t>funktsionaalüksuste võime omavahel suhelda, programme täita või andmeid edastada nii, et kasutaja ei pea tundma nende üksuste eriomadusi</t>
        </is>
      </c>
      <c r="AL53" s="2" t="inlineStr">
        <is>
          <t>yhteentoimivuus</t>
        </is>
      </c>
      <c r="AM53" s="2" t="inlineStr">
        <is>
          <t>3</t>
        </is>
      </c>
      <c r="AN53" s="2" t="inlineStr">
        <is>
          <t/>
        </is>
      </c>
      <c r="AO53" t="inlineStr">
        <is>
          <t>tietojärjestelmien kyky viestiä keskenään sellaisella tavalla, että ne voivat rutiininomaisesti käyttää toistensa tietoja</t>
        </is>
      </c>
      <c r="AP53" s="2" t="inlineStr">
        <is>
          <t>aptitude à l'interfonctionnement|
fonctionnement en réciprocité|
interopérabilité</t>
        </is>
      </c>
      <c r="AQ53" s="2" t="inlineStr">
        <is>
          <t>3|
2|
3</t>
        </is>
      </c>
      <c r="AR53" s="2" t="inlineStr">
        <is>
          <t>|
|
preferred</t>
        </is>
      </c>
      <c r="AS53" t="inlineStr">
        <is>
          <t>aptitude de deux ou de plusieurs systèmes à échanger des informations ou données et à utiliser mutuellement les informations ou données échangées</t>
        </is>
      </c>
      <c r="AT53" s="2" t="inlineStr">
        <is>
          <t>idir-inoibritheacht</t>
        </is>
      </c>
      <c r="AU53" s="2" t="inlineStr">
        <is>
          <t>3</t>
        </is>
      </c>
      <c r="AV53" s="2" t="inlineStr">
        <is>
          <t/>
        </is>
      </c>
      <c r="AW53" t="inlineStr">
        <is>
          <t/>
        </is>
      </c>
      <c r="AX53" s="2" t="inlineStr">
        <is>
          <t>interoperabilnost</t>
        </is>
      </c>
      <c r="AY53" s="2" t="inlineStr">
        <is>
          <t>3</t>
        </is>
      </c>
      <c r="AZ53" s="2" t="inlineStr">
        <is>
          <t/>
        </is>
      </c>
      <c r="BA53" t="inlineStr">
        <is>
          <t/>
        </is>
      </c>
      <c r="BB53" s="2" t="inlineStr">
        <is>
          <t>interoperabilitás</t>
        </is>
      </c>
      <c r="BC53" s="2" t="inlineStr">
        <is>
          <t>4</t>
        </is>
      </c>
      <c r="BD53" s="2" t="inlineStr">
        <is>
          <t/>
        </is>
      </c>
      <c r="BE53" t="inlineStr">
        <is>
          <t>a különböző informatikai rendszerek és szoftverek együttműködésre való képessége</t>
        </is>
      </c>
      <c r="BF53" s="2" t="inlineStr">
        <is>
          <t>interoperabilità</t>
        </is>
      </c>
      <c r="BG53" s="2" t="inlineStr">
        <is>
          <t>3</t>
        </is>
      </c>
      <c r="BH53" s="2" t="inlineStr">
        <is>
          <t/>
        </is>
      </c>
      <c r="BI53" t="inlineStr">
        <is>
          <t>capacità di due o più sistemi, reti, mezzi, applicazioni o componenti, di scambiare informazioni tra loro e di essere poi in grado di utilizzarle</t>
        </is>
      </c>
      <c r="BJ53" s="2" t="inlineStr">
        <is>
          <t>sąveikumas|
suderinamumas|
funkcinis suderinamumas</t>
        </is>
      </c>
      <c r="BK53" s="2" t="inlineStr">
        <is>
          <t>3|
3|
3</t>
        </is>
      </c>
      <c r="BL53" s="2" t="inlineStr">
        <is>
          <t xml:space="preserve">|
|
</t>
        </is>
      </c>
      <c r="BM53" t="inlineStr">
        <is>
          <t>aparatinės įrangos (&lt;a href="/entry/result/1440603/all" id="ENTRY_TO_ENTRY_CONVERTER" target="_blank"&gt;IATE:1440603&lt;/a&gt; ) ar kompiuterių programinės įrangos (&lt;a href="/entry/result/1440629/all" id="ENTRY_TO_ENTRY_CONVERTER" target="_blank"&gt;IATE:1440629&lt;/a&gt; ), arba sistemų gebėjimas veiksmingai keistis duomenimis su kitos rūšies elementu ar sistema ir naudoti gautus duomenis</t>
        </is>
      </c>
      <c r="BN53" s="2" t="inlineStr">
        <is>
          <t>sadarbspēja</t>
        </is>
      </c>
      <c r="BO53" s="2" t="inlineStr">
        <is>
          <t>3</t>
        </is>
      </c>
      <c r="BP53" s="2" t="inlineStr">
        <is>
          <t/>
        </is>
      </c>
      <c r="BQ53" t="inlineStr">
        <is>
          <t>informācijas sistēmu un programmatūras spēja apmainīties datiem un izmantot kopīgu informāciju</t>
        </is>
      </c>
      <c r="BR53" s="2" t="inlineStr">
        <is>
          <t>interoperabbiltà</t>
        </is>
      </c>
      <c r="BS53" s="2" t="inlineStr">
        <is>
          <t>3</t>
        </is>
      </c>
      <c r="BT53" s="2" t="inlineStr">
        <is>
          <t/>
        </is>
      </c>
      <c r="BU53" t="inlineStr">
        <is>
          <t>il-kapaċità ta' sistemi informatiċi u ta' software li jagħmlu użu minn informazzjoni kondiviża u li jiskambjaw data</t>
        </is>
      </c>
      <c r="BV53" s="2" t="inlineStr">
        <is>
          <t>interoperabiliteit</t>
        </is>
      </c>
      <c r="BW53" s="2" t="inlineStr">
        <is>
          <t>3</t>
        </is>
      </c>
      <c r="BX53" s="2" t="inlineStr">
        <is>
          <t/>
        </is>
      </c>
      <c r="BY53" t="inlineStr">
        <is>
          <t>vermogen van IT-systemen en van de processen die zij ondersteunen om gegevens uit te wisselen en het delen van informatie en kennis mogelijk te maken</t>
        </is>
      </c>
      <c r="BZ53" s="2" t="inlineStr">
        <is>
          <t>interoperacyjność</t>
        </is>
      </c>
      <c r="CA53" s="2" t="inlineStr">
        <is>
          <t>3</t>
        </is>
      </c>
      <c r="CB53" s="2" t="inlineStr">
        <is>
          <t/>
        </is>
      </c>
      <c r="CC53" t="inlineStr">
        <is>
          <t>zdolność dwóch lub więcej systemów lub ich komponentów do wymiany informacji oraz do wykorzystania tej informacji</t>
        </is>
      </c>
      <c r="CD53" s="2" t="inlineStr">
        <is>
          <t>interoperabilidade</t>
        </is>
      </c>
      <c r="CE53" s="2" t="inlineStr">
        <is>
          <t>3</t>
        </is>
      </c>
      <c r="CF53" s="2" t="inlineStr">
        <is>
          <t/>
        </is>
      </c>
      <c r="CG53" t="inlineStr">
        <is>
          <t>Capacidade de dois ou mais sistemas informáticos trocarem informação e a utilizarem mutuamente, preservando a sua integridade.</t>
        </is>
      </c>
      <c r="CH53" s="2" t="inlineStr">
        <is>
          <t>interoperabilitate</t>
        </is>
      </c>
      <c r="CI53" s="2" t="inlineStr">
        <is>
          <t>3</t>
        </is>
      </c>
      <c r="CJ53" s="2" t="inlineStr">
        <is>
          <t/>
        </is>
      </c>
      <c r="CK53" t="inlineStr">
        <is>
          <t>capacitatea unor sisteme TIC de a interacționa sau de a colabora în vederea atingerii unor scopuri comune</t>
        </is>
      </c>
      <c r="CL53" s="2" t="inlineStr">
        <is>
          <t>interoperabilita</t>
        </is>
      </c>
      <c r="CM53" s="2" t="inlineStr">
        <is>
          <t>3</t>
        </is>
      </c>
      <c r="CN53" s="2" t="inlineStr">
        <is>
          <t/>
        </is>
      </c>
      <c r="CO53" t="inlineStr">
        <is>
          <t>schopnosť zariadenia alebo softvéru od rozličných výrobcov spolu úspešne komunikovať a spolupracovať</t>
        </is>
      </c>
      <c r="CP53" s="2" t="inlineStr">
        <is>
          <t>interoperabilnost|
medobratovalnost</t>
        </is>
      </c>
      <c r="CQ53" s="2" t="inlineStr">
        <is>
          <t>3|
3</t>
        </is>
      </c>
      <c r="CR53" s="2" t="inlineStr">
        <is>
          <t xml:space="preserve">|
</t>
        </is>
      </c>
      <c r="CS53" t="inlineStr">
        <is>
          <t>značilnost delov programja (software) ali strojne opreme (hardware), da med seboj sodelujejo, si izmenjujejo podatke in se sporazumevajo, ne da bi uporabnik za to moral posebej skrbeti</t>
        </is>
      </c>
      <c r="CT53" s="2" t="inlineStr">
        <is>
          <t>interoperabilitet</t>
        </is>
      </c>
      <c r="CU53" s="2" t="inlineStr">
        <is>
          <t>3</t>
        </is>
      </c>
      <c r="CV53" s="2" t="inlineStr">
        <is>
          <t/>
        </is>
      </c>
      <c r="CW53" t="inlineStr">
        <is>
          <t>två eller flera systems förmåga att utbyta information och att använda informationen som de får från varandra</t>
        </is>
      </c>
    </row>
    <row r="54">
      <c r="A54" s="1" t="str">
        <f>HYPERLINK("https://iate.europa.eu/entry/result/1695200/all", "1695200")</f>
        <v>1695200</v>
      </c>
      <c r="B54" t="inlineStr">
        <is>
          <t>EDUCATION AND COMMUNICATIONS</t>
        </is>
      </c>
      <c r="C54" t="inlineStr">
        <is>
          <t>EDUCATION AND COMMUNICATIONS|communications|communications systems|telecommunications</t>
        </is>
      </c>
      <c r="D54" t="inlineStr">
        <is>
          <t>yes</t>
        </is>
      </c>
      <c r="E54" t="inlineStr">
        <is>
          <t/>
        </is>
      </c>
      <c r="F54" t="inlineStr">
        <is>
          <t/>
        </is>
      </c>
      <c r="G54" t="inlineStr">
        <is>
          <t/>
        </is>
      </c>
      <c r="H54" t="inlineStr">
        <is>
          <t/>
        </is>
      </c>
      <c r="I54" t="inlineStr">
        <is>
          <t/>
        </is>
      </c>
      <c r="J54" s="2" t="inlineStr">
        <is>
          <t>služba tradičního analogového telefonního systému|
POTS</t>
        </is>
      </c>
      <c r="K54" s="2" t="inlineStr">
        <is>
          <t>2|
2</t>
        </is>
      </c>
      <c r="L54" s="2" t="inlineStr">
        <is>
          <t xml:space="preserve">|
</t>
        </is>
      </c>
      <c r="M54" t="inlineStr">
        <is>
          <t/>
        </is>
      </c>
      <c r="N54" s="2" t="inlineStr">
        <is>
          <t>POTS|
analog telefoni|
traditionel telefoni</t>
        </is>
      </c>
      <c r="O54" s="2" t="inlineStr">
        <is>
          <t>3|
3|
3</t>
        </is>
      </c>
      <c r="P54" s="2" t="inlineStr">
        <is>
          <t xml:space="preserve">|
|
</t>
        </is>
      </c>
      <c r="Q54" t="inlineStr">
        <is>
          <t>grundlæggende service med standardenkeltlinjetelefoner, telefonlinjer og adgang til det offentlige opkaldsnet</t>
        </is>
      </c>
      <c r="R54" s="2" t="inlineStr">
        <is>
          <t>herkömmlicher Fernsprechdienst</t>
        </is>
      </c>
      <c r="S54" s="2" t="inlineStr">
        <is>
          <t>2</t>
        </is>
      </c>
      <c r="T54" s="2" t="inlineStr">
        <is>
          <t/>
        </is>
      </c>
      <c r="U54" t="inlineStr">
        <is>
          <t>fachsprachliche Bezeichnung für alten analogen Telefondienst</t>
        </is>
      </c>
      <c r="V54" s="2" t="inlineStr">
        <is>
          <t>τηλεφωνικές υπηρεσίες συμβατικής τεχνολογίας|
απλή παλιά τηλεφωνική υπηρεσία|
POTS</t>
        </is>
      </c>
      <c r="W54" s="2" t="inlineStr">
        <is>
          <t>2|
3|
3</t>
        </is>
      </c>
      <c r="X54" s="2" t="inlineStr">
        <is>
          <t xml:space="preserve">|
|
</t>
        </is>
      </c>
      <c r="Y54" t="inlineStr">
        <is>
          <t/>
        </is>
      </c>
      <c r="Z54" s="2" t="inlineStr">
        <is>
          <t>plain old telephone system|
POTS|
plain old telephone service</t>
        </is>
      </c>
      <c r="AA54" s="2" t="inlineStr">
        <is>
          <t>2|
3|
3</t>
        </is>
      </c>
      <c r="AB54" s="2" t="inlineStr">
        <is>
          <t xml:space="preserve">|
|
</t>
        </is>
      </c>
      <c r="AC54" t="inlineStr">
        <is>
          <t>the basic service that supplies standard single-line telephones, telephone lines, and access to the public switched network</t>
        </is>
      </c>
      <c r="AD54" s="2" t="inlineStr">
        <is>
          <t>POTS|
sistema telefónico convencional|
servicio telefónico tradicional|
servicio telefónico convencional|
servicio telefónico ordinario</t>
        </is>
      </c>
      <c r="AE54" s="2" t="inlineStr">
        <is>
          <t>3|
2|
3|
3|
3</t>
        </is>
      </c>
      <c r="AF54" s="2" t="inlineStr">
        <is>
          <t xml:space="preserve">|
|
|
|
</t>
        </is>
      </c>
      <c r="AG54" t="inlineStr">
        <is>
          <t>Servicio telefónico analógico o convencional prestado por medio de cableado de cobre que no ofrece ninguna prestación adicional como, por ejemplo, el desvío de llamada.</t>
        </is>
      </c>
      <c r="AH54" t="inlineStr">
        <is>
          <t/>
        </is>
      </c>
      <c r="AI54" t="inlineStr">
        <is>
          <t/>
        </is>
      </c>
      <c r="AJ54" t="inlineStr">
        <is>
          <t/>
        </is>
      </c>
      <c r="AK54" t="inlineStr">
        <is>
          <t/>
        </is>
      </c>
      <c r="AL54" s="2" t="inlineStr">
        <is>
          <t>perinteinen puhelinpalvelu</t>
        </is>
      </c>
      <c r="AM54" s="2" t="inlineStr">
        <is>
          <t>2</t>
        </is>
      </c>
      <c r="AN54" s="2" t="inlineStr">
        <is>
          <t/>
        </is>
      </c>
      <c r="AO54" t="inlineStr">
        <is>
          <t>Pelkät peruspalvelut sisältävä puhelinpalvelu.</t>
        </is>
      </c>
      <c r="AP54" s="2" t="inlineStr">
        <is>
          <t>service téléphonique traditionnel|
service téléphonique classique|
POTS|
service téléphonique ordinaire</t>
        </is>
      </c>
      <c r="AQ54" s="2" t="inlineStr">
        <is>
          <t>3|
2|
1|
1</t>
        </is>
      </c>
      <c r="AR54" s="2" t="inlineStr">
        <is>
          <t xml:space="preserve">|
|
|
</t>
        </is>
      </c>
      <c r="AS54" t="inlineStr">
        <is>
          <t/>
        </is>
      </c>
      <c r="AT54" s="2" t="inlineStr">
        <is>
          <t>sean-bhunseirbhís teileafóin</t>
        </is>
      </c>
      <c r="AU54" s="2" t="inlineStr">
        <is>
          <t>3</t>
        </is>
      </c>
      <c r="AV54" s="2" t="inlineStr">
        <is>
          <t/>
        </is>
      </c>
      <c r="AW54" t="inlineStr">
        <is>
          <t/>
        </is>
      </c>
      <c r="AX54" t="inlineStr">
        <is>
          <t/>
        </is>
      </c>
      <c r="AY54" t="inlineStr">
        <is>
          <t/>
        </is>
      </c>
      <c r="AZ54" t="inlineStr">
        <is>
          <t/>
        </is>
      </c>
      <c r="BA54" t="inlineStr">
        <is>
          <t/>
        </is>
      </c>
      <c r="BB54" s="2" t="inlineStr">
        <is>
          <t>POTS|
analóg telefonszolgáltatás|
hagyományos alapsávi analóg telefonszolgáltatás|
hagyományos telefonszolgáltatás|
hagyományos telefonrendszer</t>
        </is>
      </c>
      <c r="BC54" s="2" t="inlineStr">
        <is>
          <t>3|
3|
3|
3|
3</t>
        </is>
      </c>
      <c r="BD54" s="2" t="inlineStr">
        <is>
          <t xml:space="preserve">|
|
|
preferred|
</t>
        </is>
      </c>
      <c r="BE54" t="inlineStr">
        <is>
          <t>analóg jelek transzparens
átvitelét biztosító alapsávi, „klasszikus” telefonszolgáltatás</t>
        </is>
      </c>
      <c r="BF54" s="2" t="inlineStr">
        <is>
          <t>servizio telefonico tradizionale di base|
servizio telefonico convenzionale|
servizio telefonico ordinario|
POTS</t>
        </is>
      </c>
      <c r="BG54" s="2" t="inlineStr">
        <is>
          <t>3|
2|
3|
3</t>
        </is>
      </c>
      <c r="BH54" s="2" t="inlineStr">
        <is>
          <t xml:space="preserve">|
|
|
</t>
        </is>
      </c>
      <c r="BI54" t="inlineStr">
        <is>
          <t>tecnologia analogica di telefonia fissa che prevede una sola linea telefonica, offre prestazioni di base al prezzo più basso, ed è utilizzata attualmente per implementare la telefonia fissa</t>
        </is>
      </c>
      <c r="BJ54" s="2" t="inlineStr">
        <is>
          <t>fiksuoto telefono ryšio tinklo paslauga</t>
        </is>
      </c>
      <c r="BK54" s="2" t="inlineStr">
        <is>
          <t>3</t>
        </is>
      </c>
      <c r="BL54" s="2" t="inlineStr">
        <is>
          <t/>
        </is>
      </c>
      <c r="BM54" t="inlineStr">
        <is>
          <t/>
        </is>
      </c>
      <c r="BN54" s="2" t="inlineStr">
        <is>
          <t>&lt;i&gt;POTS&lt;/i&gt;|
analogā balss telefonijas pieslēguma pakalpojums</t>
        </is>
      </c>
      <c r="BO54" s="2" t="inlineStr">
        <is>
          <t>2|
2</t>
        </is>
      </c>
      <c r="BP54" s="2" t="inlineStr">
        <is>
          <t xml:space="preserve">|
</t>
        </is>
      </c>
      <c r="BQ54" t="inlineStr">
        <is>
          <t/>
        </is>
      </c>
      <c r="BR54" s="2" t="inlineStr">
        <is>
          <t>servizz telefoniku tradizzjonali</t>
        </is>
      </c>
      <c r="BS54" s="2" t="inlineStr">
        <is>
          <t>3</t>
        </is>
      </c>
      <c r="BT54" s="2" t="inlineStr">
        <is>
          <t/>
        </is>
      </c>
      <c r="BU54" t="inlineStr">
        <is>
          <t>is-servizz bażiku li jipprovdi telefowns standard b'linja waħda, linji tat-telefown, u aċċess għan-&lt;a href="https://iate.europa.eu/entry/result/1609490/mt" target="_blank"&gt;network telefoniku pubbliku kommutat&lt;/a&gt;</t>
        </is>
      </c>
      <c r="BV54" s="2" t="inlineStr">
        <is>
          <t>analoge telefoonverbinding|
POTS|
traditionele telefoonaansluiting</t>
        </is>
      </c>
      <c r="BW54" s="2" t="inlineStr">
        <is>
          <t>3|
1|
1</t>
        </is>
      </c>
      <c r="BX54" s="2" t="inlineStr">
        <is>
          <t xml:space="preserve">|
|
</t>
        </is>
      </c>
      <c r="BY54" t="inlineStr">
        <is>
          <t/>
        </is>
      </c>
      <c r="BZ54" s="2" t="inlineStr">
        <is>
          <t>podstawowa usługa telefoniczna|
usługa telefoniczna na łączu analogowym</t>
        </is>
      </c>
      <c r="CA54" s="2" t="inlineStr">
        <is>
          <t>3|
3</t>
        </is>
      </c>
      <c r="CB54" s="2" t="inlineStr">
        <is>
          <t xml:space="preserve">|
</t>
        </is>
      </c>
      <c r="CC54" t="inlineStr">
        <is>
          <t>najstarsza, podstawowa usługa telefoniczna, umożliwiająca analogowy przekaz głosu przez komutowane łącza telefoniczne. Połączenia są zestawiane przez wybieranie dekadowe (pulsowe) za pomocą tarczy numerowej (obecnie głównie tonowej z kodowaniem DTMF), a następnie komutowane w centralach telefonicznych.</t>
        </is>
      </c>
      <c r="CD54" s="2" t="inlineStr">
        <is>
          <t>serviço telefónico convencional|
serviço telefónico tradicional|
POTS</t>
        </is>
      </c>
      <c r="CE54" s="2" t="inlineStr">
        <is>
          <t>2|
3|
3</t>
        </is>
      </c>
      <c r="CF54" s="2" t="inlineStr">
        <is>
          <t xml:space="preserve">|
|
</t>
        </is>
      </c>
      <c r="CG54" t="inlineStr">
        <is>
          <t>Serviço básico que permite a comunicação de voz entre dois pontos através de uma linha na rede pública comuntada</t>
        </is>
      </c>
      <c r="CH54" t="inlineStr">
        <is>
          <t/>
        </is>
      </c>
      <c r="CI54" t="inlineStr">
        <is>
          <t/>
        </is>
      </c>
      <c r="CJ54" t="inlineStr">
        <is>
          <t/>
        </is>
      </c>
      <c r="CK54" t="inlineStr">
        <is>
          <t/>
        </is>
      </c>
      <c r="CL54" t="inlineStr">
        <is>
          <t/>
        </is>
      </c>
      <c r="CM54" t="inlineStr">
        <is>
          <t/>
        </is>
      </c>
      <c r="CN54" t="inlineStr">
        <is>
          <t/>
        </is>
      </c>
      <c r="CO54" t="inlineStr">
        <is>
          <t/>
        </is>
      </c>
      <c r="CP54" s="2" t="inlineStr">
        <is>
          <t>tradicionalna telefonska storitev</t>
        </is>
      </c>
      <c r="CQ54" s="2" t="inlineStr">
        <is>
          <t>3</t>
        </is>
      </c>
      <c r="CR54" s="2" t="inlineStr">
        <is>
          <t/>
        </is>
      </c>
      <c r="CS54" t="inlineStr">
        <is>
          <t/>
        </is>
      </c>
      <c r="CT54" s="2" t="inlineStr">
        <is>
          <t>bastelefoni|
POTS|
vanlig telefoni|
konventionell telefontjänst|
plain old telephone service</t>
        </is>
      </c>
      <c r="CU54" s="2" t="inlineStr">
        <is>
          <t>2|
3|
2|
1|
3</t>
        </is>
      </c>
      <c r="CV54" s="2" t="inlineStr">
        <is>
          <t xml:space="preserve">|
|
|
|
</t>
        </is>
      </c>
      <c r="CW54" t="inlineStr">
        <is>
          <t>grundläggande tjänst där standardtelefoner med en enda linje, telefonlinjer och tillgång till det allmänna telefonnätet tillhandahålls</t>
        </is>
      </c>
    </row>
    <row r="55">
      <c r="A55" s="1" t="str">
        <f>HYPERLINK("https://iate.europa.eu/entry/result/3620022/all", "3620022")</f>
        <v>3620022</v>
      </c>
      <c r="B55" t="inlineStr">
        <is>
          <t>PRODUCTION, TECHNOLOGY AND RESEARCH;EDUCATION AND COMMUNICATIONS</t>
        </is>
      </c>
      <c r="C55" t="inlineStr">
        <is>
          <t>PRODUCTION, TECHNOLOGY AND RESEARCH|technology and technical regulations|technology|digital technology;EDUCATION AND COMMUNICATIONS|communications|communications systems</t>
        </is>
      </c>
      <c r="D55" t="inlineStr">
        <is>
          <t>yes</t>
        </is>
      </c>
      <c r="E55" t="inlineStr">
        <is>
          <t>proposed</t>
        </is>
      </c>
      <c r="F55" t="inlineStr">
        <is>
          <t/>
        </is>
      </c>
      <c r="G55" t="inlineStr">
        <is>
          <t/>
        </is>
      </c>
      <c r="H55" t="inlineStr">
        <is>
          <t/>
        </is>
      </c>
      <c r="I55" t="inlineStr">
        <is>
          <t/>
        </is>
      </c>
      <c r="J55" s="2" t="inlineStr">
        <is>
          <t>konsorcium EDIC|
konsorcium evropské digitální infrastruktury</t>
        </is>
      </c>
      <c r="K55" s="2" t="inlineStr">
        <is>
          <t>3|
3</t>
        </is>
      </c>
      <c r="L55" s="2" t="inlineStr">
        <is>
          <t xml:space="preserve">|
</t>
        </is>
      </c>
      <c r="M55" t="inlineStr">
        <is>
          <t>prováděcí mechanismus, který budou moci
podle rozhodnutí, kterým se zavádí politický program 2030 „Cesta k digitální
dekádě“, zřídit členské státy po schválení Komisí, s cílem usnadnit
provádění &lt;a href="https://iate.europa.eu/entry/result/3619953/cs" target="_blank"&gt;projektů pro více zemí&lt;/a&gt;</t>
        </is>
      </c>
      <c r="N55" s="2" t="inlineStr">
        <is>
          <t>EDIC|
konsortium for en europæisk digital infrastruktur</t>
        </is>
      </c>
      <c r="O55" s="2" t="inlineStr">
        <is>
          <t>3|
3</t>
        </is>
      </c>
      <c r="P55" s="2" t="inlineStr">
        <is>
          <t xml:space="preserve">|
</t>
        </is>
      </c>
      <c r="Q55" t="inlineStr">
        <is>
          <t>foreslået organ, der skal kunne oprettes af EU-medlemsstaterne med godkendelse fra Europa-Kommissionen med henblik på at gennemføre et &lt;a href="https://iate.europa.eu/entry/result/3619953/da" target="_blank"&gt;flerlandeprojekt&lt;/a&gt; vedrørende digital infrastruktur</t>
        </is>
      </c>
      <c r="R55" s="2" t="inlineStr">
        <is>
          <t>Konsortium für eine europäische Digitalinfrastruktur</t>
        </is>
      </c>
      <c r="S55" s="2" t="inlineStr">
        <is>
          <t>3</t>
        </is>
      </c>
      <c r="T55" s="2" t="inlineStr">
        <is>
          <t/>
        </is>
      </c>
      <c r="U55" t="inlineStr">
        <is>
          <t>Gremium, das von den Mitgliedstaaten der EU mit Zustimmung der Europäischen Kommission zur Durchführung eines Mehrländerprojekts eingerichtet werden könnte</t>
        </is>
      </c>
      <c r="V55" s="2" t="inlineStr">
        <is>
          <t>Κοινοπραξία Ευρωπαϊκής Ψηφιακής Υποδομής</t>
        </is>
      </c>
      <c r="W55" s="2" t="inlineStr">
        <is>
          <t>3</t>
        </is>
      </c>
      <c r="X55" s="2" t="inlineStr">
        <is>
          <t/>
        </is>
      </c>
      <c r="Y55" t="inlineStr">
        <is>
          <t/>
        </is>
      </c>
      <c r="Z55" s="2" t="inlineStr">
        <is>
          <t>European Digital Infrastructure Consortium|
EDIC</t>
        </is>
      </c>
      <c r="AA55" s="2" t="inlineStr">
        <is>
          <t>3|
3</t>
        </is>
      </c>
      <c r="AB55" s="2" t="inlineStr">
        <is>
          <t xml:space="preserve">|
</t>
        </is>
      </c>
      <c r="AC55" t="inlineStr">
        <is>
          <t>proposed body which could be set up by EU Member States, with the approval of the European Commission, to implement a &lt;a href="https://iate.europa.eu/entry/result/3619953/all" target="_blank"&gt;multi-country project&lt;/a&gt;</t>
        </is>
      </c>
      <c r="AD55" s="2" t="inlineStr">
        <is>
          <t>EDIC|
Consorcio de Infraestructuras Digitales Europeas</t>
        </is>
      </c>
      <c r="AE55" s="2" t="inlineStr">
        <is>
          <t>3|
3</t>
        </is>
      </c>
      <c r="AF55" s="2" t="inlineStr">
        <is>
          <t xml:space="preserve">|
</t>
        </is>
      </c>
      <c r="AG55" t="inlineStr">
        <is>
          <t/>
        </is>
      </c>
      <c r="AH55" t="inlineStr">
        <is>
          <t/>
        </is>
      </c>
      <c r="AI55" t="inlineStr">
        <is>
          <t/>
        </is>
      </c>
      <c r="AJ55" t="inlineStr">
        <is>
          <t/>
        </is>
      </c>
      <c r="AK55" t="inlineStr">
        <is>
          <t/>
        </is>
      </c>
      <c r="AL55" s="2" t="inlineStr">
        <is>
          <t>eurooppalaisen digitaalisen infrastruktuurin konsortio</t>
        </is>
      </c>
      <c r="AM55" s="2" t="inlineStr">
        <is>
          <t>2</t>
        </is>
      </c>
      <c r="AN55" s="2" t="inlineStr">
        <is>
          <t/>
        </is>
      </c>
      <c r="AO55" t="inlineStr">
        <is>
          <t/>
        </is>
      </c>
      <c r="AP55" s="2" t="inlineStr">
        <is>
          <t>Consortium pour une infrastructure numérique européenne|
EDIC</t>
        </is>
      </c>
      <c r="AQ55" s="2" t="inlineStr">
        <is>
          <t>3|
3</t>
        </is>
      </c>
      <c r="AR55" s="2" t="inlineStr">
        <is>
          <t xml:space="preserve">|
</t>
        </is>
      </c>
      <c r="AS55" t="inlineStr">
        <is>
          <t>organisme qui pourrait être formé par les États membres de l'UE, avec l'approbation de la Commission européenne, afin de mettre en œuvre un &lt;a href="https://iate.europa.eu/entry/result/3619953/fr" target="_blank"&gt;projet multinational&lt;/a&gt;</t>
        </is>
      </c>
      <c r="AT55" s="2" t="inlineStr">
        <is>
          <t>Cuibhreannas don Bhonneagar Digiteach Eorpach</t>
        </is>
      </c>
      <c r="AU55" s="2" t="inlineStr">
        <is>
          <t>3</t>
        </is>
      </c>
      <c r="AV55" s="2" t="inlineStr">
        <is>
          <t/>
        </is>
      </c>
      <c r="AW55" t="inlineStr">
        <is>
          <t/>
        </is>
      </c>
      <c r="AX55" s="2" t="inlineStr">
        <is>
          <t>konzorcij za europsku digitalnu infrastrukturu|
EDIC</t>
        </is>
      </c>
      <c r="AY55" s="2" t="inlineStr">
        <is>
          <t>3|
3</t>
        </is>
      </c>
      <c r="AZ55" s="2" t="inlineStr">
        <is>
          <t xml:space="preserve">|
</t>
        </is>
      </c>
      <c r="BA55" t="inlineStr">
        <is>
          <t/>
        </is>
      </c>
      <c r="BB55" s="2" t="inlineStr">
        <is>
          <t>európai digitális infrastruktúra-konzorcium|
EDIC</t>
        </is>
      </c>
      <c r="BC55" s="2" t="inlineStr">
        <is>
          <t>3|
3</t>
        </is>
      </c>
      <c r="BD55" s="2" t="inlineStr">
        <is>
          <t xml:space="preserve">proposed|
</t>
        </is>
      </c>
      <c r="BE55" t="inlineStr">
        <is>
          <t>javasolt szerv, amelyet az Európai Bizottság jóváhagyásával uniós tagállamok állíthatnának fel több országra kiterjedő projektek végrehajtása céljából</t>
        </is>
      </c>
      <c r="BF55" s="2" t="inlineStr">
        <is>
          <t>consorzio per l'infrastruttura digitale europea|
EDIC</t>
        </is>
      </c>
      <c r="BG55" s="2" t="inlineStr">
        <is>
          <t>3|
3</t>
        </is>
      </c>
      <c r="BH55" s="2" t="inlineStr">
        <is>
          <t xml:space="preserve">|
</t>
        </is>
      </c>
      <c r="BI55" t="inlineStr">
        <is>
          <t>consorzio che gli Stati membri dell'UE potrebbero costituire, previa approvazione della Commissione europea, al fine di attuare un progetto multinazionale</t>
        </is>
      </c>
      <c r="BJ55" s="2" t="inlineStr">
        <is>
          <t>ESIK|
Europos skaitmeninės infrastruktūros konsorciumas</t>
        </is>
      </c>
      <c r="BK55" s="2" t="inlineStr">
        <is>
          <t>3|
3</t>
        </is>
      </c>
      <c r="BL55" s="2" t="inlineStr">
        <is>
          <t xml:space="preserve">|
</t>
        </is>
      </c>
      <c r="BM55" t="inlineStr">
        <is>
          <t/>
        </is>
      </c>
      <c r="BN55" s="2" t="inlineStr">
        <is>
          <t>Eiropas digitālās infrastruktūras konsorcijs|
&lt;i&gt;EDIC&lt;/i&gt;</t>
        </is>
      </c>
      <c r="BO55" s="2" t="inlineStr">
        <is>
          <t>2|
2</t>
        </is>
      </c>
      <c r="BP55" s="2" t="inlineStr">
        <is>
          <t xml:space="preserve">|
</t>
        </is>
      </c>
      <c r="BQ55" t="inlineStr">
        <is>
          <t>ierosināta
struktūra, ko pēc vismaz trīs dalībvalstu pieteikuma izveido Eiropas Komisija,
lai dalībvalstis varētu īstenot daudzvalstu projektu, kas palīdzētu sasniegt ES
mērķus digitālajā jomā</t>
        </is>
      </c>
      <c r="BR55" s="2" t="inlineStr">
        <is>
          <t>EDIC|
Konsorzju għall-Infrastruttura Diġitali Ewropea</t>
        </is>
      </c>
      <c r="BS55" s="2" t="inlineStr">
        <is>
          <t>3|
3</t>
        </is>
      </c>
      <c r="BT55" s="2" t="inlineStr">
        <is>
          <t xml:space="preserve">|
</t>
        </is>
      </c>
      <c r="BU55" t="inlineStr">
        <is>
          <t>korp propost li jista' jitwaqqaf mill-Istati Membri tal-UE, bl-approvazzjoni tal-Kummissjoni Ewropea, biex jimplimenta &lt;a href="https://iate.europa.eu/entry/result/3619953/all" target="_blank"&gt;proġett multinazzjonali&lt;/a&gt;</t>
        </is>
      </c>
      <c r="BV55" s="2" t="inlineStr">
        <is>
          <t>Europees consortium voor digitale infrastructuur|
EDIC</t>
        </is>
      </c>
      <c r="BW55" s="2" t="inlineStr">
        <is>
          <t>3|
3</t>
        </is>
      </c>
      <c r="BX55" s="2" t="inlineStr">
        <is>
          <t xml:space="preserve">|
</t>
        </is>
      </c>
      <c r="BY55" t="inlineStr">
        <is>
          <t/>
        </is>
      </c>
      <c r="BZ55" t="inlineStr">
        <is>
          <t/>
        </is>
      </c>
      <c r="CA55" t="inlineStr">
        <is>
          <t/>
        </is>
      </c>
      <c r="CB55" t="inlineStr">
        <is>
          <t/>
        </is>
      </c>
      <c r="CC55" t="inlineStr">
        <is>
          <t/>
        </is>
      </c>
      <c r="CD55" s="2" t="inlineStr">
        <is>
          <t>EDIC|
Consórcio para uma Infraestrutura Digital Europeia</t>
        </is>
      </c>
      <c r="CE55" s="2" t="inlineStr">
        <is>
          <t>3|
3</t>
        </is>
      </c>
      <c r="CF55" s="2" t="inlineStr">
        <is>
          <t>proposed|
proposed</t>
        </is>
      </c>
      <c r="CG55" t="inlineStr">
        <is>
          <t>Instrumento da Comissão Europeia destinado a ajudar a acelerar e simplificar a criação e a execução de projetos plurinacionais.</t>
        </is>
      </c>
      <c r="CH55" s="2" t="inlineStr">
        <is>
          <t>consorțiu pentru o infrastructură digitală europeană|
EDIC</t>
        </is>
      </c>
      <c r="CI55" s="2" t="inlineStr">
        <is>
          <t>3|
3</t>
        </is>
      </c>
      <c r="CJ55" s="2" t="inlineStr">
        <is>
          <t xml:space="preserve">|
</t>
        </is>
      </c>
      <c r="CK55" t="inlineStr">
        <is>
          <t>mecanism nou-propus de Comisie menit să ajute statele membre interesate să accelereze și să simplifice elaborarea și implementarea proiectelor multinaționale în cazurile în care alte cadre juridice
existente ar putea să nu fie adecvate</t>
        </is>
      </c>
      <c r="CL55" s="2" t="inlineStr">
        <is>
          <t>Konzorcium pre európsku digitálnu infraštruktúru|
EDIC</t>
        </is>
      </c>
      <c r="CM55" s="2" t="inlineStr">
        <is>
          <t>3|
3</t>
        </is>
      </c>
      <c r="CN55" s="2" t="inlineStr">
        <is>
          <t xml:space="preserve">|
</t>
        </is>
      </c>
      <c r="CO55" t="inlineStr">
        <is>
          <t>navrhovaná štruktúra, ktorú by so súhlasom Európskej
komisie mohli členské štáty EÚ zriadiť na účely vykonávania &lt;a href="https://iate.europa.eu/entry/result/3619953/sk" target="_blank"&gt;viacnárodných projektov&lt;/a&gt;</t>
        </is>
      </c>
      <c r="CP55" s="2" t="inlineStr">
        <is>
          <t>Konzorcij evropske digitalne infrastrukture</t>
        </is>
      </c>
      <c r="CQ55" s="2" t="inlineStr">
        <is>
          <t>3</t>
        </is>
      </c>
      <c r="CR55" s="2" t="inlineStr">
        <is>
          <t/>
        </is>
      </c>
      <c r="CS55" t="inlineStr">
        <is>
          <t/>
        </is>
      </c>
      <c r="CT55" s="2" t="inlineStr">
        <is>
          <t>konsortium för europeisk digital infrastruktur</t>
        </is>
      </c>
      <c r="CU55" s="2" t="inlineStr">
        <is>
          <t>2</t>
        </is>
      </c>
      <c r="CV55" s="2" t="inlineStr">
        <is>
          <t/>
        </is>
      </c>
      <c r="CW55" t="inlineStr">
        <is>
          <t/>
        </is>
      </c>
    </row>
    <row r="56">
      <c r="A56" s="1" t="str">
        <f>HYPERLINK("https://iate.europa.eu/entry/result/3628682/all", "3628682")</f>
        <v>3628682</v>
      </c>
      <c r="B56" t="inlineStr">
        <is>
          <t>FINANCE</t>
        </is>
      </c>
      <c r="C56" t="inlineStr">
        <is>
          <t>FINANCE|financial institutions and credit</t>
        </is>
      </c>
      <c r="D56" t="inlineStr">
        <is>
          <t>yes</t>
        </is>
      </c>
      <c r="E56" t="inlineStr">
        <is>
          <t/>
        </is>
      </c>
      <c r="F56" s="2" t="inlineStr">
        <is>
          <t>администратор на критичен бенчмарк|
администратор на критични бенчмаркове</t>
        </is>
      </c>
      <c r="G56" s="2" t="inlineStr">
        <is>
          <t>3|
3</t>
        </is>
      </c>
      <c r="H56" s="2" t="inlineStr">
        <is>
          <t xml:space="preserve">|
</t>
        </is>
      </c>
      <c r="I56" t="inlineStr">
        <is>
          <t>физическо или юридическо лице, което има контрол върху изготвянето на бенчмарк, отговарящ на условията по член 20, параграф 1 от Регламент (ЕС) 2016/1011</t>
        </is>
      </c>
      <c r="J56" s="2" t="inlineStr">
        <is>
          <t>správce kritických referenčních hodnot</t>
        </is>
      </c>
      <c r="K56" s="2" t="inlineStr">
        <is>
          <t>2</t>
        </is>
      </c>
      <c r="L56" s="2" t="inlineStr">
        <is>
          <t/>
        </is>
      </c>
      <c r="M56" t="inlineStr">
        <is>
          <t>osoba odpovědná za správu kritických referenčních hodnot ve smyslu čl. 3 bodu 
25 nařízení Evropského parlamentu a Rady (EU) 
2016/1011</t>
        </is>
      </c>
      <c r="N56" s="2" t="inlineStr">
        <is>
          <t>administrator af kritisk benchmark</t>
        </is>
      </c>
      <c r="O56" s="2" t="inlineStr">
        <is>
          <t>3</t>
        </is>
      </c>
      <c r="P56" s="2" t="inlineStr">
        <is>
          <t/>
        </is>
      </c>
      <c r="Q56" t="inlineStr">
        <is>
          <t>person med ansvar for administration af et eller flere "kritiske benchmarks" som defineret i artikel 20, stk. 1, i forordning (EU) 2016/1011</t>
        </is>
      </c>
      <c r="R56" s="2" t="inlineStr">
        <is>
          <t>Administrator eines kritischen Referenzwerts</t>
        </is>
      </c>
      <c r="S56" s="2" t="inlineStr">
        <is>
          <t>3</t>
        </is>
      </c>
      <c r="T56" s="2" t="inlineStr">
        <is>
          <t/>
        </is>
      </c>
      <c r="U56" t="inlineStr">
        <is>
          <t>für die Verwaltung eines oder meherer kritischer Referenzwerte im Sinne von Artikel 20 Absatz 1 der Verordnung (EU) 2016/1011 verantwortliche Person</t>
        </is>
      </c>
      <c r="V56" s="2" t="inlineStr">
        <is>
          <t>διαχειριστής δείκτη αναφοράς κρίσιμης σημασίας|
διαχειριστής δεικτών αναφοράς κρίσιμης σημασίας</t>
        </is>
      </c>
      <c r="W56" s="2" t="inlineStr">
        <is>
          <t>3|
3</t>
        </is>
      </c>
      <c r="X56" s="2" t="inlineStr">
        <is>
          <t xml:space="preserve">|
</t>
        </is>
      </c>
      <c r="Y56" t="inlineStr">
        <is>
          <t/>
        </is>
      </c>
      <c r="Z56" s="2" t="inlineStr">
        <is>
          <t>critical benchmark administrator|
administrator of critical benchmarks|
administrator of a critical benchmark</t>
        </is>
      </c>
      <c r="AA56" s="2" t="inlineStr">
        <is>
          <t>3|
3|
3</t>
        </is>
      </c>
      <c r="AB56" s="2" t="inlineStr">
        <is>
          <t xml:space="preserve">|
|
</t>
        </is>
      </c>
      <c r="AC56" t="inlineStr">
        <is>
          <t>person responsible for the administration of one or more &lt;a target="_blank"&gt;‘&lt;/a&gt;&lt;i&gt;critical benchmarks&lt;/i&gt;&lt;a target="_blank"&gt;’&lt;/a&gt; as defined in Article 20(1) of
Regulation (EU) 2016/1011</t>
        </is>
      </c>
      <c r="AD56" s="2" t="inlineStr">
        <is>
          <t>administrador del índice de referencia crucial|
administrador de índices de referencia cruciales|
administrador de un índice de referencia crucial</t>
        </is>
      </c>
      <c r="AE56" s="2" t="inlineStr">
        <is>
          <t>3|
3|
3</t>
        </is>
      </c>
      <c r="AF56" s="2" t="inlineStr">
        <is>
          <t xml:space="preserve">|
|
</t>
        </is>
      </c>
      <c r="AG56" t="inlineStr">
        <is>
          <t>Persona responsable de la administración de un índice de referencia que cumpla una de las condiciones establecidas en el artículo 20, apartado 1, del Reglamento (UE) 2016/1011, que sea distinto de un índice de referencia de datos regulados y que aparezca en la lista establecida por la Comisión en virtud de dicho artículo, o de varios de estos índices.</t>
        </is>
      </c>
      <c r="AH56" s="2" t="inlineStr">
        <is>
          <t>kriitilise tähtsusega võrdlusaluste haldur</t>
        </is>
      </c>
      <c r="AI56" s="2" t="inlineStr">
        <is>
          <t>3</t>
        </is>
      </c>
      <c r="AJ56" s="2" t="inlineStr">
        <is>
          <t/>
        </is>
      </c>
      <c r="AK56" t="inlineStr">
        <is>
          <t>füüsiline või juriidiline isik, kes kontrollib määruse
(EL) 2016/1011 artikli 20 lõikes 1 määratletud võrdlusaluste
väljaandmist</t>
        </is>
      </c>
      <c r="AL56" s="2" t="inlineStr">
        <is>
          <t>kriittisen vertailuarvon hallinnoija|
kriittisten vertailuarvojen hallinnoija</t>
        </is>
      </c>
      <c r="AM56" s="2" t="inlineStr">
        <is>
          <t>3|
3</t>
        </is>
      </c>
      <c r="AN56" s="2" t="inlineStr">
        <is>
          <t xml:space="preserve">|
</t>
        </is>
      </c>
      <c r="AO56" t="inlineStr">
        <is>
          <t/>
        </is>
      </c>
      <c r="AP56" s="2" t="inlineStr">
        <is>
          <t>administrateur d'un indice de référence d'importance critique|
administrateur des indices de référence d'importance critique</t>
        </is>
      </c>
      <c r="AQ56" s="2" t="inlineStr">
        <is>
          <t>3|
3</t>
        </is>
      </c>
      <c r="AR56" s="2" t="inlineStr">
        <is>
          <t xml:space="preserve">|
</t>
        </is>
      </c>
      <c r="AS56" t="inlineStr">
        <is>
          <t>administrateur d’&lt;i&gt;indices de référence d’importance critique&lt;/i&gt; au sens de l’article 20, point 1), du &lt;a href="https://eur-lex.europa.eu/legal-content/FR/TXT/?uri=CELEX:02016R1011-20220101" target="_blank"&gt;Règlement (UE) 2016/1011 concernant les indices utilisés comme indices de référence dans le cadre d'instruments et de contrats financiers ou pour mesurer la performance de fonds d'investissement&lt;/a&gt;</t>
        </is>
      </c>
      <c r="AT56" s="2" t="inlineStr">
        <is>
          <t>riarthóir tagarmharcanna criticiúla</t>
        </is>
      </c>
      <c r="AU56" s="2" t="inlineStr">
        <is>
          <t>3</t>
        </is>
      </c>
      <c r="AV56" s="2" t="inlineStr">
        <is>
          <t/>
        </is>
      </c>
      <c r="AW56" t="inlineStr">
        <is>
          <t/>
        </is>
      </c>
      <c r="AX56" t="inlineStr">
        <is>
          <t/>
        </is>
      </c>
      <c r="AY56" t="inlineStr">
        <is>
          <t/>
        </is>
      </c>
      <c r="AZ56" t="inlineStr">
        <is>
          <t/>
        </is>
      </c>
      <c r="BA56" t="inlineStr">
        <is>
          <t/>
        </is>
      </c>
      <c r="BB56" s="2" t="inlineStr">
        <is>
          <t>kritikusreferenciamutató-kezelő|
kritikus referenciamutató kezelője</t>
        </is>
      </c>
      <c r="BC56" s="2" t="inlineStr">
        <is>
          <t>3|
3</t>
        </is>
      </c>
      <c r="BD56" s="2" t="inlineStr">
        <is>
          <t xml:space="preserve">admitted|
</t>
        </is>
      </c>
      <c r="BE56" t="inlineStr">
        <is>
          <t>az (EU) 2016/1011
rendelet 20. cikkének (1) bekezdése szerinti egy vagy több kritikus referenciamutató
kezeléséért felelős személy</t>
        </is>
      </c>
      <c r="BF56" s="2" t="inlineStr">
        <is>
          <t>amministratore di un indice di riferimento critico|
amministratore di indici di riferimento critici</t>
        </is>
      </c>
      <c r="BG56" s="2" t="inlineStr">
        <is>
          <t>3|
3</t>
        </is>
      </c>
      <c r="BH56" s="2" t="inlineStr">
        <is>
          <t xml:space="preserve">|
</t>
        </is>
      </c>
      <c r="BI56" t="inlineStr">
        <is>
          <t>amministratore di uno o più &lt;i&gt;indici di riferimento critici&lt;/i&gt; ai sensi dell'articolo 20, paragrafo 1, del regolamento (UE) 2016/2011</t>
        </is>
      </c>
      <c r="BJ56" s="2" t="inlineStr">
        <is>
          <t>ypatingos svarbos lyginamųjų indeksų administratorius</t>
        </is>
      </c>
      <c r="BK56" s="2" t="inlineStr">
        <is>
          <t>3</t>
        </is>
      </c>
      <c r="BL56" s="2" t="inlineStr">
        <is>
          <t/>
        </is>
      </c>
      <c r="BM56" t="inlineStr">
        <is>
          <t>asmuo, atsakingas už vieno ar kelių ypatingos svarbos lyginamųjų indeksų, apibrėžtų Reglamento (ES) 2016/1011 20 straipsnio 1 dalyje, administravimą</t>
        </is>
      </c>
      <c r="BN56" s="2" t="inlineStr">
        <is>
          <t>kritiski svarīgu etalonu administrators</t>
        </is>
      </c>
      <c r="BO56" s="2" t="inlineStr">
        <is>
          <t>2</t>
        </is>
      </c>
      <c r="BP56" s="2" t="inlineStr">
        <is>
          <t/>
        </is>
      </c>
      <c r="BQ56" t="inlineStr">
        <is>
          <t/>
        </is>
      </c>
      <c r="BR56" s="2" t="inlineStr">
        <is>
          <t>amministratur ta' parametru referenzjarju ta' importanza kritika</t>
        </is>
      </c>
      <c r="BS56" s="2" t="inlineStr">
        <is>
          <t>3</t>
        </is>
      </c>
      <c r="BT56" s="2" t="inlineStr">
        <is>
          <t/>
        </is>
      </c>
      <c r="BU56" t="inlineStr">
        <is>
          <t>persuna responsabbli għall-amministrazzjoni ta' &lt;i&gt;parametru referenzjarju ta' importanza kritika&lt;/i&gt; wieħed jew aktar, kif definit fl-Artikolu 20(1) tar-Regolament (UE) 2016/1011</t>
        </is>
      </c>
      <c r="BV56" s="2" t="inlineStr">
        <is>
          <t>beheerder van een cruciale benchmark</t>
        </is>
      </c>
      <c r="BW56" s="2" t="inlineStr">
        <is>
          <t>3</t>
        </is>
      </c>
      <c r="BX56" s="2" t="inlineStr">
        <is>
          <t/>
        </is>
      </c>
      <c r="BY56" t="inlineStr">
        <is>
          <t>persoon die instaat voor het beheer van een of meer cruciale benchmarks, zoals gedefinieerd in artikel 20, lid 1, van Verordening (EU) 2016/1011</t>
        </is>
      </c>
      <c r="BZ56" s="2" t="inlineStr">
        <is>
          <t>administrator kluczowych wskaźników referencyjnych</t>
        </is>
      </c>
      <c r="CA56" s="2" t="inlineStr">
        <is>
          <t>3</t>
        </is>
      </c>
      <c r="CB56" s="2" t="inlineStr">
        <is>
          <t/>
        </is>
      </c>
      <c r="CC56" t="inlineStr">
        <is>
          <t>osoba odpowiedzialna za administrowanie jednym lub kilkoma "kluczowymi wskaźnikami referencyjnymi" określonymi w art. 20 ust. 1 &lt;a href="https://eur-lex.europa.eu/legal-content/PL/TXT/?uri=CELEX:32016R1011" target="_blank"&gt;Rozporządzenia PE i Rady (UE) 2016/1011 w sprawie indeksów stosowanych jako wskaźniki referencyjne w instrumentach finansowych i umowach finansowych lub do pomiaru wyników funduszy inwestycyjnych&lt;/a&gt;</t>
        </is>
      </c>
      <c r="CD56" s="2" t="inlineStr">
        <is>
          <t>administrador de índices de referência críticos</t>
        </is>
      </c>
      <c r="CE56" s="2" t="inlineStr">
        <is>
          <t>3</t>
        </is>
      </c>
      <c r="CF56" s="2" t="inlineStr">
        <is>
          <t/>
        </is>
      </c>
      <c r="CG56" t="inlineStr">
        <is>
          <t>Responsável
pela administração de um ou mais índices de referência críticos no quadro de
instrumentos e contratos financeiros ou para aferir o desempenho dos fundos de
investimento na União</t>
        </is>
      </c>
      <c r="CH56" t="inlineStr">
        <is>
          <t/>
        </is>
      </c>
      <c r="CI56" t="inlineStr">
        <is>
          <t/>
        </is>
      </c>
      <c r="CJ56" t="inlineStr">
        <is>
          <t/>
        </is>
      </c>
      <c r="CK56" t="inlineStr">
        <is>
          <t/>
        </is>
      </c>
      <c r="CL56" s="2" t="inlineStr">
        <is>
          <t>správca kritickej referenčnej hodnoty</t>
        </is>
      </c>
      <c r="CM56" s="2" t="inlineStr">
        <is>
          <t>3</t>
        </is>
      </c>
      <c r="CN56" s="2" t="inlineStr">
        <is>
          <t/>
        </is>
      </c>
      <c r="CO56" t="inlineStr">
        <is>
          <t>osoba zodpovedná za správu jednej alebo viacerých kritických referenčných hodnôt vymedzených v článku 20 ods. 1 nariadenia (EÚ) 2016/1011</t>
        </is>
      </c>
      <c r="CP56" s="2" t="inlineStr">
        <is>
          <t>upravljavec ključne referenčne vrednosti|
upraljavec ključnih referenčnih vrednosti</t>
        </is>
      </c>
      <c r="CQ56" s="2" t="inlineStr">
        <is>
          <t>3|
3</t>
        </is>
      </c>
      <c r="CR56" s="2" t="inlineStr">
        <is>
          <t xml:space="preserve">|
</t>
        </is>
      </c>
      <c r="CS56" t="inlineStr">
        <is>
          <t>upravljavec „ključnih referenčnih 
vrednosti“ v smislu člena 20(1) &lt;a href="https://eur-lex.europa.eu/legal-content/SL/TXT/?uri=CELEX:02016R1011-20220101" target="_blank"&gt;Uredbe (EU) 2016/1011 o indeksih, ki se uporabljajo kot referenčne vrednosti v finančnih instrumentih in finančnih pogodbah ali za merjenje uspešnosti investicijskih skladov, in spremembi direktiv 2008/48/ES in 2014/17/EU&lt;/a&gt;</t>
        </is>
      </c>
      <c r="CT56" s="2" t="inlineStr">
        <is>
          <t>administratör av kritiska referensvärden|
administratör av ett kritiskt referensvärde</t>
        </is>
      </c>
      <c r="CU56" s="2" t="inlineStr">
        <is>
          <t>3|
3</t>
        </is>
      </c>
      <c r="CV56" s="2" t="inlineStr">
        <is>
          <t xml:space="preserve">|
</t>
        </is>
      </c>
      <c r="CW56" t="inlineStr">
        <is>
          <t>person som ansvarar för administrationen av ett eller flera kritiska referensvärden som avses i artikel 20.1 i förordning (EU) 2016/1011</t>
        </is>
      </c>
    </row>
    <row r="57">
      <c r="A57" s="1" t="str">
        <f>HYPERLINK("https://iate.europa.eu/entry/result/3628679/all", "3628679")</f>
        <v>3628679</v>
      </c>
      <c r="B57" t="inlineStr">
        <is>
          <t>FINANCE</t>
        </is>
      </c>
      <c r="C57" t="inlineStr">
        <is>
          <t>FINANCE|free movement of capital|financial market</t>
        </is>
      </c>
      <c r="D57" t="inlineStr">
        <is>
          <t>yes</t>
        </is>
      </c>
      <c r="E57" t="inlineStr">
        <is>
          <t/>
        </is>
      </c>
      <c r="F57" s="2" t="inlineStr">
        <is>
          <t>малък и невзаимосвързан инвестиционен посредник</t>
        </is>
      </c>
      <c r="G57" s="2" t="inlineStr">
        <is>
          <t>3</t>
        </is>
      </c>
      <c r="H57" s="2" t="inlineStr">
        <is>
          <t/>
        </is>
      </c>
      <c r="I57" t="inlineStr">
        <is>
          <t>инвестиционен посредник, който отговаря на условията по член 12, параграф 1 от &lt;a href="https://eur-lex.europa.eu/legal-content/BG/TXT/?uri=CELEX:02019R2033-20191205" target="_blank"&gt;Регламент (ЕС) 2019/2033 относно пруденциалните изисквания за инвестиционните посредници и за изменение на регламенти (ЕС) № 1093/2010, (ЕС) № 575/2013, (ЕС) № 600/2014 и (ЕС) № 806/2014 (консолидиран текст, 5.12.2019 г.)&lt;time datetime="14.10.2022 г."&gt; (14.10.2022 г.)&lt;/time&gt;&lt;/a&gt;</t>
        </is>
      </c>
      <c r="J57" s="2" t="inlineStr">
        <is>
          <t>malý a nepropojený investiční podnik</t>
        </is>
      </c>
      <c r="K57" s="2" t="inlineStr">
        <is>
          <t>3</t>
        </is>
      </c>
      <c r="L57" s="2" t="inlineStr">
        <is>
          <t/>
        </is>
      </c>
      <c r="M57" t="inlineStr">
        <is>
          <t>investiční podnik, který splňuje podmínky čl. 12 odst. 1 &lt;a href="https://eur-lex.europa.eu/legal-content/CS/TXT/?uri=CELEX:02019R2033-20191205" target="_blank"&gt;nařízení (EU) 2019/2033 o obezřetnostních požadavcích na investiční podniky&lt;/a&gt;</t>
        </is>
      </c>
      <c r="N57" s="2" t="inlineStr">
        <is>
          <t>små og ikke indbyrdes forbundne investeringsselskaber</t>
        </is>
      </c>
      <c r="O57" s="2" t="inlineStr">
        <is>
          <t>3</t>
        </is>
      </c>
      <c r="P57" s="2" t="inlineStr">
        <is>
          <t/>
        </is>
      </c>
      <c r="Q57" t="inlineStr">
        <is>
          <t>investeringsselskab der opfylder de betingelser, som er fastsat i artikel 12, stk. 1, i &lt;a href="https://eur-lex.europa.eu/legal-content/EN-DA/TXT/?from=EN&amp;amp;uri=CELEX%3A02019R2033-20191205&amp;amp;qid=1662129042228" target="_blank"&gt;forordning (EU) 2019/2033 om tilsynsmæssige krav til investeringsselskaber&lt;time datetime="2.9.2022"&gt; (2.9.2022)&lt;/time&gt;&lt;/a&gt;</t>
        </is>
      </c>
      <c r="R57" s="2" t="inlineStr">
        <is>
          <t>kleine und nicht verflochtene Wertpapierfirma</t>
        </is>
      </c>
      <c r="S57" s="2" t="inlineStr">
        <is>
          <t>3</t>
        </is>
      </c>
      <c r="T57" s="2" t="inlineStr">
        <is>
          <t/>
        </is>
      </c>
      <c r="U57" t="inlineStr">
        <is>
          <t>Wertpapierfirma, die die in Artikel 12 Absatz 1 der Verordnung (EU) 2019/2033 genannten Bedingungen erfüllt</t>
        </is>
      </c>
      <c r="V57" s="2" t="inlineStr">
        <is>
          <t>μικρή και μη διασυνδεδεμένη επιχείρηση επενδύσεων</t>
        </is>
      </c>
      <c r="W57" s="2" t="inlineStr">
        <is>
          <t>3</t>
        </is>
      </c>
      <c r="X57" s="2" t="inlineStr">
        <is>
          <t/>
        </is>
      </c>
      <c r="Y57" t="inlineStr">
        <is>
          <t/>
        </is>
      </c>
      <c r="Z57" s="2" t="inlineStr">
        <is>
          <t>small and non-interconnected investment firm</t>
        </is>
      </c>
      <c r="AA57" s="2" t="inlineStr">
        <is>
          <t>3</t>
        </is>
      </c>
      <c r="AB57" s="2" t="inlineStr">
        <is>
          <t/>
        </is>
      </c>
      <c r="AC57" t="inlineStr">
        <is>
          <t>investment firm that meets the conditions laid down in Article 12(1) of &lt;a href="https://eur-lex.europa.eu/legal-content/EN/TXT/?uri=CELEX:02019R2033-20191205" target="_blank"&gt;Regulation (EU) 2019/2033 on the prudential requirements of investment firms&lt;/a&gt;</t>
        </is>
      </c>
      <c r="AD57" s="2" t="inlineStr">
        <is>
          <t>empresa de servicios de inversión pequeña y no interconectada</t>
        </is>
      </c>
      <c r="AE57" s="2" t="inlineStr">
        <is>
          <t>3</t>
        </is>
      </c>
      <c r="AF57" s="2" t="inlineStr">
        <is>
          <t/>
        </is>
      </c>
      <c r="AG57" t="inlineStr">
        <is>
          <t>Una empresa de servicios de inversión que cumple las condiciones establecidas en el artículo 12, apartado 1, del Reglamento (UE) 2019/2033 relativo a los requisitos prudenciales de las empresas de servicios de inversión.</t>
        </is>
      </c>
      <c r="AH57" s="2" t="inlineStr">
        <is>
          <t>väike ja mitteseotud investeerimisühing</t>
        </is>
      </c>
      <c r="AI57" s="2" t="inlineStr">
        <is>
          <t>3</t>
        </is>
      </c>
      <c r="AJ57" s="2" t="inlineStr">
        <is>
          <t/>
        </is>
      </c>
      <c r="AK57" t="inlineStr">
        <is>
          <t>investeerimisühing, mis vastab määruse (EL) 2019/2033
artikli 12 lõikes 1 osutatud tingimustele</t>
        </is>
      </c>
      <c r="AL57" s="2" t="inlineStr">
        <is>
          <t>pieni ja ilman sidossuhteita oleva sijoituspalveluyritys</t>
        </is>
      </c>
      <c r="AM57" s="2" t="inlineStr">
        <is>
          <t>3</t>
        </is>
      </c>
      <c r="AN57" s="2" t="inlineStr">
        <is>
          <t/>
        </is>
      </c>
      <c r="AO57" t="inlineStr">
        <is>
          <t/>
        </is>
      </c>
      <c r="AP57" s="2" t="inlineStr">
        <is>
          <t>petite entreprise d’investissement non interconnectée</t>
        </is>
      </c>
      <c r="AQ57" s="2" t="inlineStr">
        <is>
          <t>3</t>
        </is>
      </c>
      <c r="AR57" s="2" t="inlineStr">
        <is>
          <t/>
        </is>
      </c>
      <c r="AS57" t="inlineStr">
        <is>
          <t/>
        </is>
      </c>
      <c r="AT57" t="inlineStr">
        <is>
          <t/>
        </is>
      </c>
      <c r="AU57" t="inlineStr">
        <is>
          <t/>
        </is>
      </c>
      <c r="AV57" t="inlineStr">
        <is>
          <t/>
        </is>
      </c>
      <c r="AW57" t="inlineStr">
        <is>
          <t/>
        </is>
      </c>
      <c r="AX57" s="2" t="inlineStr">
        <is>
          <t>malo i nepovezano investicijsko društvo</t>
        </is>
      </c>
      <c r="AY57" s="2" t="inlineStr">
        <is>
          <t>3</t>
        </is>
      </c>
      <c r="AZ57" s="2" t="inlineStr">
        <is>
          <t/>
        </is>
      </c>
      <c r="BA57" t="inlineStr">
        <is>
          <t/>
        </is>
      </c>
      <c r="BB57" s="2" t="inlineStr">
        <is>
          <t>kis méretű és össze nem kapcsolt befektetési vállalkozás</t>
        </is>
      </c>
      <c r="BC57" s="2" t="inlineStr">
        <is>
          <t>3</t>
        </is>
      </c>
      <c r="BD57" s="2" t="inlineStr">
        <is>
          <t/>
        </is>
      </c>
      <c r="BE57" t="inlineStr">
        <is>
          <t>a befektetési vállalkozásokra vonatkozó prudenciális követelményekről
szóló (EU) 2019/2033 rendelet 12. cikkének (1) bekezdésében foglalt
feltételeknek megfelelő befektetési vállalkozás</t>
        </is>
      </c>
      <c r="BF57" s="2" t="inlineStr">
        <is>
          <t>impresa di investimento piccola e non interconnessa</t>
        </is>
      </c>
      <c r="BG57" s="2" t="inlineStr">
        <is>
          <t>3</t>
        </is>
      </c>
      <c r="BH57" s="2" t="inlineStr">
        <is>
          <t/>
        </is>
      </c>
      <c r="BI57" t="inlineStr">
        <is>
          <t>impresa di investimento che soddisfa le condizioni di cui all'articolo 12, paragrafo 1, del regolamento (UE) 2019/2033</t>
        </is>
      </c>
      <c r="BJ57" s="2" t="inlineStr">
        <is>
          <t>maža ir tarpusavio sąsajų neturinti investicinė įmonė</t>
        </is>
      </c>
      <c r="BK57" s="2" t="inlineStr">
        <is>
          <t>3</t>
        </is>
      </c>
      <c r="BL57" s="2" t="inlineStr">
        <is>
          <t/>
        </is>
      </c>
      <c r="BM57" t="inlineStr">
        <is>
          <t/>
        </is>
      </c>
      <c r="BN57" s="2" t="inlineStr">
        <is>
          <t>neliela un savstarpēji nesaistīta ieguldījumu brokeru sabiedrība</t>
        </is>
      </c>
      <c r="BO57" s="2" t="inlineStr">
        <is>
          <t>3</t>
        </is>
      </c>
      <c r="BP57" s="2" t="inlineStr">
        <is>
          <t/>
        </is>
      </c>
      <c r="BQ57" t="inlineStr">
        <is>
          <t>ieguldījumu brokeru sabiedrība, kas atbilst 12. panta 1. punkta nosacījumiem &lt;a href="https://eur-lex.europa.eu/legal-content/LV/TXT/?uri=CELEX:02019R2033-20191205" target="_blank"&gt;Eiropas Parlamenta un Padomes Regulā (ES) 2019/2033 (2019. gada 27. novembris) par prudenciālajām prasībām ieguldījumu brokeru sabiedrībām &lt;/a&gt;</t>
        </is>
      </c>
      <c r="BR57" s="2" t="inlineStr">
        <is>
          <t>ditta tal-investiment żgħira u mhux interkonnessa</t>
        </is>
      </c>
      <c r="BS57" s="2" t="inlineStr">
        <is>
          <t>3</t>
        </is>
      </c>
      <c r="BT57" s="2" t="inlineStr">
        <is>
          <t/>
        </is>
      </c>
      <c r="BU57" t="inlineStr">
        <is>
          <t>ditta tal-investiment li tissodisfa l-kondizzjonijiet stipulati fl-Artikolu 12(1) tar-&lt;a href="https://eur-lex.europa.eu/legal-content/MT/TXT/?uri=CELEX%3A02019R2033-20191205" target="_blank"&gt;Regolament (UE) 2019/2033 dwar ir-rekwiżiti prudenzjali tad-ditti tal-investiment&lt;/a&gt;</t>
        </is>
      </c>
      <c r="BV57" s="2" t="inlineStr">
        <is>
          <t>kleine en niet-verweven beleggingsonderneming</t>
        </is>
      </c>
      <c r="BW57" s="2" t="inlineStr">
        <is>
          <t>3</t>
        </is>
      </c>
      <c r="BX57" s="2" t="inlineStr">
        <is>
          <t/>
        </is>
      </c>
      <c r="BY57" t="inlineStr">
        <is>
          <t/>
        </is>
      </c>
      <c r="BZ57" t="inlineStr">
        <is>
          <t/>
        </is>
      </c>
      <c r="CA57" t="inlineStr">
        <is>
          <t/>
        </is>
      </c>
      <c r="CB57" t="inlineStr">
        <is>
          <t/>
        </is>
      </c>
      <c r="CC57" t="inlineStr">
        <is>
          <t/>
        </is>
      </c>
      <c r="CD57" s="2" t="inlineStr">
        <is>
          <t>empresa de investimento de pequena dimensão e não interligada</t>
        </is>
      </c>
      <c r="CE57" s="2" t="inlineStr">
        <is>
          <t>3</t>
        </is>
      </c>
      <c r="CF57" s="2" t="inlineStr">
        <is>
          <t/>
        </is>
      </c>
      <c r="CG57" t="inlineStr">
        <is>
          <t>Empresa de investimento que reúne as condições
previstas na legislação da União Europeia relativa aos requisitos prudenciais
das empresas de investimento</t>
        </is>
      </c>
      <c r="CH57" t="inlineStr">
        <is>
          <t/>
        </is>
      </c>
      <c r="CI57" t="inlineStr">
        <is>
          <t/>
        </is>
      </c>
      <c r="CJ57" t="inlineStr">
        <is>
          <t/>
        </is>
      </c>
      <c r="CK57" t="inlineStr">
        <is>
          <t/>
        </is>
      </c>
      <c r="CL57" s="2" t="inlineStr">
        <is>
          <t>malá a neprepojená investičná spoločnosť</t>
        </is>
      </c>
      <c r="CM57" s="2" t="inlineStr">
        <is>
          <t>3</t>
        </is>
      </c>
      <c r="CN57" s="2" t="inlineStr">
        <is>
          <t/>
        </is>
      </c>
      <c r="CO57" t="inlineStr">
        <is>
          <t>investičná spoločnosť, ktorá spĺňa všetky podmienky stanovené v článku 12 ods. 1 &lt;a href="https://eur-lex.europa.eu/legal-content/SK/TXT/?qid=1663586256250&amp;amp;uri=CELEX%3A02019R2033-20191205" target="_blank"&gt;nariadenia (EÚ) 2019/2033 o prudenciálnych požiadavkách na investičné spoločnosti&lt;/a&gt;</t>
        </is>
      </c>
      <c r="CP57" s="2" t="inlineStr">
        <is>
          <t>malo in nepovezano investicijsko podjetje</t>
        </is>
      </c>
      <c r="CQ57" s="2" t="inlineStr">
        <is>
          <t>3</t>
        </is>
      </c>
      <c r="CR57" s="2" t="inlineStr">
        <is>
          <t/>
        </is>
      </c>
      <c r="CS57" t="inlineStr">
        <is>
          <t>investicijsko podjetje, ki izpolnjuje pogoje iz člena 12(1) &lt;a href="https://eur-lex.europa.eu/legal-content/SL/TXT/?uri=CELEX:02019R2033-20191205" target="_blank"&gt;Uredbe (EU) 2019/2033 o bonitetnih zahtevah za investicijska podjetja &lt;/a&gt;</t>
        </is>
      </c>
      <c r="CT57" s="2" t="inlineStr">
        <is>
          <t>litet och icke-sammanlänkat värdepappersföretag</t>
        </is>
      </c>
      <c r="CU57" s="2" t="inlineStr">
        <is>
          <t>3</t>
        </is>
      </c>
      <c r="CV57" s="2" t="inlineStr">
        <is>
          <t/>
        </is>
      </c>
      <c r="CW57" t="inlineStr">
        <is>
          <t>värdepappersföretag som uppfyller villkoren i artikel 12.1 i förordning (EU) 2019/2033 om tillsynskrav för värdepappersföretag</t>
        </is>
      </c>
    </row>
    <row r="58">
      <c r="A58" s="1" t="str">
        <f>HYPERLINK("https://iate.europa.eu/entry/result/229077/all", "229077")</f>
        <v>229077</v>
      </c>
      <c r="B58" t="inlineStr">
        <is>
          <t>POLITICS;LAW;EDUCATION AND COMMUNICATIONS</t>
        </is>
      </c>
      <c r="C58" t="inlineStr">
        <is>
          <t>POLITICS|executive power and public service|public administration|electronic government;LAW|international law|private international law|identity document;EDUCATION AND COMMUNICATIONS|information technology and data processing;EDUCATION AND COMMUNICATIONS|documentation|document|electronic document</t>
        </is>
      </c>
      <c r="D58" t="inlineStr">
        <is>
          <t>yes</t>
        </is>
      </c>
      <c r="E58" t="inlineStr">
        <is>
          <t/>
        </is>
      </c>
      <c r="F58" s="2" t="inlineStr">
        <is>
          <t>електронна самоличност</t>
        </is>
      </c>
      <c r="G58" s="2" t="inlineStr">
        <is>
          <t>3</t>
        </is>
      </c>
      <c r="H58" s="2" t="inlineStr">
        <is>
          <t/>
        </is>
      </c>
      <c r="I58" t="inlineStr">
        <is>
          <t/>
        </is>
      </c>
      <c r="J58" s="2" t="inlineStr">
        <is>
          <t>eIdentita|
elektronická identita|
eID</t>
        </is>
      </c>
      <c r="K58" s="2" t="inlineStr">
        <is>
          <t>3|
3|
3</t>
        </is>
      </c>
      <c r="L58" s="2" t="inlineStr">
        <is>
          <t xml:space="preserve">|
|
</t>
        </is>
      </c>
      <c r="M58" t="inlineStr">
        <is>
          <t>prostředek umožňující dané osobě elektronicky prokázat svou totožnost, a tím získat přístup ke službám</t>
        </is>
      </c>
      <c r="N58" s="2" t="inlineStr">
        <is>
          <t>eID|
elektronisk identitet|
elektronisk ID</t>
        </is>
      </c>
      <c r="O58" s="2" t="inlineStr">
        <is>
          <t>3|
3|
3</t>
        </is>
      </c>
      <c r="P58" s="2" t="inlineStr">
        <is>
          <t xml:space="preserve">|
|
</t>
        </is>
      </c>
      <c r="Q58" t="inlineStr">
        <is>
          <t/>
        </is>
      </c>
      <c r="R58" s="2" t="inlineStr">
        <is>
          <t>elektronische Identität|
eID</t>
        </is>
      </c>
      <c r="S58" s="2" t="inlineStr">
        <is>
          <t>3|
3</t>
        </is>
      </c>
      <c r="T58" s="2" t="inlineStr">
        <is>
          <t xml:space="preserve">|
</t>
        </is>
      </c>
      <c r="U58" t="inlineStr">
        <is>
          <t>elektronischer Identitätsnachweis (mit Chip), mit dessen Hilfe man elektronische Vorgänge ausführen kann, wie z. B. Identifizierung gegenüber diversen Einrichtungen, elektronische Dokumente unterschreiben oder gesicherte Anmeldung zu den elektronischen Behördendiensten</t>
        </is>
      </c>
      <c r="V58" s="2" t="inlineStr">
        <is>
          <t>ηλεκτρονική ταυτότητα|
eID</t>
        </is>
      </c>
      <c r="W58" s="2" t="inlineStr">
        <is>
          <t>3|
3</t>
        </is>
      </c>
      <c r="X58" s="2" t="inlineStr">
        <is>
          <t xml:space="preserve">|
</t>
        </is>
      </c>
      <c r="Y58" t="inlineStr">
        <is>
          <t>μέσο που παρέχει μηχανισμό για 
τον ηλεκτρονικό έλεγχο ταυτότητας του χρήστη, την ταυτοποίηση και αναγνώριση, καθώς και την πρόσβαση σε υπηρεσίες</t>
        </is>
      </c>
      <c r="Z58" s="2" t="inlineStr">
        <is>
          <t>secure digital identity|
eID|
electronic identity|
trusted digital identity|
electronic ID</t>
        </is>
      </c>
      <c r="AA58" s="2" t="inlineStr">
        <is>
          <t>1|
3|
3|
1|
3</t>
        </is>
      </c>
      <c r="AB58" s="2" t="inlineStr">
        <is>
          <t xml:space="preserve">|
|
|
|
</t>
        </is>
      </c>
      <c r="AC58" t="inlineStr">
        <is>
          <t>means for people to prove electronically that they are who they say they are and thus gain access to services</t>
        </is>
      </c>
      <c r="AD58" s="2" t="inlineStr">
        <is>
          <t>identidad electrónica|
eID</t>
        </is>
      </c>
      <c r="AE58" s="2" t="inlineStr">
        <is>
          <t>3|
3</t>
        </is>
      </c>
      <c r="AF58" s="2" t="inlineStr">
        <is>
          <t xml:space="preserve">|
</t>
        </is>
      </c>
      <c r="AG58" t="inlineStr">
        <is>
          <t/>
        </is>
      </c>
      <c r="AH58" s="2" t="inlineStr">
        <is>
          <t>elektrooniline identiteet|
eID</t>
        </is>
      </c>
      <c r="AI58" s="2" t="inlineStr">
        <is>
          <t>3|
3</t>
        </is>
      </c>
      <c r="AJ58" s="2" t="inlineStr">
        <is>
          <t xml:space="preserve">|
</t>
        </is>
      </c>
      <c r="AK58" t="inlineStr">
        <is>
          <t>andmete kogum, mis seob elektroonilises keskkonnas isiku tema füüsilise identiteediga</t>
        </is>
      </c>
      <c r="AL58" s="2" t="inlineStr">
        <is>
          <t>sähköinen henkilötunnistetieto|
sähköinen henkilöllisyys|
sähköinen identiteetti</t>
        </is>
      </c>
      <c r="AM58" s="2" t="inlineStr">
        <is>
          <t>3|
3|
3</t>
        </is>
      </c>
      <c r="AN58" s="2" t="inlineStr">
        <is>
          <t xml:space="preserve">|
|
</t>
        </is>
      </c>
      <c r="AO58" t="inlineStr">
        <is>
          <t>yksilöivä tieto, jonka perusteella luonnollinen tai oikeushenkilö on todennettavissa digitaalisessa toimintaympäristössä</t>
        </is>
      </c>
      <c r="AP58" s="2" t="inlineStr">
        <is>
          <t>identité électronique</t>
        </is>
      </c>
      <c r="AQ58" s="2" t="inlineStr">
        <is>
          <t>3</t>
        </is>
      </c>
      <c r="AR58" s="2" t="inlineStr">
        <is>
          <t/>
        </is>
      </c>
      <c r="AS58" t="inlineStr">
        <is>
          <t/>
        </is>
      </c>
      <c r="AT58" s="2" t="inlineStr">
        <is>
          <t>céannacht dhigiteach iontaofa|
ríomh-shainaitheantas|
eID|
aitheantas leictreonach|
céannacht dhigiteach</t>
        </is>
      </c>
      <c r="AU58" s="2" t="inlineStr">
        <is>
          <t>3|
3|
3|
3|
3</t>
        </is>
      </c>
      <c r="AV58" s="2" t="inlineStr">
        <is>
          <t xml:space="preserve">|
|
|
|
</t>
        </is>
      </c>
      <c r="AW58" t="inlineStr">
        <is>
          <t/>
        </is>
      </c>
      <c r="AX58" s="2" t="inlineStr">
        <is>
          <t>sredstvo za elektroničku identifikaciju|
elektronički identitet</t>
        </is>
      </c>
      <c r="AY58" s="2" t="inlineStr">
        <is>
          <t>3|
3</t>
        </is>
      </c>
      <c r="AZ58" s="2" t="inlineStr">
        <is>
          <t xml:space="preserve">|
</t>
        </is>
      </c>
      <c r="BA58" t="inlineStr">
        <is>
          <t/>
        </is>
      </c>
      <c r="BB58" s="2" t="inlineStr">
        <is>
          <t>elektronikus személyazonosság</t>
        </is>
      </c>
      <c r="BC58" s="2" t="inlineStr">
        <is>
          <t>3</t>
        </is>
      </c>
      <c r="BD58" s="2" t="inlineStr">
        <is>
          <t/>
        </is>
      </c>
      <c r="BE58" t="inlineStr">
        <is>
          <t/>
        </is>
      </c>
      <c r="BF58" s="2" t="inlineStr">
        <is>
          <t>identità elettronica</t>
        </is>
      </c>
      <c r="BG58" s="2" t="inlineStr">
        <is>
          <t>3</t>
        </is>
      </c>
      <c r="BH58" s="2" t="inlineStr">
        <is>
          <t/>
        </is>
      </c>
      <c r="BI58" t="inlineStr">
        <is>
          <t>mezzo elettronico che il cittadino può utilizzare per provare la propria identità al momento di accedere a un servizio</t>
        </is>
      </c>
      <c r="BJ58" s="2" t="inlineStr">
        <is>
          <t>elektroninė tapatybė|
e. tapatybė</t>
        </is>
      </c>
      <c r="BK58" s="2" t="inlineStr">
        <is>
          <t>3|
3</t>
        </is>
      </c>
      <c r="BL58" s="2" t="inlineStr">
        <is>
          <t xml:space="preserve">|
</t>
        </is>
      </c>
      <c r="BM58" t="inlineStr">
        <is>
          <t/>
        </is>
      </c>
      <c r="BN58" s="2" t="inlineStr">
        <is>
          <t>elektroniskā identitāte</t>
        </is>
      </c>
      <c r="BO58" s="2" t="inlineStr">
        <is>
          <t>3</t>
        </is>
      </c>
      <c r="BP58" s="2" t="inlineStr">
        <is>
          <t/>
        </is>
      </c>
      <c r="BQ58" t="inlineStr">
        <is>
          <t/>
        </is>
      </c>
      <c r="BR58" s="2" t="inlineStr">
        <is>
          <t>ID elettronika|
identità elettronika|
eID</t>
        </is>
      </c>
      <c r="BS58" s="2" t="inlineStr">
        <is>
          <t>3|
3|
3</t>
        </is>
      </c>
      <c r="BT58" s="2" t="inlineStr">
        <is>
          <t xml:space="preserve">|
|
</t>
        </is>
      </c>
      <c r="BU58" t="inlineStr">
        <is>
          <t>mezz biex persuna tagħti prova tal-identità tagħha b'mod elettroniku u b'hekk tingħata aċċess għal ċerti servizzi</t>
        </is>
      </c>
      <c r="BV58" s="2" t="inlineStr">
        <is>
          <t>elektronische identiteit|
eID</t>
        </is>
      </c>
      <c r="BW58" s="2" t="inlineStr">
        <is>
          <t>3|
3</t>
        </is>
      </c>
      <c r="BX58" s="2" t="inlineStr">
        <is>
          <t xml:space="preserve">|
</t>
        </is>
      </c>
      <c r="BY58" t="inlineStr">
        <is>
          <t>elektronisch identificatiemiddel om veilig te kunnen inloggen voor dienstverlening in de (semi-) publieke sector</t>
        </is>
      </c>
      <c r="BZ58" s="2" t="inlineStr">
        <is>
          <t>tożsamość elektroniczna</t>
        </is>
      </c>
      <c r="CA58" s="2" t="inlineStr">
        <is>
          <t>3</t>
        </is>
      </c>
      <c r="CB58" s="2" t="inlineStr">
        <is>
          <t/>
        </is>
      </c>
      <c r="CC58" t="inlineStr">
        <is>
          <t/>
        </is>
      </c>
      <c r="CD58" s="2" t="inlineStr">
        <is>
          <t>identidade eletrónica</t>
        </is>
      </c>
      <c r="CE58" s="2" t="inlineStr">
        <is>
          <t>3</t>
        </is>
      </c>
      <c r="CF58" s="2" t="inlineStr">
        <is>
          <t/>
        </is>
      </c>
      <c r="CG58" t="inlineStr">
        <is>
          <t>Forma de as pessoas provarem eletronicamente que são quem dizem ser e, por conseguinte, terem acesso a serviços.</t>
        </is>
      </c>
      <c r="CH58" s="2" t="inlineStr">
        <is>
          <t>identitate electronică</t>
        </is>
      </c>
      <c r="CI58" s="2" t="inlineStr">
        <is>
          <t>3</t>
        </is>
      </c>
      <c r="CJ58" s="2" t="inlineStr">
        <is>
          <t/>
        </is>
      </c>
      <c r="CK58" t="inlineStr">
        <is>
          <t/>
        </is>
      </c>
      <c r="CL58" s="2" t="inlineStr">
        <is>
          <t>elektronická totožnosť</t>
        </is>
      </c>
      <c r="CM58" s="2" t="inlineStr">
        <is>
          <t>3</t>
        </is>
      </c>
      <c r="CN58" s="2" t="inlineStr">
        <is>
          <t/>
        </is>
      </c>
      <c r="CO58" t="inlineStr">
        <is>
          <t>prostriedok umožňujúci danej osobe elektronicky proukázať svou totožnosť, a tým získať prístup k službám</t>
        </is>
      </c>
      <c r="CP58" s="2" t="inlineStr">
        <is>
          <t>elektronska identiteta</t>
        </is>
      </c>
      <c r="CQ58" s="2" t="inlineStr">
        <is>
          <t>3</t>
        </is>
      </c>
      <c r="CR58" s="2" t="inlineStr">
        <is>
          <t/>
        </is>
      </c>
      <c r="CS58" t="inlineStr">
        <is>
          <t/>
        </is>
      </c>
      <c r="CT58" s="2" t="inlineStr">
        <is>
          <t>e-leg|
eID|
e-legitimation</t>
        </is>
      </c>
      <c r="CU58" s="2" t="inlineStr">
        <is>
          <t>3|
3|
3</t>
        </is>
      </c>
      <c r="CV58" s="2" t="inlineStr">
        <is>
          <t xml:space="preserve">|
|
</t>
        </is>
      </c>
      <c r="CW58" t="inlineStr">
        <is>
          <t/>
        </is>
      </c>
    </row>
    <row r="59">
      <c r="A59" s="1" t="str">
        <f>HYPERLINK("https://iate.europa.eu/entry/result/3628671/all", "3628671")</f>
        <v>3628671</v>
      </c>
      <c r="B59" t="inlineStr">
        <is>
          <t>EDUCATION AND COMMUNICATIONS</t>
        </is>
      </c>
      <c r="C59" t="inlineStr">
        <is>
          <t>EDUCATION AND COMMUNICATIONS|information technology and data processing|computer system|information security</t>
        </is>
      </c>
      <c r="D59" t="inlineStr">
        <is>
          <t>yes</t>
        </is>
      </c>
      <c r="E59" t="inlineStr">
        <is>
          <t/>
        </is>
      </c>
      <c r="F59" t="inlineStr">
        <is>
          <t/>
        </is>
      </c>
      <c r="G59" t="inlineStr">
        <is>
          <t/>
        </is>
      </c>
      <c r="H59" t="inlineStr">
        <is>
          <t/>
        </is>
      </c>
      <c r="I59" t="inlineStr">
        <is>
          <t/>
        </is>
      </c>
      <c r="J59" s="2" t="inlineStr">
        <is>
          <t>rámec TIBER-EU|
Evropský rámec pro etické testování metodou červeného týmu založené na zpravodajství o hrozbách|
TIBER-EU</t>
        </is>
      </c>
      <c r="K59" s="2" t="inlineStr">
        <is>
          <t>3|
3|
3</t>
        </is>
      </c>
      <c r="L59" s="2" t="inlineStr">
        <is>
          <t xml:space="preserve">|
|
</t>
        </is>
      </c>
      <c r="M59" t="inlineStr">
        <is>
          <t>evropský rámec pro testování a zlepšování kybernetické odolnosti subjektů, zejména ve finančním sektoru</t>
        </is>
      </c>
      <c r="N59" s="2" t="inlineStr">
        <is>
          <t>TIBER-EU|
TIBER-EU-ramme</t>
        </is>
      </c>
      <c r="O59" s="2" t="inlineStr">
        <is>
          <t>3|
3</t>
        </is>
      </c>
      <c r="P59" s="2" t="inlineStr">
        <is>
          <t xml:space="preserve">|
</t>
        </is>
      </c>
      <c r="Q59" t="inlineStr">
        <is>
          <t>europæisk ramme for trusselsbaserede etiske red team-test, hvor ægte taktikker, teknikker og procedurer fra aktive hackergrupper kopieres med det formål at styrke
cyberrobustheden i finansielle virksomheder og derigennem fremme den finansielle stabilitet</t>
        </is>
      </c>
      <c r="R59" s="2" t="inlineStr">
        <is>
          <t>TIBER-EU-Rahmen|
TIBER-EU</t>
        </is>
      </c>
      <c r="S59" s="2" t="inlineStr">
        <is>
          <t>3|
3</t>
        </is>
      </c>
      <c r="T59" s="2" t="inlineStr">
        <is>
          <t xml:space="preserve">|
</t>
        </is>
      </c>
      <c r="U59" t="inlineStr">
        <is>
          <t>europäischer Rahmen zur Erhöhung der Cybersicherheit im Finanzsektor</t>
        </is>
      </c>
      <c r="V59" s="2" t="inlineStr">
        <is>
          <t>πλαίσιο TIBER-EU|
TIBER-EU</t>
        </is>
      </c>
      <c r="W59" s="2" t="inlineStr">
        <is>
          <t>3|
3</t>
        </is>
      </c>
      <c r="X59" s="2" t="inlineStr">
        <is>
          <t xml:space="preserve">|
</t>
        </is>
      </c>
      <c r="Y59" t="inlineStr">
        <is>
          <t/>
        </is>
      </c>
      <c r="Z59" s="2" t="inlineStr">
        <is>
          <t>European framework for threat intelligence-based ethical red-teaming|
TIBER-EU framework|
TIBER-EU</t>
        </is>
      </c>
      <c r="AA59" s="2" t="inlineStr">
        <is>
          <t>3|
2|
3</t>
        </is>
      </c>
      <c r="AB59" s="2" t="inlineStr">
        <is>
          <t xml:space="preserve">|
|
</t>
        </is>
      </c>
      <c r="AC59" t="inlineStr">
        <is>
          <t>European framework for testing and improving the cyber resilience of entities principally in the financial sector</t>
        </is>
      </c>
      <c r="AD59" s="2" t="inlineStr">
        <is>
          <t>TIBER-EU</t>
        </is>
      </c>
      <c r="AE59" s="2" t="inlineStr">
        <is>
          <t>3</t>
        </is>
      </c>
      <c r="AF59" s="2" t="inlineStr">
        <is>
          <t/>
        </is>
      </c>
      <c r="AG59" t="inlineStr">
        <is>
          <t>Marco europeo sobre ataques cibernéticos controlados para probar la resiliencia de las entidades en los mercados financieros.</t>
        </is>
      </c>
      <c r="AH59" s="2" t="inlineStr">
        <is>
          <t>TIBER-EU raamistik|
TIBER-EU</t>
        </is>
      </c>
      <c r="AI59" s="2" t="inlineStr">
        <is>
          <t>3|
3</t>
        </is>
      </c>
      <c r="AJ59" s="2" t="inlineStr">
        <is>
          <t xml:space="preserve">|
</t>
        </is>
      </c>
      <c r="AK59" t="inlineStr">
        <is>
          <t>Euroopa Keskpanga ja liikmesriikide keskpankade loodud
ühine standard, mis võimaldab ELi ja liikmesriikide ametiasutustel ja üksustel testida
finantssektori küberkerksust</t>
        </is>
      </c>
      <c r="AL59" s="2" t="inlineStr">
        <is>
          <t>TIBER-EU-kehys|
TIBER-EU</t>
        </is>
      </c>
      <c r="AM59" s="2" t="inlineStr">
        <is>
          <t>3|
3</t>
        </is>
      </c>
      <c r="AN59" s="2" t="inlineStr">
        <is>
          <t xml:space="preserve">|
</t>
        </is>
      </c>
      <c r="AO59" t="inlineStr">
        <is>
          <t>Systemaattinen, kontrolloitu ja ajantasaiseen kyberturvallisuuden uhkatietoon pohjautuva toimintamalli Red Team -tietoturvatestausten suorittamiseksi.</t>
        </is>
      </c>
      <c r="AP59" s="2" t="inlineStr">
        <is>
          <t>TIBER-EU</t>
        </is>
      </c>
      <c r="AQ59" s="2" t="inlineStr">
        <is>
          <t>3</t>
        </is>
      </c>
      <c r="AR59" s="2" t="inlineStr">
        <is>
          <t/>
        </is>
      </c>
      <c r="AS59" t="inlineStr">
        <is>
          <t>cadre européen pour un cyber-piratage contrôlé visant à tester la
résilience des entités des marchés financiers; il facilite le test des entités transfrontières qui sont soumises à la supervision de
plusieurs autorités son objectif est d’aider les entités à mieux appréhender leurs capacités en termes de
protection, de détection et de réaction, et à lutter contre les cyber-attaques</t>
        </is>
      </c>
      <c r="AT59" s="2" t="inlineStr">
        <is>
          <t>TIBER-EU</t>
        </is>
      </c>
      <c r="AU59" s="2" t="inlineStr">
        <is>
          <t>3</t>
        </is>
      </c>
      <c r="AV59" s="2" t="inlineStr">
        <is>
          <t/>
        </is>
      </c>
      <c r="AW59" t="inlineStr">
        <is>
          <t/>
        </is>
      </c>
      <c r="AX59" t="inlineStr">
        <is>
          <t/>
        </is>
      </c>
      <c r="AY59" t="inlineStr">
        <is>
          <t/>
        </is>
      </c>
      <c r="AZ59" t="inlineStr">
        <is>
          <t/>
        </is>
      </c>
      <c r="BA59" t="inlineStr">
        <is>
          <t/>
        </is>
      </c>
      <c r="BB59" s="2" t="inlineStr">
        <is>
          <t>TIBER-EU keretrendszer|
TIBER-EU</t>
        </is>
      </c>
      <c r="BC59" s="2" t="inlineStr">
        <is>
          <t>3|
3</t>
        </is>
      </c>
      <c r="BD59" s="2" t="inlineStr">
        <is>
          <t xml:space="preserve">|
</t>
        </is>
      </c>
      <c r="BE59" t="inlineStr">
        <is>
          <t>&lt;a href="https://iate.europa.eu/entry/result/3593230/hu" target="_blank"&gt;fenyegetettségi szempontú behatolási tesztelésen&lt;/a&gt; („red teaming”) alapuló keretrendszer</t>
        </is>
      </c>
      <c r="BF59" s="2" t="inlineStr">
        <is>
          <t>quadro di riferimento TIBER-EU|
TIBER-EU</t>
        </is>
      </c>
      <c r="BG59" s="2" t="inlineStr">
        <is>
          <t>3|
3</t>
        </is>
      </c>
      <c r="BH59" s="2" t="inlineStr">
        <is>
          <t xml:space="preserve">|
</t>
        </is>
      </c>
      <c r="BI59" t="inlineStr">
        <is>
          <t>quadro europeo inteso a consentire alle autorità di collaborare con le infrastrutture e le istituzioni del settore finanziario a simulazioni mirate di hacking etico (red team) per rafforzare la resilienza del settore nei confronti di attacchi informatici sofisticati</t>
        </is>
      </c>
      <c r="BJ59" s="2" t="inlineStr">
        <is>
          <t>TIBER-EU|
sistema TIBER-EU</t>
        </is>
      </c>
      <c r="BK59" s="2" t="inlineStr">
        <is>
          <t>3|
3</t>
        </is>
      </c>
      <c r="BL59" s="2" t="inlineStr">
        <is>
          <t xml:space="preserve">|
</t>
        </is>
      </c>
      <c r="BM59" t="inlineStr">
        <is>
          <t>europinė grėsmių analitikos naudojant &lt;a href="https://iate.europa.eu/entry/result/3591660/lt" target="_blank"&gt;etiško įzilaužimo&lt;/a&gt; metodą sistema</t>
        </is>
      </c>
      <c r="BN59" s="2" t="inlineStr">
        <is>
          <t>&lt;i&gt;TIBER-EU&lt;/i&gt;</t>
        </is>
      </c>
      <c r="BO59" s="2" t="inlineStr">
        <is>
          <t>2</t>
        </is>
      </c>
      <c r="BP59" s="2" t="inlineStr">
        <is>
          <t/>
        </is>
      </c>
      <c r="BQ59" t="inlineStr">
        <is>
          <t>ES mēroga sistēma, ar ko kontrolēti testē finanšu sektora kiberdrošību</t>
        </is>
      </c>
      <c r="BR59" s="2" t="inlineStr">
        <is>
          <t>TIBER-EU|
qafas TIBER-EU</t>
        </is>
      </c>
      <c r="BS59" s="2" t="inlineStr">
        <is>
          <t>3|
3</t>
        </is>
      </c>
      <c r="BT59" s="2" t="inlineStr">
        <is>
          <t xml:space="preserve">|
</t>
        </is>
      </c>
      <c r="BU59" t="inlineStr">
        <is>
          <t>qafas Ewropew li jagħti l-ewwel gwida li qatt saret għall-UE kollha dwar kif l-awtoritajiet, l-entitajiet u l-fornituri ta' &lt;a href="https://iate.europa.eu/entry/result/631B7CC15355467A9ECED68995243B77/mt?forceEcas=true" target="_blank"&gt;intelliġenza dwar it-theddid ċibernetiku&lt;/a&gt; u tat-&lt;a href="https://iate.europa.eu/entry/result/3565973" target="_blank"&gt;timijiet il-ħomor&lt;/a&gt; għandhom jaħdmu flimkien biex jittestjaw u jtejbu r-reżiljenza ċibernetika ta' entitajiet billi jwettqu ċiberattakki kkontrollati</t>
        </is>
      </c>
      <c r="BV59" s="2" t="inlineStr">
        <is>
          <t>Tiber-EU|
Tiber-EU-kader</t>
        </is>
      </c>
      <c r="BW59" s="2" t="inlineStr">
        <is>
          <t>2|
2</t>
        </is>
      </c>
      <c r="BX59" s="2" t="inlineStr">
        <is>
          <t xml:space="preserve">|
</t>
        </is>
      </c>
      <c r="BY59" t="inlineStr">
        <is>
          <t/>
        </is>
      </c>
      <c r="BZ59" s="2" t="inlineStr">
        <is>
          <t>TIBER-EU|
ramy TIBER-EU</t>
        </is>
      </c>
      <c r="CA59" s="2" t="inlineStr">
        <is>
          <t>3|
3</t>
        </is>
      </c>
      <c r="CB59" s="2" t="inlineStr">
        <is>
          <t xml:space="preserve">|
</t>
        </is>
      </c>
      <c r="CC59" t="inlineStr">
        <is>
          <t>ogólnounijne ramy przeprowadzania etycznych testów typu&lt;i&gt; &lt;a href="https://iate.europa.eu/entry/result/3591660/pl" target="_blank"&gt;red teaming&lt;/a&gt;&lt;/i&gt; - czyli symulowanych cyberataków na własną organizację - w oparciu o dane analityczne dotyczące zagrożeń</t>
        </is>
      </c>
      <c r="CD59" s="2" t="inlineStr">
        <is>
          <t>TIBER - EU|
quadro de referência TIBER - EU</t>
        </is>
      </c>
      <c r="CE59" s="2" t="inlineStr">
        <is>
          <t>3|
3</t>
        </is>
      </c>
      <c r="CF59" s="2" t="inlineStr">
        <is>
          <t xml:space="preserve">|
</t>
        </is>
      </c>
      <c r="CG59" t="inlineStr">
        <is>
          <t>Quadro
europeu de simulação de ciberataques para avaliar a resiliência de entidades
nos mercados financeiros.</t>
        </is>
      </c>
      <c r="CH59" t="inlineStr">
        <is>
          <t/>
        </is>
      </c>
      <c r="CI59" t="inlineStr">
        <is>
          <t/>
        </is>
      </c>
      <c r="CJ59" t="inlineStr">
        <is>
          <t/>
        </is>
      </c>
      <c r="CK59" t="inlineStr">
        <is>
          <t/>
        </is>
      </c>
      <c r="CL59" s="2" t="inlineStr">
        <is>
          <t>rámec TIBER-EU|
TIBER-EU</t>
        </is>
      </c>
      <c r="CM59" s="2" t="inlineStr">
        <is>
          <t>3|
3</t>
        </is>
      </c>
      <c r="CN59" s="2" t="inlineStr">
        <is>
          <t xml:space="preserve">|
</t>
        </is>
      </c>
      <c r="CO59" t="inlineStr">
        <is>
          <t>európsky rámec pre etické testovanie metódou „red teaming“ na základe informácií o hrozbách</t>
        </is>
      </c>
      <c r="CP59" s="2" t="inlineStr">
        <is>
          <t>okvir TIBER-EU</t>
        </is>
      </c>
      <c r="CQ59" s="2" t="inlineStr">
        <is>
          <t>3</t>
        </is>
      </c>
      <c r="CR59" s="2" t="inlineStr">
        <is>
          <t/>
        </is>
      </c>
      <c r="CS59" t="inlineStr">
        <is>
          <t>evropski okvir za etično vdiranje v računalniške sisteme na podlagi obveščevalnih podatkov o grožnjah</t>
        </is>
      </c>
      <c r="CT59" s="2" t="inlineStr">
        <is>
          <t>TIBER-EU-ram|
TIBER-EU</t>
        </is>
      </c>
      <c r="CU59" s="2" t="inlineStr">
        <is>
          <t>3|
3</t>
        </is>
      </c>
      <c r="CV59" s="2" t="inlineStr">
        <is>
          <t xml:space="preserve">|
</t>
        </is>
      </c>
      <c r="CW59" t="inlineStr">
        <is>
          <t>europeisk ram för hotstyrd penetrationstestning</t>
        </is>
      </c>
    </row>
    <row r="60">
      <c r="A60" s="1" t="str">
        <f>HYPERLINK("https://iate.europa.eu/entry/result/3628726/all", "3628726")</f>
        <v>3628726</v>
      </c>
      <c r="B60" t="inlineStr">
        <is>
          <t>SOCIAL QUESTIONS;EDUCATION AND COMMUNICATIONS</t>
        </is>
      </c>
      <c r="C60" t="inlineStr">
        <is>
          <t>SOCIAL QUESTIONS|health|medical science;EDUCATION AND COMMUNICATIONS|information technology and data processing|computer system|information security</t>
        </is>
      </c>
      <c r="D60" t="inlineStr">
        <is>
          <t>yes</t>
        </is>
      </c>
      <c r="E60" t="inlineStr">
        <is>
          <t/>
        </is>
      </c>
      <c r="F60" s="2" t="inlineStr">
        <is>
          <t>тестване в пул|
обединено тестване</t>
        </is>
      </c>
      <c r="G60" s="2" t="inlineStr">
        <is>
          <t>3|
3</t>
        </is>
      </c>
      <c r="H60" s="2" t="inlineStr">
        <is>
          <t xml:space="preserve">|
</t>
        </is>
      </c>
      <c r="I60" t="inlineStr">
        <is>
          <t>тестване на групи от индивиди, организми или обекти, за разлика от индивидуалното тестване</t>
        </is>
      </c>
      <c r="J60" s="2" t="inlineStr">
        <is>
          <t>společné testování</t>
        </is>
      </c>
      <c r="K60" s="2" t="inlineStr">
        <is>
          <t>2</t>
        </is>
      </c>
      <c r="L60" s="2" t="inlineStr">
        <is>
          <t/>
        </is>
      </c>
      <c r="M60" t="inlineStr">
        <is>
          <t>testování skupin, nikoli jednotlivých subjektů, osob či zvířat</t>
        </is>
      </c>
      <c r="N60" s="2" t="inlineStr">
        <is>
          <t>samlet testning</t>
        </is>
      </c>
      <c r="O60" s="2" t="inlineStr">
        <is>
          <t>3</t>
        </is>
      </c>
      <c r="P60" s="2" t="inlineStr">
        <is>
          <t/>
        </is>
      </c>
      <c r="Q60" t="inlineStr">
        <is>
          <t>testning af grupper til forskel fra testning af individuelle enheder, personer eller dyr</t>
        </is>
      </c>
      <c r="R60" s="2" t="inlineStr">
        <is>
          <t>gebündelte Tests</t>
        </is>
      </c>
      <c r="S60" s="2" t="inlineStr">
        <is>
          <t>3</t>
        </is>
      </c>
      <c r="T60" s="2" t="inlineStr">
        <is>
          <t/>
        </is>
      </c>
      <c r="U60" t="inlineStr">
        <is>
          <t>Testen von Gruppen im Gegensatz zum Testen einzelner Objekte, Personen oder Tiere</t>
        </is>
      </c>
      <c r="V60" s="2" t="inlineStr">
        <is>
          <t>ομαδικές δοκιμές</t>
        </is>
      </c>
      <c r="W60" s="2" t="inlineStr">
        <is>
          <t>3</t>
        </is>
      </c>
      <c r="X60" s="2" t="inlineStr">
        <is>
          <t/>
        </is>
      </c>
      <c r="Y60" t="inlineStr">
        <is>
          <t/>
        </is>
      </c>
      <c r="Z60" s="2" t="inlineStr">
        <is>
          <t>pooled testing</t>
        </is>
      </c>
      <c r="AA60" s="2" t="inlineStr">
        <is>
          <t>3</t>
        </is>
      </c>
      <c r="AB60" s="2" t="inlineStr">
        <is>
          <t/>
        </is>
      </c>
      <c r="AC60" t="inlineStr">
        <is>
          <t>testing of groups as opposed to testing of individual entities, persons or animals</t>
        </is>
      </c>
      <c r="AD60" t="inlineStr">
        <is>
          <t/>
        </is>
      </c>
      <c r="AE60" t="inlineStr">
        <is>
          <t/>
        </is>
      </c>
      <c r="AF60" t="inlineStr">
        <is>
          <t/>
        </is>
      </c>
      <c r="AG60" t="inlineStr">
        <is>
          <t/>
        </is>
      </c>
      <c r="AH60" t="inlineStr">
        <is>
          <t/>
        </is>
      </c>
      <c r="AI60" t="inlineStr">
        <is>
          <t/>
        </is>
      </c>
      <c r="AJ60" t="inlineStr">
        <is>
          <t/>
        </is>
      </c>
      <c r="AK60" t="inlineStr">
        <is>
          <t/>
        </is>
      </c>
      <c r="AL60" s="2" t="inlineStr">
        <is>
          <t>yhteistestaus</t>
        </is>
      </c>
      <c r="AM60" s="2" t="inlineStr">
        <is>
          <t>3</t>
        </is>
      </c>
      <c r="AN60" s="2" t="inlineStr">
        <is>
          <t/>
        </is>
      </c>
      <c r="AO60" t="inlineStr">
        <is>
          <t>Esimerkiksi kaikkien asiakkaiden eli ryhmien testaus yksittäisten yhteisöjen tai henkilöiden sijaan.</t>
        </is>
      </c>
      <c r="AP60" t="inlineStr">
        <is>
          <t/>
        </is>
      </c>
      <c r="AQ60" t="inlineStr">
        <is>
          <t/>
        </is>
      </c>
      <c r="AR60" t="inlineStr">
        <is>
          <t/>
        </is>
      </c>
      <c r="AS60" t="inlineStr">
        <is>
          <t/>
        </is>
      </c>
      <c r="AT60" s="2" t="inlineStr">
        <is>
          <t>tástáil chomhthiomsaithe</t>
        </is>
      </c>
      <c r="AU60" s="2" t="inlineStr">
        <is>
          <t>3</t>
        </is>
      </c>
      <c r="AV60" s="2" t="inlineStr">
        <is>
          <t/>
        </is>
      </c>
      <c r="AW60" t="inlineStr">
        <is>
          <t/>
        </is>
      </c>
      <c r="AX60" t="inlineStr">
        <is>
          <t/>
        </is>
      </c>
      <c r="AY60" t="inlineStr">
        <is>
          <t/>
        </is>
      </c>
      <c r="AZ60" t="inlineStr">
        <is>
          <t/>
        </is>
      </c>
      <c r="BA60" t="inlineStr">
        <is>
          <t/>
        </is>
      </c>
      <c r="BB60" s="2" t="inlineStr">
        <is>
          <t>csoportos tesztelés</t>
        </is>
      </c>
      <c r="BC60" s="2" t="inlineStr">
        <is>
          <t>3</t>
        </is>
      </c>
      <c r="BD60" s="2" t="inlineStr">
        <is>
          <t/>
        </is>
      </c>
      <c r="BE60" t="inlineStr">
        <is>
          <t>egyszerre több szervezet, személy vagy állat tesztelése</t>
        </is>
      </c>
      <c r="BF60" s="2" t="inlineStr">
        <is>
          <t>test congiunto</t>
        </is>
      </c>
      <c r="BG60" s="2" t="inlineStr">
        <is>
          <t>3</t>
        </is>
      </c>
      <c r="BH60" s="2" t="inlineStr">
        <is>
          <t/>
        </is>
      </c>
      <c r="BI60" t="inlineStr">
        <is>
          <t>test che comportano la partecipazione di più soggetti a differenza dei test individuali</t>
        </is>
      </c>
      <c r="BJ60" s="2" t="inlineStr">
        <is>
          <t>bendras testavimas</t>
        </is>
      </c>
      <c r="BK60" s="2" t="inlineStr">
        <is>
          <t>3</t>
        </is>
      </c>
      <c r="BL60" s="2" t="inlineStr">
        <is>
          <t/>
        </is>
      </c>
      <c r="BM60" t="inlineStr">
        <is>
          <t>ne individualių subjektų, asmenų ar gyvūnų, bet jų grupių testavimas</t>
        </is>
      </c>
      <c r="BN60" s="2" t="inlineStr">
        <is>
          <t>apvienotā testēšana</t>
        </is>
      </c>
      <c r="BO60" s="2" t="inlineStr">
        <is>
          <t>2</t>
        </is>
      </c>
      <c r="BP60" s="2" t="inlineStr">
        <is>
          <t/>
        </is>
      </c>
      <c r="BQ60" t="inlineStr">
        <is>
          <t/>
        </is>
      </c>
      <c r="BR60" s="2" t="inlineStr">
        <is>
          <t>ittestjar aggregat</t>
        </is>
      </c>
      <c r="BS60" s="2" t="inlineStr">
        <is>
          <t>3</t>
        </is>
      </c>
      <c r="BT60" s="2" t="inlineStr">
        <is>
          <t/>
        </is>
      </c>
      <c r="BU60" t="inlineStr">
        <is>
          <t>l-ittestjar ta' gruppi u mhux ta' entitajiet, persuni jew annimali individwali</t>
        </is>
      </c>
      <c r="BV60" s="2" t="inlineStr">
        <is>
          <t>pooled testing|
gebundeld testen</t>
        </is>
      </c>
      <c r="BW60" s="2" t="inlineStr">
        <is>
          <t>3|
3</t>
        </is>
      </c>
      <c r="BX60" s="2" t="inlineStr">
        <is>
          <t>proposed|
proposed</t>
        </is>
      </c>
      <c r="BY60" t="inlineStr">
        <is>
          <t/>
        </is>
      </c>
      <c r="BZ60" s="2" t="inlineStr">
        <is>
          <t>testowanie zbiorcze</t>
        </is>
      </c>
      <c r="CA60" s="2" t="inlineStr">
        <is>
          <t>3</t>
        </is>
      </c>
      <c r="CB60" s="2" t="inlineStr">
        <is>
          <t/>
        </is>
      </c>
      <c r="CC60" t="inlineStr">
        <is>
          <t>testowanie grup w przeciwieństwie do testowania poszczególnych jednostek, osób lub zwierząt</t>
        </is>
      </c>
      <c r="CD60" t="inlineStr">
        <is>
          <t/>
        </is>
      </c>
      <c r="CE60" t="inlineStr">
        <is>
          <t/>
        </is>
      </c>
      <c r="CF60" t="inlineStr">
        <is>
          <t/>
        </is>
      </c>
      <c r="CG60" t="inlineStr">
        <is>
          <t/>
        </is>
      </c>
      <c r="CH60" s="2" t="inlineStr">
        <is>
          <t>testare în grup|
testare grupată</t>
        </is>
      </c>
      <c r="CI60" s="2" t="inlineStr">
        <is>
          <t>3|
3</t>
        </is>
      </c>
      <c r="CJ60" s="2" t="inlineStr">
        <is>
          <t xml:space="preserve">|
</t>
        </is>
      </c>
      <c r="CK60" t="inlineStr">
        <is>
          <t>testare a unor grupuri spre deosebire de testare a unor entități individuale sau persoane ori animale</t>
        </is>
      </c>
      <c r="CL60" t="inlineStr">
        <is>
          <t/>
        </is>
      </c>
      <c r="CM60" t="inlineStr">
        <is>
          <t/>
        </is>
      </c>
      <c r="CN60" t="inlineStr">
        <is>
          <t/>
        </is>
      </c>
      <c r="CO60" t="inlineStr">
        <is>
          <t/>
        </is>
      </c>
      <c r="CP60" s="2" t="inlineStr">
        <is>
          <t>skupno testiranje</t>
        </is>
      </c>
      <c r="CQ60" s="2" t="inlineStr">
        <is>
          <t>3</t>
        </is>
      </c>
      <c r="CR60" s="2" t="inlineStr">
        <is>
          <t/>
        </is>
      </c>
      <c r="CS60" t="inlineStr">
        <is>
          <t/>
        </is>
      </c>
      <c r="CT60" s="2" t="inlineStr">
        <is>
          <t>gemensam testning</t>
        </is>
      </c>
      <c r="CU60" s="2" t="inlineStr">
        <is>
          <t>3</t>
        </is>
      </c>
      <c r="CV60" s="2" t="inlineStr">
        <is>
          <t/>
        </is>
      </c>
      <c r="CW60" t="inlineStr">
        <is>
          <t>testning av grupper till skillnad från testning av enskilda enheter, personer eller djur</t>
        </is>
      </c>
    </row>
    <row r="61">
      <c r="A61" s="1" t="str">
        <f>HYPERLINK("https://iate.europa.eu/entry/result/3629405/all", "3629405")</f>
        <v>3629405</v>
      </c>
      <c r="B61" t="inlineStr">
        <is>
          <t>EDUCATION AND COMMUNICATIONS</t>
        </is>
      </c>
      <c r="C61" t="inlineStr">
        <is>
          <t>EDUCATION AND COMMUNICATIONS|communications;EDUCATION AND COMMUNICATIONS|information technology and data processing</t>
        </is>
      </c>
      <c r="D61" t="inlineStr">
        <is>
          <t>yes</t>
        </is>
      </c>
      <c r="E61" t="inlineStr">
        <is>
          <t/>
        </is>
      </c>
      <c r="F61" t="inlineStr">
        <is>
          <t/>
        </is>
      </c>
      <c r="G61" t="inlineStr">
        <is>
          <t/>
        </is>
      </c>
      <c r="H61" t="inlineStr">
        <is>
          <t/>
        </is>
      </c>
      <c r="I61" t="inlineStr">
        <is>
          <t/>
        </is>
      </c>
      <c r="J61" s="2" t="inlineStr">
        <is>
          <t>přihrádka na kartu SIM</t>
        </is>
      </c>
      <c r="K61" s="2" t="inlineStr">
        <is>
          <t>3</t>
        </is>
      </c>
      <c r="L61" s="2" t="inlineStr">
        <is>
          <t/>
        </is>
      </c>
      <c r="M61" t="inlineStr">
        <is>
          <t/>
        </is>
      </c>
      <c r="N61" t="inlineStr">
        <is>
          <t/>
        </is>
      </c>
      <c r="O61" t="inlineStr">
        <is>
          <t/>
        </is>
      </c>
      <c r="P61" t="inlineStr">
        <is>
          <t/>
        </is>
      </c>
      <c r="Q61" t="inlineStr">
        <is>
          <t/>
        </is>
      </c>
      <c r="R61" t="inlineStr">
        <is>
          <t/>
        </is>
      </c>
      <c r="S61" t="inlineStr">
        <is>
          <t/>
        </is>
      </c>
      <c r="T61" t="inlineStr">
        <is>
          <t/>
        </is>
      </c>
      <c r="U61" t="inlineStr">
        <is>
          <t/>
        </is>
      </c>
      <c r="V61" t="inlineStr">
        <is>
          <t/>
        </is>
      </c>
      <c r="W61" t="inlineStr">
        <is>
          <t/>
        </is>
      </c>
      <c r="X61" t="inlineStr">
        <is>
          <t/>
        </is>
      </c>
      <c r="Y61" t="inlineStr">
        <is>
          <t/>
        </is>
      </c>
      <c r="Z61" s="2" t="inlineStr">
        <is>
          <t>SIM tray</t>
        </is>
      </c>
      <c r="AA61" s="2" t="inlineStr">
        <is>
          <t>3</t>
        </is>
      </c>
      <c r="AB61" s="2" t="inlineStr">
        <is>
          <t/>
        </is>
      </c>
      <c r="AC61" t="inlineStr">
        <is>
          <t>small holder for a phone's or tablet's &lt;a href="https://iate.europa.eu/entry/result/1230527/all" target="_blank"&gt;SIM card&lt;/a&gt;</t>
        </is>
      </c>
      <c r="AD61" s="2" t="inlineStr">
        <is>
          <t>bandeja de la SIM</t>
        </is>
      </c>
      <c r="AE61" s="2" t="inlineStr">
        <is>
          <t>3</t>
        </is>
      </c>
      <c r="AF61" s="2" t="inlineStr">
        <is>
          <t/>
        </is>
      </c>
      <c r="AG61" t="inlineStr">
        <is>
          <t>Pequño soporte, situado habitualmente en el lateral del telefono móvil, que aloja la &lt;a href="https://iate.europa.eu/entry/result/1230527/es" target="_blank"&gt;tarjeta SIM&lt;/a&gt;.</t>
        </is>
      </c>
      <c r="AH61" t="inlineStr">
        <is>
          <t/>
        </is>
      </c>
      <c r="AI61" t="inlineStr">
        <is>
          <t/>
        </is>
      </c>
      <c r="AJ61" t="inlineStr">
        <is>
          <t/>
        </is>
      </c>
      <c r="AK61" t="inlineStr">
        <is>
          <t/>
        </is>
      </c>
      <c r="AL61" t="inlineStr">
        <is>
          <t/>
        </is>
      </c>
      <c r="AM61" t="inlineStr">
        <is>
          <t/>
        </is>
      </c>
      <c r="AN61" t="inlineStr">
        <is>
          <t/>
        </is>
      </c>
      <c r="AO61" t="inlineStr">
        <is>
          <t/>
        </is>
      </c>
      <c r="AP61" s="2" t="inlineStr">
        <is>
          <t>support de carte SIM</t>
        </is>
      </c>
      <c r="AQ61" s="2" t="inlineStr">
        <is>
          <t>3</t>
        </is>
      </c>
      <c r="AR61" s="2" t="inlineStr">
        <is>
          <t/>
        </is>
      </c>
      <c r="AS61" t="inlineStr">
        <is>
          <t/>
        </is>
      </c>
      <c r="AT61" t="inlineStr">
        <is>
          <t/>
        </is>
      </c>
      <c r="AU61" t="inlineStr">
        <is>
          <t/>
        </is>
      </c>
      <c r="AV61" t="inlineStr">
        <is>
          <t/>
        </is>
      </c>
      <c r="AW61" t="inlineStr">
        <is>
          <t/>
        </is>
      </c>
      <c r="AX61" t="inlineStr">
        <is>
          <t/>
        </is>
      </c>
      <c r="AY61" t="inlineStr">
        <is>
          <t/>
        </is>
      </c>
      <c r="AZ61" t="inlineStr">
        <is>
          <t/>
        </is>
      </c>
      <c r="BA61" t="inlineStr">
        <is>
          <t/>
        </is>
      </c>
      <c r="BB61" t="inlineStr">
        <is>
          <t/>
        </is>
      </c>
      <c r="BC61" t="inlineStr">
        <is>
          <t/>
        </is>
      </c>
      <c r="BD61" t="inlineStr">
        <is>
          <t/>
        </is>
      </c>
      <c r="BE61" t="inlineStr">
        <is>
          <t/>
        </is>
      </c>
      <c r="BF61" t="inlineStr">
        <is>
          <t/>
        </is>
      </c>
      <c r="BG61" t="inlineStr">
        <is>
          <t/>
        </is>
      </c>
      <c r="BH61" t="inlineStr">
        <is>
          <t/>
        </is>
      </c>
      <c r="BI61" t="inlineStr">
        <is>
          <t/>
        </is>
      </c>
      <c r="BJ61" t="inlineStr">
        <is>
          <t/>
        </is>
      </c>
      <c r="BK61" t="inlineStr">
        <is>
          <t/>
        </is>
      </c>
      <c r="BL61" t="inlineStr">
        <is>
          <t/>
        </is>
      </c>
      <c r="BM61" t="inlineStr">
        <is>
          <t/>
        </is>
      </c>
      <c r="BN61" t="inlineStr">
        <is>
          <t/>
        </is>
      </c>
      <c r="BO61" t="inlineStr">
        <is>
          <t/>
        </is>
      </c>
      <c r="BP61" t="inlineStr">
        <is>
          <t/>
        </is>
      </c>
      <c r="BQ61" t="inlineStr">
        <is>
          <t/>
        </is>
      </c>
      <c r="BR61" s="2" t="inlineStr">
        <is>
          <t>kexxun tas-SIM</t>
        </is>
      </c>
      <c r="BS61" s="2" t="inlineStr">
        <is>
          <t>3</t>
        </is>
      </c>
      <c r="BT61" s="2" t="inlineStr">
        <is>
          <t/>
        </is>
      </c>
      <c r="BU61" t="inlineStr">
        <is>
          <t>kexxun li fiħ titqiegħed is-SIM card ta' tablet jew ta' telefown ċellulari</t>
        </is>
      </c>
      <c r="BV61" t="inlineStr">
        <is>
          <t/>
        </is>
      </c>
      <c r="BW61" t="inlineStr">
        <is>
          <t/>
        </is>
      </c>
      <c r="BX61" t="inlineStr">
        <is>
          <t/>
        </is>
      </c>
      <c r="BY61" t="inlineStr">
        <is>
          <t/>
        </is>
      </c>
      <c r="BZ61" t="inlineStr">
        <is>
          <t/>
        </is>
      </c>
      <c r="CA61" t="inlineStr">
        <is>
          <t/>
        </is>
      </c>
      <c r="CB61" t="inlineStr">
        <is>
          <t/>
        </is>
      </c>
      <c r="CC61" t="inlineStr">
        <is>
          <t/>
        </is>
      </c>
      <c r="CD61" t="inlineStr">
        <is>
          <t/>
        </is>
      </c>
      <c r="CE61" t="inlineStr">
        <is>
          <t/>
        </is>
      </c>
      <c r="CF61" t="inlineStr">
        <is>
          <t/>
        </is>
      </c>
      <c r="CG61" t="inlineStr">
        <is>
          <t/>
        </is>
      </c>
      <c r="CH61" t="inlineStr">
        <is>
          <t/>
        </is>
      </c>
      <c r="CI61" t="inlineStr">
        <is>
          <t/>
        </is>
      </c>
      <c r="CJ61" t="inlineStr">
        <is>
          <t/>
        </is>
      </c>
      <c r="CK61" t="inlineStr">
        <is>
          <t/>
        </is>
      </c>
      <c r="CL61" s="2" t="inlineStr">
        <is>
          <t>priehradka na SIM kartu|
priehradka SIM karty</t>
        </is>
      </c>
      <c r="CM61" s="2" t="inlineStr">
        <is>
          <t>3|
3</t>
        </is>
      </c>
      <c r="CN61" s="2" t="inlineStr">
        <is>
          <t xml:space="preserve">|
</t>
        </is>
      </c>
      <c r="CO61" t="inlineStr">
        <is>
          <t>malé zasúvateľné/vysúvateľné úložisko &lt;a href="https://iate.europa.eu/entry/result/1230527/sk" target="_blank"&gt;SIM karty&lt;/a&gt; mobilného telefónu alebo tabletu</t>
        </is>
      </c>
      <c r="CP61" t="inlineStr">
        <is>
          <t/>
        </is>
      </c>
      <c r="CQ61" t="inlineStr">
        <is>
          <t/>
        </is>
      </c>
      <c r="CR61" t="inlineStr">
        <is>
          <t/>
        </is>
      </c>
      <c r="CS61" t="inlineStr">
        <is>
          <t/>
        </is>
      </c>
      <c r="CT61" s="2" t="inlineStr">
        <is>
          <t>simkortshållare</t>
        </is>
      </c>
      <c r="CU61" s="2" t="inlineStr">
        <is>
          <t>3</t>
        </is>
      </c>
      <c r="CV61" s="2" t="inlineStr">
        <is>
          <t/>
        </is>
      </c>
      <c r="CW61" t="inlineStr">
        <is>
          <t>liten hållare för en mobil enhets &lt;a href="https://iate.europa.eu/entry/result/1230527" target="_blank"&gt;SIM-kort&lt;/a&gt;</t>
        </is>
      </c>
    </row>
    <row r="62">
      <c r="A62" s="1" t="str">
        <f>HYPERLINK("https://iate.europa.eu/entry/result/3582127/all", "3582127")</f>
        <v>3582127</v>
      </c>
      <c r="B62" t="inlineStr">
        <is>
          <t>EUROPEAN UNION;PRODUCTION, TECHNOLOGY AND RESEARCH</t>
        </is>
      </c>
      <c r="C62" t="inlineStr">
        <is>
          <t>EUROPEAN UNION|European Union law|EU act|regulation (EU);PRODUCTION, TECHNOLOGY AND RESEARCH|technology and technical regulations|technology|digital technology;EUROPEAN UNION|European construction|deepening of the European Union|single market</t>
        </is>
      </c>
      <c r="D62" t="inlineStr">
        <is>
          <t>yes</t>
        </is>
      </c>
      <c r="E62" t="inlineStr">
        <is>
          <t>proposed</t>
        </is>
      </c>
      <c r="F62" s="2" t="inlineStr">
        <is>
          <t>Регламент относно единния пазар на цифрови услуги|
Законодателен акт за цифровите услуги|
законодателен акт за цифровите услуги</t>
        </is>
      </c>
      <c r="G62" s="2" t="inlineStr">
        <is>
          <t>3|
3|
3</t>
        </is>
      </c>
      <c r="H62" s="2" t="inlineStr">
        <is>
          <t xml:space="preserve">|
|
</t>
        </is>
      </c>
      <c r="I62" t="inlineStr">
        <is>
          <t/>
        </is>
      </c>
      <c r="J62" s="2" t="inlineStr">
        <is>
          <t>nařízení o jednotném trhu digitálních služeb|
akt o digitálních službách</t>
        </is>
      </c>
      <c r="K62" s="2" t="inlineStr">
        <is>
          <t>3|
3</t>
        </is>
      </c>
      <c r="L62" s="2" t="inlineStr">
        <is>
          <t xml:space="preserve">|
</t>
        </is>
      </c>
      <c r="M62" t="inlineStr">
        <is>
          <t/>
        </is>
      </c>
      <c r="N62" s="2" t="inlineStr">
        <is>
          <t>forordningen om digitale tjenester|
forordning om et indre marked for digitale tjenester</t>
        </is>
      </c>
      <c r="O62" s="2" t="inlineStr">
        <is>
          <t>3|
3</t>
        </is>
      </c>
      <c r="P62" s="2" t="inlineStr">
        <is>
          <t xml:space="preserve">|
</t>
        </is>
      </c>
      <c r="Q62" t="inlineStr">
        <is>
          <t>retsakt, som foreslås med henblik på at modernisere EU-reglerne om ansvar og sikkerhed for digitale platforme, tjenester og produkter og dermed fuldende det digitale indre marked</t>
        </is>
      </c>
      <c r="R62" s="2" t="inlineStr">
        <is>
          <t>Gesetz über digitale Dienste|
Verordnung über einen Binnenmarkt für digitale Dienste</t>
        </is>
      </c>
      <c r="S62" s="2" t="inlineStr">
        <is>
          <t>3|
3</t>
        </is>
      </c>
      <c r="T62" s="2" t="inlineStr">
        <is>
          <t>|
proposed</t>
        </is>
      </c>
      <c r="U62" t="inlineStr">
        <is>
          <t>geplantes Gesetz zur Schaffung besserer Haftungs- und Sicherheitsvorschriften für digitale Plattformen, Dienste und Produkte sowie zur Vollendung des digitalen Binnenmarkts</t>
        </is>
      </c>
      <c r="V62" s="2" t="inlineStr">
        <is>
          <t>κανονισμός σχετικά με την ενιαία αγορά ψηφιακών υπηρεσιών|
πράξη για τις ψηφιακές υπηρεσίες</t>
        </is>
      </c>
      <c r="W62" s="2" t="inlineStr">
        <is>
          <t>3|
3</t>
        </is>
      </c>
      <c r="X62" s="2" t="inlineStr">
        <is>
          <t>proposed|
proposed</t>
        </is>
      </c>
      <c r="Y62" t="inlineStr">
        <is>
          <t>προτεινόμενη πράξη που θα έχει ως στόχο την αναβάθμιση των κανόνων για την ευθύνη και την ασφάλεια των ψηφιακών πλατφορμών, υπηρεσιών και προϊόντων και την ολοκλήρωση της ψηφιακής ενιαίας αγοράς</t>
        </is>
      </c>
      <c r="Z62" s="2" t="inlineStr">
        <is>
          <t>DSA|
Digital Services Act|
Digital Service Act package|
Regulation on a Single Market For Digital Services|
DSA proposal</t>
        </is>
      </c>
      <c r="AA62" s="2" t="inlineStr">
        <is>
          <t>3|
3|
1|
3|
1</t>
        </is>
      </c>
      <c r="AB62" s="2" t="inlineStr">
        <is>
          <t xml:space="preserve">|
|
|
|
</t>
        </is>
      </c>
      <c r="AC62" t="inlineStr">
        <is>
          <t>planned act that will upgrade EU liability and safety rules for digital platforms, services and products, and complete the Digital Single Market</t>
        </is>
      </c>
      <c r="AD62" s="2" t="inlineStr">
        <is>
          <t>Reglamento del Parlamento Europeo y del Consejo relativo a un mercado único de servicios digitales|
Ley de Servicios Digitales</t>
        </is>
      </c>
      <c r="AE62" s="2" t="inlineStr">
        <is>
          <t>3|
3</t>
        </is>
      </c>
      <c r="AF62" s="2" t="inlineStr">
        <is>
          <t xml:space="preserve">|
</t>
        </is>
      </c>
      <c r="AG62" t="inlineStr">
        <is>
          <t>Norma prevista por la Comisión Europea para el período 2019-2024 con el fin de mejorar en la Unión las normas de responsabilidad
y seguridad para las plataformas, los servicios
y los productos digitales, así como de completar el
mercado único digital.</t>
        </is>
      </c>
      <c r="AH62" s="2" t="inlineStr">
        <is>
          <t>digiteenuste määrus|
määrus, mis käsitleb digiteenuste ühtset turgu</t>
        </is>
      </c>
      <c r="AI62" s="2" t="inlineStr">
        <is>
          <t>3|
2</t>
        </is>
      </c>
      <c r="AJ62" s="2" t="inlineStr">
        <is>
          <t>|
proposed</t>
        </is>
      </c>
      <c r="AK62" t="inlineStr">
        <is>
          <t>kavandatav õigusakt, millega ajakohastatakse digiplatvormide, -teenuste ja -toodete suhtes kohaldatavaid vastutust ja ohutust käsitlevaid ELi norme ning kujundatakse välja digitaalne ühtne turg</t>
        </is>
      </c>
      <c r="AL62" s="2" t="inlineStr">
        <is>
          <t>digipalvelusäädös|
asetus digitaalisten palvelujen sisämarkkinoista</t>
        </is>
      </c>
      <c r="AM62" s="2" t="inlineStr">
        <is>
          <t>3|
3</t>
        </is>
      </c>
      <c r="AN62" s="2" t="inlineStr">
        <is>
          <t xml:space="preserve">|
</t>
        </is>
      </c>
      <c r="AO62" t="inlineStr">
        <is>
          <t/>
        </is>
      </c>
      <c r="AP62" s="2" t="inlineStr">
        <is>
          <t>règlement relatif à un marché intérieur des services numériques|
législation sur les services numériques</t>
        </is>
      </c>
      <c r="AQ62" s="2" t="inlineStr">
        <is>
          <t>3|
3</t>
        </is>
      </c>
      <c r="AR62" s="2" t="inlineStr">
        <is>
          <t xml:space="preserve">|
</t>
        </is>
      </c>
      <c r="AS62" t="inlineStr">
        <is>
          <t>législation prévue visant à renforcer les règles de l'UE en matière
de protection des consommateurs en ligne, accroître la responsabilité et la sécurité des
plateformes et favoriser l'innovation, la croissance et la compétitivité au sein du marché
unique</t>
        </is>
      </c>
      <c r="AT62" s="2" t="inlineStr">
        <is>
          <t>Rialachán maidir le Margadh Aonair le haghaidh Seirbhísí Digiteacha|
an Gníomh um Sheirbhísí Digiteacha|
an Rialachán maidir le Margadh Aonair do Sheirbhísí Digiteacha (an Ionstraim um Sheirbhísí Digiteacha)</t>
        </is>
      </c>
      <c r="AU62" s="2" t="inlineStr">
        <is>
          <t>3|
3|
3</t>
        </is>
      </c>
      <c r="AV62" s="2" t="inlineStr">
        <is>
          <t xml:space="preserve">|
preferred|
</t>
        </is>
      </c>
      <c r="AW62" t="inlineStr">
        <is>
          <t/>
        </is>
      </c>
      <c r="AX62" s="2" t="inlineStr">
        <is>
          <t>Akt o digitalnim uslugama|
Uredba o jedinstvenom tržištu digitalnih usluga</t>
        </is>
      </c>
      <c r="AY62" s="2" t="inlineStr">
        <is>
          <t>3|
3</t>
        </is>
      </c>
      <c r="AZ62" s="2" t="inlineStr">
        <is>
          <t xml:space="preserve">|
</t>
        </is>
      </c>
      <c r="BA62" t="inlineStr">
        <is>
          <t/>
        </is>
      </c>
      <c r="BB62" s="2" t="inlineStr">
        <is>
          <t>digitális szolgáltatásokról szóló jogszabály|
a digitális szolgáltatások egységes piacáról szóló rendelet</t>
        </is>
      </c>
      <c r="BC62" s="2" t="inlineStr">
        <is>
          <t>3|
3</t>
        </is>
      </c>
      <c r="BD62" s="2" t="inlineStr">
        <is>
          <t xml:space="preserve">|
</t>
        </is>
      </c>
      <c r="BE62" t="inlineStr">
        <is>
          <t>a digitális platformokra, szolgáltatásokra és termékekre vonatkozó felelősségi és biztonsági szabályok aktualizálására és a digitális tartalmak egységes piacának megvalósítására irányuló, tervezett jogszabály</t>
        </is>
      </c>
      <c r="BF62" s="2" t="inlineStr">
        <is>
          <t>normativa sui servizi digitali|
legge sui servizi digitali|
regolamento relativo a un mercato unico dei servizi digitali</t>
        </is>
      </c>
      <c r="BG62" s="2" t="inlineStr">
        <is>
          <t>3|
3|
3</t>
        </is>
      </c>
      <c r="BH62" s="2" t="inlineStr">
        <is>
          <t xml:space="preserve">|
|
</t>
        </is>
      </c>
      <c r="BI62" t="inlineStr">
        <is>
          <t>legge pianificata che mirerà a rafforzare le norme in materia di responsabilità e sicurezza per le piattaforme, i servizi e i prodotti digitali, completando il mercato unico digitale</t>
        </is>
      </c>
      <c r="BJ62" s="2" t="inlineStr">
        <is>
          <t>SPA|
Skaitmeninių paslaugų aktas</t>
        </is>
      </c>
      <c r="BK62" s="2" t="inlineStr">
        <is>
          <t>3|
3</t>
        </is>
      </c>
      <c r="BL62" s="2" t="inlineStr">
        <is>
          <t xml:space="preserve">|
</t>
        </is>
      </c>
      <c r="BM62" t="inlineStr">
        <is>
          <t>aktas, kuriuo atnaujinamos atsakomybės ir saugos taisyklės, susijusios su skaitmeninėmis platformomis, paslaugomis ir produktais, ir baigiama kurti bendroji skaitmeninė rinka</t>
        </is>
      </c>
      <c r="BN62" s="2" t="inlineStr">
        <is>
          <t>Regula par digitālo pakalpojumu vienoto tirgu|
Digitālo pakalpojumu akts</t>
        </is>
      </c>
      <c r="BO62" s="2" t="inlineStr">
        <is>
          <t>3|
3</t>
        </is>
      </c>
      <c r="BP62" s="2" t="inlineStr">
        <is>
          <t>|
preferred</t>
        </is>
      </c>
      <c r="BQ62" t="inlineStr">
        <is>
          <t>plānots tiesību akts, ar kuru paredzēts atjaunināt noteikumus, kas attiecībā uz digitālajām platformām, pakalpojumiem un produktiem reglamentē atbildību un to drošumu, un ar kuru paredzēts pabeigt digitālo vienoto tirgu</t>
        </is>
      </c>
      <c r="BR62" s="2" t="inlineStr">
        <is>
          <t>Regolament dwar Suq Intern għas-Servizzi Diġitali|
Att dwar is-Servizzi Diġitali</t>
        </is>
      </c>
      <c r="BS62" s="2" t="inlineStr">
        <is>
          <t>3|
3</t>
        </is>
      </c>
      <c r="BT62" s="2" t="inlineStr">
        <is>
          <t xml:space="preserve">|
</t>
        </is>
      </c>
      <c r="BU62" t="inlineStr">
        <is>
          <t>att leġiżlattiv ippjanat, li se jaġġorna r-regoli dwar ir-responsabilità u s-sigurtà tal-UE għall-pjattaformi, is-servizzi u l-prodotti diġitali, u li se jikkompleta s-Suq Uniku Diġitali</t>
        </is>
      </c>
      <c r="BV62" s="2" t="inlineStr">
        <is>
          <t>wet digitale diensten|
voorstel voor een verordening betreffende een eengemaakte markt voor digitale diensten|
wet inzake digitale diensten</t>
        </is>
      </c>
      <c r="BW62" s="2" t="inlineStr">
        <is>
          <t>3|
3|
3</t>
        </is>
      </c>
      <c r="BX62" s="2" t="inlineStr">
        <is>
          <t xml:space="preserve">|
|
</t>
        </is>
      </c>
      <c r="BY62" t="inlineStr">
        <is>
          <t>geplande wetgevingshandeling die als doel heeft de EU-regels inzake aansprakelijkheid en veiligheid van digitale platforms, diensten en producten te actualiseren en de digitale eengemaakte markt te voltooien</t>
        </is>
      </c>
      <c r="BZ62" s="2" t="inlineStr">
        <is>
          <t>akt o usługach cyfrowych|
rozporządzenie w sprawie jednolitego rynku usług cyfrowych</t>
        </is>
      </c>
      <c r="CA62" s="2" t="inlineStr">
        <is>
          <t>3|
3</t>
        </is>
      </c>
      <c r="CB62" s="2" t="inlineStr">
        <is>
          <t xml:space="preserve">|
</t>
        </is>
      </c>
      <c r="CC62" t="inlineStr">
        <is>
          <t>akt prawny, który aktualizuje przepisy UE dotyczące odpowiedzialności i bezpieczeństwa w odniesieniu do platform, usług i produktów cyfrowych i uzupełnia jednolity rynek cyfrowy</t>
        </is>
      </c>
      <c r="CD62" s="2" t="inlineStr">
        <is>
          <t>Regulamento relativo a um mercado único de serviços digitais|
RSD|
Regulamento Serviços Digitais</t>
        </is>
      </c>
      <c r="CE62" s="2" t="inlineStr">
        <is>
          <t>3|
3|
3</t>
        </is>
      </c>
      <c r="CF62" s="2" t="inlineStr">
        <is>
          <t xml:space="preserve">|
|
</t>
        </is>
      </c>
      <c r="CG62" t="inlineStr">
        <is>
          <t>Novo ato legislativo (ainda em fase de proposta) sobre os serviços digitais, que melhorará as normas em matéria de responsabilidade e de segurança das plataformas, dos serviços e dos produtos digitais.</t>
        </is>
      </c>
      <c r="CH62" s="2" t="inlineStr">
        <is>
          <t>act legislativ privind serviciile digitale|
regulament privind o piață unică pentru serviciile digitale</t>
        </is>
      </c>
      <c r="CI62" s="2" t="inlineStr">
        <is>
          <t>3|
3</t>
        </is>
      </c>
      <c r="CJ62" s="2" t="inlineStr">
        <is>
          <t xml:space="preserve">|
</t>
        </is>
      </c>
      <c r="CK62" t="inlineStr">
        <is>
          <t/>
        </is>
      </c>
      <c r="CL62" s="2" t="inlineStr">
        <is>
          <t>akt o digitálnych službách|
nariadenie o jednotnom trhu s digitálnymi službami</t>
        </is>
      </c>
      <c r="CM62" s="2" t="inlineStr">
        <is>
          <t>3|
3</t>
        </is>
      </c>
      <c r="CN62" s="2" t="inlineStr">
        <is>
          <t xml:space="preserve">|
</t>
        </is>
      </c>
      <c r="CO62" t="inlineStr">
        <is>
          <t/>
        </is>
      </c>
      <c r="CP62" s="2" t="inlineStr">
        <is>
          <t>akt o digitalnih storitvah|
uredba o enotnem trgu digitalnih storitev</t>
        </is>
      </c>
      <c r="CQ62" s="2" t="inlineStr">
        <is>
          <t>3|
3</t>
        </is>
      </c>
      <c r="CR62" s="2" t="inlineStr">
        <is>
          <t xml:space="preserve">|
</t>
        </is>
      </c>
      <c r="CS62" t="inlineStr">
        <is>
          <t/>
        </is>
      </c>
      <c r="CT62" s="2" t="inlineStr">
        <is>
          <t>rättsakt om digitala tjänster|
förordning om digitala tjänster</t>
        </is>
      </c>
      <c r="CU62" s="2" t="inlineStr">
        <is>
          <t>3|
2</t>
        </is>
      </c>
      <c r="CV62" s="2" t="inlineStr">
        <is>
          <t xml:space="preserve">|
</t>
        </is>
      </c>
      <c r="CW62" t="inlineStr">
        <is>
          <t/>
        </is>
      </c>
    </row>
    <row r="63">
      <c r="A63" s="1" t="str">
        <f>HYPERLINK("https://iate.europa.eu/entry/result/3629399/all", "3629399")</f>
        <v>3629399</v>
      </c>
      <c r="B63" t="inlineStr">
        <is>
          <t>PRODUCTION, TECHNOLOGY AND RESEARCH;EDUCATION AND COMMUNICATIONS</t>
        </is>
      </c>
      <c r="C63" t="inlineStr">
        <is>
          <t>PRODUCTION, TECHNOLOGY AND RESEARCH|production;EDUCATION AND COMMUNICATIONS|communications;EDUCATION AND COMMUNICATIONS|information technology and data processing</t>
        </is>
      </c>
      <c r="D63" t="inlineStr">
        <is>
          <t>yes</t>
        </is>
      </c>
      <c r="E63" t="inlineStr">
        <is>
          <t/>
        </is>
      </c>
      <c r="F63" t="inlineStr">
        <is>
          <t/>
        </is>
      </c>
      <c r="G63" t="inlineStr">
        <is>
          <t/>
        </is>
      </c>
      <c r="H63" t="inlineStr">
        <is>
          <t/>
        </is>
      </c>
      <c r="I63" t="inlineStr">
        <is>
          <t/>
        </is>
      </c>
      <c r="J63" s="2" t="inlineStr">
        <is>
          <t>dílenské prostředí</t>
        </is>
      </c>
      <c r="K63" s="2" t="inlineStr">
        <is>
          <t>2</t>
        </is>
      </c>
      <c r="L63" s="2" t="inlineStr">
        <is>
          <t/>
        </is>
      </c>
      <c r="M63" t="inlineStr">
        <is>
          <t>prostředí, které není &lt;a href="https://iate.europa.eu/entry/result/3629397/cs" target="_blank"&gt;prostředím používání&lt;/a&gt; ani &lt;a href="https://iate.europa.eu/entry/result/3629398/cs" target="_blank"&gt;prostředím rovnocenným výrobnímu prostředí&lt;/a&gt;</t>
        </is>
      </c>
      <c r="N63" t="inlineStr">
        <is>
          <t/>
        </is>
      </c>
      <c r="O63" t="inlineStr">
        <is>
          <t/>
        </is>
      </c>
      <c r="P63" t="inlineStr">
        <is>
          <t/>
        </is>
      </c>
      <c r="Q63" t="inlineStr">
        <is>
          <t/>
        </is>
      </c>
      <c r="R63" t="inlineStr">
        <is>
          <t/>
        </is>
      </c>
      <c r="S63" t="inlineStr">
        <is>
          <t/>
        </is>
      </c>
      <c r="T63" t="inlineStr">
        <is>
          <t/>
        </is>
      </c>
      <c r="U63" t="inlineStr">
        <is>
          <t/>
        </is>
      </c>
      <c r="V63" t="inlineStr">
        <is>
          <t/>
        </is>
      </c>
      <c r="W63" t="inlineStr">
        <is>
          <t/>
        </is>
      </c>
      <c r="X63" t="inlineStr">
        <is>
          <t/>
        </is>
      </c>
      <c r="Y63" t="inlineStr">
        <is>
          <t/>
        </is>
      </c>
      <c r="Z63" s="2" t="inlineStr">
        <is>
          <t>workshop environment</t>
        </is>
      </c>
      <c r="AA63" s="2" t="inlineStr">
        <is>
          <t>3</t>
        </is>
      </c>
      <c r="AB63" s="2" t="inlineStr">
        <is>
          <t/>
        </is>
      </c>
      <c r="AC63" t="inlineStr">
        <is>
          <t>environment that is neither a &lt;a href="https://iate.europa.eu/entry/result/3629397/all" target="_blank"&gt;use environment&lt;/a&gt; nor a &lt;a href="https://iate.europa.eu/entry/result/3629398/all" target="_blank"&gt;production-equivalent environment&lt;/a&gt;</t>
        </is>
      </c>
      <c r="AD63" t="inlineStr">
        <is>
          <t/>
        </is>
      </c>
      <c r="AE63" t="inlineStr">
        <is>
          <t/>
        </is>
      </c>
      <c r="AF63" t="inlineStr">
        <is>
          <t/>
        </is>
      </c>
      <c r="AG63" t="inlineStr">
        <is>
          <t/>
        </is>
      </c>
      <c r="AH63" t="inlineStr">
        <is>
          <t/>
        </is>
      </c>
      <c r="AI63" t="inlineStr">
        <is>
          <t/>
        </is>
      </c>
      <c r="AJ63" t="inlineStr">
        <is>
          <t/>
        </is>
      </c>
      <c r="AK63" t="inlineStr">
        <is>
          <t/>
        </is>
      </c>
      <c r="AL63" t="inlineStr">
        <is>
          <t/>
        </is>
      </c>
      <c r="AM63" t="inlineStr">
        <is>
          <t/>
        </is>
      </c>
      <c r="AN63" t="inlineStr">
        <is>
          <t/>
        </is>
      </c>
      <c r="AO63" t="inlineStr">
        <is>
          <t/>
        </is>
      </c>
      <c r="AP63" t="inlineStr">
        <is>
          <t/>
        </is>
      </c>
      <c r="AQ63" t="inlineStr">
        <is>
          <t/>
        </is>
      </c>
      <c r="AR63" t="inlineStr">
        <is>
          <t/>
        </is>
      </c>
      <c r="AS63" t="inlineStr">
        <is>
          <t/>
        </is>
      </c>
      <c r="AT63" t="inlineStr">
        <is>
          <t/>
        </is>
      </c>
      <c r="AU63" t="inlineStr">
        <is>
          <t/>
        </is>
      </c>
      <c r="AV63" t="inlineStr">
        <is>
          <t/>
        </is>
      </c>
      <c r="AW63" t="inlineStr">
        <is>
          <t/>
        </is>
      </c>
      <c r="AX63" t="inlineStr">
        <is>
          <t/>
        </is>
      </c>
      <c r="AY63" t="inlineStr">
        <is>
          <t/>
        </is>
      </c>
      <c r="AZ63" t="inlineStr">
        <is>
          <t/>
        </is>
      </c>
      <c r="BA63" t="inlineStr">
        <is>
          <t/>
        </is>
      </c>
      <c r="BB63" t="inlineStr">
        <is>
          <t/>
        </is>
      </c>
      <c r="BC63" t="inlineStr">
        <is>
          <t/>
        </is>
      </c>
      <c r="BD63" t="inlineStr">
        <is>
          <t/>
        </is>
      </c>
      <c r="BE63" t="inlineStr">
        <is>
          <t/>
        </is>
      </c>
      <c r="BF63" t="inlineStr">
        <is>
          <t/>
        </is>
      </c>
      <c r="BG63" t="inlineStr">
        <is>
          <t/>
        </is>
      </c>
      <c r="BH63" t="inlineStr">
        <is>
          <t/>
        </is>
      </c>
      <c r="BI63" t="inlineStr">
        <is>
          <t/>
        </is>
      </c>
      <c r="BJ63" t="inlineStr">
        <is>
          <t/>
        </is>
      </c>
      <c r="BK63" t="inlineStr">
        <is>
          <t/>
        </is>
      </c>
      <c r="BL63" t="inlineStr">
        <is>
          <t/>
        </is>
      </c>
      <c r="BM63" t="inlineStr">
        <is>
          <t/>
        </is>
      </c>
      <c r="BN63" t="inlineStr">
        <is>
          <t/>
        </is>
      </c>
      <c r="BO63" t="inlineStr">
        <is>
          <t/>
        </is>
      </c>
      <c r="BP63" t="inlineStr">
        <is>
          <t/>
        </is>
      </c>
      <c r="BQ63" t="inlineStr">
        <is>
          <t/>
        </is>
      </c>
      <c r="BR63" s="2" t="inlineStr">
        <is>
          <t>ambjent ta' workshop</t>
        </is>
      </c>
      <c r="BS63" s="2" t="inlineStr">
        <is>
          <t>3</t>
        </is>
      </c>
      <c r="BT63" s="2" t="inlineStr">
        <is>
          <t/>
        </is>
      </c>
      <c r="BU63" t="inlineStr">
        <is>
          <t>ambjent li la hu ambjent tal-użu u lanqas ambjent ekwivalenti għall-produzzjoni</t>
        </is>
      </c>
      <c r="BV63" t="inlineStr">
        <is>
          <t/>
        </is>
      </c>
      <c r="BW63" t="inlineStr">
        <is>
          <t/>
        </is>
      </c>
      <c r="BX63" t="inlineStr">
        <is>
          <t/>
        </is>
      </c>
      <c r="BY63" t="inlineStr">
        <is>
          <t/>
        </is>
      </c>
      <c r="BZ63" t="inlineStr">
        <is>
          <t/>
        </is>
      </c>
      <c r="CA63" t="inlineStr">
        <is>
          <t/>
        </is>
      </c>
      <c r="CB63" t="inlineStr">
        <is>
          <t/>
        </is>
      </c>
      <c r="CC63" t="inlineStr">
        <is>
          <t/>
        </is>
      </c>
      <c r="CD63" t="inlineStr">
        <is>
          <t/>
        </is>
      </c>
      <c r="CE63" t="inlineStr">
        <is>
          <t/>
        </is>
      </c>
      <c r="CF63" t="inlineStr">
        <is>
          <t/>
        </is>
      </c>
      <c r="CG63" t="inlineStr">
        <is>
          <t/>
        </is>
      </c>
      <c r="CH63" t="inlineStr">
        <is>
          <t/>
        </is>
      </c>
      <c r="CI63" t="inlineStr">
        <is>
          <t/>
        </is>
      </c>
      <c r="CJ63" t="inlineStr">
        <is>
          <t/>
        </is>
      </c>
      <c r="CK63" t="inlineStr">
        <is>
          <t/>
        </is>
      </c>
      <c r="CL63" t="inlineStr">
        <is>
          <t/>
        </is>
      </c>
      <c r="CM63" t="inlineStr">
        <is>
          <t/>
        </is>
      </c>
      <c r="CN63" t="inlineStr">
        <is>
          <t/>
        </is>
      </c>
      <c r="CO63" t="inlineStr">
        <is>
          <t/>
        </is>
      </c>
      <c r="CP63" s="2" t="inlineStr">
        <is>
          <t>delavnično okolje</t>
        </is>
      </c>
      <c r="CQ63" s="2" t="inlineStr">
        <is>
          <t>3</t>
        </is>
      </c>
      <c r="CR63" s="2" t="inlineStr">
        <is>
          <t/>
        </is>
      </c>
      <c r="CS63" t="inlineStr">
        <is>
          <t/>
        </is>
      </c>
      <c r="CT63" t="inlineStr">
        <is>
          <t/>
        </is>
      </c>
      <c r="CU63" t="inlineStr">
        <is>
          <t/>
        </is>
      </c>
      <c r="CV63" t="inlineStr">
        <is>
          <t/>
        </is>
      </c>
      <c r="CW63" t="inlineStr">
        <is>
          <t/>
        </is>
      </c>
    </row>
    <row r="64">
      <c r="A64" s="1" t="str">
        <f>HYPERLINK("https://iate.europa.eu/entry/result/3629222/all", "3629222")</f>
        <v>3629222</v>
      </c>
      <c r="B64" t="inlineStr">
        <is>
          <t>EDUCATION AND COMMUNICATIONS</t>
        </is>
      </c>
      <c r="C64" t="inlineStr">
        <is>
          <t>EDUCATION AND COMMUNICATIONS|communications|communications systems|telecommunications|telephone</t>
        </is>
      </c>
      <c r="D64" t="inlineStr">
        <is>
          <t>yes</t>
        </is>
      </c>
      <c r="E64" t="inlineStr">
        <is>
          <t/>
        </is>
      </c>
      <c r="F64" t="inlineStr">
        <is>
          <t/>
        </is>
      </c>
      <c r="G64" t="inlineStr">
        <is>
          <t/>
        </is>
      </c>
      <c r="H64" t="inlineStr">
        <is>
          <t/>
        </is>
      </c>
      <c r="I64" t="inlineStr">
        <is>
          <t/>
        </is>
      </c>
      <c r="J64" s="2" t="inlineStr">
        <is>
          <t>externí nabíjecí port</t>
        </is>
      </c>
      <c r="K64" s="2" t="inlineStr">
        <is>
          <t>3</t>
        </is>
      </c>
      <c r="L64" s="2" t="inlineStr">
        <is>
          <t/>
        </is>
      </c>
      <c r="M64" t="inlineStr">
        <is>
          <t>port pro kabelové nabíjení baterie, případně používaný
 také pro výměnu dat a &lt;a href="https://iate.europa.eu/entry/result/3629423/cs" target="_blank"&gt;reverzní nabíjení&lt;/a&gt; jiného zařízení</t>
        </is>
      </c>
      <c r="N64" t="inlineStr">
        <is>
          <t/>
        </is>
      </c>
      <c r="O64" t="inlineStr">
        <is>
          <t/>
        </is>
      </c>
      <c r="P64" t="inlineStr">
        <is>
          <t/>
        </is>
      </c>
      <c r="Q64" t="inlineStr">
        <is>
          <t/>
        </is>
      </c>
      <c r="R64" t="inlineStr">
        <is>
          <t/>
        </is>
      </c>
      <c r="S64" t="inlineStr">
        <is>
          <t/>
        </is>
      </c>
      <c r="T64" t="inlineStr">
        <is>
          <t/>
        </is>
      </c>
      <c r="U64" t="inlineStr">
        <is>
          <t/>
        </is>
      </c>
      <c r="V64" t="inlineStr">
        <is>
          <t/>
        </is>
      </c>
      <c r="W64" t="inlineStr">
        <is>
          <t/>
        </is>
      </c>
      <c r="X64" t="inlineStr">
        <is>
          <t/>
        </is>
      </c>
      <c r="Y64" t="inlineStr">
        <is>
          <t/>
        </is>
      </c>
      <c r="Z64" s="2" t="inlineStr">
        <is>
          <t>external charging port</t>
        </is>
      </c>
      <c r="AA64" s="2" t="inlineStr">
        <is>
          <t>3</t>
        </is>
      </c>
      <c r="AB64" s="2" t="inlineStr">
        <is>
          <t/>
        </is>
      </c>
      <c r="AC64" t="inlineStr">
        <is>
          <t>port for wired battery charging,
possibly also used for data exchange and &lt;a href="https://iate.europa.eu/entry/result/3629423/all" target="_blank"&gt;reverse charging&lt;/a&gt; of another device,
which is composed of a USB-C receptacle and a related housing and including, as
relevant to the product model, brackets, gaskets and electric connections to
other assemblies of the device</t>
        </is>
      </c>
      <c r="AD64" t="inlineStr">
        <is>
          <t/>
        </is>
      </c>
      <c r="AE64" t="inlineStr">
        <is>
          <t/>
        </is>
      </c>
      <c r="AF64" t="inlineStr">
        <is>
          <t/>
        </is>
      </c>
      <c r="AG64" t="inlineStr">
        <is>
          <t/>
        </is>
      </c>
      <c r="AH64" t="inlineStr">
        <is>
          <t/>
        </is>
      </c>
      <c r="AI64" t="inlineStr">
        <is>
          <t/>
        </is>
      </c>
      <c r="AJ64" t="inlineStr">
        <is>
          <t/>
        </is>
      </c>
      <c r="AK64" t="inlineStr">
        <is>
          <t/>
        </is>
      </c>
      <c r="AL64" t="inlineStr">
        <is>
          <t/>
        </is>
      </c>
      <c r="AM64" t="inlineStr">
        <is>
          <t/>
        </is>
      </c>
      <c r="AN64" t="inlineStr">
        <is>
          <t/>
        </is>
      </c>
      <c r="AO64" t="inlineStr">
        <is>
          <t/>
        </is>
      </c>
      <c r="AP64" s="2" t="inlineStr">
        <is>
          <t>port de recharge externe</t>
        </is>
      </c>
      <c r="AQ64" s="2" t="inlineStr">
        <is>
          <t>3</t>
        </is>
      </c>
      <c r="AR64" s="2" t="inlineStr">
        <is>
          <t/>
        </is>
      </c>
      <c r="AS64" t="inlineStr">
        <is>
          <t/>
        </is>
      </c>
      <c r="AT64" t="inlineStr">
        <is>
          <t/>
        </is>
      </c>
      <c r="AU64" t="inlineStr">
        <is>
          <t/>
        </is>
      </c>
      <c r="AV64" t="inlineStr">
        <is>
          <t/>
        </is>
      </c>
      <c r="AW64" t="inlineStr">
        <is>
          <t/>
        </is>
      </c>
      <c r="AX64" t="inlineStr">
        <is>
          <t/>
        </is>
      </c>
      <c r="AY64" t="inlineStr">
        <is>
          <t/>
        </is>
      </c>
      <c r="AZ64" t="inlineStr">
        <is>
          <t/>
        </is>
      </c>
      <c r="BA64" t="inlineStr">
        <is>
          <t/>
        </is>
      </c>
      <c r="BB64" t="inlineStr">
        <is>
          <t/>
        </is>
      </c>
      <c r="BC64" t="inlineStr">
        <is>
          <t/>
        </is>
      </c>
      <c r="BD64" t="inlineStr">
        <is>
          <t/>
        </is>
      </c>
      <c r="BE64" t="inlineStr">
        <is>
          <t/>
        </is>
      </c>
      <c r="BF64" t="inlineStr">
        <is>
          <t/>
        </is>
      </c>
      <c r="BG64" t="inlineStr">
        <is>
          <t/>
        </is>
      </c>
      <c r="BH64" t="inlineStr">
        <is>
          <t/>
        </is>
      </c>
      <c r="BI64" t="inlineStr">
        <is>
          <t/>
        </is>
      </c>
      <c r="BJ64" t="inlineStr">
        <is>
          <t/>
        </is>
      </c>
      <c r="BK64" t="inlineStr">
        <is>
          <t/>
        </is>
      </c>
      <c r="BL64" t="inlineStr">
        <is>
          <t/>
        </is>
      </c>
      <c r="BM64" t="inlineStr">
        <is>
          <t/>
        </is>
      </c>
      <c r="BN64" t="inlineStr">
        <is>
          <t/>
        </is>
      </c>
      <c r="BO64" t="inlineStr">
        <is>
          <t/>
        </is>
      </c>
      <c r="BP64" t="inlineStr">
        <is>
          <t/>
        </is>
      </c>
      <c r="BQ64" t="inlineStr">
        <is>
          <t/>
        </is>
      </c>
      <c r="BR64" s="2" t="inlineStr">
        <is>
          <t>port estern tal-iċċarġjar</t>
        </is>
      </c>
      <c r="BS64" s="2" t="inlineStr">
        <is>
          <t>3</t>
        </is>
      </c>
      <c r="BT64" s="2" t="inlineStr">
        <is>
          <t/>
        </is>
      </c>
      <c r="BU64" t="inlineStr">
        <is>
          <t>port għall-iċċarġjar bil-fili tal-batterija, possibbilment jintuża wkoll għall-iskambju tad-&lt;em&gt;data&lt;/em&gt; u għall-iċċarġjar rivers ta’ apparat ieħor, li hu magħmul minn reċipjent tal-USB-C u minn qafas relatat u, kif rilevanti għall-mudell tal-prodott, jinkludi brackets, gaskets u konnessjonijiet elettriċi ma’ assemblaġġi oħra tal-apparat</t>
        </is>
      </c>
      <c r="BV64" t="inlineStr">
        <is>
          <t/>
        </is>
      </c>
      <c r="BW64" t="inlineStr">
        <is>
          <t/>
        </is>
      </c>
      <c r="BX64" t="inlineStr">
        <is>
          <t/>
        </is>
      </c>
      <c r="BY64" t="inlineStr">
        <is>
          <t/>
        </is>
      </c>
      <c r="BZ64" t="inlineStr">
        <is>
          <t/>
        </is>
      </c>
      <c r="CA64" t="inlineStr">
        <is>
          <t/>
        </is>
      </c>
      <c r="CB64" t="inlineStr">
        <is>
          <t/>
        </is>
      </c>
      <c r="CC64" t="inlineStr">
        <is>
          <t/>
        </is>
      </c>
      <c r="CD64" t="inlineStr">
        <is>
          <t/>
        </is>
      </c>
      <c r="CE64" t="inlineStr">
        <is>
          <t/>
        </is>
      </c>
      <c r="CF64" t="inlineStr">
        <is>
          <t/>
        </is>
      </c>
      <c r="CG64" t="inlineStr">
        <is>
          <t/>
        </is>
      </c>
      <c r="CH64" t="inlineStr">
        <is>
          <t/>
        </is>
      </c>
      <c r="CI64" t="inlineStr">
        <is>
          <t/>
        </is>
      </c>
      <c r="CJ64" t="inlineStr">
        <is>
          <t/>
        </is>
      </c>
      <c r="CK64" t="inlineStr">
        <is>
          <t/>
        </is>
      </c>
      <c r="CL64" t="inlineStr">
        <is>
          <t/>
        </is>
      </c>
      <c r="CM64" t="inlineStr">
        <is>
          <t/>
        </is>
      </c>
      <c r="CN64" t="inlineStr">
        <is>
          <t/>
        </is>
      </c>
      <c r="CO64" t="inlineStr">
        <is>
          <t/>
        </is>
      </c>
      <c r="CP64" t="inlineStr">
        <is>
          <t/>
        </is>
      </c>
      <c r="CQ64" t="inlineStr">
        <is>
          <t/>
        </is>
      </c>
      <c r="CR64" t="inlineStr">
        <is>
          <t/>
        </is>
      </c>
      <c r="CS64" t="inlineStr">
        <is>
          <t/>
        </is>
      </c>
      <c r="CT64" t="inlineStr">
        <is>
          <t/>
        </is>
      </c>
      <c r="CU64" t="inlineStr">
        <is>
          <t/>
        </is>
      </c>
      <c r="CV64" t="inlineStr">
        <is>
          <t/>
        </is>
      </c>
      <c r="CW64" t="inlineStr">
        <is>
          <t/>
        </is>
      </c>
    </row>
    <row r="65">
      <c r="A65" s="1" t="str">
        <f>HYPERLINK("https://iate.europa.eu/entry/result/3629398/all", "3629398")</f>
        <v>3629398</v>
      </c>
      <c r="B65" t="inlineStr">
        <is>
          <t>PRODUCTION, TECHNOLOGY AND RESEARCH;EDUCATION AND COMMUNICATIONS</t>
        </is>
      </c>
      <c r="C65" t="inlineStr">
        <is>
          <t>PRODUCTION, TECHNOLOGY AND RESEARCH|production;EDUCATION AND COMMUNICATIONS|communications;EDUCATION AND COMMUNICATIONS|information technology and data processing</t>
        </is>
      </c>
      <c r="D65" t="inlineStr">
        <is>
          <t>yes</t>
        </is>
      </c>
      <c r="E65" t="inlineStr">
        <is>
          <t/>
        </is>
      </c>
      <c r="F65" t="inlineStr">
        <is>
          <t/>
        </is>
      </c>
      <c r="G65" t="inlineStr">
        <is>
          <t/>
        </is>
      </c>
      <c r="H65" t="inlineStr">
        <is>
          <t/>
        </is>
      </c>
      <c r="I65" t="inlineStr">
        <is>
          <t/>
        </is>
      </c>
      <c r="J65" s="2" t="inlineStr">
        <is>
          <t>prostředí rovnocenné výrobnímu prostředí</t>
        </is>
      </c>
      <c r="K65" s="2" t="inlineStr">
        <is>
          <t>3</t>
        </is>
      </c>
      <c r="L65" s="2" t="inlineStr">
        <is>
          <t/>
        </is>
      </c>
      <c r="M65" t="inlineStr">
        <is>
          <t>prostředí srovnatelné s prostředím, v němž byl daný výrobek vyroben</t>
        </is>
      </c>
      <c r="N65" t="inlineStr">
        <is>
          <t/>
        </is>
      </c>
      <c r="O65" t="inlineStr">
        <is>
          <t/>
        </is>
      </c>
      <c r="P65" t="inlineStr">
        <is>
          <t/>
        </is>
      </c>
      <c r="Q65" t="inlineStr">
        <is>
          <t/>
        </is>
      </c>
      <c r="R65" t="inlineStr">
        <is>
          <t/>
        </is>
      </c>
      <c r="S65" t="inlineStr">
        <is>
          <t/>
        </is>
      </c>
      <c r="T65" t="inlineStr">
        <is>
          <t/>
        </is>
      </c>
      <c r="U65" t="inlineStr">
        <is>
          <t/>
        </is>
      </c>
      <c r="V65" t="inlineStr">
        <is>
          <t/>
        </is>
      </c>
      <c r="W65" t="inlineStr">
        <is>
          <t/>
        </is>
      </c>
      <c r="X65" t="inlineStr">
        <is>
          <t/>
        </is>
      </c>
      <c r="Y65" t="inlineStr">
        <is>
          <t/>
        </is>
      </c>
      <c r="Z65" s="2" t="inlineStr">
        <is>
          <t>production-equivalent environment</t>
        </is>
      </c>
      <c r="AA65" s="2" t="inlineStr">
        <is>
          <t>3</t>
        </is>
      </c>
      <c r="AB65" s="2" t="inlineStr">
        <is>
          <t/>
        </is>
      </c>
      <c r="AC65" t="inlineStr">
        <is>
          <t>environment that is comparable with the environment in which a product was manufactured</t>
        </is>
      </c>
      <c r="AD65" t="inlineStr">
        <is>
          <t/>
        </is>
      </c>
      <c r="AE65" t="inlineStr">
        <is>
          <t/>
        </is>
      </c>
      <c r="AF65" t="inlineStr">
        <is>
          <t/>
        </is>
      </c>
      <c r="AG65" t="inlineStr">
        <is>
          <t/>
        </is>
      </c>
      <c r="AH65" t="inlineStr">
        <is>
          <t/>
        </is>
      </c>
      <c r="AI65" t="inlineStr">
        <is>
          <t/>
        </is>
      </c>
      <c r="AJ65" t="inlineStr">
        <is>
          <t/>
        </is>
      </c>
      <c r="AK65" t="inlineStr">
        <is>
          <t/>
        </is>
      </c>
      <c r="AL65" t="inlineStr">
        <is>
          <t/>
        </is>
      </c>
      <c r="AM65" t="inlineStr">
        <is>
          <t/>
        </is>
      </c>
      <c r="AN65" t="inlineStr">
        <is>
          <t/>
        </is>
      </c>
      <c r="AO65" t="inlineStr">
        <is>
          <t/>
        </is>
      </c>
      <c r="AP65" s="2" t="inlineStr">
        <is>
          <t>environnement similaire à l'environnement de production</t>
        </is>
      </c>
      <c r="AQ65" s="2" t="inlineStr">
        <is>
          <t>3</t>
        </is>
      </c>
      <c r="AR65" s="2" t="inlineStr">
        <is>
          <t/>
        </is>
      </c>
      <c r="AS65" t="inlineStr">
        <is>
          <t/>
        </is>
      </c>
      <c r="AT65" t="inlineStr">
        <is>
          <t/>
        </is>
      </c>
      <c r="AU65" t="inlineStr">
        <is>
          <t/>
        </is>
      </c>
      <c r="AV65" t="inlineStr">
        <is>
          <t/>
        </is>
      </c>
      <c r="AW65" t="inlineStr">
        <is>
          <t/>
        </is>
      </c>
      <c r="AX65" t="inlineStr">
        <is>
          <t/>
        </is>
      </c>
      <c r="AY65" t="inlineStr">
        <is>
          <t/>
        </is>
      </c>
      <c r="AZ65" t="inlineStr">
        <is>
          <t/>
        </is>
      </c>
      <c r="BA65" t="inlineStr">
        <is>
          <t/>
        </is>
      </c>
      <c r="BB65" t="inlineStr">
        <is>
          <t/>
        </is>
      </c>
      <c r="BC65" t="inlineStr">
        <is>
          <t/>
        </is>
      </c>
      <c r="BD65" t="inlineStr">
        <is>
          <t/>
        </is>
      </c>
      <c r="BE65" t="inlineStr">
        <is>
          <t/>
        </is>
      </c>
      <c r="BF65" t="inlineStr">
        <is>
          <t/>
        </is>
      </c>
      <c r="BG65" t="inlineStr">
        <is>
          <t/>
        </is>
      </c>
      <c r="BH65" t="inlineStr">
        <is>
          <t/>
        </is>
      </c>
      <c r="BI65" t="inlineStr">
        <is>
          <t/>
        </is>
      </c>
      <c r="BJ65" t="inlineStr">
        <is>
          <t/>
        </is>
      </c>
      <c r="BK65" t="inlineStr">
        <is>
          <t/>
        </is>
      </c>
      <c r="BL65" t="inlineStr">
        <is>
          <t/>
        </is>
      </c>
      <c r="BM65" t="inlineStr">
        <is>
          <t/>
        </is>
      </c>
      <c r="BN65" t="inlineStr">
        <is>
          <t/>
        </is>
      </c>
      <c r="BO65" t="inlineStr">
        <is>
          <t/>
        </is>
      </c>
      <c r="BP65" t="inlineStr">
        <is>
          <t/>
        </is>
      </c>
      <c r="BQ65" t="inlineStr">
        <is>
          <t/>
        </is>
      </c>
      <c r="BR65" s="2" t="inlineStr">
        <is>
          <t>ambjent ekwivalenti għall-produzzjoni</t>
        </is>
      </c>
      <c r="BS65" s="2" t="inlineStr">
        <is>
          <t>3</t>
        </is>
      </c>
      <c r="BT65" s="2" t="inlineStr">
        <is>
          <t/>
        </is>
      </c>
      <c r="BU65" t="inlineStr">
        <is>
          <t>ambjent li hu komparabbli mal-ambjent tal-manifattura tal-prodott</t>
        </is>
      </c>
      <c r="BV65" t="inlineStr">
        <is>
          <t/>
        </is>
      </c>
      <c r="BW65" t="inlineStr">
        <is>
          <t/>
        </is>
      </c>
      <c r="BX65" t="inlineStr">
        <is>
          <t/>
        </is>
      </c>
      <c r="BY65" t="inlineStr">
        <is>
          <t/>
        </is>
      </c>
      <c r="BZ65" t="inlineStr">
        <is>
          <t/>
        </is>
      </c>
      <c r="CA65" t="inlineStr">
        <is>
          <t/>
        </is>
      </c>
      <c r="CB65" t="inlineStr">
        <is>
          <t/>
        </is>
      </c>
      <c r="CC65" t="inlineStr">
        <is>
          <t/>
        </is>
      </c>
      <c r="CD65" t="inlineStr">
        <is>
          <t/>
        </is>
      </c>
      <c r="CE65" t="inlineStr">
        <is>
          <t/>
        </is>
      </c>
      <c r="CF65" t="inlineStr">
        <is>
          <t/>
        </is>
      </c>
      <c r="CG65" t="inlineStr">
        <is>
          <t/>
        </is>
      </c>
      <c r="CH65" t="inlineStr">
        <is>
          <t/>
        </is>
      </c>
      <c r="CI65" t="inlineStr">
        <is>
          <t/>
        </is>
      </c>
      <c r="CJ65" t="inlineStr">
        <is>
          <t/>
        </is>
      </c>
      <c r="CK65" t="inlineStr">
        <is>
          <t/>
        </is>
      </c>
      <c r="CL65" t="inlineStr">
        <is>
          <t/>
        </is>
      </c>
      <c r="CM65" t="inlineStr">
        <is>
          <t/>
        </is>
      </c>
      <c r="CN65" t="inlineStr">
        <is>
          <t/>
        </is>
      </c>
      <c r="CO65" t="inlineStr">
        <is>
          <t/>
        </is>
      </c>
      <c r="CP65" s="2" t="inlineStr">
        <is>
          <t>proizvodnji enakovredno okolje</t>
        </is>
      </c>
      <c r="CQ65" s="2" t="inlineStr">
        <is>
          <t>3</t>
        </is>
      </c>
      <c r="CR65" s="2" t="inlineStr">
        <is>
          <t/>
        </is>
      </c>
      <c r="CS65" t="inlineStr">
        <is>
          <t/>
        </is>
      </c>
      <c r="CT65" t="inlineStr">
        <is>
          <t/>
        </is>
      </c>
      <c r="CU65" t="inlineStr">
        <is>
          <t/>
        </is>
      </c>
      <c r="CV65" t="inlineStr">
        <is>
          <t/>
        </is>
      </c>
      <c r="CW65" t="inlineStr">
        <is>
          <t/>
        </is>
      </c>
    </row>
    <row r="66">
      <c r="A66" s="1" t="str">
        <f>HYPERLINK("https://iate.europa.eu/entry/result/3629397/all", "3629397")</f>
        <v>3629397</v>
      </c>
      <c r="B66" t="inlineStr">
        <is>
          <t>PRODUCTION, TECHNOLOGY AND RESEARCH;EDUCATION AND COMMUNICATIONS;SCIENCE</t>
        </is>
      </c>
      <c r="C66" t="inlineStr">
        <is>
          <t>PRODUCTION, TECHNOLOGY AND RESEARCH|production;EDUCATION AND COMMUNICATIONS|information and information processing;EDUCATION AND COMMUNICATIONS|communications;SCIENCE|natural and applied sciences</t>
        </is>
      </c>
      <c r="D66" t="inlineStr">
        <is>
          <t>yes</t>
        </is>
      </c>
      <c r="E66" t="inlineStr">
        <is>
          <t/>
        </is>
      </c>
      <c r="F66" t="inlineStr">
        <is>
          <t/>
        </is>
      </c>
      <c r="G66" t="inlineStr">
        <is>
          <t/>
        </is>
      </c>
      <c r="H66" t="inlineStr">
        <is>
          <t/>
        </is>
      </c>
      <c r="I66" t="inlineStr">
        <is>
          <t/>
        </is>
      </c>
      <c r="J66" s="2" t="inlineStr">
        <is>
          <t>prostředí používání</t>
        </is>
      </c>
      <c r="K66" s="2" t="inlineStr">
        <is>
          <t>3</t>
        </is>
      </c>
      <c r="L66" s="2" t="inlineStr">
        <is>
          <t/>
        </is>
      </c>
      <c r="M66" t="inlineStr">
        <is>
          <t>prostředí, v němž se daný produkt používá</t>
        </is>
      </c>
      <c r="N66" t="inlineStr">
        <is>
          <t/>
        </is>
      </c>
      <c r="O66" t="inlineStr">
        <is>
          <t/>
        </is>
      </c>
      <c r="P66" t="inlineStr">
        <is>
          <t/>
        </is>
      </c>
      <c r="Q66" t="inlineStr">
        <is>
          <t/>
        </is>
      </c>
      <c r="R66" t="inlineStr">
        <is>
          <t/>
        </is>
      </c>
      <c r="S66" t="inlineStr">
        <is>
          <t/>
        </is>
      </c>
      <c r="T66" t="inlineStr">
        <is>
          <t/>
        </is>
      </c>
      <c r="U66" t="inlineStr">
        <is>
          <t/>
        </is>
      </c>
      <c r="V66" t="inlineStr">
        <is>
          <t/>
        </is>
      </c>
      <c r="W66" t="inlineStr">
        <is>
          <t/>
        </is>
      </c>
      <c r="X66" t="inlineStr">
        <is>
          <t/>
        </is>
      </c>
      <c r="Y66" t="inlineStr">
        <is>
          <t/>
        </is>
      </c>
      <c r="Z66" s="2" t="inlineStr">
        <is>
          <t>use environment</t>
        </is>
      </c>
      <c r="AA66" s="2" t="inlineStr">
        <is>
          <t>3</t>
        </is>
      </c>
      <c r="AB66" s="2" t="inlineStr">
        <is>
          <t/>
        </is>
      </c>
      <c r="AC66" t="inlineStr">
        <is>
          <t>environment where the product is in use</t>
        </is>
      </c>
      <c r="AD66" t="inlineStr">
        <is>
          <t/>
        </is>
      </c>
      <c r="AE66" t="inlineStr">
        <is>
          <t/>
        </is>
      </c>
      <c r="AF66" t="inlineStr">
        <is>
          <t/>
        </is>
      </c>
      <c r="AG66" t="inlineStr">
        <is>
          <t/>
        </is>
      </c>
      <c r="AH66" s="2" t="inlineStr">
        <is>
          <t>kasutuskeskkond</t>
        </is>
      </c>
      <c r="AI66" s="2" t="inlineStr">
        <is>
          <t>3</t>
        </is>
      </c>
      <c r="AJ66" s="2" t="inlineStr">
        <is>
          <t/>
        </is>
      </c>
      <c r="AK66" t="inlineStr">
        <is>
          <t/>
        </is>
      </c>
      <c r="AL66" t="inlineStr">
        <is>
          <t/>
        </is>
      </c>
      <c r="AM66" t="inlineStr">
        <is>
          <t/>
        </is>
      </c>
      <c r="AN66" t="inlineStr">
        <is>
          <t/>
        </is>
      </c>
      <c r="AO66" t="inlineStr">
        <is>
          <t/>
        </is>
      </c>
      <c r="AP66" s="2" t="inlineStr">
        <is>
          <t>environnement d'utilisation</t>
        </is>
      </c>
      <c r="AQ66" s="2" t="inlineStr">
        <is>
          <t>3</t>
        </is>
      </c>
      <c r="AR66" s="2" t="inlineStr">
        <is>
          <t/>
        </is>
      </c>
      <c r="AS66" t="inlineStr">
        <is>
          <t/>
        </is>
      </c>
      <c r="AT66" t="inlineStr">
        <is>
          <t/>
        </is>
      </c>
      <c r="AU66" t="inlineStr">
        <is>
          <t/>
        </is>
      </c>
      <c r="AV66" t="inlineStr">
        <is>
          <t/>
        </is>
      </c>
      <c r="AW66" t="inlineStr">
        <is>
          <t/>
        </is>
      </c>
      <c r="AX66" t="inlineStr">
        <is>
          <t/>
        </is>
      </c>
      <c r="AY66" t="inlineStr">
        <is>
          <t/>
        </is>
      </c>
      <c r="AZ66" t="inlineStr">
        <is>
          <t/>
        </is>
      </c>
      <c r="BA66" t="inlineStr">
        <is>
          <t/>
        </is>
      </c>
      <c r="BB66" t="inlineStr">
        <is>
          <t/>
        </is>
      </c>
      <c r="BC66" t="inlineStr">
        <is>
          <t/>
        </is>
      </c>
      <c r="BD66" t="inlineStr">
        <is>
          <t/>
        </is>
      </c>
      <c r="BE66" t="inlineStr">
        <is>
          <t/>
        </is>
      </c>
      <c r="BF66" t="inlineStr">
        <is>
          <t/>
        </is>
      </c>
      <c r="BG66" t="inlineStr">
        <is>
          <t/>
        </is>
      </c>
      <c r="BH66" t="inlineStr">
        <is>
          <t/>
        </is>
      </c>
      <c r="BI66" t="inlineStr">
        <is>
          <t/>
        </is>
      </c>
      <c r="BJ66" t="inlineStr">
        <is>
          <t/>
        </is>
      </c>
      <c r="BK66" t="inlineStr">
        <is>
          <t/>
        </is>
      </c>
      <c r="BL66" t="inlineStr">
        <is>
          <t/>
        </is>
      </c>
      <c r="BM66" t="inlineStr">
        <is>
          <t/>
        </is>
      </c>
      <c r="BN66" t="inlineStr">
        <is>
          <t/>
        </is>
      </c>
      <c r="BO66" t="inlineStr">
        <is>
          <t/>
        </is>
      </c>
      <c r="BP66" t="inlineStr">
        <is>
          <t/>
        </is>
      </c>
      <c r="BQ66" t="inlineStr">
        <is>
          <t/>
        </is>
      </c>
      <c r="BR66" s="2" t="inlineStr">
        <is>
          <t>ambjent tal-użu</t>
        </is>
      </c>
      <c r="BS66" s="2" t="inlineStr">
        <is>
          <t>3</t>
        </is>
      </c>
      <c r="BT66" s="2" t="inlineStr">
        <is>
          <t/>
        </is>
      </c>
      <c r="BU66" t="inlineStr">
        <is>
          <t>ambjent fejn il-prodott ikun qed jintuża</t>
        </is>
      </c>
      <c r="BV66" t="inlineStr">
        <is>
          <t/>
        </is>
      </c>
      <c r="BW66" t="inlineStr">
        <is>
          <t/>
        </is>
      </c>
      <c r="BX66" t="inlineStr">
        <is>
          <t/>
        </is>
      </c>
      <c r="BY66" t="inlineStr">
        <is>
          <t/>
        </is>
      </c>
      <c r="BZ66" t="inlineStr">
        <is>
          <t/>
        </is>
      </c>
      <c r="CA66" t="inlineStr">
        <is>
          <t/>
        </is>
      </c>
      <c r="CB66" t="inlineStr">
        <is>
          <t/>
        </is>
      </c>
      <c r="CC66" t="inlineStr">
        <is>
          <t/>
        </is>
      </c>
      <c r="CD66" t="inlineStr">
        <is>
          <t/>
        </is>
      </c>
      <c r="CE66" t="inlineStr">
        <is>
          <t/>
        </is>
      </c>
      <c r="CF66" t="inlineStr">
        <is>
          <t/>
        </is>
      </c>
      <c r="CG66" t="inlineStr">
        <is>
          <t/>
        </is>
      </c>
      <c r="CH66" t="inlineStr">
        <is>
          <t/>
        </is>
      </c>
      <c r="CI66" t="inlineStr">
        <is>
          <t/>
        </is>
      </c>
      <c r="CJ66" t="inlineStr">
        <is>
          <t/>
        </is>
      </c>
      <c r="CK66" t="inlineStr">
        <is>
          <t/>
        </is>
      </c>
      <c r="CL66" t="inlineStr">
        <is>
          <t/>
        </is>
      </c>
      <c r="CM66" t="inlineStr">
        <is>
          <t/>
        </is>
      </c>
      <c r="CN66" t="inlineStr">
        <is>
          <t/>
        </is>
      </c>
      <c r="CO66" t="inlineStr">
        <is>
          <t/>
        </is>
      </c>
      <c r="CP66" s="2" t="inlineStr">
        <is>
          <t>okolje uporabe</t>
        </is>
      </c>
      <c r="CQ66" s="2" t="inlineStr">
        <is>
          <t>3</t>
        </is>
      </c>
      <c r="CR66" s="2" t="inlineStr">
        <is>
          <t/>
        </is>
      </c>
      <c r="CS66" t="inlineStr">
        <is>
          <t/>
        </is>
      </c>
      <c r="CT66" s="2" t="inlineStr">
        <is>
          <t>användningsmiljö</t>
        </is>
      </c>
      <c r="CU66" s="2" t="inlineStr">
        <is>
          <t>3</t>
        </is>
      </c>
      <c r="CV66" s="2" t="inlineStr">
        <is>
          <t/>
        </is>
      </c>
      <c r="CW66" t="inlineStr">
        <is>
          <t/>
        </is>
      </c>
    </row>
    <row r="67">
      <c r="A67" s="1" t="str">
        <f>HYPERLINK("https://iate.europa.eu/entry/result/3629395/all", "3629395")</f>
        <v>3629395</v>
      </c>
      <c r="B67" t="inlineStr">
        <is>
          <t>EDUCATION AND COMMUNICATIONS</t>
        </is>
      </c>
      <c r="C67" t="inlineStr">
        <is>
          <t>EDUCATION AND COMMUNICATIONS|communications;EDUCATION AND COMMUNICATIONS|information technology and data processing</t>
        </is>
      </c>
      <c r="D67" t="inlineStr">
        <is>
          <t>yes</t>
        </is>
      </c>
      <c r="E67" t="inlineStr">
        <is>
          <t/>
        </is>
      </c>
      <c r="F67" t="inlineStr">
        <is>
          <t/>
        </is>
      </c>
      <c r="G67" t="inlineStr">
        <is>
          <t/>
        </is>
      </c>
      <c r="H67" t="inlineStr">
        <is>
          <t/>
        </is>
      </c>
      <c r="I67" t="inlineStr">
        <is>
          <t/>
        </is>
      </c>
      <c r="J67" s="2" t="inlineStr">
        <is>
          <t>aktualizace funkcí</t>
        </is>
      </c>
      <c r="K67" s="2" t="inlineStr">
        <is>
          <t>3</t>
        </is>
      </c>
      <c r="L67" s="2" t="inlineStr">
        <is>
          <t/>
        </is>
      </c>
      <c r="M67" t="inlineStr">
        <is>
          <t>aktualizace operačního systému, jejímž hlavním účelem je zavedení
 nových funkcí</t>
        </is>
      </c>
      <c r="N67" t="inlineStr">
        <is>
          <t/>
        </is>
      </c>
      <c r="O67" t="inlineStr">
        <is>
          <t/>
        </is>
      </c>
      <c r="P67" t="inlineStr">
        <is>
          <t/>
        </is>
      </c>
      <c r="Q67" t="inlineStr">
        <is>
          <t/>
        </is>
      </c>
      <c r="R67" t="inlineStr">
        <is>
          <t/>
        </is>
      </c>
      <c r="S67" t="inlineStr">
        <is>
          <t/>
        </is>
      </c>
      <c r="T67" t="inlineStr">
        <is>
          <t/>
        </is>
      </c>
      <c r="U67" t="inlineStr">
        <is>
          <t/>
        </is>
      </c>
      <c r="V67" t="inlineStr">
        <is>
          <t/>
        </is>
      </c>
      <c r="W67" t="inlineStr">
        <is>
          <t/>
        </is>
      </c>
      <c r="X67" t="inlineStr">
        <is>
          <t/>
        </is>
      </c>
      <c r="Y67" t="inlineStr">
        <is>
          <t/>
        </is>
      </c>
      <c r="Z67" s="2" t="inlineStr">
        <is>
          <t>functionality update</t>
        </is>
      </c>
      <c r="AA67" s="2" t="inlineStr">
        <is>
          <t>3</t>
        </is>
      </c>
      <c r="AB67" s="2" t="inlineStr">
        <is>
          <t/>
        </is>
      </c>
      <c r="AC67" t="inlineStr">
        <is>
          <t>operating system update whose main purpose is to implement new functionalities</t>
        </is>
      </c>
      <c r="AD67" t="inlineStr">
        <is>
          <t/>
        </is>
      </c>
      <c r="AE67" t="inlineStr">
        <is>
          <t/>
        </is>
      </c>
      <c r="AF67" t="inlineStr">
        <is>
          <t/>
        </is>
      </c>
      <c r="AG67" t="inlineStr">
        <is>
          <t/>
        </is>
      </c>
      <c r="AH67" t="inlineStr">
        <is>
          <t/>
        </is>
      </c>
      <c r="AI67" t="inlineStr">
        <is>
          <t/>
        </is>
      </c>
      <c r="AJ67" t="inlineStr">
        <is>
          <t/>
        </is>
      </c>
      <c r="AK67" t="inlineStr">
        <is>
          <t/>
        </is>
      </c>
      <c r="AL67" t="inlineStr">
        <is>
          <t/>
        </is>
      </c>
      <c r="AM67" t="inlineStr">
        <is>
          <t/>
        </is>
      </c>
      <c r="AN67" t="inlineStr">
        <is>
          <t/>
        </is>
      </c>
      <c r="AO67" t="inlineStr">
        <is>
          <t/>
        </is>
      </c>
      <c r="AP67" s="2" t="inlineStr">
        <is>
          <t>mise à jour des fonctionnalités</t>
        </is>
      </c>
      <c r="AQ67" s="2" t="inlineStr">
        <is>
          <t>3</t>
        </is>
      </c>
      <c r="AR67" s="2" t="inlineStr">
        <is>
          <t/>
        </is>
      </c>
      <c r="AS67" t="inlineStr">
        <is>
          <t/>
        </is>
      </c>
      <c r="AT67" t="inlineStr">
        <is>
          <t/>
        </is>
      </c>
      <c r="AU67" t="inlineStr">
        <is>
          <t/>
        </is>
      </c>
      <c r="AV67" t="inlineStr">
        <is>
          <t/>
        </is>
      </c>
      <c r="AW67" t="inlineStr">
        <is>
          <t/>
        </is>
      </c>
      <c r="AX67" t="inlineStr">
        <is>
          <t/>
        </is>
      </c>
      <c r="AY67" t="inlineStr">
        <is>
          <t/>
        </is>
      </c>
      <c r="AZ67" t="inlineStr">
        <is>
          <t/>
        </is>
      </c>
      <c r="BA67" t="inlineStr">
        <is>
          <t/>
        </is>
      </c>
      <c r="BB67" t="inlineStr">
        <is>
          <t/>
        </is>
      </c>
      <c r="BC67" t="inlineStr">
        <is>
          <t/>
        </is>
      </c>
      <c r="BD67" t="inlineStr">
        <is>
          <t/>
        </is>
      </c>
      <c r="BE67" t="inlineStr">
        <is>
          <t/>
        </is>
      </c>
      <c r="BF67" t="inlineStr">
        <is>
          <t/>
        </is>
      </c>
      <c r="BG67" t="inlineStr">
        <is>
          <t/>
        </is>
      </c>
      <c r="BH67" t="inlineStr">
        <is>
          <t/>
        </is>
      </c>
      <c r="BI67" t="inlineStr">
        <is>
          <t/>
        </is>
      </c>
      <c r="BJ67" t="inlineStr">
        <is>
          <t/>
        </is>
      </c>
      <c r="BK67" t="inlineStr">
        <is>
          <t/>
        </is>
      </c>
      <c r="BL67" t="inlineStr">
        <is>
          <t/>
        </is>
      </c>
      <c r="BM67" t="inlineStr">
        <is>
          <t/>
        </is>
      </c>
      <c r="BN67" t="inlineStr">
        <is>
          <t/>
        </is>
      </c>
      <c r="BO67" t="inlineStr">
        <is>
          <t/>
        </is>
      </c>
      <c r="BP67" t="inlineStr">
        <is>
          <t/>
        </is>
      </c>
      <c r="BQ67" t="inlineStr">
        <is>
          <t/>
        </is>
      </c>
      <c r="BR67" s="2" t="inlineStr">
        <is>
          <t>aġġornament tal-funzjonalità</t>
        </is>
      </c>
      <c r="BS67" s="2" t="inlineStr">
        <is>
          <t>3</t>
        </is>
      </c>
      <c r="BT67" s="2" t="inlineStr">
        <is>
          <t/>
        </is>
      </c>
      <c r="BU67" t="inlineStr">
        <is>
          <t>aġġornament ta’ sistema operatorja bil-għan prinċipali li jimplimenta funzjonalitajiet ġodda</t>
        </is>
      </c>
      <c r="BV67" t="inlineStr">
        <is>
          <t/>
        </is>
      </c>
      <c r="BW67" t="inlineStr">
        <is>
          <t/>
        </is>
      </c>
      <c r="BX67" t="inlineStr">
        <is>
          <t/>
        </is>
      </c>
      <c r="BY67" t="inlineStr">
        <is>
          <t/>
        </is>
      </c>
      <c r="BZ67" t="inlineStr">
        <is>
          <t/>
        </is>
      </c>
      <c r="CA67" t="inlineStr">
        <is>
          <t/>
        </is>
      </c>
      <c r="CB67" t="inlineStr">
        <is>
          <t/>
        </is>
      </c>
      <c r="CC67" t="inlineStr">
        <is>
          <t/>
        </is>
      </c>
      <c r="CD67" t="inlineStr">
        <is>
          <t/>
        </is>
      </c>
      <c r="CE67" t="inlineStr">
        <is>
          <t/>
        </is>
      </c>
      <c r="CF67" t="inlineStr">
        <is>
          <t/>
        </is>
      </c>
      <c r="CG67" t="inlineStr">
        <is>
          <t/>
        </is>
      </c>
      <c r="CH67" s="2" t="inlineStr">
        <is>
          <t>actualizare a funcționalităților</t>
        </is>
      </c>
      <c r="CI67" s="2" t="inlineStr">
        <is>
          <t>3</t>
        </is>
      </c>
      <c r="CJ67" s="2" t="inlineStr">
        <is>
          <t/>
        </is>
      </c>
      <c r="CK67" t="inlineStr">
        <is>
          <t/>
        </is>
      </c>
      <c r="CL67" t="inlineStr">
        <is>
          <t/>
        </is>
      </c>
      <c r="CM67" t="inlineStr">
        <is>
          <t/>
        </is>
      </c>
      <c r="CN67" t="inlineStr">
        <is>
          <t/>
        </is>
      </c>
      <c r="CO67" t="inlineStr">
        <is>
          <t/>
        </is>
      </c>
      <c r="CP67" s="2" t="inlineStr">
        <is>
          <t>posodobitev funkcionalnosti</t>
        </is>
      </c>
      <c r="CQ67" s="2" t="inlineStr">
        <is>
          <t>3</t>
        </is>
      </c>
      <c r="CR67" s="2" t="inlineStr">
        <is>
          <t/>
        </is>
      </c>
      <c r="CS67" t="inlineStr">
        <is>
          <t/>
        </is>
      </c>
      <c r="CT67" s="2" t="inlineStr">
        <is>
          <t>funktionsuppdatering</t>
        </is>
      </c>
      <c r="CU67" s="2" t="inlineStr">
        <is>
          <t>3</t>
        </is>
      </c>
      <c r="CV67" s="2" t="inlineStr">
        <is>
          <t/>
        </is>
      </c>
      <c r="CW67" t="inlineStr">
        <is>
          <t/>
        </is>
      </c>
    </row>
    <row r="68">
      <c r="A68" s="1" t="str">
        <f>HYPERLINK("https://iate.europa.eu/entry/result/3629353/all", "3629353")</f>
        <v>3629353</v>
      </c>
      <c r="B68" t="inlineStr">
        <is>
          <t>EDUCATION AND COMMUNICATIONS</t>
        </is>
      </c>
      <c r="C68" t="inlineStr">
        <is>
          <t>EDUCATION AND COMMUNICATIONS|information and information processing;EDUCATION AND COMMUNICATIONS|communications;EDUCATION AND COMMUNICATIONS|information technology and data processing</t>
        </is>
      </c>
      <c r="D68" t="inlineStr">
        <is>
          <t>yes</t>
        </is>
      </c>
      <c r="E68" t="inlineStr">
        <is>
          <t/>
        </is>
      </c>
      <c r="F68" t="inlineStr">
        <is>
          <t/>
        </is>
      </c>
      <c r="G68" t="inlineStr">
        <is>
          <t/>
        </is>
      </c>
      <c r="H68" t="inlineStr">
        <is>
          <t/>
        </is>
      </c>
      <c r="I68" t="inlineStr">
        <is>
          <t/>
        </is>
      </c>
      <c r="J68" s="2" t="inlineStr">
        <is>
          <t>volně přístupné internetové stránky</t>
        </is>
      </c>
      <c r="K68" s="2" t="inlineStr">
        <is>
          <t>3</t>
        </is>
      </c>
      <c r="L68" s="2" t="inlineStr">
        <is>
          <t/>
        </is>
      </c>
      <c r="M68" t="inlineStr">
        <is>
          <t>&lt;a href="https://iate.europa.eu/entry/result/1695248/cs" target="_blank"&gt;internetové stránky&lt;/a&gt;, k nimž lze získat bezplatný přístup nebo přístup nevyžadující poskytnutí osobních údajů</t>
        </is>
      </c>
      <c r="N68" t="inlineStr">
        <is>
          <t/>
        </is>
      </c>
      <c r="O68" t="inlineStr">
        <is>
          <t/>
        </is>
      </c>
      <c r="P68" t="inlineStr">
        <is>
          <t/>
        </is>
      </c>
      <c r="Q68" t="inlineStr">
        <is>
          <t/>
        </is>
      </c>
      <c r="R68" t="inlineStr">
        <is>
          <t/>
        </is>
      </c>
      <c r="S68" t="inlineStr">
        <is>
          <t/>
        </is>
      </c>
      <c r="T68" t="inlineStr">
        <is>
          <t/>
        </is>
      </c>
      <c r="U68" t="inlineStr">
        <is>
          <t/>
        </is>
      </c>
      <c r="V68" t="inlineStr">
        <is>
          <t/>
        </is>
      </c>
      <c r="W68" t="inlineStr">
        <is>
          <t/>
        </is>
      </c>
      <c r="X68" t="inlineStr">
        <is>
          <t/>
        </is>
      </c>
      <c r="Y68" t="inlineStr">
        <is>
          <t/>
        </is>
      </c>
      <c r="Z68" s="2" t="inlineStr">
        <is>
          <t>free access website|
free-access website</t>
        </is>
      </c>
      <c r="AA68" s="2" t="inlineStr">
        <is>
          <t>3|
3</t>
        </is>
      </c>
      <c r="AB68" s="2" t="inlineStr">
        <is>
          <t xml:space="preserve">|
</t>
        </is>
      </c>
      <c r="AC68" t="inlineStr">
        <is>
          <t>website that can be accessed without having to pay or to provide personal information</t>
        </is>
      </c>
      <c r="AD68" s="2" t="inlineStr">
        <is>
          <t>sitio web de libre acceso</t>
        </is>
      </c>
      <c r="AE68" s="2" t="inlineStr">
        <is>
          <t>3</t>
        </is>
      </c>
      <c r="AF68" s="2" t="inlineStr">
        <is>
          <t/>
        </is>
      </c>
      <c r="AG68" t="inlineStr">
        <is>
          <t/>
        </is>
      </c>
      <c r="AH68" s="2" t="inlineStr">
        <is>
          <t>vaba juurdepääsuga veebisait</t>
        </is>
      </c>
      <c r="AI68" s="2" t="inlineStr">
        <is>
          <t>3</t>
        </is>
      </c>
      <c r="AJ68" s="2" t="inlineStr">
        <is>
          <t/>
        </is>
      </c>
      <c r="AK68" t="inlineStr">
        <is>
          <t/>
        </is>
      </c>
      <c r="AL68" t="inlineStr">
        <is>
          <t/>
        </is>
      </c>
      <c r="AM68" t="inlineStr">
        <is>
          <t/>
        </is>
      </c>
      <c r="AN68" t="inlineStr">
        <is>
          <t/>
        </is>
      </c>
      <c r="AO68" t="inlineStr">
        <is>
          <t/>
        </is>
      </c>
      <c r="AP68" s="2" t="inlineStr">
        <is>
          <t>site web en accès libre|
site internet en accès libre</t>
        </is>
      </c>
      <c r="AQ68" s="2" t="inlineStr">
        <is>
          <t>3|
3</t>
        </is>
      </c>
      <c r="AR68" s="2" t="inlineStr">
        <is>
          <t xml:space="preserve">|
</t>
        </is>
      </c>
      <c r="AS68" t="inlineStr">
        <is>
          <t/>
        </is>
      </c>
      <c r="AT68" t="inlineStr">
        <is>
          <t/>
        </is>
      </c>
      <c r="AU68" t="inlineStr">
        <is>
          <t/>
        </is>
      </c>
      <c r="AV68" t="inlineStr">
        <is>
          <t/>
        </is>
      </c>
      <c r="AW68" t="inlineStr">
        <is>
          <t/>
        </is>
      </c>
      <c r="AX68" t="inlineStr">
        <is>
          <t/>
        </is>
      </c>
      <c r="AY68" t="inlineStr">
        <is>
          <t/>
        </is>
      </c>
      <c r="AZ68" t="inlineStr">
        <is>
          <t/>
        </is>
      </c>
      <c r="BA68" t="inlineStr">
        <is>
          <t/>
        </is>
      </c>
      <c r="BB68" s="2" t="inlineStr">
        <is>
          <t>szabadon hozzáférhető internetes oldal</t>
        </is>
      </c>
      <c r="BC68" s="2" t="inlineStr">
        <is>
          <t>3</t>
        </is>
      </c>
      <c r="BD68" s="2" t="inlineStr">
        <is>
          <t/>
        </is>
      </c>
      <c r="BE68" t="inlineStr">
        <is>
          <t/>
        </is>
      </c>
      <c r="BF68" t="inlineStr">
        <is>
          <t/>
        </is>
      </c>
      <c r="BG68" t="inlineStr">
        <is>
          <t/>
        </is>
      </c>
      <c r="BH68" t="inlineStr">
        <is>
          <t/>
        </is>
      </c>
      <c r="BI68" t="inlineStr">
        <is>
          <t/>
        </is>
      </c>
      <c r="BJ68" t="inlineStr">
        <is>
          <t/>
        </is>
      </c>
      <c r="BK68" t="inlineStr">
        <is>
          <t/>
        </is>
      </c>
      <c r="BL68" t="inlineStr">
        <is>
          <t/>
        </is>
      </c>
      <c r="BM68" t="inlineStr">
        <is>
          <t/>
        </is>
      </c>
      <c r="BN68" t="inlineStr">
        <is>
          <t/>
        </is>
      </c>
      <c r="BO68" t="inlineStr">
        <is>
          <t/>
        </is>
      </c>
      <c r="BP68" t="inlineStr">
        <is>
          <t/>
        </is>
      </c>
      <c r="BQ68" t="inlineStr">
        <is>
          <t/>
        </is>
      </c>
      <c r="BR68" s="2" t="inlineStr">
        <is>
          <t>sit web b’aċċess b'xejn|
sit web b'aċċess bla ħlas</t>
        </is>
      </c>
      <c r="BS68" s="2" t="inlineStr">
        <is>
          <t>3|
3</t>
        </is>
      </c>
      <c r="BT68" s="2" t="inlineStr">
        <is>
          <t xml:space="preserve">|
</t>
        </is>
      </c>
      <c r="BU68" t="inlineStr">
        <is>
          <t>sit web li jista’ jiġi aċċessat bla ħlas jew mingħajr ma tingħata informazzjoni personali bħal indirizz tal-email jew numru tat-telefown</t>
        </is>
      </c>
      <c r="BV68" t="inlineStr">
        <is>
          <t/>
        </is>
      </c>
      <c r="BW68" t="inlineStr">
        <is>
          <t/>
        </is>
      </c>
      <c r="BX68" t="inlineStr">
        <is>
          <t/>
        </is>
      </c>
      <c r="BY68" t="inlineStr">
        <is>
          <t/>
        </is>
      </c>
      <c r="BZ68" s="2" t="inlineStr">
        <is>
          <t>ogólnodostępna strona internetowa|
publicznie dostępna strona internetowa</t>
        </is>
      </c>
      <c r="CA68" s="2" t="inlineStr">
        <is>
          <t>3|
3</t>
        </is>
      </c>
      <c r="CB68" s="2" t="inlineStr">
        <is>
          <t xml:space="preserve">|
</t>
        </is>
      </c>
      <c r="CC68" t="inlineStr">
        <is>
          <t>strona internetowa dostępna bezpłatnie i bez podawania danych osobowych</t>
        </is>
      </c>
      <c r="CD68" t="inlineStr">
        <is>
          <t/>
        </is>
      </c>
      <c r="CE68" t="inlineStr">
        <is>
          <t/>
        </is>
      </c>
      <c r="CF68" t="inlineStr">
        <is>
          <t/>
        </is>
      </c>
      <c r="CG68" t="inlineStr">
        <is>
          <t/>
        </is>
      </c>
      <c r="CH68" s="2" t="inlineStr">
        <is>
          <t>site web cu acces liber</t>
        </is>
      </c>
      <c r="CI68" s="2" t="inlineStr">
        <is>
          <t>3</t>
        </is>
      </c>
      <c r="CJ68" s="2" t="inlineStr">
        <is>
          <t/>
        </is>
      </c>
      <c r="CK68" t="inlineStr">
        <is>
          <t/>
        </is>
      </c>
      <c r="CL68" s="2" t="inlineStr">
        <is>
          <t>voľne prístupné webové sídlo|
voľne prístupné webové stránky</t>
        </is>
      </c>
      <c r="CM68" s="2" t="inlineStr">
        <is>
          <t>3|
3</t>
        </is>
      </c>
      <c r="CN68" s="2" t="inlineStr">
        <is>
          <t xml:space="preserve">preferred|
</t>
        </is>
      </c>
      <c r="CO68" t="inlineStr">
        <is>
          <t>&lt;a href="https://iate.europa.eu/entry/result/1695248/sk" target="_blank"&gt;webové sídlo&lt;/a&gt;, ktoré je prístupné bezplatne alebo bez potreby uvedenia osobných informácií</t>
        </is>
      </c>
      <c r="CP68" s="2" t="inlineStr">
        <is>
          <t>prosto dostopno spletno mesto</t>
        </is>
      </c>
      <c r="CQ68" s="2" t="inlineStr">
        <is>
          <t>3</t>
        </is>
      </c>
      <c r="CR68" s="2" t="inlineStr">
        <is>
          <t/>
        </is>
      </c>
      <c r="CS68" t="inlineStr">
        <is>
          <t/>
        </is>
      </c>
      <c r="CT68" s="2" t="inlineStr">
        <is>
          <t>fritt tillgänglig webbplats</t>
        </is>
      </c>
      <c r="CU68" s="2" t="inlineStr">
        <is>
          <t>3</t>
        </is>
      </c>
      <c r="CV68" s="2" t="inlineStr">
        <is>
          <t/>
        </is>
      </c>
      <c r="CW68" t="inlineStr">
        <is>
          <t/>
        </is>
      </c>
    </row>
    <row r="69">
      <c r="A69" s="1" t="str">
        <f>HYPERLINK("https://iate.europa.eu/entry/result/3547446/all", "3547446")</f>
        <v>3547446</v>
      </c>
      <c r="B69" t="inlineStr">
        <is>
          <t>EDUCATION AND COMMUNICATIONS</t>
        </is>
      </c>
      <c r="C69" t="inlineStr">
        <is>
          <t>EDUCATION AND COMMUNICATIONS|communications|communications systems;EDUCATION AND COMMUNICATIONS|information technology and data processing</t>
        </is>
      </c>
      <c r="D69" t="inlineStr">
        <is>
          <t>yes</t>
        </is>
      </c>
      <c r="E69" t="inlineStr">
        <is>
          <t/>
        </is>
      </c>
      <c r="F69" s="2" t="inlineStr">
        <is>
          <t>приложение|
мобилно приложение</t>
        </is>
      </c>
      <c r="G69" s="2" t="inlineStr">
        <is>
          <t>3|
3</t>
        </is>
      </c>
      <c r="H69" s="2" t="inlineStr">
        <is>
          <t xml:space="preserve">|
</t>
        </is>
      </c>
      <c r="I69" t="inlineStr">
        <is>
          <t>софтуерно приложение, което се инсталира и използва на смартфони, таблети и други мобилно устройства</t>
        </is>
      </c>
      <c r="J69" s="2" t="inlineStr">
        <is>
          <t>mobilní aplikace</t>
        </is>
      </c>
      <c r="K69" s="2" t="inlineStr">
        <is>
          <t>3</t>
        </is>
      </c>
      <c r="L69" s="2" t="inlineStr">
        <is>
          <t/>
        </is>
      </c>
      <c r="M69" t="inlineStr">
        <is>
          <t>softwarová aplikace pro chytré telefony, tablety a další mobilní zařízení</t>
        </is>
      </c>
      <c r="N69" s="2" t="inlineStr">
        <is>
          <t>app|
mobilapp</t>
        </is>
      </c>
      <c r="O69" s="2" t="inlineStr">
        <is>
          <t>3|
4</t>
        </is>
      </c>
      <c r="P69" s="2" t="inlineStr">
        <is>
          <t xml:space="preserve">|
</t>
        </is>
      </c>
      <c r="Q69" t="inlineStr">
        <is>
          <t>softwareprogram designet til smartphones, tabletcomputere og andre mobile enheder</t>
        </is>
      </c>
      <c r="R69" s="2" t="inlineStr">
        <is>
          <t>mobile App|
mobile Anwendung|
mobile Applikation</t>
        </is>
      </c>
      <c r="S69" s="2" t="inlineStr">
        <is>
          <t>3|
3|
3</t>
        </is>
      </c>
      <c r="T69" s="2" t="inlineStr">
        <is>
          <t xml:space="preserve">|
|
</t>
        </is>
      </c>
      <c r="U69" t="inlineStr">
        <is>
          <t>Anwendungssoftware für Mobilgeräte bzw. mobile Betriebssysteme</t>
        </is>
      </c>
      <c r="V69" s="2" t="inlineStr">
        <is>
          <t>εφαρμογή για φορητές συσκευές|
εφαρμογή για κινητά</t>
        </is>
      </c>
      <c r="W69" s="2" t="inlineStr">
        <is>
          <t>3|
3</t>
        </is>
      </c>
      <c r="X69" s="2" t="inlineStr">
        <is>
          <t xml:space="preserve">|
</t>
        </is>
      </c>
      <c r="Y69" t="inlineStr">
        <is>
          <t>Εφαρμογή για κινητά, τάμπλετ και άλλες φορητές συσκευές.</t>
        </is>
      </c>
      <c r="Z69" s="2" t="inlineStr">
        <is>
          <t>mobile app|
app|
mobile application</t>
        </is>
      </c>
      <c r="AA69" s="2" t="inlineStr">
        <is>
          <t>3|
3|
1</t>
        </is>
      </c>
      <c r="AB69" s="2" t="inlineStr">
        <is>
          <t xml:space="preserve">|
|
</t>
        </is>
      </c>
      <c r="AC69" t="inlineStr">
        <is>
          <t>software application designed to run on smartphones, tablet computers and other mobile devices</t>
        </is>
      </c>
      <c r="AD69" s="2" t="inlineStr">
        <is>
          <t>aplicación para móviles|
aplicación móvil</t>
        </is>
      </c>
      <c r="AE69" s="2" t="inlineStr">
        <is>
          <t>3|
3</t>
        </is>
      </c>
      <c r="AF69" s="2" t="inlineStr">
        <is>
          <t xml:space="preserve">|
</t>
        </is>
      </c>
      <c r="AG69" t="inlineStr">
        <is>
          <t>Aplicación informática concebida para su uso en dispositivos móviles, como teléfonos móviles o tabletas.</t>
        </is>
      </c>
      <c r="AH69" s="2" t="inlineStr">
        <is>
          <t>äpp|
mobiilirakendus</t>
        </is>
      </c>
      <c r="AI69" s="2" t="inlineStr">
        <is>
          <t>3|
3</t>
        </is>
      </c>
      <c r="AJ69" s="2" t="inlineStr">
        <is>
          <t xml:space="preserve">|
</t>
        </is>
      </c>
      <c r="AK69" t="inlineStr">
        <is>
          <t>nutitelefonide, tahvelarvutite jm mobiilseadmete tarkvararakendus</t>
        </is>
      </c>
      <c r="AL69" s="2" t="inlineStr">
        <is>
          <t>mobiilisovellus</t>
        </is>
      </c>
      <c r="AM69" s="2" t="inlineStr">
        <is>
          <t>3</t>
        </is>
      </c>
      <c r="AN69" s="2" t="inlineStr">
        <is>
          <t/>
        </is>
      </c>
      <c r="AO69" t="inlineStr">
        <is>
          <t>mobiililaitteessa käytettävä ohjelma tai peli</t>
        </is>
      </c>
      <c r="AP69" s="2" t="inlineStr">
        <is>
          <t>application mobile|
appli</t>
        </is>
      </c>
      <c r="AQ69" s="2" t="inlineStr">
        <is>
          <t>3|
2</t>
        </is>
      </c>
      <c r="AR69" s="2" t="inlineStr">
        <is>
          <t xml:space="preserve">|
</t>
        </is>
      </c>
      <c r="AS69" t="inlineStr">
        <is>
          <t>programme téléchargeable de façon gratuite ou payante et exécutable à partir du système d’exploitation d'un appareil mobile (smartphone, tablette...)</t>
        </is>
      </c>
      <c r="AT69" s="2" t="inlineStr">
        <is>
          <t>aip</t>
        </is>
      </c>
      <c r="AU69" s="2" t="inlineStr">
        <is>
          <t>3</t>
        </is>
      </c>
      <c r="AV69" s="2" t="inlineStr">
        <is>
          <t/>
        </is>
      </c>
      <c r="AW69" t="inlineStr">
        <is>
          <t/>
        </is>
      </c>
      <c r="AX69" s="2" t="inlineStr">
        <is>
          <t>mobilna aplikacija</t>
        </is>
      </c>
      <c r="AY69" s="2" t="inlineStr">
        <is>
          <t>3</t>
        </is>
      </c>
      <c r="AZ69" s="2" t="inlineStr">
        <is>
          <t/>
        </is>
      </c>
      <c r="BA69" t="inlineStr">
        <is>
          <t/>
        </is>
      </c>
      <c r="BB69" s="2" t="inlineStr">
        <is>
          <t>mobilalkalmazás</t>
        </is>
      </c>
      <c r="BC69" s="2" t="inlineStr">
        <is>
          <t>4</t>
        </is>
      </c>
      <c r="BD69" s="2" t="inlineStr">
        <is>
          <t/>
        </is>
      </c>
      <c r="BE69" t="inlineStr">
        <is>
          <t>okostelefonra, táblagépre és egyéb mobileszközre telepíthető szoftver</t>
        </is>
      </c>
      <c r="BF69" s="2" t="inlineStr">
        <is>
          <t>applicazione mobile|
applicazione per dispositivi mobili|
applicazione|
app</t>
        </is>
      </c>
      <c r="BG69" s="2" t="inlineStr">
        <is>
          <t>3|
3|
3|
3</t>
        </is>
      </c>
      <c r="BH69" s="2" t="inlineStr">
        <is>
          <t xml:space="preserve">preferred|
|
|
</t>
        </is>
      </c>
      <c r="BI69" t="inlineStr">
        <is>
          <t>programma informatico da installare e utilizzare su un dispositivo mobile, quale uno smartphone o un tablet</t>
        </is>
      </c>
      <c r="BJ69" s="2" t="inlineStr">
        <is>
          <t>mobilioji programėlė|
mobilioji aplikacija|
mobiliųjų įrenginių programinė įranga</t>
        </is>
      </c>
      <c r="BK69" s="2" t="inlineStr">
        <is>
          <t>3|
2|
3</t>
        </is>
      </c>
      <c r="BL69" s="2" t="inlineStr">
        <is>
          <t xml:space="preserve">|
|
</t>
        </is>
      </c>
      <c r="BM69" t="inlineStr">
        <is>
          <t>programinė įranga [ &lt;a href="/entry/result/753549/all" id="ENTRY_TO_ENTRY_CONVERTER" target="_blank"&gt;IATE:753549&lt;/a&gt; ], skirta mobiliesiems įrenginiams, kaip antai: mobiliesiems telefonams, planšetiniams bei delniniams kompiuteriams ir pan.</t>
        </is>
      </c>
      <c r="BN69" s="2" t="inlineStr">
        <is>
          <t>lietotne|
mobilā lietotne</t>
        </is>
      </c>
      <c r="BO69" s="2" t="inlineStr">
        <is>
          <t>2|
3</t>
        </is>
      </c>
      <c r="BP69" s="2" t="inlineStr">
        <is>
          <t xml:space="preserve">|
</t>
        </is>
      </c>
      <c r="BQ69" t="inlineStr">
        <is>
          <t>lietojumprogrammatūra, kas izstrādāta darbam viedtālrunī, planšetdatorā vai citās mobilās ierīcēs</t>
        </is>
      </c>
      <c r="BR69" s="2" t="inlineStr">
        <is>
          <t>applikazzjoni mobbli|
applikazzjoni għall-apparati mobbli|
app għall-apparati mobbli</t>
        </is>
      </c>
      <c r="BS69" s="2" t="inlineStr">
        <is>
          <t>2|
3|
3</t>
        </is>
      </c>
      <c r="BT69" s="2" t="inlineStr">
        <is>
          <t xml:space="preserve">|
|
</t>
        </is>
      </c>
      <c r="BU69" t="inlineStr">
        <is>
          <t>applikazzjoni ta’ software maħsuba biex tiffunzjona fuq smartphones, tablets u apparati elettroniċi mobbli oħra</t>
        </is>
      </c>
      <c r="BV69" s="2" t="inlineStr">
        <is>
          <t>app|
mobiele applicatie|
mobiele app</t>
        </is>
      </c>
      <c r="BW69" s="2" t="inlineStr">
        <is>
          <t>3|
3|
3</t>
        </is>
      </c>
      <c r="BX69" s="2" t="inlineStr">
        <is>
          <t xml:space="preserve">|
|
</t>
        </is>
      </c>
      <c r="BY69" t="inlineStr">
        <is>
          <t>softwareapplicatie die ontworpen is om te draaien op een smartphone, tablet of een ander elektronisch handapparaat</t>
        </is>
      </c>
      <c r="BZ69" s="2" t="inlineStr">
        <is>
          <t>aplikacja mobilna</t>
        </is>
      </c>
      <c r="CA69" s="2" t="inlineStr">
        <is>
          <t>3</t>
        </is>
      </c>
      <c r="CB69" s="2" t="inlineStr">
        <is>
          <t/>
        </is>
      </c>
      <c r="CC69" t="inlineStr">
        <is>
          <t>oprogramowanie działające na urządzeniach przenośnych</t>
        </is>
      </c>
      <c r="CD69" s="2" t="inlineStr">
        <is>
          <t>aplicação móvel</t>
        </is>
      </c>
      <c r="CE69" s="2" t="inlineStr">
        <is>
          <t>3</t>
        </is>
      </c>
      <c r="CF69" s="2" t="inlineStr">
        <is>
          <t/>
        </is>
      </c>
      <c r="CG69" t="inlineStr">
        <is>
          <t>Aplicação de &lt;i&gt;software&lt;/i&gt; desenvolvida para ser instalada e utilizada em telemóveis inteligentes, tabletes e noutros dispositivos móveis.</t>
        </is>
      </c>
      <c r="CH69" s="2" t="inlineStr">
        <is>
          <t>platformă software pentru dispozitive mobile|
aplicație pentru dispozitive mobile</t>
        </is>
      </c>
      <c r="CI69" s="2" t="inlineStr">
        <is>
          <t>3|
3</t>
        </is>
      </c>
      <c r="CJ69" s="2" t="inlineStr">
        <is>
          <t xml:space="preserve">|
</t>
        </is>
      </c>
      <c r="CK69" t="inlineStr">
        <is>
          <t/>
        </is>
      </c>
      <c r="CL69" s="2" t="inlineStr">
        <is>
          <t>mobilná aplikácia</t>
        </is>
      </c>
      <c r="CM69" s="2" t="inlineStr">
        <is>
          <t>3</t>
        </is>
      </c>
      <c r="CN69" s="2" t="inlineStr">
        <is>
          <t/>
        </is>
      </c>
      <c r="CO69" t="inlineStr">
        <is>
          <t>softvérová aplikácia určená pre inteligentné mobilné telefóny (tzv. smartfóny), tablety či iné mobilné zariadenia</t>
        </is>
      </c>
      <c r="CP69" s="2" t="inlineStr">
        <is>
          <t>mobilna aplikacija</t>
        </is>
      </c>
      <c r="CQ69" s="2" t="inlineStr">
        <is>
          <t>3</t>
        </is>
      </c>
      <c r="CR69" s="2" t="inlineStr">
        <is>
          <t/>
        </is>
      </c>
      <c r="CS69" t="inlineStr">
        <is>
          <t/>
        </is>
      </c>
      <c r="CT69" s="2" t="inlineStr">
        <is>
          <t>mobilapplikation|
app|
mobilapp</t>
        </is>
      </c>
      <c r="CU69" s="2" t="inlineStr">
        <is>
          <t>3|
3|
3</t>
        </is>
      </c>
      <c r="CV69" s="2" t="inlineStr">
        <is>
          <t xml:space="preserve">|
|
</t>
        </is>
      </c>
      <c r="CW69" t="inlineStr">
        <is>
          <t>tillämpningsprogram för mobila enheter såsom mobiltelefoner, smartphones och surfplattor</t>
        </is>
      </c>
    </row>
    <row r="70">
      <c r="A70" s="1" t="str">
        <f>HYPERLINK("https://iate.europa.eu/entry/result/3510729/all", "3510729")</f>
        <v>3510729</v>
      </c>
      <c r="B70" t="inlineStr">
        <is>
          <t>EDUCATION AND COMMUNICATIONS;EUROPEAN UNION</t>
        </is>
      </c>
      <c r="C70" t="inlineStr">
        <is>
          <t>EDUCATION AND COMMUNICATIONS|communications;EUROPEAN UNION|European construction|deepening of the European Union|single market;EDUCATION AND COMMUNICATIONS|information technology and data processing</t>
        </is>
      </c>
      <c r="D70" t="inlineStr">
        <is>
          <t>yes</t>
        </is>
      </c>
      <c r="E70" t="inlineStr">
        <is>
          <t/>
        </is>
      </c>
      <c r="F70" s="2" t="inlineStr">
        <is>
          <t>цифров единен пазар|
електронен единен пазар|
единен онлайн пазар</t>
        </is>
      </c>
      <c r="G70" s="2" t="inlineStr">
        <is>
          <t>3|
3|
2</t>
        </is>
      </c>
      <c r="H70" s="2" t="inlineStr">
        <is>
          <t xml:space="preserve">preferred|
|
</t>
        </is>
      </c>
      <c r="I70" t="inlineStr">
        <is>
          <t>зона без вътрешни граници, обхващаща целия ЕС, в която могат да се продават стоки и услуги и да се прехвърлят средства по електронен път</t>
        </is>
      </c>
      <c r="J70" s="2" t="inlineStr">
        <is>
          <t>jednotný trh online|
elektronický jednotný trh|
jednotný digitální trh</t>
        </is>
      </c>
      <c r="K70" s="2" t="inlineStr">
        <is>
          <t>3|
3|
3</t>
        </is>
      </c>
      <c r="L70" s="2" t="inlineStr">
        <is>
          <t xml:space="preserve">|
|
</t>
        </is>
      </c>
      <c r="M70" t="inlineStr">
        <is>
          <t>prostor bez vnitřních hranic pro digitální, IT a komunikační oblast</t>
        </is>
      </c>
      <c r="N70" s="2" t="inlineStr">
        <is>
          <t>indre onlinemarked|
digitalt indre marked</t>
        </is>
      </c>
      <c r="O70" s="2" t="inlineStr">
        <is>
          <t>4|
4</t>
        </is>
      </c>
      <c r="P70" s="2" t="inlineStr">
        <is>
          <t xml:space="preserve">|
</t>
        </is>
      </c>
      <c r="Q70" t="inlineStr">
        <is>
          <t>"Målet er at opnå bæredygtige økonomiske og sociale fordele af et digitalt indre marked baseret på hurtigt og ultrahurtigt internet og interoperable applikationer med bredbåndsadgang for alle inden 2013, adgang for alle til meget højere internethastigheder (30 Mbps eller mere) inden 2020, og adgang for 50 % eller flere af de europæiske husholdninger til internetforbindelser på over 100 Mbps."</t>
        </is>
      </c>
      <c r="R70" s="2" t="inlineStr">
        <is>
          <t>elektronischer Binnenmarkt|
digitaler Binnenmarkt</t>
        </is>
      </c>
      <c r="S70" s="2" t="inlineStr">
        <is>
          <t>2|
3</t>
        </is>
      </c>
      <c r="T70" s="2" t="inlineStr">
        <is>
          <t>|
preferred</t>
        </is>
      </c>
      <c r="U70" t="inlineStr">
        <is>
          <t>auf die elektronische Datenübertragung über Internet gestützter Binnenmarkt, in dem Güter und Dienstleistungen ge- und verkauft sowie Gelder überwiesen werden können</t>
        </is>
      </c>
      <c r="V70" s="2" t="inlineStr">
        <is>
          <t>ενιαία επιγραμμική αγορά|
ψηφιακή ενιαία αγορά|
ΨΕΑ</t>
        </is>
      </c>
      <c r="W70" s="2" t="inlineStr">
        <is>
          <t>3|
3|
3</t>
        </is>
      </c>
      <c r="X70" s="2" t="inlineStr">
        <is>
          <t xml:space="preserve">|
preferred|
</t>
        </is>
      </c>
      <c r="Y70" t="inlineStr">
        <is>
          <t/>
        </is>
      </c>
      <c r="Z70" s="2" t="inlineStr">
        <is>
          <t>e-Single Market|
digital single market|
DSM|
online single market</t>
        </is>
      </c>
      <c r="AA70" s="2" t="inlineStr">
        <is>
          <t>2|
3|
2|
2</t>
        </is>
      </c>
      <c r="AB70" s="2" t="inlineStr">
        <is>
          <t xml:space="preserve">|
preferred|
|
</t>
        </is>
      </c>
      <c r="AC70" t="inlineStr">
        <is>
          <t>area without internal frontiers for digital, IT and communications matters, to be created by: &lt;p&gt;- legislative steps in the areas of data protection and telecoms regulation &lt;/p&gt;&lt;p&gt;- modernising and simplifying copyright and consumer rules for online and digital purchases &lt;/p&gt; and which will, amongst other things: &lt;p&gt;- make online transactions safe &lt;/p&gt;&lt;p&gt;- ensure interoperability of different technological solutions &lt;/p&gt;&lt;p&gt;- provide access to digital resources and infrastructures &lt;/p&gt;&lt;p&gt;- give consumers unhindered access to online content and services across Europe, regardless of nationality or place of residence&lt;/p&gt;</t>
        </is>
      </c>
      <c r="AD70" s="2" t="inlineStr">
        <is>
          <t>mercado único digital|
mercado único electrónico|
mercado único en línea</t>
        </is>
      </c>
      <c r="AE70" s="2" t="inlineStr">
        <is>
          <t>3|
2|
2</t>
        </is>
      </c>
      <c r="AF70" s="2" t="inlineStr">
        <is>
          <t xml:space="preserve">|
|
</t>
        </is>
      </c>
      <c r="AG70" t="inlineStr">
        <is>
          <t>Desarrollo del mercado único &lt;a href="/entry/result/1102076/all" id="ENTRY_TO_ENTRY_CONVERTER" target="_blank"&gt;IATE:1102076&lt;/a&gt; como un espacio sin fronteras que permite el intercambio de bienes y servicios y la realización de pagos por medios electrónicos en todo el territorio de la UE.&lt;br&gt;Para ello se requiere una universalización del acceso a Internet, la armonización de las normas sobre sistemas de pago y sobre seguridad de las comunicaciones electrónicas, así como de protección de la intimidad y de los derechos de autor, medidas de fomento de la confianza y de interoperatividad, etc.</t>
        </is>
      </c>
      <c r="AH70" s="2" t="inlineStr">
        <is>
          <t>digitaalne ühtne turg|
ühtne turg internetivaldkonnas|
ühtne e-turg</t>
        </is>
      </c>
      <c r="AI70" s="2" t="inlineStr">
        <is>
          <t>3|
2|
2</t>
        </is>
      </c>
      <c r="AJ70" s="2" t="inlineStr">
        <is>
          <t xml:space="preserve">|
|
</t>
        </is>
      </c>
      <c r="AK70" t="inlineStr">
        <is>
          <t>mõiste, mis hõlmab ühtse turu loomist võrgupõhise infosisu ja võrguteenuste sektoris (sh internetiettevõtted), piiriüleste internetitehingute lihtsustamist (e-kaubandus, e-arved, e-allkirjad jne), õiguste kaitse tagamist internetis toimuva äritegevuse puhul ning telekommunikatsiooniteenuste ühtse turu tugevdamist</t>
        </is>
      </c>
      <c r="AL70" s="2" t="inlineStr">
        <is>
          <t>verkkokaupan yhtenäismarkkinat|
sähköiset sisämarkkinat|
digitaaliset sisämarkkinat</t>
        </is>
      </c>
      <c r="AM70" s="2" t="inlineStr">
        <is>
          <t>2|
3|
3</t>
        </is>
      </c>
      <c r="AN70" s="2" t="inlineStr">
        <is>
          <t xml:space="preserve">|
|
</t>
        </is>
      </c>
      <c r="AO70" t="inlineStr">
        <is>
          <t>sähköisen tiedonsiirron käyttö sisämarkkinoiden toteuttamiseksi</t>
        </is>
      </c>
      <c r="AP70" s="2" t="inlineStr">
        <is>
          <t>MUN|
marché unique numérique</t>
        </is>
      </c>
      <c r="AQ70" s="2" t="inlineStr">
        <is>
          <t>2|
3</t>
        </is>
      </c>
      <c r="AR70" s="2" t="inlineStr">
        <is>
          <t>|
preferred</t>
        </is>
      </c>
      <c r="AS70" t="inlineStr">
        <is>
          <t>espace sans frontières intérieures pour tout ce qui a trait au numérique et aux technologies de l'information et des communications, dans toutes ses dimensions:&lt;br&gt;- accès aux ressources et infrastructures numériques,&lt;br&gt;- interopérabilité des solutions techniques,&lt;br&gt;- échanges de biens, contenus et services numériques,&lt;br&gt;- commerce électronique et sécurité des transactions en ligne,&lt;br&gt;- aspects liés au droit d'auteur,&lt;br&gt;- protection des données à caractère personnel,&lt;br&gt;...</t>
        </is>
      </c>
      <c r="AT70" s="2" t="inlineStr">
        <is>
          <t>ríomh-mhargadh aonair|
margadh aonair ar líne|
margadh aonair digiteach</t>
        </is>
      </c>
      <c r="AU70" s="2" t="inlineStr">
        <is>
          <t>3|
2|
3</t>
        </is>
      </c>
      <c r="AV70" s="2" t="inlineStr">
        <is>
          <t>|
|
preferred</t>
        </is>
      </c>
      <c r="AW70" t="inlineStr">
        <is>
          <t>limistéar gan teorainneacha inmheánacha inar féidir earraí agus seirbhísí a thrádáil agus airgead a aistriú thar an idirlíon</t>
        </is>
      </c>
      <c r="AX70" s="2" t="inlineStr">
        <is>
          <t>digitalno jedinstveno tržište</t>
        </is>
      </c>
      <c r="AY70" s="2" t="inlineStr">
        <is>
          <t>3</t>
        </is>
      </c>
      <c r="AZ70" s="2" t="inlineStr">
        <is>
          <t>preferred</t>
        </is>
      </c>
      <c r="BA70" t="inlineStr">
        <is>
          <t>područje bez unutarnjih granica u kojem se može trgovati robom i uslugama i u kojem se sredstva mogu prenositi elektroničkim putem</t>
        </is>
      </c>
      <c r="BB70" s="2" t="inlineStr">
        <is>
          <t>digitális egységes piac</t>
        </is>
      </c>
      <c r="BC70" s="2" t="inlineStr">
        <is>
          <t>4</t>
        </is>
      </c>
      <c r="BD70" s="2" t="inlineStr">
        <is>
          <t/>
        </is>
      </c>
      <c r="BE70" t="inlineStr">
        <is>
          <t>belső határoktól mentes olyan térség, amelyben az áruk és a szolgáltatások kereskedelme és a pénzügyi ügyletek az internet segítségével bonyolíthatóak</t>
        </is>
      </c>
      <c r="BF70" s="2" t="inlineStr">
        <is>
          <t>mercato unico digitale|
mercato unico in linea</t>
        </is>
      </c>
      <c r="BG70" s="2" t="inlineStr">
        <is>
          <t>3|
3</t>
        </is>
      </c>
      <c r="BH70" s="2" t="inlineStr">
        <is>
          <t xml:space="preserve">preferred|
</t>
        </is>
      </c>
      <c r="BI70" t="inlineStr">
        <is>
          <t>mercato in cui è garantita la libera circolazione delle merci, delle persone, dei servizi e dei capitali e in cui […] persone e imprese non incontrano ostacoli all'accesso e all'esercizio delle attività online in condizioni di concorrenza leale e potendo contare su un livello elevato di protezione dei consumatori e dei dati personali</t>
        </is>
      </c>
      <c r="BJ70" s="2" t="inlineStr">
        <is>
          <t>e. bendroji rinka|
bendroji skaitmeninė rinka|
bendroji interneto rinka</t>
        </is>
      </c>
      <c r="BK70" s="2" t="inlineStr">
        <is>
          <t>2|
3|
2</t>
        </is>
      </c>
      <c r="BL70" s="2" t="inlineStr">
        <is>
          <t xml:space="preserve">|
|
</t>
        </is>
      </c>
      <c r="BM70" t="inlineStr">
        <is>
          <t>vidaus sienų neturinti skaitmeninių aspektų, IT ir komunikacijų erdvė</t>
        </is>
      </c>
      <c r="BN70" s="2" t="inlineStr">
        <is>
          <t>digitālais vienotais tirgus|
elektroniskais vienotais tirgus|
tiešsaistes vienotais tirgus</t>
        </is>
      </c>
      <c r="BO70" s="2" t="inlineStr">
        <is>
          <t>3|
3|
3</t>
        </is>
      </c>
      <c r="BP70" s="2" t="inlineStr">
        <is>
          <t xml:space="preserve">|
|
</t>
        </is>
      </c>
      <c r="BQ70" t="inlineStr">
        <is>
          <t>telpa bez robežām, kurā tiešsaistē, izmantojot elektronisku datu pārraidi, notiek preču un pakalpojumu tirdzniecība un līdzekļu pārskaitīšana</t>
        </is>
      </c>
      <c r="BR70" s="2" t="inlineStr">
        <is>
          <t>suq uniku online|
suq uniku elettroniku|
suq uniku diġitali</t>
        </is>
      </c>
      <c r="BS70" s="2" t="inlineStr">
        <is>
          <t>2|
2|
3</t>
        </is>
      </c>
      <c r="BT70" s="2" t="inlineStr">
        <is>
          <t xml:space="preserve">|
|
</t>
        </is>
      </c>
      <c r="BU70" t="inlineStr">
        <is>
          <t>żona mingħajr fruntieri interni li fiha oġġetti u servizzi jistgħu jiġu nnegozjati u fondi ttrasferiti permezz ta' mezzi elettroniċi</t>
        </is>
      </c>
      <c r="BV70" s="2" t="inlineStr">
        <is>
          <t>DSM|
eengemaakte markt online|
digitale eengemaakte markt</t>
        </is>
      </c>
      <c r="BW70" s="2" t="inlineStr">
        <is>
          <t>3|
2|
3</t>
        </is>
      </c>
      <c r="BX70" s="2" t="inlineStr">
        <is>
          <t xml:space="preserve">|
|
</t>
        </is>
      </c>
      <c r="BY70" t="inlineStr">
        <is>
          <t>markt zonder binnengrenzen waar goederen en diensten zonder beperkingen online kunnen worden gekocht en verkocht</t>
        </is>
      </c>
      <c r="BZ70" s="2" t="inlineStr">
        <is>
          <t>jednolity rynek online|
jednolity rynek cyfrowy|
jednolity rynek internetowy</t>
        </is>
      </c>
      <c r="CA70" s="2" t="inlineStr">
        <is>
          <t>2|
3|
2</t>
        </is>
      </c>
      <c r="CB70" s="2" t="inlineStr">
        <is>
          <t xml:space="preserve">|
preferred|
</t>
        </is>
      </c>
      <c r="CC70" t="inlineStr">
        <is>
          <t>obszar bez granic wewnętrznych, w którym możliwy jest obrót towarami i usługami oraz transfer funduszy przez Internet</t>
        </is>
      </c>
      <c r="CD70" s="2" t="inlineStr">
        <is>
          <t>mercado único digital|
mercado único em linha|
MUD|
mercado único eletrónico</t>
        </is>
      </c>
      <c r="CE70" s="2" t="inlineStr">
        <is>
          <t>3|
3|
3|
3</t>
        </is>
      </c>
      <c r="CF70" s="2" t="inlineStr">
        <is>
          <t xml:space="preserve">|
|
|
</t>
        </is>
      </c>
      <c r="CG70" t="inlineStr">
        <is>
          <t>Mercado único (entendido neste contexto como o mercado único europeu) caracterizado por uma forte utilização da telemática nas transacções comerciais.</t>
        </is>
      </c>
      <c r="CH70" s="2" t="inlineStr">
        <is>
          <t>piață unică online|
piață unică digitală|
piața unică electronică</t>
        </is>
      </c>
      <c r="CI70" s="2" t="inlineStr">
        <is>
          <t>3|
3|
3</t>
        </is>
      </c>
      <c r="CJ70" s="2" t="inlineStr">
        <is>
          <t xml:space="preserve">|
|
</t>
        </is>
      </c>
      <c r="CK70" t="inlineStr">
        <is>
          <t>spațiu fără frontiere interne în domeniul digital și al tehnologiilor informației și comunicațiilor</t>
        </is>
      </c>
      <c r="CL70" s="2" t="inlineStr">
        <is>
          <t>jednotný trh online|
digitálny jednotný trh|
elektronický jednotný trh</t>
        </is>
      </c>
      <c r="CM70" s="2" t="inlineStr">
        <is>
          <t>3|
3|
3</t>
        </is>
      </c>
      <c r="CN70" s="2" t="inlineStr">
        <is>
          <t xml:space="preserve">|
|
</t>
        </is>
      </c>
      <c r="CO70" t="inlineStr">
        <is>
          <t>priestor, v rámci ktorého môžu ľudia ľahko využívať služby online (nákup a predaj cez internet a finančné transakcie) bez ohľadu na hranice</t>
        </is>
      </c>
      <c r="CP70" s="2" t="inlineStr">
        <is>
          <t>digitalni enotni trg|
spletni enotni trg</t>
        </is>
      </c>
      <c r="CQ70" s="2" t="inlineStr">
        <is>
          <t>3|
2</t>
        </is>
      </c>
      <c r="CR70" s="2" t="inlineStr">
        <is>
          <t xml:space="preserve">|
</t>
        </is>
      </c>
      <c r="CS70" t="inlineStr">
        <is>
          <t/>
        </is>
      </c>
      <c r="CT70" s="2" t="inlineStr">
        <is>
          <t>digital inre marknad|
inre e-marknad</t>
        </is>
      </c>
      <c r="CU70" s="2" t="inlineStr">
        <is>
          <t>3|
3</t>
        </is>
      </c>
      <c r="CV70" s="2" t="inlineStr">
        <is>
          <t xml:space="preserve">|
</t>
        </is>
      </c>
      <c r="CW70" t="inlineStr">
        <is>
          <t/>
        </is>
      </c>
    </row>
    <row r="71">
      <c r="A71" s="1" t="str">
        <f>HYPERLINK("https://iate.europa.eu/entry/result/3589192/all", "3589192")</f>
        <v>3589192</v>
      </c>
      <c r="B71" t="inlineStr">
        <is>
          <t>EDUCATION AND COMMUNICATIONS;BUSINESS AND COMPETITION</t>
        </is>
      </c>
      <c r="C71" t="inlineStr">
        <is>
          <t>EDUCATION AND COMMUNICATIONS|communications|communications industry|information technology;EDUCATION AND COMMUNICATIONS|information technology and data processing|information technology industry;BUSINESS AND COMPETITION|business organisation|business activity</t>
        </is>
      </c>
      <c r="D71" t="inlineStr">
        <is>
          <t>yes</t>
        </is>
      </c>
      <c r="E71" t="inlineStr">
        <is>
          <t/>
        </is>
      </c>
      <c r="F71" s="2" t="inlineStr">
        <is>
          <t>голямо технологично дружество</t>
        </is>
      </c>
      <c r="G71" s="2" t="inlineStr">
        <is>
          <t>3</t>
        </is>
      </c>
      <c r="H71" s="2" t="inlineStr">
        <is>
          <t/>
        </is>
      </c>
      <c r="I71" t="inlineStr">
        <is>
          <t/>
        </is>
      </c>
      <c r="J71" s="2" t="inlineStr">
        <is>
          <t>velká technologická společnost</t>
        </is>
      </c>
      <c r="K71" s="2" t="inlineStr">
        <is>
          <t>3</t>
        </is>
      </c>
      <c r="L71" s="2" t="inlineStr">
        <is>
          <t/>
        </is>
      </c>
      <c r="M71" t="inlineStr">
        <is>
          <t/>
        </is>
      </c>
      <c r="N71" s="2" t="inlineStr">
        <is>
          <t>stor teknologivirksomhed</t>
        </is>
      </c>
      <c r="O71" s="2" t="inlineStr">
        <is>
          <t>3</t>
        </is>
      </c>
      <c r="P71" s="2" t="inlineStr">
        <is>
          <t/>
        </is>
      </c>
      <c r="Q71" t="inlineStr">
        <is>
          <t/>
        </is>
      </c>
      <c r="R71" s="2" t="inlineStr">
        <is>
          <t>Big-Tech-Unternehmen|
Big Tech</t>
        </is>
      </c>
      <c r="S71" s="2" t="inlineStr">
        <is>
          <t>3|
3</t>
        </is>
      </c>
      <c r="T71" s="2" t="inlineStr">
        <is>
          <t xml:space="preserve">|
</t>
        </is>
      </c>
      <c r="U71" t="inlineStr">
        <is>
          <t/>
        </is>
      </c>
      <c r="V71" s="2" t="inlineStr">
        <is>
          <t>μεγάλη εταιρεία τεχνολογίας</t>
        </is>
      </c>
      <c r="W71" s="2" t="inlineStr">
        <is>
          <t>3</t>
        </is>
      </c>
      <c r="X71" s="2" t="inlineStr">
        <is>
          <t/>
        </is>
      </c>
      <c r="Y71" t="inlineStr">
        <is>
          <t/>
        </is>
      </c>
      <c r="Z71" s="2" t="inlineStr">
        <is>
          <t>Tech Giant|
Big Tech|
Big Five|
Big Four|
big tech business|
BigTech|
big technology company|
GAFA|
Big Tech companies|
Big Tech company</t>
        </is>
      </c>
      <c r="AA71" s="2" t="inlineStr">
        <is>
          <t>1|
3|
1|
1|
1|
1|
3|
1|
1|
1</t>
        </is>
      </c>
      <c r="AB71" s="2" t="inlineStr">
        <is>
          <t xml:space="preserve">|
|
|
|
|
|
|
|
|
</t>
        </is>
      </c>
      <c r="AC71" t="inlineStr">
        <is>
          <t>largest and most dominant companies in the information technology industry</t>
        </is>
      </c>
      <c r="AD71" s="2" t="inlineStr">
        <is>
          <t>gran tecnológica|
gran empresa tecnológica</t>
        </is>
      </c>
      <c r="AE71" s="2" t="inlineStr">
        <is>
          <t>3|
3</t>
        </is>
      </c>
      <c r="AF71" s="2" t="inlineStr">
        <is>
          <t xml:space="preserve">|
</t>
        </is>
      </c>
      <c r="AG71" t="inlineStr">
        <is>
          <t>Gran empresa del sector de la información y las telecomunicaciones, como Amazon, Google, Facebook, etc.</t>
        </is>
      </c>
      <c r="AH71" s="2" t="inlineStr">
        <is>
          <t>suur tehnoloogiaettevõte</t>
        </is>
      </c>
      <c r="AI71" s="2" t="inlineStr">
        <is>
          <t>3</t>
        </is>
      </c>
      <c r="AJ71" s="2" t="inlineStr">
        <is>
          <t/>
        </is>
      </c>
      <c r="AK71" t="inlineStr">
        <is>
          <t>suur, turgu valitsev infotehnoloogiaettevõte</t>
        </is>
      </c>
      <c r="AL71" s="2" t="inlineStr">
        <is>
          <t>teknologiajätti|
iso teknologiayritys|
suuri teknologiayritys</t>
        </is>
      </c>
      <c r="AM71" s="2" t="inlineStr">
        <is>
          <t>3|
3|
3</t>
        </is>
      </c>
      <c r="AN71" s="2" t="inlineStr">
        <is>
          <t xml:space="preserve">|
|
</t>
        </is>
      </c>
      <c r="AO71" t="inlineStr">
        <is>
          <t>hallitsevassa markkina-asemassa oleva suuri tieto- ja viestintäteknologian alan yritys</t>
        </is>
      </c>
      <c r="AP71" s="2" t="inlineStr">
        <is>
          <t>grande entreprise technologique</t>
        </is>
      </c>
      <c r="AQ71" s="2" t="inlineStr">
        <is>
          <t>3</t>
        </is>
      </c>
      <c r="AR71" s="2" t="inlineStr">
        <is>
          <t/>
        </is>
      </c>
      <c r="AS71" t="inlineStr">
        <is>
          <t>groupe international d'entreprises actives sur le marché des nouvelles technologies et faisant partie des sociétés aux plus grandes capitalisations boursières</t>
        </is>
      </c>
      <c r="AT71" s="2" t="inlineStr">
        <is>
          <t>mórchuideachta teicneolaíochta</t>
        </is>
      </c>
      <c r="AU71" s="2" t="inlineStr">
        <is>
          <t>3</t>
        </is>
      </c>
      <c r="AV71" s="2" t="inlineStr">
        <is>
          <t/>
        </is>
      </c>
      <c r="AW71" t="inlineStr">
        <is>
          <t/>
        </is>
      </c>
      <c r="AX71" s="2" t="inlineStr">
        <is>
          <t>veliko tehnološko poduzeće</t>
        </is>
      </c>
      <c r="AY71" s="2" t="inlineStr">
        <is>
          <t>3</t>
        </is>
      </c>
      <c r="AZ71" s="2" t="inlineStr">
        <is>
          <t/>
        </is>
      </c>
      <c r="BA71" t="inlineStr">
        <is>
          <t/>
        </is>
      </c>
      <c r="BB71" s="2" t="inlineStr">
        <is>
          <t>technológiai nagyvállalat|
technológiai óriáscég</t>
        </is>
      </c>
      <c r="BC71" s="2" t="inlineStr">
        <is>
          <t>3|
3</t>
        </is>
      </c>
      <c r="BD71" s="2" t="inlineStr">
        <is>
          <t>|
admitted</t>
        </is>
      </c>
      <c r="BE71" t="inlineStr">
        <is>
          <t>a számítástechnika és technológia világát meghatározó nagyvállalat</t>
        </is>
      </c>
      <c r="BF71" s="2" t="inlineStr">
        <is>
          <t>grandi imprese tecnologiche</t>
        </is>
      </c>
      <c r="BG71" s="2" t="inlineStr">
        <is>
          <t>3</t>
        </is>
      </c>
      <c r="BH71" s="2" t="inlineStr">
        <is>
          <t/>
        </is>
      </c>
      <c r="BI71" t="inlineStr">
        <is>
          <t>le multinazionali
più grandi e dominanti nel settore delle tecnologie dell’informazione e della
comunicazione</t>
        </is>
      </c>
      <c r="BJ71" s="2" t="inlineStr">
        <is>
          <t>didžioji technologijų įmonė|
technologijų milžinė</t>
        </is>
      </c>
      <c r="BK71" s="2" t="inlineStr">
        <is>
          <t>3|
3</t>
        </is>
      </c>
      <c r="BL71" s="2" t="inlineStr">
        <is>
          <t xml:space="preserve">|
</t>
        </is>
      </c>
      <c r="BM71" t="inlineStr">
        <is>
          <t/>
        </is>
      </c>
      <c r="BN71" s="2" t="inlineStr">
        <is>
          <t>lielie tehnoloģiju uzņēmumi</t>
        </is>
      </c>
      <c r="BO71" s="2" t="inlineStr">
        <is>
          <t>3</t>
        </is>
      </c>
      <c r="BP71" s="2" t="inlineStr">
        <is>
          <t/>
        </is>
      </c>
      <c r="BQ71" t="inlineStr">
        <is>
          <t/>
        </is>
      </c>
      <c r="BR71" s="2" t="inlineStr">
        <is>
          <t>teknoloġija kbira|
kumpanija tat-teknoloġija kbira</t>
        </is>
      </c>
      <c r="BS71" s="2" t="inlineStr">
        <is>
          <t>3|
3</t>
        </is>
      </c>
      <c r="BT71" s="2" t="inlineStr">
        <is>
          <t xml:space="preserve">|
</t>
        </is>
      </c>
      <c r="BU71" t="inlineStr">
        <is>
          <t>l-ikbar kumpaniji u dawk l-iktar dominanti fl-industrija tat-teknoloġija tal-informazzjoni</t>
        </is>
      </c>
      <c r="BV71" s="2" t="inlineStr">
        <is>
          <t>grote technologiebedrijven|
bigtech</t>
        </is>
      </c>
      <c r="BW71" s="2" t="inlineStr">
        <is>
          <t>3|
3</t>
        </is>
      </c>
      <c r="BX71" s="2" t="inlineStr">
        <is>
          <t xml:space="preserve">|
</t>
        </is>
      </c>
      <c r="BY71" t="inlineStr">
        <is>
          <t>verzamelnaam
 voor de allergrootste en meest invloedrijke technologieondernemingen ter
 wereld</t>
        </is>
      </c>
      <c r="BZ71" s="2" t="inlineStr">
        <is>
          <t>gigant technologiczny</t>
        </is>
      </c>
      <c r="CA71" s="2" t="inlineStr">
        <is>
          <t>3</t>
        </is>
      </c>
      <c r="CB71" s="2" t="inlineStr">
        <is>
          <t/>
        </is>
      </c>
      <c r="CC71" t="inlineStr">
        <is>
          <t/>
        </is>
      </c>
      <c r="CD71" s="2" t="inlineStr">
        <is>
          <t>grande empresa tecnológica</t>
        </is>
      </c>
      <c r="CE71" s="2" t="inlineStr">
        <is>
          <t>3</t>
        </is>
      </c>
      <c r="CF71" s="2" t="inlineStr">
        <is>
          <t/>
        </is>
      </c>
      <c r="CG71" t="inlineStr">
        <is>
          <t/>
        </is>
      </c>
      <c r="CH71" s="2" t="inlineStr">
        <is>
          <t>mare companie din domeniul tehnologiei informației|
companie big tech</t>
        </is>
      </c>
      <c r="CI71" s="2" t="inlineStr">
        <is>
          <t>2|
2</t>
        </is>
      </c>
      <c r="CJ71" s="2" t="inlineStr">
        <is>
          <t xml:space="preserve">|
</t>
        </is>
      </c>
      <c r="CK71" t="inlineStr">
        <is>
          <t/>
        </is>
      </c>
      <c r="CL71" s="2" t="inlineStr">
        <is>
          <t>veľká technologická spoločnosť|
Big Tech</t>
        </is>
      </c>
      <c r="CM71" s="2" t="inlineStr">
        <is>
          <t>3|
3</t>
        </is>
      </c>
      <c r="CN71" s="2" t="inlineStr">
        <is>
          <t xml:space="preserve">|
</t>
        </is>
      </c>
      <c r="CO71" t="inlineStr">
        <is>
          <t>najväčšie a najdominantnejšie spoločnosti v odvetví informačných technológií</t>
        </is>
      </c>
      <c r="CP71" s="2" t="inlineStr">
        <is>
          <t>velika tehnološka družba</t>
        </is>
      </c>
      <c r="CQ71" s="2" t="inlineStr">
        <is>
          <t>3</t>
        </is>
      </c>
      <c r="CR71" s="2" t="inlineStr">
        <is>
          <t/>
        </is>
      </c>
      <c r="CS71" t="inlineStr">
        <is>
          <t/>
        </is>
      </c>
      <c r="CT71" s="2" t="inlineStr">
        <is>
          <t>teknikjätte</t>
        </is>
      </c>
      <c r="CU71" s="2" t="inlineStr">
        <is>
          <t>3</t>
        </is>
      </c>
      <c r="CV71" s="2" t="inlineStr">
        <is>
          <t/>
        </is>
      </c>
      <c r="CW71" t="inlineStr">
        <is>
          <t/>
        </is>
      </c>
    </row>
    <row r="72">
      <c r="A72" s="1" t="str">
        <f>HYPERLINK("https://iate.europa.eu/entry/result/3578036/all", "3578036")</f>
        <v>3578036</v>
      </c>
      <c r="B72" t="inlineStr">
        <is>
          <t>LAW;TRANSPORT;EDUCATION AND COMMUNICATIONS</t>
        </is>
      </c>
      <c r="C72" t="inlineStr">
        <is>
          <t>LAW|criminal law;TRANSPORT|maritime and inland waterway transport|maritime transport;EDUCATION AND COMMUNICATIONS|information technology and data processing</t>
        </is>
      </c>
      <c r="D72" t="inlineStr">
        <is>
          <t>yes</t>
        </is>
      </c>
      <c r="E72" t="inlineStr">
        <is>
          <t/>
        </is>
      </c>
      <c r="F72" t="inlineStr">
        <is>
          <t/>
        </is>
      </c>
      <c r="G72" t="inlineStr">
        <is>
          <t/>
        </is>
      </c>
      <c r="H72" t="inlineStr">
        <is>
          <t/>
        </is>
      </c>
      <c r="I72" t="inlineStr">
        <is>
          <t/>
        </is>
      </c>
      <c r="J72" t="inlineStr">
        <is>
          <t/>
        </is>
      </c>
      <c r="K72" t="inlineStr">
        <is>
          <t/>
        </is>
      </c>
      <c r="L72" t="inlineStr">
        <is>
          <t/>
        </is>
      </c>
      <c r="M72" t="inlineStr">
        <is>
          <t/>
        </is>
      </c>
      <c r="N72" s="2" t="inlineStr">
        <is>
          <t>maritimt cyberangreb</t>
        </is>
      </c>
      <c r="O72" s="2" t="inlineStr">
        <is>
          <t>3</t>
        </is>
      </c>
      <c r="P72" s="2" t="inlineStr">
        <is>
          <t/>
        </is>
      </c>
      <c r="Q72" t="inlineStr">
        <is>
          <t>cyberangreb på skibe og deres infrastruktur</t>
        </is>
      </c>
      <c r="R72" s="2" t="inlineStr">
        <is>
          <t>Cyberangriff im maritimen Bereich</t>
        </is>
      </c>
      <c r="S72" s="2" t="inlineStr">
        <is>
          <t>2</t>
        </is>
      </c>
      <c r="T72" s="2" t="inlineStr">
        <is>
          <t/>
        </is>
      </c>
      <c r="U72" t="inlineStr">
        <is>
          <t>gegen die Schifffahrt und die maritime Wirtschaft gerichteter Cyberangriff &lt;a href="/entry/result/919510/all" id="ENTRY_TO_ENTRY_CONVERTER" target="_blank"&gt;IATE:919510&lt;/a&gt;</t>
        </is>
      </c>
      <c r="V72" t="inlineStr">
        <is>
          <t/>
        </is>
      </c>
      <c r="W72" t="inlineStr">
        <is>
          <t/>
        </is>
      </c>
      <c r="X72" t="inlineStr">
        <is>
          <t/>
        </is>
      </c>
      <c r="Y72" t="inlineStr">
        <is>
          <t/>
        </is>
      </c>
      <c r="Z72" s="2" t="inlineStr">
        <is>
          <t>maritime cyber attack|
maritime cyberattack|
maritime cyber-attack</t>
        </is>
      </c>
      <c r="AA72" s="2" t="inlineStr">
        <is>
          <t>1|
1|
3</t>
        </is>
      </c>
      <c r="AB72" s="2" t="inlineStr">
        <is>
          <t xml:space="preserve">|
|
</t>
        </is>
      </c>
      <c r="AC72" t="inlineStr">
        <is>
          <t>cyber-attack directed against the maritime sector</t>
        </is>
      </c>
      <c r="AD72" t="inlineStr">
        <is>
          <t/>
        </is>
      </c>
      <c r="AE72" t="inlineStr">
        <is>
          <t/>
        </is>
      </c>
      <c r="AF72" t="inlineStr">
        <is>
          <t/>
        </is>
      </c>
      <c r="AG72" t="inlineStr">
        <is>
          <t/>
        </is>
      </c>
      <c r="AH72" t="inlineStr">
        <is>
          <t/>
        </is>
      </c>
      <c r="AI72" t="inlineStr">
        <is>
          <t/>
        </is>
      </c>
      <c r="AJ72" t="inlineStr">
        <is>
          <t/>
        </is>
      </c>
      <c r="AK72" t="inlineStr">
        <is>
          <t/>
        </is>
      </c>
      <c r="AL72" t="inlineStr">
        <is>
          <t/>
        </is>
      </c>
      <c r="AM72" t="inlineStr">
        <is>
          <t/>
        </is>
      </c>
      <c r="AN72" t="inlineStr">
        <is>
          <t/>
        </is>
      </c>
      <c r="AO72" t="inlineStr">
        <is>
          <t/>
        </is>
      </c>
      <c r="AP72" s="2" t="inlineStr">
        <is>
          <t>cyberattaque maritime</t>
        </is>
      </c>
      <c r="AQ72" s="2" t="inlineStr">
        <is>
          <t>2</t>
        </is>
      </c>
      <c r="AR72" s="2" t="inlineStr">
        <is>
          <t/>
        </is>
      </c>
      <c r="AS72" t="inlineStr">
        <is>
          <t>cyberattaque opérée dans le secteur maritime</t>
        </is>
      </c>
      <c r="AT72" t="inlineStr">
        <is>
          <t/>
        </is>
      </c>
      <c r="AU72" t="inlineStr">
        <is>
          <t/>
        </is>
      </c>
      <c r="AV72" t="inlineStr">
        <is>
          <t/>
        </is>
      </c>
      <c r="AW72" t="inlineStr">
        <is>
          <t/>
        </is>
      </c>
      <c r="AX72" t="inlineStr">
        <is>
          <t/>
        </is>
      </c>
      <c r="AY72" t="inlineStr">
        <is>
          <t/>
        </is>
      </c>
      <c r="AZ72" t="inlineStr">
        <is>
          <t/>
        </is>
      </c>
      <c r="BA72" t="inlineStr">
        <is>
          <t/>
        </is>
      </c>
      <c r="BB72" t="inlineStr">
        <is>
          <t/>
        </is>
      </c>
      <c r="BC72" t="inlineStr">
        <is>
          <t/>
        </is>
      </c>
      <c r="BD72" t="inlineStr">
        <is>
          <t/>
        </is>
      </c>
      <c r="BE72" t="inlineStr">
        <is>
          <t/>
        </is>
      </c>
      <c r="BF72" t="inlineStr">
        <is>
          <t/>
        </is>
      </c>
      <c r="BG72" t="inlineStr">
        <is>
          <t/>
        </is>
      </c>
      <c r="BH72" t="inlineStr">
        <is>
          <t/>
        </is>
      </c>
      <c r="BI72" t="inlineStr">
        <is>
          <t/>
        </is>
      </c>
      <c r="BJ72" t="inlineStr">
        <is>
          <t/>
        </is>
      </c>
      <c r="BK72" t="inlineStr">
        <is>
          <t/>
        </is>
      </c>
      <c r="BL72" t="inlineStr">
        <is>
          <t/>
        </is>
      </c>
      <c r="BM72" t="inlineStr">
        <is>
          <t/>
        </is>
      </c>
      <c r="BN72" s="2" t="inlineStr">
        <is>
          <t>kiberuzbrukums jūrlietu jomā</t>
        </is>
      </c>
      <c r="BO72" s="2" t="inlineStr">
        <is>
          <t>3</t>
        </is>
      </c>
      <c r="BP72" s="2" t="inlineStr">
        <is>
          <t/>
        </is>
      </c>
      <c r="BQ72" t="inlineStr">
        <is>
          <t>pret jūrlietu nozari
vērsts kiberuzbrukums</t>
        </is>
      </c>
      <c r="BR72" t="inlineStr">
        <is>
          <t/>
        </is>
      </c>
      <c r="BS72" t="inlineStr">
        <is>
          <t/>
        </is>
      </c>
      <c r="BT72" t="inlineStr">
        <is>
          <t/>
        </is>
      </c>
      <c r="BU72" t="inlineStr">
        <is>
          <t/>
        </is>
      </c>
      <c r="BV72" t="inlineStr">
        <is>
          <t/>
        </is>
      </c>
      <c r="BW72" t="inlineStr">
        <is>
          <t/>
        </is>
      </c>
      <c r="BX72" t="inlineStr">
        <is>
          <t/>
        </is>
      </c>
      <c r="BY72" t="inlineStr">
        <is>
          <t/>
        </is>
      </c>
      <c r="BZ72" s="2" t="inlineStr">
        <is>
          <t>cyberatak w sektorze morskim</t>
        </is>
      </c>
      <c r="CA72" s="2" t="inlineStr">
        <is>
          <t>3</t>
        </is>
      </c>
      <c r="CB72" s="2" t="inlineStr">
        <is>
          <t/>
        </is>
      </c>
      <c r="CC72" t="inlineStr">
        <is>
          <t>cyberatak wymierzony w sektor morski</t>
        </is>
      </c>
      <c r="CD72" t="inlineStr">
        <is>
          <t/>
        </is>
      </c>
      <c r="CE72" t="inlineStr">
        <is>
          <t/>
        </is>
      </c>
      <c r="CF72" t="inlineStr">
        <is>
          <t/>
        </is>
      </c>
      <c r="CG72" t="inlineStr">
        <is>
          <t/>
        </is>
      </c>
      <c r="CH72" t="inlineStr">
        <is>
          <t/>
        </is>
      </c>
      <c r="CI72" t="inlineStr">
        <is>
          <t/>
        </is>
      </c>
      <c r="CJ72" t="inlineStr">
        <is>
          <t/>
        </is>
      </c>
      <c r="CK72" t="inlineStr">
        <is>
          <t/>
        </is>
      </c>
      <c r="CL72" s="2" t="inlineStr">
        <is>
          <t>kybernetický útok v námornej oblasti</t>
        </is>
      </c>
      <c r="CM72" s="2" t="inlineStr">
        <is>
          <t>3</t>
        </is>
      </c>
      <c r="CN72" s="2" t="inlineStr">
        <is>
          <t/>
        </is>
      </c>
      <c r="CO72" t="inlineStr">
        <is>
          <t/>
        </is>
      </c>
      <c r="CP72" t="inlineStr">
        <is>
          <t/>
        </is>
      </c>
      <c r="CQ72" t="inlineStr">
        <is>
          <t/>
        </is>
      </c>
      <c r="CR72" t="inlineStr">
        <is>
          <t/>
        </is>
      </c>
      <c r="CS72" t="inlineStr">
        <is>
          <t/>
        </is>
      </c>
      <c r="CT72" t="inlineStr">
        <is>
          <t/>
        </is>
      </c>
      <c r="CU72" t="inlineStr">
        <is>
          <t/>
        </is>
      </c>
      <c r="CV72" t="inlineStr">
        <is>
          <t/>
        </is>
      </c>
      <c r="CW72" t="inlineStr">
        <is>
          <t/>
        </is>
      </c>
    </row>
    <row r="73">
      <c r="A73" s="1" t="str">
        <f>HYPERLINK("https://iate.europa.eu/entry/result/2228682/all", "2228682")</f>
        <v>2228682</v>
      </c>
      <c r="B73" t="inlineStr">
        <is>
          <t>EDUCATION AND COMMUNICATIONS;SCIENCE</t>
        </is>
      </c>
      <c r="C73" t="inlineStr">
        <is>
          <t>EDUCATION AND COMMUNICATIONS|information technology and data processing|data processing|personal data;SCIENCE|natural and applied sciences|applied sciences|mathematics|biometrics</t>
        </is>
      </c>
      <c r="D73" t="inlineStr">
        <is>
          <t>yes</t>
        </is>
      </c>
      <c r="E73" t="inlineStr">
        <is>
          <t/>
        </is>
      </c>
      <c r="F73" s="2" t="inlineStr">
        <is>
          <t>биометрични данни</t>
        </is>
      </c>
      <c r="G73" s="2" t="inlineStr">
        <is>
          <t>3</t>
        </is>
      </c>
      <c r="H73" s="2" t="inlineStr">
        <is>
          <t/>
        </is>
      </c>
      <c r="I73" t="inlineStr">
        <is>
          <t>лични данни, получени в резултат на специфично техническо обработване, които са свързани с физическите, физиологичните или поведенческите характеристики на дадено физическо лице и които позволяват или потвърждават уникалната идентификация на това физическо лице, като лицеви изображения или дактилоскопични данни</t>
        </is>
      </c>
      <c r="J73" s="2" t="inlineStr">
        <is>
          <t>biometrický údaj|
biometrické údaje</t>
        </is>
      </c>
      <c r="K73" s="2" t="inlineStr">
        <is>
          <t>3|
3</t>
        </is>
      </c>
      <c r="L73" s="2" t="inlineStr">
        <is>
          <t xml:space="preserve">|
</t>
        </is>
      </c>
      <c r="M73" t="inlineStr">
        <is>
          <t>osobní údaje vyplývající z konkrétního technického zpracování týkající se fyzických či fyziologických znaků nebo znaků chování fyzické osoby, které umožňuje nebo potvrzuje jedinečnou identifikaci, například zobrazení obličeje nebo daktyloskopické údaje</t>
        </is>
      </c>
      <c r="N73" s="2" t="inlineStr">
        <is>
          <t>biometriske oplysninger|
biometriske data</t>
        </is>
      </c>
      <c r="O73" s="2" t="inlineStr">
        <is>
          <t>3|
3</t>
        </is>
      </c>
      <c r="P73" s="2" t="inlineStr">
        <is>
          <t xml:space="preserve">|
</t>
        </is>
      </c>
      <c r="Q73" t="inlineStr">
        <is>
          <t>personoplysninger, der som følge af specifik teknisk behandling vedrørende en fysisk persons fysiske, fysiologiske eller adfærdsmæssige karakteristika muliggør eller bekræfter en entydig identifikation af vedkommende, f.eks. ansigtsbillede eller fingeraftryksoplysninger</t>
        </is>
      </c>
      <c r="R73" s="2" t="inlineStr">
        <is>
          <t>biometrische Daten</t>
        </is>
      </c>
      <c r="S73" s="2" t="inlineStr">
        <is>
          <t>3</t>
        </is>
      </c>
      <c r="T73" s="2" t="inlineStr">
        <is>
          <t/>
        </is>
      </c>
      <c r="U73" t="inlineStr">
        <is>
          <t>mit speziellen technischen Verfahren gewonnene personenbezogene Daten &lt;a href="/entry/result/770234/all" id="ENTRY_TO_ENTRY_CONVERTER" target="_blank"&gt;IATE:770234&lt;/a&gt; zu den physischen, physiologischen oder verhaltenstypischen Merkmalen einer natürlichen Person, die die eindeutige Identifizierung dieser natürlichen Person ermöglichen oder bestätigen, wie Gesichtsbilder oder daktyloskopische Daten &lt;a href="/entry/result/927825/all" id="ENTRY_TO_ENTRY_CONVERTER" target="_blank"&gt;IATE:927825&lt;/a&gt;</t>
        </is>
      </c>
      <c r="V73" s="2" t="inlineStr">
        <is>
          <t>βιομετρικά δεδομένα</t>
        </is>
      </c>
      <c r="W73" s="2" t="inlineStr">
        <is>
          <t>3</t>
        </is>
      </c>
      <c r="X73" s="2" t="inlineStr">
        <is>
          <t/>
        </is>
      </c>
      <c r="Y73" t="inlineStr">
        <is>
          <t>δεδομένα προσωπικού χαρακτήρα τα οποία προκύπτουν από ειδική τεχνική επεξεργασία συνδεόμενη με φυσικά, βιολογικά ή συμπεριφορικά χαρακτηριστικά φυσικού προσώπου, και τα οποία επιτρέπουν ή επιβεβαιώνουν την αδιαμφισβήτητη ταυτοποίηση του εν λόγω φυσικού προσώπου, όπως εικόνες προσώπου ή δακτυλοσκοπικά δεδομένα</t>
        </is>
      </c>
      <c r="Z73" s="2" t="inlineStr">
        <is>
          <t>biometric data</t>
        </is>
      </c>
      <c r="AA73" s="2" t="inlineStr">
        <is>
          <t>3</t>
        </is>
      </c>
      <c r="AB73" s="2" t="inlineStr">
        <is>
          <t/>
        </is>
      </c>
      <c r="AC73" t="inlineStr">
        <is>
          <t>&lt;a href="https://iate.europa.eu/entry/result/770234" target="_blank"&gt;personal data&lt;/a&gt; resulting from specific technical processing relating to the physical, physiological or behavioural characteristics of a person, such as &lt;a href="https://iate.europa.eu/entry/result/931684" target="_blank"&gt;facial images&lt;/a&gt; or &lt;a href="https://iate.europa.eu/entry/result/927825" target="_blank"&gt;dactyloscopic data&lt;/a&gt;, which allow for the unique identification of that person</t>
        </is>
      </c>
      <c r="AD73" s="2" t="inlineStr">
        <is>
          <t>datos biométricos</t>
        </is>
      </c>
      <c r="AE73" s="2" t="inlineStr">
        <is>
          <t>4</t>
        </is>
      </c>
      <c r="AF73" s="2" t="inlineStr">
        <is>
          <t/>
        </is>
      </c>
      <c r="AG73" t="inlineStr">
        <is>
          <t>&lt;a href="https://iate.europa.eu/entry/result/770234/all" target="_blank"&gt;Datos personales&lt;/a&gt; obtenidos a partir de un tratamiento técnico específico, relativos a las características físicas, fisiológicas o conductuales de una persona física que permiten identificar o confirmar la identidad de dicha persona, como las &lt;a href="https://iate.europa.eu/entry/result/931684/all" target="_blank"&gt;imágenes faciales&lt;/a&gt; o los &lt;a href="https://iate.europa.eu/entry/result/927825/all" target="_blank"&gt;datos dactiloscópicos&lt;/a&gt;.</t>
        </is>
      </c>
      <c r="AH73" s="2" t="inlineStr">
        <is>
          <t>biomeetrilised andmed</t>
        </is>
      </c>
      <c r="AI73" s="2" t="inlineStr">
        <is>
          <t>4</t>
        </is>
      </c>
      <c r="AJ73" s="2" t="inlineStr">
        <is>
          <t/>
        </is>
      </c>
      <c r="AK73" t="inlineStr">
        <is>
          <t>konkreetse tehnilise töötlemise abil saadavad isikuandmed isiku füüsiliste, füsioloogiliste ja käitumuslike omaduste kohta, mis võimaldavad kõnealust füüsilist isikut kordumatult tuvastada või kinnitavad selle füüsilise isiku tuvastamist, näiteks näokujutis ja sõrmejälgede andmed</t>
        </is>
      </c>
      <c r="AL73" s="2" t="inlineStr">
        <is>
          <t>biometrinen tieto</t>
        </is>
      </c>
      <c r="AM73" s="2" t="inlineStr">
        <is>
          <t>3</t>
        </is>
      </c>
      <c r="AN73" s="2" t="inlineStr">
        <is>
          <t/>
        </is>
      </c>
      <c r="AO73" t="inlineStr">
        <is>
          <t>yksilön fyysisiin ja fysiologisiin ominaisuuksiin tai käyttäytymiseen liittyvällä teknisellä käsittelyllä saadut henkilötiedot</t>
        </is>
      </c>
      <c r="AP73" s="2" t="inlineStr">
        <is>
          <t>données biométriques</t>
        </is>
      </c>
      <c r="AQ73" s="2" t="inlineStr">
        <is>
          <t>3</t>
        </is>
      </c>
      <c r="AR73" s="2" t="inlineStr">
        <is>
          <t/>
        </is>
      </c>
      <c r="AS73" t="inlineStr">
        <is>
          <t>données à caractère personnel résultant d'un traitement technique spécifique, relatives aux caractéristiques physiques, physiologiques ou comportementales d'une personne physique, qui permettent ou confirment son identification unique, telles que des&lt;a href="https://iate.europa.eu/entry/result/931684/fr" target="_blank"&gt; images faciales&lt;/a&gt; ou des&lt;a href="https://iate.europa.eu/entry/result/927825/fr" target="_blank"&gt; données dactyloscopiques&lt;/a&gt;</t>
        </is>
      </c>
      <c r="AT73" s="2" t="inlineStr">
        <is>
          <t>sonraí bithmhéadracha</t>
        </is>
      </c>
      <c r="AU73" s="2" t="inlineStr">
        <is>
          <t>3</t>
        </is>
      </c>
      <c r="AV73" s="2" t="inlineStr">
        <is>
          <t/>
        </is>
      </c>
      <c r="AW73" t="inlineStr">
        <is>
          <t>sonraí
 méarlorg agus íomhá den aghaidh</t>
        </is>
      </c>
      <c r="AX73" s="2" t="inlineStr">
        <is>
          <t>biometrijski podaci</t>
        </is>
      </c>
      <c r="AY73" s="2" t="inlineStr">
        <is>
          <t>3</t>
        </is>
      </c>
      <c r="AZ73" s="2" t="inlineStr">
        <is>
          <t/>
        </is>
      </c>
      <c r="BA73" t="inlineStr">
        <is>
          <t>osobni podaci dobiveni posebnom tehničkom obradom u vezi s fizičkim obilježjima, fiziološkim obilježjima ili obilježjima ponašanja pojedinca koja omogućuju ili potvrđuju jedinstvenu identifikaciju tog pojedinca, kao što su fotografije lica ili daktiloskopski podaci</t>
        </is>
      </c>
      <c r="BB73" s="2" t="inlineStr">
        <is>
          <t>biometrikus adat</t>
        </is>
      </c>
      <c r="BC73" s="2" t="inlineStr">
        <is>
          <t>4</t>
        </is>
      </c>
      <c r="BD73" s="2" t="inlineStr">
        <is>
          <t/>
        </is>
      </c>
      <c r="BE73" t="inlineStr">
        <is>
          <t>egy természetes személy testi, fiziológiai vagy viselkedési jellemzőire vonatkozó minden olyan sajátos technikai eljárásokkal nyert személyes adat, amely lehetővé teszi vagy megerősíti a természetes személy egyedi azonosítását</t>
        </is>
      </c>
      <c r="BF73" s="2" t="inlineStr">
        <is>
          <t>dati biometrici</t>
        </is>
      </c>
      <c r="BG73" s="2" t="inlineStr">
        <is>
          <t>3</t>
        </is>
      </c>
      <c r="BH73" s="2" t="inlineStr">
        <is>
          <t/>
        </is>
      </c>
      <c r="BI73" t="inlineStr">
        <is>
          <t>dati personali ottenuti da un trattamento tecnico specifico relativi alle caratteristiche fisiche, fisiologiche o comportamentali di una persona fisica che ne consentono o confermano l’identificazione univoca, quali l’immagine facciale o i dati dattiloscopici</t>
        </is>
      </c>
      <c r="BJ73" s="2" t="inlineStr">
        <is>
          <t>biometriniai duomenys</t>
        </is>
      </c>
      <c r="BK73" s="2" t="inlineStr">
        <is>
          <t>4</t>
        </is>
      </c>
      <c r="BL73" s="2" t="inlineStr">
        <is>
          <t/>
        </is>
      </c>
      <c r="BM73" t="inlineStr">
        <is>
          <t>duomenys, išreiškiantys žmogaus individualias savybes, tokias kaip pirštų atspaudai, akies rainelė, balso tembras ir kitos, bei įgalinantys vienareikšmiškai nustatyti jo tapatybę 
&lt;p&gt; po specialaus techninio apdorojimo gauti asmens duomenys, susiję su fizinio asmens fizinėmis, fiziologinėmis arba elgesio savybėmis, pagal kurias galima konkrečiai nustatyti arba patvirtinti to fizinio asmens tapatybę, kaip antai veido atvaizdai arba daktiloskopiniai duomenys&lt;/p&gt;</t>
        </is>
      </c>
      <c r="BN73" s="2" t="inlineStr">
        <is>
          <t>biometriskie dati</t>
        </is>
      </c>
      <c r="BO73" s="2" t="inlineStr">
        <is>
          <t>3</t>
        </is>
      </c>
      <c r="BP73" s="2" t="inlineStr">
        <is>
          <t/>
        </is>
      </c>
      <c r="BQ73" t="inlineStr">
        <is>
          <t>personas dati pēc specifiskas tehniskas apstrādes, kuri attiecas uz fiziskas personas fiziskajām, fizioloģiskajām vai uzvedības pazīmēm, kas ļauj veikt vai apstiprina minētās fiziskās personas viennozīmīgu identifikāciju, piemēram, sejas attēli vai daktiloskopijas dati</t>
        </is>
      </c>
      <c r="BR73" s="2" t="inlineStr">
        <is>
          <t>data bijometrika</t>
        </is>
      </c>
      <c r="BS73" s="2" t="inlineStr">
        <is>
          <t>3</t>
        </is>
      </c>
      <c r="BT73" s="2" t="inlineStr">
        <is>
          <t/>
        </is>
      </c>
      <c r="BU73" t="inlineStr">
        <is>
          <t>&lt;a href="https://iate.europa.eu/entry/result/770234" target="_blank"&gt;data personali&lt;/a&gt;li tirriżulta mill-ipproċessar tekniku speċifiku relatat mal-karatteristiċi fiżiċi, fiżjoloġiċi jew tal-imġiba ta' persuna fiżika, li tippermetti jew tikkonferma l-identifikazzjoni unika ta' dik il-persuna fiżika, bħall-&lt;a href="https://iate.europa.eu/entry/result/931684" target="_blank"&gt;immaġnijiet tal-wiċċ&lt;/a&gt; jew id-&lt;a href="https://iate.europa.eu/entry/result/927825" target="_blank"&gt;data dattiloskopika&lt;/a&gt;</t>
        </is>
      </c>
      <c r="BV73" s="2" t="inlineStr">
        <is>
          <t>biometrische gegevens</t>
        </is>
      </c>
      <c r="BW73" s="2" t="inlineStr">
        <is>
          <t>3</t>
        </is>
      </c>
      <c r="BX73" s="2" t="inlineStr">
        <is>
          <t/>
        </is>
      </c>
      <c r="BY73" t="inlineStr">
        <is>
          <t>persoonsgegevens die het resultaat zijn van een specifieke technische verwerking met betrekking tot de fysieke, fysiologische of gedragsgerelateerde kenmerken van een natuurlijke persoon op grond waarvan eenduidige identificatie van die natuurlijke persoon mogelijk is of wordt bevestigd, zoals gezichtsopnames of vingerafdrukgegevens</t>
        </is>
      </c>
      <c r="BZ73" s="2" t="inlineStr">
        <is>
          <t>dane biometryczne</t>
        </is>
      </c>
      <c r="CA73" s="2" t="inlineStr">
        <is>
          <t>3</t>
        </is>
      </c>
      <c r="CB73" s="2" t="inlineStr">
        <is>
          <t/>
        </is>
      </c>
      <c r="CC73" t="inlineStr">
        <is>
          <t>dane osobowe, które wynikają ze specjalnego przetwarzania technicznego, dotyczą cech fizycznych, fizjologicznych lub behawioralnych osoby fizycznej oraz umożliwiają lub potwierdzają jednoznaczną identyfikację tej osoby, takie jak wizerunek twarzy lub dane daktyloskopijne</t>
        </is>
      </c>
      <c r="CD73" s="2" t="inlineStr">
        <is>
          <t>dados biométricos</t>
        </is>
      </c>
      <c r="CE73" s="2" t="inlineStr">
        <is>
          <t>3</t>
        </is>
      </c>
      <c r="CF73" s="2" t="inlineStr">
        <is>
          <t/>
        </is>
      </c>
      <c r="CG73" t="inlineStr">
        <is>
          <t>&lt;b&gt;Dados pessoais&lt;/b&gt; [ &lt;a href="/entry/result/770234/all" id="ENTRY_TO_ENTRY_CONVERTER" target="_blank"&gt;IATE:770234&lt;/a&gt; ] resultantes de um tratamento técnico específico relativos às características físicas, fisiológicas ou comportamentais de uma pessoa que permitem a sua identificação única, tais como &lt;b&gt;imagens faciais&lt;/b&gt; [ &lt;a href="/entry/result/href=" id="ENTRY_TO_ENTRY_CONVERTER" target="_blank"&gt;IATE:href="https&lt;/a&gt;" target="_blank"&amp;gt;931684 ] ou &lt;b&gt;dados dactiloscópicos&lt;/b&gt; [ &lt;a href="/entry/result/href=" id="ENTRY_TO_ENTRY_CONVERTER" target="_blank"&gt;IATE:href="https&lt;/a&gt;" target="_blank"&amp;gt;927825 ].</t>
        </is>
      </c>
      <c r="CH73" s="2" t="inlineStr">
        <is>
          <t>date biometrice</t>
        </is>
      </c>
      <c r="CI73" s="2" t="inlineStr">
        <is>
          <t>3</t>
        </is>
      </c>
      <c r="CJ73" s="2" t="inlineStr">
        <is>
          <t/>
        </is>
      </c>
      <c r="CK73" t="inlineStr">
        <is>
          <t>date cu caracter personal care rezultă în urma unor tehnici de prelucrare specifice referitoare la caracteristicile fizice, fiziologice sau comportamentale ale unei persoane fizice care permit sau confirmă identificarea unică a respectivei persoane, cum ar fi imaginile faciale sau datele dactiloscopice</t>
        </is>
      </c>
      <c r="CL73" s="2" t="inlineStr">
        <is>
          <t>biometrické údaje</t>
        </is>
      </c>
      <c r="CM73" s="2" t="inlineStr">
        <is>
          <t>3</t>
        </is>
      </c>
      <c r="CN73" s="2" t="inlineStr">
        <is>
          <t/>
        </is>
      </c>
      <c r="CO73" t="inlineStr">
        <is>
          <t>osobné údaje, ktoré sú výsledkom osobitného technického spracúvania, ktoré sa týka fyzických, fyziologických alebo behaviorálnych charakteristických znakov fyzickej osoby a ktoré umožňujú alebo potvrdzujú jedinečnú identifikáciu tejto fyzickej osoby, ako sú vyobrazenia tváre alebo daktyloskopické údaje</t>
        </is>
      </c>
      <c r="CP73" s="2" t="inlineStr">
        <is>
          <t>biometrični podatki</t>
        </is>
      </c>
      <c r="CQ73" s="2" t="inlineStr">
        <is>
          <t>3</t>
        </is>
      </c>
      <c r="CR73" s="2" t="inlineStr">
        <is>
          <t/>
        </is>
      </c>
      <c r="CS73" t="inlineStr">
        <is>
          <t>podatki v zvezi s fizičnimi, fiziološkimi ali vedenjskimi značilnostmi posameznika, ki omogočajo njegovo edinstveno identifikacijo, kot so podobe obraza ali daktiloskopski podatki</t>
        </is>
      </c>
      <c r="CT73" s="2" t="inlineStr">
        <is>
          <t>biometriska uppgifter</t>
        </is>
      </c>
      <c r="CU73" s="2" t="inlineStr">
        <is>
          <t>3</t>
        </is>
      </c>
      <c r="CV73" s="2" t="inlineStr">
        <is>
          <t/>
        </is>
      </c>
      <c r="CW73" t="inlineStr">
        <is>
          <t>personuppgifter som erhållits genom en särskild teknisk behandling som rör en fysisk persons fysiska, fysiologiska eller beteendemässiga kännetecken och som möjliggör eller bekräftar unik identifiering av denna fysiska person, såsom ansiktsbilder eller fingeravtrycksuppgifter</t>
        </is>
      </c>
    </row>
    <row r="74">
      <c r="A74" s="1" t="str">
        <f>HYPERLINK("https://iate.europa.eu/entry/result/3623624/all", "3623624")</f>
        <v>3623624</v>
      </c>
      <c r="B74" t="inlineStr">
        <is>
          <t>EDUCATION AND COMMUNICATIONS</t>
        </is>
      </c>
      <c r="C74" t="inlineStr">
        <is>
          <t>EDUCATION AND COMMUNICATIONS|information and information processing|information processing|artificial intelligence</t>
        </is>
      </c>
      <c r="D74" t="inlineStr">
        <is>
          <t>yes</t>
        </is>
      </c>
      <c r="E74" t="inlineStr">
        <is>
          <t/>
        </is>
      </c>
      <c r="F74" t="inlineStr">
        <is>
          <t/>
        </is>
      </c>
      <c r="G74" t="inlineStr">
        <is>
          <t/>
        </is>
      </c>
      <c r="H74" t="inlineStr">
        <is>
          <t/>
        </is>
      </c>
      <c r="I74" t="inlineStr">
        <is>
          <t/>
        </is>
      </c>
      <c r="J74" s="2" t="inlineStr">
        <is>
          <t>označování dat</t>
        </is>
      </c>
      <c r="K74" s="2" t="inlineStr">
        <is>
          <t>3</t>
        </is>
      </c>
      <c r="L74" s="2" t="inlineStr">
        <is>
          <t/>
        </is>
      </c>
      <c r="M74" t="inlineStr">
        <is>
          <t>proces přiřazování tagů
nebo značek k nezpracovaným datům, jako jsou obrázky, videa, text nebo
audio soubory, kdy tyto tagy označují, do jaké kategorie objektů daná data spadají,
a tím napomáhají &lt;a href="https://iate.europa.eu/entry/result/1327933/cs" target="_blank"&gt;strojovému učení&lt;/a&gt;</t>
        </is>
      </c>
      <c r="N74" s="2" t="inlineStr">
        <is>
          <t>datamærkning</t>
        </is>
      </c>
      <c r="O74" s="2" t="inlineStr">
        <is>
          <t>3</t>
        </is>
      </c>
      <c r="P74" s="2" t="inlineStr">
        <is>
          <t/>
        </is>
      </c>
      <c r="Q74" t="inlineStr">
        <is>
          <t>proces med mærkning af data (f.eks. tekst, billeder, videoer og lydfiler), hvorved indholdet beskrives og kategoriseres med henblik på træning af maskinlæringssystemer</t>
        </is>
      </c>
      <c r="R74" s="2" t="inlineStr">
        <is>
          <t>Datenkennzeichnung</t>
        </is>
      </c>
      <c r="S74" s="2" t="inlineStr">
        <is>
          <t>3</t>
        </is>
      </c>
      <c r="T74" s="2" t="inlineStr">
        <is>
          <t/>
        </is>
      </c>
      <c r="U74" t="inlineStr">
        <is>
          <t>Möglichkeit, Informationen in Abhängigkeit von ihrem Inhalt zu beschreiben und für das Maschinelle Lernen zu organisieren</t>
        </is>
      </c>
      <c r="V74" s="2" t="inlineStr">
        <is>
          <t>επισήμανση δεδομένων</t>
        </is>
      </c>
      <c r="W74" s="2" t="inlineStr">
        <is>
          <t>3</t>
        </is>
      </c>
      <c r="X74" s="2" t="inlineStr">
        <is>
          <t/>
        </is>
      </c>
      <c r="Y74" t="inlineStr">
        <is>
          <t/>
        </is>
      </c>
      <c r="Z74" s="2" t="inlineStr">
        <is>
          <t>data labelling|
data labeling</t>
        </is>
      </c>
      <c r="AA74" s="2" t="inlineStr">
        <is>
          <t>3|
1</t>
        </is>
      </c>
      <c r="AB74" s="2" t="inlineStr">
        <is>
          <t xml:space="preserve">|
</t>
        </is>
      </c>
      <c r="AC74" t="inlineStr">
        <is>
          <t>process of adding tags or
labels to raw data such as images, videos, text, and audio, where the tags form a representation of
what class of objects the data belongs to and help a &lt;a href="https://iate.europa.eu/entry/result/1327933" target="_blank"&gt;machine learning&lt;/a&gt; model
learn to identify that particular class of objects when encountered in data
without a tag</t>
        </is>
      </c>
      <c r="AD74" s="2" t="inlineStr">
        <is>
          <t>etiquetado de datos</t>
        </is>
      </c>
      <c r="AE74" s="2" t="inlineStr">
        <is>
          <t>3</t>
        </is>
      </c>
      <c r="AF74" s="2" t="inlineStr">
        <is>
          <t/>
        </is>
      </c>
      <c r="AG74" t="inlineStr">
        <is>
          <t>Tarea consistente en añadir etiquetas a datos como imágenes, vídeos, textos o archivos de sonido con el objetivo de ofrecer una descripción de su contenido. Una vez etiquetados, los datos pueden servir para entrenar a sistemas de inteligencia artificial, por ejemplo.</t>
        </is>
      </c>
      <c r="AH74" s="2" t="inlineStr">
        <is>
          <t>andmete märgendamine</t>
        </is>
      </c>
      <c r="AI74" s="2" t="inlineStr">
        <is>
          <t>2</t>
        </is>
      </c>
      <c r="AJ74" s="2" t="inlineStr">
        <is>
          <t>proposed</t>
        </is>
      </c>
      <c r="AK74" t="inlineStr">
        <is>
          <t/>
        </is>
      </c>
      <c r="AL74" s="2" t="inlineStr">
        <is>
          <t>tunnisteiden lisääminen</t>
        </is>
      </c>
      <c r="AM74" s="2" t="inlineStr">
        <is>
          <t>3</t>
        </is>
      </c>
      <c r="AN74" s="2" t="inlineStr">
        <is>
          <t/>
        </is>
      </c>
      <c r="AO74" t="inlineStr">
        <is>
          <t>prosessi, jossa raakadataan, kuten kuva-, video-, teksti- tai äänitiedostoihin, lisätään tunnisteita tai nimiöitä, jotka kuvaavat tiedoston sisältämän datan objektiluokkaa ja joiden avulla koneoppimismalli voi oppia tunnistamaan kyseisiä objektiluokkia datassa, johon tunnisteita ei ole lisätty</t>
        </is>
      </c>
      <c r="AP74" s="2" t="inlineStr">
        <is>
          <t>étiquetage des données</t>
        </is>
      </c>
      <c r="AQ74" s="2" t="inlineStr">
        <is>
          <t>3</t>
        </is>
      </c>
      <c r="AR74" s="2" t="inlineStr">
        <is>
          <t/>
        </is>
      </c>
      <c r="AS74" t="inlineStr">
        <is>
          <t>processus par lequel des balises ou des étiquettes sont ajoutées à des données informatiques tels que des images, des vidéos, du texte ou des fichiers audios, pour permettre à l'ordinateur de les identifier dans le cadre de l'&lt;a href="https://iate.europa.eu/entry/result/1327933/fr" target="_blank"&gt;apprentissage automatique&lt;/a&gt;</t>
        </is>
      </c>
      <c r="AT74" t="inlineStr">
        <is>
          <t/>
        </is>
      </c>
      <c r="AU74" t="inlineStr">
        <is>
          <t/>
        </is>
      </c>
      <c r="AV74" t="inlineStr">
        <is>
          <t/>
        </is>
      </c>
      <c r="AW74" t="inlineStr">
        <is>
          <t/>
        </is>
      </c>
      <c r="AX74" s="2" t="inlineStr">
        <is>
          <t>označivanje podataka</t>
        </is>
      </c>
      <c r="AY74" s="2" t="inlineStr">
        <is>
          <t>3</t>
        </is>
      </c>
      <c r="AZ74" s="2" t="inlineStr">
        <is>
          <t/>
        </is>
      </c>
      <c r="BA74" t="inlineStr">
        <is>
          <t/>
        </is>
      </c>
      <c r="BB74" s="2" t="inlineStr">
        <is>
          <t>adatcímkézés</t>
        </is>
      </c>
      <c r="BC74" s="2" t="inlineStr">
        <is>
          <t>3</t>
        </is>
      </c>
      <c r="BD74" s="2" t="inlineStr">
        <is>
          <t/>
        </is>
      </c>
      <c r="BE74" t="inlineStr">
        <is>
          <t>az a folyamat, amelynek során nyers adatokhoz (például
képekhez, videókhoz, szöveges és hanganyagokhoz) olyan címkéket rendelnek,
amelyek azt jelzik, hogy az adatok tárgyak mely osztályához tartoznak, segítve
ezzel a gépi tanulási modelleket abban, hogy azok később címkék nélküli adatok
esetében is fel tudják ismerni a tárgyak szóban forgó osztályát</t>
        </is>
      </c>
      <c r="BF74" s="2" t="inlineStr">
        <is>
          <t>etichettatura dei dati</t>
        </is>
      </c>
      <c r="BG74" s="2" t="inlineStr">
        <is>
          <t>3</t>
        </is>
      </c>
      <c r="BH74" s="2" t="inlineStr">
        <is>
          <t/>
        </is>
      </c>
      <c r="BI74" t="inlineStr">
        <is>
          <t>nel contesto dell'apprendimento automatico, processo manuale o assistito da software per rilevare e contrassegnare i dati (testi, immagini, audio)</t>
        </is>
      </c>
      <c r="BJ74" s="2" t="inlineStr">
        <is>
          <t>duomenų žymėjimas</t>
        </is>
      </c>
      <c r="BK74" s="2" t="inlineStr">
        <is>
          <t>3</t>
        </is>
      </c>
      <c r="BL74" s="2" t="inlineStr">
        <is>
          <t/>
        </is>
      </c>
      <c r="BM74" t="inlineStr">
        <is>
          <t>procesas, kurio metu neapdoroti duomenys (nuotraukos, vaizdo įrašai, tekstas ir kt.) pažymimi, kad pagal tas žymes būtų galima spręsti, kokiai objektų klasei duomenys priskiriami; taip mašinoms padedama išmokti identifikuoti tą konkrečią objektų klasę, kai su ja susiduriama nepažymėtuose duomenyse</t>
        </is>
      </c>
      <c r="BN74" s="2" t="inlineStr">
        <is>
          <t>datu marķēšana</t>
        </is>
      </c>
      <c r="BO74" s="2" t="inlineStr">
        <is>
          <t>2</t>
        </is>
      </c>
      <c r="BP74" s="2" t="inlineStr">
        <is>
          <t/>
        </is>
      </c>
      <c r="BQ74" t="inlineStr">
        <is>
          <t>marķējumu pievienošana neapstrādātiem datiem, piemēram, attēliem, videomateriālam, tekstam un audiomateriālam, ar marķējumu apzīmējot klasi, kurai pieder dati, un palīdzot mašīnmācību modelim apgūt noteiktas objektu klases identificēšanu datiem bez marķējuma</t>
        </is>
      </c>
      <c r="BR74" s="2" t="inlineStr">
        <is>
          <t>tikkettar tad-data</t>
        </is>
      </c>
      <c r="BS74" s="2" t="inlineStr">
        <is>
          <t>3</t>
        </is>
      </c>
      <c r="BT74" s="2" t="inlineStr">
        <is>
          <t/>
        </is>
      </c>
      <c r="BU74" t="inlineStr">
        <is>
          <t>proċess ta' identifikazzjoni ta' data mhux ipproċessata (xbihat, fajls ta' test, filmati, eċċ.) u ż-żieda ta' tikketta sinifikattiva u informattiva waħda jew aktar biex jingħata kuntest sabiex mudell ta' tagħlim tal-magni jkun jista' jitgħallem minnha</t>
        </is>
      </c>
      <c r="BV74" s="2" t="inlineStr">
        <is>
          <t>data-etikettering</t>
        </is>
      </c>
      <c r="BW74" s="2" t="inlineStr">
        <is>
          <t>3</t>
        </is>
      </c>
      <c r="BX74" s="2" t="inlineStr">
        <is>
          <t/>
        </is>
      </c>
      <c r="BY74" t="inlineStr">
        <is>
          <t>vermogen om informatie te beschrijven naar gelang van de inhoud, en te ordenen voor &lt;a href="https://iate.europa.eu/entry/result/1327933/nl" target="_blank"&gt;machinaal leren&lt;/a&gt;</t>
        </is>
      </c>
      <c r="BZ74" s="2" t="inlineStr">
        <is>
          <t>etykietowanie danych</t>
        </is>
      </c>
      <c r="CA74" s="2" t="inlineStr">
        <is>
          <t>3</t>
        </is>
      </c>
      <c r="CB74" s="2" t="inlineStr">
        <is>
          <t/>
        </is>
      </c>
      <c r="CC74" t="inlineStr">
        <is>
          <t>proces, który sprawia, że ​​dane z określonymi obiektami są rozpoznawalne przez maszyny w celu przewidzenia wyniku</t>
        </is>
      </c>
      <c r="CD74" t="inlineStr">
        <is>
          <t/>
        </is>
      </c>
      <c r="CE74" t="inlineStr">
        <is>
          <t/>
        </is>
      </c>
      <c r="CF74" t="inlineStr">
        <is>
          <t/>
        </is>
      </c>
      <c r="CG74" t="inlineStr">
        <is>
          <t/>
        </is>
      </c>
      <c r="CH74" t="inlineStr">
        <is>
          <t/>
        </is>
      </c>
      <c r="CI74" t="inlineStr">
        <is>
          <t/>
        </is>
      </c>
      <c r="CJ74" t="inlineStr">
        <is>
          <t/>
        </is>
      </c>
      <c r="CK74" t="inlineStr">
        <is>
          <t/>
        </is>
      </c>
      <c r="CL74" s="2" t="inlineStr">
        <is>
          <t>označovanie údajov</t>
        </is>
      </c>
      <c r="CM74" s="2" t="inlineStr">
        <is>
          <t>2</t>
        </is>
      </c>
      <c r="CN74" s="2" t="inlineStr">
        <is>
          <t/>
        </is>
      </c>
      <c r="CO74" t="inlineStr">
        <is>
          <t>proces pridávania tagov alebo značiek k nespracovaným údajom, ako sú obrázky, videá, text a zvuk</t>
        </is>
      </c>
      <c r="CP74" s="2" t="inlineStr">
        <is>
          <t>označevanje podatkov</t>
        </is>
      </c>
      <c r="CQ74" s="2" t="inlineStr">
        <is>
          <t>3</t>
        </is>
      </c>
      <c r="CR74" s="2" t="inlineStr">
        <is>
          <t/>
        </is>
      </c>
      <c r="CS74" t="inlineStr">
        <is>
          <t/>
        </is>
      </c>
      <c r="CT74" s="2" t="inlineStr">
        <is>
          <t>datamärkning</t>
        </is>
      </c>
      <c r="CU74" s="2" t="inlineStr">
        <is>
          <t>3</t>
        </is>
      </c>
      <c r="CV74" s="2" t="inlineStr">
        <is>
          <t/>
        </is>
      </c>
      <c r="CW74" t="inlineStr">
        <is>
          <t/>
        </is>
      </c>
    </row>
    <row r="75">
      <c r="A75" s="1" t="str">
        <f>HYPERLINK("https://iate.europa.eu/entry/result/3599892/all", "3599892")</f>
        <v>3599892</v>
      </c>
      <c r="B75" t="inlineStr">
        <is>
          <t>EDUCATION AND COMMUNICATIONS</t>
        </is>
      </c>
      <c r="C75" t="inlineStr">
        <is>
          <t>EDUCATION AND COMMUNICATIONS|information and information processing|information processing|artificial intelligence;EDUCATION AND COMMUNICATIONS|information technology and data processing</t>
        </is>
      </c>
      <c r="D75" t="inlineStr">
        <is>
          <t>yes</t>
        </is>
      </c>
      <c r="E75" t="inlineStr">
        <is>
          <t/>
        </is>
      </c>
      <c r="F75" s="2" t="inlineStr">
        <is>
          <t>изпитвателни данни</t>
        </is>
      </c>
      <c r="G75" s="2" t="inlineStr">
        <is>
          <t>3</t>
        </is>
      </c>
      <c r="H75" s="2" t="inlineStr">
        <is>
          <t/>
        </is>
      </c>
      <c r="I75" t="inlineStr">
        <is>
          <t>данни, използвани за извършване на независима оценка на обучената и валидирана система с ИИ с цел потвърждение на очакваното действие на тази система преди пускането ѝ на пазара или въвеждането ѝ в експлоатация</t>
        </is>
      </c>
      <c r="J75" s="2" t="inlineStr">
        <is>
          <t>testovací data</t>
        </is>
      </c>
      <c r="K75" s="2" t="inlineStr">
        <is>
          <t>3</t>
        </is>
      </c>
      <c r="L75" s="2" t="inlineStr">
        <is>
          <t/>
        </is>
      </c>
      <c r="M75" t="inlineStr">
        <is>
          <t>data používaná k zajištění nezávislého vyhodnocení trénovaného 
a validovaného&lt;a href="https://iate.europa.eu/entry/result/3591198/cs" target="_blank"&gt; systému UI&lt;/a&gt; za účelem potvrzení očekávané výkonnosti tohoto 
systému před jeho &lt;a href="https://iate.europa.eu/entry/result/933922/cs" target="_blank"&gt;uvedením na trh&lt;/a&gt; nebo &lt;a href="https://iate.europa.eu/entry/result/2246109/cs" target="_blank"&gt;do provozu&lt;/a&gt;</t>
        </is>
      </c>
      <c r="N75" s="2" t="inlineStr">
        <is>
          <t>prøvningsdata</t>
        </is>
      </c>
      <c r="O75" s="2" t="inlineStr">
        <is>
          <t>3</t>
        </is>
      </c>
      <c r="P75" s="2" t="inlineStr">
        <is>
          <t/>
        </is>
      </c>
      <c r="Q75" t="inlineStr">
        <is>
          <t>data, der anvendes til en uafhængig evaluering af det trænede og validerede &lt;a href="https://iate.europa.eu/entry/result/3591198/da" target="_blank"&gt;AI-system&lt;/a&gt; for at bekræfte systemets forventede ydeevne, inden det &lt;a href="https://iate.europa.eu/entry/result/933922/da" target="_blank"&gt;bringes i omsætning&lt;/a&gt; eller &lt;a href="https://iate.europa.eu/entry/result/2246109/da" target="_blank"&gt;tages i brug&lt;/a&gt;</t>
        </is>
      </c>
      <c r="R75" s="2" t="inlineStr">
        <is>
          <t>Testdaten</t>
        </is>
      </c>
      <c r="S75" s="2" t="inlineStr">
        <is>
          <t>3</t>
        </is>
      </c>
      <c r="T75" s="2" t="inlineStr">
        <is>
          <t/>
        </is>
      </c>
      <c r="U75" t="inlineStr">
        <is>
          <t>Daten, die für eine unabhängige Bewertung des trainierten und validierten KI-Systems verwendet werden, um die erwartete Leistung dieses Systems vor dessen Inverkehrbringen oder Inbetriebnahme zu bestätigen</t>
        </is>
      </c>
      <c r="V75" s="2" t="inlineStr">
        <is>
          <t>δεδομένα δοκιμής</t>
        </is>
      </c>
      <c r="W75" s="2" t="inlineStr">
        <is>
          <t>3</t>
        </is>
      </c>
      <c r="X75" s="2" t="inlineStr">
        <is>
          <t/>
        </is>
      </c>
      <c r="Y75" t="inlineStr">
        <is>
          <t>δεδομένα που χρησιμοποιούνται για την παροχή ανεξάρτητης αξιολόγησης του εκπαιδευμένου και επικυρωμένου &lt;a href="https://iate.europa.eu/entry/result/3591198/en-el" target="_blank"&gt;συστήματος ΤΝ&lt;/a&gt;, προκειμένου να επιβεβαιωθούν οι αναμενόμενες επιδόσεις του εν λόγω συστήματος πριν από τη &lt;a href="https://iate.europa.eu/entry/result/933922/en-el" target="_blank"&gt;διάθεσή του στην αγορά&lt;/a&gt; ή τη &lt;a href="https://iate.europa.eu/entry/result/2246109/en-el" target="_blank"&gt;θέση του σε λειτουργία&lt;/a&gt;</t>
        </is>
      </c>
      <c r="Z75" s="2" t="inlineStr">
        <is>
          <t>testing data</t>
        </is>
      </c>
      <c r="AA75" s="2" t="inlineStr">
        <is>
          <t>3</t>
        </is>
      </c>
      <c r="AB75" s="2" t="inlineStr">
        <is>
          <t/>
        </is>
      </c>
      <c r="AC75" t="inlineStr">
        <is>
          <t>data used for providing an independent evaluation of the trained and validated &lt;a href="https://iate.europa.eu/entry/result/3591198/en" target="_blank"&gt;AI system&lt;/a&gt; in order to confirm the expected performance of that system before its &lt;a href="https://iate.europa.eu/entry/result/933922/en" target="_blank"&gt;placing on the market&lt;/a&gt; or &lt;a href="https://iate.europa.eu/entry/result/2246109/en" target="_blank"&gt;putting into service&lt;/a&gt;</t>
        </is>
      </c>
      <c r="AD75" s="2" t="inlineStr">
        <is>
          <t>datos de prueba</t>
        </is>
      </c>
      <c r="AE75" s="2" t="inlineStr">
        <is>
          <t>3</t>
        </is>
      </c>
      <c r="AF75" s="2" t="inlineStr">
        <is>
          <t/>
        </is>
      </c>
      <c r="AG75" t="inlineStr">
        <is>
          <t>Datos usados para proporcionar una evaluación 
independiente del &lt;a href="https://iate.europa.eu/entry/result/3591198/es" target="_blank"&gt;sistema de IA&lt;/a&gt; entrenado y validado, con el fin de 
confirmar el funcionamiento previsto de dicho sistema antes de su 
&lt;a href="https://iate.europa.eu/entry/result/933922/es" target="_blank"&gt;introducción en el mercado&lt;/a&gt; o su &lt;a href="https://iate.europa.eu/entry/result/2246109/es" target="_blank"&gt;puesta en servicio&lt;/a&gt;.</t>
        </is>
      </c>
      <c r="AH75" s="2" t="inlineStr">
        <is>
          <t>testandmed</t>
        </is>
      </c>
      <c r="AI75" s="2" t="inlineStr">
        <is>
          <t>3</t>
        </is>
      </c>
      <c r="AJ75" s="2" t="inlineStr">
        <is>
          <t/>
        </is>
      </c>
      <c r="AK75" t="inlineStr">
        <is>
          <t>andmed, mida kasutatakse sõltumatu hinnangu andmiseks treenitud ja valideeritud &lt;i&gt;tehisintellektisüsteemile&lt;/i&gt; &lt;a href="/entry/result/3591198/all" id="ENTRY_TO_ENTRY_CONVERTER" target="_blank"&gt;IATE:3591198&lt;/a&gt; , et kinnitada selle süsteemi toimimise eeldustekohasust, enne kui süsteem lastakse turule või võetakse kasutusele</t>
        </is>
      </c>
      <c r="AL75" s="2" t="inlineStr">
        <is>
          <t>testausdata</t>
        </is>
      </c>
      <c r="AM75" s="2" t="inlineStr">
        <is>
          <t>3</t>
        </is>
      </c>
      <c r="AN75" s="2" t="inlineStr">
        <is>
          <t/>
        </is>
      </c>
      <c r="AO75" t="inlineStr">
        <is>
          <t>data, jota käytetään koulutetun ja validoidun &lt;a href="https://iate.europa.eu/entry/result/3590339/fi" target="_blank"&gt;tekoäly&lt;/a&gt;järjestelmän 
riippumattomaan arviointiin kyseisen järjestelmän odotetun suorituskyvyn
 toteamiseksi ennen järjestelmän markkinoille saattamista tai 
käyttöönottoa</t>
        </is>
      </c>
      <c r="AP75" s="2" t="inlineStr">
        <is>
          <t>données de test</t>
        </is>
      </c>
      <c r="AQ75" s="2" t="inlineStr">
        <is>
          <t>3</t>
        </is>
      </c>
      <c r="AR75" s="2" t="inlineStr">
        <is>
          <t/>
        </is>
      </c>
      <c r="AS75" t="inlineStr">
        <is>
          <t>données utilisées pour fournir une évaluation indépendante du système 
d’IA entraîné et validé afin de confirmer les performances attendues de 
ce système avant sa mise sur le marché ou sa mise en service</t>
        </is>
      </c>
      <c r="AT75" s="2" t="inlineStr">
        <is>
          <t>sonraí tástála</t>
        </is>
      </c>
      <c r="AU75" s="2" t="inlineStr">
        <is>
          <t>3</t>
        </is>
      </c>
      <c r="AV75" s="2" t="inlineStr">
        <is>
          <t/>
        </is>
      </c>
      <c r="AW75" t="inlineStr">
        <is>
          <t>sonraí a úsáidtear chun meastóireacht neamhspleách a dhéanamh ar an gcóras intleachta saorga oilte agus bailíochtaithe chun feidhmíocht ionchasach an chórais sin a dheimhniú sula gcuirtear ar an margadh é nó sula gcuirtear i mbun seirbhíse é</t>
        </is>
      </c>
      <c r="AX75" s="2" t="inlineStr">
        <is>
          <t>podaci za testiranje</t>
        </is>
      </c>
      <c r="AY75" s="2" t="inlineStr">
        <is>
          <t>3</t>
        </is>
      </c>
      <c r="AZ75" s="2" t="inlineStr">
        <is>
          <t/>
        </is>
      </c>
      <c r="BA75" t="inlineStr">
        <is>
          <t>podaci koji se upotrebljavaju za neovisnu evaluaciju poučenog i validiranog UI sustava kako bi se potvrdilo očekivanu sposobnost tog sustava prije njegova stavljanja na tržište ili stavljanja u uporabu</t>
        </is>
      </c>
      <c r="BB75" s="2" t="inlineStr">
        <is>
          <t>tesztadat</t>
        </is>
      </c>
      <c r="BC75" s="2" t="inlineStr">
        <is>
          <t>4</t>
        </is>
      </c>
      <c r="BD75" s="2" t="inlineStr">
        <is>
          <t/>
        </is>
      </c>
      <c r="BE75" t="inlineStr">
        <is>
          <t>a betanított és érvényesített MI-rendszer független értékeléséhez 
használt adatok, amelyek célja a rendszer várható teljesítményének a 
forgalomba hozatala vagy üzembe helyezése előtti megerősítése</t>
        </is>
      </c>
      <c r="BF75" s="2" t="inlineStr">
        <is>
          <t>dati di prova</t>
        </is>
      </c>
      <c r="BG75" s="2" t="inlineStr">
        <is>
          <t>3</t>
        </is>
      </c>
      <c r="BH75" s="2" t="inlineStr">
        <is>
          <t/>
        </is>
      </c>
      <c r="BI75" t="inlineStr">
        <is>
          <t>dati utilizzati per fornire una valutazione indipendente del &lt;a href="https://iate.europa.eu/entry/result/3591198/en-it" target="_blank"&gt;sistema di intelligenza artificiale ("sistema di IA")&lt;/a&gt; addestrato e convalidato al fine di confermarne le prestazioni attese prima della sua &lt;a href="https://iate.europa.eu/entry/result/933922/en-it" target="_blank"&gt;immissione sul mercato&lt;/a&gt; o &lt;a href="https://iate.europa.eu/entry/result/2246109/en-it" target="_blank"&gt;messa in servizio&lt;/a&gt;</t>
        </is>
      </c>
      <c r="BJ75" s="2" t="inlineStr">
        <is>
          <t>bandymo duomenys</t>
        </is>
      </c>
      <c r="BK75" s="2" t="inlineStr">
        <is>
          <t>3</t>
        </is>
      </c>
      <c r="BL75" s="2" t="inlineStr">
        <is>
          <t/>
        </is>
      </c>
      <c r="BM75" t="inlineStr">
        <is>
          <t>duomenys, naudojami nepriklausomam išmokytos ir validuotos DI sistemos vertinimui atlikti siekiant patvirtinti numatomą tos sistemos veikimą prieš ją pateikiant rinkai arba pradedant naudoti</t>
        </is>
      </c>
      <c r="BN75" s="2" t="inlineStr">
        <is>
          <t>testēšanas dati</t>
        </is>
      </c>
      <c r="BO75" s="2" t="inlineStr">
        <is>
          <t>2</t>
        </is>
      </c>
      <c r="BP75" s="2" t="inlineStr">
        <is>
          <t/>
        </is>
      </c>
      <c r="BQ75" t="inlineStr">
        <is>
          <t>dati, ko izmanto, lai nodrošinātu apmācītas un validētas AI sistēmas neatkarīgu izvērtēšanu nolūkā apstiprināt šīs sistēmas sagaidāmo veiktspēju pirms tās laišanas tirgū vai nodošanas ekspluatācijā</t>
        </is>
      </c>
      <c r="BR75" s="2" t="inlineStr">
        <is>
          <t>&lt;i&gt;data &lt;/i&gt;għall-ittestjar</t>
        </is>
      </c>
      <c r="BS75" s="2" t="inlineStr">
        <is>
          <t>3</t>
        </is>
      </c>
      <c r="BT75" s="2" t="inlineStr">
        <is>
          <t/>
        </is>
      </c>
      <c r="BU75" t="inlineStr">
        <is>
          <t>&lt;i&gt;data &lt;/i&gt;li tintuża biex tipprovdi evalwazzjoni indipendenti tas-sistema tal-IA mħarrġa u vvalidata biex tiġi kkonfermata l-prestazzjoni mistennija ta’ dik is-sistema qabel ma din tiġi introdotta fis-suq jew titqiegħed fis-servizz</t>
        </is>
      </c>
      <c r="BV75" s="2" t="inlineStr">
        <is>
          <t>testgegevens|
testdata</t>
        </is>
      </c>
      <c r="BW75" s="2" t="inlineStr">
        <is>
          <t>3|
3</t>
        </is>
      </c>
      <c r="BX75" s="2" t="inlineStr">
        <is>
          <t xml:space="preserve">|
</t>
        </is>
      </c>
      <c r="BY75" t="inlineStr">
        <is>
          <t>data die worden gebruikt voor het verrichten van een onafhankelijke evaluatie van een getraind en gevalideerd AI-systeem om de verwachte prestaties van dat systeem te bevestigen voordat het in de handel wordt gebracht of in gebruik wordt gesteld</t>
        </is>
      </c>
      <c r="BZ75" s="2" t="inlineStr">
        <is>
          <t>dane testowe</t>
        </is>
      </c>
      <c r="CA75" s="2" t="inlineStr">
        <is>
          <t>3</t>
        </is>
      </c>
      <c r="CB75" s="2" t="inlineStr">
        <is>
          <t/>
        </is>
      </c>
      <c r="CC75" t="inlineStr">
        <is>
          <t>dane wykorzystywane do przeprowadzenia niezależnej oceny trenowanego i poddanego walidacji systemu sztucznej inteligencji w celu potwierdzenia oczekiwanej skuteczności działania tego systemu przed wprowadzeniem go do obrotu lub oddaniem go do użytku</t>
        </is>
      </c>
      <c r="CD75" s="2" t="inlineStr">
        <is>
          <t>dados de teste</t>
        </is>
      </c>
      <c r="CE75" s="2" t="inlineStr">
        <is>
          <t>3</t>
        </is>
      </c>
      <c r="CF75" s="2" t="inlineStr">
        <is>
          <t/>
        </is>
      </c>
      <c r="CG75" t="inlineStr">
        <is>
          <t>Dados utilizados para realizar uma avaliação independente do sistema de inteligência artifical treinado e validado, a fim de confirmar o desempenho esperado desse sistema antes de ser colocado no mercado ou em serviço.</t>
        </is>
      </c>
      <c r="CH75" s="2" t="inlineStr">
        <is>
          <t>date de testare</t>
        </is>
      </c>
      <c r="CI75" s="2" t="inlineStr">
        <is>
          <t>3</t>
        </is>
      </c>
      <c r="CJ75" s="2" t="inlineStr">
        <is>
          <t/>
        </is>
      </c>
      <c r="CK75" t="inlineStr">
        <is>
          <t/>
        </is>
      </c>
      <c r="CL75" s="2" t="inlineStr">
        <is>
          <t>testovacie údaje</t>
        </is>
      </c>
      <c r="CM75" s="2" t="inlineStr">
        <is>
          <t>3</t>
        </is>
      </c>
      <c r="CN75" s="2" t="inlineStr">
        <is>
          <t/>
        </is>
      </c>
      <c r="CO75" t="inlineStr">
        <is>
          <t>údaje,
 ktoré sa používajú na nezávislé hodnotenie natrénovaného a zvalidovaného
 &lt;a href="https://iate.europa.eu/entry/result/3591198/sk" target="_blank"&gt;systému umelej inteligencie&lt;/a&gt; s cieľom potvrdiť očakávanú výkonnosť tohto
 systému pred jeho &lt;a href="https://iate.europa.eu/entry/result/933922/sk" target="_blank"&gt;uvedením na trh&lt;/a&gt; alebo &lt;a href="https://iate.europa.eu/entry/result/2246109/sk" target="_blank"&gt;do prevádzky&lt;/a&gt;</t>
        </is>
      </c>
      <c r="CP75" s="2" t="inlineStr">
        <is>
          <t>testni podatki</t>
        </is>
      </c>
      <c r="CQ75" s="2" t="inlineStr">
        <is>
          <t>3</t>
        </is>
      </c>
      <c r="CR75" s="2" t="inlineStr">
        <is>
          <t/>
        </is>
      </c>
      <c r="CS75" t="inlineStr">
        <is>
          <t>podatki, ki se uporabljajo za zagotavljanje neodvisne ocene naučenega in potrjenega &lt;a href="https://iate.europa.eu/entry/result/3591198/sl" target="_blank"&gt;umetnointeligenčnega sistema&lt;/a&gt; za potrditev pričakovane zmogljivosti tega sistema pred &lt;a href="https://iate.europa.eu/entry/result/933922/sl" target="_blank"&gt;dajanjem na trg&lt;/a&gt; ali &lt;a href="https://iate.europa.eu/entry/result/2246109/sl" target="_blank"&gt;v uporabo&lt;/a&gt;</t>
        </is>
      </c>
      <c r="CT75" s="2" t="inlineStr">
        <is>
          <t>testdata</t>
        </is>
      </c>
      <c r="CU75" s="2" t="inlineStr">
        <is>
          <t>2</t>
        </is>
      </c>
      <c r="CV75" s="2" t="inlineStr">
        <is>
          <t/>
        </is>
      </c>
      <c r="CW75" t="inlineStr">
        <is>
          <t>data som används för att
tillhandahålla en oberoende utvärdering av det tränade och validerade
AI-systemet för att bekräfta systemets förväntade prestanda innan det släpps ut
på marknaden eller tas i bruk</t>
        </is>
      </c>
    </row>
    <row r="76">
      <c r="A76" s="1" t="str">
        <f>HYPERLINK("https://iate.europa.eu/entry/result/3528346/all", "3528346")</f>
        <v>3528346</v>
      </c>
      <c r="B76" t="inlineStr">
        <is>
          <t>BUSINESS AND COMPETITION;EDUCATION AND COMMUNICATIONS;TRANSPORT;SOCIAL QUESTIONS</t>
        </is>
      </c>
      <c r="C76" t="inlineStr">
        <is>
          <t>BUSINESS AND COMPETITION|management|management|risk management;EDUCATION AND COMMUNICATIONS|information and information processing|information processing|artificial intelligence;TRANSPORT|organisation of transport|organisation of transport|intelligent transport system;SOCIAL QUESTIONS|health|health policy|organisation of health care|medical device</t>
        </is>
      </c>
      <c r="D76" t="inlineStr">
        <is>
          <t>yes</t>
        </is>
      </c>
      <c r="E76" t="inlineStr">
        <is>
          <t/>
        </is>
      </c>
      <c r="F76" s="2" t="inlineStr">
        <is>
          <t>разумно предвидима неправилна експлоатация</t>
        </is>
      </c>
      <c r="G76" s="2" t="inlineStr">
        <is>
          <t>3</t>
        </is>
      </c>
      <c r="H76" s="2" t="inlineStr">
        <is>
          <t/>
        </is>
      </c>
      <c r="I76" t="inlineStr">
        <is>
          <t>използването на система с ИИ по начин, който не е в съответствие с нейното предназначение, но който е възможно да е резултат от разумно предвидимо човешко поведение или от взаимодействие с други системи</t>
        </is>
      </c>
      <c r="J76" s="2" t="inlineStr">
        <is>
          <t>důvodně předvídatelné nesprávné použití</t>
        </is>
      </c>
      <c r="K76" s="2" t="inlineStr">
        <is>
          <t>3</t>
        </is>
      </c>
      <c r="L76" s="2" t="inlineStr">
        <is>
          <t/>
        </is>
      </c>
      <c r="M76" t="inlineStr">
        <is>
          <t>použití výrobku, postupu nebo služby pro účely nebo za podmínek, které nebyly výrobcem či poskytovatelem původně zamýšleny, ale mohou vyplývat z důvodně předvídatelného lidského chování nebo interakce s jinými mechanismy či systémy</t>
        </is>
      </c>
      <c r="N76" s="2" t="inlineStr">
        <is>
          <t>fejlanvendelse, der med rimelighed kan forudses|
forkert brug, der med rimelighed kan forudses|
ukorrekt brug, som med rimelighed kan forudses</t>
        </is>
      </c>
      <c r="O76" s="2" t="inlineStr">
        <is>
          <t>3|
3|
3</t>
        </is>
      </c>
      <c r="P76" s="2" t="inlineStr">
        <is>
          <t xml:space="preserve">|
|
</t>
        </is>
      </c>
      <c r="Q76" t="inlineStr">
        <is>
          <t>anvendelse af et
produkt, en proces eller en tjeneste under andre forhold eller til andre formål
end de af producenten eller udbyderen tiltænkte, men som kan skyldes
menneskelig adfærd eller interaktion med andre mekanismer og systemer, som med
rimelighed kan forudses</t>
        </is>
      </c>
      <c r="R76" s="2" t="inlineStr">
        <is>
          <t>vernünftigerweise vorhersehbare Fehlanwendung</t>
        </is>
      </c>
      <c r="S76" s="2" t="inlineStr">
        <is>
          <t>3</t>
        </is>
      </c>
      <c r="T76" s="2" t="inlineStr">
        <is>
          <t/>
        </is>
      </c>
      <c r="U76" t="inlineStr">
        <is>
          <t>Verwendung eines KI-Systems in einer Weise, die nicht seiner Zweckbestimmung entspricht, die sich aber aus einem vernünftigerweise vorhersehbaren menschlichen Verhalten oder einer vernünftigerweise vorhersehbaren Interaktion mit anderen Systemen ergeben kann</t>
        </is>
      </c>
      <c r="V76" s="2" t="inlineStr">
        <is>
          <t>ευλόγως προβλέψιμη κακή χρήση|
εύλογα προβλέψιμη αδόκιμη χρήση</t>
        </is>
      </c>
      <c r="W76" s="2" t="inlineStr">
        <is>
          <t>3|
2</t>
        </is>
      </c>
      <c r="X76" s="2" t="inlineStr">
        <is>
          <t xml:space="preserve">preferred|
</t>
        </is>
      </c>
      <c r="Y76" t="inlineStr">
        <is>
          <t>χρήση προϊόντος, διαδικασίας ή υπηρεσίας υπό συνθήκες ή για σκοπούς που δεν προβλέπονται από τον κατασκευαστή ή τον πάροχο, η οποία όμως μπορεί να προκύψει από ευλόγως προβλέψιμη ανθρώπινη συμπεριφορά ή αλληλεπίδραση με άλλους μηχανισμούς και άλλα συστήματα</t>
        </is>
      </c>
      <c r="Z76" s="2" t="inlineStr">
        <is>
          <t>reasonably foreseeable misuse</t>
        </is>
      </c>
      <c r="AA76" s="2" t="inlineStr">
        <is>
          <t>3</t>
        </is>
      </c>
      <c r="AB76" s="2" t="inlineStr">
        <is>
          <t/>
        </is>
      </c>
      <c r="AC76" t="inlineStr">
        <is>
          <t>use of a product, process or service under conditions or for purposes not intended by its manufacturer or provider, but which may result from reasonably foreseeable human behaviour or interaction with other mechanisms and systems</t>
        </is>
      </c>
      <c r="AD76" s="2" t="inlineStr">
        <is>
          <t>uso indebido razonablemente previsible</t>
        </is>
      </c>
      <c r="AE76" s="2" t="inlineStr">
        <is>
          <t>3</t>
        </is>
      </c>
      <c r="AF76" s="2" t="inlineStr">
        <is>
          <t/>
        </is>
      </c>
      <c r="AG76" t="inlineStr">
        <is>
          <t>Uso de un producto, un proceso o un servicio en condiciones o para 
finalidades no previstas por el fabricante, pero que puede derivarse de un comportamiento humano o una interacción con otros mecanismos o
sistemas razonablemente previsible.</t>
        </is>
      </c>
      <c r="AH76" s="2" t="inlineStr">
        <is>
          <t>mõistlikult prognoositav väärkasutamine</t>
        </is>
      </c>
      <c r="AI76" s="2" t="inlineStr">
        <is>
          <t>3</t>
        </is>
      </c>
      <c r="AJ76" s="2" t="inlineStr">
        <is>
          <t/>
        </is>
      </c>
      <c r="AK76" t="inlineStr">
        <is>
          <t>&lt;i&gt;tehisintellektisüsteemi&lt;/i&gt; &lt;a href="/entry/result/3591198/all" id="ENTRY_TO_ENTRY_CONVERTER" target="_blank"&gt;IATE:3591198&lt;/a&gt; kasutamine viisil, mis ei ole kooskõlas selle sihtotstarbega, kuid mis võib tuleneda põhjendatult prognoositavast inimkäitumisest või interaktsioonist muude süsteemidega</t>
        </is>
      </c>
      <c r="AL76" s="2" t="inlineStr">
        <is>
          <t>kohtuudella ennakoitavissa oleva väärinkäyttö</t>
        </is>
      </c>
      <c r="AM76" s="2" t="inlineStr">
        <is>
          <t>3</t>
        </is>
      </c>
      <c r="AN76" s="2" t="inlineStr">
        <is>
          <t/>
        </is>
      </c>
      <c r="AO76" t="inlineStr">
        <is>
          <t>muissa kuin valmistajan tarkoittamissa olosuhteissa tai muihin kuin 
valmistajan tarkoittamiin tarkoituksiin tapahtuva tuotteen, prosessin 
tai palvelun käyttö, jota voi tapahtua ja jota aiheutuu tuotteeseen, 
prosessiin tai palveluun liittyvästä syystä tavalliseen inhimilliseen 
käytökseen yhdistettynä tai sen vuoksi</t>
        </is>
      </c>
      <c r="AP76" s="2" t="inlineStr">
        <is>
          <t>mauvaise utilisation raisonnablement prévisible|
utilisation abusive raisonnablement prévisible</t>
        </is>
      </c>
      <c r="AQ76" s="2" t="inlineStr">
        <is>
          <t>3|
3</t>
        </is>
      </c>
      <c r="AR76" s="2" t="inlineStr">
        <is>
          <t xml:space="preserve">|
</t>
        </is>
      </c>
      <c r="AS76" t="inlineStr">
        <is>
          <t>utilisation d’un produit, d’un procédé ou d’un service dans des circonstances ou dans un but que le fabricant n’a pas prévu mais qui sont susceptibles de se présenter à cause de la nature du produit, du procédé ou du service et de comportements humains habituels (ou en résultant)</t>
        </is>
      </c>
      <c r="AT76" s="2" t="inlineStr">
        <is>
          <t>mí-úsáid measartha intuartha</t>
        </is>
      </c>
      <c r="AU76" s="2" t="inlineStr">
        <is>
          <t>3</t>
        </is>
      </c>
      <c r="AV76" s="2" t="inlineStr">
        <is>
          <t/>
        </is>
      </c>
      <c r="AW76" t="inlineStr">
        <is>
          <t>úsáid córais intleachta saorga ar bhealach nach bhfuil i gcomhréir leis an gcríoch atá beartaithe dó ach a d’fhéadfadh a bheith ann mar thoradh ar iompraíocht an duine atá measartha intuartha nó mar thoradh ar idirghníomhaíocht le córais eile</t>
        </is>
      </c>
      <c r="AX76" s="2" t="inlineStr">
        <is>
          <t>razumno predvidljiva kriva uporaba</t>
        </is>
      </c>
      <c r="AY76" s="2" t="inlineStr">
        <is>
          <t>3</t>
        </is>
      </c>
      <c r="AZ76" s="2" t="inlineStr">
        <is>
          <t/>
        </is>
      </c>
      <c r="BA76" t="inlineStr">
        <is>
          <t>uporaba UI sustava na način koji nije u skladu s njegovom namjenom, ali može biti posljedica razumno predvidljivog čovjekova ponašanja ili interakcije s drugim sustavima</t>
        </is>
      </c>
      <c r="BB76" s="2" t="inlineStr">
        <is>
          <t>észszerűen előrelátható rendellenes használat</t>
        </is>
      </c>
      <c r="BC76" s="2" t="inlineStr">
        <is>
          <t>4</t>
        </is>
      </c>
      <c r="BD76" s="2" t="inlineStr">
        <is>
          <t/>
        </is>
      </c>
      <c r="BE76" t="inlineStr">
        <is>
          <t>valamely MI-rendszer olyan módon történő használata, amely nem felel meg
 a rendeltetésének, de amely észszerűen előrelátható emberi 
magatartásból vagy más rendszerekkel való kölcsönhatásból eredhet</t>
        </is>
      </c>
      <c r="BF76" s="2" t="inlineStr">
        <is>
          <t>uso improprio ragionevolmente prevedibile|
utilizzo abusivo ragionevolmente prevedibile|
uso scorretto ragionevolmente prevedibile</t>
        </is>
      </c>
      <c r="BG76" s="2" t="inlineStr">
        <is>
          <t>3|
3|
3</t>
        </is>
      </c>
      <c r="BH76" s="2" t="inlineStr">
        <is>
          <t xml:space="preserve">|
|
</t>
        </is>
      </c>
      <c r="BI76" t="inlineStr">
        <is>
          <t>utilizzo di un prodotto, processo o servizio in condizioni o per finalità non previste dal fabbricante, ma che possono verificarsi a causa del prodotto, del processo o del servizio e di un normale comportamento umano, o come conseguenza di questo</t>
        </is>
      </c>
      <c r="BJ76" s="2" t="inlineStr">
        <is>
          <t>pagrįstai numatomas netinkamas naudojimas</t>
        </is>
      </c>
      <c r="BK76" s="2" t="inlineStr">
        <is>
          <t>3</t>
        </is>
      </c>
      <c r="BL76" s="2" t="inlineStr">
        <is>
          <t/>
        </is>
      </c>
      <c r="BM76" t="inlineStr">
        <is>
          <t>DI sistemos naudojimas ne pagal numatytąją paskirtį, kurį gali nulemti pagrįstai numatomas žmogaus elgesys ar sąveika su kitomis sistemomis</t>
        </is>
      </c>
      <c r="BN76" s="2" t="inlineStr">
        <is>
          <t>pamatoti paredzama nepareiza lietošana</t>
        </is>
      </c>
      <c r="BO76" s="2" t="inlineStr">
        <is>
          <t>2</t>
        </is>
      </c>
      <c r="BP76" s="2" t="inlineStr">
        <is>
          <t/>
        </is>
      </c>
      <c r="BQ76" t="inlineStr">
        <is>
          <t>produkta, procesa vai pakalpojuma lietošana tādā veidā, kas neatbilst tam paredzētajam nolūkam, bet var rasties no pamatoti paredzamas cilvēku rīcības vai sistēmas mijiedarbības ar citām sistēmām</t>
        </is>
      </c>
      <c r="BR76" s="2" t="inlineStr">
        <is>
          <t>użu ħażin raġonevolment prevedibbli</t>
        </is>
      </c>
      <c r="BS76" s="2" t="inlineStr">
        <is>
          <t>3</t>
        </is>
      </c>
      <c r="BT76" s="2" t="inlineStr">
        <is>
          <t/>
        </is>
      </c>
      <c r="BU76" t="inlineStr">
        <is>
          <t>l-użu ta’ prodott, proċess jew servizz taħt kundizzjonijiet jew għal finijiet li ma jkunux intiżi mill-manifattur jew mill-fornitur tagħhom, iżda li jista’ jirriżulta minn imġiba jew interazzjoni umana raġonevolment prevedibbli ma’ sistemi u mekkaniżmi oħra</t>
        </is>
      </c>
      <c r="BV76" s="2" t="inlineStr">
        <is>
          <t>redelijkerwijs te voorzien misbruik|
redelijkerwijs voorzienbaar verkeerd gebruik</t>
        </is>
      </c>
      <c r="BW76" s="2" t="inlineStr">
        <is>
          <t>3|
3</t>
        </is>
      </c>
      <c r="BX76" s="2" t="inlineStr">
        <is>
          <t xml:space="preserve">|
</t>
        </is>
      </c>
      <c r="BY76" t="inlineStr">
        <is>
          <t>gebruik van een product, proces, systeem of dienst onder omstandigheden of voor doelen die niet bedoeld zijn door de fabrikant of de aanbieder, maar die zich kunnen voordoen omdat ze door het product, het proces, het systeem of de dienst, in combinatie met of als resultaat van redelijkerwijs te voorzien menselijk gedrag, worden veroorzaakt</t>
        </is>
      </c>
      <c r="BZ76" s="2" t="inlineStr">
        <is>
          <t>dające się racjonalnie przewidzieć niewłaściwe wykorzystanie</t>
        </is>
      </c>
      <c r="CA76" s="2" t="inlineStr">
        <is>
          <t>3</t>
        </is>
      </c>
      <c r="CB76" s="2" t="inlineStr">
        <is>
          <t/>
        </is>
      </c>
      <c r="CC76" t="inlineStr">
        <is>
          <t>wykorzystanie systemu sztucznej inteligencji w sposób niezgodny z jego przeznaczeniem, które może wynikać z dającego się racjonalnie przewidzieć zachowania człowieka lub interakcji z innymi systemami</t>
        </is>
      </c>
      <c r="CD76" s="2" t="inlineStr">
        <is>
          <t>utilização indevida razoavelmente previsível</t>
        </is>
      </c>
      <c r="CE76" s="2" t="inlineStr">
        <is>
          <t>3</t>
        </is>
      </c>
      <c r="CF76" s="2" t="inlineStr">
        <is>
          <t/>
        </is>
      </c>
      <c r="CG76" t="inlineStr">
        <is>
          <t>Utilização de produtos, processos ou serviços em condições ou para fins não previstos pelo fabricante ou fornecedor, mas que podem resultar de comportamentos humanos razoavelmente previsíveis ou de interações com outros mecanismos e sistemas.</t>
        </is>
      </c>
      <c r="CH76" s="2" t="inlineStr">
        <is>
          <t>utilizare anormală rezonabil previzibilă</t>
        </is>
      </c>
      <c r="CI76" s="2" t="inlineStr">
        <is>
          <t>3</t>
        </is>
      </c>
      <c r="CJ76" s="2" t="inlineStr">
        <is>
          <t/>
        </is>
      </c>
      <c r="CK76" t="inlineStr">
        <is>
          <t>[U]tilizare anormală rezonabil previzibilă - utilizarea mașinii într-un mod care nu a fost prevăzut în instrucțiunile de utilizare, dar care poate fi rezultatul unui comportament uman previzibil cu ușurință.</t>
        </is>
      </c>
      <c r="CL76" s="2" t="inlineStr">
        <is>
          <t>logicky predvídateľné nesprávne použitie</t>
        </is>
      </c>
      <c r="CM76" s="2" t="inlineStr">
        <is>
          <t>3</t>
        </is>
      </c>
      <c r="CN76" s="2" t="inlineStr">
        <is>
          <t/>
        </is>
      </c>
      <c r="CO76" t="inlineStr">
        <is>
          <t>také použitie systému umelej
 inteligencie, ktoré nie je v súlade so zamýšľaným účelom, ale ktoré môže byť
 výsledkom logicky predvídateľného ľudského správania alebo interakcie s inými
 systémami</t>
        </is>
      </c>
      <c r="CP76" s="2" t="inlineStr">
        <is>
          <t>razumno predvidljiva napačna uporaba</t>
        </is>
      </c>
      <c r="CQ76" s="2" t="inlineStr">
        <is>
          <t>3</t>
        </is>
      </c>
      <c r="CR76" s="2" t="inlineStr">
        <is>
          <t/>
        </is>
      </c>
      <c r="CS76" t="inlineStr">
        <is>
          <t>uporaba umetnointeligenčnega sistema na način, ki sicer ni v skladu s predvidenim namenom, vendar je lahko posledica razumno predvidljivega človeškega vedenja ali stikov z drugimi sistemi</t>
        </is>
      </c>
      <c r="CT76" s="2" t="inlineStr">
        <is>
          <t>rimligen förutsebar felaktig användning</t>
        </is>
      </c>
      <c r="CU76" s="2" t="inlineStr">
        <is>
          <t>2</t>
        </is>
      </c>
      <c r="CV76" s="2" t="inlineStr">
        <is>
          <t/>
        </is>
      </c>
      <c r="CW76" t="inlineStr">
        <is>
          <t>användning av ett
AI-system på ett sätt som inte överensstämmer med dess avsedda ändamål, men som
kan vara resultatet av rimligen förutsebart mänskligt beteende eller
interaktion med andra system</t>
        </is>
      </c>
    </row>
    <row r="77">
      <c r="A77" s="1" t="str">
        <f>HYPERLINK("https://iate.europa.eu/entry/result/3589164/all", "3589164")</f>
        <v>3589164</v>
      </c>
      <c r="B77" t="inlineStr">
        <is>
          <t>EDUCATION AND COMMUNICATIONS</t>
        </is>
      </c>
      <c r="C77" t="inlineStr">
        <is>
          <t>EDUCATION AND COMMUNICATIONS|information and information processing|information processing|artificial intelligence;EDUCATION AND COMMUNICATIONS|information technology and data processing</t>
        </is>
      </c>
      <c r="D77" t="inlineStr">
        <is>
          <t>yes</t>
        </is>
      </c>
      <c r="E77" t="inlineStr">
        <is>
          <t/>
        </is>
      </c>
      <c r="F77" s="2" t="inlineStr">
        <is>
          <t>данни за обучение</t>
        </is>
      </c>
      <c r="G77" s="2" t="inlineStr">
        <is>
          <t>3</t>
        </is>
      </c>
      <c r="H77" s="2" t="inlineStr">
        <is>
          <t/>
        </is>
      </c>
      <c r="I77" t="inlineStr">
        <is>
          <t>първоначални данни, които се използват за разработване на модели за учене за машини, чрез които моделът създава и уточнява своите правила</t>
        </is>
      </c>
      <c r="J77" s="2" t="inlineStr">
        <is>
          <t>trénovací data|
tréninková data</t>
        </is>
      </c>
      <c r="K77" s="2" t="inlineStr">
        <is>
          <t>3|
2</t>
        </is>
      </c>
      <c r="L77" s="2" t="inlineStr">
        <is>
          <t xml:space="preserve">preferred|
</t>
        </is>
      </c>
      <c r="M77" t="inlineStr">
        <is>
          <t>v oblasti strojového učení sada dat, ve které algoritmus nachází určitý vztah, čímž se „učí“</t>
        </is>
      </c>
      <c r="N77" s="2" t="inlineStr">
        <is>
          <t>træningsdata|
uddannelsesdata</t>
        </is>
      </c>
      <c r="O77" s="2" t="inlineStr">
        <is>
          <t>3|
2</t>
        </is>
      </c>
      <c r="P77" s="2" t="inlineStr">
        <is>
          <t xml:space="preserve">|
</t>
        </is>
      </c>
      <c r="Q77" t="inlineStr">
        <is>
          <t>data, der bruges til at fodre en maskinlæringsmodel med, så den udvikler regler</t>
        </is>
      </c>
      <c r="R77" s="2" t="inlineStr">
        <is>
          <t>Trainingsdaten</t>
        </is>
      </c>
      <c r="S77" s="2" t="inlineStr">
        <is>
          <t>3</t>
        </is>
      </c>
      <c r="T77" s="2" t="inlineStr">
        <is>
          <t/>
        </is>
      </c>
      <c r="U77" t="inlineStr">
        <is>
          <t>Daten, die zum Trainieren eines KI-Systems verwendet werden, wobei dessen lernbare Parameter und die Gewichte eines neuronalen Netzes angepasst werden</t>
        </is>
      </c>
      <c r="V77" s="2" t="inlineStr">
        <is>
          <t>δεδομένα εκπαίδευσης</t>
        </is>
      </c>
      <c r="W77" s="2" t="inlineStr">
        <is>
          <t>3</t>
        </is>
      </c>
      <c r="X77" s="2" t="inlineStr">
        <is>
          <t/>
        </is>
      </c>
      <c r="Y77" t="inlineStr">
        <is>
          <t>αρχικά δεδομένα τα οποία χρησιμοποιούνται για την ανάπτυξη μοντέλου μηχανικής μάθησης και με βάση τα οποία δημιουργείται το μοντέλο και ορίζονται οι κανόνες του</t>
        </is>
      </c>
      <c r="Z77" s="2" t="inlineStr">
        <is>
          <t>training data</t>
        </is>
      </c>
      <c r="AA77" s="2" t="inlineStr">
        <is>
          <t>3</t>
        </is>
      </c>
      <c r="AB77" s="2" t="inlineStr">
        <is>
          <t/>
        </is>
      </c>
      <c r="AC77" t="inlineStr">
        <is>
          <t>initial data that is used to develop a machine learning model, from which the model creates and refines its rules</t>
        </is>
      </c>
      <c r="AD77" s="2" t="inlineStr">
        <is>
          <t>datos de entrenamiento</t>
        </is>
      </c>
      <c r="AE77" s="2" t="inlineStr">
        <is>
          <t>3</t>
        </is>
      </c>
      <c r="AF77" s="2" t="inlineStr">
        <is>
          <t/>
        </is>
      </c>
      <c r="AG77" t="inlineStr">
        <is>
          <t>Conjunto de datos seleccionados para desarrollar los parámetros de un modelo de aprendizaje automático o un algoritmo.</t>
        </is>
      </c>
      <c r="AH77" s="2" t="inlineStr">
        <is>
          <t>treenimisandmed|
treeningandmed</t>
        </is>
      </c>
      <c r="AI77" s="2" t="inlineStr">
        <is>
          <t>2|
3</t>
        </is>
      </c>
      <c r="AJ77" s="2" t="inlineStr">
        <is>
          <t xml:space="preserve">|
</t>
        </is>
      </c>
      <c r="AK77" t="inlineStr">
        <is>
          <t>andmed, mida kasutatakse &lt;i&gt;tehisintellektisüsteemi &lt;/i&gt;&lt;a href="/entry/result/3591198/all" id="ENTRY_TO_ENTRY_CONVERTER" target="_blank"&gt;IATE:3591198&lt;/a&gt; treenimiseks läbi õpiparameetrite sobituse, mh närvivõrgu kaaludega</t>
        </is>
      </c>
      <c r="AL77" s="2" t="inlineStr">
        <is>
          <t>opetusdata|
opetusjoukko|
koulutusdata</t>
        </is>
      </c>
      <c r="AM77" s="2" t="inlineStr">
        <is>
          <t>3|
3|
3</t>
        </is>
      </c>
      <c r="AN77" s="2" t="inlineStr">
        <is>
          <t xml:space="preserve">|
|
</t>
        </is>
      </c>
      <c r="AO77" t="inlineStr">
        <is>
          <t>oppivan tekoälyn harjoittamiseen käytetty esimerkeistä koostuva opetusaineisto</t>
        </is>
      </c>
      <c r="AP77" s="2" t="inlineStr">
        <is>
          <t>données d'entraînement|
données d'apprentissage</t>
        </is>
      </c>
      <c r="AQ77" s="2" t="inlineStr">
        <is>
          <t>3|
3</t>
        </is>
      </c>
      <c r="AR77" s="2" t="inlineStr">
        <is>
          <t xml:space="preserve">|
</t>
        </is>
      </c>
      <c r="AS77" t="inlineStr">
        <is>
          <t>données disponibles et en nombre fini servant à estimer un modèle lors de la phase de conception du système d'apprentissage automatique</t>
        </is>
      </c>
      <c r="AT77" s="2" t="inlineStr">
        <is>
          <t>sonraí oiliúna</t>
        </is>
      </c>
      <c r="AU77" s="2" t="inlineStr">
        <is>
          <t>3</t>
        </is>
      </c>
      <c r="AV77" s="2" t="inlineStr">
        <is>
          <t/>
        </is>
      </c>
      <c r="AW77" t="inlineStr">
        <is>
          <t>sonraí a úsáidtear chun córas intleachta saorga a oiliúint trína pharaiméadair infhoghlamtha a oiriúnú, lena n‑áirítear ualaí an líonra néaraigh</t>
        </is>
      </c>
      <c r="AX77" s="2" t="inlineStr">
        <is>
          <t>podaci za učenje|
skup podataka za učenje</t>
        </is>
      </c>
      <c r="AY77" s="2" t="inlineStr">
        <is>
          <t>3|
2</t>
        </is>
      </c>
      <c r="AZ77" s="2" t="inlineStr">
        <is>
          <t xml:space="preserve">|
</t>
        </is>
      </c>
      <c r="BA77" t="inlineStr">
        <is>
          <t>podaci koji se upotrebljavaju za učenje UI sustava prilagođavanjem njegovih poučivih parametara, uključujući težinske faktore neuronske mreže</t>
        </is>
      </c>
      <c r="BB77" s="2" t="inlineStr">
        <is>
          <t>tanulóadat</t>
        </is>
      </c>
      <c r="BC77" s="2" t="inlineStr">
        <is>
          <t>3</t>
        </is>
      </c>
      <c r="BD77" s="2" t="inlineStr">
        <is>
          <t/>
        </is>
      </c>
      <c r="BE77" t="inlineStr">
        <is>
          <t/>
        </is>
      </c>
      <c r="BF77" s="2" t="inlineStr">
        <is>
          <t>dati di addestramento</t>
        </is>
      </c>
      <c r="BG77" s="2" t="inlineStr">
        <is>
          <t>3</t>
        </is>
      </c>
      <c r="BH77" s="2" t="inlineStr">
        <is>
          <t/>
        </is>
      </c>
      <c r="BI77" t="inlineStr">
        <is>
          <t>dati utilizzati per addestrare un sistema di IA adattandone i parametri
che può apprendere, compresi i pesi di una rete neurale</t>
        </is>
      </c>
      <c r="BJ77" s="2" t="inlineStr">
        <is>
          <t>mokymo duomenys</t>
        </is>
      </c>
      <c r="BK77" s="2" t="inlineStr">
        <is>
          <t>2</t>
        </is>
      </c>
      <c r="BL77" s="2" t="inlineStr">
        <is>
          <t/>
        </is>
      </c>
      <c r="BM77" t="inlineStr">
        <is>
          <t>pirminiai duomenys, naudojami kompiuteriniam mokymo modeliui sukurti, kuriais remiantis sukuriamos mokymo taisyklės</t>
        </is>
      </c>
      <c r="BN77" s="2" t="inlineStr">
        <is>
          <t>apmācības dati</t>
        </is>
      </c>
      <c r="BO77" s="2" t="inlineStr">
        <is>
          <t>3</t>
        </is>
      </c>
      <c r="BP77" s="2" t="inlineStr">
        <is>
          <t/>
        </is>
      </c>
      <c r="BQ77" t="inlineStr">
        <is>
          <t/>
        </is>
      </c>
      <c r="BR77" s="2" t="inlineStr">
        <is>
          <t>data għat-taħriġ</t>
        </is>
      </c>
      <c r="BS77" s="2" t="inlineStr">
        <is>
          <t>3</t>
        </is>
      </c>
      <c r="BT77" s="2" t="inlineStr">
        <is>
          <t/>
        </is>
      </c>
      <c r="BU77" t="inlineStr">
        <is>
          <t>data inizjali li tintuża biex jiġi żviluppat mudell ta' tagħlim awtomatizzat, li minnu l-mudell joħloq u jirfina r-regoli tiegħu</t>
        </is>
      </c>
      <c r="BV77" s="2" t="inlineStr">
        <is>
          <t>trainingsdata|
trainingsgegevens</t>
        </is>
      </c>
      <c r="BW77" s="2" t="inlineStr">
        <is>
          <t>3|
3</t>
        </is>
      </c>
      <c r="BX77" s="2" t="inlineStr">
        <is>
          <t xml:space="preserve">|
</t>
        </is>
      </c>
      <c r="BY77" t="inlineStr">
        <is>
          <t>"data die worden gebruikt voor het trainen van een AI-systeem door de leerbare parameters hiervan aan te passen, met inbegrip van de wegingen van een neuraal netwerk"</t>
        </is>
      </c>
      <c r="BZ77" s="2" t="inlineStr">
        <is>
          <t>dane treningowe</t>
        </is>
      </c>
      <c r="CA77" s="2" t="inlineStr">
        <is>
          <t>3</t>
        </is>
      </c>
      <c r="CB77" s="2" t="inlineStr">
        <is>
          <t/>
        </is>
      </c>
      <c r="CC77" t="inlineStr">
        <is>
          <t>dane wykorzystywane do trenowania systemu sztucznej inteligencji poprzez dopasowanie jego parametrów podlegających uczeniu, w tym wag sieci neuronowej</t>
        </is>
      </c>
      <c r="CD77" s="2" t="inlineStr">
        <is>
          <t>dados de treino|
exemplo de treino</t>
        </is>
      </c>
      <c r="CE77" s="2" t="inlineStr">
        <is>
          <t>3|
2</t>
        </is>
      </c>
      <c r="CF77" s="2" t="inlineStr">
        <is>
          <t xml:space="preserve">|
</t>
        </is>
      </c>
      <c r="CG77" t="inlineStr">
        <is>
          <t/>
        </is>
      </c>
      <c r="CH77" s="2" t="inlineStr">
        <is>
          <t>date de antrenament</t>
        </is>
      </c>
      <c r="CI77" s="2" t="inlineStr">
        <is>
          <t>3</t>
        </is>
      </c>
      <c r="CJ77" s="2" t="inlineStr">
        <is>
          <t/>
        </is>
      </c>
      <c r="CK77" t="inlineStr">
        <is>
          <t/>
        </is>
      </c>
      <c r="CL77" s="2" t="inlineStr">
        <is>
          <t>trénovacie údaje|
trénovacie množiny</t>
        </is>
      </c>
      <c r="CM77" s="2" t="inlineStr">
        <is>
          <t>3|
2</t>
        </is>
      </c>
      <c r="CN77" s="2" t="inlineStr">
        <is>
          <t xml:space="preserve">|
</t>
        </is>
      </c>
      <c r="CO77" t="inlineStr">
        <is>
          <t>údaje,
 ktoré sa používajú na trénovanie systému umelej inteligencie adaptáciou jeho
 parametrov, ktoré sa dajú naučiť, vrátane váh neurónovej siete</t>
        </is>
      </c>
      <c r="CP77" s="2" t="inlineStr">
        <is>
          <t>učni podatki</t>
        </is>
      </c>
      <c r="CQ77" s="2" t="inlineStr">
        <is>
          <t>3</t>
        </is>
      </c>
      <c r="CR77" s="2" t="inlineStr">
        <is>
          <t/>
        </is>
      </c>
      <c r="CS77" t="inlineStr">
        <is>
          <t>podatki, ki se uporabljajo za učenje sistemov umetne inteligence</t>
        </is>
      </c>
      <c r="CT77" s="2" t="inlineStr">
        <is>
          <t>träningsdata</t>
        </is>
      </c>
      <c r="CU77" s="2" t="inlineStr">
        <is>
          <t>3</t>
        </is>
      </c>
      <c r="CV77" s="2" t="inlineStr">
        <is>
          <t/>
        </is>
      </c>
      <c r="CW77" t="inlineStr">
        <is>
          <t/>
        </is>
      </c>
    </row>
    <row r="78">
      <c r="A78" s="1" t="str">
        <f>HYPERLINK("https://iate.europa.eu/entry/result/3599893/all", "3599893")</f>
        <v>3599893</v>
      </c>
      <c r="B78" t="inlineStr">
        <is>
          <t>EDUCATION AND COMMUNICATIONS</t>
        </is>
      </c>
      <c r="C78" t="inlineStr">
        <is>
          <t>EDUCATION AND COMMUNICATIONS|information and information processing|information processing|artificial intelligence;EDUCATION AND COMMUNICATIONS|information technology and data processing</t>
        </is>
      </c>
      <c r="D78" t="inlineStr">
        <is>
          <t>yes</t>
        </is>
      </c>
      <c r="E78" t="inlineStr">
        <is>
          <t/>
        </is>
      </c>
      <c r="F78" s="2" t="inlineStr">
        <is>
          <t>валидационни данни</t>
        </is>
      </c>
      <c r="G78" s="2" t="inlineStr">
        <is>
          <t>3</t>
        </is>
      </c>
      <c r="H78" s="2" t="inlineStr">
        <is>
          <t/>
        </is>
      </c>
      <c r="I78" t="inlineStr">
        <is>
          <t>данни, използвани за осигуряване на оценка на обучената система с ИИ и за настройка на нейните необучавани параметри и на обучителния ѝ процес с цел, наред с другото, да се предотврати прекомерно нагаждане; валидационният набор от данни може да бъде отделен набор от данни или част от обучителния набор от данни чрез фиксирано или променливо разделяне на данните</t>
        </is>
      </c>
      <c r="J78" s="2" t="inlineStr">
        <is>
          <t>validační data</t>
        </is>
      </c>
      <c r="K78" s="2" t="inlineStr">
        <is>
          <t>3</t>
        </is>
      </c>
      <c r="L78" s="2" t="inlineStr">
        <is>
          <t/>
        </is>
      </c>
      <c r="M78" t="inlineStr">
        <is>
          <t>data používaná pro hodnocení
trénovaného systému UI a pro vyladění jeho parametrů, které nelze ovlivnit učením,
a procesu jeho
učení, mimo jiné s cílem zabránit přeučení</t>
        </is>
      </c>
      <c r="N78" s="2" t="inlineStr">
        <is>
          <t>valideringsdata</t>
        </is>
      </c>
      <c r="O78" s="2" t="inlineStr">
        <is>
          <t>3</t>
        </is>
      </c>
      <c r="P78" s="2" t="inlineStr">
        <is>
          <t/>
        </is>
      </c>
      <c r="Q78" t="inlineStr">
        <is>
          <t>data, der anvendes til at foretage en evaluering af det trænede &lt;a href="https://iate.europa.eu/entry/result/3591198/da" target="_blank"&gt;AI-system&lt;/a&gt; og til at justere blandt andet systemets ikkelærbare parametre og dets læringsproces for at forhindre &lt;a href="https://iate.europa.eu/entry/result/3582086/da" target="_blank"&gt;overtilpasning&lt;/a&gt;</t>
        </is>
      </c>
      <c r="R78" s="2" t="inlineStr">
        <is>
          <t>Validierungsdaten</t>
        </is>
      </c>
      <c r="S78" s="2" t="inlineStr">
        <is>
          <t>3</t>
        </is>
      </c>
      <c r="T78" s="2" t="inlineStr">
        <is>
          <t/>
        </is>
      </c>
      <c r="U78" t="inlineStr">
        <is>
          <t>Daten, die zum Bewerten des trainierten KI-Systems und zum Abstimmen seiner nicht lernbaren Parameter und seines Lernprozesses verwendet werden, um unter anderem eine Überanpassung zu vermeiden</t>
        </is>
      </c>
      <c r="V78" s="2" t="inlineStr">
        <is>
          <t>δεδομένα επικύρωσης</t>
        </is>
      </c>
      <c r="W78" s="2" t="inlineStr">
        <is>
          <t>3</t>
        </is>
      </c>
      <c r="X78" s="2" t="inlineStr">
        <is>
          <t/>
        </is>
      </c>
      <c r="Y78" t="inlineStr">
        <is>
          <t>δεδομένα που χρησιμοποιούνται για την αξιολόγηση του εκπαιδευμένου &lt;a href="https://iate.europa.eu/entry/result/3591198/en-el" target="_blank"&gt;συστήματος ΤΝ&lt;/a&gt; και για τον συντονισμό των μη διδάξιμων παραμέτρων του και της οικείας διαδικασίας μάθησης, μεταξύ άλλων, με σκοπό την αποτροπή της &lt;a href="https://iate.europa.eu/entry/result/3582086/en-el" target="_blank"&gt;υπερπροσαρμογής&lt;/a&gt;</t>
        </is>
      </c>
      <c r="Z78" s="2" t="inlineStr">
        <is>
          <t>validation data</t>
        </is>
      </c>
      <c r="AA78" s="2" t="inlineStr">
        <is>
          <t>3</t>
        </is>
      </c>
      <c r="AB78" s="2" t="inlineStr">
        <is>
          <t/>
        </is>
      </c>
      <c r="AC78" t="inlineStr">
        <is>
          <t>data used for providing an evaluation of the trained &lt;a href="https://iate.europa.eu/entry/result/3591198/en" target="_blank"&gt;AI system&lt;/a&gt; and for tuning its non-learnable parameters and its learning process, among other things, in order to prevent &lt;a href="https://iate.europa.eu/entry/result/3582086/en" target="_blank"&gt;overfitting&lt;/a&gt;</t>
        </is>
      </c>
      <c r="AD78" s="2" t="inlineStr">
        <is>
          <t>datos de validación</t>
        </is>
      </c>
      <c r="AE78" s="2" t="inlineStr">
        <is>
          <t>3</t>
        </is>
      </c>
      <c r="AF78" s="2" t="inlineStr">
        <is>
          <t/>
        </is>
      </c>
      <c r="AG78" t="inlineStr">
        <is>
          <t>Datos usados para proporcionar una evaluación 
del &lt;a href="https://iate.europa.eu/entry/result/3591198/es" target="_blank"&gt;sistema de IA&lt;/a&gt; entrenado y adaptar sus parámetros no entrenables y su
 proceso de aprendizaje, entre otras cosas, para evitar el &lt;a href="https://iate.europa.eu/entry/result/3582086/es" target="_blank"&gt;sobreajuste&lt;/a&gt;.</t>
        </is>
      </c>
      <c r="AH78" s="2" t="inlineStr">
        <is>
          <t>valideerimisandmed</t>
        </is>
      </c>
      <c r="AI78" s="2" t="inlineStr">
        <is>
          <t>3</t>
        </is>
      </c>
      <c r="AJ78" s="2" t="inlineStr">
        <is>
          <t/>
        </is>
      </c>
      <c r="AK78" t="inlineStr">
        <is>
          <t>andmed, mida kasutatakse treenitud &lt;i&gt;tehisintellektisüsteemi&lt;/i&gt; &lt;a href="/entry/result/3591198/all" id="ENTRY_TO_ENTRY_CONVERTER" target="_blank"&gt;IATE:3591198&lt;/a&gt; hindamiseks ning selle mitteõpitavate parameetrite ja õppimisprotsessi reguleerimiseks, muu hulgas selleks, et hoiduda &lt;i&gt;ülesobitamisest&lt;/i&gt; &lt;a href="/entry/result/3582086/all" id="ENTRY_TO_ENTRY_CONVERTER" target="_blank"&gt;IATE:3582086&lt;/a&gt;</t>
        </is>
      </c>
      <c r="AL78" s="2" t="inlineStr">
        <is>
          <t>validointidata</t>
        </is>
      </c>
      <c r="AM78" s="2" t="inlineStr">
        <is>
          <t>3</t>
        </is>
      </c>
      <c r="AN78" s="2" t="inlineStr">
        <is>
          <t/>
        </is>
      </c>
      <c r="AO78" t="inlineStr">
        <is>
          <t>data, jota käytetään koulutetun &lt;a href="https://iate.europa.eu/entry/result/3571274/fi" target="_blank"&gt;tekoäly&lt;/a&gt;järjestelmän arviointiin ja sen 
ei-opittavien parametrien ja oppimisprosessin hienosäätöön muun muassa 
&lt;a href="https://iate.europa.eu/entry/result/3582086/fi" target="_blank"&gt;ylisovittamisen &lt;/a&gt;estämiseksi</t>
        </is>
      </c>
      <c r="AP78" s="2" t="inlineStr">
        <is>
          <t>données de validation</t>
        </is>
      </c>
      <c r="AQ78" s="2" t="inlineStr">
        <is>
          <t>3</t>
        </is>
      </c>
      <c r="AR78" s="2" t="inlineStr">
        <is>
          <t/>
        </is>
      </c>
      <c r="AS78" t="inlineStr">
        <is>
          <t>données utilisées pour fournir une évaluation du système d’IA entraîné 
et pour régler ses paramètres non entraînables et son processus 
d’apprentissage, notamment, afin d’éviter tout surajustement</t>
        </is>
      </c>
      <c r="AT78" s="2" t="inlineStr">
        <is>
          <t>sonraí bailíochtúcháin</t>
        </is>
      </c>
      <c r="AU78" s="2" t="inlineStr">
        <is>
          <t>3</t>
        </is>
      </c>
      <c r="AV78" s="2" t="inlineStr">
        <is>
          <t/>
        </is>
      </c>
      <c r="AW78" t="inlineStr">
        <is>
          <t>sonraí a úsáidtear chun meastóireacht a dhéanamh ar an gcóras intleachta saorga oilte agus chun a pharaiméadair neamh-infhoghlamtha agus a phróiseas foghlama a choigeartú, i measc nithe eile, d’fhonn ró-oiriúnú a chosc</t>
        </is>
      </c>
      <c r="AX78" s="2" t="inlineStr">
        <is>
          <t>podaci za validaciju</t>
        </is>
      </c>
      <c r="AY78" s="2" t="inlineStr">
        <is>
          <t>3</t>
        </is>
      </c>
      <c r="AZ78" s="2" t="inlineStr">
        <is>
          <t/>
        </is>
      </c>
      <c r="BA78" t="inlineStr">
        <is>
          <t>podaci koji se upotrebljavaju za evaluaciju poučenog UI sustava te za ugađanje njegovih nepoučivih parametara i njegova procesa učenja, među ostalim, kako bi se izbjegla prenaučenost, pritom skup podataka za validaciju može biti zaseban skup podataka ili varijabilni ili fiksni dio skupa podataka za učenje</t>
        </is>
      </c>
      <c r="BB78" s="2" t="inlineStr">
        <is>
          <t>érvényesítési adat</t>
        </is>
      </c>
      <c r="BC78" s="2" t="inlineStr">
        <is>
          <t>4</t>
        </is>
      </c>
      <c r="BD78" s="2" t="inlineStr">
        <is>
          <t/>
        </is>
      </c>
      <c r="BE78" t="inlineStr">
        <is>
          <t>a betanított MI-rendszer értékelésére, valamint 
nem tanítható paramétereinek és tanulási folyamatának beállítására 
használt adatok, többek között a túlillesztés megelőzése érdekében; 
mivel az érvényesítésiadat-készlet lehet különálló adatkészlet vagy a 
tanulóadat-készlet része, akár fix, akár változó felosztás formájában</t>
        </is>
      </c>
      <c r="BF78" s="2" t="inlineStr">
        <is>
          <t>dati di convalida</t>
        </is>
      </c>
      <c r="BG78" s="2" t="inlineStr">
        <is>
          <t>3</t>
        </is>
      </c>
      <c r="BH78" s="2" t="inlineStr">
        <is>
          <t/>
        </is>
      </c>
      <c r="BI78" t="inlineStr">
        <is>
          <t>dati utilizzati per fornire una valutazione del &lt;a href="https://iate.europa.eu/entry/result/3591198/en-it" target="_blank"&gt;sistema di intelligenza artificiale ("sistema di IA")&lt;/a&gt; addestrato e per metterne a punto, tra l'altro, i parametri che non può apprendere e il processo di apprendimento, al fine di evitare l'eccessivo adattamento ai dati di addestramento (&lt;a href="https://iate.europa.eu/entry/result/3582086/en-it" target="_blank"&gt;overfitting&lt;/a&gt;), considerando che il set di dati di convalida può essere un set di dati distinto o essere costituito da una partizione fissa o variabile del set di dati di addestramento</t>
        </is>
      </c>
      <c r="BJ78" s="2" t="inlineStr">
        <is>
          <t>validavimo duomenys</t>
        </is>
      </c>
      <c r="BK78" s="2" t="inlineStr">
        <is>
          <t>3</t>
        </is>
      </c>
      <c r="BL78" s="2" t="inlineStr">
        <is>
          <t/>
        </is>
      </c>
      <c r="BM78" t="inlineStr">
        <is>
          <t>duomenys, naudojami išmokytai DI sistemai įvertinti ir jos kitiems nei mokymosi parametrams bei mokymosi procesui suderinti, be kita ko, siekiant išvengti persimokymo</t>
        </is>
      </c>
      <c r="BN78" s="2" t="inlineStr">
        <is>
          <t>validēšanas dati</t>
        </is>
      </c>
      <c r="BO78" s="2" t="inlineStr">
        <is>
          <t>2</t>
        </is>
      </c>
      <c r="BP78" s="2" t="inlineStr">
        <is>
          <t/>
        </is>
      </c>
      <c r="BQ78" t="inlineStr">
        <is>
          <t>dati, ko izmanto apmācītās AI sistēmas izvērtēšanai un tās neapgūstamo parametru un mācību procesa pielāgošanai, lai cita starpā novērstu pārmērīgu pielāgošanu; validēšanas datu kopa var būt atsevišķa datu kopa vai apmācības datu kopas daļa, kā vai nu fiksēts, vai mainīgs tās sadalījums</t>
        </is>
      </c>
      <c r="BR78" s="2" t="inlineStr">
        <is>
          <t>&lt;i&gt;data &lt;/i&gt;għall-validazzjoni</t>
        </is>
      </c>
      <c r="BS78" s="2" t="inlineStr">
        <is>
          <t>3</t>
        </is>
      </c>
      <c r="BT78" s="2" t="inlineStr">
        <is>
          <t/>
        </is>
      </c>
      <c r="BU78" t="inlineStr">
        <is>
          <t>&lt;i&gt;data &lt;/i&gt;li tintuża għall-evalwazzjoni tas-sistema mħarrġa tal-IA u għall-irfinar tal-parametri tagħha li ma jistgħux jiġu mgħallma u tal-proċess tat-tagħlim tagħha, fost affarijiet oħra, biex jiġi evitat l-overfitting</t>
        </is>
      </c>
      <c r="BV78" s="2" t="inlineStr">
        <is>
          <t>validatiegegevens|
validatiedata</t>
        </is>
      </c>
      <c r="BW78" s="2" t="inlineStr">
        <is>
          <t>3|
3</t>
        </is>
      </c>
      <c r="BX78" s="2" t="inlineStr">
        <is>
          <t xml:space="preserve">|
</t>
        </is>
      </c>
      <c r="BY78" t="inlineStr">
        <is>
          <t>data die worden gebruikt voor het verrichten van een evaluatie van een getraind AI-systeem en voor het afstemmen van onder andere de niet-leerbare parameters en het leerproces ervan, om overfitting te voorkomen</t>
        </is>
      </c>
      <c r="BZ78" s="2" t="inlineStr">
        <is>
          <t>dane walidacyjne</t>
        </is>
      </c>
      <c r="CA78" s="2" t="inlineStr">
        <is>
          <t>3</t>
        </is>
      </c>
      <c r="CB78" s="2" t="inlineStr">
        <is>
          <t/>
        </is>
      </c>
      <c r="CC78" t="inlineStr">
        <is>
          <t>dane służące do oceny trenowanego systemu sztucznej inteligencji oraz do dostrajania jego parametrów niepodlegających uczeniu oraz procesu uczenia, między innymi w celu zapobiegania przetrenowaniu; przy czym zbiór danych walidacyjnych może stanowić oddzielny zbiór danych lub też może stanowić część zbioru danych treningowych, w którym to przypadku udział tego podzbioru w zbiorze danych treningowych może być stały lub zmienny</t>
        </is>
      </c>
      <c r="CD78" s="2" t="inlineStr">
        <is>
          <t>dados de validação</t>
        </is>
      </c>
      <c r="CE78" s="2" t="inlineStr">
        <is>
          <t>3</t>
        </is>
      </c>
      <c r="CF78" s="2" t="inlineStr">
        <is>
          <t/>
        </is>
      </c>
      <c r="CG78" t="inlineStr">
        <is>
          <t>Dados utilizados para realizar uma avaliação do sistema de inteligência artificial treinado e para ajustar os seus parâmetros não passíveis de serem aprendidos e o seu processo de aprendizagem, a fim de, entre outros objetivos, evitar um sobreajustamento.</t>
        </is>
      </c>
      <c r="CH78" s="2" t="inlineStr">
        <is>
          <t>date de validare</t>
        </is>
      </c>
      <c r="CI78" s="2" t="inlineStr">
        <is>
          <t>3</t>
        </is>
      </c>
      <c r="CJ78" s="2" t="inlineStr">
        <is>
          <t/>
        </is>
      </c>
      <c r="CK78" t="inlineStr">
        <is>
          <t/>
        </is>
      </c>
      <c r="CL78" s="2" t="inlineStr">
        <is>
          <t>validačné údaje</t>
        </is>
      </c>
      <c r="CM78" s="2" t="inlineStr">
        <is>
          <t>3</t>
        </is>
      </c>
      <c r="CN78" s="2" t="inlineStr">
        <is>
          <t/>
        </is>
      </c>
      <c r="CO78" t="inlineStr">
        <is>
          <t>údaje,
 ktoré sa používajú na vyhodnotenie natrénovaného &lt;a href="https://iate.europa.eu/entry/result/3591198/sk" target="_blank"&gt;systému umelej inteligencie&lt;/a&gt; a na doladenie jeho parametrov, ktoré sa nedajú naučiť, a jeho procesu
 učenia, okrem iného s cieľom zabrániť &lt;a href="https://iate.europa.eu/entry/result/3582086/sk" target="_blank"&gt;pretrénovaniu&lt;/a&gt;, pričom súbor validačných
 údajov môže byť samostatný súbor údajov alebo časť súboru trénovacích údajov,
 a to buď v pevnom alebo variabilnom rozdelení</t>
        </is>
      </c>
      <c r="CP78" s="2" t="inlineStr">
        <is>
          <t>validacijski podatki</t>
        </is>
      </c>
      <c r="CQ78" s="2" t="inlineStr">
        <is>
          <t>3</t>
        </is>
      </c>
      <c r="CR78" s="2" t="inlineStr">
        <is>
          <t/>
        </is>
      </c>
      <c r="CS78" t="inlineStr">
        <is>
          <t>podatki, ki se uporabljajo za ocenjevanje naučenega &lt;a href="https://iate.europa.eu/entry/result/3591198/sl" target="_blank"&gt;umetnointeligenčnega sistema&lt;/a&gt; ter za uravnavanje parametrov, ki se jih ne more naučiti, in učnega postopka sistema, med drugim za preprečevanje &lt;a href="https://iate.europa.eu/entry/result/3582086/sl" target="_blank"&gt;pretiranega prilagajanja&lt;/a&gt;</t>
        </is>
      </c>
      <c r="CT78" s="2" t="inlineStr">
        <is>
          <t>valideringsdata</t>
        </is>
      </c>
      <c r="CU78" s="2" t="inlineStr">
        <is>
          <t>2</t>
        </is>
      </c>
      <c r="CV78" s="2" t="inlineStr">
        <is>
          <t/>
        </is>
      </c>
      <c r="CW78" t="inlineStr">
        <is>
          <t>data som används för att
tillhandahålla en utvärdering av det tränade AI-systemet och för att stämma av
dess icke-inlärningsbara parametrar och dess inlärningsprocess, bland annat,
för att förhindra överanpassning</t>
        </is>
      </c>
    </row>
    <row r="79">
      <c r="A79" s="1" t="str">
        <f>HYPERLINK("https://iate.europa.eu/entry/result/919510/all", "919510")</f>
        <v>919510</v>
      </c>
      <c r="B79" t="inlineStr">
        <is>
          <t>LAW;EDUCATION AND COMMUNICATIONS</t>
        </is>
      </c>
      <c r="C79" t="inlineStr">
        <is>
          <t>LAW|criminal law;EDUCATION AND COMMUNICATIONS|information technology and data processing</t>
        </is>
      </c>
      <c r="D79" t="inlineStr">
        <is>
          <t>yes</t>
        </is>
      </c>
      <c r="E79" t="inlineStr">
        <is>
          <t/>
        </is>
      </c>
      <c r="F79" s="2" t="inlineStr">
        <is>
          <t>компютърна атака|
кибератака</t>
        </is>
      </c>
      <c r="G79" s="2" t="inlineStr">
        <is>
          <t>2|
3</t>
        </is>
      </c>
      <c r="H79" s="2" t="inlineStr">
        <is>
          <t xml:space="preserve">|
</t>
        </is>
      </c>
      <c r="I79" t="inlineStr">
        <is>
          <t>опит за разрушаване, разкриване, променяне, забрана, кражба или получаване на неупълномощен достъп до или неупълномощено използване на информационен актив</t>
        </is>
      </c>
      <c r="J79" s="2" t="inlineStr">
        <is>
          <t>kybernetický útok</t>
        </is>
      </c>
      <c r="K79" s="2" t="inlineStr">
        <is>
          <t>3</t>
        </is>
      </c>
      <c r="L79" s="2" t="inlineStr">
        <is>
          <t/>
        </is>
      </c>
      <c r="M79" t="inlineStr">
        <is>
          <t>útok na IT infrastrukturu za účelem jejího poškození a získání citlivých či strategicky důležitých informací</t>
        </is>
      </c>
      <c r="N79" s="2" t="inlineStr">
        <is>
          <t>computerangreb|
cyberangreb|
IT-angreb</t>
        </is>
      </c>
      <c r="O79" s="2" t="inlineStr">
        <is>
          <t>3|
3|
3</t>
        </is>
      </c>
      <c r="P79" s="2" t="inlineStr">
        <is>
          <t xml:space="preserve">|
|
</t>
        </is>
      </c>
      <c r="Q79" t="inlineStr">
        <is>
          <t>elektronisk angreb rettet mod informations- og kommunikationsteknologi (IKT), herunder computere, servere, systemer, netværk, tjenester mv., som er forbundet direkte eller indirekte til internettet</t>
        </is>
      </c>
      <c r="R79" s="2" t="inlineStr">
        <is>
          <t>Cyberattacke|
Computerangriff|
Cyberangriff</t>
        </is>
      </c>
      <c r="S79" s="2" t="inlineStr">
        <is>
          <t>2|
2|
3</t>
        </is>
      </c>
      <c r="T79" s="2" t="inlineStr">
        <is>
          <t>|
|
preferred</t>
        </is>
      </c>
      <c r="U79" t="inlineStr">
        <is>
          <t>Anschlag auf Informationssysteme bzw. Steuersysteme kritischer Infrastrukturen mit Hilfe bösartiger Software, der zum Verlust lebenswichtiger Infrastrukturdienste führt</t>
        </is>
      </c>
      <c r="V79" s="2" t="inlineStr">
        <is>
          <t>επίθεση στον κυβερνοχώρο|
κυβερνοεπίθεση|
επίθεση κατά υπολογιστών</t>
        </is>
      </c>
      <c r="W79" s="2" t="inlineStr">
        <is>
          <t>3|
4|
3</t>
        </is>
      </c>
      <c r="X79" s="2" t="inlineStr">
        <is>
          <t xml:space="preserve">|
preferred|
</t>
        </is>
      </c>
      <c r="Y79" t="inlineStr">
        <is>
          <t/>
        </is>
      </c>
      <c r="Z79" s="2" t="inlineStr">
        <is>
          <t>cyber-attack|
cyberattack|
electronic attack|
cyber attack</t>
        </is>
      </c>
      <c r="AA79" s="2" t="inlineStr">
        <is>
          <t>1|
3|
2|
1</t>
        </is>
      </c>
      <c r="AB79" s="2" t="inlineStr">
        <is>
          <t xml:space="preserve">|
|
|
</t>
        </is>
      </c>
      <c r="AC79" t="inlineStr">
        <is>
          <t>deliberate act, generally using malicious computer code, designed to alter, disrupt, deny, degrade, or destroy information resident in computers and computer networks, or the computers and networks themselves</t>
        </is>
      </c>
      <c r="AD79" s="2" t="inlineStr">
        <is>
          <t>ataque cibernético|
ataque informático|
ciberataque</t>
        </is>
      </c>
      <c r="AE79" s="2" t="inlineStr">
        <is>
          <t>3|
3|
3</t>
        </is>
      </c>
      <c r="AF79" s="2" t="inlineStr">
        <is>
          <t xml:space="preserve">|
|
</t>
        </is>
      </c>
      <c r="AG79" t="inlineStr">
        <is>
          <t>Intento organizado y deliberado de una o más personas para causar daño o problemas a un sistema informático o red. Los ataques en grupo suelen ser hechos por bandas de piratas informáticos por diversión, para causar daño, buenas (relativamente buenas) intenciones, espionaje, obtención de ganancias, etc. Los blancos preferidos suelen ser los sistemas de grandes corporaciones o Estados, pero ningún usuario de internet u otras redes está exento.</t>
        </is>
      </c>
      <c r="AH79" s="2" t="inlineStr">
        <is>
          <t>rünne|
küberrünne</t>
        </is>
      </c>
      <c r="AI79" s="2" t="inlineStr">
        <is>
          <t>3|
3</t>
        </is>
      </c>
      <c r="AJ79" s="2" t="inlineStr">
        <is>
          <t>|
preferred</t>
        </is>
      </c>
      <c r="AK79" t="inlineStr">
        <is>
          <t/>
        </is>
      </c>
      <c r="AL79" s="2" t="inlineStr">
        <is>
          <t>kyberhyökkäys</t>
        </is>
      </c>
      <c r="AM79" s="2" t="inlineStr">
        <is>
          <t>3</t>
        </is>
      </c>
      <c r="AN79" s="2" t="inlineStr">
        <is>
          <t/>
        </is>
      </c>
      <c r="AO79" t="inlineStr">
        <is>
          <t>hyökkäys, joka kohdistuu kybertoimintaympäristöön ja sen mahdollisesti ohjaamiin fyysisen maailman toimintoihin</t>
        </is>
      </c>
      <c r="AP79" s="2" t="inlineStr">
        <is>
          <t>cyberattaque|
attaque informatique</t>
        </is>
      </c>
      <c r="AQ79" s="2" t="inlineStr">
        <is>
          <t>3|
3</t>
        </is>
      </c>
      <c r="AR79" s="2" t="inlineStr">
        <is>
          <t xml:space="preserve">|
</t>
        </is>
      </c>
      <c r="AS79" t="inlineStr">
        <is>
          <t>ensemble coordonné d’actions menées dans le cyberespace qui visent des informations ou les systèmes qui les traitent, en portant atteinte à leur disponibilité, à leur intégrité ou à leur confidentialité</t>
        </is>
      </c>
      <c r="AT79" s="2" t="inlineStr">
        <is>
          <t>cibirionsaí</t>
        </is>
      </c>
      <c r="AU79" s="2" t="inlineStr">
        <is>
          <t>3</t>
        </is>
      </c>
      <c r="AV79" s="2" t="inlineStr">
        <is>
          <t>preferred</t>
        </is>
      </c>
      <c r="AW79" t="inlineStr">
        <is>
          <t/>
        </is>
      </c>
      <c r="AX79" s="2" t="inlineStr">
        <is>
          <t>kibernapad</t>
        </is>
      </c>
      <c r="AY79" s="2" t="inlineStr">
        <is>
          <t>2</t>
        </is>
      </c>
      <c r="AZ79" s="2" t="inlineStr">
        <is>
          <t/>
        </is>
      </c>
      <c r="BA79" t="inlineStr">
        <is>
          <t/>
        </is>
      </c>
      <c r="BB79" s="2" t="inlineStr">
        <is>
          <t>számítógépes támadás|
informatikai támadás|
kibertámadás</t>
        </is>
      </c>
      <c r="BC79" s="2" t="inlineStr">
        <is>
          <t>3|
4|
4</t>
        </is>
      </c>
      <c r="BD79" s="2" t="inlineStr">
        <is>
          <t>|
|
preferred</t>
        </is>
      </c>
      <c r="BE79" t="inlineStr">
        <is>
          <t>a kibertéren [ &lt;a href="/entry/result/897005/all" id="ENTRY_TO_ENTRY_CONVERTER" target="_blank"&gt;IATE:897005&lt;/a&gt; ] keresztül történő támadás, melynek célja egy információs környezet vagy infrastruktúra üzemelésének megszakítása, kikapcsolása, megsemmisítése, felügyeleti jogának megszerzése, a kezelt adat integritásának megsemmisítése vagy a felügyelet alatt álló adat megszerzése</t>
        </is>
      </c>
      <c r="BF79" s="2" t="inlineStr">
        <is>
          <t>attacco informatico|
ciberattacco</t>
        </is>
      </c>
      <c r="BG79" s="2" t="inlineStr">
        <is>
          <t>3|
3</t>
        </is>
      </c>
      <c r="BH79" s="2" t="inlineStr">
        <is>
          <t xml:space="preserve">|
</t>
        </is>
      </c>
      <c r="BI79" t="inlineStr">
        <is>
          <t>atto deliberato mirante a neutralizzare le difese di un sistema informatico per accedervi senza autorizzazione, danneggiarlo, appropriarsi di dati o risorse in esso contenuti</t>
        </is>
      </c>
      <c r="BJ79" s="2" t="inlineStr">
        <is>
          <t>kibernetinė ataka|
kibernetinis išpuolis</t>
        </is>
      </c>
      <c r="BK79" s="2" t="inlineStr">
        <is>
          <t>3|
3</t>
        </is>
      </c>
      <c r="BL79" s="2" t="inlineStr">
        <is>
          <t>|
preferred</t>
        </is>
      </c>
      <c r="BM79" t="inlineStr">
        <is>
          <t>elektroninėje erdvėje vykdomas informacinių
sistemų, infrastruktūros objektų, kompiuterių tinklų, asmeninių kompiuterių
puolimas įvairiomis kenkėjiškomis priemonėmis</t>
        </is>
      </c>
      <c r="BN79" s="2" t="inlineStr">
        <is>
          <t>kiberuzbrukums</t>
        </is>
      </c>
      <c r="BO79" s="2" t="inlineStr">
        <is>
          <t>3</t>
        </is>
      </c>
      <c r="BP79" s="2" t="inlineStr">
        <is>
          <t/>
        </is>
      </c>
      <c r="BQ79" t="inlineStr">
        <is>
          <t>tīša manipulēšana ar datorsistēmām, no tehnoloģijām atkarīgiem uzņēmumiem un tīkliem, izmantojot kodu, kas izstrādāts ļaunprātīgā nolūkā grozīt datora kodu vai datus, kā rezultātā var tikt kompromitēti dati un izdarīti kibernoziegumi, piemēram, informācijas un identitātes zādzība</t>
        </is>
      </c>
      <c r="BR79" s="2" t="inlineStr">
        <is>
          <t>ċiberattakk|
attakk informatiku|
attakk ċibernetiku</t>
        </is>
      </c>
      <c r="BS79" s="2" t="inlineStr">
        <is>
          <t>3|
3|
3</t>
        </is>
      </c>
      <c r="BT79" s="2" t="inlineStr">
        <is>
          <t xml:space="preserve">|
|
</t>
        </is>
      </c>
      <c r="BU79" t="inlineStr">
        <is>
          <t>sfruttament illegali ta' sistemi tal-kompjuter, ta' intrapriżi li jiddependu fuq it-teknoloġija jew ta' networks. Isir użu minn kodiċijiet malizzjużi biex jinbidlu l-kodiċijiet jew id-data ta' kompjuter, u dan jirriżulta f'konsegwenzi li jistgħu jikkompromettu d-data. Dan jista' jwassal għal reati kriminali online, bħal serq ta' informazzjoni u serq ta' identità.</t>
        </is>
      </c>
      <c r="BV79" s="2" t="inlineStr">
        <is>
          <t>cyberaanval</t>
        </is>
      </c>
      <c r="BW79" s="2" t="inlineStr">
        <is>
          <t>3</t>
        </is>
      </c>
      <c r="BX79" s="2" t="inlineStr">
        <is>
          <t/>
        </is>
      </c>
      <c r="BY79" t="inlineStr">
        <is>
          <t>aanval op computers, servers, websites e.d. door criminelen of terroristen, meestal met als doel persoonlijke informatie te verkrijgen of computersystemen onklaar te maken en op die manier communicatie te belemmeren</t>
        </is>
      </c>
      <c r="BZ79" s="2" t="inlineStr">
        <is>
          <t>cyberatak</t>
        </is>
      </c>
      <c r="CA79" s="2" t="inlineStr">
        <is>
          <t>3</t>
        </is>
      </c>
      <c r="CB79" s="2" t="inlineStr">
        <is>
          <t/>
        </is>
      </c>
      <c r="CC79" t="inlineStr">
        <is>
          <t>1. atak informatyczny ukierunkowany na infrastrukturę obejmującą systemy i sieci teleinformatyczne 
&lt;br&gt;2. celowe zakłócenie prawidłowego funkcjonowania cyberprzestrzeni, bez angażowania personelu lub innych użytkowników</t>
        </is>
      </c>
      <c r="CD79" s="2" t="inlineStr">
        <is>
          <t>ataque informático|
ciberataque</t>
        </is>
      </c>
      <c r="CE79" s="2" t="inlineStr">
        <is>
          <t>3|
3</t>
        </is>
      </c>
      <c r="CF79" s="2" t="inlineStr">
        <is>
          <t xml:space="preserve">|
</t>
        </is>
      </c>
      <c r="CG79" t="inlineStr">
        <is>
          <t>Ação voluntária, ofensiva e malévola realizada através do ciberespaço e destinada a provocar um dano (na disponibilidade, integridade ou confidencialidade) das informações ou dos sistemas que as tratam, podendo assim prejudicar as atividades de que são o suporte.</t>
        </is>
      </c>
      <c r="CH79" s="2" t="inlineStr">
        <is>
          <t>atac cibernetic</t>
        </is>
      </c>
      <c r="CI79" s="2" t="inlineStr">
        <is>
          <t>3</t>
        </is>
      </c>
      <c r="CJ79" s="2" t="inlineStr">
        <is>
          <t/>
        </is>
      </c>
      <c r="CK79" t="inlineStr">
        <is>
          <t>acțiune ostilă desfășurată în spațiul cibernetic de natură să afecteze securitatea cibernetică</t>
        </is>
      </c>
      <c r="CL79" s="2" t="inlineStr">
        <is>
          <t>kybernetické napadnutie|
kybernetický útok</t>
        </is>
      </c>
      <c r="CM79" s="2" t="inlineStr">
        <is>
          <t>3|
3</t>
        </is>
      </c>
      <c r="CN79" s="2" t="inlineStr">
        <is>
          <t xml:space="preserve">|
</t>
        </is>
      </c>
      <c r="CO79" t="inlineStr">
        <is>
          <t>úmyselný čin, ktorý je zameraný na zničenie informácií a dát alebo narušenie počítačových systémov a programov spravidla prostredníctvom internetovej siete</t>
        </is>
      </c>
      <c r="CP79" s="2" t="inlineStr">
        <is>
          <t>kibernetski napad</t>
        </is>
      </c>
      <c r="CQ79" s="2" t="inlineStr">
        <is>
          <t>3</t>
        </is>
      </c>
      <c r="CR79" s="2" t="inlineStr">
        <is>
          <t/>
        </is>
      </c>
      <c r="CS79" t="inlineStr">
        <is>
          <t/>
        </is>
      </c>
      <c r="CT79" s="2" t="inlineStr">
        <is>
          <t>cyberangrepp|
it-attack|
it-angrepp|
cyberattack</t>
        </is>
      </c>
      <c r="CU79" s="2" t="inlineStr">
        <is>
          <t>3|
3|
3|
3</t>
        </is>
      </c>
      <c r="CV79" s="2" t="inlineStr">
        <is>
          <t xml:space="preserve">|
|
|
</t>
        </is>
      </c>
      <c r="CW79" t="inlineStr">
        <is>
          <t/>
        </is>
      </c>
    </row>
    <row r="80">
      <c r="A80" s="1" t="str">
        <f>HYPERLINK("https://iate.europa.eu/entry/result/3591114/all", "3591114")</f>
        <v>3591114</v>
      </c>
      <c r="B80" t="inlineStr">
        <is>
          <t>PRODUCTION, TECHNOLOGY AND RESEARCH;ECONOMICS;EDUCATION AND COMMUNICATIONS;EUROPEAN UNION</t>
        </is>
      </c>
      <c r="C80" t="inlineStr">
        <is>
          <t>PRODUCTION, TECHNOLOGY AND RESEARCH|technology and technical regulations|technology|digital technology;ECONOMICS|economic policy;EDUCATION AND COMMUNICATIONS|information technology and data processing|information technology industry;EUROPEAN UNION|European construction|deepening of the European Union|single market</t>
        </is>
      </c>
      <c r="D80" t="inlineStr">
        <is>
          <t>yes</t>
        </is>
      </c>
      <c r="E80" t="inlineStr">
        <is>
          <t/>
        </is>
      </c>
      <c r="F80" s="2" t="inlineStr">
        <is>
          <t>стратегия в областта на цифровите технологии</t>
        </is>
      </c>
      <c r="G80" s="2" t="inlineStr">
        <is>
          <t>3</t>
        </is>
      </c>
      <c r="H80" s="2" t="inlineStr">
        <is>
          <t/>
        </is>
      </c>
      <c r="I80" t="inlineStr">
        <is>
          <t/>
        </is>
      </c>
      <c r="J80" s="2" t="inlineStr">
        <is>
          <t>Formování digitální budoucnosti Evropy|
Digitální strategie EU|
Evropská digitální strategie|
Digitální strategie</t>
        </is>
      </c>
      <c r="K80" s="2" t="inlineStr">
        <is>
          <t>3|
3|
3|
3</t>
        </is>
      </c>
      <c r="L80" s="2" t="inlineStr">
        <is>
          <t xml:space="preserve">|
|
|
</t>
        </is>
      </c>
      <c r="M80" t="inlineStr">
        <is>
          <t/>
        </is>
      </c>
      <c r="N80" s="2" t="inlineStr">
        <is>
          <t>den europæiske digitale strategi|
den digitale strategi|
Europas digitale fremtid i støbeskeen|
EU's digitale strategi</t>
        </is>
      </c>
      <c r="O80" s="2" t="inlineStr">
        <is>
          <t>3|
3|
3|
3</t>
        </is>
      </c>
      <c r="P80" s="2" t="inlineStr">
        <is>
          <t xml:space="preserve">|
|
|
</t>
        </is>
      </c>
      <c r="Q80" t="inlineStr">
        <is>
          <t/>
        </is>
      </c>
      <c r="R80" s="2" t="inlineStr">
        <is>
          <t>europäische Digitalstrategie|
Digitalstrategie</t>
        </is>
      </c>
      <c r="S80" s="2" t="inlineStr">
        <is>
          <t>3|
3</t>
        </is>
      </c>
      <c r="T80" s="2" t="inlineStr">
        <is>
          <t xml:space="preserve">|
</t>
        </is>
      </c>
      <c r="U80" t="inlineStr">
        <is>
          <t/>
        </is>
      </c>
      <c r="V80" s="2" t="inlineStr">
        <is>
          <t>ευρωπαϊκή ψηφιακή στρατηγική|
ψηφιακή στρατηγική|
ψηφιακή στρατηγική της ΕΕ|
Διαμόρφωση του ψηφιακού μέλλοντος της Ευρώπης</t>
        </is>
      </c>
      <c r="W80" s="2" t="inlineStr">
        <is>
          <t>3|
3|
3|
3</t>
        </is>
      </c>
      <c r="X80" s="2" t="inlineStr">
        <is>
          <t xml:space="preserve">|
|
|
</t>
        </is>
      </c>
      <c r="Y80" t="inlineStr">
        <is>
          <t>στρατηγική που έχει ως στόχο τη διαμόρφωση του ψηφιακού μέλλοντος, την ενίσχυση της ψηφιακής κοινωνίας, της ψηφιακής οικονομίας και του ρόλου των τεχνολογιών στην Ευρώπη</t>
        </is>
      </c>
      <c r="Z80" s="2" t="inlineStr">
        <is>
          <t>Digital Strategy|
the EU's digital strategy|
Shaping Europe's digital future|
EU Digital Strategy|
European Digital Strategy</t>
        </is>
      </c>
      <c r="AA80" s="2" t="inlineStr">
        <is>
          <t>3|
1|
3|
3|
3</t>
        </is>
      </c>
      <c r="AB80" s="2" t="inlineStr">
        <is>
          <t xml:space="preserve">|
|
|
|
</t>
        </is>
      </c>
      <c r="AC80" t="inlineStr">
        <is>
          <t>strategy aimed at shaping the digital future, strengthening the digital society, the digital economy and the role of technologies in Europe</t>
        </is>
      </c>
      <c r="AD80" s="2" t="inlineStr">
        <is>
          <t>Estrategia Digital de la UE|
Estrategia Digital|
Estrategia Digital Europea</t>
        </is>
      </c>
      <c r="AE80" s="2" t="inlineStr">
        <is>
          <t>3|
3|
3</t>
        </is>
      </c>
      <c r="AF80" s="2" t="inlineStr">
        <is>
          <t xml:space="preserve">|
|
</t>
        </is>
      </c>
      <c r="AG80" t="inlineStr">
        <is>
          <t>Estrategia que aspira a lograr que la transformación que trae consigo la tecnología digital redunde en beneficio de las personas y las empresas y contribuya al logro del objetivo de una Europa climáticamente neutra para 2050.</t>
        </is>
      </c>
      <c r="AH80" s="2" t="inlineStr">
        <is>
          <t>Euroopa digistrateegia|
ELi digistrateegia|
Euroopa digituleviku kujundamine</t>
        </is>
      </c>
      <c r="AI80" s="2" t="inlineStr">
        <is>
          <t>3|
3|
2</t>
        </is>
      </c>
      <c r="AJ80" s="2" t="inlineStr">
        <is>
          <t xml:space="preserve">|
|
</t>
        </is>
      </c>
      <c r="AK80" t="inlineStr">
        <is>
          <t>strateegia, mille eesmärk on tagada, et digitehnoloogiate kasutuselevõtmine oleks kasulik inimestele, ettevõtetele ja keskkonnale</t>
        </is>
      </c>
      <c r="AL80" s="2" t="inlineStr">
        <is>
          <t>Euroopan digitaalista tulevaisuutta rakentamassa|
Euroopan digitaalistrategia|
EU:n digitaalistrategia</t>
        </is>
      </c>
      <c r="AM80" s="2" t="inlineStr">
        <is>
          <t>3|
3|
3</t>
        </is>
      </c>
      <c r="AN80" s="2" t="inlineStr">
        <is>
          <t xml:space="preserve">|
|
</t>
        </is>
      </c>
      <c r="AO80" t="inlineStr">
        <is>
          <t>strategia, joka valjastaa
digitalisaation palvelemaan ihmisiä, yrityksiä ja maapalloa EU:n arvojen
mukaisesti</t>
        </is>
      </c>
      <c r="AP80" s="2" t="inlineStr">
        <is>
          <t>stratégie numérique|
stratégie numérique de l'UE|
stratégie numérique européenne</t>
        </is>
      </c>
      <c r="AQ80" s="2" t="inlineStr">
        <is>
          <t>3|
3|
3</t>
        </is>
      </c>
      <c r="AR80" s="2" t="inlineStr">
        <is>
          <t xml:space="preserve">|
preferred|
</t>
        </is>
      </c>
      <c r="AS80" t="inlineStr">
        <is>
          <t/>
        </is>
      </c>
      <c r="AT80" s="2" t="inlineStr">
        <is>
          <t>Straitéis Dhigiteach|
Ag múnlú thodhchaí dhigiteach na hEorpa|
an Straitéis Eorpach Dhigiteach|
Straitéis Dhigiteach an Aontais Eorpaigh</t>
        </is>
      </c>
      <c r="AU80" s="2" t="inlineStr">
        <is>
          <t>3|
3|
3|
3</t>
        </is>
      </c>
      <c r="AV80" s="2" t="inlineStr">
        <is>
          <t xml:space="preserve">|
|
|
</t>
        </is>
      </c>
      <c r="AW80" t="inlineStr">
        <is>
          <t/>
        </is>
      </c>
      <c r="AX80" s="2" t="inlineStr">
        <is>
          <t>Europska digitalna strategija|
Digitalna strategija|
Izgradnja digitalne budućnosti Europe</t>
        </is>
      </c>
      <c r="AY80" s="2" t="inlineStr">
        <is>
          <t>3|
3|
3</t>
        </is>
      </c>
      <c r="AZ80" s="2" t="inlineStr">
        <is>
          <t xml:space="preserve">|
|
</t>
        </is>
      </c>
      <c r="BA80" t="inlineStr">
        <is>
          <t/>
        </is>
      </c>
      <c r="BB80" s="2" t="inlineStr">
        <is>
          <t>Európa digitális jövőjének megtervezése|
digitális stratégia|
európai digitális stratégia</t>
        </is>
      </c>
      <c r="BC80" s="2" t="inlineStr">
        <is>
          <t>2|
3|
3</t>
        </is>
      </c>
      <c r="BD80" s="2" t="inlineStr">
        <is>
          <t xml:space="preserve">|
|
</t>
        </is>
      </c>
      <c r="BE80" t="inlineStr">
        <is>
          <t>a digitális jövőt alakító, a digitális társadalmat és Európa technológiai szerepét erősítő, a gazdaság digitalizációját elősegítő stratégia</t>
        </is>
      </c>
      <c r="BF80" s="2" t="inlineStr">
        <is>
          <t>strategia digitale europea|
strategia digitale</t>
        </is>
      </c>
      <c r="BG80" s="2" t="inlineStr">
        <is>
          <t>3|
3</t>
        </is>
      </c>
      <c r="BH80" s="2" t="inlineStr">
        <is>
          <t xml:space="preserve">|
</t>
        </is>
      </c>
      <c r="BI80" t="inlineStr">
        <is>
          <t/>
        </is>
      </c>
      <c r="BJ80" s="2" t="inlineStr">
        <is>
          <t>Skaitmeninė strategija|
Europos skaitmeninės ateities formavimo strategija|
Europos skaitmeninė strategija|
Europos skaitmeninės ateities formavimas</t>
        </is>
      </c>
      <c r="BK80" s="2" t="inlineStr">
        <is>
          <t>3|
3|
3|
3</t>
        </is>
      </c>
      <c r="BL80" s="2" t="inlineStr">
        <is>
          <t xml:space="preserve">|
|
|
</t>
        </is>
      </c>
      <c r="BM80" t="inlineStr">
        <is>
          <t/>
        </is>
      </c>
      <c r="BN80" s="2" t="inlineStr">
        <is>
          <t>Eiropas Digitālā stratēģija|
Digitālā stratēģija</t>
        </is>
      </c>
      <c r="BO80" s="2" t="inlineStr">
        <is>
          <t>3|
3</t>
        </is>
      </c>
      <c r="BP80" s="2" t="inlineStr">
        <is>
          <t xml:space="preserve">|
</t>
        </is>
      </c>
      <c r="BQ80" t="inlineStr">
        <is>
          <t/>
        </is>
      </c>
      <c r="BR80" s="2" t="inlineStr">
        <is>
          <t>Strateġija Diġitali|
Strateġija Diġitali tal-UE|
Strateġija Diġitali Ewropea|
l-Istrateġija Diġitali tal-UE|
Insawru l-futur diġitali tal-Ewropa</t>
        </is>
      </c>
      <c r="BS80" s="2" t="inlineStr">
        <is>
          <t>3|
3|
3|
3|
3</t>
        </is>
      </c>
      <c r="BT80" s="2" t="inlineStr">
        <is>
          <t xml:space="preserve">|
|
|
|
</t>
        </is>
      </c>
      <c r="BU80" t="inlineStr">
        <is>
          <t>strateġija li għandha l-għan issawwar il-futur diġitali, billi ssaħħaħ is-soċjetà diġitali, l-ekonomija diġitali u r-rwol tat-teknoloġiji fl-Ewropa</t>
        </is>
      </c>
      <c r="BV80" s="2" t="inlineStr">
        <is>
          <t>digitale strategie|
digitale strategie van de EU|
De digitale toekomst van Europa vormgeven|
Europese digitale strategie</t>
        </is>
      </c>
      <c r="BW80" s="2" t="inlineStr">
        <is>
          <t>3|
3|
3|
3</t>
        </is>
      </c>
      <c r="BX80" s="2" t="inlineStr">
        <is>
          <t xml:space="preserve">|
|
|
</t>
        </is>
      </c>
      <c r="BY80" t="inlineStr">
        <is>
          <t/>
        </is>
      </c>
      <c r="BZ80" s="2" t="inlineStr">
        <is>
          <t>europejska strategia cyfrowa|
strategia cyfrowa UE|
Kształtowanie cyfrowej przyszłości Europy</t>
        </is>
      </c>
      <c r="CA80" s="2" t="inlineStr">
        <is>
          <t>3|
3|
3</t>
        </is>
      </c>
      <c r="CB80" s="2" t="inlineStr">
        <is>
          <t xml:space="preserve">|
|
</t>
        </is>
      </c>
      <c r="CC80" t="inlineStr">
        <is>
          <t>strategia UE zmierzająca do kształtowania cyfrowej przyszłości Europy w taki sposób, aby transformacja działała na rzecz obywateli,
przedsiębiorstw i planety w zgodzie z wartościami UE.</t>
        </is>
      </c>
      <c r="CD80" s="2" t="inlineStr">
        <is>
          <t>Estratégia Digital Europeia</t>
        </is>
      </c>
      <c r="CE80" s="2" t="inlineStr">
        <is>
          <t>3</t>
        </is>
      </c>
      <c r="CF80" s="2" t="inlineStr">
        <is>
          <t/>
        </is>
      </c>
      <c r="CG80" t="inlineStr">
        <is>
          <t/>
        </is>
      </c>
      <c r="CH80" s="2" t="inlineStr">
        <is>
          <t>conturarea viitorului digital al Europei|
Strategia digitală europeană</t>
        </is>
      </c>
      <c r="CI80" s="2" t="inlineStr">
        <is>
          <t>3|
3</t>
        </is>
      </c>
      <c r="CJ80" s="2" t="inlineStr">
        <is>
          <t xml:space="preserve">|
</t>
        </is>
      </c>
      <c r="CK80" t="inlineStr">
        <is>
          <t/>
        </is>
      </c>
      <c r="CL80" s="2" t="inlineStr">
        <is>
          <t>európska digitálna stratégia|
formovanie digitálnej budúcnosti Európy|
digitálna stratégia|
digitálna stratégia EÚ</t>
        </is>
      </c>
      <c r="CM80" s="2" t="inlineStr">
        <is>
          <t>3|
3|
3|
3</t>
        </is>
      </c>
      <c r="CN80" s="2" t="inlineStr">
        <is>
          <t xml:space="preserve">|
|
|
</t>
        </is>
      </c>
      <c r="CO80" t="inlineStr">
        <is>
          <t>stratégia, ktorej cieľom je formovať digitálnu budúcnosť, posilňovať digitálnu spoločnosť, digitálne hospodárstvo a úlohu technológií v Európe</t>
        </is>
      </c>
      <c r="CP80" s="2" t="inlineStr">
        <is>
          <t>digitalna strategija EU|
evropska digitalna strategija|
digitalna strategija|
oblikovanje digitalne prihodnosti Evrope</t>
        </is>
      </c>
      <c r="CQ80" s="2" t="inlineStr">
        <is>
          <t>3|
3|
3|
3</t>
        </is>
      </c>
      <c r="CR80" s="2" t="inlineStr">
        <is>
          <t xml:space="preserve">|
|
|
</t>
        </is>
      </c>
      <c r="CS80" t="inlineStr">
        <is>
          <t/>
        </is>
      </c>
      <c r="CT80" s="2" t="inlineStr">
        <is>
          <t>att forma EU:s digitala framtid|
EU:s digitala strategi</t>
        </is>
      </c>
      <c r="CU80" s="2" t="inlineStr">
        <is>
          <t>3|
3</t>
        </is>
      </c>
      <c r="CV80" s="2" t="inlineStr">
        <is>
          <t xml:space="preserve">|
</t>
        </is>
      </c>
      <c r="CW80" t="inlineStr">
        <is>
          <t/>
        </is>
      </c>
    </row>
    <row r="81">
      <c r="A81" s="1" t="str">
        <f>HYPERLINK("https://iate.europa.eu/entry/result/158286/all", "158286")</f>
        <v>158286</v>
      </c>
      <c r="B81" t="inlineStr">
        <is>
          <t>EUROPEAN UNION;TRADE</t>
        </is>
      </c>
      <c r="C81" t="inlineStr">
        <is>
          <t>EUROPEAN UNION|European Union law|EU act;TRADE|marketing|commercial transaction|sale|distance selling|electronic commerce</t>
        </is>
      </c>
      <c r="D81" t="inlineStr">
        <is>
          <t>yes</t>
        </is>
      </c>
      <c r="E81" t="inlineStr">
        <is>
          <t/>
        </is>
      </c>
      <c r="F81" s="2" t="inlineStr">
        <is>
          <t>Директива 2000/31/ЕО за електронната търговия</t>
        </is>
      </c>
      <c r="G81" s="2" t="inlineStr">
        <is>
          <t>2</t>
        </is>
      </c>
      <c r="H81" s="2" t="inlineStr">
        <is>
          <t/>
        </is>
      </c>
      <c r="I81" t="inlineStr">
        <is>
          <t/>
        </is>
      </c>
      <c r="J81" t="inlineStr">
        <is>
          <t/>
        </is>
      </c>
      <c r="K81" t="inlineStr">
        <is>
          <t/>
        </is>
      </c>
      <c r="L81" t="inlineStr">
        <is>
          <t/>
        </is>
      </c>
      <c r="M81" t="inlineStr">
        <is>
          <t/>
        </is>
      </c>
      <c r="N81" s="2" t="inlineStr">
        <is>
          <t>direktivet om elektronisk handel</t>
        </is>
      </c>
      <c r="O81" s="2" t="inlineStr">
        <is>
          <t>2</t>
        </is>
      </c>
      <c r="P81" s="2" t="inlineStr">
        <is>
          <t/>
        </is>
      </c>
      <c r="Q81" t="inlineStr">
        <is>
          <t/>
        </is>
      </c>
      <c r="R81" s="2" t="inlineStr">
        <is>
          <t>Richtlinie 2000/31/EG des Europäischen Parlaments und des Rates vom 8. Juni 2000 über bestimmte rechtliche Aspekte der Dienste der Informationsgesellschaft, insbesondere des elektronischen Geschäftsverkehrs, im Binnenmarkt|
Richtlinie über den elektronischen Geschäftsverkehr</t>
        </is>
      </c>
      <c r="S81" s="2" t="inlineStr">
        <is>
          <t>3|
3</t>
        </is>
      </c>
      <c r="T81" s="2" t="inlineStr">
        <is>
          <t xml:space="preserve">|
</t>
        </is>
      </c>
      <c r="U81" t="inlineStr">
        <is>
          <t/>
        </is>
      </c>
      <c r="V81" s="2" t="inlineStr">
        <is>
          <t>οδηγία για το ηλεκτρονικό εμπόριο</t>
        </is>
      </c>
      <c r="W81" s="2" t="inlineStr">
        <is>
          <t>2</t>
        </is>
      </c>
      <c r="X81" s="2" t="inlineStr">
        <is>
          <t/>
        </is>
      </c>
      <c r="Y81" t="inlineStr">
        <is>
          <t/>
        </is>
      </c>
      <c r="Z81" s="2" t="inlineStr">
        <is>
          <t>Directive 2000/31/EC of the European Parliament and of the Council of 8 June 2000 on certain legal aspects of information society services, in particular electronic commerce, in the Internal Market|
e-commerce Directive|
Directive on electronic commerce</t>
        </is>
      </c>
      <c r="AA81" s="2" t="inlineStr">
        <is>
          <t>3|
3|
3</t>
        </is>
      </c>
      <c r="AB81" s="2" t="inlineStr">
        <is>
          <t xml:space="preserve">|
|
</t>
        </is>
      </c>
      <c r="AC81" t="inlineStr">
        <is>
          <t/>
        </is>
      </c>
      <c r="AD81" s="2" t="inlineStr">
        <is>
          <t>directiva sobre el comercio electrónico</t>
        </is>
      </c>
      <c r="AE81" s="2" t="inlineStr">
        <is>
          <t>2</t>
        </is>
      </c>
      <c r="AF81" s="2" t="inlineStr">
        <is>
          <t/>
        </is>
      </c>
      <c r="AG81" t="inlineStr">
        <is>
          <t/>
        </is>
      </c>
      <c r="AH81" t="inlineStr">
        <is>
          <t/>
        </is>
      </c>
      <c r="AI81" t="inlineStr">
        <is>
          <t/>
        </is>
      </c>
      <c r="AJ81" t="inlineStr">
        <is>
          <t/>
        </is>
      </c>
      <c r="AK81" t="inlineStr">
        <is>
          <t/>
        </is>
      </c>
      <c r="AL81" s="2" t="inlineStr">
        <is>
          <t>sähköistä kaupankäyntiä koskeva direktiivi|
direktiivi sähköisestä kaupankäynnistä|
Euroopan parlamentin ja neuvoston direktiivi 2000/31/EY, annettu 8 päivänä kesäkuuta 2000, tietoyhteiskunnan palveluja, erityisesti sähköistä kaupankäyntiä, sisämarkkinoilla koskevista tietyistä oikeudellisista näkökohdista</t>
        </is>
      </c>
      <c r="AM81" s="2" t="inlineStr">
        <is>
          <t>3|
3|
3</t>
        </is>
      </c>
      <c r="AN81" s="2" t="inlineStr">
        <is>
          <t xml:space="preserve">|
|
</t>
        </is>
      </c>
      <c r="AO81" t="inlineStr">
        <is>
          <t/>
        </is>
      </c>
      <c r="AP81" s="2" t="inlineStr">
        <is>
          <t>directive sur le commerce électronique</t>
        </is>
      </c>
      <c r="AQ81" s="2" t="inlineStr">
        <is>
          <t>2</t>
        </is>
      </c>
      <c r="AR81" s="2" t="inlineStr">
        <is>
          <t/>
        </is>
      </c>
      <c r="AS81" t="inlineStr">
        <is>
          <t/>
        </is>
      </c>
      <c r="AT81" s="2" t="inlineStr">
        <is>
          <t>Treoir 2000/31/CE ó Pharlaimint na hEorpa agus ón gComhairle an 8 Meitheamh 2000 maidir le gnéithe áirithe dlí de sheirbhísí na sochaí faisnéise, an trádáil leictreonach, go háirithe, sa Mhargadh Inmheánach|
an Treoir maidir le tráchtáil leictreonach</t>
        </is>
      </c>
      <c r="AU81" s="2" t="inlineStr">
        <is>
          <t>3|
3</t>
        </is>
      </c>
      <c r="AV81" s="2" t="inlineStr">
        <is>
          <t xml:space="preserve">|
</t>
        </is>
      </c>
      <c r="AW81" t="inlineStr">
        <is>
          <t/>
        </is>
      </c>
      <c r="AX81" s="2" t="inlineStr">
        <is>
          <t>Direktiva o elektroničkoj trgovini</t>
        </is>
      </c>
      <c r="AY81" s="2" t="inlineStr">
        <is>
          <t>2</t>
        </is>
      </c>
      <c r="AZ81" s="2" t="inlineStr">
        <is>
          <t/>
        </is>
      </c>
      <c r="BA81" t="inlineStr">
        <is>
          <t/>
        </is>
      </c>
      <c r="BB81" s="2" t="inlineStr">
        <is>
          <t>az e-kereskedelemről szóló irányelv</t>
        </is>
      </c>
      <c r="BC81" s="2" t="inlineStr">
        <is>
          <t>2</t>
        </is>
      </c>
      <c r="BD81" s="2" t="inlineStr">
        <is>
          <t/>
        </is>
      </c>
      <c r="BE81" t="inlineStr">
        <is>
          <t/>
        </is>
      </c>
      <c r="BF81" s="2" t="inlineStr">
        <is>
          <t>direttiva sul commercio elettronico</t>
        </is>
      </c>
      <c r="BG81" s="2" t="inlineStr">
        <is>
          <t>3</t>
        </is>
      </c>
      <c r="BH81" s="2" t="inlineStr">
        <is>
          <t/>
        </is>
      </c>
      <c r="BI81" t="inlineStr">
        <is>
          <t>direttiva 2000/31/CE del Parlamento europeo e del Consiglio dell'8
giugno 2000 relativa a taluni aspetti giuridici dei servizi della società
dell'informazione, in particolare il commercio elettronico, nel mercato interno</t>
        </is>
      </c>
      <c r="BJ81" s="2" t="inlineStr">
        <is>
          <t>Elektroninės prekybos direktyva|
2000 m. birželio 8 d. Europos Parlamento ir Tarybos direktyva 2000/31/EB dėl kai kurių informacinės visuomenės paslaugų, ypač elektroninės komercijos, teisinių aspektų vidaus rinkoje|
E. prekybos direktyva</t>
        </is>
      </c>
      <c r="BK81" s="2" t="inlineStr">
        <is>
          <t>3|
3|
3</t>
        </is>
      </c>
      <c r="BL81" s="2" t="inlineStr">
        <is>
          <t xml:space="preserve">|
|
</t>
        </is>
      </c>
      <c r="BM81" t="inlineStr">
        <is>
          <t/>
        </is>
      </c>
      <c r="BN81" t="inlineStr">
        <is>
          <t/>
        </is>
      </c>
      <c r="BO81" t="inlineStr">
        <is>
          <t/>
        </is>
      </c>
      <c r="BP81" t="inlineStr">
        <is>
          <t/>
        </is>
      </c>
      <c r="BQ81" t="inlineStr">
        <is>
          <t/>
        </is>
      </c>
      <c r="BR81" s="2" t="inlineStr">
        <is>
          <t>Direttiva dwar l-e-Kummerċ|
Id-Direttiva 2000/31/KE tal-Parlament Ewropew u tal-Kunsill tat-8 ta' Ġunju 2000 dwar ċerti aspetti legali tas-servizzi minn soċjetà tal-informazzjoni, partikolarment il-kummerċ elettroniku, fis-Suq Intern (Direttiva dwar il-kummerċ elettroniku)|
Direttiva dwar il-kummerċ elettroniku</t>
        </is>
      </c>
      <c r="BS81" s="2" t="inlineStr">
        <is>
          <t>3|
3|
3</t>
        </is>
      </c>
      <c r="BT81" s="2" t="inlineStr">
        <is>
          <t xml:space="preserve">|
|
</t>
        </is>
      </c>
      <c r="BU81" t="inlineStr">
        <is>
          <t/>
        </is>
      </c>
      <c r="BV81" s="2" t="inlineStr">
        <is>
          <t>richtlijn inzake elektronische handel|
Richtlijn 2000/31/EG van het Europees Parlement en de Raad van 8 juni 2000 betreffende bepaalde juridische aspecten van de diensten van de informatiemaatschappij, met name de elektronische handel, in de interne markt ("Richtlijn inzake elektronische handel")</t>
        </is>
      </c>
      <c r="BW81" s="2" t="inlineStr">
        <is>
          <t>3|
3</t>
        </is>
      </c>
      <c r="BX81" s="2" t="inlineStr">
        <is>
          <t xml:space="preserve">|
</t>
        </is>
      </c>
      <c r="BY81" t="inlineStr">
        <is>
          <t/>
        </is>
      </c>
      <c r="BZ81" s="2" t="inlineStr">
        <is>
          <t>dyrektywa 2000/31/WE Parlamentu Europejskiego i Rady z dnia 8 czerwca 2000 r. w sprawie niektórych aspektów prawnych usług społeczeństwa informacyjnego, w szczególności handlu elektronicznego w ramach rynku wewnętrznego|
dyrektywa o handlu elektronicznym</t>
        </is>
      </c>
      <c r="CA81" s="2" t="inlineStr">
        <is>
          <t>3|
3</t>
        </is>
      </c>
      <c r="CB81" s="2" t="inlineStr">
        <is>
          <t xml:space="preserve">|
</t>
        </is>
      </c>
      <c r="CC81" t="inlineStr">
        <is>
          <t/>
        </is>
      </c>
      <c r="CD81" s="2" t="inlineStr">
        <is>
          <t>Diretiva Comércio Eletrónico|
Diretiva sobre o comércio eletrónico|
Diretiva 2000/31/CE do Parlamento Europeu e do Conselho, de 8 de junho de 2000, relativa a certos aspetos legais dos serviços da sociedade de informação, em especial do comércio eletrónico, no mercado interno</t>
        </is>
      </c>
      <c r="CE81" s="2" t="inlineStr">
        <is>
          <t>3|
3|
3</t>
        </is>
      </c>
      <c r="CF81" s="2" t="inlineStr">
        <is>
          <t xml:space="preserve">|
|
</t>
        </is>
      </c>
      <c r="CG81" t="inlineStr">
        <is>
          <t/>
        </is>
      </c>
      <c r="CH81" s="2" t="inlineStr">
        <is>
          <t>Directiva privind comerțul electronic</t>
        </is>
      </c>
      <c r="CI81" s="2" t="inlineStr">
        <is>
          <t>2</t>
        </is>
      </c>
      <c r="CJ81" s="2" t="inlineStr">
        <is>
          <t/>
        </is>
      </c>
      <c r="CK81" t="inlineStr">
        <is>
          <t/>
        </is>
      </c>
      <c r="CL81" t="inlineStr">
        <is>
          <t/>
        </is>
      </c>
      <c r="CM81" t="inlineStr">
        <is>
          <t/>
        </is>
      </c>
      <c r="CN81" t="inlineStr">
        <is>
          <t/>
        </is>
      </c>
      <c r="CO81" t="inlineStr">
        <is>
          <t/>
        </is>
      </c>
      <c r="CP81" s="2" t="inlineStr">
        <is>
          <t>Direktiva o elektronskem poslovanju|
Direktiva 2000/31/ES Evropskega parlamenta in Sveta z dne 8. junija 2000 o nekaterih pravnih vidikih storitev informacijske družbe, zlasti elektronskega poslovanja na notranjem trgu</t>
        </is>
      </c>
      <c r="CQ81" s="2" t="inlineStr">
        <is>
          <t>3|
3</t>
        </is>
      </c>
      <c r="CR81" s="2" t="inlineStr">
        <is>
          <t xml:space="preserve">|
</t>
        </is>
      </c>
      <c r="CS81" t="inlineStr">
        <is>
          <t/>
        </is>
      </c>
      <c r="CT81" s="2" t="inlineStr">
        <is>
          <t>e-handelsdirektivet|
Europaparlamentets och rådets direktiv 2000/31/EG av den 8 juni 2000 om vissa rättsliga aspekter på informationssamhällets tjänster, särskilt elektronisk handel, på den inre marknaden|
direktiv om elektronisk handel</t>
        </is>
      </c>
      <c r="CU81" s="2" t="inlineStr">
        <is>
          <t>3|
3|
3</t>
        </is>
      </c>
      <c r="CV81" s="2" t="inlineStr">
        <is>
          <t xml:space="preserve">|
|
</t>
        </is>
      </c>
      <c r="CW81" t="inlineStr">
        <is>
          <t/>
        </is>
      </c>
    </row>
    <row r="82">
      <c r="A82" s="1" t="str">
        <f>HYPERLINK("https://iate.europa.eu/entry/result/911074/all", "911074")</f>
        <v>911074</v>
      </c>
      <c r="B82" t="inlineStr">
        <is>
          <t>POLITICS</t>
        </is>
      </c>
      <c r="C82" t="inlineStr">
        <is>
          <t>POLITICS|executive power and public service</t>
        </is>
      </c>
      <c r="D82" t="inlineStr">
        <is>
          <t>yes</t>
        </is>
      </c>
      <c r="E82" t="inlineStr">
        <is>
          <t/>
        </is>
      </c>
      <c r="F82" s="2" t="inlineStr">
        <is>
          <t>единно звено за контакт|
обслужване на едно гише</t>
        </is>
      </c>
      <c r="G82" s="2" t="inlineStr">
        <is>
          <t>3|
3</t>
        </is>
      </c>
      <c r="H82" s="2" t="inlineStr">
        <is>
          <t xml:space="preserve">|
</t>
        </is>
      </c>
      <c r="I82" t="inlineStr">
        <is>
          <t>място, където е съсредоточено предоставянето на информация и извършването на административни формалности, за да се избегне необходимостта гражданите и предприятията да контактуват по един и същи въпрос с различни държавни органи</t>
        </is>
      </c>
      <c r="J82" s="2" t="inlineStr">
        <is>
          <t>jedno správní místo|
jednotné kontaktní místo</t>
        </is>
      </c>
      <c r="K82" s="2" t="inlineStr">
        <is>
          <t>3|
3</t>
        </is>
      </c>
      <c r="L82" s="2" t="inlineStr">
        <is>
          <t xml:space="preserve">|
</t>
        </is>
      </c>
      <c r="M82" t="inlineStr">
        <is>
          <t/>
        </is>
      </c>
      <c r="N82" s="2" t="inlineStr">
        <is>
          <t>centralt kontaktpunkt|
kvikskranke|
SPOC|
enkelt kontaktpunkt|
one-stop-shop</t>
        </is>
      </c>
      <c r="O82" s="2" t="inlineStr">
        <is>
          <t>3|
3|
3|
3|
3</t>
        </is>
      </c>
      <c r="P82" s="2" t="inlineStr">
        <is>
          <t xml:space="preserve">|
|
|
|
</t>
        </is>
      </c>
      <c r="Q82" t="inlineStr">
        <is>
          <t>Et enkelt sted, hvor borgere eller virksomheder kan henvende sig for at afvikle formaliteter eller få oplysninger, så de ikke behøver at henvende sig til flere forskellige myndigheder.</t>
        </is>
      </c>
      <c r="R82" s="2" t="inlineStr">
        <is>
          <t>zentrale Kontaktstelle|
SPOC|
einzige Anlaufstelle|
einheitlicher Ansprechpartner|
einziger Ansprechpartner</t>
        </is>
      </c>
      <c r="S82" s="2" t="inlineStr">
        <is>
          <t>2|
2|
3|
3|
3</t>
        </is>
      </c>
      <c r="T82" s="2" t="inlineStr">
        <is>
          <t xml:space="preserve">|
|
|
|
</t>
        </is>
      </c>
      <c r="U82" t="inlineStr">
        <is>
          <t>Möglichkeit (in der Wirtschaft wie auch in der öffentlichen Verwaltung), alle erforderlichen bürokratischen Schritte an einer einzigen Stelle durchzuführen</t>
        </is>
      </c>
      <c r="V82" s="2" t="inlineStr">
        <is>
          <t>κέντρo ενιαίας εξυπηρέτησης|
υπηρεσία μίας στάσης|
ΥΜΣ|
ενιαίο σημείο επαφής</t>
        </is>
      </c>
      <c r="W82" s="2" t="inlineStr">
        <is>
          <t>3|
4|
4|
3</t>
        </is>
      </c>
      <c r="X82" s="2" t="inlineStr">
        <is>
          <t xml:space="preserve">|
|
|
</t>
        </is>
      </c>
      <c r="Y82" t="inlineStr">
        <is>
          <t>διεπαφή εξυπηρέτησης των παρόχων υπηρεσιών και των πολιτών στην οποία αυτοί μπορούν να διεκπεραιώνουν όλες τις διοικητικές διαδικασίες και διατυπώσεις απευθυνόμενοι σε ένα μόνο κέντρο</t>
        </is>
      </c>
      <c r="Z82" s="2" t="inlineStr">
        <is>
          <t>PSC|
single point of contact|
SPOC|
single window|
point of single contact|
OSS|
single entry point|
one-stop shop</t>
        </is>
      </c>
      <c r="AA82" s="2" t="inlineStr">
        <is>
          <t>2|
3|
3|
3|
3|
3|
3|
3</t>
        </is>
      </c>
      <c r="AB82" s="2" t="inlineStr">
        <is>
          <t xml:space="preserve">|
|
|
|
|
|
|
</t>
        </is>
      </c>
      <c r="AC82" t="inlineStr">
        <is>
          <t>single online access point (interface or portal) centralising a number of different administrative procedures and services</t>
        </is>
      </c>
      <c r="AD82" s="2" t="inlineStr">
        <is>
          <t>ventanilla única</t>
        </is>
      </c>
      <c r="AE82" s="2" t="inlineStr">
        <is>
          <t>3</t>
        </is>
      </c>
      <c r="AF82" s="2" t="inlineStr">
        <is>
          <t/>
        </is>
      </c>
      <c r="AG82" t="inlineStr">
        <is>
          <t>Servicio administrativo que sirve de interlocutor o interfaz único para los trámites e informaciones relacionados con un asunto concreto al que deben dirigirse los ciudadanos o las empresas. En general sustituye a procedimientos más complejos en los que había que presentar documentos a varios servicios distintos.</t>
        </is>
      </c>
      <c r="AH82" s="2" t="inlineStr">
        <is>
          <t>ühtne kontaktpunkt|
ühe akna süsteem|
koht, kust saab teavet ühest kohast|
ühe ukse süsteem</t>
        </is>
      </c>
      <c r="AI82" s="2" t="inlineStr">
        <is>
          <t>3|
3|
2|
2</t>
        </is>
      </c>
      <c r="AJ82" s="2" t="inlineStr">
        <is>
          <t xml:space="preserve">|
|
|
</t>
        </is>
      </c>
      <c r="AK82" t="inlineStr">
        <is>
          <t>üks koht (nt ka veebikeskkond), kus on võimalik lahendada kõik formaalsed haldusküsimused ja saada kogu vajalik teave ilma, et ettevõtjatel või kodanikel oleks vaja paljude (riiklike) ametiasutustega ükshaaval ühendust võtta</t>
        </is>
      </c>
      <c r="AL82" s="2" t="inlineStr">
        <is>
          <t>keskitetty asiointipiste|
KAP|
yksi yhteyspiste</t>
        </is>
      </c>
      <c r="AM82" s="2" t="inlineStr">
        <is>
          <t>3|
3|
3</t>
        </is>
      </c>
      <c r="AN82" s="2" t="inlineStr">
        <is>
          <t xml:space="preserve">|
|
</t>
        </is>
      </c>
      <c r="AO82" t="inlineStr">
        <is>
          <t>yhteinen piste tiettyjen hallinnollisten asioiden hoitamiseksi tai tietojen hankkimiseksi sen sijaan, että jouduttaisiin asioimaan useiden eri viranomaisyksikköjen kanssa</t>
        </is>
      </c>
      <c r="AP82" s="2" t="inlineStr">
        <is>
          <t>guichet unique|
guichet universel|
point de contact unique|
point d'entrée unique|
centre de services intégrés|
centre de formalités</t>
        </is>
      </c>
      <c r="AQ82" s="2" t="inlineStr">
        <is>
          <t>3|
2|
2|
2|
2|
2</t>
        </is>
      </c>
      <c r="AR82" s="2" t="inlineStr">
        <is>
          <t xml:space="preserve">|
|
|
|
|
</t>
        </is>
      </c>
      <c r="AS82" t="inlineStr">
        <is>
          <t>point d'accès unique (interface/portail) en ligne permettant de centraliser différents services ou prestations administratives</t>
        </is>
      </c>
      <c r="AT82" s="2" t="inlineStr">
        <is>
          <t>pointe teagmhála aonair|
ionad ilfhreastail|
ionad uileghnó</t>
        </is>
      </c>
      <c r="AU82" s="2" t="inlineStr">
        <is>
          <t>3|
3|
3</t>
        </is>
      </c>
      <c r="AV82" s="2" t="inlineStr">
        <is>
          <t xml:space="preserve">|
|
</t>
        </is>
      </c>
      <c r="AW82" t="inlineStr">
        <is>
          <t/>
        </is>
      </c>
      <c r="AX82" s="2" t="inlineStr">
        <is>
          <t>jedinstvena kontaktna točka|
jedinstveno sučelje</t>
        </is>
      </c>
      <c r="AY82" s="2" t="inlineStr">
        <is>
          <t>3|
3</t>
        </is>
      </c>
      <c r="AZ82" s="2" t="inlineStr">
        <is>
          <t xml:space="preserve">|
</t>
        </is>
      </c>
      <c r="BA82" t="inlineStr">
        <is>
          <t>jedinstveno mjesto za obavljanje administrativnih formalnosti ili pribavljanje potrebnih informacija umjesto kontaktiranja s nekoliko državnih tijela</t>
        </is>
      </c>
      <c r="BB82" s="2" t="inlineStr">
        <is>
          <t>egyablakos ügyintézési pont|
egyedüli kapcsolattartó pont|
integrált ügyintézési pont</t>
        </is>
      </c>
      <c r="BC82" s="2" t="inlineStr">
        <is>
          <t>3|
3|
3</t>
        </is>
      </c>
      <c r="BD82" s="2" t="inlineStr">
        <is>
          <t xml:space="preserve">|
|
</t>
        </is>
      </c>
      <c r="BE82" t="inlineStr">
        <is>
          <t>olyan ügyintézési megoldás, amelynél az ügyfél egyetlen közös felületen többféle - adott esetben különböző közigazgatási hatóságok hatáskörébe és illetékességébe tartozó - eljárást bonyolíthat le</t>
        </is>
      </c>
      <c r="BF82" s="2" t="inlineStr">
        <is>
          <t>sportello unico</t>
        </is>
      </c>
      <c r="BG82" s="2" t="inlineStr">
        <is>
          <t>4</t>
        </is>
      </c>
      <c r="BH82" s="2" t="inlineStr">
        <is>
          <t/>
        </is>
      </c>
      <c r="BI82" t="inlineStr">
        <is>
          <t>interlocutore unico tramite il quale espletare tutte le procedure e formalità amministrative permettendo in tal modo di snellire le procedure burocratiche e facilitando l'accesso dell'utente alle informazioni</t>
        </is>
      </c>
      <c r="BJ82" s="2" t="inlineStr">
        <is>
          <t>viena bendra prieiga|
vieno langelio principas</t>
        </is>
      </c>
      <c r="BK82" s="2" t="inlineStr">
        <is>
          <t>3|
3</t>
        </is>
      </c>
      <c r="BL82" s="2" t="inlineStr">
        <is>
          <t xml:space="preserve">|
</t>
        </is>
      </c>
      <c r="BM82" t="inlineStr">
        <is>
          <t>vienas kontaktinis centras, kuriame galima atlikti visas procedūras ir formalumus</t>
        </is>
      </c>
      <c r="BN82" s="2" t="inlineStr">
        <is>
          <t>vienas pieturas aģentūra|
viens kontaktpunkts|
vienots kontaktpunkts|
&lt;i&gt;SPOC&lt;/i&gt;</t>
        </is>
      </c>
      <c r="BO82" s="2" t="inlineStr">
        <is>
          <t>3|
2|
3|
3</t>
        </is>
      </c>
      <c r="BP82" s="2" t="inlineStr">
        <is>
          <t xml:space="preserve">|
|
|
</t>
        </is>
      </c>
      <c r="BQ82" t="inlineStr">
        <is>
          <t>viens punkts, ar kura starpniecību var veikt visas procedūras un formalitātes</t>
        </is>
      </c>
      <c r="BR82" s="2" t="inlineStr">
        <is>
          <t>punt ta' kuntatt waħdieni|
punt uniku ta' kuntatt|
SPOC|
one-stop shop|
punt uniku ta' servizz</t>
        </is>
      </c>
      <c r="BS82" s="2" t="inlineStr">
        <is>
          <t>3|
3|
3|
3|
3</t>
        </is>
      </c>
      <c r="BT82" s="2" t="inlineStr">
        <is>
          <t xml:space="preserve">|
|
|
|
</t>
        </is>
      </c>
      <c r="BU82" t="inlineStr">
        <is>
          <t>post li joffri għadd ta' servizzi lil klijent, bl-intenzjoni fost oħrajn li jingħata servizz konvenjenti u effiċjenti</t>
        </is>
      </c>
      <c r="BV82" s="2" t="inlineStr">
        <is>
          <t>onestopshop|
één contactpunt|
één-loket</t>
        </is>
      </c>
      <c r="BW82" s="2" t="inlineStr">
        <is>
          <t>3|
2|
3</t>
        </is>
      </c>
      <c r="BX82" s="2" t="inlineStr">
        <is>
          <t xml:space="preserve">|
|
</t>
        </is>
      </c>
      <c r="BY82" t="inlineStr">
        <is>
          <t>gemeenschappelijk contactpunt voor het afhandelen van administratieve formaliteiten of het verkrijgen van informatie waarvoor burgers of ondernemingen anders verschillende openbare instanties hadden moeten benaderen</t>
        </is>
      </c>
      <c r="BZ82" s="2" t="inlineStr">
        <is>
          <t>punkt kompleksowej obsługi|
pojedynczy punkt kontaktowy</t>
        </is>
      </c>
      <c r="CA82" s="2" t="inlineStr">
        <is>
          <t>3|
3</t>
        </is>
      </c>
      <c r="CB82" s="2" t="inlineStr">
        <is>
          <t xml:space="preserve">|
</t>
        </is>
      </c>
      <c r="CC82" t="inlineStr">
        <is>
          <t/>
        </is>
      </c>
      <c r="CD82" s="2" t="inlineStr">
        <is>
          <t>balcão único|
ponto único de contacto|
PUC</t>
        </is>
      </c>
      <c r="CE82" s="2" t="inlineStr">
        <is>
          <t>3|
3|
3</t>
        </is>
      </c>
      <c r="CF82" s="2" t="inlineStr">
        <is>
          <t xml:space="preserve">|
|
</t>
        </is>
      </c>
      <c r="CG82" t="inlineStr">
        <is>
          <t>Espaço único (sítio na Internet ou local de atendimento ao público) em que se disponibilizam dados, informações e conselhos sobre serviços e produtos, ou se prestam serviços, permitindo às pessoas obterem o que pretendem num mesmo ponto de contacto (por exemplo, o balcão único &lt;i&gt;Casa Pronta&lt;/i&gt; &lt;a href="http://www.casapronta.pt/CasaPronta/" target="_blank"&gt;http://www.casapronta.pt/CasaPronta/&lt;/a&gt; [5.03.2008] ou a Loja do Cidadão).</t>
        </is>
      </c>
      <c r="CH82" s="2" t="inlineStr">
        <is>
          <t>ghișeu unic|
punct unic de contact</t>
        </is>
      </c>
      <c r="CI82" s="2" t="inlineStr">
        <is>
          <t>4|
3</t>
        </is>
      </c>
      <c r="CJ82" s="2" t="inlineStr">
        <is>
          <t xml:space="preserve">|
</t>
        </is>
      </c>
      <c r="CK82" t="inlineStr">
        <is>
          <t>punct unic de acces (interfață sau portal) care centralizează diferite proceduri și servicii administrative</t>
        </is>
      </c>
      <c r="CL82" s="2" t="inlineStr">
        <is>
          <t>miesto jednotného kontaktu|
jednotné kontaktné miesto</t>
        </is>
      </c>
      <c r="CM82" s="2" t="inlineStr">
        <is>
          <t>3|
3</t>
        </is>
      </c>
      <c r="CN82" s="2" t="inlineStr">
        <is>
          <t xml:space="preserve">|
</t>
        </is>
      </c>
      <c r="CO82" t="inlineStr">
        <is>
          <t>miesto, v ktorom sú sústredené všetky administratívne postupy spojené s podnikaním, a to bez toho, aby sa jeho činnosťou zmenili alebo obmedzili kompetencie iných kompetentných orgánov</t>
        </is>
      </c>
      <c r="CP82" s="2" t="inlineStr">
        <is>
          <t>enotna kontaktna točka|
vse na enem mestu|
(točka) VEM|
enotna vstopna točka|
EKT</t>
        </is>
      </c>
      <c r="CQ82" s="2" t="inlineStr">
        <is>
          <t>3|
3|
3|
2|
3</t>
        </is>
      </c>
      <c r="CR82" s="2" t="inlineStr">
        <is>
          <t xml:space="preserve">|
|
|
|
</t>
        </is>
      </c>
      <c r="CS82" t="inlineStr">
        <is>
          <t>točka oz. mesto, kjer lahko ustanovitelj podjetja uredi vse potrebne formalnosti za registracijo podjetja in dobi vsa potrebna potrdila za začetek izvajanja svoje dejavnosti, oziroma točka oz. mesto, kjer imajo občani možnost, da na enem mestu opravijo (sami ali s pomočjo uslužbenca) večino uradnih opravil (npr. prek portala državne uprave, elektronskih kioskov ali teletočk)</t>
        </is>
      </c>
      <c r="CT82" s="2" t="inlineStr">
        <is>
          <t>gemensam kontaktpunkt|
samservice|
enda kontaktpunkt|
kontaktpunkt</t>
        </is>
      </c>
      <c r="CU82" s="2" t="inlineStr">
        <is>
          <t>3|
3|
3|
3</t>
        </is>
      </c>
      <c r="CV82" s="2" t="inlineStr">
        <is>
          <t xml:space="preserve">|
|
|
</t>
        </is>
      </c>
      <c r="CW82" t="inlineStr">
        <is>
          <t>besöksplatser där man kan få råd och information om olika slags service eller (…) ”virtuella” &lt;i&gt;one stop shops&lt;/i&gt; som är tillgängliga via telefonen eller Internet</t>
        </is>
      </c>
    </row>
    <row r="83">
      <c r="A83" s="1" t="str">
        <f>HYPERLINK("https://iate.europa.eu/entry/result/933803/all", "933803")</f>
        <v>933803</v>
      </c>
      <c r="B83" t="inlineStr">
        <is>
          <t>EDUCATION AND COMMUNICATIONS</t>
        </is>
      </c>
      <c r="C83" t="inlineStr">
        <is>
          <t>EDUCATION AND COMMUNICATIONS|information technology and data processing</t>
        </is>
      </c>
      <c r="D83" t="inlineStr">
        <is>
          <t>yes</t>
        </is>
      </c>
      <c r="E83" t="inlineStr">
        <is>
          <t/>
        </is>
      </c>
      <c r="F83" s="2" t="inlineStr">
        <is>
          <t>ЕРИКС|
екип за реагиране при инциденти с компютърната сигурност|
CSIRT</t>
        </is>
      </c>
      <c r="G83" s="2" t="inlineStr">
        <is>
          <t>3|
3|
3</t>
        </is>
      </c>
      <c r="H83" s="2" t="inlineStr">
        <is>
          <t xml:space="preserve">|
|
</t>
        </is>
      </c>
      <c r="I83" t="inlineStr">
        <is>
          <t>структура, натоварена да отговаря на инциденти в областта на компютърната сигурност, която предоставя и допълнителни услуги като обмен на информация, изучаване на уязвимости и координиране на дейности в отговор на конкретни заплахи</t>
        </is>
      </c>
      <c r="J83" s="2" t="inlineStr">
        <is>
          <t>bezpečnostní tým typu CSIRT|
skupina pro reakce na počítačové bezpečnostní incidenty|
tým CSIRT</t>
        </is>
      </c>
      <c r="K83" s="2" t="inlineStr">
        <is>
          <t>3|
3|
3</t>
        </is>
      </c>
      <c r="L83" s="2" t="inlineStr">
        <is>
          <t xml:space="preserve">|
|
</t>
        </is>
      </c>
      <c r="M83" t="inlineStr">
        <is>
          <t>servisní organizace odpovědná za přijímání a přezkum hlášení incidentů souvisejících s počítačovou bezpečností a za reakci na tato hlášení a činnosti</t>
        </is>
      </c>
      <c r="N83" s="2" t="inlineStr">
        <is>
          <t>enhed, der håndterer IT-sikkerhedshændelser|
CSIRT</t>
        </is>
      </c>
      <c r="O83" s="2" t="inlineStr">
        <is>
          <t>3|
3</t>
        </is>
      </c>
      <c r="P83" s="2" t="inlineStr">
        <is>
          <t xml:space="preserve">|
</t>
        </is>
      </c>
      <c r="Q83" t="inlineStr">
        <is>
          <t>enhed, der håndterer IT-sikkerhedshændelser</t>
        </is>
      </c>
      <c r="R83" s="2" t="inlineStr">
        <is>
          <t>Computer Security Incident Response Team|
CSIRT|
Reaktionsteam für Computersicherheitsverletzungen</t>
        </is>
      </c>
      <c r="S83" s="2" t="inlineStr">
        <is>
          <t>3|
3|
2</t>
        </is>
      </c>
      <c r="T83" s="2" t="inlineStr">
        <is>
          <t xml:space="preserve">|
|
</t>
        </is>
      </c>
      <c r="U83" t="inlineStr">
        <is>
          <t>Gruppe von EDV-Sicherheitsfachleuten, die sich mit Sicherheitslücken, -risiken und -vorfällen befasst</t>
        </is>
      </c>
      <c r="V83" s="2" t="inlineStr">
        <is>
          <t>Oμάδα Αντιμετώπισης Περιστατικών Ασφάλειας Υπολογιστών|
CSIRT|
ομαδα αντιμετώπισης περιστατικών ασφαλείας σε υπολογιστές</t>
        </is>
      </c>
      <c r="W83" s="2" t="inlineStr">
        <is>
          <t>4|
3|
3</t>
        </is>
      </c>
      <c r="X83" s="2" t="inlineStr">
        <is>
          <t>|
|
admitted</t>
        </is>
      </c>
      <c r="Y83" t="inlineStr">
        <is>
          <t>υπηρεσία αρμόδια να παραλαμβάνει, να εξετάζει και να αποκρίνεται σε αναφορές συμβάντων και δραστηριότητας σχετικά με την ασφάλεια σε υπολογιστές</t>
        </is>
      </c>
      <c r="Z83" s="2" t="inlineStr">
        <is>
          <t>CERT|
CSIRT|
CSIRTs|
Computer Security Incident Response Team</t>
        </is>
      </c>
      <c r="AA83" s="2" t="inlineStr">
        <is>
          <t>1|
3|
1|
3</t>
        </is>
      </c>
      <c r="AB83" s="2" t="inlineStr">
        <is>
          <t xml:space="preserve">|
|
|
</t>
        </is>
      </c>
      <c r="AC83" t="inlineStr">
        <is>
          <t>service organisation that is responsible for receiving, reviewing, and responding to computer security incident reports and activity</t>
        </is>
      </c>
      <c r="AD83" s="2" t="inlineStr">
        <is>
          <t>CSIRT|
equipo de respuesta a incidentes de seguridad informática</t>
        </is>
      </c>
      <c r="AE83" s="2" t="inlineStr">
        <is>
          <t>3|
3</t>
        </is>
      </c>
      <c r="AF83" s="2" t="inlineStr">
        <is>
          <t xml:space="preserve">|
</t>
        </is>
      </c>
      <c r="AG83" t="inlineStr">
        <is>
          <t>Organización dedicada a la implantación y gestión de medidas tecnológicas destinadas a mitigar el riesgo de ataques contra los sistemas informáticos de la comunidad a la que se proporciona el servicio.</t>
        </is>
      </c>
      <c r="AH83" s="2" t="inlineStr">
        <is>
          <t>küberturbe intsidentide lahendamise üksus|
CSIRT</t>
        </is>
      </c>
      <c r="AI83" s="2" t="inlineStr">
        <is>
          <t>3|
3</t>
        </is>
      </c>
      <c r="AJ83" s="2" t="inlineStr">
        <is>
          <t xml:space="preserve">|
</t>
        </is>
      </c>
      <c r="AK83" t="inlineStr">
        <is>
          <t>üksus, kes vastutab 
&lt;i&gt;arvutiturbe&lt;/i&gt; [ &lt;a href="/entry/result/1484664/all" id="ENTRY_TO_ENTRY_CONVERTER" target="_blank"&gt;IATE:1484664&lt;/a&gt; ] intsidente käsitlevate teadete vastuvõtmise, läbivaatamise ja nende intsidentide lahendamise eest</t>
        </is>
      </c>
      <c r="AL83" s="2" t="inlineStr">
        <is>
          <t>tietoturvaloukkauksiin reagoiva ja niitä tutkiva yksikkö|
tietoturvaloukkauksia käsittelevä ryhmä|
CSIRT-toimija</t>
        </is>
      </c>
      <c r="AM83" s="2" t="inlineStr">
        <is>
          <t>2|
2|
2</t>
        </is>
      </c>
      <c r="AN83" s="2" t="inlineStr">
        <is>
          <t xml:space="preserve">|
|
</t>
        </is>
      </c>
      <c r="AO83" t="inlineStr">
        <is>
          <t>jäsenvaltion nimeämä verkko- ja tietojärjestelmien riskien ja poikkeamien käsittelystä vastaava taho</t>
        </is>
      </c>
      <c r="AP83" s="2" t="inlineStr">
        <is>
          <t>CERT|
CSIRT|
centre de réponse aux urgences informatiques|
centre de réponse aux incidents de sécurité informatique</t>
        </is>
      </c>
      <c r="AQ83" s="2" t="inlineStr">
        <is>
          <t>3|
3|
3|
3</t>
        </is>
      </c>
      <c r="AR83" s="2" t="inlineStr">
        <is>
          <t>admitted|
preferred|
admitted|
preferred</t>
        </is>
      </c>
      <c r="AS83" t="inlineStr">
        <is>
          <t>équipe de réaction aux incidents informatiques, chargée de prévenir et détecter les incidents et risques liés aux réseaux et systèmes d'information, de prendre les mesures d'intervention et d'atténuation nécessaires</t>
        </is>
      </c>
      <c r="AT83" s="2" t="inlineStr">
        <is>
          <t>Foireann Freagartha do Theagmhais a bhaineann le Slándáil Ríomhairí|
CSIRT</t>
        </is>
      </c>
      <c r="AU83" s="2" t="inlineStr">
        <is>
          <t>3|
3</t>
        </is>
      </c>
      <c r="AV83" s="2" t="inlineStr">
        <is>
          <t xml:space="preserve">|
</t>
        </is>
      </c>
      <c r="AW83" t="inlineStr">
        <is>
          <t/>
        </is>
      </c>
      <c r="AX83" s="2" t="inlineStr">
        <is>
          <t>tim za odgovor na računalne sigurnosne incidente|
tim za odgovor na računalne incidente</t>
        </is>
      </c>
      <c r="AY83" s="2" t="inlineStr">
        <is>
          <t>3|
3</t>
        </is>
      </c>
      <c r="AZ83" s="2" t="inlineStr">
        <is>
          <t xml:space="preserve">|
</t>
        </is>
      </c>
      <c r="BA83" t="inlineStr">
        <is>
          <t/>
        </is>
      </c>
      <c r="BB83" s="2" t="inlineStr">
        <is>
          <t>CSIRT|
számítógép-biztonsági eseményekre reagáló csoport</t>
        </is>
      </c>
      <c r="BC83" s="2" t="inlineStr">
        <is>
          <t>4|
4</t>
        </is>
      </c>
      <c r="BD83" s="2" t="inlineStr">
        <is>
          <t xml:space="preserve">|
</t>
        </is>
      </c>
      <c r="BE83" t="inlineStr">
        <is>
          <t/>
        </is>
      </c>
      <c r="BF83" s="2" t="inlineStr">
        <is>
          <t>CSIRT|
gruppo di intervento per la sicurezza informatica in caso di incidente|
gruppo di gestione degli incidenti di sicurezza informatica</t>
        </is>
      </c>
      <c r="BG83" s="2" t="inlineStr">
        <is>
          <t>3|
3|
2</t>
        </is>
      </c>
      <c r="BH83" s="2" t="inlineStr">
        <is>
          <t xml:space="preserve">|
|
</t>
        </is>
      </c>
      <c r="BI83" t="inlineStr">
        <is>
          <t>centro di allerta e reazione agli attacchi informatici</t>
        </is>
      </c>
      <c r="BJ83" s="2" t="inlineStr">
        <is>
          <t>CSIRT|
reagavimo į kompiuterių saugumo incidentus tarnyba</t>
        </is>
      </c>
      <c r="BK83" s="2" t="inlineStr">
        <is>
          <t>3|
3</t>
        </is>
      </c>
      <c r="BL83" s="2" t="inlineStr">
        <is>
          <t xml:space="preserve">|
</t>
        </is>
      </c>
      <c r="BM83" t="inlineStr">
        <is>
          <t>tarnyba, atsakinga už pranešimų apie kompiuterių saugumo incidentus gavimą, jų peržiūrą ir reagavimą į šiuos incidentus</t>
        </is>
      </c>
      <c r="BN83" s="2" t="inlineStr">
        <is>
          <t>datordrošības incidentu reaģēšanas vienība|
&lt;i&gt;CSIRT&lt;/i&gt;</t>
        </is>
      </c>
      <c r="BO83" s="2" t="inlineStr">
        <is>
          <t>3|
3</t>
        </is>
      </c>
      <c r="BP83" s="2" t="inlineStr">
        <is>
          <t xml:space="preserve">|
</t>
        </is>
      </c>
      <c r="BQ83" t="inlineStr">
        <is>
          <t>IT drošības ekspertu grupa, kuras pamatnodarbošanās ir reaģēt uz datordrošības incidentiem un kas sniedz pakalpojumus, kuri nepieciešami, lai risinātu incidentus un atbalstītu klientūru, palīdzot klientiem likvidēt ielaušanās sekas</t>
        </is>
      </c>
      <c r="BR83" s="2" t="inlineStr">
        <is>
          <t>CSIRT|
Skwadra ta’ Rispons għal Inċidenti relatati mas-Sigurtà tal-Kompjuters</t>
        </is>
      </c>
      <c r="BS83" s="2" t="inlineStr">
        <is>
          <t>3|
3</t>
        </is>
      </c>
      <c r="BT83" s="2" t="inlineStr">
        <is>
          <t xml:space="preserve">|
</t>
        </is>
      </c>
      <c r="BU83" t="inlineStr">
        <is>
          <t>organizzazzjoni li għandha r-responsabbiltà li tirċievi, tanalizza u tirrispondi għal rapporti ta' inċidenti ta' sigurtà relatati mal-kompjuters. Ġeneralment tipprovdi s-servizzi tagħha lil entità prinċipali bħal korporazzjoni, organizzazzjoni governattiva jew edukattiva; reġjun jew pajjiż; network tar-riċerka; jew klijent li jħallas.</t>
        </is>
      </c>
      <c r="BV83" s="2" t="inlineStr">
        <is>
          <t>CSIRT|
Computer Security Incident Response Team</t>
        </is>
      </c>
      <c r="BW83" s="2" t="inlineStr">
        <is>
          <t>3|
3</t>
        </is>
      </c>
      <c r="BX83" s="2" t="inlineStr">
        <is>
          <t xml:space="preserve">|
</t>
        </is>
      </c>
      <c r="BY83" t="inlineStr">
        <is>
          <t>team van IT-beveiligingsexperts dat zich vooral bezighoudt met het afhandelen van computerbeveiligingsincidenten - het levert de benodigde diensten voor de afhandeling van de incidenten en biedt ondersteuning aan de constituenten om inbreuken te herstellen</t>
        </is>
      </c>
      <c r="BZ83" s="2" t="inlineStr">
        <is>
          <t>zespół reagowania na incydenty bezpieczeństwa komputerowego|
CSIRT</t>
        </is>
      </c>
      <c r="CA83" s="2" t="inlineStr">
        <is>
          <t>3|
3</t>
        </is>
      </c>
      <c r="CB83" s="2" t="inlineStr">
        <is>
          <t xml:space="preserve">|
</t>
        </is>
      </c>
      <c r="CC83" t="inlineStr">
        <is>
          <t>komórka rządowa (w Polsce: w Agencji Bezpieczeństwa Wewnętrznego), której zadaniem jest zapewnianie i rozwijanie zdolności jednostek organizacyjnych administracji publicznej do ochrony przed cyberzagrożeniami</t>
        </is>
      </c>
      <c r="CD83" s="2" t="inlineStr">
        <is>
          <t>Equipa de Resposta a Incidentes de Segurança Informática|
CSIRT</t>
        </is>
      </c>
      <c r="CE83" s="2" t="inlineStr">
        <is>
          <t>3|
3</t>
        </is>
      </c>
      <c r="CF83" s="2" t="inlineStr">
        <is>
          <t xml:space="preserve">|
</t>
        </is>
      </c>
      <c r="CG83" t="inlineStr">
        <is>
          <t>Estrutura responsável por receber, analisar e responder a relatórios sobre incidentes de segurança informática. 
&lt;br&gt;"CSIRT" é uma designação genérica. O Centro de Coordenação CERT ( 
&lt;i&gt;CERT Coordination Center&lt;/i&gt;) foi a primeira CSIRT a existir. Atualmente, numerosas CSIRT governamentais, de organizações internacionais, empresas ou instituições académicas estão autorizadas a utilizar a marca 
&lt;b&gt;CERT&lt;/b&gt;® [&lt;a href="/entry/result/919513/all" id="ENTRY_TO_ENTRY_CONVERTER" target="_blank"&gt;IATE:919513&lt;/a&gt; ] na sua designação.</t>
        </is>
      </c>
      <c r="CH83" s="2" t="inlineStr">
        <is>
          <t>echipă de intervenție în caz de incidente de securitate informatică|
CSIRT|
centru de răspuns la incidente de securitate cibernetică</t>
        </is>
      </c>
      <c r="CI83" s="2" t="inlineStr">
        <is>
          <t>3|
3|
3</t>
        </is>
      </c>
      <c r="CJ83" s="2" t="inlineStr">
        <is>
          <t xml:space="preserve">|
|
</t>
        </is>
      </c>
      <c r="CK83" t="inlineStr">
        <is>
          <t>entitate organizațională specializată care dispune de capacitatea necesară pentru prevenirea, analiza, identificarea și reacția la incidentele cibernetice</t>
        </is>
      </c>
      <c r="CL83" s="2" t="inlineStr">
        <is>
          <t>jednotka pre riešenie počítačových bezpečnostných incidentov|
jednotka CSIRT</t>
        </is>
      </c>
      <c r="CM83" s="2" t="inlineStr">
        <is>
          <t>3|
3</t>
        </is>
      </c>
      <c r="CN83" s="2" t="inlineStr">
        <is>
          <t xml:space="preserve">|
</t>
        </is>
      </c>
      <c r="CO83" t="inlineStr">
        <is>
          <t>jednotka určená každým jednotlivým členským štátom, ktorej úlohou je monitorovať počítačové incidenty na vnútroštátnej úrovni, reagovať na ne a získavať a šíriť súvisiace informácie</t>
        </is>
      </c>
      <c r="CP83" s="2" t="inlineStr">
        <is>
          <t>skupina za odzivanje na incidente na področju računalniške varnosti|
skupina CSIRT</t>
        </is>
      </c>
      <c r="CQ83" s="2" t="inlineStr">
        <is>
          <t>3|
3</t>
        </is>
      </c>
      <c r="CR83" s="2" t="inlineStr">
        <is>
          <t xml:space="preserve">|
</t>
        </is>
      </c>
      <c r="CS83" t="inlineStr">
        <is>
          <t/>
        </is>
      </c>
      <c r="CT83" s="2" t="inlineStr">
        <is>
          <t>CSIRT|
it-incidentcentrum</t>
        </is>
      </c>
      <c r="CU83" s="2" t="inlineStr">
        <is>
          <t>3|
3</t>
        </is>
      </c>
      <c r="CV83" s="2" t="inlineStr">
        <is>
          <t xml:space="preserve">|
</t>
        </is>
      </c>
      <c r="CW83" t="inlineStr">
        <is>
          <t>organ som inrättats i många länder för att hantera och förebygga it-incidenter</t>
        </is>
      </c>
    </row>
    <row r="84">
      <c r="A84" s="1" t="str">
        <f>HYPERLINK("https://iate.europa.eu/entry/result/2250320/all", "2250320")</f>
        <v>2250320</v>
      </c>
      <c r="B84" t="inlineStr">
        <is>
          <t>EDUCATION AND COMMUNICATIONS;SOCIAL QUESTIONS</t>
        </is>
      </c>
      <c r="C84" t="inlineStr">
        <is>
          <t>EDUCATION AND COMMUNICATIONS|information technology and data processing;SOCIAL QUESTIONS|health</t>
        </is>
      </c>
      <c r="D84" t="inlineStr">
        <is>
          <t>yes</t>
        </is>
      </c>
      <c r="E84" t="inlineStr">
        <is>
          <t/>
        </is>
      </c>
      <c r="F84" s="2" t="inlineStr">
        <is>
          <t>трансгранична оперативна съвместимост на системите за електронни здравни досиета</t>
        </is>
      </c>
      <c r="G84" s="2" t="inlineStr">
        <is>
          <t>3</t>
        </is>
      </c>
      <c r="H84" s="2" t="inlineStr">
        <is>
          <t/>
        </is>
      </c>
      <c r="I84" t="inlineStr">
        <is>
          <t/>
        </is>
      </c>
      <c r="J84" t="inlineStr">
        <is>
          <t/>
        </is>
      </c>
      <c r="K84" t="inlineStr">
        <is>
          <t/>
        </is>
      </c>
      <c r="L84" t="inlineStr">
        <is>
          <t/>
        </is>
      </c>
      <c r="M84" t="inlineStr">
        <is>
          <t/>
        </is>
      </c>
      <c r="N84" s="2" t="inlineStr">
        <is>
          <t>grænseoverskridende interoperabilitet mellem elektroniske patientjournalsystemer</t>
        </is>
      </c>
      <c r="O84" s="2" t="inlineStr">
        <is>
          <t>3</t>
        </is>
      </c>
      <c r="P84" s="2" t="inlineStr">
        <is>
          <t/>
        </is>
      </c>
      <c r="Q84" t="inlineStr">
        <is>
          <t>at to eller flere elektroniske patientjournalsystemer kan udveksle oplysninger og viden, som kan fortolkes af både computere og mennesker, mellem medlemsstater, der har fælles grænser, og medlemsstater, der ikke er nabolande</t>
        </is>
      </c>
      <c r="R84" t="inlineStr">
        <is>
          <t/>
        </is>
      </c>
      <c r="S84" t="inlineStr">
        <is>
          <t/>
        </is>
      </c>
      <c r="T84" t="inlineStr">
        <is>
          <t/>
        </is>
      </c>
      <c r="U84" t="inlineStr">
        <is>
          <t/>
        </is>
      </c>
      <c r="V84" s="2" t="inlineStr">
        <is>
          <t>διασυνοριακή διαλειτουργικότητα των συστημάτων ηλεκτρονικών μητρώων υγείας</t>
        </is>
      </c>
      <c r="W84" s="2" t="inlineStr">
        <is>
          <t>3</t>
        </is>
      </c>
      <c r="X84" s="2" t="inlineStr">
        <is>
          <t/>
        </is>
      </c>
      <c r="Y84" t="inlineStr">
        <is>
          <t/>
        </is>
      </c>
      <c r="Z84" s="2" t="inlineStr">
        <is>
          <t>cross-border interoperability of electronic health record systems</t>
        </is>
      </c>
      <c r="AA84" s="2" t="inlineStr">
        <is>
          <t>3</t>
        </is>
      </c>
      <c r="AB84" s="2" t="inlineStr">
        <is>
          <t/>
        </is>
      </c>
      <c r="AC84" t="inlineStr">
        <is>
          <t>the ability of two or more electronic health record systems to exchange both computer interpretable data and human interpretable information and knowledge between neighbouring and non-neighbouring Member States</t>
        </is>
      </c>
      <c r="AD84" s="2" t="inlineStr">
        <is>
          <t>interoperabilidad transfronteriza de los sistemas de historiales médicos electrónicos</t>
        </is>
      </c>
      <c r="AE84" s="2" t="inlineStr">
        <is>
          <t>3</t>
        </is>
      </c>
      <c r="AF84" s="2" t="inlineStr">
        <is>
          <t/>
        </is>
      </c>
      <c r="AG84" t="inlineStr">
        <is>
          <t/>
        </is>
      </c>
      <c r="AH84" s="2" t="inlineStr">
        <is>
          <t>digitaalsete tervise infosüsteemide piiriülene koostalitusvõime|
tervise infosüsteemide piiriülene koostalitusvõime</t>
        </is>
      </c>
      <c r="AI84" s="2" t="inlineStr">
        <is>
          <t>3|
3</t>
        </is>
      </c>
      <c r="AJ84" s="2" t="inlineStr">
        <is>
          <t xml:space="preserve">|
</t>
        </is>
      </c>
      <c r="AK84" t="inlineStr">
        <is>
          <t/>
        </is>
      </c>
      <c r="AL84" t="inlineStr">
        <is>
          <t/>
        </is>
      </c>
      <c r="AM84" t="inlineStr">
        <is>
          <t/>
        </is>
      </c>
      <c r="AN84" t="inlineStr">
        <is>
          <t/>
        </is>
      </c>
      <c r="AO84" t="inlineStr">
        <is>
          <t/>
        </is>
      </c>
      <c r="AP84" s="2" t="inlineStr">
        <is>
          <t>interopérabilité transfrontalière des systèmes de dossiers informatisés de santé</t>
        </is>
      </c>
      <c r="AQ84" s="2" t="inlineStr">
        <is>
          <t>3</t>
        </is>
      </c>
      <c r="AR84" s="2" t="inlineStr">
        <is>
          <t/>
        </is>
      </c>
      <c r="AS84" t="inlineStr">
        <is>
          <t/>
        </is>
      </c>
      <c r="AT84" t="inlineStr">
        <is>
          <t/>
        </is>
      </c>
      <c r="AU84" t="inlineStr">
        <is>
          <t/>
        </is>
      </c>
      <c r="AV84" t="inlineStr">
        <is>
          <t/>
        </is>
      </c>
      <c r="AW84" t="inlineStr">
        <is>
          <t/>
        </is>
      </c>
      <c r="AX84" t="inlineStr">
        <is>
          <t/>
        </is>
      </c>
      <c r="AY84" t="inlineStr">
        <is>
          <t/>
        </is>
      </c>
      <c r="AZ84" t="inlineStr">
        <is>
          <t/>
        </is>
      </c>
      <c r="BA84" t="inlineStr">
        <is>
          <t/>
        </is>
      </c>
      <c r="BB84" s="2" t="inlineStr">
        <is>
          <t>az elektronikus egészségügyi nyilvántartó rendszerek határokon átnyúló átjárhatósága</t>
        </is>
      </c>
      <c r="BC84" s="2" t="inlineStr">
        <is>
          <t>3</t>
        </is>
      </c>
      <c r="BD84" s="2" t="inlineStr">
        <is>
          <t/>
        </is>
      </c>
      <c r="BE84" t="inlineStr">
        <is>
          <t>két vagy több tagállami elektronikus egészségügyi nyilvántartó rendszer arra való képessége, hogy egymás számára értelmezhető formátumban tartalmazzák a számítógéppel vagy emberek által értelmezhető információkat és ismereteket</t>
        </is>
      </c>
      <c r="BF84" t="inlineStr">
        <is>
          <t/>
        </is>
      </c>
      <c r="BG84" t="inlineStr">
        <is>
          <t/>
        </is>
      </c>
      <c r="BH84" t="inlineStr">
        <is>
          <t/>
        </is>
      </c>
      <c r="BI84" t="inlineStr">
        <is>
          <t/>
        </is>
      </c>
      <c r="BJ84" t="inlineStr">
        <is>
          <t/>
        </is>
      </c>
      <c r="BK84" t="inlineStr">
        <is>
          <t/>
        </is>
      </c>
      <c r="BL84" t="inlineStr">
        <is>
          <t/>
        </is>
      </c>
      <c r="BM84" t="inlineStr">
        <is>
          <t/>
        </is>
      </c>
      <c r="BN84" t="inlineStr">
        <is>
          <t/>
        </is>
      </c>
      <c r="BO84" t="inlineStr">
        <is>
          <t/>
        </is>
      </c>
      <c r="BP84" t="inlineStr">
        <is>
          <t/>
        </is>
      </c>
      <c r="BQ84" t="inlineStr">
        <is>
          <t/>
        </is>
      </c>
      <c r="BR84" t="inlineStr">
        <is>
          <t/>
        </is>
      </c>
      <c r="BS84" t="inlineStr">
        <is>
          <t/>
        </is>
      </c>
      <c r="BT84" t="inlineStr">
        <is>
          <t/>
        </is>
      </c>
      <c r="BU84" t="inlineStr">
        <is>
          <t/>
        </is>
      </c>
      <c r="BV84" t="inlineStr">
        <is>
          <t/>
        </is>
      </c>
      <c r="BW84" t="inlineStr">
        <is>
          <t/>
        </is>
      </c>
      <c r="BX84" t="inlineStr">
        <is>
          <t/>
        </is>
      </c>
      <c r="BY84" t="inlineStr">
        <is>
          <t/>
        </is>
      </c>
      <c r="BZ84" t="inlineStr">
        <is>
          <t/>
        </is>
      </c>
      <c r="CA84" t="inlineStr">
        <is>
          <t/>
        </is>
      </c>
      <c r="CB84" t="inlineStr">
        <is>
          <t/>
        </is>
      </c>
      <c r="CC84" t="inlineStr">
        <is>
          <t/>
        </is>
      </c>
      <c r="CD84" t="inlineStr">
        <is>
          <t/>
        </is>
      </c>
      <c r="CE84" t="inlineStr">
        <is>
          <t/>
        </is>
      </c>
      <c r="CF84" t="inlineStr">
        <is>
          <t/>
        </is>
      </c>
      <c r="CG84" t="inlineStr">
        <is>
          <t/>
        </is>
      </c>
      <c r="CH84" t="inlineStr">
        <is>
          <t/>
        </is>
      </c>
      <c r="CI84" t="inlineStr">
        <is>
          <t/>
        </is>
      </c>
      <c r="CJ84" t="inlineStr">
        <is>
          <t/>
        </is>
      </c>
      <c r="CK84" t="inlineStr">
        <is>
          <t/>
        </is>
      </c>
      <c r="CL84" t="inlineStr">
        <is>
          <t/>
        </is>
      </c>
      <c r="CM84" t="inlineStr">
        <is>
          <t/>
        </is>
      </c>
      <c r="CN84" t="inlineStr">
        <is>
          <t/>
        </is>
      </c>
      <c r="CO84" t="inlineStr">
        <is>
          <t/>
        </is>
      </c>
      <c r="CP84" t="inlineStr">
        <is>
          <t/>
        </is>
      </c>
      <c r="CQ84" t="inlineStr">
        <is>
          <t/>
        </is>
      </c>
      <c r="CR84" t="inlineStr">
        <is>
          <t/>
        </is>
      </c>
      <c r="CS84" t="inlineStr">
        <is>
          <t/>
        </is>
      </c>
      <c r="CT84" t="inlineStr">
        <is>
          <t/>
        </is>
      </c>
      <c r="CU84" t="inlineStr">
        <is>
          <t/>
        </is>
      </c>
      <c r="CV84" t="inlineStr">
        <is>
          <t/>
        </is>
      </c>
      <c r="CW84" t="inlineStr">
        <is>
          <t/>
        </is>
      </c>
    </row>
    <row r="85">
      <c r="A85" s="1" t="str">
        <f>HYPERLINK("https://iate.europa.eu/entry/result/2213475/all", "2213475")</f>
        <v>2213475</v>
      </c>
      <c r="B85" t="inlineStr">
        <is>
          <t>INTERNATIONAL RELATIONS;POLITICS;EDUCATION AND COMMUNICATIONS</t>
        </is>
      </c>
      <c r="C85" t="inlineStr">
        <is>
          <t>INTERNATIONAL RELATIONS|international balance|international security;POLITICS|politics and public safety|public safety;INTERNATIONAL RELATIONS|international balance|international conflict|war|asymmetric warfare|information warfare;EDUCATION AND COMMUNICATIONS|information technology and data processing|computer system|information security</t>
        </is>
      </c>
      <c r="D85" t="inlineStr">
        <is>
          <t>yes</t>
        </is>
      </c>
      <c r="E85" t="inlineStr">
        <is>
          <t/>
        </is>
      </c>
      <c r="F85" s="2" t="inlineStr">
        <is>
          <t>киберзаплаха</t>
        </is>
      </c>
      <c r="G85" s="2" t="inlineStr">
        <is>
          <t>3</t>
        </is>
      </c>
      <c r="H85" s="2" t="inlineStr">
        <is>
          <t/>
        </is>
      </c>
      <c r="I85" t="inlineStr">
        <is>
          <t>възможността за злонамерен опит да бъдат повредени или прекъснати компютърната мрежа, система, услуги и данни</t>
        </is>
      </c>
      <c r="J85" s="2" t="inlineStr">
        <is>
          <t>kybernetická hrozba</t>
        </is>
      </c>
      <c r="K85" s="2" t="inlineStr">
        <is>
          <t>3</t>
        </is>
      </c>
      <c r="L85" s="2" t="inlineStr">
        <is>
          <t/>
        </is>
      </c>
      <c r="M85" t="inlineStr">
        <is>
          <t>hrozba, kterou představují teroristé, hackeři, cizí státy a zločinci využívající kybernetické prostředky ke škodlivým cílům</t>
        </is>
      </c>
      <c r="N85" s="2" t="inlineStr">
        <is>
          <t>internettrussel|
cybertrussel|
cybersikkerhedstrussel</t>
        </is>
      </c>
      <c r="O85" s="2" t="inlineStr">
        <is>
          <t>3|
3|
3</t>
        </is>
      </c>
      <c r="P85" s="2" t="inlineStr">
        <is>
          <t xml:space="preserve">|
|
</t>
        </is>
      </c>
      <c r="Q85" t="inlineStr">
        <is>
          <t>trusler via cyberspace, f.eks. virtuelle krige eller terrorangreb</t>
        </is>
      </c>
      <c r="R85" s="2" t="inlineStr">
        <is>
          <t>Cyberbedrohung|
Bedrohung durch Cyberkriminalität</t>
        </is>
      </c>
      <c r="S85" s="2" t="inlineStr">
        <is>
          <t>3|
3</t>
        </is>
      </c>
      <c r="T85" s="2" t="inlineStr">
        <is>
          <t xml:space="preserve">|
</t>
        </is>
      </c>
      <c r="U85" t="inlineStr">
        <is>
          <t>(realistische) Möglichkeit eines Cyberangriffs &lt;a href="/entry/result/919510/all" id="ENTRY_TO_ENTRY_CONVERTER" target="_blank"&gt;IATE:919510&lt;/a&gt; durch Aktivisten (Hacker), Kriminelle, staatliche Nachrichtendienste, Terroristen usw.</t>
        </is>
      </c>
      <c r="V85" s="2" t="inlineStr">
        <is>
          <t>κυβερνοαπειλή|
απειλή στον κυβερνοχώρο</t>
        </is>
      </c>
      <c r="W85" s="2" t="inlineStr">
        <is>
          <t>4|
3</t>
        </is>
      </c>
      <c r="X85" s="2" t="inlineStr">
        <is>
          <t xml:space="preserve">|
</t>
        </is>
      </c>
      <c r="Y85" t="inlineStr">
        <is>
          <t/>
        </is>
      </c>
      <c r="Z85" s="2" t="inlineStr">
        <is>
          <t>cyber threat|
cyber-threat|
cyberthreat|
cybersecurity threat</t>
        </is>
      </c>
      <c r="AA85" s="2" t="inlineStr">
        <is>
          <t>3|
1|
1|
3</t>
        </is>
      </c>
      <c r="AB85" s="2" t="inlineStr">
        <is>
          <t xml:space="preserve">|
|
|
</t>
        </is>
      </c>
      <c r="AC85" t="inlineStr">
        <is>
          <t>threat posed by terrorists, hackers, foreign states and criminals using cyberspace for malicious purposes</t>
        </is>
      </c>
      <c r="AD85" s="2" t="inlineStr">
        <is>
          <t>ciberamenaza|
amenaza informática</t>
        </is>
      </c>
      <c r="AE85" s="2" t="inlineStr">
        <is>
          <t>3|
3</t>
        </is>
      </c>
      <c r="AF85" s="2" t="inlineStr">
        <is>
          <t xml:space="preserve">|
</t>
        </is>
      </c>
      <c r="AG85" t="inlineStr">
        <is>
          <t>Amenaza a los sistemas y servicios presentes en el ciberespacio o alcanzables a través de este.</t>
        </is>
      </c>
      <c r="AH85" s="2" t="inlineStr">
        <is>
          <t>küberoht</t>
        </is>
      </c>
      <c r="AI85" s="2" t="inlineStr">
        <is>
          <t>3</t>
        </is>
      </c>
      <c r="AJ85" s="2" t="inlineStr">
        <is>
          <t/>
        </is>
      </c>
      <c r="AK85" t="inlineStr">
        <is>
          <t>riigi julgeoleku ohustamine kuritegelikel eesmärkidel terroristide, häkkerite, välisriikide ja kurjategijate kübertegevuse tagajärjel</t>
        </is>
      </c>
      <c r="AL85" s="2" t="inlineStr">
        <is>
          <t>kyberuhka|
verkkouhka</t>
        </is>
      </c>
      <c r="AM85" s="2" t="inlineStr">
        <is>
          <t>3|
3</t>
        </is>
      </c>
      <c r="AN85" s="2" t="inlineStr">
        <is>
          <t xml:space="preserve">preferred|
</t>
        </is>
      </c>
      <c r="AO85" t="inlineStr">
        <is>
          <t>mahdollisesti toteutuva haitallinen tapahtuma tai kehityskulku, joka kohdistuu kybertoimintaympäristöön ja toteutuessaan vaarantaa siitä riippuvaisen toiminnon</t>
        </is>
      </c>
      <c r="AP85" s="2" t="inlineStr">
        <is>
          <t>menace pour la cybersécurité|
menace sur les systèmes informatiques|
menace informatique|
cybermenace</t>
        </is>
      </c>
      <c r="AQ85" s="2" t="inlineStr">
        <is>
          <t>3|
3|
3|
3</t>
        </is>
      </c>
      <c r="AR85" s="2" t="inlineStr">
        <is>
          <t xml:space="preserve">|
|
|
</t>
        </is>
      </c>
      <c r="AS85" t="inlineStr">
        <is>
          <t>risque d'atteinte à des systèmes informatiques par des États, groupes ou personnes animés par des motivations politiques, financières ou idéologiques</t>
        </is>
      </c>
      <c r="AT85" s="2" t="inlineStr">
        <is>
          <t>bagairt chibearshlándála|
cibearbhagairt</t>
        </is>
      </c>
      <c r="AU85" s="2" t="inlineStr">
        <is>
          <t>3|
3</t>
        </is>
      </c>
      <c r="AV85" s="2" t="inlineStr">
        <is>
          <t xml:space="preserve">|
</t>
        </is>
      </c>
      <c r="AW85" t="inlineStr">
        <is>
          <t>bagairt ó sceimhlitheoirí, heacálaithe, stáit eachtranacha agus coirpigh agus iad ag baint úsáide as an idirlíon</t>
        </is>
      </c>
      <c r="AX85" s="2" t="inlineStr">
        <is>
          <t>kibernetička prijetnja|
kiberprijetnja</t>
        </is>
      </c>
      <c r="AY85" s="2" t="inlineStr">
        <is>
          <t>3|
3</t>
        </is>
      </c>
      <c r="AZ85" s="2" t="inlineStr">
        <is>
          <t>|
preferred</t>
        </is>
      </c>
      <c r="BA85" t="inlineStr">
        <is>
          <t>svaka moguća okolnost ili događaj koji bi mogli negativno utjecati na mrežne i informacijske sustave, njihove korisnike i uključene osobe</t>
        </is>
      </c>
      <c r="BB85" s="2" t="inlineStr">
        <is>
          <t>kiberfenyegetés|
kiberveszély|
kiberbiztonsági fenyegetés|
kiberfenyegetettség</t>
        </is>
      </c>
      <c r="BC85" s="2" t="inlineStr">
        <is>
          <t>3|
3|
3|
3</t>
        </is>
      </c>
      <c r="BD85" s="2" t="inlineStr">
        <is>
          <t xml:space="preserve">|
|
|
</t>
        </is>
      </c>
      <c r="BE85" t="inlineStr">
        <is>
          <t>a kiberteret rosszhiszeműen használó terroristáktól, hackerektől, külföldi államoktól és bűnözőktől kiinduló fenyegetés</t>
        </is>
      </c>
      <c r="BF85" s="2" t="inlineStr">
        <is>
          <t>minaccia alla cibersicurezza|
minaccia informatica</t>
        </is>
      </c>
      <c r="BG85" s="2" t="inlineStr">
        <is>
          <t>3|
3</t>
        </is>
      </c>
      <c r="BH85" s="2" t="inlineStr">
        <is>
          <t xml:space="preserve">|
</t>
        </is>
      </c>
      <c r="BI85" t="inlineStr">
        <is>
          <t>minaccia multidimensionale che si concretizza in attacchi non convenzionali, grazie allo sfruttamento delle potenzialità offerte dalle reti e dai sistemi informatici più avanzati nonché in azioni in grado di recare danni agli interessi di un paese o dei suoi cittadini attraverso la violazione delle sue infrastrutture telematiche</t>
        </is>
      </c>
      <c r="BJ85" s="2" t="inlineStr">
        <is>
          <t>elektroninės erdvės pavojus|
kibernetinė grėsmė</t>
        </is>
      </c>
      <c r="BK85" s="2" t="inlineStr">
        <is>
          <t>2|
3</t>
        </is>
      </c>
      <c r="BL85" s="2" t="inlineStr">
        <is>
          <t>|
preferred</t>
        </is>
      </c>
      <c r="BM85" t="inlineStr">
        <is>
          <t>veiksmai kibernetinėje erdvėje, kuriais siekiama sutrikdyti ypatingos svarbos informacinių infrastruktūrų funkcionavimą, nacionaliniam saugumui svarbių valstybės institucijų ir ūkio sektorių veiklą, išgauti valstybės ir tarnybos paslaptį sudarančią ar kitą neviešą informaciją, įvykdyti kitas nusikalstamas veikas ir taip pakenkti valstybės ir jos piliečių saugumui</t>
        </is>
      </c>
      <c r="BN85" s="2" t="inlineStr">
        <is>
          <t>kiberdrošības apdraudējums|
kiberapdraudējums|
kiberdraudi</t>
        </is>
      </c>
      <c r="BO85" s="2" t="inlineStr">
        <is>
          <t>3|
3|
3</t>
        </is>
      </c>
      <c r="BP85" s="2" t="inlineStr">
        <is>
          <t xml:space="preserve">|
|
</t>
        </is>
      </c>
      <c r="BQ85" t="inlineStr">
        <is>
          <t>jebkādi iespējami apstākļi, notikums vai darbība, kas varētu radīt bojājumus vai traucējumus vai citādi negatīvi ietekmēt tīklu un informācijas sistēmas, šādu sistēmu lietotājus un citas personas</t>
        </is>
      </c>
      <c r="BR85" s="2" t="inlineStr">
        <is>
          <t>theddida għaċ-ċibersigurtà|
theddida ċibernetika</t>
        </is>
      </c>
      <c r="BS85" s="2" t="inlineStr">
        <is>
          <t>3|
3</t>
        </is>
      </c>
      <c r="BT85" s="2" t="inlineStr">
        <is>
          <t xml:space="preserve">|
</t>
        </is>
      </c>
      <c r="BU85" t="inlineStr">
        <is>
          <t>theddida għas-sigurtà ċibernetika kkawżata minn terroristi, hackers, stati barranin u persuni li jużaw mezzi ċibernetiċi dolożament, eż. is-serq ta' &lt;i&gt;data &lt;/i&gt;sensittiva bħal proprjetà intellettwali u proġetti ta' riċerka u żvilupp u l-installazzjoni ta' software doluż li jfixkel u jikkawża dannu lill-infrastrutturi ċibernetiċi</t>
        </is>
      </c>
      <c r="BV85" s="2" t="inlineStr">
        <is>
          <t>cyberdreiging|
virtuele dreiging</t>
        </is>
      </c>
      <c r="BW85" s="2" t="inlineStr">
        <is>
          <t>3|
3</t>
        </is>
      </c>
      <c r="BX85" s="2" t="inlineStr">
        <is>
          <t xml:space="preserve">|
</t>
        </is>
      </c>
      <c r="BY85" t="inlineStr">
        <is>
          <t>het risico dat uitgaat van malafide ICT-praktijken via het internet</t>
        </is>
      </c>
      <c r="BZ85" s="2" t="inlineStr">
        <is>
          <t>zagrożenie cyberbezpieczeństwa|
zagrożenie sieciowe|
cyberzagrożenie</t>
        </is>
      </c>
      <c r="CA85" s="2" t="inlineStr">
        <is>
          <t>3|
3|
3</t>
        </is>
      </c>
      <c r="CB85" s="2" t="inlineStr">
        <is>
          <t xml:space="preserve">preferred|
|
</t>
        </is>
      </c>
      <c r="CC85" t="inlineStr">
        <is>
          <t>zagrożenie, które obejmuje m.in.: 
&lt;br&gt;-włamanie do systemu (przejęcie konta administratora lub użytkownika), 
&lt;br&gt;-utratę poufności informacji, określoną odpowiednią klauzulą tajności, 
&lt;br&gt;-utratę integralności informacji (nielegalna modyfikacja danych), 
&lt;br&gt;-utratę autentyczności informacji, 
&lt;br&gt;-utratę dostępności usług systemu i informacji, 
&lt;br&gt;-podszywanie się pod innego użytkownika</t>
        </is>
      </c>
      <c r="CD85" s="2" t="inlineStr">
        <is>
          <t>ciberameaça</t>
        </is>
      </c>
      <c r="CE85" s="2" t="inlineStr">
        <is>
          <t>3</t>
        </is>
      </c>
      <c r="CF85" s="2" t="inlineStr">
        <is>
          <t/>
        </is>
      </c>
      <c r="CG85" t="inlineStr">
        <is>
          <t>Risco decorrente da utilização do ciberespaço para a prática de atos ilícitos, nomeadamente a fraude documental e o roubo de identidade, o branqueamento de capitais, exploração ilícita e perturbação das infraestruturas de sistemas interligados, radicalização política e ideológica, recrutamento, financiamento, e planeamento de atentados e espionagem com recurso a meios eletrónicos.</t>
        </is>
      </c>
      <c r="CH85" s="2" t="inlineStr">
        <is>
          <t>amenințare cibernetică|
amenințare la adresa securității cibernetice</t>
        </is>
      </c>
      <c r="CI85" s="2" t="inlineStr">
        <is>
          <t>3|
3</t>
        </is>
      </c>
      <c r="CJ85" s="2" t="inlineStr">
        <is>
          <t xml:space="preserve">|
</t>
        </is>
      </c>
      <c r="CK85" t="inlineStr">
        <is>
          <t>orice circumstanță sau eveniment care constituie un pericol potențial la adresa securității cibernetice</t>
        </is>
      </c>
      <c r="CL85" s="2" t="inlineStr">
        <is>
          <t>kybernetická hrozba|
kybernetickobezpečnostná hrozba|
počítačová hrozba</t>
        </is>
      </c>
      <c r="CM85" s="2" t="inlineStr">
        <is>
          <t>3|
3|
3</t>
        </is>
      </c>
      <c r="CN85" s="2" t="inlineStr">
        <is>
          <t xml:space="preserve">|
|
</t>
        </is>
      </c>
      <c r="CO85" t="inlineStr">
        <is>
          <t>každá potenciálna okolnosť, udalosť alebo činnosť, ktorá by mohla poškodiť, narušiť alebo inak negatívne ovplyvniť siete a informačné systémy, užívateľov takýchto systémov a iné osoby</t>
        </is>
      </c>
      <c r="CP85" s="2" t="inlineStr">
        <is>
          <t>kibernetska grožnja</t>
        </is>
      </c>
      <c r="CQ85" s="2" t="inlineStr">
        <is>
          <t>3</t>
        </is>
      </c>
      <c r="CR85" s="2" t="inlineStr">
        <is>
          <t/>
        </is>
      </c>
      <c r="CS85" t="inlineStr">
        <is>
          <t>okoliščina, dogodek ali dejanje s škodljivim učinkom na omrežja, informacijske sisteme, njihove uporabnike in druge osebe</t>
        </is>
      </c>
      <c r="CT85" s="2" t="inlineStr">
        <is>
          <t>cyberhot|
it-hot|
cybersäkerhetshot</t>
        </is>
      </c>
      <c r="CU85" s="2" t="inlineStr">
        <is>
          <t>3|
3|
3</t>
        </is>
      </c>
      <c r="CV85" s="2" t="inlineStr">
        <is>
          <t xml:space="preserve">|
|
</t>
        </is>
      </c>
      <c r="CW85" t="inlineStr">
        <is>
          <t/>
        </is>
      </c>
    </row>
    <row r="86">
      <c r="A86" s="1" t="str">
        <f>HYPERLINK("https://iate.europa.eu/entry/result/3627916/all", "3627916")</f>
        <v>3627916</v>
      </c>
      <c r="B86" t="inlineStr">
        <is>
          <t>EDUCATION AND COMMUNICATIONS</t>
        </is>
      </c>
      <c r="C86" t="inlineStr">
        <is>
          <t>EDUCATION AND COMMUNICATIONS|information technology and data processing</t>
        </is>
      </c>
      <c r="D86" t="inlineStr">
        <is>
          <t>yes</t>
        </is>
      </c>
      <c r="E86" t="inlineStr">
        <is>
          <t/>
        </is>
      </c>
      <c r="F86" s="2" t="inlineStr">
        <is>
          <t>виртуален помощник|
виртуален асистент</t>
        </is>
      </c>
      <c r="G86" s="2" t="inlineStr">
        <is>
          <t>3|
3</t>
        </is>
      </c>
      <c r="H86" s="2" t="inlineStr">
        <is>
          <t xml:space="preserve">|
</t>
        </is>
      </c>
      <c r="I86" t="inlineStr">
        <is>
          <t>софтуер, който може да обработва искания, задачи или въпроси, включително подадени в аудио-, визуален или писмен вид, а също и под формата на жестове или движения, и който в отговор предоставя достъп до други услуги или котролира свързани или физически устройства</t>
        </is>
      </c>
      <c r="J86" s="2" t="inlineStr">
        <is>
          <t>digitální asistent|
virtuální asistent</t>
        </is>
      </c>
      <c r="K86" s="2" t="inlineStr">
        <is>
          <t>3|
3</t>
        </is>
      </c>
      <c r="L86" s="2" t="inlineStr">
        <is>
          <t xml:space="preserve">|
</t>
        </is>
      </c>
      <c r="M86" t="inlineStr">
        <is>
          <t/>
        </is>
      </c>
      <c r="N86" s="2" t="inlineStr">
        <is>
          <t>digital assistent|
virtuel assistent|
AI-assistent</t>
        </is>
      </c>
      <c r="O86" s="2" t="inlineStr">
        <is>
          <t>3|
3|
3</t>
        </is>
      </c>
      <c r="P86" s="2" t="inlineStr">
        <is>
          <t xml:space="preserve">|
|
</t>
        </is>
      </c>
      <c r="Q86" t="inlineStr">
        <is>
          <t>software, der kan behandle instrukser, opgaver eller spørgsmål afgivet f.eks. mundtligt, visuelt eller skriftligt eller ved hjælp af gestik eller bevægelser, og som ud fra disse instrukser, opgaver eller spørgsmål giver adgang til andre tjenester eller kontrollerer forbundet eller fysisk udstyr</t>
        </is>
      </c>
      <c r="R86" s="2" t="inlineStr">
        <is>
          <t>virtueller Assistent</t>
        </is>
      </c>
      <c r="S86" s="2" t="inlineStr">
        <is>
          <t>3</t>
        </is>
      </c>
      <c r="T86" s="2" t="inlineStr">
        <is>
          <t/>
        </is>
      </c>
      <c r="U86" t="inlineStr">
        <is>
          <t>Software, die Aufträge, Aufgaben oder Fragen verarbeiten kann, auch 
aufgrund von Eingaben in Ton-, Bild- und Schriftform, Gesten oder Bewegungen, 
und die auf der Grundlage dieser Aufträge, Aufgaben oder Fragen den Zugang zu 
anderen Diensten ermöglicht oder angeschlossene oder physische Geräte steuert</t>
        </is>
      </c>
      <c r="V86" t="inlineStr">
        <is>
          <t/>
        </is>
      </c>
      <c r="W86" t="inlineStr">
        <is>
          <t/>
        </is>
      </c>
      <c r="X86" t="inlineStr">
        <is>
          <t/>
        </is>
      </c>
      <c r="Y86" t="inlineStr">
        <is>
          <t/>
        </is>
      </c>
      <c r="Z86" s="2" t="inlineStr">
        <is>
          <t>digital assistant|
AI assistant|
virtual assistant</t>
        </is>
      </c>
      <c r="AA86" s="2" t="inlineStr">
        <is>
          <t>3|
3|
3</t>
        </is>
      </c>
      <c r="AB86" s="2" t="inlineStr">
        <is>
          <t xml:space="preserve">|
|
</t>
        </is>
      </c>
      <c r="AC86" t="inlineStr">
        <is>
          <t>software that can process demands, tasks or
questions, including those based on audio, visual, written input, gestures or
motions, and that, based on those demands, tasks or questions, provides access
to other services or controls connected or physical devices</t>
        </is>
      </c>
      <c r="AD86" s="2" t="inlineStr">
        <is>
          <t>asistente de inteligencia artificial|
asistente digital|
asistente virtual</t>
        </is>
      </c>
      <c r="AE86" s="2" t="inlineStr">
        <is>
          <t>3|
3|
3</t>
        </is>
      </c>
      <c r="AF86" s="2" t="inlineStr">
        <is>
          <t xml:space="preserve">|
|
</t>
        </is>
      </c>
      <c r="AG86" t="inlineStr">
        <is>
          <t>&lt;i&gt;Software&lt;/i&gt; que puede procesar peticiones, tareas o preguntas, también 
las formuladas mediante sonidos, imágenes, texto, gestos o movimientos y que, 
basándose en dichas peticiones, tareas o preguntas, proporciona acceso a otros 
servicios o controla dispositivos conectados o físicos.</t>
        </is>
      </c>
      <c r="AH86" t="inlineStr">
        <is>
          <t/>
        </is>
      </c>
      <c r="AI86" t="inlineStr">
        <is>
          <t/>
        </is>
      </c>
      <c r="AJ86" t="inlineStr">
        <is>
          <t/>
        </is>
      </c>
      <c r="AK86" t="inlineStr">
        <is>
          <t/>
        </is>
      </c>
      <c r="AL86" s="2" t="inlineStr">
        <is>
          <t>virtuaaliavustaja|
digiavustaja|
tekoälyavustaja</t>
        </is>
      </c>
      <c r="AM86" s="2" t="inlineStr">
        <is>
          <t>3|
3|
3</t>
        </is>
      </c>
      <c r="AN86" s="2" t="inlineStr">
        <is>
          <t xml:space="preserve">|
|
</t>
        </is>
      </c>
      <c r="AO86" t="inlineStr">
        <is>
          <t>"tekoälysovellus, joka tunnistaa puhetta ja toimii käyttäjänsä apuna erilaisissa tilanteissa"</t>
        </is>
      </c>
      <c r="AP86" s="2" t="inlineStr">
        <is>
          <t>assistant virtuel intelligent|
assistant virtuel|
assistant numérique</t>
        </is>
      </c>
      <c r="AQ86" s="2" t="inlineStr">
        <is>
          <t>3|
3|
3</t>
        </is>
      </c>
      <c r="AR86" s="2" t="inlineStr">
        <is>
          <t xml:space="preserve">|
|
</t>
        </is>
      </c>
      <c r="AS86" t="inlineStr">
        <is>
          <t>logiciel en mesure de traiter des demandes, tâches ou questions, qu'elles soient vocales, visuelles, écrites, gestuelles ou basées sur les mouvements, et qui, sur la base de ces demandes, tâches ou questions, fournit un accès à d'autres services ou contrôle des dispositifs connectés ou physiques</t>
        </is>
      </c>
      <c r="AT86" t="inlineStr">
        <is>
          <t/>
        </is>
      </c>
      <c r="AU86" t="inlineStr">
        <is>
          <t/>
        </is>
      </c>
      <c r="AV86" t="inlineStr">
        <is>
          <t/>
        </is>
      </c>
      <c r="AW86" t="inlineStr">
        <is>
          <t/>
        </is>
      </c>
      <c r="AX86" t="inlineStr">
        <is>
          <t/>
        </is>
      </c>
      <c r="AY86" t="inlineStr">
        <is>
          <t/>
        </is>
      </c>
      <c r="AZ86" t="inlineStr">
        <is>
          <t/>
        </is>
      </c>
      <c r="BA86" t="inlineStr">
        <is>
          <t/>
        </is>
      </c>
      <c r="BB86" s="2" t="inlineStr">
        <is>
          <t>virtuális asszisztens|
digitális asszisztens</t>
        </is>
      </c>
      <c r="BC86" s="2" t="inlineStr">
        <is>
          <t>3|
3</t>
        </is>
      </c>
      <c r="BD86" s="2" t="inlineStr">
        <is>
          <t xml:space="preserve">|
</t>
        </is>
      </c>
      <c r="BE86" t="inlineStr">
        <is>
          <t>olyan szoftver, amely képes utasításokat, feladatokat vagy kérdéseket
feldolgozni, beleértve azokat is, amelyek audio-, vizuális, írásbeli inputon,
gesztusokon vagy mozgásokon alapulnak, és amely ezen utasítások, feladatok vagy
kérdések alapján hozzáférést biztosít más szolgáltatásokhoz, illetve
összekapcsolt vagy fizikai eszközöket irányít</t>
        </is>
      </c>
      <c r="BF86" s="2" t="inlineStr">
        <is>
          <t>assistente digitale|
assistente virtuale</t>
        </is>
      </c>
      <c r="BG86" s="2" t="inlineStr">
        <is>
          <t>3|
3</t>
        </is>
      </c>
      <c r="BH86" s="2" t="inlineStr">
        <is>
          <t xml:space="preserve">|
</t>
        </is>
      </c>
      <c r="BI86" t="inlineStr">
        <is>
          <t>software in grado di gestire richieste, compiti o domande, compresi quelli basati su input audio, visivi o scritti, gesti o movimenti, e che, sulla base di tali richieste, compiti o domande, fornisce accesso ad altri servizi o controlla dispositivi connessi o fisici</t>
        </is>
      </c>
      <c r="BJ86" s="2" t="inlineStr">
        <is>
          <t>dirbtinio intelekto asistentas|
skaitmeninis asistentas|
virtualusis asistentas</t>
        </is>
      </c>
      <c r="BK86" s="2" t="inlineStr">
        <is>
          <t>3|
3|
3</t>
        </is>
      </c>
      <c r="BL86" s="2" t="inlineStr">
        <is>
          <t xml:space="preserve">|
|
</t>
        </is>
      </c>
      <c r="BM86" t="inlineStr">
        <is>
          <t>programinė įranga, kuri gali apdoroti komandas, užduotis ar klausimus, be kita ko, grindžiamas audio, vizualine, rašytine įvestimi, gestais ar judesiais, ir kuri, remdamasi tomis komandomis, užduotimis ar klausimais, suteikia prieigą prie kitų paslaugų ar valdo prijungtus ar fizinius prietaisus</t>
        </is>
      </c>
      <c r="BN86" s="2" t="inlineStr">
        <is>
          <t>digitālais asistents|
virtuālais asistents</t>
        </is>
      </c>
      <c r="BO86" s="2" t="inlineStr">
        <is>
          <t>3|
3</t>
        </is>
      </c>
      <c r="BP86" s="2" t="inlineStr">
        <is>
          <t xml:space="preserve">|
</t>
        </is>
      </c>
      <c r="BQ86" t="inlineStr">
        <is>
          <t>lietojumprogramma, kura var apstrādāt pieprasījumus, uzdevumus vai jautājumus – 
tostarp tos, ko ievada audio, vizuālā, rakstiskā formātā vai ar žestiem vai 
kustībām – un kura, pamatojoties uz minētajiem pieprasījumiem, uzdevumiem vai 
jautājumiem, nodrošina piekļuvi citiem pakalpojumiem vai kontrolē savienotās vai 
fiziskās ierīces</t>
        </is>
      </c>
      <c r="BR86" s="2" t="inlineStr">
        <is>
          <t>assistent virtwali|
assistent diġitali</t>
        </is>
      </c>
      <c r="BS86" s="2" t="inlineStr">
        <is>
          <t>3|
3</t>
        </is>
      </c>
      <c r="BT86" s="2" t="inlineStr">
        <is>
          <t xml:space="preserve">|
</t>
        </is>
      </c>
      <c r="BU86" t="inlineStr">
        <is>
          <t>software li jista' jipproċessa talbiet, kompiti jew mistoqsijiet, fosthom dawk ibbażati fuq input awdjo, viżwali, bil-miktub, ġesti jew ċaqliq, u li, fuq il-bażi ta' dawk it-talbiet, il-kompiti jew il-mistoqsijiet, jipprovdi aċċess għal servizzi oħrajn jew jikkontrolla apparat konness jew fiżiku</t>
        </is>
      </c>
      <c r="BV86" s="2" t="inlineStr">
        <is>
          <t>slimme assistent|
virtuele assistent|
digitale assistent</t>
        </is>
      </c>
      <c r="BW86" s="2" t="inlineStr">
        <is>
          <t>2|
3|
3</t>
        </is>
      </c>
      <c r="BX86" s="2" t="inlineStr">
        <is>
          <t xml:space="preserve">|
|
</t>
        </is>
      </c>
      <c r="BY86" t="inlineStr">
        <is>
          <t>software
die verzoeken, taken of vragen kan verwerken, onder meer op basis van
auditieve, visuele of geschreven input, gebaren of bewegingen, en die, op basis
van die verzoeken, taken of vragen, toegang biedt tot andere diensten, of verbonden dan wel fysieke apparaten bestuurt</t>
        </is>
      </c>
      <c r="BZ86" t="inlineStr">
        <is>
          <t/>
        </is>
      </c>
      <c r="CA86" t="inlineStr">
        <is>
          <t/>
        </is>
      </c>
      <c r="CB86" t="inlineStr">
        <is>
          <t/>
        </is>
      </c>
      <c r="CC86" t="inlineStr">
        <is>
          <t/>
        </is>
      </c>
      <c r="CD86" s="2" t="inlineStr">
        <is>
          <t>assistente digital|
assistente virtual</t>
        </is>
      </c>
      <c r="CE86" s="2" t="inlineStr">
        <is>
          <t>3|
3</t>
        </is>
      </c>
      <c r="CF86" s="2" t="inlineStr">
        <is>
          <t xml:space="preserve">|
</t>
        </is>
      </c>
      <c r="CG86" t="inlineStr">
        <is>
          <t/>
        </is>
      </c>
      <c r="CH86" s="2" t="inlineStr">
        <is>
          <t>asistent digital|
asistent virtual</t>
        </is>
      </c>
      <c r="CI86" s="2" t="inlineStr">
        <is>
          <t>3|
3</t>
        </is>
      </c>
      <c r="CJ86" s="2" t="inlineStr">
        <is>
          <t xml:space="preserve">|
</t>
        </is>
      </c>
      <c r="CK86" t="inlineStr">
        <is>
          <t>software care poate prelucra cereri, sarcini sau întrebări bazate pe tehnologii audio, de imagistică sau alte tehnologii de calcul cognitiv, inclusiv servicii de realitate augmentată, și care, pe baza acestor cereri, sarcini sau întrebări, accesează propriile servicii și serviciile terților sau controlează dispozitivele proprii și ale terților</t>
        </is>
      </c>
      <c r="CL86" t="inlineStr">
        <is>
          <t/>
        </is>
      </c>
      <c r="CM86" t="inlineStr">
        <is>
          <t/>
        </is>
      </c>
      <c r="CN86" t="inlineStr">
        <is>
          <t/>
        </is>
      </c>
      <c r="CO86" t="inlineStr">
        <is>
          <t/>
        </is>
      </c>
      <c r="CP86" s="2" t="inlineStr">
        <is>
          <t>digitalni pomočnik|
virtualni pomočnik</t>
        </is>
      </c>
      <c r="CQ86" s="2" t="inlineStr">
        <is>
          <t>3|
3</t>
        </is>
      </c>
      <c r="CR86" s="2" t="inlineStr">
        <is>
          <t xml:space="preserve">|
</t>
        </is>
      </c>
      <c r="CS86" t="inlineStr">
        <is>
          <t/>
        </is>
      </c>
      <c r="CT86" t="inlineStr">
        <is>
          <t/>
        </is>
      </c>
      <c r="CU86" t="inlineStr">
        <is>
          <t/>
        </is>
      </c>
      <c r="CV86" t="inlineStr">
        <is>
          <t/>
        </is>
      </c>
      <c r="CW86" t="inlineStr">
        <is>
          <t/>
        </is>
      </c>
    </row>
    <row r="87">
      <c r="A87" s="1" t="str">
        <f>HYPERLINK("https://iate.europa.eu/entry/result/3574655/all", "3574655")</f>
        <v>3574655</v>
      </c>
      <c r="B87" t="inlineStr">
        <is>
          <t>EDUCATION AND COMMUNICATIONS</t>
        </is>
      </c>
      <c r="C87" t="inlineStr">
        <is>
          <t>EDUCATION AND COMMUNICATIONS|information technology and data processing</t>
        </is>
      </c>
      <c r="D87" t="inlineStr">
        <is>
          <t>yes</t>
        </is>
      </c>
      <c r="E87" t="inlineStr">
        <is>
          <t/>
        </is>
      </c>
      <c r="F87" s="2" t="inlineStr">
        <is>
          <t>2FA|
двуфакторно удостоверяване|
двуфакторна автентикация</t>
        </is>
      </c>
      <c r="G87" s="2" t="inlineStr">
        <is>
          <t>3|
3|
3</t>
        </is>
      </c>
      <c r="H87" s="2" t="inlineStr">
        <is>
          <t xml:space="preserve">|
|
</t>
        </is>
      </c>
      <c r="I87" t="inlineStr">
        <is>
          <t>&lt;div&gt;
 начин за потвърждаване на самоличността за влизане в личен профил, при който ползвателите прилагат два от следните три общоприети фактора за удостоверяване на самоличността:&lt;/div&gt; 
&lt;div&gt;
 1. нещо, което само ползвателят знае (напр. парола, PIN и т.н.); 
 &lt;br&gt;2. нещо, което ползвателят притежава (смартфон, SIM карта, USB ключ за сигурност и т.н.); и 
 &lt;br&gt;3. нещо, което е физически уникално за ползвателя (напр. глас, пръстов отпечатък, ирис и т.н.) &lt;/div&gt;</t>
        </is>
      </c>
      <c r="J87" s="2" t="inlineStr">
        <is>
          <t>2FA|
dvoufaktorová autentizace|
dvoufaktorové ověřování</t>
        </is>
      </c>
      <c r="K87" s="2" t="inlineStr">
        <is>
          <t>3|
3|
3</t>
        </is>
      </c>
      <c r="L87" s="2" t="inlineStr">
        <is>
          <t xml:space="preserve">|
|
</t>
        </is>
      </c>
      <c r="M87" t="inlineStr">
        <is>
          <t>proces ověřování totožnosti uživatele účtu, vyžadující dvě formy autentizace</t>
        </is>
      </c>
      <c r="N87" s="2" t="inlineStr">
        <is>
          <t>tofaktorgodkendelse|
tofaktorverifikation</t>
        </is>
      </c>
      <c r="O87" s="2" t="inlineStr">
        <is>
          <t>3|
3</t>
        </is>
      </c>
      <c r="P87" s="2" t="inlineStr">
        <is>
          <t xml:space="preserve">|
</t>
        </is>
      </c>
      <c r="Q87" t="inlineStr">
        <is>
          <t>metode til bekræftelse af brugeridentifikation baseret på to forskellige former for verifikation</t>
        </is>
      </c>
      <c r="R87" s="2" t="inlineStr">
        <is>
          <t>Zwei-Faktor-Authentisierung|
Zwei-Faktor-Authentifizierung</t>
        </is>
      </c>
      <c r="S87" s="2" t="inlineStr">
        <is>
          <t>3|
3</t>
        </is>
      </c>
      <c r="T87" s="2" t="inlineStr">
        <is>
          <t xml:space="preserve">|
</t>
        </is>
      </c>
      <c r="U87" t="inlineStr">
        <is>
          <t>Identitätsnachweis eines Nutzers mittels der Kombination zweier unterschiedlicher und insbesondere unabhängiger Komponenten (Faktoren)</t>
        </is>
      </c>
      <c r="V87" s="2" t="inlineStr">
        <is>
          <t>διπαραγοντικός έλεγχος γνησιότητας</t>
        </is>
      </c>
      <c r="W87" s="2" t="inlineStr">
        <is>
          <t>3</t>
        </is>
      </c>
      <c r="X87" s="2" t="inlineStr">
        <is>
          <t/>
        </is>
      </c>
      <c r="Y87" t="inlineStr">
        <is>
          <t/>
        </is>
      </c>
      <c r="Z87" s="2" t="inlineStr">
        <is>
          <t>TFA|
two-factor authentication|
2 factor authentication|
2FA|
two-factor authentification|
two-factor verification|
multi-factor authentication</t>
        </is>
      </c>
      <c r="AA87" s="2" t="inlineStr">
        <is>
          <t>1|
3|
1|
3|
1|
1|
1</t>
        </is>
      </c>
      <c r="AB87" s="2" t="inlineStr">
        <is>
          <t xml:space="preserve">|
|
|
|
|
|
</t>
        </is>
      </c>
      <c r="AC87" t="inlineStr">
        <is>
          <t>method of confirming a user's claimed identity by using a combination of two of the following different authentication factors: 
&lt;br&gt; 1. something the user knows (e.g. a password, PIN code or answer to secret question) 
&lt;br&gt;2. something the user has (e.g. a token, a mobile phone, a USB, a key fob) 
&lt;br&gt;3. something the user is (e.g. face or voice recognition, behavioural biometrics, fingerprint, retina or iris scan)</t>
        </is>
      </c>
      <c r="AD87" s="2" t="inlineStr">
        <is>
          <t>autenticación de doble factor</t>
        </is>
      </c>
      <c r="AE87" s="2" t="inlineStr">
        <is>
          <t>3</t>
        </is>
      </c>
      <c r="AF87" s="2" t="inlineStr">
        <is>
          <t/>
        </is>
      </c>
      <c r="AG87" t="inlineStr">
        <is>
          <t>Procedimiento de comprobación de la identidad basado en la combinación de dos de los siguientes factores: 
&lt;br&gt; con «algo que sé» (una contraseña o PIN), 
&lt;br&gt;con «algo que tengo» (un token USB o una tarjeta de coordenadas) 
&lt;br&gt; con «algo que soy» (la huella, el iris, la voz o el rostro)</t>
        </is>
      </c>
      <c r="AH87" s="2" t="inlineStr">
        <is>
          <t>kaksikautentimine</t>
        </is>
      </c>
      <c r="AI87" s="2" t="inlineStr">
        <is>
          <t>3</t>
        </is>
      </c>
      <c r="AJ87" s="2" t="inlineStr">
        <is>
          <t/>
        </is>
      </c>
      <c r="AK87" t="inlineStr">
        <is>
          <t>kahe sõltumatu identsustõendiga autentimine- multiautentimise lihtsaim vorm</t>
        </is>
      </c>
      <c r="AL87" s="2" t="inlineStr">
        <is>
          <t>kaksivaiheinen tunnistus|
kahteen tekijään perustuva todennus</t>
        </is>
      </c>
      <c r="AM87" s="2" t="inlineStr">
        <is>
          <t>3|
3</t>
        </is>
      </c>
      <c r="AN87" s="2" t="inlineStr">
        <is>
          <t xml:space="preserve">|
</t>
        </is>
      </c>
      <c r="AO87" t="inlineStr">
        <is>
          <t>tunnistus, joka tapahtuu kahdessa eri vaiheessa</t>
        </is>
      </c>
      <c r="AP87" s="2" t="inlineStr">
        <is>
          <t>double authentification|
authentification en deux facteurs</t>
        </is>
      </c>
      <c r="AQ87" s="2" t="inlineStr">
        <is>
          <t>3|
3</t>
        </is>
      </c>
      <c r="AR87" s="2" t="inlineStr">
        <is>
          <t xml:space="preserve">|
</t>
        </is>
      </c>
      <c r="AS87" t="inlineStr">
        <is>
          <t>technique qui consiste à valider l'identité d'un utilisateur par deux facteurs d'authentification différents</t>
        </is>
      </c>
      <c r="AT87" s="2" t="inlineStr">
        <is>
          <t>fíorú dhá fhachtóir|
fíorú dhá chéim</t>
        </is>
      </c>
      <c r="AU87" s="2" t="inlineStr">
        <is>
          <t>3|
3</t>
        </is>
      </c>
      <c r="AV87" s="2" t="inlineStr">
        <is>
          <t xml:space="preserve">|
</t>
        </is>
      </c>
      <c r="AW87" t="inlineStr">
        <is>
          <t/>
        </is>
      </c>
      <c r="AX87" s="2" t="inlineStr">
        <is>
          <t>dvostruka autentifikacija|
dvostruka provjera autentičnosti</t>
        </is>
      </c>
      <c r="AY87" s="2" t="inlineStr">
        <is>
          <t>3|
3</t>
        </is>
      </c>
      <c r="AZ87" s="2" t="inlineStr">
        <is>
          <t xml:space="preserve">preferred|
</t>
        </is>
      </c>
      <c r="BA87" t="inlineStr">
        <is>
          <t/>
        </is>
      </c>
      <c r="BB87" s="2" t="inlineStr">
        <is>
          <t>kéttényezős azonosítás|
kéttényezős hitelesítés</t>
        </is>
      </c>
      <c r="BC87" s="2" t="inlineStr">
        <is>
          <t>3|
3</t>
        </is>
      </c>
      <c r="BD87" s="2" t="inlineStr">
        <is>
          <t xml:space="preserve">|
</t>
        </is>
      </c>
      <c r="BE87" t="inlineStr">
        <is>
          <t>biztonsági azonosítási/hitelesítési folyamat, amelynek során a felhasználó az alábbi tényezők közül 
&lt;i&gt;két&lt;/i&gt; különbözővel azonosítja magát: 
&lt;br&gt;- valamilyen általa ismert információval (pl. jelszó); 
&lt;br&gt;- valamilyen birtokában lévő tárggyal (pl. bankkártya); 
&lt;br&gt;- személyes tulajdonságával (pl. ujjlenyomat)</t>
        </is>
      </c>
      <c r="BF87" s="2" t="inlineStr">
        <is>
          <t>2FA|
autenticazione a due fattori</t>
        </is>
      </c>
      <c r="BG87" s="2" t="inlineStr">
        <is>
          <t>3|
3</t>
        </is>
      </c>
      <c r="BH87" s="2" t="inlineStr">
        <is>
          <t xml:space="preserve">|
</t>
        </is>
      </c>
      <c r="BI87" t="inlineStr">
        <is>
          <t>metodo per confermare l’identità dichiarata di un utente di account utilizzando una combinazione di due componenti diversi come, ad esempio, la password vera e propria e l’invio di un SMS sul proprio numero di telefono</t>
        </is>
      </c>
      <c r="BJ87" s="2" t="inlineStr">
        <is>
          <t>2FA|
dviejų veiksnių tapatumo nustatymas|
dvielementis tapatumo nustatymas</t>
        </is>
      </c>
      <c r="BK87" s="2" t="inlineStr">
        <is>
          <t>2|
2|
3</t>
        </is>
      </c>
      <c r="BL87" s="2" t="inlineStr">
        <is>
          <t xml:space="preserve">|
|
</t>
        </is>
      </c>
      <c r="BM87" t="inlineStr">
        <is>
          <t>metodas, kuriuo vartotojo tapatybė nustatoma pagal bet kuriuos du iš šių elementų: 
&lt;br&gt;1) vartotojo žinoma informacija (pvz., slaptažodis, PIN kodas, atsakymas į klausimą); 
&lt;br&gt;2) vartotojo gaunama informacija (mobilusis telefonas, USB ar pan.); 
&lt;br&gt;3) vartotojo biologinė informacija (veido ar balso atpažinimas, biometrinis atpažinimas, pirštų atspaudai, tinklainės nuskaitymas ir pan.)</t>
        </is>
      </c>
      <c r="BN87" s="2" t="inlineStr">
        <is>
          <t>divfaktoru autentifikācija</t>
        </is>
      </c>
      <c r="BO87" s="2" t="inlineStr">
        <is>
          <t>2</t>
        </is>
      </c>
      <c r="BP87" s="2" t="inlineStr">
        <is>
          <t/>
        </is>
      </c>
      <c r="BQ87" t="inlineStr">
        <is>
          <t/>
        </is>
      </c>
      <c r="BR87" s="2" t="inlineStr">
        <is>
          <t>awtentikazzjoni b'żewġ fatturi|
2FA</t>
        </is>
      </c>
      <c r="BS87" s="2" t="inlineStr">
        <is>
          <t>3|
3</t>
        </is>
      </c>
      <c r="BT87" s="2" t="inlineStr">
        <is>
          <t xml:space="preserve">|
</t>
        </is>
      </c>
      <c r="BU87" t="inlineStr">
        <is>
          <t>metodu ta' sigurtà li jintuża biex tiġi kkonfermata l-identità ddikjarata minn utent, billi jintuża kombinament ta' tnejn mill-fatturi ta' awtentikazzjoni differenti li ġejjin: 
&lt;br&gt; 1. xi ħaġa li jkun jafha biss l-utent bħal pereż. password, kodiċi PIN jew tweġiba għal mistoqsija sigrieta 
&lt;br&gt; 2. xi ħaġa li jkollu l-utent bħal pereż. token, mobile, USB, key fob eċċ. 
&lt;br&gt; 3. xi ħaġa li tagħmel parti mill-utent bħal pereż. ir-rikonoxximent tal-wiċċ jew tal-vuċi, il-bijometrika komportamentali, il-marka tas-swaba', l-iskennjar tar-retina jew tal-iris</t>
        </is>
      </c>
      <c r="BV87" s="2" t="inlineStr">
        <is>
          <t>dubbele authenticatie|
tweefactorauthenticatie</t>
        </is>
      </c>
      <c r="BW87" s="2" t="inlineStr">
        <is>
          <t>3|
3</t>
        </is>
      </c>
      <c r="BX87" s="2" t="inlineStr">
        <is>
          <t xml:space="preserve">|
</t>
        </is>
      </c>
      <c r="BY87" t="inlineStr">
        <is>
          <t>authenticatie door middel van twee factoren uit verschillende categorieën</t>
        </is>
      </c>
      <c r="BZ87" s="2" t="inlineStr">
        <is>
          <t>uwierzytelnianie dwupoziomowe|
uwierzytelnianie dwuskładnikowe</t>
        </is>
      </c>
      <c r="CA87" s="2" t="inlineStr">
        <is>
          <t>2|
3</t>
        </is>
      </c>
      <c r="CB87" s="2" t="inlineStr">
        <is>
          <t xml:space="preserve">|
</t>
        </is>
      </c>
      <c r="CC87" t="inlineStr">
        <is>
          <t>metoda bezpiecznego logowania łącząca w sobie dwa rodzaje autoryzacji użytkownika z nastepujących trzech metod: 
&lt;br&gt;1. coś co wiesz – informacja będąca w wyłącznym posiadaniu uprawnionego podmiotu, na przykład hasło lub klucz prywatny; 
&lt;br&gt;2. coś co masz – przedmiot będący w posiadaniu uprawnionego podmiotu, na przykład klucz (do zamka) lub token (generator kodów); 
&lt;br&gt;3. coś czym jesteś – metody biometryczne</t>
        </is>
      </c>
      <c r="CD87" s="2" t="inlineStr">
        <is>
          <t>autenticação de dois fatores</t>
        </is>
      </c>
      <c r="CE87" s="2" t="inlineStr">
        <is>
          <t>3</t>
        </is>
      </c>
      <c r="CF87" s="2" t="inlineStr">
        <is>
          <t/>
        </is>
      </c>
      <c r="CG87" t="inlineStr">
        <is>
          <t>Camada adicional de segurança para o seu dispositivo, concebida para garantir que o utilizador é a única pessoa que pode aceder à conta, mesmo que alguém conheça a sua palavra-passe.</t>
        </is>
      </c>
      <c r="CH87" s="2" t="inlineStr">
        <is>
          <t>autentificare dublă</t>
        </is>
      </c>
      <c r="CI87" s="2" t="inlineStr">
        <is>
          <t>3</t>
        </is>
      </c>
      <c r="CJ87" s="2" t="inlineStr">
        <is>
          <t/>
        </is>
      </c>
      <c r="CK87" t="inlineStr">
        <is>
          <t/>
        </is>
      </c>
      <c r="CL87" s="2" t="inlineStr">
        <is>
          <t>dvojstupňová autentifikácia</t>
        </is>
      </c>
      <c r="CM87" s="2" t="inlineStr">
        <is>
          <t>3</t>
        </is>
      </c>
      <c r="CN87" s="2" t="inlineStr">
        <is>
          <t/>
        </is>
      </c>
      <c r="CO87" t="inlineStr">
        <is>
          <t>metóda overenia používateľovej identity, ktorá využíva dva z týchto troch typov informácií: 
&lt;br&gt;- niečo, čo osoba vie (najčastejšie heslo), 
&lt;br&gt;- niečo, čo osoba má (najčastejšie fyzické zariadenie nazývané token), 
&lt;br&gt;- niečo, čím osoba je (odtlačok prsta, tón hlasu apod.)</t>
        </is>
      </c>
      <c r="CP87" s="2" t="inlineStr">
        <is>
          <t>dvofaktorska avtentikacija</t>
        </is>
      </c>
      <c r="CQ87" s="2" t="inlineStr">
        <is>
          <t>3</t>
        </is>
      </c>
      <c r="CR87" s="2" t="inlineStr">
        <is>
          <t/>
        </is>
      </c>
      <c r="CS87" t="inlineStr">
        <is>
          <t>preverjanje istovetnosti uporabnika z nečim, kar uporabnik ve, in nečim, kar uporabnik ima</t>
        </is>
      </c>
      <c r="CT87" s="2" t="inlineStr">
        <is>
          <t>tvåfaktorsautentisering</t>
        </is>
      </c>
      <c r="CU87" s="2" t="inlineStr">
        <is>
          <t>3</t>
        </is>
      </c>
      <c r="CV87" s="2" t="inlineStr">
        <is>
          <t/>
        </is>
      </c>
      <c r="CW87" t="inlineStr">
        <is>
          <t>identitetskontroll med hjälp av två skilda former av in­forma­tion som kan vara något man vet (lösenord, pin-kod), något man har (t ex kort, dosa) något man är (biometri)</t>
        </is>
      </c>
    </row>
    <row r="88">
      <c r="A88" s="1" t="str">
        <f>HYPERLINK("https://iate.europa.eu/entry/result/3578619/all", "3578619")</f>
        <v>3578619</v>
      </c>
      <c r="B88" t="inlineStr">
        <is>
          <t>EDUCATION AND COMMUNICATIONS</t>
        </is>
      </c>
      <c r="C88" t="inlineStr">
        <is>
          <t>EDUCATION AND COMMUNICATIONS|information technology and data processing</t>
        </is>
      </c>
      <c r="D88" t="inlineStr">
        <is>
          <t>yes</t>
        </is>
      </c>
      <c r="E88" t="inlineStr">
        <is>
          <t/>
        </is>
      </c>
      <c r="F88" s="2" t="inlineStr">
        <is>
          <t>потвърждаване в две стъпки|
удостоверяване в две стъпки</t>
        </is>
      </c>
      <c r="G88" s="2" t="inlineStr">
        <is>
          <t>3|
3</t>
        </is>
      </c>
      <c r="H88" s="2" t="inlineStr">
        <is>
          <t xml:space="preserve">|
</t>
        </is>
      </c>
      <c r="I88" t="inlineStr">
        <is>
          <t>факултативен начин за влизане в личния профил, при който ползвателите потвърждават самоличността си чрез две последователни стъпки, а именно парола и еднократен код за сигурност, изпратен към телефон или електронна поща</t>
        </is>
      </c>
      <c r="J88" s="2" t="inlineStr">
        <is>
          <t>dvoustupňové ověření</t>
        </is>
      </c>
      <c r="K88" s="2" t="inlineStr">
        <is>
          <t>3</t>
        </is>
      </c>
      <c r="L88" s="2" t="inlineStr">
        <is>
          <t/>
        </is>
      </c>
      <c r="M88" t="inlineStr">
        <is>
          <t>způsob přihlášení k účtu, vyžadující jak zadání hesla, tak zadání jednorázového bezpečnostního kódu zaslaného správcem účtu</t>
        </is>
      </c>
      <c r="N88" s="2" t="inlineStr">
        <is>
          <t>totrinsbekræftelse|
totrinslogin</t>
        </is>
      </c>
      <c r="O88" s="2" t="inlineStr">
        <is>
          <t>3|
3</t>
        </is>
      </c>
      <c r="P88" s="2" t="inlineStr">
        <is>
          <t xml:space="preserve">|
</t>
        </is>
      </c>
      <c r="Q88" t="inlineStr">
        <is>
          <t>metode til bekræftelse af brugeridentifikation ved anvendelse af to forskellige koder</t>
        </is>
      </c>
      <c r="R88" s="2" t="inlineStr">
        <is>
          <t>zweistufige Verifizierung</t>
        </is>
      </c>
      <c r="S88" s="2" t="inlineStr">
        <is>
          <t>3</t>
        </is>
      </c>
      <c r="T88" s="2" t="inlineStr">
        <is>
          <t/>
        </is>
      </c>
      <c r="U88" t="inlineStr">
        <is>
          <t/>
        </is>
      </c>
      <c r="V88" s="2" t="inlineStr">
        <is>
          <t>επαλήθευση με δύο βήματα</t>
        </is>
      </c>
      <c r="W88" s="2" t="inlineStr">
        <is>
          <t>3</t>
        </is>
      </c>
      <c r="X88" s="2" t="inlineStr">
        <is>
          <t/>
        </is>
      </c>
      <c r="Y88" t="inlineStr">
        <is>
          <t/>
        </is>
      </c>
      <c r="Z88" s="2" t="inlineStr">
        <is>
          <t>two-step verification|
two-step authentication</t>
        </is>
      </c>
      <c r="AA88" s="2" t="inlineStr">
        <is>
          <t>3|
1</t>
        </is>
      </c>
      <c r="AB88" s="2" t="inlineStr">
        <is>
          <t xml:space="preserve">|
</t>
        </is>
      </c>
      <c r="AC88" t="inlineStr">
        <is>
          <t>means of confirming a user's claimed identity using two methods belonging to the same category of authentication factors, performed one after the other (e.g. memorised password followed by one-time code sent to a registered phone number)</t>
        </is>
      </c>
      <c r="AD88" s="2" t="inlineStr">
        <is>
          <t>autenticación en dos pasos</t>
        </is>
      </c>
      <c r="AE88" s="2" t="inlineStr">
        <is>
          <t>3</t>
        </is>
      </c>
      <c r="AF88" s="2" t="inlineStr">
        <is>
          <t/>
        </is>
      </c>
      <c r="AG88" t="inlineStr">
        <is>
          <t>Procedimiento para confirmar la identidad de un usuario en el que se utilizan dos factores del tipo «algo que sé», por ejemplo contraseña y un código enviado por SMS o email.</t>
        </is>
      </c>
      <c r="AH88" s="2" t="inlineStr">
        <is>
          <t>topeltkontroll</t>
        </is>
      </c>
      <c r="AI88" s="2" t="inlineStr">
        <is>
          <t>3</t>
        </is>
      </c>
      <c r="AJ88" s="2" t="inlineStr">
        <is>
          <t/>
        </is>
      </c>
      <c r="AK88" t="inlineStr">
        <is>
          <t/>
        </is>
      </c>
      <c r="AL88" s="2" t="inlineStr">
        <is>
          <t>kaksivaiheinen tarkistus</t>
        </is>
      </c>
      <c r="AM88" s="2" t="inlineStr">
        <is>
          <t>3</t>
        </is>
      </c>
      <c r="AN88" s="2" t="inlineStr">
        <is>
          <t/>
        </is>
      </c>
      <c r="AO88" t="inlineStr">
        <is>
          <t/>
        </is>
      </c>
      <c r="AP88" s="2" t="inlineStr">
        <is>
          <t>vérification en deux étapes</t>
        </is>
      </c>
      <c r="AQ88" s="2" t="inlineStr">
        <is>
          <t>3</t>
        </is>
      </c>
      <c r="AR88" s="2" t="inlineStr">
        <is>
          <t/>
        </is>
      </c>
      <c r="AS88" t="inlineStr">
        <is>
          <t>technique qui consiste à valider l'identité d'un utilisateur par un mot de passe et par un second moyen d'authentification, par exemple l’envoi d’un code par SMS ou une clé de sécurité</t>
        </is>
      </c>
      <c r="AT88" s="2" t="inlineStr">
        <is>
          <t>fíorú dhá chéim</t>
        </is>
      </c>
      <c r="AU88" s="2" t="inlineStr">
        <is>
          <t>3</t>
        </is>
      </c>
      <c r="AV88" s="2" t="inlineStr">
        <is>
          <t/>
        </is>
      </c>
      <c r="AW88" t="inlineStr">
        <is>
          <t/>
        </is>
      </c>
      <c r="AX88" s="2" t="inlineStr">
        <is>
          <t>provjera u dva koraka</t>
        </is>
      </c>
      <c r="AY88" s="2" t="inlineStr">
        <is>
          <t>3</t>
        </is>
      </c>
      <c r="AZ88" s="2" t="inlineStr">
        <is>
          <t/>
        </is>
      </c>
      <c r="BA88" t="inlineStr">
        <is>
          <t/>
        </is>
      </c>
      <c r="BB88" s="2" t="inlineStr">
        <is>
          <t>kétlépcsős hitelesítés|
kétlépcsős azonosítás</t>
        </is>
      </c>
      <c r="BC88" s="2" t="inlineStr">
        <is>
          <t>3|
3</t>
        </is>
      </c>
      <c r="BD88" s="2" t="inlineStr">
        <is>
          <t xml:space="preserve">|
</t>
        </is>
      </c>
      <c r="BE88" t="inlineStr">
        <is>
          <t>a felhasználó személyazonosságának az azonosítási módszerek azonos kategóriájához tartozó két elem (pl. két jelszó, két kulcs, két token) megadásával történő ellenőrzése</t>
        </is>
      </c>
      <c r="BF88" s="2" t="inlineStr">
        <is>
          <t>verifica in due fasi</t>
        </is>
      </c>
      <c r="BG88" s="2" t="inlineStr">
        <is>
          <t>3</t>
        </is>
      </c>
      <c r="BH88" s="2" t="inlineStr">
        <is>
          <t/>
        </is>
      </c>
      <c r="BI88" t="inlineStr">
        <is>
          <t>metodo per confermare l’identità dichiarata di un utente di account utilizzando una combinazione di due componenti diversi come, ad esempio, la password vera e propria e l’invio di un SMS sul proprio numero di telefono</t>
        </is>
      </c>
      <c r="BJ88" s="2" t="inlineStr">
        <is>
          <t>dvietapė patikra</t>
        </is>
      </c>
      <c r="BK88" s="2" t="inlineStr">
        <is>
          <t>2</t>
        </is>
      </c>
      <c r="BL88" s="2" t="inlineStr">
        <is>
          <t/>
        </is>
      </c>
      <c r="BM88" t="inlineStr">
        <is>
          <t>vartotojo tapatybės patvirtinimo priemonė, apimanti du tapatybės nustatymo metodus, taikomus vienas po kito (pvz., pirmiausia įvedamas vartotojo įsimintas slaptažodis, o po to unikalus kodas, atsiųstas registruotu telefono numeriu)</t>
        </is>
      </c>
      <c r="BN88" s="2" t="inlineStr">
        <is>
          <t>divsoļu pārbaude</t>
        </is>
      </c>
      <c r="BO88" s="2" t="inlineStr">
        <is>
          <t>2</t>
        </is>
      </c>
      <c r="BP88" s="2" t="inlineStr">
        <is>
          <t/>
        </is>
      </c>
      <c r="BQ88" t="inlineStr">
        <is>
          <t/>
        </is>
      </c>
      <c r="BR88" s="2" t="inlineStr">
        <is>
          <t>verifika b'żewġ fażijiet</t>
        </is>
      </c>
      <c r="BS88" s="2" t="inlineStr">
        <is>
          <t>3</t>
        </is>
      </c>
      <c r="BT88" s="2" t="inlineStr">
        <is>
          <t/>
        </is>
      </c>
      <c r="BU88" t="inlineStr">
        <is>
          <t>metodu li jintuża biex tiġi kkonfermata l-identità ddikjarata minn utent, billi jintuża kombinament ta' żewġ komponenti ta' verifika li jappartjenu għall-istess kategorija ta' fatturi ta' awtentikazzjoni, li jiġu eżegwiti wieħed wara l-ieħor (pereż. l-użu ta' password memorizzata u wara l-użu ta' kodiċi ta' darba li jintbagħat fuq numru tat-telefown irreġistrat)</t>
        </is>
      </c>
      <c r="BV88" s="2" t="inlineStr">
        <is>
          <t>dubbele controle|
tweestapsverificatie|
verificatie in twee stappen</t>
        </is>
      </c>
      <c r="BW88" s="2" t="inlineStr">
        <is>
          <t>3|
3|
3</t>
        </is>
      </c>
      <c r="BX88" s="2" t="inlineStr">
        <is>
          <t xml:space="preserve">|
|
</t>
        </is>
      </c>
      <c r="BY88" t="inlineStr">
        <is>
          <t>verificatietechniek om de identiteit van een gebruiker te bevestigen waarbij, naast het wachtwoord, een tweede bevestiging van identiteit wordt gevraagd, bijvoorbeeld een code via sms</t>
        </is>
      </c>
      <c r="BZ88" s="2" t="inlineStr">
        <is>
          <t>dwuetapowa weryfikacja</t>
        </is>
      </c>
      <c r="CA88" s="2" t="inlineStr">
        <is>
          <t>3</t>
        </is>
      </c>
      <c r="CB88" s="2" t="inlineStr">
        <is>
          <t/>
        </is>
      </c>
      <c r="CC88" t="inlineStr">
        <is>
          <t>dodatkowe zabezpieczenie konta internetowego: użytkownik loguje się na swoje konto w dwóch etapach za pomocą dwóch składników, np. hasła i dodatkowego jednorazowego kodu</t>
        </is>
      </c>
      <c r="CD88" s="2" t="inlineStr">
        <is>
          <t>verificação em duas etapas</t>
        </is>
      </c>
      <c r="CE88" s="2" t="inlineStr">
        <is>
          <t>3</t>
        </is>
      </c>
      <c r="CF88" s="2" t="inlineStr">
        <is>
          <t/>
        </is>
      </c>
      <c r="CG88" t="inlineStr">
        <is>
          <t/>
        </is>
      </c>
      <c r="CH88" s="2" t="inlineStr">
        <is>
          <t>verificare în două etape</t>
        </is>
      </c>
      <c r="CI88" s="2" t="inlineStr">
        <is>
          <t>3</t>
        </is>
      </c>
      <c r="CJ88" s="2" t="inlineStr">
        <is>
          <t/>
        </is>
      </c>
      <c r="CK88" t="inlineStr">
        <is>
          <t/>
        </is>
      </c>
      <c r="CL88" s="2" t="inlineStr">
        <is>
          <t>dvojstupňové overenie</t>
        </is>
      </c>
      <c r="CM88" s="2" t="inlineStr">
        <is>
          <t>3</t>
        </is>
      </c>
      <c r="CN88" s="2" t="inlineStr">
        <is>
          <t/>
        </is>
      </c>
      <c r="CO88" t="inlineStr">
        <is>
          <t>prostriedok potvrdenia deklarovanej totožnosti používateľa využívajúci dve metódy patriace do tej istej kategórie autentifikačných faktorov, ktoré sa vykonajú za sebou (zapamätané heslo, po ktorom sa použije jednorazový kód zaslaný na registrované telefónne číslo)</t>
        </is>
      </c>
      <c r="CP88" s="2" t="inlineStr">
        <is>
          <t>dvostopenjsko overjanje</t>
        </is>
      </c>
      <c r="CQ88" s="2" t="inlineStr">
        <is>
          <t>3</t>
        </is>
      </c>
      <c r="CR88" s="2" t="inlineStr">
        <is>
          <t/>
        </is>
      </c>
      <c r="CS88" t="inlineStr">
        <is>
          <t/>
        </is>
      </c>
      <c r="CT88" s="2" t="inlineStr">
        <is>
          <t>tvåstegsverifiering|
tvåstegsautentisering</t>
        </is>
      </c>
      <c r="CU88" s="2" t="inlineStr">
        <is>
          <t>3|
3</t>
        </is>
      </c>
      <c r="CV88" s="2" t="inlineStr">
        <is>
          <t xml:space="preserve">|
</t>
        </is>
      </c>
      <c r="CW88" t="inlineStr">
        <is>
          <t/>
        </is>
      </c>
    </row>
    <row r="89">
      <c r="A89" s="1" t="str">
        <f>HYPERLINK("https://iate.europa.eu/entry/result/3545876/all", "3545876")</f>
        <v>3545876</v>
      </c>
      <c r="B89" t="inlineStr">
        <is>
          <t>INDUSTRY;EDUCATION AND COMMUNICATIONS;TRADE</t>
        </is>
      </c>
      <c r="C89" t="inlineStr">
        <is>
          <t>INDUSTRY|mechanical engineering;EDUCATION AND COMMUNICATIONS|information technology and data processing;TRADE|marketing|preparation for market|labelling</t>
        </is>
      </c>
      <c r="D89" t="inlineStr">
        <is>
          <t>yes</t>
        </is>
      </c>
      <c r="E89" t="inlineStr">
        <is>
          <t/>
        </is>
      </c>
      <c r="F89" s="2" t="inlineStr">
        <is>
          <t>код QR|
код за бърза реакция</t>
        </is>
      </c>
      <c r="G89" s="2" t="inlineStr">
        <is>
          <t>3|
3</t>
        </is>
      </c>
      <c r="H89" s="2" t="inlineStr">
        <is>
          <t xml:space="preserve">|
</t>
        </is>
      </c>
      <c r="I89" t="inlineStr">
        <is>
          <t/>
        </is>
      </c>
      <c r="J89" s="2" t="inlineStr">
        <is>
          <t>kód QR</t>
        </is>
      </c>
      <c r="K89" s="2" t="inlineStr">
        <is>
          <t>3</t>
        </is>
      </c>
      <c r="L89" s="2" t="inlineStr">
        <is>
          <t/>
        </is>
      </c>
      <c r="M89" t="inlineStr">
        <is>
          <t>druh dvojdimenzionálního kódu (na rozdíl od čárového kódu EAN, který je jednodimenzionální), který je tvořen z černobílých bloků tvořících čtverec a který umožňuje uložení velkého množství informací</t>
        </is>
      </c>
      <c r="N89" s="2" t="inlineStr">
        <is>
          <t>QR-kode</t>
        </is>
      </c>
      <c r="O89" s="2" t="inlineStr">
        <is>
          <t>4</t>
        </is>
      </c>
      <c r="P89" s="2" t="inlineStr">
        <is>
          <t/>
        </is>
      </c>
      <c r="Q89" t="inlineStr">
        <is>
          <t>todimensionelle stregkoder, som kan læses af mobiltelefoner og computerprogrammer</t>
        </is>
      </c>
      <c r="R89" s="2" t="inlineStr">
        <is>
          <t>QR-Code</t>
        </is>
      </c>
      <c r="S89" s="2" t="inlineStr">
        <is>
          <t>3</t>
        </is>
      </c>
      <c r="T89" s="2" t="inlineStr">
        <is>
          <t/>
        </is>
      </c>
      <c r="U89" t="inlineStr">
        <is>
          <t/>
        </is>
      </c>
      <c r="V89" s="2" t="inlineStr">
        <is>
          <t>κωδικός ταχείας απόκρισης|
κωδικός QR</t>
        </is>
      </c>
      <c r="W89" s="2" t="inlineStr">
        <is>
          <t>3|
3</t>
        </is>
      </c>
      <c r="X89" s="2" t="inlineStr">
        <is>
          <t xml:space="preserve">|
</t>
        </is>
      </c>
      <c r="Y89" t="inlineStr">
        <is>
          <t>ένας γραμμωτός κώδικας (barcode) δύο διαστάσεων, που δημιουργήθηκε από την ιαπωνική εταιρεία Denso-Wave το 1994. Το "QR" προέρχεται από τα αρχικά των λέξεων "Quick Response" (Γρήγορη Ανταπόκριση), γιατί οι δημιουργοί του είχαν ως κύριο σκοπό τα δεδομένα, που περιέχονται στον κώδικα, να αποκωδικοποιούνται με μεγάλη ταχύτητα. Ο Κώδικας QR είναι πολύ διαδεδομένος στην Ιαπωνία, όπου αποτελεί το πιο δημοφιλές είδος κώδικα δύο διαστάσεων.</t>
        </is>
      </c>
      <c r="Z89" s="2" t="inlineStr">
        <is>
          <t>Quick Response code|
QR code</t>
        </is>
      </c>
      <c r="AA89" s="2" t="inlineStr">
        <is>
          <t>3|
3</t>
        </is>
      </c>
      <c r="AB89" s="2" t="inlineStr">
        <is>
          <t xml:space="preserve">|
</t>
        </is>
      </c>
      <c r="AC89" t="inlineStr">
        <is>
          <t>type of &lt;i&gt;matrix barcode&lt;/i&gt; [ &lt;a href="https://iate.europa.eu/entry/result/3544643/all" target="_blank"&gt;3544643&lt;/a&gt; ] (itself a type of &lt;i&gt;two-dimensional barcode&lt;/i&gt; [ &lt;a href="https://iate.europa.eu/entry/result/927958/all" target="_blank"&gt;927958&lt;/a&gt; ]) first designed in 1994 for the automotive industry in Japan, which has more recently become popular outside the industry due to its fast readability and greater storage capacity compared to standard &lt;i&gt;UPC&lt;/i&gt; [ &lt;a href="https://iate.europa.eu/entry/result/1758184/all" target="_blank"&gt;1758184&lt;/a&gt; ] barcodes</t>
        </is>
      </c>
      <c r="AD89" s="2" t="inlineStr">
        <is>
          <t>código QR|
código de respuesta rápida</t>
        </is>
      </c>
      <c r="AE89" s="2" t="inlineStr">
        <is>
          <t>2|
2</t>
        </is>
      </c>
      <c r="AF89" s="2" t="inlineStr">
        <is>
          <t xml:space="preserve">|
</t>
        </is>
      </c>
      <c r="AG89" t="inlineStr">
        <is>
          <t>Módulo útil para almacenar información en una matriz de puntos o un código de barras bidimensional. Se caracteriza por los tres cuadrados que se encuentran en las esquinas y que permiten detectar la posición del código al lector.</t>
        </is>
      </c>
      <c r="AH89" s="2" t="inlineStr">
        <is>
          <t>QR-kood|
maatrikskood|
vaipkood|
ruutkood</t>
        </is>
      </c>
      <c r="AI89" s="2" t="inlineStr">
        <is>
          <t>3|
3|
3|
3</t>
        </is>
      </c>
      <c r="AJ89" s="2" t="inlineStr">
        <is>
          <t>|
|
|
preferred</t>
        </is>
      </c>
      <c r="AK89" t="inlineStr">
        <is>
          <t>kahemõõtmeline ehk maatrikskood, mis kujutab endast kindla standardiga mustvalget kujutist teabe esitamiseks</t>
        </is>
      </c>
      <c r="AL89" s="2" t="inlineStr">
        <is>
          <t>QR-koodi</t>
        </is>
      </c>
      <c r="AM89" s="2" t="inlineStr">
        <is>
          <t>3</t>
        </is>
      </c>
      <c r="AN89" s="2" t="inlineStr">
        <is>
          <t/>
        </is>
      </c>
      <c r="AO89" t="inlineStr">
        <is>
          <t/>
        </is>
      </c>
      <c r="AP89" s="2" t="inlineStr">
        <is>
          <t>code QR|
code à réponse rapide</t>
        </is>
      </c>
      <c r="AQ89" s="2" t="inlineStr">
        <is>
          <t>3|
2</t>
        </is>
      </c>
      <c r="AR89" s="2" t="inlineStr">
        <is>
          <t xml:space="preserve">|
</t>
        </is>
      </c>
      <c r="AS89" t="inlineStr">
        <is>
          <t>type de code-barres en deux dimensions (ou code matriciel datamatrix) constitué de modules noirs disposés dans un carré à fond blanc, pouvant stocker plus d'informations qu'un code à barres, et surtout des données directement reconnues par des applications</t>
        </is>
      </c>
      <c r="AT89" s="2" t="inlineStr">
        <is>
          <t>cód QR</t>
        </is>
      </c>
      <c r="AU89" s="2" t="inlineStr">
        <is>
          <t>3</t>
        </is>
      </c>
      <c r="AV89" s="2" t="inlineStr">
        <is>
          <t/>
        </is>
      </c>
      <c r="AW89" t="inlineStr">
        <is>
          <t/>
        </is>
      </c>
      <c r="AX89" t="inlineStr">
        <is>
          <t/>
        </is>
      </c>
      <c r="AY89" t="inlineStr">
        <is>
          <t/>
        </is>
      </c>
      <c r="AZ89" t="inlineStr">
        <is>
          <t/>
        </is>
      </c>
      <c r="BA89" t="inlineStr">
        <is>
          <t/>
        </is>
      </c>
      <c r="BB89" s="2" t="inlineStr">
        <is>
          <t>QR-kód</t>
        </is>
      </c>
      <c r="BC89" s="2" t="inlineStr">
        <is>
          <t>4</t>
        </is>
      </c>
      <c r="BD89" s="2" t="inlineStr">
        <is>
          <t/>
        </is>
      </c>
      <c r="BE89" t="inlineStr">
        <is>
          <t>valamely termékmodell energiacímkéjén szereplő mátrix típusú vonalkód, amely a termékadatbázis nyilvános részében az adott modell információira mutat</t>
        </is>
      </c>
      <c r="BF89" s="2" t="inlineStr">
        <is>
          <t>codice QR</t>
        </is>
      </c>
      <c r="BG89" s="2" t="inlineStr">
        <is>
          <t>3</t>
        </is>
      </c>
      <c r="BH89" s="2" t="inlineStr">
        <is>
          <t/>
        </is>
      </c>
      <c r="BI89" t="inlineStr">
        <is>
          <t>tipo di &lt;a href="https://iate.europa.eu/entry/result/3544643/en-it" target="_blank"&gt;codice a matrice&lt;/a&gt; o &lt;a href="https://iate.europa.eu/entry/result/927958/en-it" target="_blank"&gt;codice a barre bidimensionale&lt;/a&gt; sviluppato nel 1994 dall’industria
automobilistica giapponese che si è poi rapidamente diffuso per la sua capacità
di contenere numerose informazioni di vario tipo e la facilità di lettura</t>
        </is>
      </c>
      <c r="BJ89" s="2" t="inlineStr">
        <is>
          <t>QR kodas|
greitojo atsako kodas|
dviejų dimensijų brūkšninio kodo technologija</t>
        </is>
      </c>
      <c r="BK89" s="2" t="inlineStr">
        <is>
          <t>3|
3|
3</t>
        </is>
      </c>
      <c r="BL89" s="2" t="inlineStr">
        <is>
          <t xml:space="preserve">|
|
</t>
        </is>
      </c>
      <c r="BM89" t="inlineStr">
        <is>
          <t>dvimatmenis juodas tinklelis baltame fone, naudojamas kaip sparčiojo automatinio nuskaitymo kodas; spartensė brūkšninio kodo atmaina</t>
        </is>
      </c>
      <c r="BN89" s="2" t="inlineStr">
        <is>
          <t>kvadrātkods|
&lt;i&gt;QR&lt;/i&gt; kods</t>
        </is>
      </c>
      <c r="BO89" s="2" t="inlineStr">
        <is>
          <t>3|
3</t>
        </is>
      </c>
      <c r="BP89" s="2" t="inlineStr">
        <is>
          <t xml:space="preserve">|
</t>
        </is>
      </c>
      <c r="BQ89" t="inlineStr">
        <is>
          <t>īpašs matricas koda vai divdimensionāla svītrkoda veids, kas kļuvis populārs ātrās nolasīšanas un lielās informācijas ietilpības dēļ</t>
        </is>
      </c>
      <c r="BR89" s="2" t="inlineStr">
        <is>
          <t>kodiċi QR</t>
        </is>
      </c>
      <c r="BS89" s="2" t="inlineStr">
        <is>
          <t>3</t>
        </is>
      </c>
      <c r="BT89" s="2" t="inlineStr">
        <is>
          <t/>
        </is>
      </c>
      <c r="BU89" t="inlineStr">
        <is>
          <t>tip ta' barkowd matriċi, oriġinarjament disinjata mill-industrija tal-karozzi, li qed tintuża dejjem aktar f'oqsma oħra minħabba l-leġibilità veloċi tagħha u l-kapaċità kbira ta' ħżin meta mqabbla ma' barkowds UPC standard</t>
        </is>
      </c>
      <c r="BV89" s="2" t="inlineStr">
        <is>
          <t>QR-code|
Quick Response-code</t>
        </is>
      </c>
      <c r="BW89" s="2" t="inlineStr">
        <is>
          <t>3|
3</t>
        </is>
      </c>
      <c r="BX89" s="2" t="inlineStr">
        <is>
          <t xml:space="preserve">|
</t>
        </is>
      </c>
      <c r="BY89" t="inlineStr">
        <is>
          <t>bepaald type snel decodeerbare, tweedimensionale streepjescode</t>
        </is>
      </c>
      <c r="BZ89" s="2" t="inlineStr">
        <is>
          <t>fotokod|
kod QR</t>
        </is>
      </c>
      <c r="CA89" s="2" t="inlineStr">
        <is>
          <t>3|
3</t>
        </is>
      </c>
      <c r="CB89" s="2" t="inlineStr">
        <is>
          <t xml:space="preserve">|
</t>
        </is>
      </c>
      <c r="CC89" t="inlineStr">
        <is>
          <t>alfanumeryczny, dwuwymiarowy, matrycowy, kwadratowy kod kreskowy wynaleziony przez japońską firmę Denso-Wave w 1994 roku; jest to kod modularny i stałowymiarowy</t>
        </is>
      </c>
      <c r="CD89" s="2" t="inlineStr">
        <is>
          <t>código QR</t>
        </is>
      </c>
      <c r="CE89" s="2" t="inlineStr">
        <is>
          <t>3</t>
        </is>
      </c>
      <c r="CF89" s="2" t="inlineStr">
        <is>
          <t/>
        </is>
      </c>
      <c r="CG89" t="inlineStr">
        <is>
          <t>Código bidimensional que pode ser facilmente digitalizado usando a maioria dos telemóveis equipados com câmara.</t>
        </is>
      </c>
      <c r="CH89" s="2" t="inlineStr">
        <is>
          <t>cod QR</t>
        </is>
      </c>
      <c r="CI89" s="2" t="inlineStr">
        <is>
          <t>3</t>
        </is>
      </c>
      <c r="CJ89" s="2" t="inlineStr">
        <is>
          <t/>
        </is>
      </c>
      <c r="CK89" t="inlineStr">
        <is>
          <t>cod de bare bidimensional care stochează informații</t>
        </is>
      </c>
      <c r="CL89" s="2" t="inlineStr">
        <is>
          <t>kód QR</t>
        </is>
      </c>
      <c r="CM89" s="2" t="inlineStr">
        <is>
          <t>2</t>
        </is>
      </c>
      <c r="CN89" s="2" t="inlineStr">
        <is>
          <t/>
        </is>
      </c>
      <c r="CO89" t="inlineStr">
        <is>
          <t>dvojrozmerný čiarový kód pozostávajúci z bielych a čiernych štvorcových modulov zložených do štvorcovej matice; môže obsahovať písmená, čísla alebo japonské znaky kandži a je schopný pojať veľké množstvo informácií</t>
        </is>
      </c>
      <c r="CP89" s="2" t="inlineStr">
        <is>
          <t>hitroodzivna koda|
koda QR</t>
        </is>
      </c>
      <c r="CQ89" s="2" t="inlineStr">
        <is>
          <t>3|
3</t>
        </is>
      </c>
      <c r="CR89" s="2" t="inlineStr">
        <is>
          <t xml:space="preserve">|
</t>
        </is>
      </c>
      <c r="CS89" t="inlineStr">
        <is>
          <t/>
        </is>
      </c>
      <c r="CT89" s="2" t="inlineStr">
        <is>
          <t>qr-kod</t>
        </is>
      </c>
      <c r="CU89" s="2" t="inlineStr">
        <is>
          <t>3</t>
        </is>
      </c>
      <c r="CV89" s="2" t="inlineStr">
        <is>
          <t/>
        </is>
      </c>
      <c r="CW89" t="inlineStr">
        <is>
          <t>tvådimensionell kod för optisk maskinell avläsning</t>
        </is>
      </c>
    </row>
    <row r="90">
      <c r="A90" s="1" t="str">
        <f>HYPERLINK("https://iate.europa.eu/entry/result/1056856/all", "1056856")</f>
        <v>1056856</v>
      </c>
      <c r="B90" t="inlineStr">
        <is>
          <t>EDUCATION AND COMMUNICATIONS</t>
        </is>
      </c>
      <c r="C90" t="inlineStr">
        <is>
          <t>EDUCATION AND COMMUNICATIONS|information technology and data processing|computer systems|virtual reality</t>
        </is>
      </c>
      <c r="D90" t="inlineStr">
        <is>
          <t>no</t>
        </is>
      </c>
      <c r="E90" t="inlineStr">
        <is>
          <t/>
        </is>
      </c>
      <c r="F90" t="inlineStr">
        <is>
          <t/>
        </is>
      </c>
      <c r="G90" t="inlineStr">
        <is>
          <t/>
        </is>
      </c>
      <c r="H90" t="inlineStr">
        <is>
          <t/>
        </is>
      </c>
      <c r="I90" t="inlineStr">
        <is>
          <t/>
        </is>
      </c>
      <c r="J90" t="inlineStr">
        <is>
          <t/>
        </is>
      </c>
      <c r="K90" t="inlineStr">
        <is>
          <t/>
        </is>
      </c>
      <c r="L90" t="inlineStr">
        <is>
          <t/>
        </is>
      </c>
      <c r="M90" t="inlineStr">
        <is>
          <t/>
        </is>
      </c>
      <c r="N90" t="inlineStr">
        <is>
          <t/>
        </is>
      </c>
      <c r="O90" t="inlineStr">
        <is>
          <t/>
        </is>
      </c>
      <c r="P90" t="inlineStr">
        <is>
          <t/>
        </is>
      </c>
      <c r="Q90" t="inlineStr">
        <is>
          <t/>
        </is>
      </c>
      <c r="R90" t="inlineStr">
        <is>
          <t/>
        </is>
      </c>
      <c r="S90" t="inlineStr">
        <is>
          <t/>
        </is>
      </c>
      <c r="T90" t="inlineStr">
        <is>
          <t/>
        </is>
      </c>
      <c r="U90" t="inlineStr">
        <is>
          <t/>
        </is>
      </c>
      <c r="V90" s="2" t="inlineStr">
        <is>
          <t>εμβυθιστική εικονική πραγματικότητα|
εικονική πραγµατικότητα εµβύθισης</t>
        </is>
      </c>
      <c r="W90" s="2" t="inlineStr">
        <is>
          <t>4|
4</t>
        </is>
      </c>
      <c r="X90" s="2" t="inlineStr">
        <is>
          <t xml:space="preserve">|
</t>
        </is>
      </c>
      <c r="Y90" t="inlineStr">
        <is>
          <t/>
        </is>
      </c>
      <c r="Z90" s="2" t="inlineStr">
        <is>
          <t>immersive virtual reality|
immersive VR|
IVR</t>
        </is>
      </c>
      <c r="AA90" s="2" t="inlineStr">
        <is>
          <t>3|
3|
3</t>
        </is>
      </c>
      <c r="AB90" s="2" t="inlineStr">
        <is>
          <t xml:space="preserve">|
|
</t>
        </is>
      </c>
      <c r="AC90" t="inlineStr">
        <is>
          <t>hypothetical future technology consisting of immersion in an artificial environment where the user feels just as immersed as they usually feel in consensus reality</t>
        </is>
      </c>
      <c r="AD90" t="inlineStr">
        <is>
          <t/>
        </is>
      </c>
      <c r="AE90" t="inlineStr">
        <is>
          <t/>
        </is>
      </c>
      <c r="AF90" t="inlineStr">
        <is>
          <t/>
        </is>
      </c>
      <c r="AG90" t="inlineStr">
        <is>
          <t/>
        </is>
      </c>
      <c r="AH90" t="inlineStr">
        <is>
          <t/>
        </is>
      </c>
      <c r="AI90" t="inlineStr">
        <is>
          <t/>
        </is>
      </c>
      <c r="AJ90" t="inlineStr">
        <is>
          <t/>
        </is>
      </c>
      <c r="AK90" t="inlineStr">
        <is>
          <t/>
        </is>
      </c>
      <c r="AL90" t="inlineStr">
        <is>
          <t/>
        </is>
      </c>
      <c r="AM90" t="inlineStr">
        <is>
          <t/>
        </is>
      </c>
      <c r="AN90" t="inlineStr">
        <is>
          <t/>
        </is>
      </c>
      <c r="AO90" t="inlineStr">
        <is>
          <t/>
        </is>
      </c>
      <c r="AP90" t="inlineStr">
        <is>
          <t/>
        </is>
      </c>
      <c r="AQ90" t="inlineStr">
        <is>
          <t/>
        </is>
      </c>
      <c r="AR90" t="inlineStr">
        <is>
          <t/>
        </is>
      </c>
      <c r="AS90" t="inlineStr">
        <is>
          <t/>
        </is>
      </c>
      <c r="AT90" t="inlineStr">
        <is>
          <t/>
        </is>
      </c>
      <c r="AU90" t="inlineStr">
        <is>
          <t/>
        </is>
      </c>
      <c r="AV90" t="inlineStr">
        <is>
          <t/>
        </is>
      </c>
      <c r="AW90" t="inlineStr">
        <is>
          <t/>
        </is>
      </c>
      <c r="AX90" t="inlineStr">
        <is>
          <t/>
        </is>
      </c>
      <c r="AY90" t="inlineStr">
        <is>
          <t/>
        </is>
      </c>
      <c r="AZ90" t="inlineStr">
        <is>
          <t/>
        </is>
      </c>
      <c r="BA90" t="inlineStr">
        <is>
          <t/>
        </is>
      </c>
      <c r="BB90" t="inlineStr">
        <is>
          <t/>
        </is>
      </c>
      <c r="BC90" t="inlineStr">
        <is>
          <t/>
        </is>
      </c>
      <c r="BD90" t="inlineStr">
        <is>
          <t/>
        </is>
      </c>
      <c r="BE90" t="inlineStr">
        <is>
          <t/>
        </is>
      </c>
      <c r="BF90" t="inlineStr">
        <is>
          <t/>
        </is>
      </c>
      <c r="BG90" t="inlineStr">
        <is>
          <t/>
        </is>
      </c>
      <c r="BH90" t="inlineStr">
        <is>
          <t/>
        </is>
      </c>
      <c r="BI90" t="inlineStr">
        <is>
          <t/>
        </is>
      </c>
      <c r="BJ90" t="inlineStr">
        <is>
          <t/>
        </is>
      </c>
      <c r="BK90" t="inlineStr">
        <is>
          <t/>
        </is>
      </c>
      <c r="BL90" t="inlineStr">
        <is>
          <t/>
        </is>
      </c>
      <c r="BM90" t="inlineStr">
        <is>
          <t/>
        </is>
      </c>
      <c r="BN90" t="inlineStr">
        <is>
          <t/>
        </is>
      </c>
      <c r="BO90" t="inlineStr">
        <is>
          <t/>
        </is>
      </c>
      <c r="BP90" t="inlineStr">
        <is>
          <t/>
        </is>
      </c>
      <c r="BQ90" t="inlineStr">
        <is>
          <t/>
        </is>
      </c>
      <c r="BR90" t="inlineStr">
        <is>
          <t/>
        </is>
      </c>
      <c r="BS90" t="inlineStr">
        <is>
          <t/>
        </is>
      </c>
      <c r="BT90" t="inlineStr">
        <is>
          <t/>
        </is>
      </c>
      <c r="BU90" t="inlineStr">
        <is>
          <t/>
        </is>
      </c>
      <c r="BV90" t="inlineStr">
        <is>
          <t/>
        </is>
      </c>
      <c r="BW90" t="inlineStr">
        <is>
          <t/>
        </is>
      </c>
      <c r="BX90" t="inlineStr">
        <is>
          <t/>
        </is>
      </c>
      <c r="BY90" t="inlineStr">
        <is>
          <t/>
        </is>
      </c>
      <c r="BZ90" s="2" t="inlineStr">
        <is>
          <t>immersyjna wirtualna rzeczywistość</t>
        </is>
      </c>
      <c r="CA90" s="2" t="inlineStr">
        <is>
          <t>3</t>
        </is>
      </c>
      <c r="CB90" s="2" t="inlineStr">
        <is>
          <t/>
        </is>
      </c>
      <c r="CC90" t="inlineStr">
        <is>
          <t/>
        </is>
      </c>
      <c r="CD90" t="inlineStr">
        <is>
          <t/>
        </is>
      </c>
      <c r="CE90" t="inlineStr">
        <is>
          <t/>
        </is>
      </c>
      <c r="CF90" t="inlineStr">
        <is>
          <t/>
        </is>
      </c>
      <c r="CG90" t="inlineStr">
        <is>
          <t/>
        </is>
      </c>
      <c r="CH90" t="inlineStr">
        <is>
          <t/>
        </is>
      </c>
      <c r="CI90" t="inlineStr">
        <is>
          <t/>
        </is>
      </c>
      <c r="CJ90" t="inlineStr">
        <is>
          <t/>
        </is>
      </c>
      <c r="CK90" t="inlineStr">
        <is>
          <t/>
        </is>
      </c>
      <c r="CL90" t="inlineStr">
        <is>
          <t/>
        </is>
      </c>
      <c r="CM90" t="inlineStr">
        <is>
          <t/>
        </is>
      </c>
      <c r="CN90" t="inlineStr">
        <is>
          <t/>
        </is>
      </c>
      <c r="CO90" t="inlineStr">
        <is>
          <t/>
        </is>
      </c>
      <c r="CP90" t="inlineStr">
        <is>
          <t/>
        </is>
      </c>
      <c r="CQ90" t="inlineStr">
        <is>
          <t/>
        </is>
      </c>
      <c r="CR90" t="inlineStr">
        <is>
          <t/>
        </is>
      </c>
      <c r="CS90" t="inlineStr">
        <is>
          <t/>
        </is>
      </c>
      <c r="CT90" t="inlineStr">
        <is>
          <t/>
        </is>
      </c>
      <c r="CU90" t="inlineStr">
        <is>
          <t/>
        </is>
      </c>
      <c r="CV90" t="inlineStr">
        <is>
          <t/>
        </is>
      </c>
      <c r="CW90" t="inlineStr">
        <is>
          <t/>
        </is>
      </c>
    </row>
    <row r="91">
      <c r="A91" s="1" t="str">
        <f>HYPERLINK("https://iate.europa.eu/entry/result/3569903/all", "3569903")</f>
        <v>3569903</v>
      </c>
      <c r="B91" t="inlineStr">
        <is>
          <t>TRADE</t>
        </is>
      </c>
      <c r="C91" t="inlineStr">
        <is>
          <t>TRADE|marketing|commercial transaction</t>
        </is>
      </c>
      <c r="D91" t="inlineStr">
        <is>
          <t>yes</t>
        </is>
      </c>
      <c r="E91" t="inlineStr">
        <is>
          <t/>
        </is>
      </c>
      <c r="F91" s="2" t="inlineStr">
        <is>
          <t>недобросъвестен търговец</t>
        </is>
      </c>
      <c r="G91" s="2" t="inlineStr">
        <is>
          <t>3</t>
        </is>
      </c>
      <c r="H91" s="2" t="inlineStr">
        <is>
          <t/>
        </is>
      </c>
      <c r="I91" t="inlineStr">
        <is>
          <t/>
        </is>
      </c>
      <c r="J91" s="2" t="inlineStr">
        <is>
          <t>nepoctivý obchodník|
neautorizovaný obchodník</t>
        </is>
      </c>
      <c r="K91" s="2" t="inlineStr">
        <is>
          <t>3|
3</t>
        </is>
      </c>
      <c r="L91" s="2" t="inlineStr">
        <is>
          <t xml:space="preserve">|
</t>
        </is>
      </c>
      <c r="M91" t="inlineStr">
        <is>
          <t>osoba, která je zaměstnána za účelem provádění finančních transakcí a která provádí neautorizované obchody</t>
        </is>
      </c>
      <c r="N91" s="2" t="inlineStr">
        <is>
          <t>useriøst firma</t>
        </is>
      </c>
      <c r="O91" s="2" t="inlineStr">
        <is>
          <t>3</t>
        </is>
      </c>
      <c r="P91" s="2" t="inlineStr">
        <is>
          <t/>
        </is>
      </c>
      <c r="Q91" t="inlineStr">
        <is>
          <t/>
        </is>
      </c>
      <c r="R91" s="2" t="inlineStr">
        <is>
          <t>unseriöser Geschäftemacher</t>
        </is>
      </c>
      <c r="S91" s="2" t="inlineStr">
        <is>
          <t>3</t>
        </is>
      </c>
      <c r="T91" s="2" t="inlineStr">
        <is>
          <t/>
        </is>
      </c>
      <c r="U91" t="inlineStr">
        <is>
          <t/>
        </is>
      </c>
      <c r="V91" t="inlineStr">
        <is>
          <t/>
        </is>
      </c>
      <c r="W91" t="inlineStr">
        <is>
          <t/>
        </is>
      </c>
      <c r="X91" t="inlineStr">
        <is>
          <t/>
        </is>
      </c>
      <c r="Y91" t="inlineStr">
        <is>
          <t/>
        </is>
      </c>
      <c r="Z91" s="2" t="inlineStr">
        <is>
          <t>rogue trader</t>
        </is>
      </c>
      <c r="AA91" s="2" t="inlineStr">
        <is>
          <t>3</t>
        </is>
      </c>
      <c r="AB91" s="2" t="inlineStr">
        <is>
          <t/>
        </is>
      </c>
      <c r="AC91" t="inlineStr">
        <is>
          <t>dishonest business operator</t>
        </is>
      </c>
      <c r="AD91" s="2" t="inlineStr">
        <is>
          <t>comerciante deshonesto</t>
        </is>
      </c>
      <c r="AE91" s="2" t="inlineStr">
        <is>
          <t>2</t>
        </is>
      </c>
      <c r="AF91" s="2" t="inlineStr">
        <is>
          <t/>
        </is>
      </c>
      <c r="AG91" t="inlineStr">
        <is>
          <t/>
        </is>
      </c>
      <c r="AH91" s="2" t="inlineStr">
        <is>
          <t>petturlik kaupleja|
petturlik kaupmees</t>
        </is>
      </c>
      <c r="AI91" s="2" t="inlineStr">
        <is>
          <t>2|
2</t>
        </is>
      </c>
      <c r="AJ91" s="2" t="inlineStr">
        <is>
          <t xml:space="preserve">|
</t>
        </is>
      </c>
      <c r="AK91" t="inlineStr">
        <is>
          <t/>
        </is>
      </c>
      <c r="AL91" s="2" t="inlineStr">
        <is>
          <t>epärehellinen elinkeinonharjoittaja|
vilpillinen elinkeinonharjoittaja</t>
        </is>
      </c>
      <c r="AM91" s="2" t="inlineStr">
        <is>
          <t>3|
3</t>
        </is>
      </c>
      <c r="AN91" s="2" t="inlineStr">
        <is>
          <t xml:space="preserve">|
</t>
        </is>
      </c>
      <c r="AO91" t="inlineStr">
        <is>
          <t/>
        </is>
      </c>
      <c r="AP91" s="2" t="inlineStr">
        <is>
          <t>professionnel malhonnête</t>
        </is>
      </c>
      <c r="AQ91" s="2" t="inlineStr">
        <is>
          <t>3</t>
        </is>
      </c>
      <c r="AR91" s="2" t="inlineStr">
        <is>
          <t/>
        </is>
      </c>
      <c r="AS91" t="inlineStr">
        <is>
          <t/>
        </is>
      </c>
      <c r="AT91" s="2" t="inlineStr">
        <is>
          <t>trádálaí bradach</t>
        </is>
      </c>
      <c r="AU91" s="2" t="inlineStr">
        <is>
          <t>3</t>
        </is>
      </c>
      <c r="AV91" s="2" t="inlineStr">
        <is>
          <t/>
        </is>
      </c>
      <c r="AW91" t="inlineStr">
        <is>
          <t/>
        </is>
      </c>
      <c r="AX91" s="2" t="inlineStr">
        <is>
          <t>nepošteni trgovac</t>
        </is>
      </c>
      <c r="AY91" s="2" t="inlineStr">
        <is>
          <t>3</t>
        </is>
      </c>
      <c r="AZ91" s="2" t="inlineStr">
        <is>
          <t/>
        </is>
      </c>
      <c r="BA91" t="inlineStr">
        <is>
          <t/>
        </is>
      </c>
      <c r="BB91" s="2" t="inlineStr">
        <is>
          <t>tisztességtelen kereskedő</t>
        </is>
      </c>
      <c r="BC91" s="2" t="inlineStr">
        <is>
          <t>4</t>
        </is>
      </c>
      <c r="BD91" s="2" t="inlineStr">
        <is>
          <t/>
        </is>
      </c>
      <c r="BE91" t="inlineStr">
        <is>
          <t>az általános üzleti szabályokat, módszereket nem követő, akár csaló szándékkal fellépő kereskedő</t>
        </is>
      </c>
      <c r="BF91" s="2" t="inlineStr">
        <is>
          <t>operatore disonesto|
operatore fraudolento|
professionista disonesto|
commerciante disonesto</t>
        </is>
      </c>
      <c r="BG91" s="2" t="inlineStr">
        <is>
          <t>3|
3|
3|
3</t>
        </is>
      </c>
      <c r="BH91" s="2" t="inlineStr">
        <is>
          <t xml:space="preserve">|
|
|
</t>
        </is>
      </c>
      <c r="BI91" t="inlineStr">
        <is>
          <t>operatore
commerciale disonesto e scorretto</t>
        </is>
      </c>
      <c r="BJ91" s="2" t="inlineStr">
        <is>
          <t>nesąžiningas prekiautojas</t>
        </is>
      </c>
      <c r="BK91" s="2" t="inlineStr">
        <is>
          <t>3</t>
        </is>
      </c>
      <c r="BL91" s="2" t="inlineStr">
        <is>
          <t/>
        </is>
      </c>
      <c r="BM91" t="inlineStr">
        <is>
          <t>prekiautojas, kuris bando neteisėtai pasipelnyti pirkėjų sąskaita arba apgauti valstybę</t>
        </is>
      </c>
      <c r="BN91" s="2" t="inlineStr">
        <is>
          <t>negodīgs tirgotājs</t>
        </is>
      </c>
      <c r="BO91" s="2" t="inlineStr">
        <is>
          <t>2</t>
        </is>
      </c>
      <c r="BP91" s="2" t="inlineStr">
        <is>
          <t/>
        </is>
      </c>
      <c r="BQ91" t="inlineStr">
        <is>
          <t/>
        </is>
      </c>
      <c r="BR91" s="2" t="inlineStr">
        <is>
          <t>kummerċjant qarrieqi</t>
        </is>
      </c>
      <c r="BS91" s="2" t="inlineStr">
        <is>
          <t>3</t>
        </is>
      </c>
      <c r="BT91" s="2" t="inlineStr">
        <is>
          <t/>
        </is>
      </c>
      <c r="BU91" t="inlineStr">
        <is>
          <t>operatur tas-suq li jpoġġi fil-mira tiegħu lill-konsumaturi l-aktar vulnerabbli u dgħajfa (bħal pereż. l-anzjani) bil-għan li jisfruttahom</t>
        </is>
      </c>
      <c r="BV91" s="2" t="inlineStr">
        <is>
          <t>malafide handelaar</t>
        </is>
      </c>
      <c r="BW91" s="2" t="inlineStr">
        <is>
          <t>3</t>
        </is>
      </c>
      <c r="BX91" s="2" t="inlineStr">
        <is>
          <t/>
        </is>
      </c>
      <c r="BY91" t="inlineStr">
        <is>
          <t>handelaar die er oneerlijke praktijken op na houdt</t>
        </is>
      </c>
      <c r="BZ91" s="2" t="inlineStr">
        <is>
          <t>nieuczciwy przedsiębiorca</t>
        </is>
      </c>
      <c r="CA91" s="2" t="inlineStr">
        <is>
          <t>2</t>
        </is>
      </c>
      <c r="CB91" s="2" t="inlineStr">
        <is>
          <t/>
        </is>
      </c>
      <c r="CC91" t="inlineStr">
        <is>
          <t>przedsiębiorca stosujący nieuczciwe praktyki handlowe, np. przedstawiający fałszywe informacje i wywierający presję psychologiczną w celu zawarcia umowy po cenie znacznie wyższej niż ta oferowana przez oficjalnych dostawców</t>
        </is>
      </c>
      <c r="CD91" s="2" t="inlineStr">
        <is>
          <t>operador desonesto</t>
        </is>
      </c>
      <c r="CE91" s="2" t="inlineStr">
        <is>
          <t>3</t>
        </is>
      </c>
      <c r="CF91" s="2" t="inlineStr">
        <is>
          <t/>
        </is>
      </c>
      <c r="CG91" t="inlineStr">
        <is>
          <t/>
        </is>
      </c>
      <c r="CH91" s="2" t="inlineStr">
        <is>
          <t>trader necinstit</t>
        </is>
      </c>
      <c r="CI91" s="2" t="inlineStr">
        <is>
          <t>3</t>
        </is>
      </c>
      <c r="CJ91" s="2" t="inlineStr">
        <is>
          <t/>
        </is>
      </c>
      <c r="CK91" t="inlineStr">
        <is>
          <t/>
        </is>
      </c>
      <c r="CL91" s="2" t="inlineStr">
        <is>
          <t>nečestný obchodník</t>
        </is>
      </c>
      <c r="CM91" s="2" t="inlineStr">
        <is>
          <t>3</t>
        </is>
      </c>
      <c r="CN91" s="2" t="inlineStr">
        <is>
          <t/>
        </is>
      </c>
      <c r="CO91" t="inlineStr">
        <is>
          <t/>
        </is>
      </c>
      <c r="CP91" s="2" t="inlineStr">
        <is>
          <t>nepošteni trgovec</t>
        </is>
      </c>
      <c r="CQ91" s="2" t="inlineStr">
        <is>
          <t>3</t>
        </is>
      </c>
      <c r="CR91" s="2" t="inlineStr">
        <is>
          <t/>
        </is>
      </c>
      <c r="CS91" t="inlineStr">
        <is>
          <t/>
        </is>
      </c>
      <c r="CT91" s="2" t="inlineStr">
        <is>
          <t>oseriös näringsidkare</t>
        </is>
      </c>
      <c r="CU91" s="2" t="inlineStr">
        <is>
          <t>3</t>
        </is>
      </c>
      <c r="CV91" s="2" t="inlineStr">
        <is>
          <t/>
        </is>
      </c>
      <c r="CW91" t="inlineStr">
        <is>
          <t/>
        </is>
      </c>
    </row>
    <row r="92">
      <c r="A92" s="1" t="str">
        <f>HYPERLINK("https://iate.europa.eu/entry/result/922349/all", "922349")</f>
        <v>922349</v>
      </c>
      <c r="B92" t="inlineStr">
        <is>
          <t>EDUCATION AND COMMUNICATIONS</t>
        </is>
      </c>
      <c r="C92" t="inlineStr">
        <is>
          <t>EDUCATION AND COMMUNICATIONS|communications|communications systems;EDUCATION AND COMMUNICATIONS|information technology and data processing|information technology industry;EDUCATION AND COMMUNICATIONS|information technology and data processing</t>
        </is>
      </c>
      <c r="D92" t="inlineStr">
        <is>
          <t>yes</t>
        </is>
      </c>
      <c r="E92" t="inlineStr">
        <is>
          <t/>
        </is>
      </c>
      <c r="F92" s="2" t="inlineStr">
        <is>
          <t>малуер|
опасен софтуер|
зловреден софтуер</t>
        </is>
      </c>
      <c r="G92" s="2" t="inlineStr">
        <is>
          <t>3|
3|
3</t>
        </is>
      </c>
      <c r="H92" s="2" t="inlineStr">
        <is>
          <t xml:space="preserve">|
|
</t>
        </is>
      </c>
      <c r="I92" t="inlineStr">
        <is>
          <t>софтуер, създаден и разпространяван със злонамерени цели като нахлуване в компютърни системи под формата на вирус или червей</t>
        </is>
      </c>
      <c r="J92" s="2" t="inlineStr">
        <is>
          <t>škodlivý software|
malware</t>
        </is>
      </c>
      <c r="K92" s="2" t="inlineStr">
        <is>
          <t>3|
3</t>
        </is>
      </c>
      <c r="L92" s="2" t="inlineStr">
        <is>
          <t xml:space="preserve">|
</t>
        </is>
      </c>
      <c r="M92" t="inlineStr">
        <is>
          <t>software, jehož cílem je vniknout do počítačového systému a škodit</t>
        </is>
      </c>
      <c r="N92" s="2" t="inlineStr">
        <is>
          <t>skadelig software|
malware</t>
        </is>
      </c>
      <c r="O92" s="2" t="inlineStr">
        <is>
          <t>4|
4</t>
        </is>
      </c>
      <c r="P92" s="2" t="inlineStr">
        <is>
          <t xml:space="preserve">|
</t>
        </is>
      </c>
      <c r="Q92" t="inlineStr">
        <is>
          <t>Software, der indeholder og spreder diverse former for virus.</t>
        </is>
      </c>
      <c r="R92" s="2" t="inlineStr">
        <is>
          <t>Schadsoftware|
Schadprogramm</t>
        </is>
      </c>
      <c r="S92" s="2" t="inlineStr">
        <is>
          <t>2|
3</t>
        </is>
      </c>
      <c r="T92" s="2" t="inlineStr">
        <is>
          <t xml:space="preserve">|
</t>
        </is>
      </c>
      <c r="U92" t="inlineStr">
        <is>
          <t>Oberbegriff für "bösartige" Software wie 
&lt;br&gt;Viren &lt;a href="/entry/result/898254/all" id="ENTRY_TO_ENTRY_CONVERTER" target="_blank"&gt;IATE:898254&lt;/a&gt; , Würmer &lt;a href="/entry/result/919096/all" id="ENTRY_TO_ENTRY_CONVERTER" target="_blank"&gt;IATE:919096&lt;/a&gt; , 
&lt;br&gt;Trojaner &lt;a href="/entry/result/795390/all" id="ENTRY_TO_ENTRY_CONVERTER" target="_blank"&gt;IATE:795390&lt;/a&gt; , Spyware &lt;a href="/entry/result/926250/all" id="ENTRY_TO_ENTRY_CONVERTER" target="_blank"&gt;IATE:926250&lt;/a&gt; usw.</t>
        </is>
      </c>
      <c r="V92" s="2" t="inlineStr">
        <is>
          <t>κακόβουλο λογισμικό|
λογισμικό κακόβουλης λειτουργίας</t>
        </is>
      </c>
      <c r="W92" s="2" t="inlineStr">
        <is>
          <t>4|
3</t>
        </is>
      </c>
      <c r="X92" s="2" t="inlineStr">
        <is>
          <t xml:space="preserve">|
</t>
        </is>
      </c>
      <c r="Y92" t="inlineStr">
        <is>
          <t/>
        </is>
      </c>
      <c r="Z92" s="2" t="inlineStr">
        <is>
          <t>malicious program|
malware|
rogue software|
malicious software</t>
        </is>
      </c>
      <c r="AA92" s="2" t="inlineStr">
        <is>
          <t>3|
3|
3|
3</t>
        </is>
      </c>
      <c r="AB92" s="2" t="inlineStr">
        <is>
          <t xml:space="preserve">|
|
|
</t>
        </is>
      </c>
      <c r="AC92" t="inlineStr">
        <is>
          <t>malign software that combines the attributes of a virus with those of a worm; that is, a virus that can use networks to propagate itself</t>
        </is>
      </c>
      <c r="AD92" s="2" t="inlineStr">
        <is>
          <t>programa maligno|
software malicioso|
programa informático malintencionado|
programa malicioso</t>
        </is>
      </c>
      <c r="AE92" s="2" t="inlineStr">
        <is>
          <t>3|
3|
2|
3</t>
        </is>
      </c>
      <c r="AF92" s="2" t="inlineStr">
        <is>
          <t xml:space="preserve">|
|
|
</t>
        </is>
      </c>
      <c r="AG92" t="inlineStr">
        <is>
          <t>Software capaz de realizar un proceso no autorizado sobre un sistema con un deliberado propósito de ser perjudicial. &lt;a href="/entry/result/898254/es" target="_blank"&gt;Virus&lt;/a&gt;, &lt;a href="/entry/result/1695536/es" target="_blank"&gt;gusanos&lt;/a&gt;, &lt;a href="/entry/result/1399699/es" target="_blank"&gt;troyanos&lt;/a&gt; son algunos ejemplos de código malintencionado.</t>
        </is>
      </c>
      <c r="AH92" s="2" t="inlineStr">
        <is>
          <t>pahavara|
õelvara|
kahjurvara|
kurivara</t>
        </is>
      </c>
      <c r="AI92" s="2" t="inlineStr">
        <is>
          <t>3|
2|
3|
3</t>
        </is>
      </c>
      <c r="AJ92" s="2" t="inlineStr">
        <is>
          <t xml:space="preserve">preferred|
|
|
</t>
        </is>
      </c>
      <c r="AK92" t="inlineStr">
        <is>
          <t>arvutiprogramm, mis on kirjutatud spetsiaalselt selleks, et arvutit ilma selle kasutaja teadmata kahjustada või kuritarvitada</t>
        </is>
      </c>
      <c r="AL92" s="2" t="inlineStr">
        <is>
          <t>haittakoodi|
haittaohjelma</t>
        </is>
      </c>
      <c r="AM92" s="2" t="inlineStr">
        <is>
          <t>3|
3</t>
        </is>
      </c>
      <c r="AN92" s="2" t="inlineStr">
        <is>
          <t xml:space="preserve">|
</t>
        </is>
      </c>
      <c r="AO92" t="inlineStr">
        <is>
          <t>ohjelma, joka tarkoituksellisesti aiheuttaa tietojärjestelmän tai laitteen käyttäjän kannalta ei-toivottuja tapahtumia tietojärjestelmässä tai sen osassa</t>
        </is>
      </c>
      <c r="AP92" s="2" t="inlineStr">
        <is>
          <t>programme malveillant|
code malveillant|
antiprogramme|
maliciel|
logiciel malveillant|
logiciel pernicieux</t>
        </is>
      </c>
      <c r="AQ92" s="2" t="inlineStr">
        <is>
          <t>3|
3|
3|
3|
3|
3</t>
        </is>
      </c>
      <c r="AR92" s="2" t="inlineStr">
        <is>
          <t xml:space="preserve">|
|
|
|
|
</t>
        </is>
      </c>
      <c r="AS92" t="inlineStr">
        <is>
          <t>ensemble de programmes conçu par un pirate pour être implanté dans un système afin d'y déclencher une opération non autorisée ou d'en perturber le fonctionnement.</t>
        </is>
      </c>
      <c r="AT92" s="2" t="inlineStr">
        <is>
          <t>bogearraí mailíseacha</t>
        </is>
      </c>
      <c r="AU92" s="2" t="inlineStr">
        <is>
          <t>3</t>
        </is>
      </c>
      <c r="AV92" s="2" t="inlineStr">
        <is>
          <t/>
        </is>
      </c>
      <c r="AW92" t="inlineStr">
        <is>
          <t/>
        </is>
      </c>
      <c r="AX92" t="inlineStr">
        <is>
          <t/>
        </is>
      </c>
      <c r="AY92" t="inlineStr">
        <is>
          <t/>
        </is>
      </c>
      <c r="AZ92" t="inlineStr">
        <is>
          <t/>
        </is>
      </c>
      <c r="BA92" t="inlineStr">
        <is>
          <t/>
        </is>
      </c>
      <c r="BB92" s="2" t="inlineStr">
        <is>
          <t>malware|
rosszindulatú szoftver|
kártékony szoftver</t>
        </is>
      </c>
      <c r="BC92" s="2" t="inlineStr">
        <is>
          <t>3|
3|
3</t>
        </is>
      </c>
      <c r="BD92" s="2" t="inlineStr">
        <is>
          <t xml:space="preserve">admitted|
|
</t>
        </is>
      </c>
      <c r="BE92" t="inlineStr">
        <is>
          <t>a titokban, káros tevékenységet folytató számítógépes programok (vírusok, férgek, trójai programok, 
&lt;i&gt;zsarolóvírusok&lt;/i&gt; [ &lt;a href="/entry/result/3503685/all" id="ENTRY_TO_ENTRY_CONVERTER" target="_blank"&gt;IATE:3503685&lt;/a&gt; ], kémprogramok és egyéb káros tevékenységek, pl. spam, adathalászat) összefoglaló neve</t>
        </is>
      </c>
      <c r="BF92" s="2" t="inlineStr">
        <is>
          <t>malware|
software maligno|
software malizioso</t>
        </is>
      </c>
      <c r="BG92" s="2" t="inlineStr">
        <is>
          <t>2|
2|
2</t>
        </is>
      </c>
      <c r="BH92" s="2" t="inlineStr">
        <is>
          <t xml:space="preserve">|
|
</t>
        </is>
      </c>
      <c r="BI92" t="inlineStr">
        <is>
          <t>Si tratta di una categoria di software che comprende altre sotto categorie, tra cui virus, trojan, worm, backdoor e script di vario genere. La caratteristica principale del malware è l'effetto negativo logico sui computer, che va dalla perdita di dati, al blocco della macchina, all'autoreplicazione e diffusione del malicious code e via dicendo.</t>
        </is>
      </c>
      <c r="BJ92" s="2" t="inlineStr">
        <is>
          <t>kenkimo programinė įranga</t>
        </is>
      </c>
      <c r="BK92" s="2" t="inlineStr">
        <is>
          <t>3</t>
        </is>
      </c>
      <c r="BL92" s="2" t="inlineStr">
        <is>
          <t/>
        </is>
      </c>
      <c r="BM92" t="inlineStr">
        <is>
          <t>programinė įranga, sukurta kompiuterio veikimui trikdyti arba kompiuterį panaudoti kenkimo tikslams</t>
        </is>
      </c>
      <c r="BN92" s="2" t="inlineStr">
        <is>
          <t>ļaunprogrammatūra|
ļaunatūra</t>
        </is>
      </c>
      <c r="BO92" s="2" t="inlineStr">
        <is>
          <t>3|
2</t>
        </is>
      </c>
      <c r="BP92" s="2" t="inlineStr">
        <is>
          <t xml:space="preserve">|
</t>
        </is>
      </c>
      <c r="BQ92" t="inlineStr">
        <is>
          <t>programmatūra, kas izveidota, lai iefiltrētos datorā vai arī bojātu datorsistēmu bez tās lietotāja piekrišanas</t>
        </is>
      </c>
      <c r="BR92" s="2" t="inlineStr">
        <is>
          <t>malware|
programm malizzjuż|
software malizzjuż</t>
        </is>
      </c>
      <c r="BS92" s="2" t="inlineStr">
        <is>
          <t>3|
3|
3</t>
        </is>
      </c>
      <c r="BT92" s="2" t="inlineStr">
        <is>
          <t xml:space="preserve">|
|
</t>
        </is>
      </c>
      <c r="BU92" t="inlineStr">
        <is>
          <t>software żviluppat bl-għan li jikkawża ħsara f'sistema ta' kompjuter</t>
        </is>
      </c>
      <c r="BV92" s="2" t="inlineStr">
        <is>
          <t>kwaadaardige programmatuur|
malware|
kwaadaardige software|
kwaadaardig programma</t>
        </is>
      </c>
      <c r="BW92" s="2" t="inlineStr">
        <is>
          <t>3|
3|
3|
3</t>
        </is>
      </c>
      <c r="BX92" s="2" t="inlineStr">
        <is>
          <t xml:space="preserve">|
|
|
</t>
        </is>
      </c>
      <c r="BY92" t="inlineStr">
        <is>
          <t>"bulkbegrip voor computerprogramma’s die zonder toestemming van de eigenaar of beheerder draaien op een computer en het systeem iets laten doen naar de wens van een buitenstaander"</t>
        </is>
      </c>
      <c r="BZ92" s="2" t="inlineStr">
        <is>
          <t>złośliwe oprogramowanie</t>
        </is>
      </c>
      <c r="CA92" s="2" t="inlineStr">
        <is>
          <t>4</t>
        </is>
      </c>
      <c r="CB92" s="2" t="inlineStr">
        <is>
          <t/>
        </is>
      </c>
      <c r="CC92" t="inlineStr">
        <is>
          <t>Wszelkie aplikacje, skrypty i ingerencje mające szkodliwe, przestępcze lub złośliwe działanie w stosunku do użytkownika komputera.</t>
        </is>
      </c>
      <c r="CD92" s="2" t="inlineStr">
        <is>
          <t>programa malicioso|
&lt;i&gt;software&lt;/i&gt; malicioso|
&lt;i&gt;software&lt;/i&gt; mal-intencionado</t>
        </is>
      </c>
      <c r="CE92" s="2" t="inlineStr">
        <is>
          <t>3|
3|
3</t>
        </is>
      </c>
      <c r="CF92" s="2" t="inlineStr">
        <is>
          <t xml:space="preserve">|
|
</t>
        </is>
      </c>
      <c r="CG92" t="inlineStr">
        <is>
          <t>Programa concebido para causar danos num computador ou num sistema informático ou explorar indevidamente os recursos de um computador-alvo.</t>
        </is>
      </c>
      <c r="CH92" s="2" t="inlineStr">
        <is>
          <t>program malware|
software rău-intenționat</t>
        </is>
      </c>
      <c r="CI92" s="2" t="inlineStr">
        <is>
          <t>3|
3</t>
        </is>
      </c>
      <c r="CJ92" s="2" t="inlineStr">
        <is>
          <t xml:space="preserve">|
</t>
        </is>
      </c>
      <c r="CK92" t="inlineStr">
        <is>
          <t>software conceput pentru a deteriora un computer sau o rețea</t>
        </is>
      </c>
      <c r="CL92" s="2" t="inlineStr">
        <is>
          <t>škodlivý softvér|
malvér|
zlomyseľný softvér</t>
        </is>
      </c>
      <c r="CM92" s="2" t="inlineStr">
        <is>
          <t>3|
3|
3</t>
        </is>
      </c>
      <c r="CN92" s="2" t="inlineStr">
        <is>
          <t xml:space="preserve">|
|
</t>
        </is>
      </c>
      <c r="CO92" t="inlineStr">
        <is>
          <t>softvér navrhnutý tak, aby infiltroval alebo poškodil informačný respektíve počítačový systém bez vedomia jehomajiteľa</t>
        </is>
      </c>
      <c r="CP92" s="2" t="inlineStr">
        <is>
          <t>zlonamerna programska oprema</t>
        </is>
      </c>
      <c r="CQ92" s="2" t="inlineStr">
        <is>
          <t>3</t>
        </is>
      </c>
      <c r="CR92" s="2" t="inlineStr">
        <is>
          <t/>
        </is>
      </c>
      <c r="CS92" t="inlineStr">
        <is>
          <t/>
        </is>
      </c>
      <c r="CT92" s="2" t="inlineStr">
        <is>
          <t>sabotageprogram</t>
        </is>
      </c>
      <c r="CU92" s="2" t="inlineStr">
        <is>
          <t>3</t>
        </is>
      </c>
      <c r="CV92" s="2" t="inlineStr">
        <is>
          <t/>
        </is>
      </c>
      <c r="CW92" t="inlineStr">
        <is>
          <t>Överordnad term för de flesta typer av oönskade datorprogram, framför allt virus, maskar, trojaner och hybrider därav.</t>
        </is>
      </c>
    </row>
    <row r="93">
      <c r="A93" s="1" t="str">
        <f>HYPERLINK("https://iate.europa.eu/entry/result/3527224/all", "3527224")</f>
        <v>3527224</v>
      </c>
      <c r="B93" t="inlineStr">
        <is>
          <t>EDUCATION AND COMMUNICATIONS</t>
        </is>
      </c>
      <c r="C93" t="inlineStr">
        <is>
          <t>EDUCATION AND COMMUNICATIONS|information technology and data processing</t>
        </is>
      </c>
      <c r="D93" t="inlineStr">
        <is>
          <t>yes</t>
        </is>
      </c>
      <c r="E93" t="inlineStr">
        <is>
          <t/>
        </is>
      </c>
      <c r="F93" s="2" t="inlineStr">
        <is>
          <t>облак|
изчислителен облак</t>
        </is>
      </c>
      <c r="G93" s="2" t="inlineStr">
        <is>
          <t>3|
3</t>
        </is>
      </c>
      <c r="H93" s="2" t="inlineStr">
        <is>
          <t>|
preferred</t>
        </is>
      </c>
      <c r="I93" t="inlineStr">
        <is>
          <t>голяма съвкупност (мрежа) от ресурси — процесори, оперативна памет, външна памет, свързани към Интернет с бърза широколентова връзка — под управлението на специализирана операционна система, които могат да се използват едновременно от множество потребители</t>
        </is>
      </c>
      <c r="J93" s="2" t="inlineStr">
        <is>
          <t>cloud</t>
        </is>
      </c>
      <c r="K93" s="2" t="inlineStr">
        <is>
          <t>3</t>
        </is>
      </c>
      <c r="L93" s="2" t="inlineStr">
        <is>
          <t/>
        </is>
      </c>
      <c r="M93" t="inlineStr">
        <is>
          <t>velká skupina snadno použitelných a dostupných zdrojů informačních a komunikačních technologií (jako jsou hardware, vývojové platformy nebo aplikace)</t>
        </is>
      </c>
      <c r="N93" s="2" t="inlineStr">
        <is>
          <t>sky|
datasky</t>
        </is>
      </c>
      <c r="O93" s="2" t="inlineStr">
        <is>
          <t>3|
3</t>
        </is>
      </c>
      <c r="P93" s="2" t="inlineStr">
        <is>
          <t xml:space="preserve">|
</t>
        </is>
      </c>
      <c r="Q93" t="inlineStr">
        <is>
          <t/>
        </is>
      </c>
      <c r="R93" s="2" t="inlineStr">
        <is>
          <t>Cloud</t>
        </is>
      </c>
      <c r="S93" s="2" t="inlineStr">
        <is>
          <t>3</t>
        </is>
      </c>
      <c r="T93" s="2" t="inlineStr">
        <is>
          <t/>
        </is>
      </c>
      <c r="U93" t="inlineStr">
        <is>
          <t>abstrahierte IT-Infrastruktur, die über ein Netzwerk zur Verfügung gestellt wird und ausschließlich über definierte technische Schnittstellen und Protokolle genutzt wird</t>
        </is>
      </c>
      <c r="V93" s="2" t="inlineStr">
        <is>
          <t>υπολογιστικό νέφος</t>
        </is>
      </c>
      <c r="W93" s="2" t="inlineStr">
        <is>
          <t>4</t>
        </is>
      </c>
      <c r="X93" s="2" t="inlineStr">
        <is>
          <t/>
        </is>
      </c>
      <c r="Y93" t="inlineStr">
        <is>
          <t>η αποθήκευση, η επεξεργασία και η χρήση δεδομένων από απομακρυσμένους υπολογιστές στους οποίους εξασφαλίζεται πρόσβαση μέσω του διαδικτύου.</t>
        </is>
      </c>
      <c r="Z93" s="2" t="inlineStr">
        <is>
          <t>cloud</t>
        </is>
      </c>
      <c r="AA93" s="2" t="inlineStr">
        <is>
          <t>3</t>
        </is>
      </c>
      <c r="AB93" s="2" t="inlineStr">
        <is>
          <t/>
        </is>
      </c>
      <c r="AC93" t="inlineStr">
        <is>
          <t>network of servers connected together via the internet and providing storage and computing power to users who are also connected to the internet</t>
        </is>
      </c>
      <c r="AD93" s="2" t="inlineStr">
        <is>
          <t>nube</t>
        </is>
      </c>
      <c r="AE93" s="2" t="inlineStr">
        <is>
          <t>3</t>
        </is>
      </c>
      <c r="AF93" s="2" t="inlineStr">
        <is>
          <t/>
        </is>
      </c>
      <c r="AG93" t="inlineStr">
        <is>
          <t>En informática, metáfora para referirse al paradigma basado en Intenet para gestionar servicios de información y aplicaciones.</t>
        </is>
      </c>
      <c r="AH93" s="2" t="inlineStr">
        <is>
          <t>pilv</t>
        </is>
      </c>
      <c r="AI93" s="2" t="inlineStr">
        <is>
          <t>3</t>
        </is>
      </c>
      <c r="AJ93" s="2" t="inlineStr">
        <is>
          <t/>
        </is>
      </c>
      <c r="AK93" t="inlineStr">
        <is>
          <t>interneti kaudu ligipääsetav serverivõrgustik, milles toimub andmete salvestamine, töötlemine ja kasutamine</t>
        </is>
      </c>
      <c r="AL93" s="2" t="inlineStr">
        <is>
          <t>pilvi</t>
        </is>
      </c>
      <c r="AM93" s="2" t="inlineStr">
        <is>
          <t>3</t>
        </is>
      </c>
      <c r="AN93" s="2" t="inlineStr">
        <is>
          <t/>
        </is>
      </c>
      <c r="AO93" t="inlineStr">
        <is>
          <t>Fyysiset verkon komponentit sekä rajapinta käyttäjän ja tietoliikenteen tarjoajan välillä.</t>
        </is>
      </c>
      <c r="AP93" s="2" t="inlineStr">
        <is>
          <t>nuage|
cloud</t>
        </is>
      </c>
      <c r="AQ93" s="2" t="inlineStr">
        <is>
          <t>3|
3</t>
        </is>
      </c>
      <c r="AR93" s="2" t="inlineStr">
        <is>
          <t xml:space="preserve">|
</t>
        </is>
      </c>
      <c r="AS93" t="inlineStr">
        <is>
          <t>ensemble des matériels et des logiciels accessibles par l'internet, qu'un prestataire met à la disposition de ses clients sous la forme de services en ligne</t>
        </is>
      </c>
      <c r="AT93" s="2" t="inlineStr">
        <is>
          <t>néal</t>
        </is>
      </c>
      <c r="AU93" s="2" t="inlineStr">
        <is>
          <t>3</t>
        </is>
      </c>
      <c r="AV93" s="2" t="inlineStr">
        <is>
          <t/>
        </is>
      </c>
      <c r="AW93" t="inlineStr">
        <is>
          <t/>
        </is>
      </c>
      <c r="AX93" t="inlineStr">
        <is>
          <t/>
        </is>
      </c>
      <c r="AY93" t="inlineStr">
        <is>
          <t/>
        </is>
      </c>
      <c r="AZ93" t="inlineStr">
        <is>
          <t/>
        </is>
      </c>
      <c r="BA93" t="inlineStr">
        <is>
          <t/>
        </is>
      </c>
      <c r="BB93" s="2" t="inlineStr">
        <is>
          <t>felhő|
számítástechnikai felhő|
számítási felhő</t>
        </is>
      </c>
      <c r="BC93" s="2" t="inlineStr">
        <is>
          <t>4|
3|
4</t>
        </is>
      </c>
      <c r="BD93" s="2" t="inlineStr">
        <is>
          <t xml:space="preserve">|
admitted|
</t>
        </is>
      </c>
      <c r="BE93" t="inlineStr">
        <is>
          <t>adott internetes hálózat tárolást szolgáló része, amelynek helye a felhasználó számára ismeretlen</t>
        </is>
      </c>
      <c r="BF93" s="2" t="inlineStr">
        <is>
          <t>nuvola|
cloud|
nuvola informatica</t>
        </is>
      </c>
      <c r="BG93" s="2" t="inlineStr">
        <is>
          <t>3|
3|
3</t>
        </is>
      </c>
      <c r="BH93" s="2" t="inlineStr">
        <is>
          <t xml:space="preserve">|
|
</t>
        </is>
      </c>
      <c r="BI93" t="inlineStr">
        <is>
          <t>tecnologia che prevede e permette la conservazione, l’elaborazione e l’uso di dati su computer remoti accessibili via Internet</t>
        </is>
      </c>
      <c r="BJ93" s="2" t="inlineStr">
        <is>
          <t>debesija</t>
        </is>
      </c>
      <c r="BK93" s="2" t="inlineStr">
        <is>
          <t>3</t>
        </is>
      </c>
      <c r="BL93" s="2" t="inlineStr">
        <is>
          <t/>
        </is>
      </c>
      <c r="BM93" t="inlineStr">
        <is>
          <t>interneto ryšiu sujungtų serverių tinklas, kuriame interneto naudotojai gali saugoti duomenis ir naudotis jo kompiuterių galia</t>
        </is>
      </c>
      <c r="BN93" s="2" t="inlineStr">
        <is>
          <t>mākonis</t>
        </is>
      </c>
      <c r="BO93" s="2" t="inlineStr">
        <is>
          <t>3</t>
        </is>
      </c>
      <c r="BP93" s="2" t="inlineStr">
        <is>
          <t/>
        </is>
      </c>
      <c r="BQ93" t="inlineStr">
        <is>
          <t>kāda iepriekš nenoteikta tīkla daļa, pa kuru dati tiek pārsūtīti, izmantojot, piem., kādu no protokolu saimes TCP/IP bezsavienojumu protokoliem</t>
        </is>
      </c>
      <c r="BR93" s="2" t="inlineStr">
        <is>
          <t>cloud</t>
        </is>
      </c>
      <c r="BS93" s="2" t="inlineStr">
        <is>
          <t>2</t>
        </is>
      </c>
      <c r="BT93" s="2" t="inlineStr">
        <is>
          <t/>
        </is>
      </c>
      <c r="BU93" t="inlineStr">
        <is>
          <t>network ta’ servers konnessi permezz tal-internet u li jipprovdu ħżin u potenza komputazzjonali lill-utenti li jkunu wkoll konnessi bl-internet</t>
        </is>
      </c>
      <c r="BV93" s="2" t="inlineStr">
        <is>
          <t>cloud</t>
        </is>
      </c>
      <c r="BW93" s="2" t="inlineStr">
        <is>
          <t>3</t>
        </is>
      </c>
      <c r="BX93" s="2" t="inlineStr">
        <is>
          <t/>
        </is>
      </c>
      <c r="BY93" t="inlineStr">
        <is>
          <t>"netwerk dat met al de computers die erop aangesloten zijn een soort 'wolk van computers' vormt, waarbij de eindgebruiker niet weet op hoeveel of welke computer(s) de software draait of waar die precies staan [...]. De details van de informatietechnologische infrastructuur worden aan het oog onttrokken en de gebruiker beschikt over een "eigen", in omvang en mogelijkheden schaalbare, virtuele infrastructuur. De cloud is dus een begrip dat onlinediensten ("cloud services") aanduidt."</t>
        </is>
      </c>
      <c r="BZ93" s="2" t="inlineStr">
        <is>
          <t>chmura</t>
        </is>
      </c>
      <c r="CA93" s="2" t="inlineStr">
        <is>
          <t>3</t>
        </is>
      </c>
      <c r="CB93" s="2" t="inlineStr">
        <is>
          <t/>
        </is>
      </c>
      <c r="CC93" t="inlineStr">
        <is>
          <t>rodzaj oprogramowania umożliwiający komunikację pomiędzy różnymi aplikacjami/usługami lub systemami</t>
        </is>
      </c>
      <c r="CD93" s="2" t="inlineStr">
        <is>
          <t>nuvem</t>
        </is>
      </c>
      <c r="CE93" s="2" t="inlineStr">
        <is>
          <t>3</t>
        </is>
      </c>
      <c r="CF93" s="2" t="inlineStr">
        <is>
          <t/>
        </is>
      </c>
      <c r="CG93" t="inlineStr">
        <is>
          <t>Conjunto de servidores remotos alojados na Internet, utilizados para armazenar, gerir e processar dados em vez dos servidores locais ou de computadores pessoais.</t>
        </is>
      </c>
      <c r="CH93" s="2" t="inlineStr">
        <is>
          <t>cloud computing|
cloud|
tehnologie de tip cloud</t>
        </is>
      </c>
      <c r="CI93" s="2" t="inlineStr">
        <is>
          <t>3|
3|
3</t>
        </is>
      </c>
      <c r="CJ93" s="2" t="inlineStr">
        <is>
          <t xml:space="preserve">|
|
</t>
        </is>
      </c>
      <c r="CK93" t="inlineStr">
        <is>
          <t>soluție de utilizare a resurselor informatice externe (servere, spațiu de stocare, aplicații și servicii) prin intermediul Internetului</t>
        </is>
      </c>
      <c r="CL93" s="2" t="inlineStr">
        <is>
          <t>cloud</t>
        </is>
      </c>
      <c r="CM93" s="2" t="inlineStr">
        <is>
          <t>3</t>
        </is>
      </c>
      <c r="CN93" s="2" t="inlineStr">
        <is>
          <t/>
        </is>
      </c>
      <c r="CO93" t="inlineStr">
        <is>
          <t>nepredvídateľná časť akejkoľvek siete v telekomunikáciách, cez ktorú dáta prechádzajú medzi dvomi koncovými bodmi</t>
        </is>
      </c>
      <c r="CP93" s="2" t="inlineStr">
        <is>
          <t>oblak</t>
        </is>
      </c>
      <c r="CQ93" s="2" t="inlineStr">
        <is>
          <t>3</t>
        </is>
      </c>
      <c r="CR93" s="2" t="inlineStr">
        <is>
          <t/>
        </is>
      </c>
      <c r="CS93" t="inlineStr">
        <is>
          <t/>
        </is>
      </c>
      <c r="CT93" s="2" t="inlineStr">
        <is>
          <t>datormoln|
moln</t>
        </is>
      </c>
      <c r="CU93" s="2" t="inlineStr">
        <is>
          <t>3|
3</t>
        </is>
      </c>
      <c r="CV93" s="2" t="inlineStr">
        <is>
          <t xml:space="preserve">|
</t>
        </is>
      </c>
      <c r="CW93" t="inlineStr">
        <is>
          <t>stort antal sammankopplade servrar som gentemot användarna fungerar som en enhet</t>
        </is>
      </c>
    </row>
    <row r="94">
      <c r="A94" s="1" t="str">
        <f>HYPERLINK("https://iate.europa.eu/entry/result/3576653/all", "3576653")</f>
        <v>3576653</v>
      </c>
      <c r="B94" t="inlineStr">
        <is>
          <t>EDUCATION AND COMMUNICATIONS</t>
        </is>
      </c>
      <c r="C94" t="inlineStr">
        <is>
          <t>EDUCATION AND COMMUNICATIONS|information technology and data processing</t>
        </is>
      </c>
      <c r="D94" t="inlineStr">
        <is>
          <t>yes</t>
        </is>
      </c>
      <c r="E94" t="inlineStr">
        <is>
          <t/>
        </is>
      </c>
      <c r="F94" s="2" t="inlineStr">
        <is>
          <t>дълбок фалшификат|
дълбоко фалшифициране|
дълбинeн фалшификат</t>
        </is>
      </c>
      <c r="G94" s="2" t="inlineStr">
        <is>
          <t>3|
3|
3</t>
        </is>
      </c>
      <c r="H94" s="2" t="inlineStr">
        <is>
          <t xml:space="preserve">|
|
</t>
        </is>
      </c>
      <c r="I94" t="inlineStr">
        <is>
          <t>техника за подправяне на снимки и аудио-визуално съдържание, което може да се прави с помощта на нови, достъпни и лесни за използване технологии</t>
        </is>
      </c>
      <c r="J94" s="2" t="inlineStr">
        <is>
          <t>&lt;i&gt;deep fake&lt;/i&gt;</t>
        </is>
      </c>
      <c r="K94" s="2" t="inlineStr">
        <is>
          <t>3</t>
        </is>
      </c>
      <c r="L94" s="2" t="inlineStr">
        <is>
          <t/>
        </is>
      </c>
      <c r="M94" t="inlineStr">
        <is>
          <t>technika nebo produkt realistické fotomontáže a videomontáže umožňující vytvářet vykonstruované obrázky a videa za účelem manipulace s veřejným míněním</t>
        </is>
      </c>
      <c r="N94" s="2" t="inlineStr">
        <is>
          <t>deepfake</t>
        </is>
      </c>
      <c r="O94" s="2" t="inlineStr">
        <is>
          <t>3</t>
        </is>
      </c>
      <c r="P94" s="2" t="inlineStr">
        <is>
          <t/>
        </is>
      </c>
      <c r="Q94" t="inlineStr">
        <is>
          <t>teknik, som gør det muligt for kunstig intelligens at sætte andre ansigter på personer</t>
        </is>
      </c>
      <c r="R94" s="2" t="inlineStr">
        <is>
          <t>Deepfake|
Deep Fake</t>
        </is>
      </c>
      <c r="S94" s="2" t="inlineStr">
        <is>
          <t>3|
3</t>
        </is>
      </c>
      <c r="T94" s="2" t="inlineStr">
        <is>
          <t xml:space="preserve">|
</t>
        </is>
      </c>
      <c r="U94" t="inlineStr">
        <is>
          <t>Video, das mit Hilfe von künstlicher Intelligenz manipuliert wird</t>
        </is>
      </c>
      <c r="V94" s="2" t="inlineStr">
        <is>
          <t>βαθιά ψευδής πληροφορία</t>
        </is>
      </c>
      <c r="W94" s="2" t="inlineStr">
        <is>
          <t>3</t>
        </is>
      </c>
      <c r="X94" s="2" t="inlineStr">
        <is>
          <t/>
        </is>
      </c>
      <c r="Y94" t="inlineStr">
        <is>
          <t>ψηφιακός χειρισμός ήχου, εικόνας ή βίντεο χάρη στον οποίο, με συνδυασμό και υπέρθεση της εικόνας ή/και φωνής ενός ατόμου πάνω στην εικόνα ή/και φωνή άλλου ατόμου, δημιουργείται ένα παραπλανητικό οπτικό ή ηχητικό ντοκουμέντο τόσο πειστικό που ο ανενημέρωτος ακροατής/θεατής να μην αντιλαμβάνεται την παραποίηση</t>
        </is>
      </c>
      <c r="Z94" s="2" t="inlineStr">
        <is>
          <t>deep fake|
deep fakes|
deepfake|
deepfake video</t>
        </is>
      </c>
      <c r="AA94" s="2" t="inlineStr">
        <is>
          <t>1|
1|
3|
3</t>
        </is>
      </c>
      <c r="AB94" s="2" t="inlineStr">
        <is>
          <t xml:space="preserve">|
|
|
</t>
        </is>
      </c>
      <c r="AC94" t="inlineStr">
        <is>
          <t>artificial intelligence-based human image synthesis technique used to combine and superimpose existing images and videos onto source images or videos</t>
        </is>
      </c>
      <c r="AD94" s="2" t="inlineStr">
        <is>
          <t>ultrafalsificación|
ultrafalso|
falsedad profunda</t>
        </is>
      </c>
      <c r="AE94" s="2" t="inlineStr">
        <is>
          <t>3|
3|
2</t>
        </is>
      </c>
      <c r="AF94" s="2" t="inlineStr">
        <is>
          <t xml:space="preserve">|
|
</t>
        </is>
      </c>
      <c r="AG94" t="inlineStr">
        <is>
          <t>Tecnología basada en inteligencia artificial que permite manipular imágenes para crear videomontajes en los que se superponen diferentes identidades.</t>
        </is>
      </c>
      <c r="AH94" s="2" t="inlineStr">
        <is>
          <t>deepfake|
süvavõltsing</t>
        </is>
      </c>
      <c r="AI94" s="2" t="inlineStr">
        <is>
          <t>3|
3</t>
        </is>
      </c>
      <c r="AJ94" s="2" t="inlineStr">
        <is>
          <t xml:space="preserve">|
</t>
        </is>
      </c>
      <c r="AK94" t="inlineStr">
        <is>
          <t/>
        </is>
      </c>
      <c r="AL94" s="2" t="inlineStr">
        <is>
          <t>syväväärennös|
syvähuijausvideo|
huijausvideo|
deepfake|
valevideo</t>
        </is>
      </c>
      <c r="AM94" s="2" t="inlineStr">
        <is>
          <t>3|
3|
3|
3|
3</t>
        </is>
      </c>
      <c r="AN94" s="2" t="inlineStr">
        <is>
          <t xml:space="preserve">|
|
|
|
</t>
        </is>
      </c>
      <c r="AO94" t="inlineStr">
        <is>
          <t>tekoälysovellusten avulla luotu video, joka näyttää todellisesta tilanteesta kuvatulta videolta ja jolla joku ihminen sanoo tai tekee sellaista, mitä hän ei ole oikeasti sanonut tai tehnyt</t>
        </is>
      </c>
      <c r="AP94" s="2" t="inlineStr">
        <is>
          <t>trucage vidéo ultra-réaliste|
hypertrucage|
infox vidéo|
vidéotox|
trucage vidéo élaboré</t>
        </is>
      </c>
      <c r="AQ94" s="2" t="inlineStr">
        <is>
          <t>2|
3|
3|
3|
2</t>
        </is>
      </c>
      <c r="AR94" s="2" t="inlineStr">
        <is>
          <t xml:space="preserve">|
|
|
|
</t>
        </is>
      </c>
      <c r="AS94" t="inlineStr">
        <is>
          <t>détournement de vidéos en y insérant un visage à la place d'un autre à l'aide d'un programme informatique, qui peut être utilisé pour créer de fausses informations</t>
        </is>
      </c>
      <c r="AT94" s="2" t="inlineStr">
        <is>
          <t>domhainbhrionnú|
fístaifead domhainbhrionnúcháin|
deepfake|
físeán domhainbhrionnúcháin</t>
        </is>
      </c>
      <c r="AU94" s="2" t="inlineStr">
        <is>
          <t>3|
3|
3|
3</t>
        </is>
      </c>
      <c r="AV94" s="2" t="inlineStr">
        <is>
          <t xml:space="preserve">|
|
|
</t>
        </is>
      </c>
      <c r="AW94" t="inlineStr">
        <is>
          <t/>
        </is>
      </c>
      <c r="AX94" s="2" t="inlineStr">
        <is>
          <t>&lt;i&gt;deep fake&lt;/i&gt;|
uvjerljiv krivotvoreni sadržaj</t>
        </is>
      </c>
      <c r="AY94" s="2" t="inlineStr">
        <is>
          <t>3|
3</t>
        </is>
      </c>
      <c r="AZ94" s="2" t="inlineStr">
        <is>
          <t xml:space="preserve">|
</t>
        </is>
      </c>
      <c r="BA94" t="inlineStr">
        <is>
          <t/>
        </is>
      </c>
      <c r="BB94" s="2" t="inlineStr">
        <is>
          <t>deepfake|
mélykamu</t>
        </is>
      </c>
      <c r="BC94" s="2" t="inlineStr">
        <is>
          <t>3|
3</t>
        </is>
      </c>
      <c r="BD94" s="2" t="inlineStr">
        <is>
          <t xml:space="preserve">|
</t>
        </is>
      </c>
      <c r="BE94" t="inlineStr">
        <is>
          <t>fényképek, videók mesterséges intelligencia által végzett meghamisítására szolgáló képösszeállítási technológia</t>
        </is>
      </c>
      <c r="BF94" s="2" t="inlineStr">
        <is>
          <t>video realistico ma falso|
deepfake</t>
        </is>
      </c>
      <c r="BG94" s="2" t="inlineStr">
        <is>
          <t>2|
3</t>
        </is>
      </c>
      <c r="BH94" s="2" t="inlineStr">
        <is>
          <t xml:space="preserve">|
</t>
        </is>
      </c>
      <c r="BI94" t="inlineStr">
        <is>
          <t>tecnica manipolatoria che mediante l’intelligenza artificiale consente di sostituire i volti nei video con risultati molto credibili</t>
        </is>
      </c>
      <c r="BJ94" s="2" t="inlineStr">
        <is>
          <t>sintetinė vaizdo sankaita|
sintetinė vaizdakaita|
sintetinė sankaita</t>
        </is>
      </c>
      <c r="BK94" s="2" t="inlineStr">
        <is>
          <t>3|
3|
3</t>
        </is>
      </c>
      <c r="BL94" s="2" t="inlineStr">
        <is>
          <t xml:space="preserve">admitted|
admitted|
</t>
        </is>
      </c>
      <c r="BM94" t="inlineStr">
        <is>
          <t/>
        </is>
      </c>
      <c r="BN94" s="2" t="inlineStr">
        <is>
          <t>&lt;i&gt;deepfake&lt;/i&gt;|
dziļviltošana</t>
        </is>
      </c>
      <c r="BO94" s="2" t="inlineStr">
        <is>
          <t>2|
2</t>
        </is>
      </c>
      <c r="BP94" s="2" t="inlineStr">
        <is>
          <t xml:space="preserve">|
</t>
        </is>
      </c>
      <c r="BQ94" t="inlineStr">
        <is>
          <t>mākslīgajā intelektā balstīta attēlu sintēzes tehnoloģija, ko izmanto, lai apvienotu un pārklātu attēlus un videoklipus, radot nepatiesus attēlus un audiovizuālo saturu</t>
        </is>
      </c>
      <c r="BR94" s="2" t="inlineStr">
        <is>
          <t>deepfake</t>
        </is>
      </c>
      <c r="BS94" s="2" t="inlineStr">
        <is>
          <t>3</t>
        </is>
      </c>
      <c r="BT94" s="2" t="inlineStr">
        <is>
          <t/>
        </is>
      </c>
      <c r="BU94" t="inlineStr">
        <is>
          <t>teknika ta' sinteżi tal-immaġni umana bbażata fuq l-intelliġenza artifiċjali</t>
        </is>
      </c>
      <c r="BV94" s="2" t="inlineStr">
        <is>
          <t>deepfake</t>
        </is>
      </c>
      <c r="BW94" s="2" t="inlineStr">
        <is>
          <t>3</t>
        </is>
      </c>
      <c r="BX94" s="2" t="inlineStr">
        <is>
          <t/>
        </is>
      </c>
      <c r="BY94" t="inlineStr">
        <is>
          <t>technologie waarmee valse beelden en audiovisuele inhoud kunnen worden gecreëerd via artificiële intelligentie</t>
        </is>
      </c>
      <c r="BZ94" s="2" t="inlineStr">
        <is>
          <t>deepfake</t>
        </is>
      </c>
      <c r="CA94" s="2" t="inlineStr">
        <is>
          <t>3</t>
        </is>
      </c>
      <c r="CB94" s="2" t="inlineStr">
        <is>
          <t/>
        </is>
      </c>
      <c r="CC94" t="inlineStr">
        <is>
          <t>wykorzystanie algorytmów sztucznej inteligencji i 
&lt;i&gt;uczenia głębokiego&lt;/i&gt; [ &lt;a href="/entry/result/3571580/all" id="ENTRY_TO_ENTRY_CONVERTER" target="_blank"&gt;IATE:3571580&lt;/a&gt; ] do tworzenia sfałszowanych filmów i zdjęć</t>
        </is>
      </c>
      <c r="CD94" s="2" t="inlineStr">
        <is>
          <t>falsificação profunda</t>
        </is>
      </c>
      <c r="CE94" s="2" t="inlineStr">
        <is>
          <t>3</t>
        </is>
      </c>
      <c r="CF94" s="2" t="inlineStr">
        <is>
          <t/>
        </is>
      </c>
      <c r="CG94" t="inlineStr">
        <is>
          <t>Conteúdo audiovisual falso, criado por máquinas com inteligência artificial/aprendizagem profunda.</t>
        </is>
      </c>
      <c r="CH94" s="2" t="inlineStr">
        <is>
          <t>deepfake|
fals perspicace</t>
        </is>
      </c>
      <c r="CI94" s="2" t="inlineStr">
        <is>
          <t>2|
3</t>
        </is>
      </c>
      <c r="CJ94" s="2" t="inlineStr">
        <is>
          <t xml:space="preserve">|
</t>
        </is>
      </c>
      <c r="CK94" t="inlineStr">
        <is>
          <t>material audiovizual
fals, creat intenţionat pentru a sugera că cineva a făcut sau a spus ceva care
nu s-a întâmplat niciodată și produs cu ajutorul unor tehnici sofisticate de editare care funcţionează pe baza inteligenţei artificiale</t>
        </is>
      </c>
      <c r="CL94" s="2" t="inlineStr">
        <is>
          <t>deepfake</t>
        </is>
      </c>
      <c r="CM94" s="2" t="inlineStr">
        <is>
          <t>3</t>
        </is>
      </c>
      <c r="CN94" s="2" t="inlineStr">
        <is>
          <t/>
        </is>
      </c>
      <c r="CO94" t="inlineStr">
        <is>
          <t>technika na manipuláciu fotografií a audiovizuálneho obsahu pomocou umelej inteligencie, ktorá umožňuje zmeniť tváre</t>
        </is>
      </c>
      <c r="CP94" s="2" t="inlineStr">
        <is>
          <t>globoki ponaredek</t>
        </is>
      </c>
      <c r="CQ94" s="2" t="inlineStr">
        <is>
          <t>3</t>
        </is>
      </c>
      <c r="CR94" s="2" t="inlineStr">
        <is>
          <t/>
        </is>
      </c>
      <c r="CS94" t="inlineStr">
        <is>
          <t/>
        </is>
      </c>
      <c r="CT94" s="2" t="inlineStr">
        <is>
          <t>deepfake</t>
        </is>
      </c>
      <c r="CU94" s="2" t="inlineStr">
        <is>
          <t>3</t>
        </is>
      </c>
      <c r="CV94" s="2" t="inlineStr">
        <is>
          <t/>
        </is>
      </c>
      <c r="CW94" t="inlineStr">
        <is>
          <t>video, bild eller ljud där innehållet manipulerats på ett sätt som gör förvanskningen svår att upptäcka</t>
        </is>
      </c>
    </row>
    <row r="95">
      <c r="A95" s="1" t="str">
        <f>HYPERLINK("https://iate.europa.eu/entry/result/3592469/all", "3592469")</f>
        <v>3592469</v>
      </c>
      <c r="B95" t="inlineStr">
        <is>
          <t>EDUCATION AND COMMUNICATIONS</t>
        </is>
      </c>
      <c r="C95" t="inlineStr">
        <is>
          <t>EDUCATION AND COMMUNICATIONS|information technology and data processing</t>
        </is>
      </c>
      <c r="D95" t="inlineStr">
        <is>
          <t>yes</t>
        </is>
      </c>
      <c r="E95" t="inlineStr">
        <is>
          <t/>
        </is>
      </c>
      <c r="F95" s="2" t="inlineStr">
        <is>
          <t>разузнавателни сведения за заплахи</t>
        </is>
      </c>
      <c r="G95" s="2" t="inlineStr">
        <is>
          <t>3</t>
        </is>
      </c>
      <c r="H95" s="2" t="inlineStr">
        <is>
          <t/>
        </is>
      </c>
      <c r="I95" t="inlineStr">
        <is>
          <t>сведения, които са събрани, обработени, анализирани, разтълкувани или обогатени с оглед на взимането на решения и които позволяват в подходяща и достатъчна степен да се разбере как да се ограничат последствията от инцидент при ИКТ или киберзаплаха, в т.ч. техническите белези на дадена кибератака, отговорните за нея лица и техният начин на действие и мотивация</t>
        </is>
      </c>
      <c r="J95" s="2" t="inlineStr">
        <is>
          <t>operativní informace o hrozbách|
operativní informace o kybernetických hrozbách</t>
        </is>
      </c>
      <c r="K95" s="2" t="inlineStr">
        <is>
          <t>3|
3</t>
        </is>
      </c>
      <c r="L95" s="2" t="inlineStr">
        <is>
          <t>proposed|
proposed</t>
        </is>
      </c>
      <c r="M95" t="inlineStr">
        <is>
          <t>informace, které byly shromážděny, zpracovány, analyzovány 
interpretovány nebo rozšířeny tak, aby poskytovaly nezbytné souvislosti 
pro rozhodování, a které přinášejí relevantní a dostatečné poznatky ke 
zmírnění dopadu incidentu souvisejícího s IKT nebo kybernetické hrozby, 
včetně technických údajů o kybernetickém útoku, osobách odpovědných za 
útok a jejich modu operandi a motivaci</t>
        </is>
      </c>
      <c r="N95" s="2" t="inlineStr">
        <is>
          <t>trusselsefterretning|
efterretning om cybertrusler</t>
        </is>
      </c>
      <c r="O95" s="2" t="inlineStr">
        <is>
          <t>3|
3</t>
        </is>
      </c>
      <c r="P95" s="2" t="inlineStr">
        <is>
          <t xml:space="preserve">|
</t>
        </is>
      </c>
      <c r="Q95" t="inlineStr">
        <is>
          <t>oplysninger, der er blevet sammenfattet, omdannet, analyseret, fortolket eller beriget for at skabe den rette kontekst for beslutningstagning, og som sikrer relevant og tilstrækkelig forståelse med henblik på at afbøde virkningerne af en IKT-relateret hændelse eller cybertrussel, herunder de tekniske detaljer ved et cyberangreb, kendskab til dem, der er ansvarlige for angrebet, deres måde at operere på og deres hensigter</t>
        </is>
      </c>
      <c r="R95" s="2" t="inlineStr">
        <is>
          <t>Informationen über Bedrohungen</t>
        </is>
      </c>
      <c r="S95" s="2" t="inlineStr">
        <is>
          <t>3</t>
        </is>
      </c>
      <c r="T95" s="2" t="inlineStr">
        <is>
          <t/>
        </is>
      </c>
      <c r="U95" t="inlineStr">
        <is>
          <t>Informationen, die aggregiert, umgewandelt, analysiert, ausgewertet oder erweitert wurden, um den notwendigen Kontext für die Entscheidungsfindung zu schaffen, und die ein relevantes und ausreichendes Verständnis für die Abmilderung der Auswirkungen eines IKT-bezogenen Vorfalls oder einer Cyberbedrohung vermitteln, einschließlich der technischen Einzelheiten eines Cyberangriffs, der für den Angriff verantwortlichen Personen und ihres Modus Operandi und ihrer Beweggründe</t>
        </is>
      </c>
      <c r="V95" s="2" t="inlineStr">
        <is>
          <t>πληροφορίες για απειλές|
πληροφορίες για κυβερνοαπειλές</t>
        </is>
      </c>
      <c r="W95" s="2" t="inlineStr">
        <is>
          <t>3|
3</t>
        </is>
      </c>
      <c r="X95" s="2" t="inlineStr">
        <is>
          <t xml:space="preserve">|
</t>
        </is>
      </c>
      <c r="Y95" t="inlineStr">
        <is>
          <t>πληροφορίες που έχουν συγκεντρωθεί, μετατραπεί, αναλυθεί, ερμηνευτεί ή εμπλουτιστεί με σκοπό την παροχή του απαραίτητου πλαισίου για τη λήψη αποφάσεων και οι οποίες οδηγούν σε σχετική και επαρκή κατανόηση για τον μετριασμό των επιπτώσεων ενός συμβάντος που σχετίζεται με τις ΤΠΕ ή μιας κυβερνοαπειλής, συμπεριλαμβανομένων των τεχνικών λεπτομερειών μιας κυβερνοεπίθεσης, των προσώπων που ευθύνονται για την επίθεση και του τρόπου λειτουργίας και των κινήτρων τους</t>
        </is>
      </c>
      <c r="Z95" s="2" t="inlineStr">
        <is>
          <t>threat intelligence|
cyber threat intelligence</t>
        </is>
      </c>
      <c r="AA95" s="2" t="inlineStr">
        <is>
          <t>3|
3</t>
        </is>
      </c>
      <c r="AB95" s="2" t="inlineStr">
        <is>
          <t xml:space="preserve">|
</t>
        </is>
      </c>
      <c r="AC95" t="inlineStr">
        <is>
          <t>information that has been aggregated, transformed, analysed, interpreted or enriched to provide the necessary context for decision-making and which brings relevant and sufficient understanding for mitigating the impact of an ICT-related incident or cyber threat, including the technical details of a cyber-attack, those responsible for the attack and their modus operandi and motivations</t>
        </is>
      </c>
      <c r="AD95" s="2" t="inlineStr">
        <is>
          <t>inteligencia sobre amenazas</t>
        </is>
      </c>
      <c r="AE95" s="2" t="inlineStr">
        <is>
          <t>3</t>
        </is>
      </c>
      <c r="AF95" s="2" t="inlineStr">
        <is>
          <t/>
        </is>
      </c>
      <c r="AG95" t="inlineStr">
        <is>
          <t>Información que se ha agregado, transformado, analizado, interpretado o enriquecido para proporcionar el contexto necesario para la toma de decisiones y que aporta una comprensión pertinente y suficiente para mitigar el impacto de un incidente relacionado con las TIC o una ciberamenaza, incluidos los detalles técnicos de un ciberataque, los responsables del ataque, su &lt;i&gt;modus operandi &lt;/i&gt;y sus motivaciones.</t>
        </is>
      </c>
      <c r="AH95" s="2" t="inlineStr">
        <is>
          <t>küberohuteadmus|
ohuteadmus</t>
        </is>
      </c>
      <c r="AI95" s="2" t="inlineStr">
        <is>
          <t>3|
3</t>
        </is>
      </c>
      <c r="AJ95" s="2" t="inlineStr">
        <is>
          <t xml:space="preserve">|
</t>
        </is>
      </c>
      <c r="AK95" t="inlineStr">
        <is>
          <t>teave, mida on agregeeritud, teisendatud, analüüsitud, tõlgendatud või rikastatud, et anda otsuste tegemiseks vajalik kontekst, ning mis tagab asjakohase ja piisava arusaamise IKTga seotud intsidendi või küberohu mõju leevendamiseks, sealhulgas küberründe tehnilised üksikasjad, ründe toimepanijad ning nende töömeetodid ja ajendid</t>
        </is>
      </c>
      <c r="AL95" s="2" t="inlineStr">
        <is>
          <t>uhkatiedustelutieto</t>
        </is>
      </c>
      <c r="AM95" s="2" t="inlineStr">
        <is>
          <t>3</t>
        </is>
      </c>
      <c r="AN95" s="2" t="inlineStr">
        <is>
          <t/>
        </is>
      </c>
      <c r="AO95" t="inlineStr">
        <is>
          <t>tieto, joka on yhdistetty, muunnettu tai analysoitu tai jota on tulkittu tai parannettu niin, että se muodostaa päätöksenteossa tarvittavan kontekstin, ja sen avulla voidaan saada asiasta merkityksellinen ja riittävä käsitys TVT:hen liittyvän poikkeaman tai kyberuhkan vaikutusten lieventämiseksi, mukaan lukien kyberhyökkäyksen tekniset yksityiskohdat, hyökkäyksestä vastuussa olevat tahot sekä niiden toimintatavat ja toiminnan vaikuttimet</t>
        </is>
      </c>
      <c r="AP95" s="2" t="inlineStr">
        <is>
          <t>renseignements sur les cybermenaces|
renseignements sur les menaces</t>
        </is>
      </c>
      <c r="AQ95" s="2" t="inlineStr">
        <is>
          <t>3|
3</t>
        </is>
      </c>
      <c r="AR95" s="2" t="inlineStr">
        <is>
          <t xml:space="preserve">|
</t>
        </is>
      </c>
      <c r="AS95" t="inlineStr">
        <is>
          <t>informations qui ont été rassemblées, transformées,
analysées, interprétées ou enrichies pour fournir le contexte nécessaire à la
prise de décisions et qui apportent une compréhension pertinente et suffisante
en vue d’atténuer les effets d’un incident lié à l’informatique ou d’une
cybermenace, y compris les détails techniques d’une cyberattaque, les
responsables de l’attaque, ainsi que leur mode opératoire et leurs motivations</t>
        </is>
      </c>
      <c r="AT95" t="inlineStr">
        <is>
          <t/>
        </is>
      </c>
      <c r="AU95" t="inlineStr">
        <is>
          <t/>
        </is>
      </c>
      <c r="AV95" t="inlineStr">
        <is>
          <t/>
        </is>
      </c>
      <c r="AW95" t="inlineStr">
        <is>
          <t/>
        </is>
      </c>
      <c r="AX95" s="2" t="inlineStr">
        <is>
          <t>saznanja o prijetnjama|
saznanja o kiberprijetnjama</t>
        </is>
      </c>
      <c r="AY95" s="2" t="inlineStr">
        <is>
          <t>3|
3</t>
        </is>
      </c>
      <c r="AZ95" s="2" t="inlineStr">
        <is>
          <t xml:space="preserve">|
</t>
        </is>
      </c>
      <c r="BA95" t="inlineStr">
        <is>
          <t>informacije koje su agregirane, preoblikovane, analizirane, protumačene ili obogaćene kako bi se dobio kontekst potreban za donošenje odluka i koje omogućavaju relevantno i dostatno razumijevanje za ublažavanje učinka IKT incidenta ili kiberprijetnje, uključujući tehničke pojedinosti kibernapada, osobe odgovorne za napad te njihov način rada i motive</t>
        </is>
      </c>
      <c r="BB95" s="2" t="inlineStr">
        <is>
          <t>kiberfenyegetettségi információk|
fenyegetettségi információk</t>
        </is>
      </c>
      <c r="BC95" s="2" t="inlineStr">
        <is>
          <t>3|
3</t>
        </is>
      </c>
      <c r="BD95" s="2" t="inlineStr">
        <is>
          <t>proposed|
proposed</t>
        </is>
      </c>
      <c r="BE95" t="inlineStr">
        <is>
          <t>a döntéshozatalt megalapozó összesített, átalakított, elemzett, értelmezett, gyarapított adatok összessége, amely érdemi és elégséges ismeretet eredményez valamely IKT-vonatkozású biztonsági esemény vagy kiberfenyegetés hatásának enyhítéséhez, és magában foglalja többek között a kibertámadás technikai részleteit, a támadás felelőseinek személyazonosságát, valamint az elkövetés módját és indítékait</t>
        </is>
      </c>
      <c r="BF95" s="2" t="inlineStr">
        <is>
          <t>informazioni sulle minacce|
dati sulle minacce informatiche|
dati sulle minacce</t>
        </is>
      </c>
      <c r="BG95" s="2" t="inlineStr">
        <is>
          <t>3|
3|
3</t>
        </is>
      </c>
      <c r="BH95" s="2" t="inlineStr">
        <is>
          <t xml:space="preserve">|
|
</t>
        </is>
      </c>
      <c r="BI95" t="inlineStr">
        <is>
          <t>informazioni
aggregate, trasformate, analizzate, interpretate o arricchite per offrire il
contesto necessario al processo decisionale, che recano conoscenze pertinenti e
sufficienti per attenuare l'impatto di un incidente connesso alle &lt;a href="https://iate.europa.eu/entry/slideshow/1624874860709/866454/en-it" target="_blank"&gt;TIC&lt;/a&gt; o di una
minaccia informatica, compresi i dettagli tecnici dell'attacco informatico, i
responsabili dell'attacco, il loro modus operandi e le loro motivazioni</t>
        </is>
      </c>
      <c r="BJ95" s="2" t="inlineStr">
        <is>
          <t>žvalgybos informacija apie kibernetines grėsmes|
žvalgybos informacija apie grėsmes</t>
        </is>
      </c>
      <c r="BK95" s="2" t="inlineStr">
        <is>
          <t>3|
3</t>
        </is>
      </c>
      <c r="BL95" s="2" t="inlineStr">
        <is>
          <t xml:space="preserve">|
</t>
        </is>
      </c>
      <c r="BM95" t="inlineStr">
        <is>
          <t>informacija, kuri siekiant priimti sprendimus yra apibendrinama, pertvarkoma, analizuojama, aiškinama arba patikslinama ir kuri sudaro sąlygas tinkamai ir pakankamai suprasti, kaip mažinti su IRT susijusio incidento ar kibernetinės grėsmės poveikį, įskaitant techninius kibernetinio išpuolio duomenis, už išpuolį atsakingus asmenis ir jų modus operandi bei motyvus</t>
        </is>
      </c>
      <c r="BN95" s="2" t="inlineStr">
        <is>
          <t>draudu izlūkdati|
kiberdraudu izlūkdati</t>
        </is>
      </c>
      <c r="BO95" s="2" t="inlineStr">
        <is>
          <t>2|
2</t>
        </is>
      </c>
      <c r="BP95" s="2" t="inlineStr">
        <is>
          <t xml:space="preserve">|
</t>
        </is>
      </c>
      <c r="BQ95" t="inlineStr">
        <is>
          <t>informācija, kas apkopota, pārveidota, analizēta, interpretēta vai papildināta, lai nodrošinātu vajadzīgo kontekstu lēmumu pieņemšanai un kas sniedz būtisku un pietiekamu izpratni, kā mazināt ar IKT saistīta incidenta vai kiberdraudu ietekmi, tostarp tehnisko informāciju par kiberuzbrukumu, par uzbrukumu atbildīgajām personām, to darbības veidu un motīviem</t>
        </is>
      </c>
      <c r="BR95" s="2" t="inlineStr">
        <is>
          <t>intelligence dwar it-theddid|
intelligence dwar it-theddid ċibernetiku</t>
        </is>
      </c>
      <c r="BS95" s="2" t="inlineStr">
        <is>
          <t>3|
3</t>
        </is>
      </c>
      <c r="BT95" s="2" t="inlineStr">
        <is>
          <t xml:space="preserve">|
</t>
        </is>
      </c>
      <c r="BU95" t="inlineStr">
        <is>
          <t>informazzjoni li tkun ġiet aggregata, ittrasformata, analizzata, interpretata jew arrikkita biex tipprovdi l-kuntest meħtieġ għat-teħid tad-deċiżjonijiet u li twassal għal fehim rilevanti u suffiċjenti biex jiġi mitigat l-impatt ta’ inċident relatat mal-ICT jew ta’ theddida ċibernetika, inklużi d-dettalji tekniċi tal-attakk ċibernetiku, dawk responsabbli għall-attakk u l-&lt;i&gt;modus operandi&lt;/i&gt; u l-motivazzjonijiet tagħhom</t>
        </is>
      </c>
      <c r="BV95" s="2" t="inlineStr">
        <is>
          <t>inlichtingen over dreigingen|
inlichtingen over cyberdreigingen</t>
        </is>
      </c>
      <c r="BW95" s="2" t="inlineStr">
        <is>
          <t>3|
3</t>
        </is>
      </c>
      <c r="BX95" s="2" t="inlineStr">
        <is>
          <t xml:space="preserve">|
</t>
        </is>
      </c>
      <c r="BY95" t="inlineStr">
        <is>
          <t>informatie die is geaggregeerd, getransformeerd, geanalyseerd, geïnterpreteerd of verrijkt om de noodzakelijke achtergrond voor besluitvorming te bieden en waarmee relevant en toereikend inzicht wordt verschaft om de gevolgen van een ICT-gerelateerd incident of van een cyberdreiging te beperken, met inbegrip van de technische details van een cyberaanval, de voor de aanval verantwoordelijke personen en hun werkwijze en motieven</t>
        </is>
      </c>
      <c r="BZ95" s="2" t="inlineStr">
        <is>
          <t>analiza cyberzagrożeń|
analiza zagrożeń</t>
        </is>
      </c>
      <c r="CA95" s="2" t="inlineStr">
        <is>
          <t>3|
3</t>
        </is>
      </c>
      <c r="CB95" s="2" t="inlineStr">
        <is>
          <t xml:space="preserve">|
</t>
        </is>
      </c>
      <c r="CC95" t="inlineStr">
        <is>
          <t>informacje, które zostały zagregowane, przekształcone, przeanalizowane, zinterpretowane lub wzbogacone w celu zapewnienia niezbędnego kontekstu na potrzeby podejmowania decyzji i które umożliwiają odpowiednie i wystarczające zrozumienie w celu złagodzenia skutków incydentu związanego z ICT lub cyberzagrożenia, w tym informacje dotyczące technicznych szczegółów cyberataku, osób odpowiedzialnych za atak oraz ich sposobu działania i motywacji</t>
        </is>
      </c>
      <c r="CD95" s="2" t="inlineStr">
        <is>
          <t>Informações sobre ameaças</t>
        </is>
      </c>
      <c r="CE95" s="2" t="inlineStr">
        <is>
          <t>3</t>
        </is>
      </c>
      <c r="CF95" s="2" t="inlineStr">
        <is>
          <t/>
        </is>
      </c>
      <c r="CG95" t="inlineStr">
        <is>
          <t>Informações que foram agregadas, transformadas, analisadas, interpretadas ou suplementadas para dar o contexto necessário à tomada de decisão e que proporcionam um conhecimento pertinente e suficiente para atenuar o impacto de um incidente relacionado com as TIC ou de uma ciberameaça, incluindo os pormenores técnicos de um ciberataque, os respetivos autores, a sua forma de atuar e as suas motivações.</t>
        </is>
      </c>
      <c r="CH95" s="2" t="inlineStr">
        <is>
          <t>informații privind amenințările cibernetice|
date operative privind amenințările</t>
        </is>
      </c>
      <c r="CI95" s="2" t="inlineStr">
        <is>
          <t>3|
3</t>
        </is>
      </c>
      <c r="CJ95" s="2" t="inlineStr">
        <is>
          <t xml:space="preserve">|
</t>
        </is>
      </c>
      <c r="CK95" t="inlineStr">
        <is>
          <t>informații care au fost agregate, transformate, analizate, interpretate
 sau îmbogățite pentru a oferi contextul necesar procesului decizional 
și care asigură o înțelegere adecvată și suficientă pentru a atenua 
impactul unui incident legat de TIC sau al unei amenințări cibernetice, 
inclusiv detaliile tehnice ale unui atac cibernetic, persoanele 
responsabile de atac și modul de operare și motivațiile acestora</t>
        </is>
      </c>
      <c r="CL95" s="2" t="inlineStr">
        <is>
          <t>spravodajské informácie o hrozbách|
spravodajské informácie o kybernetických hrozbách</t>
        </is>
      </c>
      <c r="CM95" s="2" t="inlineStr">
        <is>
          <t>3|
3</t>
        </is>
      </c>
      <c r="CN95" s="2" t="inlineStr">
        <is>
          <t xml:space="preserve">|
</t>
        </is>
      </c>
      <c r="CO95" t="inlineStr">
        <is>
          <t>informácie, ktoré boli agregované, transformované, analyzované, interpretované alebo obohatené tak, aby poskytovali potrebný kontext pre rozhodovanie a ktoré prinášajú relevantné a dostatočné chápanie na zmierňovanie vplyvu incidentu súvisiaceho s IKT alebo kybernetickej hrozby vrátane technických podrobností kybernetického útoku, subjektov zodpovedných za útok a ich spôsobu práce a motivácie</t>
        </is>
      </c>
      <c r="CP95" s="2" t="inlineStr">
        <is>
          <t>obveščevalni podatki o kibernetskih grožnjah|
obveščevalni podatki o grožnjah</t>
        </is>
      </c>
      <c r="CQ95" s="2" t="inlineStr">
        <is>
          <t>3|
3</t>
        </is>
      </c>
      <c r="CR95" s="2" t="inlineStr">
        <is>
          <t xml:space="preserve">|
</t>
        </is>
      </c>
      <c r="CS95" t="inlineStr">
        <is>
          <t>informacije, ki so bile združene, preoblikovane, analizirane, razložene ali obogatene, da bi zagotovile potreben okvir za odločanje, in ki prinašajo ustrezno in zadostno razumevanje za zmanjšanje učinka incidenta, povezanega z IKT, ali kibernetske grožnje, vključno s tehničnimi podrobnostmi kibernetskega napada ter podatki o odgovornih osebah za napad, njihovem načinu delovanja in motivih</t>
        </is>
      </c>
      <c r="CT95" s="2" t="inlineStr">
        <is>
          <t>underrättelser om cyberhot|
underrättelser om hot</t>
        </is>
      </c>
      <c r="CU95" s="2" t="inlineStr">
        <is>
          <t>3|
3</t>
        </is>
      </c>
      <c r="CV95" s="2" t="inlineStr">
        <is>
          <t xml:space="preserve">|
</t>
        </is>
      </c>
      <c r="CW95" t="inlineStr">
        <is>
          <t>information som har sammanställts, omvandlats, analyserats, tolkats eller berikats för att skapa det sammanhang som krävs för beslutsfattande och som ger relevant och tillräcklig förståelse för att mildra effekterna av en IKT-relaterad incident eller ett cyberhot, inbegripet de tekniska detaljerna om en it-attack, de ansvariga för attacken och deras tillvägagångssätt och motiv</t>
        </is>
      </c>
    </row>
    <row r="96">
      <c r="A96" s="1" t="str">
        <f>HYPERLINK("https://iate.europa.eu/entry/result/3628897/all", "3628897")</f>
        <v>3628897</v>
      </c>
      <c r="B96" t="inlineStr">
        <is>
          <t>EDUCATION AND COMMUNICATIONS</t>
        </is>
      </c>
      <c r="C96" t="inlineStr">
        <is>
          <t>EDUCATION AND COMMUNICATIONS|information technology and data processing</t>
        </is>
      </c>
      <c r="D96" t="inlineStr">
        <is>
          <t>yes</t>
        </is>
      </c>
      <c r="E96" t="inlineStr">
        <is>
          <t/>
        </is>
      </c>
      <c r="F96" t="inlineStr">
        <is>
          <t/>
        </is>
      </c>
      <c r="G96" t="inlineStr">
        <is>
          <t/>
        </is>
      </c>
      <c r="H96" t="inlineStr">
        <is>
          <t/>
        </is>
      </c>
      <c r="I96" t="inlineStr">
        <is>
          <t/>
        </is>
      </c>
      <c r="J96" s="2" t="inlineStr">
        <is>
          <t>testování mezi koncovými body</t>
        </is>
      </c>
      <c r="K96" s="2" t="inlineStr">
        <is>
          <t>3</t>
        </is>
      </c>
      <c r="L96" s="2" t="inlineStr">
        <is>
          <t/>
        </is>
      </c>
      <c r="M96" t="inlineStr">
        <is>
          <t>metoda testování, při níž je softwarový produkt analyzován od začátku do konce, aby se ověřilo, že v průběhu celého procesu použití funguje podle očekávání</t>
        </is>
      </c>
      <c r="N96" s="2" t="inlineStr">
        <is>
          <t>E2E|
end-to-end-testning</t>
        </is>
      </c>
      <c r="O96" s="2" t="inlineStr">
        <is>
          <t>3|
3</t>
        </is>
      </c>
      <c r="P96" s="2" t="inlineStr">
        <is>
          <t xml:space="preserve">|
</t>
        </is>
      </c>
      <c r="Q96" t="inlineStr">
        <is>
          <t>teknik, hvorved et softwareprodukt som helhed testes fra ende til anden med henblik på at sikre, at applikationsflowet opfører sig som forventet</t>
        </is>
      </c>
      <c r="R96" s="2" t="inlineStr">
        <is>
          <t>End-to-End-Tests</t>
        </is>
      </c>
      <c r="S96" s="2" t="inlineStr">
        <is>
          <t>3</t>
        </is>
      </c>
      <c r="T96" s="2" t="inlineStr">
        <is>
          <t/>
        </is>
      </c>
      <c r="U96" t="inlineStr">
        <is>
          <t>Technik, mit der das gesamte Softwareprodukt von Anfang bis Ende getestet wird, um sicherzustellen, dass sich der Anwendungsfluss wie erwartet verhält</t>
        </is>
      </c>
      <c r="V96" s="2" t="inlineStr">
        <is>
          <t>πλήρης δοκιμή|
διατερματική δοκιμή</t>
        </is>
      </c>
      <c r="W96" s="2" t="inlineStr">
        <is>
          <t>3|
3</t>
        </is>
      </c>
      <c r="X96" s="2" t="inlineStr">
        <is>
          <t xml:space="preserve">|
</t>
        </is>
      </c>
      <c r="Y96" t="inlineStr">
        <is>
          <t/>
        </is>
      </c>
      <c r="Z96" s="2" t="inlineStr">
        <is>
          <t>end–to–end testing|
E2E</t>
        </is>
      </c>
      <c r="AA96" s="2" t="inlineStr">
        <is>
          <t>3|
3</t>
        </is>
      </c>
      <c r="AB96" s="2" t="inlineStr">
        <is>
          <t xml:space="preserve">|
</t>
        </is>
      </c>
      <c r="AC96" t="inlineStr">
        <is>
          <t>technique that tests an entire software product from beginning to end to ensure that the application flow behaves as expected</t>
        </is>
      </c>
      <c r="AD96" s="2" t="inlineStr">
        <is>
          <t>prueba de extremo a extremo</t>
        </is>
      </c>
      <c r="AE96" s="2" t="inlineStr">
        <is>
          <t>3</t>
        </is>
      </c>
      <c r="AF96" s="2" t="inlineStr">
        <is>
          <t/>
        </is>
      </c>
      <c r="AG96" t="inlineStr">
        <is>
          <t>Proceso de evaluación de un &lt;i&gt;software &lt;/i&gt;a través de la interfaz de usuario encaminado a poner a prueba el funcionamiento y rendimiento de la aplicación y de sus componentes en condiciones reales de uso. Con este fin, se recrean múltiples situaciones en que se empleará la aplicación y se observa el funcionamiento del producto.</t>
        </is>
      </c>
      <c r="AH96" t="inlineStr">
        <is>
          <t/>
        </is>
      </c>
      <c r="AI96" t="inlineStr">
        <is>
          <t/>
        </is>
      </c>
      <c r="AJ96" t="inlineStr">
        <is>
          <t/>
        </is>
      </c>
      <c r="AK96" t="inlineStr">
        <is>
          <t/>
        </is>
      </c>
      <c r="AL96" t="inlineStr">
        <is>
          <t/>
        </is>
      </c>
      <c r="AM96" t="inlineStr">
        <is>
          <t/>
        </is>
      </c>
      <c r="AN96" t="inlineStr">
        <is>
          <t/>
        </is>
      </c>
      <c r="AO96" t="inlineStr">
        <is>
          <t/>
        </is>
      </c>
      <c r="AP96" t="inlineStr">
        <is>
          <t/>
        </is>
      </c>
      <c r="AQ96" t="inlineStr">
        <is>
          <t/>
        </is>
      </c>
      <c r="AR96" t="inlineStr">
        <is>
          <t/>
        </is>
      </c>
      <c r="AS96" t="inlineStr">
        <is>
          <t/>
        </is>
      </c>
      <c r="AT96" t="inlineStr">
        <is>
          <t/>
        </is>
      </c>
      <c r="AU96" t="inlineStr">
        <is>
          <t/>
        </is>
      </c>
      <c r="AV96" t="inlineStr">
        <is>
          <t/>
        </is>
      </c>
      <c r="AW96" t="inlineStr">
        <is>
          <t/>
        </is>
      </c>
      <c r="AX96" t="inlineStr">
        <is>
          <t/>
        </is>
      </c>
      <c r="AY96" t="inlineStr">
        <is>
          <t/>
        </is>
      </c>
      <c r="AZ96" t="inlineStr">
        <is>
          <t/>
        </is>
      </c>
      <c r="BA96" t="inlineStr">
        <is>
          <t/>
        </is>
      </c>
      <c r="BB96" s="2" t="inlineStr">
        <is>
          <t>végpontok közötti tesztelés|
E2E-tesztelés|
teljes körű tesztelés</t>
        </is>
      </c>
      <c r="BC96" s="2" t="inlineStr">
        <is>
          <t>3|
3|
3</t>
        </is>
      </c>
      <c r="BD96" s="2" t="inlineStr">
        <is>
          <t xml:space="preserve">|
|
</t>
        </is>
      </c>
      <c r="BE96" t="inlineStr">
        <is>
          <t>olyan technika, amelynek segítségével egy adott
szoftvertermék egésze teljeskörűen („az elejétől a végéig”) tesztelhető,
így meggyőződve arról, hogy az alkalmazásfolyam a várakozásoknak megfelelően
működik</t>
        </is>
      </c>
      <c r="BF96" s="2" t="inlineStr">
        <is>
          <t>test end-to-end|
E2E</t>
        </is>
      </c>
      <c r="BG96" s="2" t="inlineStr">
        <is>
          <t>3|
3</t>
        </is>
      </c>
      <c r="BH96" s="2" t="inlineStr">
        <is>
          <t xml:space="preserve">|
</t>
        </is>
      </c>
      <c r="BI96" t="inlineStr">
        <is>
          <t>metodologia per testare il flusso di applicazioni di un software dall'inizio alla fine simulando uno scenario utente reale per verificare che il sistema e i suoi componenti funzionino come previsto</t>
        </is>
      </c>
      <c r="BJ96" s="2" t="inlineStr">
        <is>
          <t>visapusis testavimas</t>
        </is>
      </c>
      <c r="BK96" s="2" t="inlineStr">
        <is>
          <t>3</t>
        </is>
      </c>
      <c r="BL96" s="2" t="inlineStr">
        <is>
          <t/>
        </is>
      </c>
      <c r="BM96" t="inlineStr">
        <is>
          <t>metodas, kuriuo programinės įrangos produktas išbandomas nuo pradžios iki pabaigos, siekiant įsitikinti, kad programos eiga yra tokia, kokios tikimasi; dažniausiai simuliuojama galutinio vartotojo aplinka</t>
        </is>
      </c>
      <c r="BN96" s="2" t="inlineStr">
        <is>
          <t>pilnīga testēšana</t>
        </is>
      </c>
      <c r="BO96" s="2" t="inlineStr">
        <is>
          <t>3</t>
        </is>
      </c>
      <c r="BP96" s="2" t="inlineStr">
        <is>
          <t/>
        </is>
      </c>
      <c r="BQ96" t="inlineStr">
        <is>
          <t>paņēmiens, ar kuru programmatūras produkts tiek testēts no sākuma līdz galam, lai nodrošinātu, ka lietotnes plūsma norit, kā paredzēts</t>
        </is>
      </c>
      <c r="BR96" s="2" t="inlineStr">
        <is>
          <t>ittestjar minn tarf sa tarf</t>
        </is>
      </c>
      <c r="BS96" s="2" t="inlineStr">
        <is>
          <t>3</t>
        </is>
      </c>
      <c r="BT96" s="2" t="inlineStr">
        <is>
          <t/>
        </is>
      </c>
      <c r="BU96" t="inlineStr">
        <is>
          <t>teknika li tittestja prodott ta' software kollu kemm hu, mill-bidu sal-aħħar, biex jiġi żgurat li l-applikazzjoni tipproċedi kif mistenni</t>
        </is>
      </c>
      <c r="BV96" s="2" t="inlineStr">
        <is>
          <t>end-to-end testen</t>
        </is>
      </c>
      <c r="BW96" s="2" t="inlineStr">
        <is>
          <t>3</t>
        </is>
      </c>
      <c r="BX96" s="2" t="inlineStr">
        <is>
          <t/>
        </is>
      </c>
      <c r="BY96" t="inlineStr">
        <is>
          <t>het testen van een bepaalde functionaliteit van een website of app van het begin tot eind, waarbij alle stappen worden doorlopen en er wordt getest of ergens iets fout gaat</t>
        </is>
      </c>
      <c r="BZ96" s="2" t="inlineStr">
        <is>
          <t>testowanie typu „end-to-end”|
testowanie E2E|
testowanie od końca do końca|
E2E|
testowanie kompleksowe</t>
        </is>
      </c>
      <c r="CA96" s="2" t="inlineStr">
        <is>
          <t>3|
3|
3|
3|
3</t>
        </is>
      </c>
      <c r="CB96" s="2" t="inlineStr">
        <is>
          <t>|
|
|
|
preferred</t>
        </is>
      </c>
      <c r="CC96" t="inlineStr">
        <is>
          <t>zestaw scenariuszy, które angażują rozpoczęcie procesu biznesowego w aplikacji, spowodowanie całego przepływu żądania przez różne systemy; celem testu jest sprawdzenie, czy poszczególne systemy poprawnie zrealizowały swoje zadanie, utrwaliły poprawne wartości i czy środowisko jako całość działa poprawnie</t>
        </is>
      </c>
      <c r="CD96" t="inlineStr">
        <is>
          <t/>
        </is>
      </c>
      <c r="CE96" t="inlineStr">
        <is>
          <t/>
        </is>
      </c>
      <c r="CF96" t="inlineStr">
        <is>
          <t/>
        </is>
      </c>
      <c r="CG96" t="inlineStr">
        <is>
          <t/>
        </is>
      </c>
      <c r="CH96" s="2" t="inlineStr">
        <is>
          <t>testare end-to-end|
testare de la un capăt la altul|
E2E</t>
        </is>
      </c>
      <c r="CI96" s="2" t="inlineStr">
        <is>
          <t>3|
3|
3</t>
        </is>
      </c>
      <c r="CJ96" s="2" t="inlineStr">
        <is>
          <t xml:space="preserve">|
|
</t>
        </is>
      </c>
      <c r="CK96" t="inlineStr">
        <is>
          <t>metodă de testare în integralitate a modului de funcționare al unui produs software, simulând scenarii reale în care utilizatorii ar folosi produsul, pentru a determina dacă fluxul și componentele acestuia funcționează conform așteptărilor</t>
        </is>
      </c>
      <c r="CL96" s="2" t="inlineStr">
        <is>
          <t>testovanie medzi koncovými bodmi|
end-to-end testovanie</t>
        </is>
      </c>
      <c r="CM96" s="2" t="inlineStr">
        <is>
          <t>3|
3</t>
        </is>
      </c>
      <c r="CN96" s="2" t="inlineStr">
        <is>
          <t xml:space="preserve">|
</t>
        </is>
      </c>
      <c r="CO96" t="inlineStr">
        <is>
          <t>testovanie softvérovej aplikácie so všetkými jej systémami prepojenia od počiatočného bodu po koncový bod z hľadiska funkčnej a dátovej integrity</t>
        </is>
      </c>
      <c r="CP96" s="2" t="inlineStr">
        <is>
          <t>testiranje od konca do konca|
testiranje E2E</t>
        </is>
      </c>
      <c r="CQ96" s="2" t="inlineStr">
        <is>
          <t>3|
3</t>
        </is>
      </c>
      <c r="CR96" s="2" t="inlineStr">
        <is>
          <t xml:space="preserve">|
</t>
        </is>
      </c>
      <c r="CS96" t="inlineStr">
        <is>
          <t>testiranje spletne rešitve od začetka do konca s pomočjo napisanega programa; vključuje preverjanje vstopa v spletno rešitev, pravilnosti vnesenega gesla, vsebine filtrirnih podatkov, delovanja gumbov, naslova v brskalniku</t>
        </is>
      </c>
      <c r="CT96" s="2" t="inlineStr">
        <is>
          <t>E2E-test|
provning av hela systemet (från ändpunkt till ändpunkt)|
end-to-end-test|
test ändpunkt till ändpunkt (end-to-end)|
end-to-end-testning|
end-to-end testing</t>
        </is>
      </c>
      <c r="CU96" s="2" t="inlineStr">
        <is>
          <t>3|
3|
3|
2|
2|
2</t>
        </is>
      </c>
      <c r="CV96" s="2" t="inlineStr">
        <is>
          <t xml:space="preserve">|
|
|
|
|
</t>
        </is>
      </c>
      <c r="CW96" t="inlineStr">
        <is>
          <t>testtyp där affärs-/verksamhetsprocesser 
testas från början till slut under produktionsliknande 
förhållanden</t>
        </is>
      </c>
    </row>
    <row r="97">
      <c r="A97" s="1" t="str">
        <f>HYPERLINK("https://iate.europa.eu/entry/result/3626231/all", "3626231")</f>
        <v>3626231</v>
      </c>
      <c r="B97" t="inlineStr">
        <is>
          <t>ENVIRONMENT;EDUCATION AND COMMUNICATIONS</t>
        </is>
      </c>
      <c r="C97" t="inlineStr">
        <is>
          <t>ENVIRONMENT|environmental policy|climate change policy;EDUCATION AND COMMUNICATIONS|information technology and data processing</t>
        </is>
      </c>
      <c r="D97" t="inlineStr">
        <is>
          <t>yes</t>
        </is>
      </c>
      <c r="E97" t="inlineStr">
        <is>
          <t/>
        </is>
      </c>
      <c r="F97" t="inlineStr">
        <is>
          <t/>
        </is>
      </c>
      <c r="G97" t="inlineStr">
        <is>
          <t/>
        </is>
      </c>
      <c r="H97" t="inlineStr">
        <is>
          <t/>
        </is>
      </c>
      <c r="I97" t="inlineStr">
        <is>
          <t/>
        </is>
      </c>
      <c r="J97" s="2" t="inlineStr">
        <is>
          <t>účinnost využití uhlíku|
CUE</t>
        </is>
      </c>
      <c r="K97" s="2" t="inlineStr">
        <is>
          <t>2|
3</t>
        </is>
      </c>
      <c r="L97" s="2" t="inlineStr">
        <is>
          <t xml:space="preserve">|
</t>
        </is>
      </c>
      <c r="M97" t="inlineStr">
        <is>
          <t>emise ekvivalentu CO&lt;sub&gt;2&lt;/sub&gt; ze spotřeby energie zařízení (kg ekvivalentu CO&lt;sub&gt;2&lt;/sub&gt;)/celková spotřeba energie IKT (kWh)</t>
        </is>
      </c>
      <c r="N97" s="2" t="inlineStr">
        <is>
          <t>CUE|
kulstofanvendelseseffektivitet</t>
        </is>
      </c>
      <c r="O97" s="2" t="inlineStr">
        <is>
          <t>3|
3</t>
        </is>
      </c>
      <c r="P97" s="2" t="inlineStr">
        <is>
          <t xml:space="preserve">|
</t>
        </is>
      </c>
      <c r="Q97" t="inlineStr">
        <is>
          <t/>
        </is>
      </c>
      <c r="R97" s="2" t="inlineStr">
        <is>
          <t>CO&lt;sub&gt;2&lt;/sub&gt;-Nutzungseffizienz|
CUE</t>
        </is>
      </c>
      <c r="S97" s="2" t="inlineStr">
        <is>
          <t>3|
3</t>
        </is>
      </c>
      <c r="T97" s="2" t="inlineStr">
        <is>
          <t xml:space="preserve">|
</t>
        </is>
      </c>
      <c r="U97" t="inlineStr">
        <is>
          <t/>
        </is>
      </c>
      <c r="V97" s="2" t="inlineStr">
        <is>
          <t>CUE|
αποτελεσματικότητα χρήσης άνθρακα</t>
        </is>
      </c>
      <c r="W97" s="2" t="inlineStr">
        <is>
          <t>3|
3</t>
        </is>
      </c>
      <c r="X97" s="2" t="inlineStr">
        <is>
          <t xml:space="preserve">|
</t>
        </is>
      </c>
      <c r="Y97" t="inlineStr">
        <is>
          <t>μέτρηση της βιωσιμότητας των κέντρων δεδομένων όσον αφορά τις εκπομπές διοξειδίου του άνθρακα ανά κέντρο δεδομένων</t>
        </is>
      </c>
      <c r="Z97" s="2" t="inlineStr">
        <is>
          <t>CUE|
carbon usage effectiveness</t>
        </is>
      </c>
      <c r="AA97" s="2" t="inlineStr">
        <is>
          <t>3|
3</t>
        </is>
      </c>
      <c r="AB97" s="2" t="inlineStr">
        <is>
          <t xml:space="preserve">|
</t>
        </is>
      </c>
      <c r="AC97" t="inlineStr">
        <is>
          <t>measure of data centre sustainability in terms of data centre-specific carbon emissions</t>
        </is>
      </c>
      <c r="AD97" s="2" t="inlineStr">
        <is>
          <t>CUE|
eficacia en el uso del carbono</t>
        </is>
      </c>
      <c r="AE97" s="2" t="inlineStr">
        <is>
          <t>3|
3</t>
        </is>
      </c>
      <c r="AF97" s="2" t="inlineStr">
        <is>
          <t xml:space="preserve">|
</t>
        </is>
      </c>
      <c r="AG97" t="inlineStr">
        <is>
          <t>Parámetro que mide el volumen de emisión de gases generado por la actividad de los equipos en un centro de datos.</t>
        </is>
      </c>
      <c r="AH97" s="2" t="inlineStr">
        <is>
          <t>CO&lt;sub&gt;2&lt;/sub&gt;-tõhusus|
CUE</t>
        </is>
      </c>
      <c r="AI97" s="2" t="inlineStr">
        <is>
          <t>3|
3</t>
        </is>
      </c>
      <c r="AJ97" s="2" t="inlineStr">
        <is>
          <t xml:space="preserve">|
</t>
        </is>
      </c>
      <c r="AK97" t="inlineStr">
        <is>
          <t>rajatise energiatarbimisest tulenev CO&lt;sub&gt;2&lt;/sub&gt;-heide (CO&lt;sub&gt;2&lt;/sub&gt;-ekvivalentkilogrammides)/IKT-seadmete kogu energiatarbimine (kWh)</t>
        </is>
      </c>
      <c r="AL97" s="2" t="inlineStr">
        <is>
          <t>hiilenkäytön tehokkuus</t>
        </is>
      </c>
      <c r="AM97" s="2" t="inlineStr">
        <is>
          <t>3</t>
        </is>
      </c>
      <c r="AN97" s="2" t="inlineStr">
        <is>
          <t/>
        </is>
      </c>
      <c r="AO97" t="inlineStr">
        <is>
          <t/>
        </is>
      </c>
      <c r="AP97" s="2" t="inlineStr">
        <is>
          <t>efficacité de l’utilisation du carbone|
CUE</t>
        </is>
      </c>
      <c r="AQ97" s="2" t="inlineStr">
        <is>
          <t>3|
3</t>
        </is>
      </c>
      <c r="AR97" s="2" t="inlineStr">
        <is>
          <t xml:space="preserve">|
</t>
        </is>
      </c>
      <c r="AS97" t="inlineStr">
        <is>
          <t>rapport entre les émissions annuelles de CO&lt;sub&gt;2&lt;/sub&gt; d'un centre de données et la demande énergétique des équipements informatiques</t>
        </is>
      </c>
      <c r="AT97" t="inlineStr">
        <is>
          <t/>
        </is>
      </c>
      <c r="AU97" t="inlineStr">
        <is>
          <t/>
        </is>
      </c>
      <c r="AV97" t="inlineStr">
        <is>
          <t/>
        </is>
      </c>
      <c r="AW97" t="inlineStr">
        <is>
          <t/>
        </is>
      </c>
      <c r="AX97" s="2" t="inlineStr">
        <is>
          <t>CUE|
djelotvornost upotrebe ugljika</t>
        </is>
      </c>
      <c r="AY97" s="2" t="inlineStr">
        <is>
          <t>3|
3</t>
        </is>
      </c>
      <c r="AZ97" s="2" t="inlineStr">
        <is>
          <t xml:space="preserve">|
</t>
        </is>
      </c>
      <c r="BA97" t="inlineStr">
        <is>
          <t/>
        </is>
      </c>
      <c r="BB97" t="inlineStr">
        <is>
          <t/>
        </is>
      </c>
      <c r="BC97" t="inlineStr">
        <is>
          <t/>
        </is>
      </c>
      <c r="BD97" t="inlineStr">
        <is>
          <t/>
        </is>
      </c>
      <c r="BE97" t="inlineStr">
        <is>
          <t/>
        </is>
      </c>
      <c r="BF97" s="2" t="inlineStr">
        <is>
          <t>efficienza dell’uso di carbonio|
CUE|
efficienza nell’uso del carbonio</t>
        </is>
      </c>
      <c r="BG97" s="2" t="inlineStr">
        <is>
          <t>3|
3|
3</t>
        </is>
      </c>
      <c r="BH97" s="2" t="inlineStr">
        <is>
          <t xml:space="preserve">|
|
</t>
        </is>
      </c>
      <c r="BI97" t="inlineStr">
        <is>
          <t>misura della
sostenibilità di un’attività in termini di emissioni di anidride carbonica
specifica di tale attività</t>
        </is>
      </c>
      <c r="BJ97" s="2" t="inlineStr">
        <is>
          <t>​efektyvumas pagal anglies dioksido pėdsaką|
​efektyvumo pagal anglies dioksido pėdsaką rodiklis</t>
        </is>
      </c>
      <c r="BK97" s="2" t="inlineStr">
        <is>
          <t>3|
3</t>
        </is>
      </c>
      <c r="BL97" s="2" t="inlineStr">
        <is>
          <t xml:space="preserve">|
</t>
        </is>
      </c>
      <c r="BM97" t="inlineStr">
        <is>
          <t/>
        </is>
      </c>
      <c r="BN97" s="2" t="inlineStr">
        <is>
          <t>oglekļa izmantojuma efektivitāte</t>
        </is>
      </c>
      <c r="BO97" s="2" t="inlineStr">
        <is>
          <t>3</t>
        </is>
      </c>
      <c r="BP97" s="2" t="inlineStr">
        <is>
          <t/>
        </is>
      </c>
      <c r="BQ97" t="inlineStr">
        <is>
          <t/>
        </is>
      </c>
      <c r="BR97" s="2" t="inlineStr">
        <is>
          <t>effettività tal-użu tal-karbonju|
CUE</t>
        </is>
      </c>
      <c r="BS97" s="2" t="inlineStr">
        <is>
          <t>3|
3</t>
        </is>
      </c>
      <c r="BT97" s="2" t="inlineStr">
        <is>
          <t xml:space="preserve">|
</t>
        </is>
      </c>
      <c r="BU97" t="inlineStr">
        <is>
          <t>kejl tas-sostenibbiltà ta' ċentru tad-&lt;i&gt;data &lt;/i&gt;f'termini ta' emissjonijiet tal-karbonju</t>
        </is>
      </c>
      <c r="BV97" s="2" t="inlineStr">
        <is>
          <t>doeltreffendheid van het koolstofgebruik|
CUE</t>
        </is>
      </c>
      <c r="BW97" s="2" t="inlineStr">
        <is>
          <t>3|
3</t>
        </is>
      </c>
      <c r="BX97" s="2" t="inlineStr">
        <is>
          <t xml:space="preserve">|
</t>
        </is>
      </c>
      <c r="BY97" t="inlineStr">
        <is>
          <t>meeteenheid
 voor de duurzaamheid van datacentra met betrekking tot de koolstofemissies
 van dergelijke centra</t>
        </is>
      </c>
      <c r="BZ97" s="2" t="inlineStr">
        <is>
          <t>efektywność zużycia węgla|
CUE</t>
        </is>
      </c>
      <c r="CA97" s="2" t="inlineStr">
        <is>
          <t>3|
3</t>
        </is>
      </c>
      <c r="CB97" s="2" t="inlineStr">
        <is>
          <t xml:space="preserve">|
</t>
        </is>
      </c>
      <c r="CC97" t="inlineStr">
        <is>
          <t>emisje ekwiwalentu dwutlenku węgla powstające wskutek zużycia energii przez obiekt (w kg ekwiwalentu dwutlenku węgla)/całkowite zużycie energii z tytułu ICT (kWh)</t>
        </is>
      </c>
      <c r="CD97" t="inlineStr">
        <is>
          <t/>
        </is>
      </c>
      <c r="CE97" t="inlineStr">
        <is>
          <t/>
        </is>
      </c>
      <c r="CF97" t="inlineStr">
        <is>
          <t/>
        </is>
      </c>
      <c r="CG97" t="inlineStr">
        <is>
          <t/>
        </is>
      </c>
      <c r="CH97" t="inlineStr">
        <is>
          <t/>
        </is>
      </c>
      <c r="CI97" t="inlineStr">
        <is>
          <t/>
        </is>
      </c>
      <c r="CJ97" t="inlineStr">
        <is>
          <t/>
        </is>
      </c>
      <c r="CK97" t="inlineStr">
        <is>
          <t/>
        </is>
      </c>
      <c r="CL97" s="2" t="inlineStr">
        <is>
          <t>CUE|
efektívnosť využívania uhlíka</t>
        </is>
      </c>
      <c r="CM97" s="2" t="inlineStr">
        <is>
          <t>3|
3</t>
        </is>
      </c>
      <c r="CN97" s="2" t="inlineStr">
        <is>
          <t xml:space="preserve">|
</t>
        </is>
      </c>
      <c r="CO97" t="inlineStr">
        <is>
          <t>ekvivalent emisií oxidu uhličitého (CO&lt;sub&gt;2&lt;/sub&gt;) z energetickej spotreby zariadenia (ekvivalent CO&lt;sub&gt;2&lt;/sub&gt; v kg)/celková energetická spotreba (kWh) v prípade vybavenia IKT</t>
        </is>
      </c>
      <c r="CP97" s="2" t="inlineStr">
        <is>
          <t>učinkovitost rabe ogljika</t>
        </is>
      </c>
      <c r="CQ97" s="2" t="inlineStr">
        <is>
          <t>3</t>
        </is>
      </c>
      <c r="CR97" s="2" t="inlineStr">
        <is>
          <t/>
        </is>
      </c>
      <c r="CS97" t="inlineStr">
        <is>
          <t>emisije iz porabe energije objekta glede na ekvivalent CO&lt;sub&gt;2&lt;/sub&gt; (v kg ekvivalenta CO&lt;sub&gt;2&lt;/sub&gt;) / poraba energije IKT skupaj (kWh)</t>
        </is>
      </c>
      <c r="CT97" s="2" t="inlineStr">
        <is>
          <t>effektiv koldioxidanvändning|
CUE</t>
        </is>
      </c>
      <c r="CU97" s="2" t="inlineStr">
        <is>
          <t>3|
3</t>
        </is>
      </c>
      <c r="CV97" s="2" t="inlineStr">
        <is>
          <t xml:space="preserve">|
</t>
        </is>
      </c>
      <c r="CW97" t="inlineStr">
        <is>
          <t/>
        </is>
      </c>
    </row>
    <row r="98">
      <c r="A98" s="1" t="str">
        <f>HYPERLINK("https://iate.europa.eu/entry/result/1441545/all", "1441545")</f>
        <v>1441545</v>
      </c>
      <c r="B98" t="inlineStr">
        <is>
          <t>EDUCATION AND COMMUNICATIONS</t>
        </is>
      </c>
      <c r="C98" t="inlineStr">
        <is>
          <t>EDUCATION AND COMMUNICATIONS|information technology and data processing</t>
        </is>
      </c>
      <c r="D98" t="inlineStr">
        <is>
          <t>yes</t>
        </is>
      </c>
      <c r="E98" t="inlineStr">
        <is>
          <t/>
        </is>
      </c>
      <c r="F98" s="2" t="inlineStr">
        <is>
          <t>приложен софтуер</t>
        </is>
      </c>
      <c r="G98" s="2" t="inlineStr">
        <is>
          <t>3</t>
        </is>
      </c>
      <c r="H98" s="2" t="inlineStr">
        <is>
          <t/>
        </is>
      </c>
      <c r="I98" t="inlineStr">
        <is>
          <t/>
        </is>
      </c>
      <c r="J98" t="inlineStr">
        <is>
          <t/>
        </is>
      </c>
      <c r="K98" t="inlineStr">
        <is>
          <t/>
        </is>
      </c>
      <c r="L98" t="inlineStr">
        <is>
          <t/>
        </is>
      </c>
      <c r="M98" t="inlineStr">
        <is>
          <t/>
        </is>
      </c>
      <c r="N98" t="inlineStr">
        <is>
          <t/>
        </is>
      </c>
      <c r="O98" t="inlineStr">
        <is>
          <t/>
        </is>
      </c>
      <c r="P98" t="inlineStr">
        <is>
          <t/>
        </is>
      </c>
      <c r="Q98" t="inlineStr">
        <is>
          <t/>
        </is>
      </c>
      <c r="R98" s="2" t="inlineStr">
        <is>
          <t>Anwendersoftware|
Anwendungssoftware</t>
        </is>
      </c>
      <c r="S98" s="2" t="inlineStr">
        <is>
          <t>3|
3</t>
        </is>
      </c>
      <c r="T98" s="2" t="inlineStr">
        <is>
          <t xml:space="preserve">|
</t>
        </is>
      </c>
      <c r="U98" t="inlineStr">
        <is>
          <t>branchenbezogene Software, die Programme enthält, die so formuliert sind, daß ein größerer Kreis von Benutzern sie für seine allgemeinen Probleme verwenden kann</t>
        </is>
      </c>
      <c r="V98" s="2" t="inlineStr">
        <is>
          <t>software εφαρμογών</t>
        </is>
      </c>
      <c r="W98" s="2" t="inlineStr">
        <is>
          <t>3</t>
        </is>
      </c>
      <c r="X98" s="2" t="inlineStr">
        <is>
          <t/>
        </is>
      </c>
      <c r="Y98" t="inlineStr">
        <is>
          <t>το αναγκαίο software υπολογιστή,το οποίο μαζί με το softwareσυστήματος προσφέρει λύση σε ένα πρόβλημα εφαρμογής</t>
        </is>
      </c>
      <c r="Z98" s="2" t="inlineStr">
        <is>
          <t>application software</t>
        </is>
      </c>
      <c r="AA98" s="2" t="inlineStr">
        <is>
          <t>3</t>
        </is>
      </c>
      <c r="AB98" s="2" t="inlineStr">
        <is>
          <t/>
        </is>
      </c>
      <c r="AC98" t="inlineStr">
        <is>
          <t>computer software designed to perform a group of coordinated functions, tasks, or activities for the benefit of the user</t>
        </is>
      </c>
      <c r="AD98" s="2" t="inlineStr">
        <is>
          <t>programa de aplicación|
&lt;i&gt;software&lt;/i&gt; de aplicación</t>
        </is>
      </c>
      <c r="AE98" s="2" t="inlineStr">
        <is>
          <t>3|
3</t>
        </is>
      </c>
      <c r="AF98" s="2" t="inlineStr">
        <is>
          <t xml:space="preserve">|
</t>
        </is>
      </c>
      <c r="AG98" t="inlineStr">
        <is>
          <t>Tipo de &lt;a href="https://iate.europa.eu/entry/result/1440629/es" target="_blank"&gt;programa informático&lt;/a&gt; diseñado con el fin de que para el usuario final sea más sencilla la concreción de determinado trabajo.</t>
        </is>
      </c>
      <c r="AH98" s="2" t="inlineStr">
        <is>
          <t>rakendustarkvara</t>
        </is>
      </c>
      <c r="AI98" s="2" t="inlineStr">
        <is>
          <t>4</t>
        </is>
      </c>
      <c r="AJ98" s="2" t="inlineStr">
        <is>
          <t/>
        </is>
      </c>
      <c r="AK98" t="inlineStr">
        <is>
          <t>tarkvara otseselt lõppkasutaja ülesanneteks: kõik, mis ei ole süsteemitarkvara</t>
        </is>
      </c>
      <c r="AL98" s="2" t="inlineStr">
        <is>
          <t>sovellusohjelmisto</t>
        </is>
      </c>
      <c r="AM98" s="2" t="inlineStr">
        <is>
          <t>3</t>
        </is>
      </c>
      <c r="AN98" s="2" t="inlineStr">
        <is>
          <t/>
        </is>
      </c>
      <c r="AO98" t="inlineStr">
        <is>
          <t>tietokoneen käyttäjän tarvitsemia tehtäviä välittömästi suorittava ohjelmisto</t>
        </is>
      </c>
      <c r="AP98" s="2" t="inlineStr">
        <is>
          <t>logiciel spécifique|
logiciel applicatif|
logiciel d'application</t>
        </is>
      </c>
      <c r="AQ98" s="2" t="inlineStr">
        <is>
          <t>3|
3|
3</t>
        </is>
      </c>
      <c r="AR98" s="2" t="inlineStr">
        <is>
          <t xml:space="preserve">|
|
</t>
        </is>
      </c>
      <c r="AS98" t="inlineStr">
        <is>
          <t>logiciel qui, jumelé au logiciel de base, permet de traiter un problème d'application</t>
        </is>
      </c>
      <c r="AT98" s="2" t="inlineStr">
        <is>
          <t>feidhmchlár bogearraí</t>
        </is>
      </c>
      <c r="AU98" s="2" t="inlineStr">
        <is>
          <t>3</t>
        </is>
      </c>
      <c r="AV98" s="2" t="inlineStr">
        <is>
          <t/>
        </is>
      </c>
      <c r="AW98" t="inlineStr">
        <is>
          <t/>
        </is>
      </c>
      <c r="AX98" t="inlineStr">
        <is>
          <t/>
        </is>
      </c>
      <c r="AY98" t="inlineStr">
        <is>
          <t/>
        </is>
      </c>
      <c r="AZ98" t="inlineStr">
        <is>
          <t/>
        </is>
      </c>
      <c r="BA98" t="inlineStr">
        <is>
          <t/>
        </is>
      </c>
      <c r="BB98" t="inlineStr">
        <is>
          <t/>
        </is>
      </c>
      <c r="BC98" t="inlineStr">
        <is>
          <t/>
        </is>
      </c>
      <c r="BD98" t="inlineStr">
        <is>
          <t/>
        </is>
      </c>
      <c r="BE98" t="inlineStr">
        <is>
          <t/>
        </is>
      </c>
      <c r="BF98" s="2" t="inlineStr">
        <is>
          <t>software applicativo</t>
        </is>
      </c>
      <c r="BG98" s="2" t="inlineStr">
        <is>
          <t>3</t>
        </is>
      </c>
      <c r="BH98" s="2" t="inlineStr">
        <is>
          <t/>
        </is>
      </c>
      <c r="BI98" t="inlineStr">
        <is>
          <t>insieme dei programmi e pacchetti di software predisposti dal costruttore per la risoluzione generalizzata di problemi applicativi tipici di tipo sia gestionale che scientifico</t>
        </is>
      </c>
      <c r="BJ98" s="2" t="inlineStr">
        <is>
          <t>taikomoji programinė įranga</t>
        </is>
      </c>
      <c r="BK98" s="2" t="inlineStr">
        <is>
          <t>3</t>
        </is>
      </c>
      <c r="BL98" s="2" t="inlineStr">
        <is>
          <t/>
        </is>
      </c>
      <c r="BM98" t="inlineStr">
        <is>
          <t>visuma programų, padedančių kompiuterio naudotojui atlikti reikiamus veiksmus: rašyti raštus, piešti piešinius, kurti muziką, sudaryti įvairių duomenų lenteles, braižyti grafikus ir pan.</t>
        </is>
      </c>
      <c r="BN98" s="2" t="inlineStr">
        <is>
          <t>lietojumprogrammatūra|
lietotne|
lietojumprogramma</t>
        </is>
      </c>
      <c r="BO98" s="2" t="inlineStr">
        <is>
          <t>3|
3|
3</t>
        </is>
      </c>
      <c r="BP98" s="2" t="inlineStr">
        <is>
          <t xml:space="preserve">|
|
</t>
        </is>
      </c>
      <c r="BQ98" t="inlineStr">
        <is>
          <t>Lietotne jeb lietojumprogramma ir programma, ko izmanto, lai ar datora palīdzību izpildītu noteikta veida darbus.</t>
        </is>
      </c>
      <c r="BR98" t="inlineStr">
        <is>
          <t/>
        </is>
      </c>
      <c r="BS98" t="inlineStr">
        <is>
          <t/>
        </is>
      </c>
      <c r="BT98" t="inlineStr">
        <is>
          <t/>
        </is>
      </c>
      <c r="BU98" t="inlineStr">
        <is>
          <t/>
        </is>
      </c>
      <c r="BV98" s="2" t="inlineStr">
        <is>
          <t>applicatiesoftware|
toepassingsprogrammatuur</t>
        </is>
      </c>
      <c r="BW98" s="2" t="inlineStr">
        <is>
          <t>3|
3</t>
        </is>
      </c>
      <c r="BX98" s="2" t="inlineStr">
        <is>
          <t xml:space="preserve">|
</t>
        </is>
      </c>
      <c r="BY98" t="inlineStr">
        <is>
          <t>alle programma's waar de computergebruiker direct nut van heeft en waarmee specifieke problemen van de gebruiker (loon-en voorraadadministratie, sterkteberekeningen) worden opgelost</t>
        </is>
      </c>
      <c r="BZ98" s="2" t="inlineStr">
        <is>
          <t>oprogramowanie aplikacyjne|
oprogramowanie użytkowe</t>
        </is>
      </c>
      <c r="CA98" s="2" t="inlineStr">
        <is>
          <t>3|
3</t>
        </is>
      </c>
      <c r="CB98" s="2" t="inlineStr">
        <is>
          <t xml:space="preserve">|
</t>
        </is>
      </c>
      <c r="CC98" t="inlineStr">
        <is>
          <t>samodzielny program lub element pakietu oprogramowania, który nie jest zaliczany do oprogramowania systemowego lub programów usługowych (narzędziowych)</t>
        </is>
      </c>
      <c r="CD98" s="2" t="inlineStr">
        <is>
          <t>&lt;i&gt;software&lt;/i&gt; de aplicação|
suporte lógico de aplicação</t>
        </is>
      </c>
      <c r="CE98" s="2" t="inlineStr">
        <is>
          <t>3|
3</t>
        </is>
      </c>
      <c r="CF98" s="2" t="inlineStr">
        <is>
          <t xml:space="preserve">|
</t>
        </is>
      </c>
      <c r="CG98" t="inlineStr">
        <is>
          <t>conjunto dos programas necessários para a resolução de um dado problema por um computador</t>
        </is>
      </c>
      <c r="CH98" s="2" t="inlineStr">
        <is>
          <t>aplicație software|
app</t>
        </is>
      </c>
      <c r="CI98" s="2" t="inlineStr">
        <is>
          <t>3|
3</t>
        </is>
      </c>
      <c r="CJ98" s="2" t="inlineStr">
        <is>
          <t xml:space="preserve">|
</t>
        </is>
      </c>
      <c r="CK98" t="inlineStr">
        <is>
          <t/>
        </is>
      </c>
      <c r="CL98" t="inlineStr">
        <is>
          <t/>
        </is>
      </c>
      <c r="CM98" t="inlineStr">
        <is>
          <t/>
        </is>
      </c>
      <c r="CN98" t="inlineStr">
        <is>
          <t/>
        </is>
      </c>
      <c r="CO98" t="inlineStr">
        <is>
          <t/>
        </is>
      </c>
      <c r="CP98" s="2" t="inlineStr">
        <is>
          <t>aplikativna programska oprema|
aplikacijsko programje</t>
        </is>
      </c>
      <c r="CQ98" s="2" t="inlineStr">
        <is>
          <t>2|
3</t>
        </is>
      </c>
      <c r="CR98" s="2" t="inlineStr">
        <is>
          <t xml:space="preserve">|
</t>
        </is>
      </c>
      <c r="CS98" t="inlineStr">
        <is>
          <t>programje, zasnovano za odzivanje na zahtevo uporabnika in izvajanje konkretnih opravil</t>
        </is>
      </c>
      <c r="CT98" s="2" t="inlineStr">
        <is>
          <t>tillämpningsprogramvara</t>
        </is>
      </c>
      <c r="CU98" s="2" t="inlineStr">
        <is>
          <t>3</t>
        </is>
      </c>
      <c r="CV98" s="2" t="inlineStr">
        <is>
          <t/>
        </is>
      </c>
      <c r="CW98" t="inlineStr">
        <is>
          <t>datorprogram som fullgör en funktion för användaren och som vanligen samarbetar med och är beroende av systemprogramvaran</t>
        </is>
      </c>
    </row>
    <row r="99">
      <c r="A99" s="1" t="str">
        <f>HYPERLINK("https://iate.europa.eu/entry/result/3617107/all", "3617107")</f>
        <v>3617107</v>
      </c>
      <c r="B99" t="inlineStr">
        <is>
          <t>EDUCATION AND COMMUNICATIONS</t>
        </is>
      </c>
      <c r="C99" t="inlineStr">
        <is>
          <t>EDUCATION AND COMMUNICATIONS|information and information processing|information|information system;EDUCATION AND COMMUNICATIONS|communications|communications systems;EDUCATION AND COMMUNICATIONS|information technology and data processing|computer system</t>
        </is>
      </c>
      <c r="D99" t="inlineStr">
        <is>
          <t>yes</t>
        </is>
      </c>
      <c r="E99" t="inlineStr">
        <is>
          <t/>
        </is>
      </c>
      <c r="F99" s="2" t="inlineStr">
        <is>
          <t>cистема, наследена от миналото|
традиционна система на ИКТ</t>
        </is>
      </c>
      <c r="G99" s="2" t="inlineStr">
        <is>
          <t>2|
3</t>
        </is>
      </c>
      <c r="H99" s="2" t="inlineStr">
        <is>
          <t xml:space="preserve">|
</t>
        </is>
      </c>
      <c r="I99" t="inlineStr">
        <is>
          <t/>
        </is>
      </c>
      <c r="J99" s="2" t="inlineStr">
        <is>
          <t>původní systém IKT</t>
        </is>
      </c>
      <c r="K99" s="2" t="inlineStr">
        <is>
          <t>2</t>
        </is>
      </c>
      <c r="L99" s="2" t="inlineStr">
        <is>
          <t/>
        </is>
      </c>
      <c r="M99" t="inlineStr">
        <is>
          <t>systém IKT, který dosáhl konce svého životního cyklu (konec životnosti), který 
není vhodný pro modernizaci nebo opravy z technologických nebo obchodních důvodů 
nebo který již není podporován svým dodavatelem nebo &lt;a href="https://iate.europa.eu/entry/result/3628734" target="_blank"&gt;poskytovatelem služeb IKT z řad třetích stran&lt;/a&gt;, ale který je stále používán a podporuje funkce finančního 
subjektu</t>
        </is>
      </c>
      <c r="N99" s="2" t="inlineStr">
        <is>
          <t>legacy-IKT-system|
nedarvet system</t>
        </is>
      </c>
      <c r="O99" s="2" t="inlineStr">
        <is>
          <t>3|
3</t>
        </is>
      </c>
      <c r="P99" s="2" t="inlineStr">
        <is>
          <t xml:space="preserve">|
</t>
        </is>
      </c>
      <c r="Q99" t="inlineStr">
        <is>
          <t>IKT-system, som har nået enden på sin livscyklus (end-of-life), som af 
teknologiske eller kommercielle årsager ikke er egnet til opgraderinger eller 
udbedringer, eller som ikke længere understøttes af leverandøren eller en 
tredjepartsudbyder af IKT-tjenester, men som stadig er i brug og understøtter 
den finansielle enheds funktioner</t>
        </is>
      </c>
      <c r="R99" s="2" t="inlineStr">
        <is>
          <t>Altsystem|
IKT-Altsystem</t>
        </is>
      </c>
      <c r="S99" s="2" t="inlineStr">
        <is>
          <t>2|
3</t>
        </is>
      </c>
      <c r="T99" s="2" t="inlineStr">
        <is>
          <t xml:space="preserve">|
</t>
        </is>
      </c>
      <c r="U99" t="inlineStr">
        <is>
          <t>IKT-System, das das Ende seines Lebenszyklus (Ende seiner Lebensdauer) erreicht hat, aus technologischen oder wirtschaftlichen Gründen nicht für Upgrades oder Korrekturen in Frage kommt oder nicht mehr von seinem Anbieter oder einem IKT-Drittanbieter unterstützt wird, das allerdings weiterhin genutzt wird und die Funktionen des Finanzunternehmens unterstützt</t>
        </is>
      </c>
      <c r="V99" s="2" t="inlineStr">
        <is>
          <t>ήδη υφιστάμενο σύστημα ΤΠΕ|
κληροδοτημένο σύστημα</t>
        </is>
      </c>
      <c r="W99" s="2" t="inlineStr">
        <is>
          <t>3|
3</t>
        </is>
      </c>
      <c r="X99" s="2" t="inlineStr">
        <is>
          <t xml:space="preserve">|
</t>
        </is>
      </c>
      <c r="Y99" t="inlineStr">
        <is>
          <t>σύστημα ΤΠΕ που έχει φτάσει στο τέλος του κύκλου
ζωής του, το οποίο δεν είναι κατάλληλο για αναβαθμίσεις ή
επιδιορθώσεις, για τεχνολογικούς ή εμπορικούς λόγους, ή δεν υποστηρίζεται πλέον
από τον προμηθευτή του ή από τρίτο πάροχο υπηρεσιών ΤΠΕ, αλλά εξακολουθεί να
χρησιμοποιείται και υποστηρίζει τις λειτουργίες της χρηματοπιστωτικής οντότητας</t>
        </is>
      </c>
      <c r="Z99" s="2" t="inlineStr">
        <is>
          <t>legacy ICT system|
legacy system</t>
        </is>
      </c>
      <c r="AA99" s="2" t="inlineStr">
        <is>
          <t>3|
3</t>
        </is>
      </c>
      <c r="AB99" s="2" t="inlineStr">
        <is>
          <t xml:space="preserve">|
</t>
        </is>
      </c>
      <c r="AC99" t="inlineStr">
        <is>
          <t>ICT system that has reached the end of its lifecycle (end–of–life), that is not 
suitable for upgrades or fixes, due to technological or commercial reasons, or 
is no longer supported by its supplier or by an &lt;a href="https://iate.europa.eu/entry/result/3628734/en" target="_blank"&gt;ICT third–party service provider&lt;/a&gt;, but that is still in use and supports the functions of the financial 
entity</t>
        </is>
      </c>
      <c r="AD99" s="2" t="inlineStr">
        <is>
          <t>sistema de TIC heredado|
sistema heredado</t>
        </is>
      </c>
      <c r="AE99" s="2" t="inlineStr">
        <is>
          <t>3|
3</t>
        </is>
      </c>
      <c r="AF99" s="2" t="inlineStr">
        <is>
          <t xml:space="preserve">|
</t>
        </is>
      </c>
      <c r="AG99" t="inlineStr">
        <is>
          <t>Un sistema de TIC que ha alcanzado el final de su ciclo de vida (el final de su 
vida útil) y que no admite actualizaciones o correcciones, por razones 
tecnológicas o comerciales, o para el que ya no se ofrece asistencia técnica, pero que sigue utilizándose.</t>
        </is>
      </c>
      <c r="AH99" s="2" t="inlineStr">
        <is>
          <t>IKT pärandsüsteem|
pärandsüsteem</t>
        </is>
      </c>
      <c r="AI99" s="2" t="inlineStr">
        <is>
          <t>3|
3</t>
        </is>
      </c>
      <c r="AJ99" s="2" t="inlineStr">
        <is>
          <t xml:space="preserve">|
</t>
        </is>
      </c>
      <c r="AK99" t="inlineStr">
        <is>
          <t>IKT-süsteem, mis on jõudnud oma elutsükli lõppu
(ealõpp), mis tehnoloogilistel või ärilistel põhjustel ei sobi uuendusteks või
parandusteks või mida selle tarnija või &lt;i&gt;&lt;a href="https://iate.europa.eu/entry/result/3628734/et" target="_blank"&gt;kolmandast isikust IKT-teenuste osutaja&lt;/a&gt;&lt;/i&gt; enam ei toeta, kuid mis on endiselt kasutusel ja toetab
finantssektori ettevõtja funktsioone</t>
        </is>
      </c>
      <c r="AL99" t="inlineStr">
        <is>
          <t/>
        </is>
      </c>
      <c r="AM99" t="inlineStr">
        <is>
          <t/>
        </is>
      </c>
      <c r="AN99" t="inlineStr">
        <is>
          <t/>
        </is>
      </c>
      <c r="AO99" t="inlineStr">
        <is>
          <t/>
        </is>
      </c>
      <c r="AP99" s="2" t="inlineStr">
        <is>
          <t>système hérité</t>
        </is>
      </c>
      <c r="AQ99" s="2" t="inlineStr">
        <is>
          <t>2</t>
        </is>
      </c>
      <c r="AR99" s="2" t="inlineStr">
        <is>
          <t/>
        </is>
      </c>
      <c r="AS99" t="inlineStr">
        <is>
          <t/>
        </is>
      </c>
      <c r="AT99" s="2" t="inlineStr">
        <is>
          <t>córas oidhreachta TFC</t>
        </is>
      </c>
      <c r="AU99" s="2" t="inlineStr">
        <is>
          <t>3</t>
        </is>
      </c>
      <c r="AV99" s="2" t="inlineStr">
        <is>
          <t/>
        </is>
      </c>
      <c r="AW99" t="inlineStr">
        <is>
          <t/>
        </is>
      </c>
      <c r="AX99" t="inlineStr">
        <is>
          <t/>
        </is>
      </c>
      <c r="AY99" t="inlineStr">
        <is>
          <t/>
        </is>
      </c>
      <c r="AZ99" t="inlineStr">
        <is>
          <t/>
        </is>
      </c>
      <c r="BA99" t="inlineStr">
        <is>
          <t/>
        </is>
      </c>
      <c r="BB99" s="2" t="inlineStr">
        <is>
          <t>örökölt IKT-rendszer|
örökölt rendszer</t>
        </is>
      </c>
      <c r="BC99" s="2" t="inlineStr">
        <is>
          <t>3|
3</t>
        </is>
      </c>
      <c r="BD99" s="2" t="inlineStr">
        <is>
          <t xml:space="preserve">|
</t>
        </is>
      </c>
      <c r="BE99" t="inlineStr">
        <is>
          <t>olyan régi, jól megalapozott rendszer a vállalat szoftveres környezetében, amely még használatban van, de általában már elavult</t>
        </is>
      </c>
      <c r="BF99" s="2" t="inlineStr">
        <is>
          <t>sistema legacy|
sistema di TIC esistente|
Sistema Legacy</t>
        </is>
      </c>
      <c r="BG99" s="2" t="inlineStr">
        <is>
          <t>3|
3|
2</t>
        </is>
      </c>
      <c r="BH99" s="2" t="inlineStr">
        <is>
          <t xml:space="preserve">|
|
</t>
        </is>
      </c>
      <c r="BI99" t="inlineStr">
        <is>
          <t>sistema di TIC che svolge ancora funzioni principali o ospita/offre l'accesso a dati essenziali, ma che si avvale di una tecnologia obsoleta, ha difficoltà ad integrarsi con i nuovi sistemi e la sua implementazione risulta difficile o costosa</t>
        </is>
      </c>
      <c r="BJ99" s="2" t="inlineStr">
        <is>
          <t>ankstesnioji sistema|
senoji sistema</t>
        </is>
      </c>
      <c r="BK99" s="2" t="inlineStr">
        <is>
          <t>2|
3</t>
        </is>
      </c>
      <c r="BL99" s="2" t="inlineStr">
        <is>
          <t>|
preferred</t>
        </is>
      </c>
      <c r="BM99" t="inlineStr">
        <is>
          <t>gyvavimo ciklo pabaigą pasiekusi sistema, kurios atnaujinimas komerciškai ar technologiškai nebetikslingas, tačiau kuri dar gali būti nauojama subjekto vidaus reikmėms</t>
        </is>
      </c>
      <c r="BN99" s="2" t="inlineStr">
        <is>
          <t>mantota IKT sistēma|
mantota sistēma</t>
        </is>
      </c>
      <c r="BO99" s="2" t="inlineStr">
        <is>
          <t>2|
3</t>
        </is>
      </c>
      <c r="BP99" s="2" t="inlineStr">
        <is>
          <t xml:space="preserve">|
</t>
        </is>
      </c>
      <c r="BQ99" t="inlineStr">
        <is>
          <t>dators, programmatūra, tīkls vai kāda cita datora iekārta, kas tiek izmantota arī pēc tam, kad organizācijā ir uzstādītas jaunas sistēmas</t>
        </is>
      </c>
      <c r="BR99" s="2" t="inlineStr">
        <is>
          <t>sistema miruta|
sistema tal-ICT miruta</t>
        </is>
      </c>
      <c r="BS99" s="2" t="inlineStr">
        <is>
          <t>3|
3</t>
        </is>
      </c>
      <c r="BT99" s="2" t="inlineStr">
        <is>
          <t xml:space="preserve">|
</t>
        </is>
      </c>
      <c r="BU99" t="inlineStr">
        <is>
          <t>sistema tal-ICT li waslet fi tmiem iċ-ċicklu tal-ħajja tagħha u li ma tistax tiġi aġġornata jew imsewwija minħabba raġunijiet teknoloġiċi jew kummerċjali, jew li m'għadhiex appoġġata mill-fornitur tagħha jew minn &lt;a href="https://iate.europa.eu/entry/result/3628734/mt" target="_blank"&gt;fornitur terz ta' servizzi tal-ICT&lt;/a&gt;, iżda li għadha tintuża u tkun qed tappoġġa l-funzjonijiet tal-entità finanzjarja</t>
        </is>
      </c>
      <c r="BV99" s="2" t="inlineStr">
        <is>
          <t>legacy-ICT-systeem|
oud ICT-systeem</t>
        </is>
      </c>
      <c r="BW99" s="2" t="inlineStr">
        <is>
          <t>2|
3</t>
        </is>
      </c>
      <c r="BX99" s="2" t="inlineStr">
        <is>
          <t xml:space="preserve">|
</t>
        </is>
      </c>
      <c r="BY99" t="inlineStr">
        <is>
          <t>ouder systeem dat nog essentiële functies vervult of die toegang verleent tot of gebruikt wordt voor de opslag van essentiële gegevens, maar dat gebaseerd is op verouderde technologie, dat maar moeilijk in nieuwere systemen kan worden opgenomen en waarvan reïmplementatie moeilijk of duur zou zijn</t>
        </is>
      </c>
      <c r="BZ99" s="2" t="inlineStr">
        <is>
          <t>system zastany</t>
        </is>
      </c>
      <c r="CA99" s="2" t="inlineStr">
        <is>
          <t>2</t>
        </is>
      </c>
      <c r="CB99" s="2" t="inlineStr">
        <is>
          <t/>
        </is>
      </c>
      <c r="CC99" t="inlineStr">
        <is>
          <t/>
        </is>
      </c>
      <c r="CD99" s="2" t="inlineStr">
        <is>
          <t>sistema de TIC herdado</t>
        </is>
      </c>
      <c r="CE99" s="2" t="inlineStr">
        <is>
          <t>2</t>
        </is>
      </c>
      <c r="CF99" s="2" t="inlineStr">
        <is>
          <t>proposed</t>
        </is>
      </c>
      <c r="CG99" t="inlineStr">
        <is>
          <t/>
        </is>
      </c>
      <c r="CH99" s="2" t="inlineStr">
        <is>
          <t>sistem moștenit</t>
        </is>
      </c>
      <c r="CI99" s="2" t="inlineStr">
        <is>
          <t>3</t>
        </is>
      </c>
      <c r="CJ99" s="2" t="inlineStr">
        <is>
          <t/>
        </is>
      </c>
      <c r="CK99" t="inlineStr">
        <is>
          <t>sistem informatic care este încă în uz în pofida faptului că este depășit, că și-a atins limitele sau că nu mai beneficiază de suport tehnic, actualizări ori modernizări</t>
        </is>
      </c>
      <c r="CL99" s="2" t="inlineStr">
        <is>
          <t>zastarané systémy</t>
        </is>
      </c>
      <c r="CM99" s="2" t="inlineStr">
        <is>
          <t>2</t>
        </is>
      </c>
      <c r="CN99" s="2" t="inlineStr">
        <is>
          <t/>
        </is>
      </c>
      <c r="CO99" t="inlineStr">
        <is>
          <t/>
        </is>
      </c>
      <c r="CP99" s="2" t="inlineStr">
        <is>
          <t>obstoječi sistem IKT|
obstoječi sistem</t>
        </is>
      </c>
      <c r="CQ99" s="2" t="inlineStr">
        <is>
          <t>3|
2</t>
        </is>
      </c>
      <c r="CR99" s="2" t="inlineStr">
        <is>
          <t xml:space="preserve">|
</t>
        </is>
      </c>
      <c r="CS99" t="inlineStr">
        <is>
          <t>sistem IKT, ki je dosegel konec življenjskega cikla (konec 
življenjske dobe), ki zaradi tehnoloških ali komercialnih razlogov ni primeren za 
nadgradnje ali popravke oziroma ga njegov ponudnik ali &lt;a href="https://iate.europa.eu/entry/result/3628734/sl" target="_blank"&gt;tretji ponudnik storitev IKT&lt;/a&gt; ne 
podpira več, vendar pa se še vedno uporablja in podpira funkcije finančnega subjekta</t>
        </is>
      </c>
      <c r="CT99" s="2" t="inlineStr">
        <is>
          <t>äldre IKT-system|
kvarvarande befintligt system</t>
        </is>
      </c>
      <c r="CU99" s="2" t="inlineStr">
        <is>
          <t>3|
3</t>
        </is>
      </c>
      <c r="CV99" s="2" t="inlineStr">
        <is>
          <t xml:space="preserve">|
</t>
        </is>
      </c>
      <c r="CW99" t="inlineStr">
        <is>
          <t>IKT-system som har nått slutet på sin livscykel, som inte lämpar sig 
för uppgraderingar eller justeringar, av tekniska eller kommersiella skäl, eller 
som inte längre stöds av leverantören eller av en &lt;a href="https://iate.europa.eu/entry/result/3628734/sv" target="_blank"&gt;tredjepartsleverantör av IKT-tjänster&lt;/a&gt;, men som fortfarande används och stöder den finansiella enhetens 
funktioner</t>
        </is>
      </c>
    </row>
    <row r="100">
      <c r="A100" s="1" t="str">
        <f>HYPERLINK("https://iate.europa.eu/entry/result/3628740/all", "3628740")</f>
        <v>3628740</v>
      </c>
      <c r="B100" t="inlineStr">
        <is>
          <t>FINANCE;EDUCATION AND COMMUNICATIONS</t>
        </is>
      </c>
      <c r="C100" t="inlineStr">
        <is>
          <t>FINANCE|financial institutions and credit;EDUCATION AND COMMUNICATIONS|information technology and data processing|computer system|information security</t>
        </is>
      </c>
      <c r="D100" t="inlineStr">
        <is>
          <t>yes</t>
        </is>
      </c>
      <c r="E100" t="inlineStr">
        <is>
          <t/>
        </is>
      </c>
      <c r="F100" t="inlineStr">
        <is>
          <t/>
        </is>
      </c>
      <c r="G100" t="inlineStr">
        <is>
          <t/>
        </is>
      </c>
      <c r="H100" t="inlineStr">
        <is>
          <t/>
        </is>
      </c>
      <c r="I100" t="inlineStr">
        <is>
          <t/>
        </is>
      </c>
      <c r="J100" s="2" t="inlineStr">
        <is>
          <t>provozní nebo bezpečnostní incident související s platbami</t>
        </is>
      </c>
      <c r="K100" s="2" t="inlineStr">
        <is>
          <t>3</t>
        </is>
      </c>
      <c r="L100" s="2" t="inlineStr">
        <is>
          <t/>
        </is>
      </c>
      <c r="M100" t="inlineStr">
        <is>
          <t>jediná událost nebo řada propojených událostí, které finanční subjekty uvedené 
v čl. 2 odst. 1 písm. a) až c) navrhovaného nařízení DORA neplánovaly, bez ohledu na to, zda souvisí s IKT 
či nikoli, které mají nepříznivý dopad na důvěrnost, dostupnost, integritu nebo 
autenticitu údajů souvisejících s platbami nebo na poskytované služby 
související s platbami</t>
        </is>
      </c>
      <c r="N100" s="2" t="inlineStr">
        <is>
          <t>operationel eller sikkerhedsmæssig betalingsrelateret hændelse</t>
        </is>
      </c>
      <c r="O100" s="2" t="inlineStr">
        <is>
          <t>3</t>
        </is>
      </c>
      <c r="P100" s="2" t="inlineStr">
        <is>
          <t/>
        </is>
      </c>
      <c r="Q100" t="inlineStr">
        <is>
          <t>en enkeltstående hændelse eller en række af forbundne hændelser, som ikke har 
været planlagt af de finansielle enheder, der er omhandlet i artikel 2, stk. 1, i forslag til forordning om digital operationel modstandsdygtighed i den finansielle sektor (DORA), uanset om de er IKT-relaterede eller ej, og som har en negativ 
indvirkning på fortroligheden, tilgængeligheden, integriteten eller ægtheden af 
betalingsrelaterede data eller på de betalingsrelaterede tjenester, der leveres</t>
        </is>
      </c>
      <c r="R100" s="2" t="inlineStr">
        <is>
          <t>zahlungsbezogener Betriebs- oder Sicherheitsvorfall</t>
        </is>
      </c>
      <c r="S100" s="2" t="inlineStr">
        <is>
          <t>3</t>
        </is>
      </c>
      <c r="T100" s="2" t="inlineStr">
        <is>
          <t/>
        </is>
      </c>
      <c r="U100" t="inlineStr">
        <is>
          <t>ein von Finanzunternehmen nicht geplantes Ereignis bzw. eine entsprechende Reihe verbundener Ereignisse, unabhängig davon, ob es sich um IKT-bezogene Vorfälle handelt oder nicht, das bzw. die nachteilige Auswirkungen auf die Vertraulichkeit, Verfügbarkeit, Integrität oder Authentizität zahlungsbezogener Daten oder auf die bereitgestellten zahlungsbezogenen Dienste hat</t>
        </is>
      </c>
      <c r="V100" s="2" t="inlineStr">
        <is>
          <t>επιχειρησιακό συμβάν ή συμβάν ασφάλειας που σχετίζεται με πληρωμές</t>
        </is>
      </c>
      <c r="W100" s="2" t="inlineStr">
        <is>
          <t>3</t>
        </is>
      </c>
      <c r="X100" s="2" t="inlineStr">
        <is>
          <t/>
        </is>
      </c>
      <c r="Y100" t="inlineStr">
        <is>
          <t>μεμονωμένο συμβάν ή σειρά συνδεδεμένων συμβάντων
που δεν έχει προγραμματιστεί από τις χρηματοπιστωτικές οντότητες [...], είτε σχετίζεται με τις
ΤΠΕ είτε όχι, το οποίο έχει δυσμενείς επιπτώσεις στην εμπιστευτικότητα, τη διαθεσιμότητα, την ακεραιότητα ή
τη γνησιότητα των δεδομένων
που σχετίζονται με πληρωμές δεδομένων ή στις παρεχόμενες υπηρεσίες που
σχετίζονται με πληρωμές</t>
        </is>
      </c>
      <c r="Z100" s="2" t="inlineStr">
        <is>
          <t>operational or security payment–related incident</t>
        </is>
      </c>
      <c r="AA100" s="2" t="inlineStr">
        <is>
          <t>3</t>
        </is>
      </c>
      <c r="AB100" s="2" t="inlineStr">
        <is>
          <t/>
        </is>
      </c>
      <c r="AC100" t="inlineStr">
        <is>
          <t>a single event or a series of linked events
unplanned by the financial entities referred to in Article 2(1) of the proposed
DORA Regulation**, whether ICT–related or not, that has an adverse impact
on the confidentiality, availability, integrity or authenticity of
payment-related data, or on the payment–related services provided</t>
        </is>
      </c>
      <c r="AD100" s="2" t="inlineStr">
        <is>
          <t>incidente operativo o de seguridad relacionado con los pagos</t>
        </is>
      </c>
      <c r="AE100" s="2" t="inlineStr">
        <is>
          <t>3</t>
        </is>
      </c>
      <c r="AF100" s="2" t="inlineStr">
        <is>
          <t/>
        </is>
      </c>
      <c r="AG100" t="inlineStr">
        <is>
          <t>Un único suceso o una serie de sucesos interrelacionados no previstos por las entidades financieras a que se refiere el artículo 2, apartado 1, letras a) a c), de la propuesta de Reglamento sobre la resiliencia operativa digital del sector financiero, estén o no relacionados con las TIC, que tienen repercusiones negativas en la confidencialidad, disponibilidad, integridad o autenticidad de los datos relacionados con los pagos o en los servicios relacionados con los pagos prestados.</t>
        </is>
      </c>
      <c r="AH100" s="2" t="inlineStr">
        <is>
          <t>tegevust või turvalisust mõjutav maksetega seotud intsident</t>
        </is>
      </c>
      <c r="AI100" s="2" t="inlineStr">
        <is>
          <t>3</t>
        </is>
      </c>
      <c r="AJ100" s="2" t="inlineStr">
        <is>
          <t/>
        </is>
      </c>
      <c r="AK100" t="inlineStr">
        <is>
          <t>kavandatava finantssektori digitaalset tegevuskerksust
käsitleva määruse artikli 2 lõike 1 punktides a–c osutatud
finantssektori ettevõtjate poolt planeerimata üksiksündmus või omavahel seotud
sündmuste jada, mis avaldab negatiivset mõju maksetega seotud andmete või
maksetega seotud osutatavate teenuste konfidentsiaalsusele, kättesaadavusele,
terviklusele või autentsusele</t>
        </is>
      </c>
      <c r="AL100" t="inlineStr">
        <is>
          <t/>
        </is>
      </c>
      <c r="AM100" t="inlineStr">
        <is>
          <t/>
        </is>
      </c>
      <c r="AN100" t="inlineStr">
        <is>
          <t/>
        </is>
      </c>
      <c r="AO100" t="inlineStr">
        <is>
          <t/>
        </is>
      </c>
      <c r="AP100" t="inlineStr">
        <is>
          <t/>
        </is>
      </c>
      <c r="AQ100" t="inlineStr">
        <is>
          <t/>
        </is>
      </c>
      <c r="AR100" t="inlineStr">
        <is>
          <t/>
        </is>
      </c>
      <c r="AS100" t="inlineStr">
        <is>
          <t/>
        </is>
      </c>
      <c r="AT100" t="inlineStr">
        <is>
          <t/>
        </is>
      </c>
      <c r="AU100" t="inlineStr">
        <is>
          <t/>
        </is>
      </c>
      <c r="AV100" t="inlineStr">
        <is>
          <t/>
        </is>
      </c>
      <c r="AW100" t="inlineStr">
        <is>
          <t/>
        </is>
      </c>
      <c r="AX100" t="inlineStr">
        <is>
          <t/>
        </is>
      </c>
      <c r="AY100" t="inlineStr">
        <is>
          <t/>
        </is>
      </c>
      <c r="AZ100" t="inlineStr">
        <is>
          <t/>
        </is>
      </c>
      <c r="BA100" t="inlineStr">
        <is>
          <t/>
        </is>
      </c>
      <c r="BB100" s="2" t="inlineStr">
        <is>
          <t>pénzforgalmi vonatkozású működési zavar vagy biztonsági esemény</t>
        </is>
      </c>
      <c r="BC100" s="2" t="inlineStr">
        <is>
          <t>3</t>
        </is>
      </c>
      <c r="BD100" s="2" t="inlineStr">
        <is>
          <t/>
        </is>
      </c>
      <c r="BE100" t="inlineStr">
        <is>
          <t>olyan, a javasolt DORA-rendelet 2. cikke (1) bekezdésének a)–c)
pontjában említett pénzügyi szervezetek által nem tervezett, akár
IKT-vonatkozású, akár egyéb különálló esemény vagy egymással összefüggő
események sorozata, amely káros
hatással jár a pénzforgalmi adatok bizalmas kezelésére, rendelkezésre állására,
integritására vagy hitelességére, vagy pedig az ilyen szervezetek által
nyújtott pénzforgalmi szolgáltatásokra nézve</t>
        </is>
      </c>
      <c r="BF100" s="2" t="inlineStr">
        <is>
          <t>incidente operativo o relativo alla sicurezza dei pagamenti</t>
        </is>
      </c>
      <c r="BG100" s="2" t="inlineStr">
        <is>
          <t>3</t>
        </is>
      </c>
      <c r="BH100" s="2" t="inlineStr">
        <is>
          <t/>
        </is>
      </c>
      <c r="BI100" t="inlineStr">
        <is>
          <t>evento o serie di eventi imprevisti con un (potenziale) impatto significativo sulla sicurezza, sull’integrità e sulla continuità dei sistemi di
pagamento dei prestatori di servizi di pagamento e/o sulla sicurezza dei dati sensibili sui
pagamenti o dei fondi</t>
        </is>
      </c>
      <c r="BJ100" s="2" t="inlineStr">
        <is>
          <t>su mokėjimu susijęs operacinis arba saugumo incidentas</t>
        </is>
      </c>
      <c r="BK100" s="2" t="inlineStr">
        <is>
          <t>3</t>
        </is>
      </c>
      <c r="BL100" s="2" t="inlineStr">
        <is>
          <t/>
        </is>
      </c>
      <c r="BM100" t="inlineStr">
        <is>
          <t>tiek su IRT susijęs, tiek nesusijęs finansinių subjektų nenumatytas įvykis, turintis neigiamų pasekmių su mokėjimu susijusių duomenų ar paslaugų konfidencialumui, neliečiamumui, autentiškumui ir pan.</t>
        </is>
      </c>
      <c r="BN100" s="2" t="inlineStr">
        <is>
          <t>ar maksājumiem saistīti darbības vai drošības incidenti</t>
        </is>
      </c>
      <c r="BO100" s="2" t="inlineStr">
        <is>
          <t>2</t>
        </is>
      </c>
      <c r="BP100" s="2" t="inlineStr">
        <is>
          <t/>
        </is>
      </c>
      <c r="BQ100" t="inlineStr">
        <is>
          <t/>
        </is>
      </c>
      <c r="BR100" s="2" t="inlineStr">
        <is>
          <t>inċident operazzjonali jew tas-sigurtà relatat ma' pagamenti</t>
        </is>
      </c>
      <c r="BS100" s="2" t="inlineStr">
        <is>
          <t>3</t>
        </is>
      </c>
      <c r="BT100" s="2" t="inlineStr">
        <is>
          <t/>
        </is>
      </c>
      <c r="BU100" t="inlineStr">
        <is>
          <t>avveniment jew serje ta' okkorrenzi marbuta mhux previsti mill-entitajiet finanzjarji msemmija fl-Artikolu 2(1) tar-Regolament DORA propost li għandhom jew x'aktarx ikollhom impatt avvers fuq l-integrità, id-disponibbiltà, il-kunfidenzjalità, l-awtentiċità jew il-kontinwità ta' servizzi relatati mal-pagamenti</t>
        </is>
      </c>
      <c r="BV100" t="inlineStr">
        <is>
          <t/>
        </is>
      </c>
      <c r="BW100" t="inlineStr">
        <is>
          <t/>
        </is>
      </c>
      <c r="BX100" t="inlineStr">
        <is>
          <t/>
        </is>
      </c>
      <c r="BY100" t="inlineStr">
        <is>
          <t/>
        </is>
      </c>
      <c r="BZ100" s="2" t="inlineStr">
        <is>
          <t>incydent operacyjny lub incydent w zakresie bezpieczeństwa związany z płatnościami</t>
        </is>
      </c>
      <c r="CA100" s="2" t="inlineStr">
        <is>
          <t>3</t>
        </is>
      </c>
      <c r="CB100" s="2" t="inlineStr">
        <is>
          <t/>
        </is>
      </c>
      <c r="CC100" t="inlineStr">
        <is>
          <t>zdarzenie lub seria powiązanych ze sobą zdarzeń nieplanowanych przez podmioty finansowe (o których mowa w art. 2 ust. 1 lit. a)–c) proponowanego rozporządzenia DORA), związanych z ICT lub nie, które mają negatywny wpływ na poufność, dostępność, integralność lub autentyczność danych związanych z płatnościami lub świadczonych usług związanych z płatnościami</t>
        </is>
      </c>
      <c r="CD100" s="2" t="inlineStr">
        <is>
          <t>incidente operacional ou de segurança relacionado com pagamentos</t>
        </is>
      </c>
      <c r="CE100" s="2" t="inlineStr">
        <is>
          <t>2</t>
        </is>
      </c>
      <c r="CF100" s="2" t="inlineStr">
        <is>
          <t>proposed</t>
        </is>
      </c>
      <c r="CG100" t="inlineStr">
        <is>
          <t/>
        </is>
      </c>
      <c r="CH100" t="inlineStr">
        <is>
          <t/>
        </is>
      </c>
      <c r="CI100" t="inlineStr">
        <is>
          <t/>
        </is>
      </c>
      <c r="CJ100" t="inlineStr">
        <is>
          <t/>
        </is>
      </c>
      <c r="CK100" t="inlineStr">
        <is>
          <t/>
        </is>
      </c>
      <c r="CL100" t="inlineStr">
        <is>
          <t/>
        </is>
      </c>
      <c r="CM100" t="inlineStr">
        <is>
          <t/>
        </is>
      </c>
      <c r="CN100" t="inlineStr">
        <is>
          <t/>
        </is>
      </c>
      <c r="CO100" t="inlineStr">
        <is>
          <t/>
        </is>
      </c>
      <c r="CP100" s="2" t="inlineStr">
        <is>
          <t>operativni ali varnostni incident, povezan s plačili</t>
        </is>
      </c>
      <c r="CQ100" s="2" t="inlineStr">
        <is>
          <t>3</t>
        </is>
      </c>
      <c r="CR100" s="2" t="inlineStr">
        <is>
          <t/>
        </is>
      </c>
      <c r="CS100" t="inlineStr">
        <is>
          <t>dogodek ali vrsta povezanih 
dogodkov, ki jih finančni subjekti iz člena 2(1) predlagane uredbe niso predvideli, ne glede 
na to, ali so povezani z IKT ali ne, in ki negativno vplivajo na zaupnost, razpoložljivost, 
celovitost ali avtentičnost podatkov, povezanih s plačili, ali na zagotavljane storitve, 
povezane s plačili</t>
        </is>
      </c>
      <c r="CT100" s="2" t="inlineStr">
        <is>
          <t>betalningsrelaterad operativ incident eller säkerhetsincident</t>
        </is>
      </c>
      <c r="CU100" s="2" t="inlineStr">
        <is>
          <t>3</t>
        </is>
      </c>
      <c r="CV100" s="2" t="inlineStr">
        <is>
          <t/>
        </is>
      </c>
      <c r="CW100" t="inlineStr">
        <is>
          <t>en enskild händelse eller en serie sammankopplade händelser som inte planerats 
av de finansiella enheter som avses i artikel 2.1 a–c i förslaget till förordning om digital operativ motståndskraft
för finanssektorn och som kan vara 
IKT-relaterade men inte behöver vara det och har negativ inverkan på 
konfidentialiteten, tillgängligheten, integriteten eller autenticiteten vad 
gäller betalningsrelaterade data eller de betalningsrelaterade tjänster som 
tillhandahålls</t>
        </is>
      </c>
    </row>
    <row r="101">
      <c r="A101" s="1" t="str">
        <f>HYPERLINK("https://iate.europa.eu/entry/result/3628732/all", "3628732")</f>
        <v>3628732</v>
      </c>
      <c r="B101" t="inlineStr">
        <is>
          <t>FINANCE;EDUCATION AND COMMUNICATIONS</t>
        </is>
      </c>
      <c r="C101" t="inlineStr">
        <is>
          <t>FINANCE|financial institutions and credit;EDUCATION AND COMMUNICATIONS|information technology and data processing|computer system|information security</t>
        </is>
      </c>
      <c r="D101" t="inlineStr">
        <is>
          <t>yes</t>
        </is>
      </c>
      <c r="E101" t="inlineStr">
        <is>
          <t/>
        </is>
      </c>
      <c r="F101" t="inlineStr">
        <is>
          <t/>
        </is>
      </c>
      <c r="G101" t="inlineStr">
        <is>
          <t/>
        </is>
      </c>
      <c r="H101" t="inlineStr">
        <is>
          <t/>
        </is>
      </c>
      <c r="I101" t="inlineStr">
        <is>
          <t/>
        </is>
      </c>
      <c r="J101" s="2" t="inlineStr">
        <is>
          <t>plán reakce a obnovy v oblasti IKT</t>
        </is>
      </c>
      <c r="K101" s="2" t="inlineStr">
        <is>
          <t>2</t>
        </is>
      </c>
      <c r="L101" s="2" t="inlineStr">
        <is>
          <t/>
        </is>
      </c>
      <c r="M101" t="inlineStr">
        <is>
          <t>soubor plánovaných opatření reakce a obnovy v oblasti IKT, která podle navrhovaného nařízení DORA musí mít finanční subjekty zavedena spolu s politikami pro řízení rizika v oblasti IKT a plánem zachování provozu IKT za účelem zajištění kontinuity zásadních nebo důležitých funkcí v oblasti IKT</t>
        </is>
      </c>
      <c r="N101" s="2" t="inlineStr">
        <is>
          <t>plan for IKT-indsats og -genopretning</t>
        </is>
      </c>
      <c r="O101" s="2" t="inlineStr">
        <is>
          <t>3</t>
        </is>
      </c>
      <c r="P101" s="2" t="inlineStr">
        <is>
          <t/>
        </is>
      </c>
      <c r="Q101" t="inlineStr">
        <is>
          <t>sæt af planlagte IKT-relaterede indsats- og genopretningsforanstaltninger, som er påkrævet i henhold til forslag til forordning om digital operationel modstandsdygtighed i den finansielle sektor (DORA), og som finansielle enheder skal indføre sammen med politikker for IKT-risikostyring og planer for IKT-driftsstabilitet for at sikre driftsstabiliteten eller kritiske eller vigtige funktioner</t>
        </is>
      </c>
      <c r="R101" s="2" t="inlineStr">
        <is>
          <t>IKT-Plan für Gegenmaßnahmen und Wiederherstellung</t>
        </is>
      </c>
      <c r="S101" s="2" t="inlineStr">
        <is>
          <t>3</t>
        </is>
      </c>
      <c r="T101" s="2" t="inlineStr">
        <is>
          <t/>
        </is>
      </c>
      <c r="U101" t="inlineStr">
        <is>
          <t>Reihe von Gegenmaßnahmen und Maßnahmen zur Wiederherstellung im IKT-Bereich, die Finanzunternehmen - neben Strategien für IKT-Risikomanagement und einem IKT-Plan für die Fortführung des Geschäftsbetriebs - gemäß der vorgeschlagenen Verordnung über die Betriebsstabilität digitaler Systeme des Finanzsektors festlegen müssen</t>
        </is>
      </c>
      <c r="V101" s="2" t="inlineStr">
        <is>
          <t>σχέδιο απόκρισης και αποκατάστασης λειτουργίας των ΤΠΕ</t>
        </is>
      </c>
      <c r="W101" s="2" t="inlineStr">
        <is>
          <t>3</t>
        </is>
      </c>
      <c r="X101" s="2" t="inlineStr">
        <is>
          <t/>
        </is>
      </c>
      <c r="Y101" t="inlineStr">
        <is>
          <t/>
        </is>
      </c>
      <c r="Z101" s="2" t="inlineStr">
        <is>
          <t>ICT response and recovery plan</t>
        </is>
      </c>
      <c r="AA101" s="2" t="inlineStr">
        <is>
          <t>3</t>
        </is>
      </c>
      <c r="AB101" s="2" t="inlineStr">
        <is>
          <t/>
        </is>
      </c>
      <c r="AC101" t="inlineStr">
        <is>
          <t>set of planned ICT-related response and recovery
measures required under the proposed DORA Regulation which financial
entities must establish, together with ICT risk
management policies and an ICT business continuity plan, in
order to ensure the continuity of critical or important ICT functions</t>
        </is>
      </c>
      <c r="AD101" s="2" t="inlineStr">
        <is>
          <t>plan de respuesta y recuperación en materia de TIC</t>
        </is>
      </c>
      <c r="AE101" s="2" t="inlineStr">
        <is>
          <t>3</t>
        </is>
      </c>
      <c r="AF101" s="2" t="inlineStr">
        <is>
          <t/>
        </is>
      </c>
      <c r="AG101" t="inlineStr">
        <is>
          <t>&lt;div&gt;Conjunto de medidas de respuesta y recuperación en materia de TIC que, de conformidad con la propuesta de Reglamento sobre la resiliencia operativa digital del sector financiero, deben establecer y aplicar las entidades financieras como parte del marco de gestión del riesgo relacionado con las TIC.&lt;/div&gt;</t>
        </is>
      </c>
      <c r="AH101" s="2" t="inlineStr">
        <is>
          <t>IKT reageerimis- ja taastekava</t>
        </is>
      </c>
      <c r="AI101" s="2" t="inlineStr">
        <is>
          <t>3</t>
        </is>
      </c>
      <c r="AJ101" s="2" t="inlineStr">
        <is>
          <t>proposed</t>
        </is>
      </c>
      <c r="AK101" t="inlineStr">
        <is>
          <t>kavandatava finantssektori digitaalset tegevuskerksust
käsitleva määruse kohaselt nõutavad IKT-alased reageerimis- ja taastemeetmed,
mille finantssektori ettevõtjad peavad lisaks IKT-riskide juhtimise poliitikale
ja IKT talitluspidevuse kavale kehtestama, et tagada kriitilise tähtsusega või
oluliste IKT-funktsioonide järjepidevus</t>
        </is>
      </c>
      <c r="AL101" t="inlineStr">
        <is>
          <t/>
        </is>
      </c>
      <c r="AM101" t="inlineStr">
        <is>
          <t/>
        </is>
      </c>
      <c r="AN101" t="inlineStr">
        <is>
          <t/>
        </is>
      </c>
      <c r="AO101" t="inlineStr">
        <is>
          <t/>
        </is>
      </c>
      <c r="AP101" t="inlineStr">
        <is>
          <t/>
        </is>
      </c>
      <c r="AQ101" t="inlineStr">
        <is>
          <t/>
        </is>
      </c>
      <c r="AR101" t="inlineStr">
        <is>
          <t/>
        </is>
      </c>
      <c r="AS101" t="inlineStr">
        <is>
          <t/>
        </is>
      </c>
      <c r="AT101" s="2" t="inlineStr">
        <is>
          <t>plean freagartha agus athshlánaithe TFC</t>
        </is>
      </c>
      <c r="AU101" s="2" t="inlineStr">
        <is>
          <t>3</t>
        </is>
      </c>
      <c r="AV101" s="2" t="inlineStr">
        <is>
          <t/>
        </is>
      </c>
      <c r="AW101" t="inlineStr">
        <is>
          <t/>
        </is>
      </c>
      <c r="AX101" t="inlineStr">
        <is>
          <t/>
        </is>
      </c>
      <c r="AY101" t="inlineStr">
        <is>
          <t/>
        </is>
      </c>
      <c r="AZ101" t="inlineStr">
        <is>
          <t/>
        </is>
      </c>
      <c r="BA101" t="inlineStr">
        <is>
          <t/>
        </is>
      </c>
      <c r="BB101" s="2" t="inlineStr">
        <is>
          <t>IKT-vonatkozású reagálási és helyreállítási terv</t>
        </is>
      </c>
      <c r="BC101" s="2" t="inlineStr">
        <is>
          <t>2</t>
        </is>
      </c>
      <c r="BD101" s="2" t="inlineStr">
        <is>
          <t/>
        </is>
      </c>
      <c r="BE101" t="inlineStr">
        <is>
          <t>a javasolt DORA-rendelet alapján a pénzügyi szervezetek által – az IKT-vonatkozású
kockázatkezelési politikák és üzletmenet-folytonossági terv mellett – kidolgozandó,
IKT-vonatkozású reagálási és helyreállítási intézkedéseket tartalmazó terv,
amelynek célja a kritikus vagy fontos IKT-funkciók folytonosságának biztosítása</t>
        </is>
      </c>
      <c r="BF101" t="inlineStr">
        <is>
          <t/>
        </is>
      </c>
      <c r="BG101" t="inlineStr">
        <is>
          <t/>
        </is>
      </c>
      <c r="BH101" t="inlineStr">
        <is>
          <t/>
        </is>
      </c>
      <c r="BI101" t="inlineStr">
        <is>
          <t/>
        </is>
      </c>
      <c r="BJ101" s="2" t="inlineStr">
        <is>
          <t>IRT reagavimo ir veiklos atkūrimo planas</t>
        </is>
      </c>
      <c r="BK101" s="2" t="inlineStr">
        <is>
          <t>2</t>
        </is>
      </c>
      <c r="BL101" s="2" t="inlineStr">
        <is>
          <t/>
        </is>
      </c>
      <c r="BM101" t="inlineStr">
        <is>
          <t>su IRT susijusių priemonių rinkinys pagal rengiamą skaitmeninės veiklos atsparumo aktą (DORA), kuriuo siekiama užtikrinti, kad ES įmonės būtų pajėgios atsilaikyti prieš bet kokių formų su IRT susijusius sutrikdymus ir grėsmes, galėtų juos įveikti ir atkurti savo veiklą</t>
        </is>
      </c>
      <c r="BN101" s="2" t="inlineStr">
        <is>
          <t>IKT reaģēšanas un seku novēršanas plāns</t>
        </is>
      </c>
      <c r="BO101" s="2" t="inlineStr">
        <is>
          <t>2</t>
        </is>
      </c>
      <c r="BP101" s="2" t="inlineStr">
        <is>
          <t/>
        </is>
      </c>
      <c r="BQ101" t="inlineStr">
        <is>
          <t/>
        </is>
      </c>
      <c r="BR101" s="2" t="inlineStr">
        <is>
          <t>pjan ta' rispons u rkupru għall-ICT</t>
        </is>
      </c>
      <c r="BS101" s="2" t="inlineStr">
        <is>
          <t>3</t>
        </is>
      </c>
      <c r="BT101" s="2" t="inlineStr">
        <is>
          <t/>
        </is>
      </c>
      <c r="BU101" t="inlineStr">
        <is>
          <t>ġabra ta' miżuri ppjanati ta' rispons u rkupru b'rabta mal-ICT meħtieġa skont ir-Regolament DORA propost li l-entitajiet finanzjarji għandhom jistabbilixxu, flimkien ma' politiki għall-ġestjoni tar-riskju tal-ICT u &lt;a href="https://iate.europa.eu/entry/result/8279203F31F3AE7CE053C3E4A79E4140/mt?forceEcas=true" target="_blank"&gt;pjan għall-kontinwità operazzjonali&lt;/a&gt; tal-ICT, sabiex jiżguraw il-kontinwità ta' funzjonijiet kritiċi jew importanti tal-ICT</t>
        </is>
      </c>
      <c r="BV101" s="2" t="inlineStr">
        <is>
          <t>respons- en herstelscenario voor ICT</t>
        </is>
      </c>
      <c r="BW101" s="2" t="inlineStr">
        <is>
          <t>2</t>
        </is>
      </c>
      <c r="BX101" s="2" t="inlineStr">
        <is>
          <t>proposed</t>
        </is>
      </c>
      <c r="BY101" t="inlineStr">
        <is>
          <t/>
        </is>
      </c>
      <c r="BZ101" s="2" t="inlineStr">
        <is>
          <t>plan reagowania i przywracania systemów ICT|
plan reagowania i przywrócenia gotowości do pracy w zakresie ICT</t>
        </is>
      </c>
      <c r="CA101" s="2" t="inlineStr">
        <is>
          <t>3|
2</t>
        </is>
      </c>
      <c r="CB101" s="2" t="inlineStr">
        <is>
          <t xml:space="preserve">preferred|
</t>
        </is>
      </c>
      <c r="CC101" t="inlineStr">
        <is>
          <t>zestaw planowanych środków reagowania i przywracania gotowości do pracy systemów ICT wymagany na mocy proponowanego rozporządzenia DORA</t>
        </is>
      </c>
      <c r="CD101" t="inlineStr">
        <is>
          <t/>
        </is>
      </c>
      <c r="CE101" t="inlineStr">
        <is>
          <t/>
        </is>
      </c>
      <c r="CF101" t="inlineStr">
        <is>
          <t/>
        </is>
      </c>
      <c r="CG101" t="inlineStr">
        <is>
          <t/>
        </is>
      </c>
      <c r="CH101" t="inlineStr">
        <is>
          <t/>
        </is>
      </c>
      <c r="CI101" t="inlineStr">
        <is>
          <t/>
        </is>
      </c>
      <c r="CJ101" t="inlineStr">
        <is>
          <t/>
        </is>
      </c>
      <c r="CK101" t="inlineStr">
        <is>
          <t/>
        </is>
      </c>
      <c r="CL101" t="inlineStr">
        <is>
          <t/>
        </is>
      </c>
      <c r="CM101" t="inlineStr">
        <is>
          <t/>
        </is>
      </c>
      <c r="CN101" t="inlineStr">
        <is>
          <t/>
        </is>
      </c>
      <c r="CO101" t="inlineStr">
        <is>
          <t/>
        </is>
      </c>
      <c r="CP101" s="2" t="inlineStr">
        <is>
          <t>načrt odzivanja in okrevanja IKT</t>
        </is>
      </c>
      <c r="CQ101" s="2" t="inlineStr">
        <is>
          <t>2</t>
        </is>
      </c>
      <c r="CR101" s="2" t="inlineStr">
        <is>
          <t>proposed</t>
        </is>
      </c>
      <c r="CS101" t="inlineStr">
        <is>
          <t/>
        </is>
      </c>
      <c r="CT101" s="2" t="inlineStr">
        <is>
          <t>åtgärds- och återställningsplan avseende IKT</t>
        </is>
      </c>
      <c r="CU101" s="2" t="inlineStr">
        <is>
          <t>3</t>
        </is>
      </c>
      <c r="CV101" s="2" t="inlineStr">
        <is>
          <t/>
        </is>
      </c>
      <c r="CW101" t="inlineStr">
        <is>
          <t>uppsättning planerade IKT-relaterade åtgärds- och återställningsåtgärder som krävs enligt förslaget till förordning
om digital operativ motståndskraft för finanssektorn och som finansiella enheter ska genomföra tillsammans med IKT-riskhanteringsstrategier och en IKT-kontinuitetsplan i syfte att säkerställa kontinuiteten hos kritiska eller viktiga IKT-funktioner</t>
        </is>
      </c>
    </row>
    <row r="102">
      <c r="A102" s="1" t="str">
        <f>HYPERLINK("https://iate.europa.eu/entry/result/3623427/all", "3623427")</f>
        <v>3623427</v>
      </c>
      <c r="B102" t="inlineStr">
        <is>
          <t>EDUCATION AND COMMUNICATIONS</t>
        </is>
      </c>
      <c r="C102" t="inlineStr">
        <is>
          <t>EDUCATION AND COMMUNICATIONS|information technology and data processing</t>
        </is>
      </c>
      <c r="D102" t="inlineStr">
        <is>
          <t>yes</t>
        </is>
      </c>
      <c r="E102" t="inlineStr">
        <is>
          <t/>
        </is>
      </c>
      <c r="F102" t="inlineStr">
        <is>
          <t/>
        </is>
      </c>
      <c r="G102" t="inlineStr">
        <is>
          <t/>
        </is>
      </c>
      <c r="H102" t="inlineStr">
        <is>
          <t/>
        </is>
      </c>
      <c r="I102" t="inlineStr">
        <is>
          <t/>
        </is>
      </c>
      <c r="J102" s="2" t="inlineStr">
        <is>
          <t>otevřená licence|
licence s otevřeným zdrojovým kódem</t>
        </is>
      </c>
      <c r="K102" s="2" t="inlineStr">
        <is>
          <t>3|
3</t>
        </is>
      </c>
      <c r="L102" s="2" t="inlineStr">
        <is>
          <t xml:space="preserve">preferred|
</t>
        </is>
      </c>
      <c r="M102" t="inlineStr">
        <is>
          <t>licence, na jejímž základě je opětovné použití softwaru povoleno pro 
všechna určená užití v jednostranném prohlášení nositele práv a v jejímž
 rámci jsou uživatelům zpřístupněny zdrojové kódy softwaru</t>
        </is>
      </c>
      <c r="N102" s="2" t="inlineStr">
        <is>
          <t>open source-licens</t>
        </is>
      </c>
      <c r="O102" s="2" t="inlineStr">
        <is>
          <t>3</t>
        </is>
      </c>
      <c r="P102" s="2" t="inlineStr">
        <is>
          <t/>
        </is>
      </c>
      <c r="Q102" t="inlineStr">
        <is>
          <t>licens, hvorved videreanvendelse af softwaren er tilladt til alle specificerede anvendelser i en ensidig erklæring fra rettighedshaveren, og hvor softwarens kildekode stilles til rådighed for brugerne</t>
        </is>
      </c>
      <c r="R102" s="2" t="inlineStr">
        <is>
          <t>Open-Source-Lizenz</t>
        </is>
      </c>
      <c r="S102" s="2" t="inlineStr">
        <is>
          <t>3</t>
        </is>
      </c>
      <c r="T102" s="2" t="inlineStr">
        <is>
          <t/>
        </is>
      </c>
      <c r="U102" t="inlineStr">
        <is>
          <t>Lizenz, bei der die Weiterverwendung von Software für alle in einer einseitigen Erklärung des Rechteinhabers angegebenen Verwendungen gestattet ist, und bei der die Quellcodes der Software Nutzern zur Verfügung gestellt werden</t>
        </is>
      </c>
      <c r="V102" s="2" t="inlineStr">
        <is>
          <t>άδεια ανοικτού κώδικα|
άδεια ανοικτού λογισμικού</t>
        </is>
      </c>
      <c r="W102" s="2" t="inlineStr">
        <is>
          <t>3|
3</t>
        </is>
      </c>
      <c r="X102" s="2" t="inlineStr">
        <is>
          <t xml:space="preserve">|
</t>
        </is>
      </c>
      <c r="Y102" t="inlineStr">
        <is>
          <t>άδεια με την οποία επιτρέπεται, με μονομερή δήλωση του δικαιούχου, η περαιτέρω χρήση λογισμικού για κάθε καθορισμένη χρήση και στην οποία οι πηγαίοι κώδικες του λογισμικού διατίθενται στους χρήστες</t>
        </is>
      </c>
      <c r="Z102" s="2" t="inlineStr">
        <is>
          <t>open-source licence|
open source licence</t>
        </is>
      </c>
      <c r="AA102" s="2" t="inlineStr">
        <is>
          <t>3|
3</t>
        </is>
      </c>
      <c r="AB102" s="2" t="inlineStr">
        <is>
          <t xml:space="preserve">|
</t>
        </is>
      </c>
      <c r="AC102" t="inlineStr">
        <is>
          <t>licence whereby the reuse of software is permitted for all specified uses in a unilateral declaration by the rightholder, and where the source codes of the software are made available for users</t>
        </is>
      </c>
      <c r="AD102" s="2" t="inlineStr">
        <is>
          <t>licencia de código abierto</t>
        </is>
      </c>
      <c r="AE102" s="2" t="inlineStr">
        <is>
          <t>3</t>
        </is>
      </c>
      <c r="AF102" s="2" t="inlineStr">
        <is>
          <t/>
        </is>
      </c>
      <c r="AG102" t="inlineStr">
        <is>
          <t>Licencia en virtud de la cual se permite la
 reutilización de un programa informático para todos los usos 
especificados por el titular de los derechos en una declaración 
unilateral, y en la que los códigos fuente del programa se ponen a 
disposición de los usuarios.</t>
        </is>
      </c>
      <c r="AH102" s="2" t="inlineStr">
        <is>
          <t>avatud lähtekoodi litsents</t>
        </is>
      </c>
      <c r="AI102" s="2" t="inlineStr">
        <is>
          <t>3</t>
        </is>
      </c>
      <c r="AJ102" s="2" t="inlineStr">
        <is>
          <t/>
        </is>
      </c>
      <c r="AK102" t="inlineStr">
        <is>
          <t>litsents, mis võimaldab tarkvara taaskasutamist kõikidel õiguste omaja ühepoolses avalduses esitatud eesmärkidel ja mille puhul on tarkvara lähtekoodid kasutajatele kättesaadavad</t>
        </is>
      </c>
      <c r="AL102" s="2" t="inlineStr">
        <is>
          <t>avoimen lähdekoodin lisenssi</t>
        </is>
      </c>
      <c r="AM102" s="2" t="inlineStr">
        <is>
          <t>3</t>
        </is>
      </c>
      <c r="AN102" s="2" t="inlineStr">
        <is>
          <t/>
        </is>
      </c>
      <c r="AO102" t="inlineStr">
        <is>
          <t>lisenssi, jolla ohjelmiston uudelleenkäyttö kaikkiin ilmoitettuihin tarkoituksiin sallitaan oikeudenhaltijan yksipuolisella ilmoituksella ja jolla ohjelmiston lähdekoodit asetetaan käyttäjien saataville</t>
        </is>
      </c>
      <c r="AP102" s="2" t="inlineStr">
        <is>
          <t>licence logicielle &lt;i&gt;open source&lt;/i&gt;|
licence &lt;i&gt;open source&lt;/i&gt;</t>
        </is>
      </c>
      <c r="AQ102" s="2" t="inlineStr">
        <is>
          <t>3|
3</t>
        </is>
      </c>
      <c r="AR102" s="2" t="inlineStr">
        <is>
          <t xml:space="preserve">|
</t>
        </is>
      </c>
      <c r="AS102" t="inlineStr">
        <is>
          <t>licence en vertu de laquelle la réutilisation d’un logiciel est autorisée pour toutes les utilisations spécifiées dans une déclaration unilatérale du titulaire des droits et dans laquelle le code source du logiciel est mis à la disposition des utilisateurs</t>
        </is>
      </c>
      <c r="AT102" t="inlineStr">
        <is>
          <t/>
        </is>
      </c>
      <c r="AU102" t="inlineStr">
        <is>
          <t/>
        </is>
      </c>
      <c r="AV102" t="inlineStr">
        <is>
          <t/>
        </is>
      </c>
      <c r="AW102" t="inlineStr">
        <is>
          <t/>
        </is>
      </c>
      <c r="AX102" s="2" t="inlineStr">
        <is>
          <t>licencija za softver otvorenog koda</t>
        </is>
      </c>
      <c r="AY102" s="2" t="inlineStr">
        <is>
          <t>3</t>
        </is>
      </c>
      <c r="AZ102" s="2" t="inlineStr">
        <is>
          <t/>
        </is>
      </c>
      <c r="BA102" t="inlineStr">
        <is>
          <t>licencija na temelju koje je dopuštena ponovna uporaba softvera za sve utvrđene namjene u skladu s jednostranom izjavom nositelja prava, te na temelju koje se izvorni kodovi softvera stavljaju na raspolaganje korisnicima</t>
        </is>
      </c>
      <c r="BB102" t="inlineStr">
        <is>
          <t/>
        </is>
      </c>
      <c r="BC102" t="inlineStr">
        <is>
          <t/>
        </is>
      </c>
      <c r="BD102" t="inlineStr">
        <is>
          <t/>
        </is>
      </c>
      <c r="BE102" t="inlineStr">
        <is>
          <t/>
        </is>
      </c>
      <c r="BF102" s="2" t="inlineStr">
        <is>
          <t>licenza open source|
licenza aperta</t>
        </is>
      </c>
      <c r="BG102" s="2" t="inlineStr">
        <is>
          <t>3|
3</t>
        </is>
      </c>
      <c r="BH102" s="2" t="inlineStr">
        <is>
          <t xml:space="preserve">preferred|
</t>
        </is>
      </c>
      <c r="BI102" t="inlineStr">
        <is>
          <t>licenza in base
alla quale il riutilizzo dei software è consentito per tutti gli usi
specificati in una dichiarazione unilaterale del titolare del diritto e in cui
i codici sorgente dei software sono messi a disposizione degli utenti</t>
        </is>
      </c>
      <c r="BJ102" s="2" t="inlineStr">
        <is>
          <t>atvirosios programinės įrangos licencija</t>
        </is>
      </c>
      <c r="BK102" s="2" t="inlineStr">
        <is>
          <t>3</t>
        </is>
      </c>
      <c r="BL102" s="2" t="inlineStr">
        <is>
          <t/>
        </is>
      </c>
      <c r="BM102" t="inlineStr">
        <is>
          <t>programinės įrangos autorių teisių licencija, kuria reglamentuojamos atvirųjų programų pirminių tekstų naudojimo taisyklės</t>
        </is>
      </c>
      <c r="BN102" s="2" t="inlineStr">
        <is>
          <t>atklātā pirmkoda licence</t>
        </is>
      </c>
      <c r="BO102" s="2" t="inlineStr">
        <is>
          <t>3</t>
        </is>
      </c>
      <c r="BP102" s="2" t="inlineStr">
        <is>
          <t/>
        </is>
      </c>
      <c r="BQ102" t="inlineStr">
        <is>
          <t>licence, kurā programmatūras atkalizmantošana ir atļauta visiem norādītajiem lietojumiem tiesību subjekta vienpusējā deklarācijā un programmatūras pirmkodi ir darīti pieejami lietotājiem</t>
        </is>
      </c>
      <c r="BR102" s="2" t="inlineStr">
        <is>
          <t>liċenzja ta' sors miftuħ</t>
        </is>
      </c>
      <c r="BS102" s="2" t="inlineStr">
        <is>
          <t>3</t>
        </is>
      </c>
      <c r="BT102" s="2" t="inlineStr">
        <is>
          <t/>
        </is>
      </c>
      <c r="BU102" t="inlineStr">
        <is>
          <t>liċenzja li biha l-użu mill-ġdid tas-software huwa permess għall-użi speċifikati kollha f’dikjarazzjoni unilaterali mid-detentur tad-drittijiet, u fejn il-kodiċijiet tas-sors tas-software jitqiegħdu għad-dispożizzjoni tal-utenti</t>
        </is>
      </c>
      <c r="BV102" s="2" t="inlineStr">
        <is>
          <t>open licentie|
opensourcelicentie|
openbronlicentie</t>
        </is>
      </c>
      <c r="BW102" s="2" t="inlineStr">
        <is>
          <t>3|
3|
3</t>
        </is>
      </c>
      <c r="BX102" s="2" t="inlineStr">
        <is>
          <t xml:space="preserve">|
|
</t>
        </is>
      </c>
      <c r="BY102" t="inlineStr">
        <is>
          <t>"licentie
 waarbij het hergebruik van software door middel van een eenzijdige verklaring
 van de rechthebbende is toegestaan voor alle gespecificeerde toepassingen, en
 waarbij de broncodes van de software ter beschikking worden gesteld aan
 gebruikers"</t>
        </is>
      </c>
      <c r="BZ102" s="2" t="inlineStr">
        <is>
          <t>licencja otwartego oprogramowania</t>
        </is>
      </c>
      <c r="CA102" s="2" t="inlineStr">
        <is>
          <t>3</t>
        </is>
      </c>
      <c r="CB102" s="2" t="inlineStr">
        <is>
          <t/>
        </is>
      </c>
      <c r="CC102" t="inlineStr">
        <is>
          <t>licencja, w przypadku której na podstawie
jednostronnej deklaracji podmiotu praw autorskich dozwolone jest ponowne
wykorzystywanie oprogramowania do wszystkich określonych celów oraz w ramach
której użytkownikom udostępniane są kody źródłowe oprogramowania</t>
        </is>
      </c>
      <c r="CD102" t="inlineStr">
        <is>
          <t/>
        </is>
      </c>
      <c r="CE102" t="inlineStr">
        <is>
          <t/>
        </is>
      </c>
      <c r="CF102" t="inlineStr">
        <is>
          <t/>
        </is>
      </c>
      <c r="CG102" t="inlineStr">
        <is>
          <t/>
        </is>
      </c>
      <c r="CH102" t="inlineStr">
        <is>
          <t/>
        </is>
      </c>
      <c r="CI102" t="inlineStr">
        <is>
          <t/>
        </is>
      </c>
      <c r="CJ102" t="inlineStr">
        <is>
          <t/>
        </is>
      </c>
      <c r="CK102" t="inlineStr">
        <is>
          <t/>
        </is>
      </c>
      <c r="CL102" s="2" t="inlineStr">
        <is>
          <t>otvorená licencia|
licencia s otvoreným zdrojovým kódom</t>
        </is>
      </c>
      <c r="CM102" s="2" t="inlineStr">
        <is>
          <t>3|
3</t>
        </is>
      </c>
      <c r="CN102" s="2" t="inlineStr">
        <is>
          <t xml:space="preserve">preferred|
</t>
        </is>
      </c>
      <c r="CO102" t="inlineStr">
        <is>
          <t>licencia, ktorou sa opätovné používanie softvéru povoľuje na všetky určené použitia v jednostrannom vyhlásení &lt;a href="https://iate.europa.eu/entry/result/862078/sk" target="_blank"&gt;nositeľa práv&lt;/a&gt; a v rámci ktorej sa používateľom sprístupnia &lt;a href="https://iate.europa.eu/entry/result/794213/sk" target="_blank"&gt;zdrojové kódy&lt;/a&gt; softvéru</t>
        </is>
      </c>
      <c r="CP102" s="2" t="inlineStr">
        <is>
          <t>odprtokodna licenca</t>
        </is>
      </c>
      <c r="CQ102" s="2" t="inlineStr">
        <is>
          <t>3</t>
        </is>
      </c>
      <c r="CR102" s="2" t="inlineStr">
        <is>
          <t/>
        </is>
      </c>
      <c r="CS102" t="inlineStr">
        <is>
          <t>licenca, pri kateri je dovoljena ponovna uporaba programske opreme za vse določene uporabe v enostranski izjavi imetnika pravic in pri kateri so izvorne kode programske opreme na voljo uporabnikom</t>
        </is>
      </c>
      <c r="CT102" s="2" t="inlineStr">
        <is>
          <t>öppen källkodslicens</t>
        </is>
      </c>
      <c r="CU102" s="2" t="inlineStr">
        <is>
          <t>3</t>
        </is>
      </c>
      <c r="CV102" s="2" t="inlineStr">
        <is>
          <t/>
        </is>
      </c>
      <c r="CW102" t="inlineStr">
        <is>
          <t>licens varigenom vidareutnyttjande av
programvara tillåts för alla angivna användningar i en ensidig förklaring från
rättsinnehavaren, och där programvarans källkod görs tillgänglig för användare</t>
        </is>
      </c>
    </row>
    <row r="103">
      <c r="A103" s="1" t="str">
        <f>HYPERLINK("https://iate.europa.eu/entry/result/3587732/all", "3587732")</f>
        <v>3587732</v>
      </c>
      <c r="B103" t="inlineStr">
        <is>
          <t>EDUCATION AND COMMUNICATIONS;FINANCE</t>
        </is>
      </c>
      <c r="C103" t="inlineStr">
        <is>
          <t>EDUCATION AND COMMUNICATIONS|information technology and data processing|computer system|information security;FINANCE</t>
        </is>
      </c>
      <c r="D103" t="inlineStr">
        <is>
          <t>yes</t>
        </is>
      </c>
      <c r="E103" t="inlineStr">
        <is>
          <t/>
        </is>
      </c>
      <c r="F103" s="2" t="inlineStr">
        <is>
          <t>свързана с цифрови технологии оперативна издръжливост</t>
        </is>
      </c>
      <c r="G103" s="2" t="inlineStr">
        <is>
          <t>3</t>
        </is>
      </c>
      <c r="H103" s="2" t="inlineStr">
        <is>
          <t/>
        </is>
      </c>
      <c r="I103" t="inlineStr">
        <is>
          <t>способност на финансов субект да изгражда и поддържа оперативния си интегритет и пълния набор от оперативни способности, свързани с всякакви компоненти, инструменти и процеси от цифрови и свързани с данни технологии, които финансовият субект използва за извършване и подкрепа на стопанската си дейност; тя обхваща информационни и комуникационни технологии и управление на рискове, свързани със сигурността</t>
        </is>
      </c>
      <c r="J103" s="2" t="inlineStr">
        <is>
          <t>digitální provozní odolnost</t>
        </is>
      </c>
      <c r="K103" s="2" t="inlineStr">
        <is>
          <t>2</t>
        </is>
      </c>
      <c r="L103" s="2" t="inlineStr">
        <is>
          <t/>
        </is>
      </c>
      <c r="M103" t="inlineStr">
        <is>
          <t>schopnost finančního subjektu provozovat svou činnost bezpečně v digitálním prostředí</t>
        </is>
      </c>
      <c r="N103" s="2" t="inlineStr">
        <is>
          <t>digital operationel modstandsdygtighed</t>
        </is>
      </c>
      <c r="O103" s="2" t="inlineStr">
        <is>
          <t>3</t>
        </is>
      </c>
      <c r="P103" s="2" t="inlineStr">
        <is>
          <t/>
        </is>
      </c>
      <c r="Q103" t="inlineStr">
        <is>
          <t/>
        </is>
      </c>
      <c r="R103" s="2" t="inlineStr">
        <is>
          <t>Betriebsstabilität digitaler Systeme</t>
        </is>
      </c>
      <c r="S103" s="2" t="inlineStr">
        <is>
          <t>3</t>
        </is>
      </c>
      <c r="T103" s="2" t="inlineStr">
        <is>
          <t/>
        </is>
      </c>
      <c r="U103" t="inlineStr">
        <is>
          <t/>
        </is>
      </c>
      <c r="V103" s="2" t="inlineStr">
        <is>
          <t>ψηφιακή επιχειρησιακή ανθεκτικότητα</t>
        </is>
      </c>
      <c r="W103" s="2" t="inlineStr">
        <is>
          <t>3</t>
        </is>
      </c>
      <c r="X103" s="2" t="inlineStr">
        <is>
          <t/>
        </is>
      </c>
      <c r="Y103" t="inlineStr">
        <is>
          <t>ικανότητα μιας χρηματοπιστωτικής επιχείρησης να λειτουργεί πλήρως και με ασφάλεια σε ψηφιακό περιβάλλον και να διαθέτει όλες τις αναγκαίες υποδομές για τη λειτουργία αυτή</t>
        </is>
      </c>
      <c r="Z103" s="2" t="inlineStr">
        <is>
          <t>digital operational resilience|
digital resilience</t>
        </is>
      </c>
      <c r="AA103" s="2" t="inlineStr">
        <is>
          <t>3|
1</t>
        </is>
      </c>
      <c r="AB103" s="2" t="inlineStr">
        <is>
          <t xml:space="preserve">|
</t>
        </is>
      </c>
      <c r="AC103" t="inlineStr">
        <is>
          <t>ability of a financial enterprise to operate fully and securely in a digital environment and being in possession of all necessary infrastructure to do so</t>
        </is>
      </c>
      <c r="AD103" s="2" t="inlineStr">
        <is>
          <t>resiliencia operativa digital</t>
        </is>
      </c>
      <c r="AE103" s="2" t="inlineStr">
        <is>
          <t>3</t>
        </is>
      </c>
      <c r="AF103" s="2" t="inlineStr">
        <is>
          <t/>
        </is>
      </c>
      <c r="AG103" t="inlineStr">
        <is>
          <t>Capacidad de una entidad financiera para construir, garantizar y revisar su integridad operativa desde una perspectiva tecnológica garantizando, directa o indirectamente, mediante el uso de servicios de proveedores terceros de TIC, toda la gama de capacidades relacionadas con las TIC necesarias para preservar la seguridad de las redes y los sistemas de información de los que haga uso una entidad financiera y que sustenten la prestación continuada de servicios financieros y su calidad.</t>
        </is>
      </c>
      <c r="AH103" s="2" t="inlineStr">
        <is>
          <t>digitaalne tegevuskerksus</t>
        </is>
      </c>
      <c r="AI103" s="2" t="inlineStr">
        <is>
          <t>3</t>
        </is>
      </c>
      <c r="AJ103" s="2" t="inlineStr">
        <is>
          <t/>
        </is>
      </c>
      <c r="AK103" t="inlineStr">
        <is>
          <t>finantsettevõtja võime täielikult ja turvaliselt digitaalses keskkonnas toimida ning selleks vajaliku taristu olemasolu</t>
        </is>
      </c>
      <c r="AL103" s="2" t="inlineStr">
        <is>
          <t>digitaalinen häiriönsietokyky</t>
        </is>
      </c>
      <c r="AM103" s="2" t="inlineStr">
        <is>
          <t>3</t>
        </is>
      </c>
      <c r="AN103" s="2" t="inlineStr">
        <is>
          <t/>
        </is>
      </c>
      <c r="AO103" t="inlineStr">
        <is>
          <t>finanssiyrityksen kyky toimia myös poikkeustilanteissa täysipainoisesti ja turvallisesti digitaalisessa ympäristössä pitäen hallussaan kaiken tällaiseen toimiseen tarvittavan infrastruktuurin</t>
        </is>
      </c>
      <c r="AP103" s="2" t="inlineStr">
        <is>
          <t>résilience opérationnelle numérique</t>
        </is>
      </c>
      <c r="AQ103" s="2" t="inlineStr">
        <is>
          <t>3</t>
        </is>
      </c>
      <c r="AR103" s="2" t="inlineStr">
        <is>
          <t/>
        </is>
      </c>
      <c r="AS103" t="inlineStr">
        <is>
          <t/>
        </is>
      </c>
      <c r="AT103" s="2" t="inlineStr">
        <is>
          <t>athléimneacht dhigiteach oibríochtúil|
athléimneacht dhigiteach</t>
        </is>
      </c>
      <c r="AU103" s="2" t="inlineStr">
        <is>
          <t>3|
3</t>
        </is>
      </c>
      <c r="AV103" s="2" t="inlineStr">
        <is>
          <t xml:space="preserve">|
</t>
        </is>
      </c>
      <c r="AW103" t="inlineStr">
        <is>
          <t/>
        </is>
      </c>
      <c r="AX103" s="2" t="inlineStr">
        <is>
          <t>digitalna operativna otpornost</t>
        </is>
      </c>
      <c r="AY103" s="2" t="inlineStr">
        <is>
          <t>3</t>
        </is>
      </c>
      <c r="AZ103" s="2" t="inlineStr">
        <is>
          <t/>
        </is>
      </c>
      <c r="BA103" t="inlineStr">
        <is>
          <t/>
        </is>
      </c>
      <c r="BB103" s="2" t="inlineStr">
        <is>
          <t>digitális működési reziliencia</t>
        </is>
      </c>
      <c r="BC103" s="2" t="inlineStr">
        <is>
          <t>3</t>
        </is>
      </c>
      <c r="BD103" s="2" t="inlineStr">
        <is>
          <t/>
        </is>
      </c>
      <c r="BE103" t="inlineStr">
        <is>
          <t>pénzügyi vállalkozás azon képessége, hogy biztonságos és teljes működésre képes a digitális világban, és rendelkezik minden ehhez szükséges rendszerrel</t>
        </is>
      </c>
      <c r="BF103" s="2" t="inlineStr">
        <is>
          <t>resilienza operativa digitale</t>
        </is>
      </c>
      <c r="BG103" s="2" t="inlineStr">
        <is>
          <t>3</t>
        </is>
      </c>
      <c r="BH103" s="2" t="inlineStr">
        <is>
          <t/>
        </is>
      </c>
      <c r="BI103" t="inlineStr">
        <is>
          <t/>
        </is>
      </c>
      <c r="BJ103" s="2" t="inlineStr">
        <is>
          <t>skaitmeninės veiklos atsparumas</t>
        </is>
      </c>
      <c r="BK103" s="2" t="inlineStr">
        <is>
          <t>3</t>
        </is>
      </c>
      <c r="BL103" s="2" t="inlineStr">
        <is>
          <t/>
        </is>
      </c>
      <c r="BM103" t="inlineStr">
        <is>
          <t/>
        </is>
      </c>
      <c r="BN103" s="2" t="inlineStr">
        <is>
          <t>digitālās darbības noturība</t>
        </is>
      </c>
      <c r="BO103" s="2" t="inlineStr">
        <is>
          <t>3</t>
        </is>
      </c>
      <c r="BP103" s="2" t="inlineStr">
        <is>
          <t/>
        </is>
      </c>
      <c r="BQ103" t="inlineStr">
        <is>
          <t>finanšu nozares uzņēmuma spēja pilnībā un droši darboties digitālajā vidē, tā rīcībā esot visai šim nolūkam nepieciešamajai infrastruktūrai</t>
        </is>
      </c>
      <c r="BR103" s="2" t="inlineStr">
        <is>
          <t>reżiljenza operazzjonali diġitali</t>
        </is>
      </c>
      <c r="BS103" s="2" t="inlineStr">
        <is>
          <t>3</t>
        </is>
      </c>
      <c r="BT103" s="2" t="inlineStr">
        <is>
          <t/>
        </is>
      </c>
      <c r="BU103" t="inlineStr">
        <is>
          <t>il-ħila ta' impriża finanzjarja li topera b'mod sħiħ u sikur f'ambjent diġitali u jkollha l-infrastruttura kollha neċessarja biex tagħmel dan</t>
        </is>
      </c>
      <c r="BV103" s="2" t="inlineStr">
        <is>
          <t>digitale operationele veerkracht</t>
        </is>
      </c>
      <c r="BW103" s="2" t="inlineStr">
        <is>
          <t>3</t>
        </is>
      </c>
      <c r="BX103" s="2" t="inlineStr">
        <is>
          <t/>
        </is>
      </c>
      <c r="BY103" t="inlineStr">
        <is>
          <t>vermogen van een financiële entiteit om al haar digitale activiteiten veilig uit te voeren en daartoe over alle noodzakelijke voorzieningen te beschikken</t>
        </is>
      </c>
      <c r="BZ103" s="2" t="inlineStr">
        <is>
          <t>operacyjna odporność cyfrowa</t>
        </is>
      </c>
      <c r="CA103" s="2" t="inlineStr">
        <is>
          <t>3</t>
        </is>
      </c>
      <c r="CB103" s="2" t="inlineStr">
        <is>
          <t/>
        </is>
      </c>
      <c r="CC103" t="inlineStr">
        <is>
          <t/>
        </is>
      </c>
      <c r="CD103" s="2" t="inlineStr">
        <is>
          <t>resiliência operacional digital</t>
        </is>
      </c>
      <c r="CE103" s="2" t="inlineStr">
        <is>
          <t>3</t>
        </is>
      </c>
      <c r="CF103" s="2" t="inlineStr">
        <is>
          <t/>
        </is>
      </c>
      <c r="CG103" t="inlineStr">
        <is>
          <t/>
        </is>
      </c>
      <c r="CH103" s="2" t="inlineStr">
        <is>
          <t>reziliență operațională digitală</t>
        </is>
      </c>
      <c r="CI103" s="2" t="inlineStr">
        <is>
          <t>3</t>
        </is>
      </c>
      <c r="CJ103" s="2" t="inlineStr">
        <is>
          <t/>
        </is>
      </c>
      <c r="CK103" t="inlineStr">
        <is>
          <t/>
        </is>
      </c>
      <c r="CL103" s="2" t="inlineStr">
        <is>
          <t>digitálna prevádzková odolnosť</t>
        </is>
      </c>
      <c r="CM103" s="2" t="inlineStr">
        <is>
          <t>3</t>
        </is>
      </c>
      <c r="CN103" s="2" t="inlineStr">
        <is>
          <t/>
        </is>
      </c>
      <c r="CO103" t="inlineStr">
        <is>
          <t>schopnosť finančného podniku v plnom rozsahu a bezpečne vyvíjať činnosť v digitálnom prostredí a mať k tomu všetku potrebnú infraštruktúru</t>
        </is>
      </c>
      <c r="CP103" s="2" t="inlineStr">
        <is>
          <t>digitalna operativna odpornost</t>
        </is>
      </c>
      <c r="CQ103" s="2" t="inlineStr">
        <is>
          <t>3</t>
        </is>
      </c>
      <c r="CR103" s="2" t="inlineStr">
        <is>
          <t/>
        </is>
      </c>
      <c r="CS103" t="inlineStr">
        <is>
          <t/>
        </is>
      </c>
      <c r="CT103" s="2" t="inlineStr">
        <is>
          <t>digital operativ motståndskraft</t>
        </is>
      </c>
      <c r="CU103" s="2" t="inlineStr">
        <is>
          <t>2</t>
        </is>
      </c>
      <c r="CV103" s="2" t="inlineStr">
        <is>
          <t/>
        </is>
      </c>
      <c r="CW103" t="inlineStr">
        <is>
          <t/>
        </is>
      </c>
    </row>
    <row r="104">
      <c r="A104" s="1" t="str">
        <f>HYPERLINK("https://iate.europa.eu/entry/result/3549325/all", "3549325")</f>
        <v>3549325</v>
      </c>
      <c r="B104" t="inlineStr">
        <is>
          <t>PRODUCTION, TECHNOLOGY AND RESEARCH;EDUCATION AND COMMUNICATIONS</t>
        </is>
      </c>
      <c r="C104" t="inlineStr">
        <is>
          <t>PRODUCTION, TECHNOLOGY AND RESEARCH|technology and technical regulations;EDUCATION AND COMMUNICATIONS|information technology and data processing</t>
        </is>
      </c>
      <c r="D104" t="inlineStr">
        <is>
          <t>yes</t>
        </is>
      </c>
      <c r="E104" t="inlineStr">
        <is>
          <t/>
        </is>
      </c>
      <c r="F104" s="2" t="inlineStr">
        <is>
          <t>електронна дъска</t>
        </is>
      </c>
      <c r="G104" s="2" t="inlineStr">
        <is>
          <t>3</t>
        </is>
      </c>
      <c r="H104" s="2" t="inlineStr">
        <is>
          <t/>
        </is>
      </c>
      <c r="I104" t="inlineStr">
        <is>
          <t>вид преносим компютър&lt;sup&gt;1&lt;/sup&gt;, който включва вграден сензорен екран, но няма постоянно прикрепена физическа клавиатура&lt;p&gt;&lt;sup&gt;1&lt;/sup&gt; [ &lt;a href="/entry/result/883781/all" id="ENTRY_TO_ENTRY_CONVERTER" target="_blank"&gt;IATE:883781&lt;/a&gt; ]&lt;/p&gt;</t>
        </is>
      </c>
      <c r="J104" s="2" t="inlineStr">
        <is>
          <t>počítač typu slate</t>
        </is>
      </c>
      <c r="K104" s="2" t="inlineStr">
        <is>
          <t>3</t>
        </is>
      </c>
      <c r="L104" s="2" t="inlineStr">
        <is>
          <t/>
        </is>
      </c>
      <c r="M104" t="inlineStr">
        <is>
          <t>&lt;i&gt;tablet&lt;/i&gt; [ &lt;a href="/entry/result/1439857/all" id="ENTRY_TO_ENTRY_CONVERTER" target="_blank"&gt;IATE:1439857&lt;/a&gt; ], který nemá trvale připojenou fyzickou klávesnici</t>
        </is>
      </c>
      <c r="N104" t="inlineStr">
        <is>
          <t/>
        </is>
      </c>
      <c r="O104" t="inlineStr">
        <is>
          <t/>
        </is>
      </c>
      <c r="P104" t="inlineStr">
        <is>
          <t/>
        </is>
      </c>
      <c r="Q104" t="inlineStr">
        <is>
          <t/>
        </is>
      </c>
      <c r="R104" s="2" t="inlineStr">
        <is>
          <t>Slate-Computer</t>
        </is>
      </c>
      <c r="S104" s="2" t="inlineStr">
        <is>
          <t>3</t>
        </is>
      </c>
      <c r="T104" s="2" t="inlineStr">
        <is>
          <t/>
        </is>
      </c>
      <c r="U104" t="inlineStr">
        <is>
          <t>Notebook-Computerart, die über ein eingebautes berührungsempfindliches Anzeigegerät, nicht aber über eine eingebaute physische Tastatur verfügt</t>
        </is>
      </c>
      <c r="V104" s="2" t="inlineStr">
        <is>
          <t>υπολογιστής αβάκιο</t>
        </is>
      </c>
      <c r="W104" s="2" t="inlineStr">
        <is>
          <t>3</t>
        </is>
      </c>
      <c r="X104" s="2" t="inlineStr">
        <is>
          <t/>
        </is>
      </c>
      <c r="Y104" t="inlineStr">
        <is>
          <t>τύπος φορητού υπολογιστή που περιλαμβάνει ενσωματωμένη οθόνη αφής αλλά όχι μόνιμα προσαρτημένο φυσικό πληκτρολόγιο·</t>
        </is>
      </c>
      <c r="Z104" s="2" t="inlineStr">
        <is>
          <t>slate computer|
slate tablet|
slate style tablet computer</t>
        </is>
      </c>
      <c r="AA104" s="2" t="inlineStr">
        <is>
          <t>3|
3|
3</t>
        </is>
      </c>
      <c r="AB104" s="2" t="inlineStr">
        <is>
          <t xml:space="preserve">|
|
</t>
        </is>
      </c>
      <c r="AC104" t="inlineStr">
        <is>
          <t>&lt;i&gt;tablet computer&lt;/i&gt; [ &lt;a href="/entry/result/1439857/all" id="ENTRY_TO_ENTRY_CONVERTER" target="_blank"&gt;IATE:1439857&lt;/a&gt; ] that does not have a permanently attached physical keyboard</t>
        </is>
      </c>
      <c r="AD104" s="2" t="inlineStr">
        <is>
          <t>ordenador pizarra</t>
        </is>
      </c>
      <c r="AE104" s="2" t="inlineStr">
        <is>
          <t>3</t>
        </is>
      </c>
      <c r="AF104" s="2" t="inlineStr">
        <is>
          <t/>
        </is>
      </c>
      <c r="AG104" t="inlineStr">
        <is>
          <t>Ordenador portátil que lleva integrada una pantalla sensible al tacto, pero no un teclado físico permanente.</t>
        </is>
      </c>
      <c r="AH104" s="2" t="inlineStr">
        <is>
          <t>klaviatuurita tahvelarvuti</t>
        </is>
      </c>
      <c r="AI104" s="2" t="inlineStr">
        <is>
          <t>3</t>
        </is>
      </c>
      <c r="AJ104" s="2" t="inlineStr">
        <is>
          <t/>
        </is>
      </c>
      <c r="AK104" t="inlineStr">
        <is>
          <t>teatavat liiki sülearvuti, millel on integreeritud puutetundlik kuvar, kuid millel ei ole alaliselt ühendatud füüsilist klaviatuuri</t>
        </is>
      </c>
      <c r="AL104" s="2" t="inlineStr">
        <is>
          <t>laattatietokone</t>
        </is>
      </c>
      <c r="AM104" s="2" t="inlineStr">
        <is>
          <t>3</t>
        </is>
      </c>
      <c r="AN104" s="2" t="inlineStr">
        <is>
          <t/>
        </is>
      </c>
      <c r="AO104" t="inlineStr">
        <is>
          <t>yhdentyyppinen kannettava tietokone, jossa on sisäänrakennettu kosketusnäyttö, mutta ei pysyvästi liitettyä fyysistä näppäimistöä</t>
        </is>
      </c>
      <c r="AP104" s="2" t="inlineStr">
        <is>
          <t>ordinateur ardoise</t>
        </is>
      </c>
      <c r="AQ104" s="2" t="inlineStr">
        <is>
          <t>3</t>
        </is>
      </c>
      <c r="AR104" s="2" t="inlineStr">
        <is>
          <t/>
        </is>
      </c>
      <c r="AS104" t="inlineStr">
        <is>
          <t>selon le règlement (UE) nº 617/2013 ( &lt;a href="http://eur-lex.europa.eu/legal-content/FR/TXT/?uri=CELEX:32013R0617" target="_blank"&gt;CELEX:32013R0617/FR&lt;/a&gt; ), ordinateur portable qui comprend un écran tactile intégré mais pas de clavier physique inamovible</t>
        </is>
      </c>
      <c r="AT104" s="2" t="inlineStr">
        <is>
          <t>ríomhaire táibléid</t>
        </is>
      </c>
      <c r="AU104" s="2" t="inlineStr">
        <is>
          <t>3</t>
        </is>
      </c>
      <c r="AV104" s="2" t="inlineStr">
        <is>
          <t/>
        </is>
      </c>
      <c r="AW104" t="inlineStr">
        <is>
          <t/>
        </is>
      </c>
      <c r="AX104" t="inlineStr">
        <is>
          <t/>
        </is>
      </c>
      <c r="AY104" t="inlineStr">
        <is>
          <t/>
        </is>
      </c>
      <c r="AZ104" t="inlineStr">
        <is>
          <t/>
        </is>
      </c>
      <c r="BA104" t="inlineStr">
        <is>
          <t/>
        </is>
      </c>
      <c r="BB104" s="2" t="inlineStr">
        <is>
          <t>táblagép</t>
        </is>
      </c>
      <c r="BC104" s="2" t="inlineStr">
        <is>
          <t>3</t>
        </is>
      </c>
      <c r="BD104" s="2" t="inlineStr">
        <is>
          <t/>
        </is>
      </c>
      <c r="BE104" t="inlineStr">
        <is>
          <t>a notebook számítógépek azon típusa, amely érintőképernyővel vezérelhető, és hozzá rögzített fizikai billentyűzetet egyáltalán nem tartalmaz</t>
        </is>
      </c>
      <c r="BF104" s="2" t="inlineStr">
        <is>
          <t>slate pc|
slate</t>
        </is>
      </c>
      <c r="BG104" s="2" t="inlineStr">
        <is>
          <t>3|
3</t>
        </is>
      </c>
      <c r="BH104" s="2" t="inlineStr">
        <is>
          <t xml:space="preserve">|
</t>
        </is>
      </c>
      <c r="BI104" t="inlineStr">
        <is>
          <t>tipo di computer portatile dotato di uno schermo tattile integrato, ma privo di una tastiera fisica permanente</t>
        </is>
      </c>
      <c r="BJ104" s="2" t="inlineStr">
        <is>
          <t>kišeninis kompiuteris</t>
        </is>
      </c>
      <c r="BK104" s="2" t="inlineStr">
        <is>
          <t>3</t>
        </is>
      </c>
      <c r="BL104" s="2" t="inlineStr">
        <is>
          <t/>
        </is>
      </c>
      <c r="BM104" t="inlineStr">
        <is>
          <t>&lt;i&gt;knyginio kompiuterio&lt;/i&gt; [ &lt;a href="/entry/result/1439857/all" id="ENTRY_TO_ENTRY_CONVERTER" target="_blank"&gt;IATE:1439857&lt;/a&gt; ] tipo įrenginys, į kurį integruotas monitorius su jutikliniu ekranu, be pastoviai prijungtos fizinės klaviatūros</t>
        </is>
      </c>
      <c r="BN104" s="2" t="inlineStr">
        <is>
          <t>ievadvirsma|
ievadvirsmas dators</t>
        </is>
      </c>
      <c r="BO104" s="2" t="inlineStr">
        <is>
          <t>3|
3</t>
        </is>
      </c>
      <c r="BP104" s="2" t="inlineStr">
        <is>
          <t xml:space="preserve">|
</t>
        </is>
      </c>
      <c r="BQ104" t="inlineStr">
        <is>
          <t>piezīmjdators, kurā ievadi veic nevis ar tastatūru, bet gan ar elektronisko zīmuli</t>
        </is>
      </c>
      <c r="BR104" s="2" t="inlineStr">
        <is>
          <t>kompjuter slate|
slate</t>
        </is>
      </c>
      <c r="BS104" s="2" t="inlineStr">
        <is>
          <t>3|
3</t>
        </is>
      </c>
      <c r="BT104" s="2" t="inlineStr">
        <is>
          <t xml:space="preserve">|
</t>
        </is>
      </c>
      <c r="BU104" t="inlineStr">
        <is>
          <t>tip ta’ notebook li jinkludi unità tal-wiri integrata li jkun sensittiv għall-mess iżda ma jkollux tastiera fiżika mwaħħla b’mod permanenti</t>
        </is>
      </c>
      <c r="BV104" s="2" t="inlineStr">
        <is>
          <t>slatecomputer</t>
        </is>
      </c>
      <c r="BW104" s="2" t="inlineStr">
        <is>
          <t>3</t>
        </is>
      </c>
      <c r="BX104" s="2" t="inlineStr">
        <is>
          <t/>
        </is>
      </c>
      <c r="BY104" t="inlineStr">
        <is>
          <t>type notebookcomputer met een geïntegreerd aanraakgevoelig beeldscherm, maar zonder vast fysiek toetsenbord</t>
        </is>
      </c>
      <c r="BZ104" s="2" t="inlineStr">
        <is>
          <t>komputer typu slate</t>
        </is>
      </c>
      <c r="CA104" s="2" t="inlineStr">
        <is>
          <t>3</t>
        </is>
      </c>
      <c r="CB104" s="2" t="inlineStr">
        <is>
          <t/>
        </is>
      </c>
      <c r="CC104" t="inlineStr">
        <is>
          <t>rodzaj notebooka z wbudowanym wyświetlaczem dotykowym, ale bez dołączonej na stałe klawiatury fizycznej</t>
        </is>
      </c>
      <c r="CD104" s="2" t="inlineStr">
        <is>
          <t>ardósia digital</t>
        </is>
      </c>
      <c r="CE104" s="2" t="inlineStr">
        <is>
          <t>3</t>
        </is>
      </c>
      <c r="CF104" s="2" t="inlineStr">
        <is>
          <t/>
        </is>
      </c>
      <c r="CG104" t="inlineStr">
        <is>
          <t>Computador portátil que tem um ecrã tátil integrado, mas não tem um teclado físico permanentemente ligado.</t>
        </is>
      </c>
      <c r="CH104" s="2" t="inlineStr">
        <is>
          <t>computer de tip &lt;i&gt;slate&lt;/i&gt;</t>
        </is>
      </c>
      <c r="CI104" s="2" t="inlineStr">
        <is>
          <t>2</t>
        </is>
      </c>
      <c r="CJ104" s="2" t="inlineStr">
        <is>
          <t/>
        </is>
      </c>
      <c r="CK104" t="inlineStr">
        <is>
          <t>un tip de computer notebook care include un ecran tactil integrat, dar nu are o tastatură fizică atașată permanent</t>
        </is>
      </c>
      <c r="CL104" s="2" t="inlineStr">
        <is>
          <t>počítač Slate|
počítač typu Slate</t>
        </is>
      </c>
      <c r="CM104" s="2" t="inlineStr">
        <is>
          <t>2|
2</t>
        </is>
      </c>
      <c r="CN104" s="2" t="inlineStr">
        <is>
          <t xml:space="preserve">|
</t>
        </is>
      </c>
      <c r="CO104" t="inlineStr">
        <is>
          <t>tabletový počítač, ktorý nemá pevne pripojenú fyzickú klávesnicu</t>
        </is>
      </c>
      <c r="CP104" s="2" t="inlineStr">
        <is>
          <t>preklopni tablični računalnik</t>
        </is>
      </c>
      <c r="CQ104" s="2" t="inlineStr">
        <is>
          <t>3</t>
        </is>
      </c>
      <c r="CR104" s="2" t="inlineStr">
        <is>
          <t/>
        </is>
      </c>
      <c r="CS104" t="inlineStr">
        <is>
          <t>vrsta prenosnega računalnika, ki ima vgrajen prikazovalnik, občutljiv na dotik, vendar nima stalno pritrjene fizične tipkovnice</t>
        </is>
      </c>
      <c r="CT104" s="2" t="inlineStr">
        <is>
          <t>pekplatta</t>
        </is>
      </c>
      <c r="CU104" s="2" t="inlineStr">
        <is>
          <t>3</t>
        </is>
      </c>
      <c r="CV104" s="2" t="inlineStr">
        <is>
          <t/>
        </is>
      </c>
      <c r="CW104" t="inlineStr">
        <is>
          <t>typ av bärbar dator som innefattar en integrerad pekskärm men som inte har ett permanent anslutet mekaniskt tangentbord</t>
        </is>
      </c>
    </row>
    <row r="105">
      <c r="A105" s="1" t="str">
        <f>HYPERLINK("https://iate.europa.eu/entry/result/1436755/all", "1436755")</f>
        <v>1436755</v>
      </c>
      <c r="B105" t="inlineStr">
        <is>
          <t>EDUCATION AND COMMUNICATIONS</t>
        </is>
      </c>
      <c r="C105" t="inlineStr">
        <is>
          <t>EDUCATION AND COMMUNICATIONS|information technology and data processing</t>
        </is>
      </c>
      <c r="D105" t="inlineStr">
        <is>
          <t>yes</t>
        </is>
      </c>
      <c r="E105" t="inlineStr">
        <is>
          <t/>
        </is>
      </c>
      <c r="F105" s="2" t="inlineStr">
        <is>
          <t>детерминистична система</t>
        </is>
      </c>
      <c r="G105" s="2" t="inlineStr">
        <is>
          <t>3</t>
        </is>
      </c>
      <c r="H105" s="2" t="inlineStr">
        <is>
          <t/>
        </is>
      </c>
      <c r="I105" t="inlineStr">
        <is>
          <t>система, при която във всичките ѝ състояния преходът към
следващо състояние е еднозначно определен</t>
        </is>
      </c>
      <c r="J105" s="2" t="inlineStr">
        <is>
          <t>deterministický systém</t>
        </is>
      </c>
      <c r="K105" s="2" t="inlineStr">
        <is>
          <t>3</t>
        </is>
      </c>
      <c r="L105" s="2" t="inlineStr">
        <is>
          <t/>
        </is>
      </c>
      <c r="M105" t="inlineStr">
        <is>
          <t>systémy, u nichž jsou zákonitosti (hodnoty proměnných) vymezující chování systému jednoznačně určeny</t>
        </is>
      </c>
      <c r="N105" s="2" t="inlineStr">
        <is>
          <t>deterministisk system</t>
        </is>
      </c>
      <c r="O105" s="2" t="inlineStr">
        <is>
          <t>3</t>
        </is>
      </c>
      <c r="P105" s="2" t="inlineStr">
        <is>
          <t/>
        </is>
      </c>
      <c r="Q105" t="inlineStr">
        <is>
          <t>repetitivt system, hvori et givet forløb kan gentages med samme resultat til følge</t>
        </is>
      </c>
      <c r="R105" s="2" t="inlineStr">
        <is>
          <t>deterministisches System</t>
        </is>
      </c>
      <c r="S105" s="2" t="inlineStr">
        <is>
          <t>3</t>
        </is>
      </c>
      <c r="T105" s="2" t="inlineStr">
        <is>
          <t/>
        </is>
      </c>
      <c r="U105" t="inlineStr">
        <is>
          <t>ein System, in dem künftige
Zustände nach dynamischen Gesetzen durch vorhergehende Zustände determiniert sind</t>
        </is>
      </c>
      <c r="V105" s="2" t="inlineStr">
        <is>
          <t>προσδιοριστικό σύστημα</t>
        </is>
      </c>
      <c r="W105" s="2" t="inlineStr">
        <is>
          <t>3</t>
        </is>
      </c>
      <c r="X105" s="2" t="inlineStr">
        <is>
          <t/>
        </is>
      </c>
      <c r="Y105" t="inlineStr">
        <is>
          <t>Πρότυπο προσομείωσης χωρίς στοχαστικές μεταβλητές.</t>
        </is>
      </c>
      <c r="Z105" s="2" t="inlineStr">
        <is>
          <t>deterministic system</t>
        </is>
      </c>
      <c r="AA105" s="2" t="inlineStr">
        <is>
          <t>3</t>
        </is>
      </c>
      <c r="AB105" s="2" t="inlineStr">
        <is>
          <t/>
        </is>
      </c>
      <c r="AC105" t="inlineStr">
        <is>
          <t>simulation model without stochastic&lt;sup&gt;1&lt;/sup&gt; variables, i.e. one that will produce the same outcome given the same input</t>
        </is>
      </c>
      <c r="AD105" s="2" t="inlineStr">
        <is>
          <t>sistema determinístico|
sistema deteminista</t>
        </is>
      </c>
      <c r="AE105" s="2" t="inlineStr">
        <is>
          <t>3|
3</t>
        </is>
      </c>
      <c r="AF105" s="2" t="inlineStr">
        <is>
          <t xml:space="preserve">|
</t>
        </is>
      </c>
      <c r="AG105" t="inlineStr">
        <is>
          <t>Sistema de simulación cuyos resultados exactos pueden inferirse a partir de su estado inicial y sus variables. Dicho de otro modo, siempre que el estado inicial del sistema y las variables sean los mismos, el resultado del sistema será el mismo.</t>
        </is>
      </c>
      <c r="AH105" s="2" t="inlineStr">
        <is>
          <t>deterministlik süsteem</t>
        </is>
      </c>
      <c r="AI105" s="2" t="inlineStr">
        <is>
          <t>3</t>
        </is>
      </c>
      <c r="AJ105" s="2" t="inlineStr">
        <is>
          <t/>
        </is>
      </c>
      <c r="AK105" t="inlineStr">
        <is>
          <t>süsteem, kus konkreetse lähteseisundi või -tingimus(t)e puhul on tulemus alati sama ning sisendite teisendamisel väljunditeks puudub juhuslikkus või varieeruvus</t>
        </is>
      </c>
      <c r="AL105" s="2" t="inlineStr">
        <is>
          <t>deterministinen järjestelmä</t>
        </is>
      </c>
      <c r="AM105" s="2" t="inlineStr">
        <is>
          <t>3</t>
        </is>
      </c>
      <c r="AN105" s="2" t="inlineStr">
        <is>
          <t/>
        </is>
      </c>
      <c r="AO105" t="inlineStr">
        <is>
          <t>järjestelmä, jossa tietty alkutila tai -edellytys tuottaa aina samat tulokset ja jossa panosten muuttumisessa tuotoksiksi ei ole satunnaisuutta tai vaihtelua</t>
        </is>
      </c>
      <c r="AP105" s="2" t="inlineStr">
        <is>
          <t>système déterministe</t>
        </is>
      </c>
      <c r="AQ105" s="2" t="inlineStr">
        <is>
          <t>3</t>
        </is>
      </c>
      <c r="AR105" s="2" t="inlineStr">
        <is>
          <t/>
        </is>
      </c>
      <c r="AS105" t="inlineStr">
        <is>
          <t>modèle de simulation sans variables stochastiques, c'est-à-dire un modèle dans lequel, avec les mêmes conditions initiales, le même résultat est obtenu</t>
        </is>
      </c>
      <c r="AT105" s="2" t="inlineStr">
        <is>
          <t>córas cinnteachaíoch</t>
        </is>
      </c>
      <c r="AU105" s="2" t="inlineStr">
        <is>
          <t>3</t>
        </is>
      </c>
      <c r="AV105" s="2" t="inlineStr">
        <is>
          <t/>
        </is>
      </c>
      <c r="AW105" t="inlineStr">
        <is>
          <t/>
        </is>
      </c>
      <c r="AX105" s="2" t="inlineStr">
        <is>
          <t>deterministički sustav</t>
        </is>
      </c>
      <c r="AY105" s="2" t="inlineStr">
        <is>
          <t>3</t>
        </is>
      </c>
      <c r="AZ105" s="2" t="inlineStr">
        <is>
          <t/>
        </is>
      </c>
      <c r="BA105" t="inlineStr">
        <is>
          <t>simulacijski model bez stohastičkih varijabli, tj. model koji će proizvesti isti rezultat s obzirom na isti ulazni podatak</t>
        </is>
      </c>
      <c r="BB105" s="2" t="inlineStr">
        <is>
          <t>determinisztikus rendszer</t>
        </is>
      </c>
      <c r="BC105" s="2" t="inlineStr">
        <is>
          <t>3</t>
        </is>
      </c>
      <c r="BD105" s="2" t="inlineStr">
        <is>
          <t/>
        </is>
      </c>
      <c r="BE105" t="inlineStr">
        <is>
          <t>olyan rendszer, amelyben csak előre jól definiálható folyamatok zajlanak le</t>
        </is>
      </c>
      <c r="BF105" s="2" t="inlineStr">
        <is>
          <t>sistema deterministico</t>
        </is>
      </c>
      <c r="BG105" s="2" t="inlineStr">
        <is>
          <t>3</t>
        </is>
      </c>
      <c r="BH105" s="2" t="inlineStr">
        <is>
          <t/>
        </is>
      </c>
      <c r="BI105" t="inlineStr">
        <is>
          <t>modello in cui le variabili assumono valori fissi e quindi privo di variabili stocastiche</t>
        </is>
      </c>
      <c r="BJ105" s="2" t="inlineStr">
        <is>
          <t>deterministinė sistema</t>
        </is>
      </c>
      <c r="BK105" s="2" t="inlineStr">
        <is>
          <t>3</t>
        </is>
      </c>
      <c r="BL105" s="2" t="inlineStr">
        <is>
          <t/>
        </is>
      </c>
      <c r="BM105" t="inlineStr">
        <is>
          <t>imitavimo modelis be tikimybinių kintamųjų, kai naudojant tokius pačius duomenis gaunamas toks pat rezultatas</t>
        </is>
      </c>
      <c r="BN105" s="2" t="inlineStr">
        <is>
          <t>determinēta sistēma</t>
        </is>
      </c>
      <c r="BO105" s="2" t="inlineStr">
        <is>
          <t>3</t>
        </is>
      </c>
      <c r="BP105" s="2" t="inlineStr">
        <is>
          <t/>
        </is>
      </c>
      <c r="BQ105" t="inlineStr">
        <is>
          <t>simulācijas
modelis, kurā nav stohastisku mainīgo, t.i., ievadot identiskus datus,
tiks iegūts viens un tas pats rezultāts</t>
        </is>
      </c>
      <c r="BR105" s="2" t="inlineStr">
        <is>
          <t>sistema deterministika</t>
        </is>
      </c>
      <c r="BS105" s="2" t="inlineStr">
        <is>
          <t>2</t>
        </is>
      </c>
      <c r="BT105" s="2" t="inlineStr">
        <is>
          <t/>
        </is>
      </c>
      <c r="BU105" t="inlineStr">
        <is>
          <t>mudell ta' simulazzjoni mingħajr varjabbli stokastiċi, jiġifieri mudell li jipproduċi l-istess riżultat meta l-input jibqa' l-istess</t>
        </is>
      </c>
      <c r="BV105" s="2" t="inlineStr">
        <is>
          <t>deterministisch systeem</t>
        </is>
      </c>
      <c r="BW105" s="2" t="inlineStr">
        <is>
          <t>3</t>
        </is>
      </c>
      <c r="BX105" s="2" t="inlineStr">
        <is>
          <t/>
        </is>
      </c>
      <c r="BY105" t="inlineStr">
        <is>
          <t>simulatiemodel zonder stochastische variabelen dat hetzelfde resultaat oplevert bij eenzelfde input</t>
        </is>
      </c>
      <c r="BZ105" s="2" t="inlineStr">
        <is>
          <t>system deterministyczny|
model deterministyczny</t>
        </is>
      </c>
      <c r="CA105" s="2" t="inlineStr">
        <is>
          <t>3|
3</t>
        </is>
      </c>
      <c r="CB105" s="2" t="inlineStr">
        <is>
          <t>|
preferred</t>
        </is>
      </c>
      <c r="CC105" t="inlineStr">
        <is>
          <t>model matematyczny, który danemu na wejściu zdarzeniu jednoznacznie przypisuje konkretny stan; opis modelu nie zawiera żadnego elementu losowości; oznacza to, że ewolucja układu w modelu deterministycznym jest z góry przesądzona i zależy wyłącznie od parametrów początkowych lub ich wartości poprzednich.</t>
        </is>
      </c>
      <c r="CD105" s="2" t="inlineStr">
        <is>
          <t>sistema determinístico|
sistema determinista</t>
        </is>
      </c>
      <c r="CE105" s="2" t="inlineStr">
        <is>
          <t>3|
3</t>
        </is>
      </c>
      <c r="CF105" s="2" t="inlineStr">
        <is>
          <t xml:space="preserve">|
</t>
        </is>
      </c>
      <c r="CG105" t="inlineStr">
        <is>
          <t>Modelo de simulação sem &lt;a href="https://iate.europa.eu/entry/slideshow/1632390885359/1109534/pt" target="_blank"&gt;variáveis estocásticas&lt;/a&gt;, ou seja, no qual nenhuma aleatoriedade está envolvida no 
desenvolvimento de estados futuros do sistema e que produz sempre o mesmo resultado a partir de uma determinada condição de partida ou estado inicial, sendo os 
valores introduzidos na simulação constantes.</t>
        </is>
      </c>
      <c r="CH105" s="2" t="inlineStr">
        <is>
          <t>sistem determinist</t>
        </is>
      </c>
      <c r="CI105" s="2" t="inlineStr">
        <is>
          <t>3</t>
        </is>
      </c>
      <c r="CJ105" s="2" t="inlineStr">
        <is>
          <t/>
        </is>
      </c>
      <c r="CK105" t="inlineStr">
        <is>
          <t>model de simulare
fără variabile stocastice&lt;sup&gt;1&lt;/sup&gt;, adică unul în care se obține același rezultat dacă
condițiile inițiale sunt aceleași</t>
        </is>
      </c>
      <c r="CL105" s="2" t="inlineStr">
        <is>
          <t>deterministický systém</t>
        </is>
      </c>
      <c r="CM105" s="2" t="inlineStr">
        <is>
          <t>3</t>
        </is>
      </c>
      <c r="CN105" s="2" t="inlineStr">
        <is>
          <t/>
        </is>
      </c>
      <c r="CO105" t="inlineStr">
        <is>
          <t>systém, v ktorom rovnaký počiatočný stav alebo rovnaké podmienky povedú vždy k rovnakým výsledkom</t>
        </is>
      </c>
      <c r="CP105" s="2" t="inlineStr">
        <is>
          <t>deterministični sistem</t>
        </is>
      </c>
      <c r="CQ105" s="2" t="inlineStr">
        <is>
          <t>3</t>
        </is>
      </c>
      <c r="CR105" s="2" t="inlineStr">
        <is>
          <t>proposed</t>
        </is>
      </c>
      <c r="CS105" t="inlineStr">
        <is>
          <t/>
        </is>
      </c>
      <c r="CT105" s="2" t="inlineStr">
        <is>
          <t>deterministiskt system</t>
        </is>
      </c>
      <c r="CU105" s="2" t="inlineStr">
        <is>
          <t>3</t>
        </is>
      </c>
      <c r="CV105" s="2" t="inlineStr">
        <is>
          <t/>
        </is>
      </c>
      <c r="CW105" t="inlineStr">
        <is>
          <t>system där samtliga påföljande tillstånd är givna av det nuvarande tillståndet samt indata</t>
        </is>
      </c>
    </row>
    <row r="106">
      <c r="A106" s="1" t="str">
        <f>HYPERLINK("https://iate.europa.eu/entry/result/3541383/all", "3541383")</f>
        <v>3541383</v>
      </c>
      <c r="B106" t="inlineStr">
        <is>
          <t>EDUCATION AND COMMUNICATIONS</t>
        </is>
      </c>
      <c r="C106" t="inlineStr">
        <is>
          <t>EDUCATION AND COMMUNICATIONS|information and information processing;EDUCATION AND COMMUNICATIONS|information technology and data processing|data processing</t>
        </is>
      </c>
      <c r="D106" t="inlineStr">
        <is>
          <t>yes</t>
        </is>
      </c>
      <c r="E106" t="inlineStr">
        <is>
          <t/>
        </is>
      </c>
      <c r="F106" s="2" t="inlineStr">
        <is>
          <t>преносимост на данните</t>
        </is>
      </c>
      <c r="G106" s="2" t="inlineStr">
        <is>
          <t>3</t>
        </is>
      </c>
      <c r="H106" s="2" t="inlineStr">
        <is>
          <t/>
        </is>
      </c>
      <c r="I106" t="inlineStr">
        <is>
          <t>възможността даден субект на лични данни да получава отнасящите се до него лични данни, които той е предоставил на администратор, в оперативно съвместим формат, и да ги предава на друг администратор или да поиска прякото им прехвърляне, когато това е технически осъществимо</t>
        </is>
      </c>
      <c r="J106" s="2" t="inlineStr">
        <is>
          <t>přenositelnost údajů</t>
        </is>
      </c>
      <c r="K106" s="2" t="inlineStr">
        <is>
          <t>3</t>
        </is>
      </c>
      <c r="L106" s="2" t="inlineStr">
        <is>
          <t/>
        </is>
      </c>
      <c r="M106" t="inlineStr">
        <is>
          <t>předávání údajů z jednoho automatizovaného systému zpracování do jiného, aniž by tomu správce bránil</t>
        </is>
      </c>
      <c r="N106" s="2" t="inlineStr">
        <is>
          <t>dataportabilitet</t>
        </is>
      </c>
      <c r="O106" s="2" t="inlineStr">
        <is>
          <t>3</t>
        </is>
      </c>
      <c r="P106" s="2" t="inlineStr">
        <is>
          <t/>
        </is>
      </c>
      <c r="Q106" t="inlineStr">
        <is>
          <t>en registreret persons ret til i et struktureret, almindeligt anvendt og maskinlæsbart format at modtage personoplysninger om sig selv, som vedkommende har givet til en dataansvarlig, og dennes ret til at transmittere disse oplysninger til en anden dataansvarlig uden hindring fra den dataansvarlige, som personoplysningerne er blevet givet til</t>
        </is>
      </c>
      <c r="R106" s="2" t="inlineStr">
        <is>
          <t>Datenübertragbarkeit|
Datenportabiliät</t>
        </is>
      </c>
      <c r="S106" s="2" t="inlineStr">
        <is>
          <t>3|
3</t>
        </is>
      </c>
      <c r="T106" s="2" t="inlineStr">
        <is>
          <t xml:space="preserve">preferred|
</t>
        </is>
      </c>
      <c r="U106" t="inlineStr">
        <is>
          <t>Möglichkeit für
die betroffene Person, die sie betreffenden personenbezogenen Daten, die sie
einem Verantwortlichen bereitgestellt hat, in einem strukturierten, gängigen
und maschinenlesbaren Format zu erhalten, und diese Daten einem anderen
Verantwortlichen ohne Behinderung durch den Verantwortlichen, dem die
personenbezogenen Daten bereitgestellt wurden, zu übermitteln</t>
        </is>
      </c>
      <c r="V106" s="2" t="inlineStr">
        <is>
          <t>φορητότητα των δεδομένων</t>
        </is>
      </c>
      <c r="W106" s="2" t="inlineStr">
        <is>
          <t>3</t>
        </is>
      </c>
      <c r="X106" s="2" t="inlineStr">
        <is>
          <t/>
        </is>
      </c>
      <c r="Y106" t="inlineStr">
        <is>
          <t>η δυνατότητα που έχει ένα υποκείμενο δεδομένων να λαμβάνει τα δεδομένα προσωπικού χαρακτήρα που το αφορούν, και τα οποία έχει παράσχει σε υπεύθυνο επεξεργασίας, σε δομημένο, κοινώς χρησιμοποιούμενο και αναγνώσιμο από μηχανήματα μορφότυπο, και να διαβιβάζει τα εν λόγω δεδομένα σε άλλον υπεύθυνο επεξεργασίας χωρίς αντίρρηση από τον υπεύθυνο επεξεργασίας στον οποίο παρασχέθηκαν τα δεδομένα προσωπικού χαρακτήρα</t>
        </is>
      </c>
      <c r="Z106" s="2" t="inlineStr">
        <is>
          <t>portability of data|
data portability</t>
        </is>
      </c>
      <c r="AA106" s="2" t="inlineStr">
        <is>
          <t>1|
3</t>
        </is>
      </c>
      <c r="AB106" s="2" t="inlineStr">
        <is>
          <t xml:space="preserve">|
</t>
        </is>
      </c>
      <c r="AC106" t="inlineStr">
        <is>
          <t>data subject's ability to receive the personal data concerning him or her, which he or she has provided to a controller, in a structured, commonly used and machine-readable format and to have the right to transmit those data to another controller without hindrance from the controller to which the personal data have been provided</t>
        </is>
      </c>
      <c r="AD106" s="2" t="inlineStr">
        <is>
          <t>portabilidad de los datos</t>
        </is>
      </c>
      <c r="AE106" s="2" t="inlineStr">
        <is>
          <t>3</t>
        </is>
      </c>
      <c r="AF106" s="2" t="inlineStr">
        <is>
          <t/>
        </is>
      </c>
      <c r="AG106" t="inlineStr">
        <is>
          <t>Derecho que tiene el usario de un servicio electrónico de obtener, por parte del responsable del tratamiento de sus datos personales, una copia de los mismos en un formato electrónico estructurado y comúnmente utilizado para poder utilizarlos con otros proveedores.</t>
        </is>
      </c>
      <c r="AH106" s="2" t="inlineStr">
        <is>
          <t>andmete porditavus|
andmete ülekantavus</t>
        </is>
      </c>
      <c r="AI106" s="2" t="inlineStr">
        <is>
          <t>3|
3</t>
        </is>
      </c>
      <c r="AJ106" s="2" t="inlineStr">
        <is>
          <t xml:space="preserve">|
</t>
        </is>
      </c>
      <c r="AK106" t="inlineStr">
        <is>
          <t/>
        </is>
      </c>
      <c r="AL106" s="2" t="inlineStr">
        <is>
          <t>tietojen siirrettävyys</t>
        </is>
      </c>
      <c r="AM106" s="2" t="inlineStr">
        <is>
          <t>3</t>
        </is>
      </c>
      <c r="AN106" s="2" t="inlineStr">
        <is>
          <t/>
        </is>
      </c>
      <c r="AO106" t="inlineStr">
        <is>
          <t>rekisteröidyn oikeus saada häntä koskevat henkilötiedot, jotka hän on toimittanut rekisterinpitäjälle, jäsennellyssä, yleisesti käytetyssä ja koneellisesti luettavassa muodossa, ja oikeus siirtää kyseiset tiedot toiselle rekisterinpitäjälle</t>
        </is>
      </c>
      <c r="AP106" s="2" t="inlineStr">
        <is>
          <t>portabilité des données</t>
        </is>
      </c>
      <c r="AQ106" s="2" t="inlineStr">
        <is>
          <t>3</t>
        </is>
      </c>
      <c r="AR106" s="2" t="inlineStr">
        <is>
          <t/>
        </is>
      </c>
      <c r="AS106" t="inlineStr">
        <is>
          <t>faculté, pour une personne, de recevoir les données à caractère personnel la concernant qu'elle a fournies à un responsable du traitement, dans un format structuré, couramment utilisé et lisible par machine, et de transmettre ces données à un autre responsable du traitement sans que le responsable du traitement auquel les données à caractère personnel ont été communiquées y fasse obstacle</t>
        </is>
      </c>
      <c r="AT106" s="2" t="inlineStr">
        <is>
          <t>iniomparthacht sonraí</t>
        </is>
      </c>
      <c r="AU106" s="2" t="inlineStr">
        <is>
          <t>3</t>
        </is>
      </c>
      <c r="AV106" s="2" t="inlineStr">
        <is>
          <t/>
        </is>
      </c>
      <c r="AW106" t="inlineStr">
        <is>
          <t/>
        </is>
      </c>
      <c r="AX106" s="2" t="inlineStr">
        <is>
          <t>prenosivost podataka</t>
        </is>
      </c>
      <c r="AY106" s="2" t="inlineStr">
        <is>
          <t>3</t>
        </is>
      </c>
      <c r="AZ106" s="2" t="inlineStr">
        <is>
          <t/>
        </is>
      </c>
      <c r="BA106" t="inlineStr">
        <is>
          <t/>
        </is>
      </c>
      <c r="BB106" s="2" t="inlineStr">
        <is>
          <t>adathordozhatóság</t>
        </is>
      </c>
      <c r="BC106" s="2" t="inlineStr">
        <is>
          <t>4</t>
        </is>
      </c>
      <c r="BD106" s="2" t="inlineStr">
        <is>
          <t/>
        </is>
      </c>
      <c r="BE106" t="inlineStr">
        <is>
          <t>a személyes adatokkal való rendelkezés és az adatok másik rendszerbe való továbbításáról történő döntés lehetősége</t>
        </is>
      </c>
      <c r="BF106" s="2" t="inlineStr">
        <is>
          <t>portabilità dei dati</t>
        </is>
      </c>
      <c r="BG106" s="2" t="inlineStr">
        <is>
          <t>3</t>
        </is>
      </c>
      <c r="BH106" s="2" t="inlineStr">
        <is>
          <t/>
        </is>
      </c>
      <c r="BI106" t="inlineStr">
        <is>
          <t>diritto di un interessato di ricevere in un formato strutturato, di uso comune e leggibile da dispositivo automatico i dati personali che lo riguardano forniti a un titolare del trattamento e di trasmettere tali dati a un altro titolare del trattamento senza impedimenti da parte del titolare del trattamento cui li ha forniti</t>
        </is>
      </c>
      <c r="BJ106" s="2" t="inlineStr">
        <is>
          <t>duomenų perkeliamumas</t>
        </is>
      </c>
      <c r="BK106" s="2" t="inlineStr">
        <is>
          <t>3</t>
        </is>
      </c>
      <c r="BL106" s="2" t="inlineStr">
        <is>
          <t/>
        </is>
      </c>
      <c r="BM106" t="inlineStr">
        <is>
          <t/>
        </is>
      </c>
      <c r="BN106" s="2" t="inlineStr">
        <is>
          <t>datu pārnesamība</t>
        </is>
      </c>
      <c r="BO106" s="2" t="inlineStr">
        <is>
          <t>3</t>
        </is>
      </c>
      <c r="BP106" s="2" t="inlineStr">
        <is>
          <t/>
        </is>
      </c>
      <c r="BQ106" t="inlineStr">
        <is>
          <t>spēja kontrolēt savu identitāti un cita veida personas datus un atkārtoti tos izmantot dažādās sistēmās</t>
        </is>
      </c>
      <c r="BR106" s="2" t="inlineStr">
        <is>
          <t>portabbiltà tad-data</t>
        </is>
      </c>
      <c r="BS106" s="2" t="inlineStr">
        <is>
          <t>3</t>
        </is>
      </c>
      <c r="BT106" s="2" t="inlineStr">
        <is>
          <t/>
        </is>
      </c>
      <c r="BU106" t="inlineStr">
        <is>
          <t>il-kapaċità tas-suġġett tad-data li jirċievi d-data personali li tikkonċerna lilu, li huwa jkun ipprovda lil kontrollur, f'format strutturat, użat komunement u li jinqara permezz ta' magna u jkollu d-dritt li jibgħat dik d-data lil kontrollur ieħor mingħajr tfixkil mingħand il-kontrollur li lilu tkun ingħatat id-data personali</t>
        </is>
      </c>
      <c r="BV106" s="2" t="inlineStr">
        <is>
          <t>overdraagbaarheid van gegevens|
gegevensoverdraagbaarheid</t>
        </is>
      </c>
      <c r="BW106" s="2" t="inlineStr">
        <is>
          <t>2|
3</t>
        </is>
      </c>
      <c r="BX106" s="2" t="inlineStr">
        <is>
          <t xml:space="preserve">|
</t>
        </is>
      </c>
      <c r="BY106" t="inlineStr">
        <is>
          <t>mogelijkheid van een persoon om de hem betreffende persoonsgegevens die hij aan een verwerkingsverantwoordelijke heeft verstrekt, in een gestructureerd, gangbaar, machineleesbaar en interoperabel formaat te verkrijgen en die aan een andere verwerkingsverantwoordelijke door te zenden</t>
        </is>
      </c>
      <c r="BZ106" s="2" t="inlineStr">
        <is>
          <t>możliwość przenoszenia danych|
przenoszenie danych</t>
        </is>
      </c>
      <c r="CA106" s="2" t="inlineStr">
        <is>
          <t>3|
3</t>
        </is>
      </c>
      <c r="CB106" s="2" t="inlineStr">
        <is>
          <t xml:space="preserve">|
</t>
        </is>
      </c>
      <c r="CC106" t="inlineStr">
        <is>
          <t>możliwość przekazywania danych osobowych i innych informacji, przekazanych przez podmiot danych i przechowywanych w systemie automatycznego przetwarzania danych, z jednego systemu do innego</t>
        </is>
      </c>
      <c r="CD106" s="2" t="inlineStr">
        <is>
          <t>portabilidade dos dados</t>
        </is>
      </c>
      <c r="CE106" s="2" t="inlineStr">
        <is>
          <t>3</t>
        </is>
      </c>
      <c r="CF106" s="2" t="inlineStr">
        <is>
          <t/>
        </is>
      </c>
      <c r="CG106" t="inlineStr">
        <is>
          <t>Direito do titular dos dados de transferir dados de um sistema de tratamento eletrónico para outro, sem que o responsável pelo tratamento se possa opor.</t>
        </is>
      </c>
      <c r="CH106" s="2" t="inlineStr">
        <is>
          <t>portabilitate a datelor</t>
        </is>
      </c>
      <c r="CI106" s="2" t="inlineStr">
        <is>
          <t>3</t>
        </is>
      </c>
      <c r="CJ106" s="2" t="inlineStr">
        <is>
          <t/>
        </is>
      </c>
      <c r="CK106" t="inlineStr">
        <is>
          <t>posibilitatea ca o persoană să transfere date de la un sistem electronic de procesare la altul, fără a fi împiedicată de către operator să facă acest lucru</t>
        </is>
      </c>
      <c r="CL106" s="2" t="inlineStr">
        <is>
          <t>prenosnosť údajov</t>
        </is>
      </c>
      <c r="CM106" s="2" t="inlineStr">
        <is>
          <t>3</t>
        </is>
      </c>
      <c r="CN106" s="2" t="inlineStr">
        <is>
          <t/>
        </is>
      </c>
      <c r="CO106" t="inlineStr">
        <is>
          <t>možnosť dotknutej osoby získať osobné údaje, ktoré sa jej týkajú a ktoré poskytla prevádzkovateľovi, v štruktúrovanom, bežne používanom a strojovo čitateľnom formáte a preniesť tieto údaje ďalšiemu prevádzkovateľovi bez toho, aby jej prevádzkovateľ, ktorému sa tieto osobné údaje poskytli, bránil</t>
        </is>
      </c>
      <c r="CP106" s="2" t="inlineStr">
        <is>
          <t>prenosljivost podatkov</t>
        </is>
      </c>
      <c r="CQ106" s="2" t="inlineStr">
        <is>
          <t>3</t>
        </is>
      </c>
      <c r="CR106" s="2" t="inlineStr">
        <is>
          <t/>
        </is>
      </c>
      <c r="CS106" t="inlineStr">
        <is>
          <t/>
        </is>
      </c>
      <c r="CT106" s="2" t="inlineStr">
        <is>
          <t>dataportabilitet</t>
        </is>
      </c>
      <c r="CU106" s="2" t="inlineStr">
        <is>
          <t>3</t>
        </is>
      </c>
      <c r="CV106" s="2" t="inlineStr">
        <is>
          <t/>
        </is>
      </c>
      <c r="CW106" t="inlineStr">
        <is>
          <t/>
        </is>
      </c>
    </row>
    <row r="107">
      <c r="A107" s="1" t="str">
        <f>HYPERLINK("https://iate.europa.eu/entry/result/933331/all", "933331")</f>
        <v>933331</v>
      </c>
      <c r="B107" t="inlineStr">
        <is>
          <t>LAW</t>
        </is>
      </c>
      <c r="C107" t="inlineStr">
        <is>
          <t>LAW</t>
        </is>
      </c>
      <c r="D107" t="inlineStr">
        <is>
          <t>yes</t>
        </is>
      </c>
      <c r="E107" t="inlineStr">
        <is>
          <t/>
        </is>
      </c>
      <c r="F107" s="2" t="inlineStr">
        <is>
          <t>орган за извънсъдебно решаване на спорове|
структура за алтернативно решаване на спорове|
комисия за алтернативно разрешаване на спорове|
орган за извънсъдебно уреждане на спорове|
извънсъдебен орган за мирно разрешаване на потребителски спорове</t>
        </is>
      </c>
      <c r="G107" s="2" t="inlineStr">
        <is>
          <t>3|
3|
3|
3|
2</t>
        </is>
      </c>
      <c r="H107" s="2" t="inlineStr">
        <is>
          <t xml:space="preserve">|
|
|
|
</t>
        </is>
      </c>
      <c r="I107" t="inlineStr">
        <is>
          <t>неутрален, извънсъдебен орган, като например помирителна, посредническа, арбитражна структура, омбудсман или комисия за жалби, който изпълнява ролята на независима трета страна при извънсъдебното уреждане на спорове между потребители и доставчици</t>
        </is>
      </c>
      <c r="J107" s="2" t="inlineStr">
        <is>
          <t>orgán pro řešení sporů|
orgán pro mimosoudní řešení sporů|
subjekt mimosoudního řešení sporů|
subjekt alternativního řešení sporů|
mimosoudní orgán</t>
        </is>
      </c>
      <c r="K107" s="2" t="inlineStr">
        <is>
          <t>3|
3|
3|
3|
3</t>
        </is>
      </c>
      <c r="L107" s="2" t="inlineStr">
        <is>
          <t xml:space="preserve">|
|
|
|
</t>
        </is>
      </c>
      <c r="M107" t="inlineStr">
        <is>
          <t>nestranný mimosoudní subjekt (např. mediátor,
 rozhodce, ombudsman, smírčí rozhodce nebo komise pro řešení stížností), jehož úkolem je pomoci při hledání společného řešení sporu,
 případně řešení navrhnout, nebo v některých případech dokonce o řešení
 rozhodnout</t>
        </is>
      </c>
      <c r="N107" s="2" t="inlineStr">
        <is>
          <t>organ for udenretslig bilæggelse|
organ med ansvar for udenretslig bilæggelse af tvister|
organ for udenretslig bilæggelse af tvister</t>
        </is>
      </c>
      <c r="O107" s="2" t="inlineStr">
        <is>
          <t>4|
3|
3</t>
        </is>
      </c>
      <c r="P107" s="2" t="inlineStr">
        <is>
          <t xml:space="preserve">|
|
</t>
        </is>
      </c>
      <c r="Q107" t="inlineStr">
        <is>
          <t>neutralt udenretsligt organ såsom en forligsmand, mægler, voldgiftsmand, ombudsmand eller et klagenævn, der agerer som uafhængig tredjepart i en tvist med henblik på at finde en løsning på tvisten uden en retssag</t>
        </is>
      </c>
      <c r="R107" s="2" t="inlineStr">
        <is>
          <t>außergerichtliche Streitbeilegungsstelle</t>
        </is>
      </c>
      <c r="S107" s="2" t="inlineStr">
        <is>
          <t>3</t>
        </is>
      </c>
      <c r="T107" s="2" t="inlineStr">
        <is>
          <t/>
        </is>
      </c>
      <c r="U107" t="inlineStr">
        <is>
          <t>neutrale
außergerichtliche Stelle wie Schlichter, Vermittler, Schiedsgerichte, dem
Bürgerbeauftragten und Beschwerdekammern, die bei einer Streitigkeit vermitteln,
um eine Lösung vorzuschlagen oder sogar aufzuerlegen</t>
        </is>
      </c>
      <c r="V107" s="2" t="inlineStr">
        <is>
          <t>όργανο εξωδικαστικής επίλυσης διαφορών|
εξωδικαστικό όργανο επίλυσης διαφορών|
εξωδικαστικό όργανο|
εξώδικο όργανο</t>
        </is>
      </c>
      <c r="W107" s="2" t="inlineStr">
        <is>
          <t>3|
4|
3|
3</t>
        </is>
      </c>
      <c r="X107" s="2" t="inlineStr">
        <is>
          <t xml:space="preserve">|
|
|
</t>
        </is>
      </c>
      <c r="Y107" t="inlineStr">
        <is>
          <t>ουδέτερος εξωδικαστικός φορέας όπως συμφιλιωτής, διαμεσολαβητής, διαιτητής ή συμβούλιο καταγγελιών καταναλωτών που διαδραματίζει τον ρόλο ανεξάρτητου τρίτου μέρους στην εξωδικαστική επίλυση διαφορών</t>
        </is>
      </c>
      <c r="Z107" s="2" t="inlineStr">
        <is>
          <t>out-of-court body|
dispute settlement body|
alternative dispute resolution entity|
out-of-court dispute settlement body|
out-of-court complaint body|
extrajudicial body</t>
        </is>
      </c>
      <c r="AA107" s="2" t="inlineStr">
        <is>
          <t>3|
3|
3|
3|
3|
2</t>
        </is>
      </c>
      <c r="AB107" s="2" t="inlineStr">
        <is>
          <t xml:space="preserve">|
|
|
|
|
</t>
        </is>
      </c>
      <c r="AC107" t="inlineStr">
        <is>
          <t>neutral out-of-court body such as a conciliator, mediator, arbitrators, the ombudsman or a complaints board which fulfils the role of an independent third party in the out-of-court settlement of disputes</t>
        </is>
      </c>
      <c r="AD107" s="2" t="inlineStr">
        <is>
          <t>organismo de resolución extrajudicial de litigios|
organismo extrajudicial|
entidad de resolución alternativa de litigios</t>
        </is>
      </c>
      <c r="AE107" s="2" t="inlineStr">
        <is>
          <t>3|
3|
3</t>
        </is>
      </c>
      <c r="AF107" s="2" t="inlineStr">
        <is>
          <t xml:space="preserve">|
|
</t>
        </is>
      </c>
      <c r="AG107" t="inlineStr">
        <is>
          <t>Organismo extrajudicial neutral (como un conciliador, un mediador, un árbitro, un defensor del consumidor, una oficina de reclamaciones, etc.) que se encarga, en los procedimientos de resolución alternativa de litigios, de encontrar una solución para las partes en el litigio, de proponérsela o incluso de imponérsela.</t>
        </is>
      </c>
      <c r="AH107" s="2" t="inlineStr">
        <is>
          <t>vaidluste lahendamise organ|
vaidluste kohtuvälise lahendamise üksus|
vaidluste kohtuvälise lahendamise organ|
vaidluste lahendamise üksus</t>
        </is>
      </c>
      <c r="AI107" s="2" t="inlineStr">
        <is>
          <t>3|
3|
3|
3</t>
        </is>
      </c>
      <c r="AJ107" s="2" t="inlineStr">
        <is>
          <t xml:space="preserve">|
|
|
</t>
        </is>
      </c>
      <c r="AK107" t="inlineStr">
        <is>
          <t>kohtuvälise lahendamise teenuseid pakkuvad sõltumatud kohtuvälised üksused, näiteks lepitajad, vahendajad, vahekohtunikud, ombudsmanid ja tarbijakaitseametid</t>
        </is>
      </c>
      <c r="AL107" s="2" t="inlineStr">
        <is>
          <t>tuomioistuinten ulkopuolinen elin|
tuomioistuimen ulkopuolinen riidanratkaisuelin</t>
        </is>
      </c>
      <c r="AM107" s="2" t="inlineStr">
        <is>
          <t>3|
3</t>
        </is>
      </c>
      <c r="AN107" s="2" t="inlineStr">
        <is>
          <t xml:space="preserve">|
</t>
        </is>
      </c>
      <c r="AO107" t="inlineStr">
        <is>
          <t>Tuomioistuinten ulkopuoliset riippumattomat elimet, kuten sovittelijat, välittäjät, välimiehet, kuluttaja-asiamiehet ja kuluttajalautakunnat, jotka hoitavat vaihtoehtoisia riidanratkaisumenettelyjä.</t>
        </is>
      </c>
      <c r="AP107" s="2" t="inlineStr">
        <is>
          <t>organe extrajudiciaire|
organisme de règlement extrajudiciaire des litiges|
organe de règlement extrajudiciaire des litiges|
organe chargé du règlement extrajudiciaire des litiges</t>
        </is>
      </c>
      <c r="AQ107" s="2" t="inlineStr">
        <is>
          <t>3|
3|
3|
3</t>
        </is>
      </c>
      <c r="AR107" s="2" t="inlineStr">
        <is>
          <t xml:space="preserve">|
|
|
</t>
        </is>
      </c>
      <c r="AS107" t="inlineStr">
        <is>
          <t>organisme neutre non judiciaire (conciliateur, médiateur, arbitre, ombudsman, bureau des réclamations, etc.) chargé de trouver, de proposer, voire d'imposer une solution à un litige de manière efficace, équitable, indépendante et transparente dans n'importe quel secteur du marché</t>
        </is>
      </c>
      <c r="AT107" t="inlineStr">
        <is>
          <t/>
        </is>
      </c>
      <c r="AU107" t="inlineStr">
        <is>
          <t/>
        </is>
      </c>
      <c r="AV107" t="inlineStr">
        <is>
          <t/>
        </is>
      </c>
      <c r="AW107" t="inlineStr">
        <is>
          <t/>
        </is>
      </c>
      <c r="AX107" s="2" t="inlineStr">
        <is>
          <t>tijelo za izvansudsko rješavanje sporova|
tijelo za rješavanje sporova</t>
        </is>
      </c>
      <c r="AY107" s="2" t="inlineStr">
        <is>
          <t>3|
3</t>
        </is>
      </c>
      <c r="AZ107" s="2" t="inlineStr">
        <is>
          <t xml:space="preserve">|
</t>
        </is>
      </c>
      <c r="BA107" t="inlineStr">
        <is>
          <t/>
        </is>
      </c>
      <c r="BB107" s="2" t="inlineStr">
        <is>
          <t>peren kívüli vitarendezési testület|
vitarendezési testület</t>
        </is>
      </c>
      <c r="BC107" s="2" t="inlineStr">
        <is>
          <t>3|
3</t>
        </is>
      </c>
      <c r="BD107" s="2" t="inlineStr">
        <is>
          <t xml:space="preserve">|
</t>
        </is>
      </c>
      <c r="BE107" t="inlineStr">
        <is>
          <t>olyan pártatlan, bíróságon kívüli
testület (pl. békéltetők, közvetítők, választottbírák, ombudsmanok,
panaszbizottságok), amely független harmadik félként közvetít a panaszos és a
kereskedő/szolgáltató között abból a célból, hogy a felek bírósági eljárás
nélkül kompromisszumos megoldást találjanak vitájukra</t>
        </is>
      </c>
      <c r="BF107" s="2" t="inlineStr">
        <is>
          <t>organo responsabile per la risoluzione extragiudiziale delle controversie|
organismo per la risoluzione extragiudiziale delle controversie|
organo extragiudiziale|
organismo di risoluzione delle controversie</t>
        </is>
      </c>
      <c r="BG107" s="2" t="inlineStr">
        <is>
          <t>3|
3|
3|
3</t>
        </is>
      </c>
      <c r="BH107" s="2" t="inlineStr">
        <is>
          <t xml:space="preserve">|
|
|
</t>
        </is>
      </c>
      <c r="BI107" t="inlineStr">
        <is>
          <t>organismo extragiudiziale neutro, quale conciliatore, mediatore, arbitro, difensore civico o ufficio reclami, che può far incontrare le due parti per trovare una soluzione, oppure proporre, o persino imporre, una soluzione</t>
        </is>
      </c>
      <c r="BJ107" s="2" t="inlineStr">
        <is>
          <t>neteisminio ginčų sprendimo įstaiga|
neteisminė institucija</t>
        </is>
      </c>
      <c r="BK107" s="2" t="inlineStr">
        <is>
          <t>3|
3</t>
        </is>
      </c>
      <c r="BL107" s="2" t="inlineStr">
        <is>
          <t xml:space="preserve">|
</t>
        </is>
      </c>
      <c r="BM107" t="inlineStr">
        <is>
          <t>neutrali neteisminė įstaiga, pavyzdžiui, taikintojas, tarpininkas, arbitras, ombudsmenas ar skundų tarnyba, sudaranti galimybę išspręsti ginčą nesikreipiant į teismą</t>
        </is>
      </c>
      <c r="BN107" s="2" t="inlineStr">
        <is>
          <t>strīdu alternatīvas izšķiršanas iestāde</t>
        </is>
      </c>
      <c r="BO107" s="2" t="inlineStr">
        <is>
          <t>2</t>
        </is>
      </c>
      <c r="BP107" s="2" t="inlineStr">
        <is>
          <t/>
        </is>
      </c>
      <c r="BQ107" t="inlineStr">
        <is>
          <t>neitrāla ārpustiesas struktūra, piemēram, samierinātājs, starpnieks, šķīrējtiesneši, ombuds un sūdzību izskatīšanas komisija, kas pilda neatkarīgas trešās personas lomu strīdu izšķiršanā ārpustiesas kārtībā starp patērētājiem un pakalpojumu sniedzējiem</t>
        </is>
      </c>
      <c r="BR107" s="2" t="inlineStr">
        <is>
          <t>korp għal soluzzjoni barra mill-qorti għat-tilwim|
korp ekstraġudizzjarju</t>
        </is>
      </c>
      <c r="BS107" s="2" t="inlineStr">
        <is>
          <t>3|
3</t>
        </is>
      </c>
      <c r="BT107" s="2" t="inlineStr">
        <is>
          <t xml:space="preserve">|
</t>
        </is>
      </c>
      <c r="BU107" t="inlineStr">
        <is>
          <t>korp newtrali u indipendenti extraġudizzjarju bħal konċiljatur, medjatur, arbitrarju, l-ombudsman jew bord tal-ilmenti u jista' jlaqqa' l-partijiet flimkien biex tinstab soluzzjoni għal tilwima, jipproponi soluzzjoni għaliha jew saħansitra jimponi waħda</t>
        </is>
      </c>
      <c r="BV107" s="2" t="inlineStr">
        <is>
          <t>orgaan voor buitengerechtelijke geschillenbeslechting|
orgaan dat verantwoordelijk is voor de buitengerechtelijke beslechting van geschillen|
geschilbeslechtingsorgaan|
geschillenbeslechtingsorgaan|
buitengerechtelijk geschillenbeslechtingsorgaan</t>
        </is>
      </c>
      <c r="BW107" s="2" t="inlineStr">
        <is>
          <t>3|
3|
3|
3|
2</t>
        </is>
      </c>
      <c r="BX107" s="2" t="inlineStr">
        <is>
          <t xml:space="preserve">|
|
|
|
</t>
        </is>
      </c>
      <c r="BY107" t="inlineStr">
        <is>
          <t>orgaan dat instaat voor het beslechten van geschillen zonder dat daarbij een gerechtelijke procedure wordt aangespannen</t>
        </is>
      </c>
      <c r="BZ107" s="2" t="inlineStr">
        <is>
          <t>organ rozstrzygający spory|
organ pozasądowy</t>
        </is>
      </c>
      <c r="CA107" s="2" t="inlineStr">
        <is>
          <t>3|
3</t>
        </is>
      </c>
      <c r="CB107" s="2" t="inlineStr">
        <is>
          <t xml:space="preserve">|
</t>
        </is>
      </c>
      <c r="CC107" t="inlineStr">
        <is>
          <t>bezstronny organ niebędący sądem rozstrzygający spory konsumenckie dotyczące większości rodzajów produktów lub usług (organy te nie rozpatrują skarg dotyczących opieki zdrowotnej ani szkolnictwa wyższego)</t>
        </is>
      </c>
      <c r="CD107" s="2" t="inlineStr">
        <is>
          <t>órgão de resolução de litígios|
órgão extrajudicial|
instância extrajudicial|
organismo de resolução extrajudicial de litígios</t>
        </is>
      </c>
      <c r="CE107" s="2" t="inlineStr">
        <is>
          <t>3|
3|
3|
3</t>
        </is>
      </c>
      <c r="CF107" s="2" t="inlineStr">
        <is>
          <t xml:space="preserve">|
|
|
</t>
        </is>
      </c>
      <c r="CG107" t="inlineStr">
        <is>
          <t>Organismo neutro extrajudicial (conciliador,
mediador, árbitro, provedor de Justiça e comissão de resolução de litígios) que
desempenha o papel de terceira parte independente na resolução extrajudicial de
litígios entre consumidores e comerciantes de qualquer setor do mercado</t>
        </is>
      </c>
      <c r="CH107" s="2" t="inlineStr">
        <is>
          <t>entitate SAL|
entitate de soluţionare alternativă a litigiilor|
organism de soluționare extrajudiciară a litigiilor</t>
        </is>
      </c>
      <c r="CI107" s="2" t="inlineStr">
        <is>
          <t>3|
3|
3</t>
        </is>
      </c>
      <c r="CJ107" s="2" t="inlineStr">
        <is>
          <t xml:space="preserve">|
|
</t>
        </is>
      </c>
      <c r="CK107" t="inlineStr">
        <is>
          <t>entitate neutră, extrajudiciară, de exemplu un conciliator, un mediator, un arbitru, un ombudsman sau o platformă pentru reclamații, la care se poate apela pentru soluționarea disputelor contractuale în mod eficient, echitabil, independent și transparent</t>
        </is>
      </c>
      <c r="CL107" s="2" t="inlineStr">
        <is>
          <t>orgán na riešenie sporov|
orgán príslušný na mimosúdne riešenie sporov|
mimosúdny orgán|
orgán mimosúdneho riešenia sporov|
orgán na urovnávanie sporov</t>
        </is>
      </c>
      <c r="CM107" s="2" t="inlineStr">
        <is>
          <t>3|
3|
3|
3|
3</t>
        </is>
      </c>
      <c r="CN107" s="2" t="inlineStr">
        <is>
          <t xml:space="preserve">|
|
|
|
</t>
        </is>
      </c>
      <c r="CO107" t="inlineStr">
        <is>
          <t>neutrálny mimosúdny subjekt (napríklad &lt;a href="https://iate.europa.eu/entry/result/1452844/sk" target="_blank"&gt;zmierovateľ&lt;/a&gt;, &lt;a href="https://iate.europa.eu/entry/result/794268/sk" target="_blank"&gt;mediátor&lt;/a&gt;, &lt;a href="https://iate.europa.eu/entry/result/793916/sk" target="_blank"&gt;rozhodca&lt;/a&gt;, &lt;a href="https://iate.europa.eu/entry/result/840035/sk" target="_blank"&gt;rozhodcovský súd,&lt;/a&gt; ombudsman), ktorého úlohou je pomôcť pri hľadaní riešenia sporu, prípadne riešenie navrhnúť alebo dokonca ho uložiť ako povinnosť</t>
        </is>
      </c>
      <c r="CP107" s="2" t="inlineStr">
        <is>
          <t>zunajsodni organ|
organ za zunajsodno reševanje sporov|
organ za reševanje sporov|
izvensodni organ</t>
        </is>
      </c>
      <c r="CQ107" s="2" t="inlineStr">
        <is>
          <t>3|
3|
3|
3</t>
        </is>
      </c>
      <c r="CR107" s="2" t="inlineStr">
        <is>
          <t xml:space="preserve">|
|
|
</t>
        </is>
      </c>
      <c r="CS107" t="inlineStr">
        <is>
          <t/>
        </is>
      </c>
      <c r="CT107" s="2" t="inlineStr">
        <is>
          <t>instans för utomrättslig reglering av tvister|
organ för tvistlösning utanför domstol</t>
        </is>
      </c>
      <c r="CU107" s="2" t="inlineStr">
        <is>
          <t>3|
3</t>
        </is>
      </c>
      <c r="CV107" s="2" t="inlineStr">
        <is>
          <t xml:space="preserve">|
</t>
        </is>
      </c>
      <c r="CW107" t="inlineStr">
        <is>
          <t/>
        </is>
      </c>
    </row>
    <row r="108">
      <c r="A108" s="1" t="str">
        <f>HYPERLINK("https://iate.europa.eu/entry/result/3574127/all", "3574127")</f>
        <v>3574127</v>
      </c>
      <c r="B108" t="inlineStr">
        <is>
          <t>EDUCATION AND COMMUNICATIONS;PRODUCTION, TECHNOLOGY AND RESEARCH</t>
        </is>
      </c>
      <c r="C108" t="inlineStr">
        <is>
          <t>EDUCATION AND COMMUNICATIONS|information technology and data processing|computer system;PRODUCTION, TECHNOLOGY AND RESEARCH|technology and technical regulations|technical regulations</t>
        </is>
      </c>
      <c r="D108" t="inlineStr">
        <is>
          <t>yes</t>
        </is>
      </c>
      <c r="E108" t="inlineStr">
        <is>
          <t/>
        </is>
      </c>
      <c r="F108" s="2" t="inlineStr">
        <is>
          <t>сертифициране за киберсигурност</t>
        </is>
      </c>
      <c r="G108" s="2" t="inlineStr">
        <is>
          <t>3</t>
        </is>
      </c>
      <c r="H108" s="2" t="inlineStr">
        <is>
          <t/>
        </is>
      </c>
      <c r="I108" t="inlineStr">
        <is>
          <t/>
        </is>
      </c>
      <c r="J108" s="2" t="inlineStr">
        <is>
          <t>certifikace kybernetické bezpečnosti</t>
        </is>
      </c>
      <c r="K108" s="2" t="inlineStr">
        <is>
          <t>3</t>
        </is>
      </c>
      <c r="L108" s="2" t="inlineStr">
        <is>
          <t/>
        </is>
      </c>
      <c r="M108" t="inlineStr">
        <is>
          <t>formální hodnocení produktů, služeb a procesů informačních a komunikačních technologií podle definovaného souboru kritérií a norem provedené nezávislým a akreditovaným subjektem a vydání příslušného certifikátu o souladu, který má kupující a uživatele těchto produktů, služeb a procesů ujistit o jejich bezpečnostních vlastnostech</t>
        </is>
      </c>
      <c r="N108" s="2" t="inlineStr">
        <is>
          <t>cybersikkerhedscertificering</t>
        </is>
      </c>
      <c r="O108" s="2" t="inlineStr">
        <is>
          <t>3</t>
        </is>
      </c>
      <c r="P108" s="2" t="inlineStr">
        <is>
          <t/>
        </is>
      </c>
      <c r="Q108" t="inlineStr">
        <is>
          <t>formel evaluering af IKT-produkter, -tjenester og -processer foretaget af et uafhængigt og akkrediteret organ med henblik på udstedelse af en cybersikkerhedsattest, der garanterer, at de evaluerede produkter, tjenester og processer er cybersikre</t>
        </is>
      </c>
      <c r="R108" s="2" t="inlineStr">
        <is>
          <t>Zertifizierung der Cybersicherheit</t>
        </is>
      </c>
      <c r="S108" s="2" t="inlineStr">
        <is>
          <t>3</t>
        </is>
      </c>
      <c r="T108" s="2" t="inlineStr">
        <is>
          <t/>
        </is>
      </c>
      <c r="U108" t="inlineStr">
        <is>
          <t>förmliche Evaluierung von IKT-Produkten, Diensten und Prozessen durch eine unabhängige und akkreditierte Stelle anhand bestimmter definierter Kriterien und Normen und Ausstellung einer Bescheinigung</t>
        </is>
      </c>
      <c r="V108" s="2" t="inlineStr">
        <is>
          <t>πιστοποίηση κυβερνοασφάλειας</t>
        </is>
      </c>
      <c r="W108" s="2" t="inlineStr">
        <is>
          <t>3</t>
        </is>
      </c>
      <c r="X108" s="2" t="inlineStr">
        <is>
          <t/>
        </is>
      </c>
      <c r="Y108" t="inlineStr">
        <is>
          <t>επίσημη αξιολόγηση προϊόντων, υπηρεσιών και διαδικασιών ΤΠΕ από ανεξάρτητο και διαπιστευμένο φορέα με βάση καθορισμένο σύνολο κριτηρίων και προτύπων, και έκδοση πιστοποιητικού συμμόρφωσης για την ενημέρωση αγοραστών και χρηστών σχετικά με τα χαρακτηριστικά ασφαλείας των προϊόντων και υπηρεσιών ΤΠΕ</t>
        </is>
      </c>
      <c r="Z108" s="2" t="inlineStr">
        <is>
          <t>cybersecurity certification</t>
        </is>
      </c>
      <c r="AA108" s="2" t="inlineStr">
        <is>
          <t>3</t>
        </is>
      </c>
      <c r="AB108" s="2" t="inlineStr">
        <is>
          <t/>
        </is>
      </c>
      <c r="AC108" t="inlineStr">
        <is>
          <t>formal evaluation of ICT products, services and processes by an independent and accredited body against a defined set of criteria standards and the issuing of a certificate indicating conformance in order to inform and reassure purchasers and users about the security properties of the ICT products and services</t>
        </is>
      </c>
      <c r="AD108" s="2" t="inlineStr">
        <is>
          <t>certificación de la ciberseguridad</t>
        </is>
      </c>
      <c r="AE108" s="2" t="inlineStr">
        <is>
          <t>3</t>
        </is>
      </c>
      <c r="AF108" s="2" t="inlineStr">
        <is>
          <t/>
        </is>
      </c>
      <c r="AG108" t="inlineStr">
        <is>
          <t>Evaluación formal de los productos, servicios y procesos por un organismo independiente y acreditado en función de un conjunto de criterios claramente definidos que se plasman en la expedición de un certificado que atestigua la conformidad en materia de ciberseguridad de los productos, servicios y procesos evaluados.</t>
        </is>
      </c>
      <c r="AH108" s="2" t="inlineStr">
        <is>
          <t>küberturvalisuse alane sertifitseerimine|
küberturvalisuse sertifitseerimine</t>
        </is>
      </c>
      <c r="AI108" s="2" t="inlineStr">
        <is>
          <t>3|
3</t>
        </is>
      </c>
      <c r="AJ108" s="2" t="inlineStr">
        <is>
          <t xml:space="preserve">|
</t>
        </is>
      </c>
      <c r="AK108" t="inlineStr">
        <is>
          <t>IKT- toodete, -teenuste ja -protsesside ametlik hindamine, et tagada liidus nende toodete, teenuste ja protsesside küberturvalisuse piisav tase ning kindlustunne, et IKT-toode, -teenus või -protsess vastab 
&lt;em&gt;Euroopa küberturvalisuse sertifitseerimise kava&lt;/em&gt; &lt;a href="/entry/result/3574165/all" id="ENTRY_TO_ENTRY_CONVERTER" target="_blank"&gt;IATE:3574165&lt;/a&gt; turvanõuetele</t>
        </is>
      </c>
      <c r="AL108" s="2" t="inlineStr">
        <is>
          <t>kyberturvallisuussertifiointi</t>
        </is>
      </c>
      <c r="AM108" s="2" t="inlineStr">
        <is>
          <t>3</t>
        </is>
      </c>
      <c r="AN108" s="2" t="inlineStr">
        <is>
          <t/>
        </is>
      </c>
      <c r="AO108" t="inlineStr">
        <is>
          <t>virallinen arviointi, jonka riippumaton ja akkreditoitu elin tekee tuotteista, palveluista ja prosesseista määriteltyjä kriteereitä ja standardeja noudattaen ja jossa annetaan sertifikaatti, jolla todistetaan, että tietty tieto- ja viestintätekniikan tuote tai palvelu täyttää eurooppalaisessa kyberturvallisuuden sertifiointijärjestelmässä vahvistetut erityiset vaatimukset</t>
        </is>
      </c>
      <c r="AP108" s="2" t="inlineStr">
        <is>
          <t>certification de cybersécurité</t>
        </is>
      </c>
      <c r="AQ108" s="2" t="inlineStr">
        <is>
          <t>4</t>
        </is>
      </c>
      <c r="AR108" s="2" t="inlineStr">
        <is>
          <t/>
        </is>
      </c>
      <c r="AS108" t="inlineStr">
        <is>
          <t>évaluation formelle des produits, services et processus par un organisme indépendant et agréé, selon un ensemble défini de critères ou de normes, et qui aboutit à la délivrance d’un certificat attestant la conformité des produits et services TIC</t>
        </is>
      </c>
      <c r="AT108" s="2" t="inlineStr">
        <is>
          <t>deimhniú cibearshlándála|
deimhniú i ndáil le cibearshlándáil</t>
        </is>
      </c>
      <c r="AU108" s="2" t="inlineStr">
        <is>
          <t>3|
3</t>
        </is>
      </c>
      <c r="AV108" s="2" t="inlineStr">
        <is>
          <t xml:space="preserve">|
</t>
        </is>
      </c>
      <c r="AW108" t="inlineStr">
        <is>
          <t/>
        </is>
      </c>
      <c r="AX108" s="2" t="inlineStr">
        <is>
          <t>kibersigurnosna certifikacija</t>
        </is>
      </c>
      <c r="AY108" s="2" t="inlineStr">
        <is>
          <t>3</t>
        </is>
      </c>
      <c r="AZ108" s="2" t="inlineStr">
        <is>
          <t/>
        </is>
      </c>
      <c r="BA108" t="inlineStr">
        <is>
          <t>formalno ocjenjivanje proizvoda, usluga i postupaka koje obavlja neovisno i akreditirano tijelo u skladu s utvrđenim skupom kriterija i izdavanje certifikata o sukladnosti, ima važnu ulogu za povećanje povjerenja i sigurnosti proizvoda i usluga</t>
        </is>
      </c>
      <c r="BB108" s="2" t="inlineStr">
        <is>
          <t>kiberbiztonsági tanúsítás</t>
        </is>
      </c>
      <c r="BC108" s="2" t="inlineStr">
        <is>
          <t>3</t>
        </is>
      </c>
      <c r="BD108" s="2" t="inlineStr">
        <is>
          <t/>
        </is>
      </c>
      <c r="BE108" t="inlineStr">
        <is>
          <t>adott IKT-termékek, IKT-szolgáltatások vagy IKT-folyamatok független és akkreditált szervezetek által végzett, meghatározott feltételrendszer alpján történő hivatalos értékelése és a megfelelést igazoló tanúsítvány kibocsátása</t>
        </is>
      </c>
      <c r="BF108" s="2" t="inlineStr">
        <is>
          <t>certificazione della cibersicurezza</t>
        </is>
      </c>
      <c r="BG108" s="2" t="inlineStr">
        <is>
          <t>3</t>
        </is>
      </c>
      <c r="BH108" s="2" t="inlineStr">
        <is>
          <t/>
        </is>
      </c>
      <c r="BI108" t="inlineStr">
        <is>
          <t>rilascio, da parte di un organismo di valutazione della conformità, di un documento che attesta che un determinato prodotto o servizio TIC soddisfa una serie completa di norme, requisiti tecnici, norme tecniche e procedure definiti a livello di Unione</t>
        </is>
      </c>
      <c r="BJ108" s="2" t="inlineStr">
        <is>
          <t>kibernetinio saugumo sertifikavimas</t>
        </is>
      </c>
      <c r="BK108" s="2" t="inlineStr">
        <is>
          <t>3</t>
        </is>
      </c>
      <c r="BL108" s="2" t="inlineStr">
        <is>
          <t/>
        </is>
      </c>
      <c r="BM108" t="inlineStr">
        <is>
          <t>nepriklausomos akredituotos įstaigos atliekamas IRT produktų ir paslaugų saugumo įvertinimas pagal nustatytus kriterijus ir atitikties sertifikato išdavimas siekiant didinti pasitikėjimą produktais bei paslaugomis ir jų saugumą</t>
        </is>
      </c>
      <c r="BN108" s="2" t="inlineStr">
        <is>
          <t>kiberdrošības sertifikācija</t>
        </is>
      </c>
      <c r="BO108" s="2" t="inlineStr">
        <is>
          <t>3</t>
        </is>
      </c>
      <c r="BP108" s="2" t="inlineStr">
        <is>
          <t/>
        </is>
      </c>
      <c r="BQ108" t="inlineStr">
        <is>
          <t/>
        </is>
      </c>
      <c r="BR108" s="2" t="inlineStr">
        <is>
          <t>ċertifikazzjoni taċ-ċibersigurtà</t>
        </is>
      </c>
      <c r="BS108" s="2" t="inlineStr">
        <is>
          <t>3</t>
        </is>
      </c>
      <c r="BT108" s="2" t="inlineStr">
        <is>
          <t/>
        </is>
      </c>
      <c r="BU108" t="inlineStr">
        <is>
          <t>evalwazzjoni formali tal-prodotti, is-servizzi u l-proċessi tal-ICT minn korp akkreditat u indipendenti skont sett definit ta' standards ta' kriterji u l-ħruġ ta' ċertifikat li jindika l-konformità sabiex ix-xerrejja u l-utenti jiġu infurmati u rassigurati dwar il-proprjetajiet tas-sigurtà tal-prodotti u s-servizzi tal-ICT</t>
        </is>
      </c>
      <c r="BV108" s="2" t="inlineStr">
        <is>
          <t>cyberbeveiligingscertificering</t>
        </is>
      </c>
      <c r="BW108" s="2" t="inlineStr">
        <is>
          <t>3</t>
        </is>
      </c>
      <c r="BX108" s="2" t="inlineStr">
        <is>
          <t/>
        </is>
      </c>
      <c r="BY108" t="inlineStr">
        <is>
          <t>formele evaluatie van ICT-producten, -diensten en -processen uitgevoerd door een onafhankelijke en geaccrediteerde instantie, aan de hand van welomschreven criteria en de afgifte van een certificaat waaruit conformiteit blijkt om kopers en gebruikers te informeren en gerust te stellen over de veiligheidskenmerken van de ICT-producten en -diensten</t>
        </is>
      </c>
      <c r="BZ108" s="2" t="inlineStr">
        <is>
          <t>certyfikacja cyberbezpieczeństwa</t>
        </is>
      </c>
      <c r="CA108" s="2" t="inlineStr">
        <is>
          <t>3</t>
        </is>
      </c>
      <c r="CB108" s="2" t="inlineStr">
        <is>
          <t/>
        </is>
      </c>
      <c r="CC108" t="inlineStr">
        <is>
          <t/>
        </is>
      </c>
      <c r="CD108" s="2" t="inlineStr">
        <is>
          <t>certificação de cibersegurança</t>
        </is>
      </c>
      <c r="CE108" s="2" t="inlineStr">
        <is>
          <t>3</t>
        </is>
      </c>
      <c r="CF108" s="2" t="inlineStr">
        <is>
          <t/>
        </is>
      </c>
      <c r="CG108" t="inlineStr">
        <is>
          <t>Avaliação formal de produtos, serviços e processos de TIC efetuada por um organismo independente e acreditado de acordo com um conjunto de critérios, conducente à emissão de um certificado de conformidade dos mesmos com os requisitos de segurança exigidos, à atenção dos compradores e utilizadores.</t>
        </is>
      </c>
      <c r="CH108" s="2" t="inlineStr">
        <is>
          <t>certificare a securității cibernetice</t>
        </is>
      </c>
      <c r="CI108" s="2" t="inlineStr">
        <is>
          <t>3</t>
        </is>
      </c>
      <c r="CJ108" s="2" t="inlineStr">
        <is>
          <t/>
        </is>
      </c>
      <c r="CK108" t="inlineStr">
        <is>
          <t>evaluare oficială a produselor, serviciilor și proceselor de către un organism independent și acreditat, pe baza unui set definit de criterii și standarde, și în emiterea unui certificat care să indice conformitatea, scopul fiind să informeze cumpărătorii și utilizatorii și să le insufle încredere cu privire la proprietățile de securitate a produselor și serviciilor TIC pe care le achiziționează sau le utilizează</t>
        </is>
      </c>
      <c r="CL108" s="2" t="inlineStr">
        <is>
          <t>certifikácia kybernetickej bezpečnosti</t>
        </is>
      </c>
      <c r="CM108" s="2" t="inlineStr">
        <is>
          <t>3</t>
        </is>
      </c>
      <c r="CN108" s="2" t="inlineStr">
        <is>
          <t/>
        </is>
      </c>
      <c r="CO108" t="inlineStr">
        <is>
          <t>formálne hodnotenie produktov, služieb a procesov IKT nezávislým a akreditovaným orgánom na základe definovaného súboru kritérií a vydávanie osvedčenia o súlade s cieľom informovať a ubezpečiť kupujúcich a používateľov o bezpečnostných vlastnostiach produktov a služieb IKT</t>
        </is>
      </c>
      <c r="CP108" s="2" t="inlineStr">
        <is>
          <t>certificiranje kibernetske varnosti</t>
        </is>
      </c>
      <c r="CQ108" s="2" t="inlineStr">
        <is>
          <t>3</t>
        </is>
      </c>
      <c r="CR108" s="2" t="inlineStr">
        <is>
          <t/>
        </is>
      </c>
      <c r="CS108" t="inlineStr">
        <is>
          <t>formalno ocenjevanje izdelkov, storitev in postopkov s strani neodvisnega in akreditiranega organa glede na opredeljen sklop standardnih meril in izdaja certifikata o zagotovljenih varnostnih lastnostih izdelkov in storitev IKT</t>
        </is>
      </c>
      <c r="CT108" s="2" t="inlineStr">
        <is>
          <t>cybersäkerhetscertifiering</t>
        </is>
      </c>
      <c r="CU108" s="2" t="inlineStr">
        <is>
          <t>3</t>
        </is>
      </c>
      <c r="CV108" s="2" t="inlineStr">
        <is>
          <t/>
        </is>
      </c>
      <c r="CW108" t="inlineStr">
        <is>
          <t/>
        </is>
      </c>
    </row>
    <row r="109">
      <c r="A109" s="1" t="str">
        <f>HYPERLINK("https://iate.europa.eu/entry/result/1562669/all", "1562669")</f>
        <v>1562669</v>
      </c>
      <c r="B109" t="inlineStr">
        <is>
          <t>PRODUCTION, TECHNOLOGY AND RESEARCH;EDUCATION AND COMMUNICATIONS</t>
        </is>
      </c>
      <c r="C109" t="inlineStr">
        <is>
          <t>PRODUCTION, TECHNOLOGY AND RESEARCH|technology and technical regulations;EDUCATION AND COMMUNICATIONS|information technology and data processing</t>
        </is>
      </c>
      <c r="D109" t="inlineStr">
        <is>
          <t>yes</t>
        </is>
      </c>
      <c r="E109" t="inlineStr">
        <is>
          <t/>
        </is>
      </c>
      <c r="F109" s="2" t="inlineStr">
        <is>
          <t>център за данни|
център за електронно обработване на данни</t>
        </is>
      </c>
      <c r="G109" s="2" t="inlineStr">
        <is>
          <t>3|
3</t>
        </is>
      </c>
      <c r="H109" s="2" t="inlineStr">
        <is>
          <t xml:space="preserve">|
</t>
        </is>
      </c>
      <c r="I109" t="inlineStr">
        <is>
          <t/>
        </is>
      </c>
      <c r="J109" s="2" t="inlineStr">
        <is>
          <t>datové centrum</t>
        </is>
      </c>
      <c r="K109" s="2" t="inlineStr">
        <is>
          <t>3</t>
        </is>
      </c>
      <c r="L109" s="2" t="inlineStr">
        <is>
          <t/>
        </is>
      </c>
      <c r="M109" t="inlineStr">
        <is>
          <t/>
        </is>
      </c>
      <c r="N109" s="2" t="inlineStr">
        <is>
          <t>datacenter</t>
        </is>
      </c>
      <c r="O109" s="2" t="inlineStr">
        <is>
          <t>3</t>
        </is>
      </c>
      <c r="P109" s="2" t="inlineStr">
        <is>
          <t/>
        </is>
      </c>
      <c r="Q109" t="inlineStr">
        <is>
          <t>sted, der bruges til at huse computersystemer og tilhørende komponenter såsom servere og telekommunikations- og oplagringssystemer, og som generelt omfatter reservekomponenter og infrastruktur til strømforsyning, datakommunikationsforbindelser, miljøkontrol (f.eks. klimaanlæg og brandbekæmpelse) og forskellige sikkerhedsanordninger</t>
        </is>
      </c>
      <c r="R109" s="2" t="inlineStr">
        <is>
          <t>Rechenzentrum</t>
        </is>
      </c>
      <c r="S109" s="2" t="inlineStr">
        <is>
          <t>3</t>
        </is>
      </c>
      <c r="T109" s="2" t="inlineStr">
        <is>
          <t/>
        </is>
      </c>
      <c r="U109" t="inlineStr">
        <is>
          <t>Gebäude bzw. Räumlichkeiten, in denen die zentrale Rechentechnik (z. B. Rechner, aber auch die zum Betrieb notwendige Infrastruktur) einer oder mehrerer Unternehmen bzw. Organisationen untergebracht ist, oder die Organisation selbst, die sich um diese Computer kümmert</t>
        </is>
      </c>
      <c r="V109" s="2" t="inlineStr">
        <is>
          <t>κέντρο δεδομένων</t>
        </is>
      </c>
      <c r="W109" s="2" t="inlineStr">
        <is>
          <t>3</t>
        </is>
      </c>
      <c r="X109" s="2" t="inlineStr">
        <is>
          <t/>
        </is>
      </c>
      <c r="Y109" t="inlineStr">
        <is>
          <t/>
        </is>
      </c>
      <c r="Z109" s="2" t="inlineStr">
        <is>
          <t>data centre|
data center</t>
        </is>
      </c>
      <c r="AA109" s="2" t="inlineStr">
        <is>
          <t>3|
1</t>
        </is>
      </c>
      <c r="AB109" s="2" t="inlineStr">
        <is>
          <t xml:space="preserve">|
</t>
        </is>
      </c>
      <c r="AC109" t="inlineStr">
        <is>
          <t>facility used to house computer systems and associated components, such as telecommunications and storage systems, generally including redundant or backup power supplies, redundant data communications connections, environmental controls (e.g., air conditioning, fire suppression) and various security devices</t>
        </is>
      </c>
      <c r="AD109" s="2" t="inlineStr">
        <is>
          <t>centro de datos</t>
        </is>
      </c>
      <c r="AE109" s="2" t="inlineStr">
        <is>
          <t>3</t>
        </is>
      </c>
      <c r="AF109" s="2" t="inlineStr">
        <is>
          <t/>
        </is>
      </c>
      <c r="AG109" t="inlineStr">
        <is>
          <t>Espacio físico —que puede ampliarse con una nube— que las organizaciones y empresas utilizan para alojar los sistemas informáticos (servidores, aplicaciones, datos, etc.) que son esenciales para su actividad.</t>
        </is>
      </c>
      <c r="AH109" s="2" t="inlineStr">
        <is>
          <t>andmekeskus</t>
        </is>
      </c>
      <c r="AI109" s="2" t="inlineStr">
        <is>
          <t>3</t>
        </is>
      </c>
      <c r="AJ109" s="2" t="inlineStr">
        <is>
          <t/>
        </is>
      </c>
      <c r="AK109" t="inlineStr">
        <is>
          <t>rajatis, mida kasutatakse arvutisüsteemide ja seotud komponentide majutamiseks</t>
        </is>
      </c>
      <c r="AL109" s="2" t="inlineStr">
        <is>
          <t>datakeskus</t>
        </is>
      </c>
      <c r="AM109" s="2" t="inlineStr">
        <is>
          <t>3</t>
        </is>
      </c>
      <c r="AN109" s="2" t="inlineStr">
        <is>
          <t/>
        </is>
      </c>
      <c r="AO109" t="inlineStr">
        <is>
          <t>tila, jossa toimii paljon suurten tietomäärien tallentamiseen ja käsittelyyn tarkoitettuja tietokoneita</t>
        </is>
      </c>
      <c r="AP109" s="2" t="inlineStr">
        <is>
          <t>centre de traitement de données|
centre de données</t>
        </is>
      </c>
      <c r="AQ109" s="2" t="inlineStr">
        <is>
          <t>3|
3</t>
        </is>
      </c>
      <c r="AR109" s="2" t="inlineStr">
        <is>
          <t>|
preferred</t>
        </is>
      </c>
      <c r="AS109" t="inlineStr">
        <is>
          <t>installation sécurisée où les systèmes de traitement des données et les réseaux de télécommunications sont gérés et exploités et où le stockage des données est centralisé</t>
        </is>
      </c>
      <c r="AT109" s="2" t="inlineStr">
        <is>
          <t>lárionad sonraí</t>
        </is>
      </c>
      <c r="AU109" s="2" t="inlineStr">
        <is>
          <t>3</t>
        </is>
      </c>
      <c r="AV109" s="2" t="inlineStr">
        <is>
          <t/>
        </is>
      </c>
      <c r="AW109" t="inlineStr">
        <is>
          <t/>
        </is>
      </c>
      <c r="AX109" s="2" t="inlineStr">
        <is>
          <t>podatkovni centar</t>
        </is>
      </c>
      <c r="AY109" s="2" t="inlineStr">
        <is>
          <t>3</t>
        </is>
      </c>
      <c r="AZ109" s="2" t="inlineStr">
        <is>
          <t/>
        </is>
      </c>
      <c r="BA109" t="inlineStr">
        <is>
          <t>objekt u kojem se nalaze računalni sustavi i pripadajuće komponente, kao što su telekomunikacijski sustavi i sustavi za pohranu, uključujući redundantna ili pričuvna napajanja, redundantne podatkovne komunikacijske veze, kontrole utjecaja na okoliš (npr. klimatizacija, gašenje požara) i razne sigurnosne uređaje</t>
        </is>
      </c>
      <c r="BB109" s="2" t="inlineStr">
        <is>
          <t>adatközpont</t>
        </is>
      </c>
      <c r="BC109" s="2" t="inlineStr">
        <is>
          <t>3</t>
        </is>
      </c>
      <c r="BD109" s="2" t="inlineStr">
        <is>
          <t/>
        </is>
      </c>
      <c r="BE109" t="inlineStr">
        <is>
          <t>számítógépes
rendszerek és a hozzájuk kapcsolódó komponensek (távközlési rendszerek és kommunikációs kapcsolatok,
redundáns áramforrás, adattárolók,
légkondicionáló, tűzvédelmi és biztonsági rendszerek) elhelyezésére és üzemeltetésére kialakított
létesítmények</t>
        </is>
      </c>
      <c r="BF109" s="2" t="inlineStr">
        <is>
          <t>centro dati</t>
        </is>
      </c>
      <c r="BG109" s="2" t="inlineStr">
        <is>
          <t>3</t>
        </is>
      </c>
      <c r="BH109" s="2" t="inlineStr">
        <is>
          <t/>
        </is>
      </c>
      <c r="BI109" t="inlineStr">
        <is>
          <t>struttura composta da computer e sistemi di archiviazione in rete che le aziende e altre organizzazioni utilizzano per organizzare, elaborare, archiviare e diffondere grandi quantità di dati</t>
        </is>
      </c>
      <c r="BJ109" s="2" t="inlineStr">
        <is>
          <t>duomenų centras</t>
        </is>
      </c>
      <c r="BK109" s="2" t="inlineStr">
        <is>
          <t>3</t>
        </is>
      </c>
      <c r="BL109" s="2" t="inlineStr">
        <is>
          <t/>
        </is>
      </c>
      <c r="BM109" t="inlineStr">
        <is>
          <t>didelė duomenų saugykla drauge su duomenis teikiančiais serveriais</t>
        </is>
      </c>
      <c r="BN109" s="2" t="inlineStr">
        <is>
          <t>datu centrs</t>
        </is>
      </c>
      <c r="BO109" s="2" t="inlineStr">
        <is>
          <t>3</t>
        </is>
      </c>
      <c r="BP109" s="2" t="inlineStr">
        <is>
          <t/>
        </is>
      </c>
      <c r="BQ109" t="inlineStr">
        <is>
          <t>īpašas telpas, kas atbilst visām prasībām, kas skar aprīkojumu, temperatūras apstākļus, aizsardzības sistēmas un citus svarīgus parametrus drošam un nepārtrauktam darbam</t>
        </is>
      </c>
      <c r="BR109" s="2" t="inlineStr">
        <is>
          <t>ċentru ta' data</t>
        </is>
      </c>
      <c r="BS109" s="2" t="inlineStr">
        <is>
          <t>3</t>
        </is>
      </c>
      <c r="BT109" s="2" t="inlineStr">
        <is>
          <t/>
        </is>
      </c>
      <c r="BU109" t="inlineStr">
        <is>
          <t>faċilità sigura fejn jinżammu u jiġu ġestiti sistemi tal-ipproċessar tad-data u networks tat-telekomunikazzjoni u fejn ikun ċentralizzat il-ħżin ta' data</t>
        </is>
      </c>
      <c r="BV109" s="2" t="inlineStr">
        <is>
          <t>datacentrum|
datacenter|
gegevenscentrum</t>
        </is>
      </c>
      <c r="BW109" s="2" t="inlineStr">
        <is>
          <t>3|
3|
3</t>
        </is>
      </c>
      <c r="BX109" s="2" t="inlineStr">
        <is>
          <t xml:space="preserve">|
|
</t>
        </is>
      </c>
      <c r="BY109" t="inlineStr">
        <is>
          <t>industriële, beveiligde ruimte die dienst doet als opslag/huisvesting voor ICT-apparatuur</t>
        </is>
      </c>
      <c r="BZ109" s="2" t="inlineStr">
        <is>
          <t>centrum danych|
ośrodek przetwarzania danych</t>
        </is>
      </c>
      <c r="CA109" s="2" t="inlineStr">
        <is>
          <t>3|
3</t>
        </is>
      </c>
      <c r="CB109" s="2" t="inlineStr">
        <is>
          <t xml:space="preserve">admitted|
</t>
        </is>
      </c>
      <c r="CC109" t="inlineStr">
        <is>
          <t>budynek lub pomieszczenie przeznaczone do przechowywania działającej infrastruktury informatycznej: serwerów, urządzeń przechowywania danych (storage) oraz infrastruktury sieciowej. Zawiera infrastrukturę techniczną, mechanizmy i procedury zwiększające bezpieczeństwo i ciągłość działania serwerów, taką jak: redundancja serwerów, elementów sieciowych i dysków, systemy wentylacji i chłodzenia, zabezpieczenia przeciwpożarowe i kontrolę wstępu</t>
        </is>
      </c>
      <c r="CD109" s="2" t="inlineStr">
        <is>
          <t>centro de dados</t>
        </is>
      </c>
      <c r="CE109" s="2" t="inlineStr">
        <is>
          <t>3</t>
        </is>
      </c>
      <c r="CF109" s="2" t="inlineStr">
        <is>
          <t/>
        </is>
      </c>
      <c r="CG109" t="inlineStr">
        <is>
          <t>Instalações físicas que albergam uma rede de recursos de computação e armazenamento que permite a entrega de aplicações e dados de software partilhados.</t>
        </is>
      </c>
      <c r="CH109" s="2" t="inlineStr">
        <is>
          <t>centru de date</t>
        </is>
      </c>
      <c r="CI109" s="2" t="inlineStr">
        <is>
          <t>3</t>
        </is>
      </c>
      <c r="CJ109" s="2" t="inlineStr">
        <is>
          <t/>
        </is>
      </c>
      <c r="CK109" t="inlineStr">
        <is>
          <t>spațiu securizat, dotat cu tehnică de calcul și echipamente de comunicații prin intermediul cărora se primesc, se stochează și se transmit date în formă electronică</t>
        </is>
      </c>
      <c r="CL109" s="2" t="inlineStr">
        <is>
          <t>dátové centrum|
dátové stredisko</t>
        </is>
      </c>
      <c r="CM109" s="2" t="inlineStr">
        <is>
          <t>3|
3</t>
        </is>
      </c>
      <c r="CN109" s="2" t="inlineStr">
        <is>
          <t xml:space="preserve">|
</t>
        </is>
      </c>
      <c r="CO109" t="inlineStr">
        <is>
          <t>budova, vyčlenený
priestor v budove alebo komplex budov, v ktorých sa nachádzajú počítačové
systémy a pridružené komponenty, ako sú telekomunikačné a úložné systémy</t>
        </is>
      </c>
      <c r="CP109" s="2" t="inlineStr">
        <is>
          <t>podatkovni center|
podatkovno središče</t>
        </is>
      </c>
      <c r="CQ109" s="2" t="inlineStr">
        <is>
          <t>3|
3</t>
        </is>
      </c>
      <c r="CR109" s="2" t="inlineStr">
        <is>
          <t xml:space="preserve">|
</t>
        </is>
      </c>
      <c r="CS109" t="inlineStr">
        <is>
          <t/>
        </is>
      </c>
      <c r="CT109" s="2" t="inlineStr">
        <is>
          <t>datacentral</t>
        </is>
      </c>
      <c r="CU109" s="2" t="inlineStr">
        <is>
          <t>3</t>
        </is>
      </c>
      <c r="CV109" s="2" t="inlineStr">
        <is>
          <t/>
        </is>
      </c>
      <c r="CW109" t="inlineStr">
        <is>
          <t>central dataanläggning som betjänar flera användare</t>
        </is>
      </c>
    </row>
    <row r="110">
      <c r="A110" s="1" t="str">
        <f>HYPERLINK("https://iate.europa.eu/entry/result/1268077/all", "1268077")</f>
        <v>1268077</v>
      </c>
      <c r="B110" t="inlineStr">
        <is>
          <t>EDUCATION AND COMMUNICATIONS</t>
        </is>
      </c>
      <c r="C110" t="inlineStr">
        <is>
          <t>EDUCATION AND COMMUNICATIONS|information technology and data processing</t>
        </is>
      </c>
      <c r="D110" t="inlineStr">
        <is>
          <t>yes</t>
        </is>
      </c>
      <c r="E110" t="inlineStr">
        <is>
          <t/>
        </is>
      </c>
      <c r="F110" s="2" t="inlineStr">
        <is>
          <t>препоръчваща система</t>
        </is>
      </c>
      <c r="G110" s="2" t="inlineStr">
        <is>
          <t>3</t>
        </is>
      </c>
      <c r="H110" s="2" t="inlineStr">
        <is>
          <t/>
        </is>
      </c>
      <c r="I110" t="inlineStr">
        <is>
          <t/>
        </is>
      </c>
      <c r="J110" s="2" t="inlineStr">
        <is>
          <t>doporučovací systém</t>
        </is>
      </c>
      <c r="K110" s="2" t="inlineStr">
        <is>
          <t>3</t>
        </is>
      </c>
      <c r="L110" s="2" t="inlineStr">
        <is>
          <t/>
        </is>
      </c>
      <c r="M110" t="inlineStr">
        <is>
          <t>systém pro filtrování informací, který se snaží predikovat ohodnocení nebo preferenci, již by uživatel dal nějaké položce</t>
        </is>
      </c>
      <c r="N110" s="2" t="inlineStr">
        <is>
          <t>anbefalende system|
anbefalingssystem</t>
        </is>
      </c>
      <c r="O110" s="2" t="inlineStr">
        <is>
          <t>2|
3</t>
        </is>
      </c>
      <c r="P110" s="2" t="inlineStr">
        <is>
          <t xml:space="preserve">|
</t>
        </is>
      </c>
      <c r="Q110" t="inlineStr">
        <is>
          <t>system, der anbefaler indhold til brugere baseret på deres brugerpræferencer og browserhistorik</t>
        </is>
      </c>
      <c r="R110" s="2" t="inlineStr">
        <is>
          <t>Empfehlungssystem</t>
        </is>
      </c>
      <c r="S110" s="2" t="inlineStr">
        <is>
          <t>3</t>
        </is>
      </c>
      <c r="T110" s="2" t="inlineStr">
        <is>
          <t/>
        </is>
      </c>
      <c r="U110" t="inlineStr">
        <is>
          <t>ein vollständig
oder teilweise automatisiertes System, das von einer Online-Plattform verwendet
wird, um auf ihrer Online-Schnittstelle den Nutzern bestimmte Informationen
vorzuschlagen, auch infolge einer vom Nutzer veranlassten Suche, oder das auf
andere Weise die relative Reihenfolge oder Hervorhebung der angezeigten
Informationen bestimmt</t>
        </is>
      </c>
      <c r="V110" s="2" t="inlineStr">
        <is>
          <t>σύστημα συστάσεων</t>
        </is>
      </c>
      <c r="W110" s="2" t="inlineStr">
        <is>
          <t>3</t>
        </is>
      </c>
      <c r="X110" s="2" t="inlineStr">
        <is>
          <t/>
        </is>
      </c>
      <c r="Y110" t="inlineStr">
        <is>
          <t>πλήρως ή μερικώς αυτοματοποιημένο σύστημα το οποίο χρησιμοποιείται από επιγραμμική πλατφόρμα για να προτείνει στην επιγραμμική διεπαφή της συγκεκριμένες πληροφορίες σε αποδέκτες της υπηρεσίας, μεταξύ άλλων, ως αποτέλεσμα αναζήτησης που ξεκίνησε ο αποδέκτης ή προσδιορίζοντας με άλλον τρόπο τη σχετική σειρά ή την προβολή των πληροφοριών που εμφανίζονται</t>
        </is>
      </c>
      <c r="Z110" s="2" t="inlineStr">
        <is>
          <t>recommendation system|
recommender system</t>
        </is>
      </c>
      <c r="AA110" s="2" t="inlineStr">
        <is>
          <t>3|
3</t>
        </is>
      </c>
      <c r="AB110" s="2" t="inlineStr">
        <is>
          <t xml:space="preserve">|
</t>
        </is>
      </c>
      <c r="AC110" t="inlineStr">
        <is>
          <t>system that provides suggestions to users through a filtering process that is based on user preferences and browsing history</t>
        </is>
      </c>
      <c r="AD110" s="2" t="inlineStr">
        <is>
          <t>sistema recomendador|
sistemas de recomendación</t>
        </is>
      </c>
      <c r="AE110" s="2" t="inlineStr">
        <is>
          <t>3|
3</t>
        </is>
      </c>
      <c r="AF110" s="2" t="inlineStr">
        <is>
          <t xml:space="preserve">|
</t>
        </is>
      </c>
      <c r="AG110" t="inlineStr">
        <is>
          <t>Sistema que se encarga de recomendar o sugerir a los usuarios ítems o productos concretos basándose en sus preferencias.</t>
        </is>
      </c>
      <c r="AH110" s="2" t="inlineStr">
        <is>
          <t>soovitussüsteem</t>
        </is>
      </c>
      <c r="AI110" s="2" t="inlineStr">
        <is>
          <t>3</t>
        </is>
      </c>
      <c r="AJ110" s="2" t="inlineStr">
        <is>
          <t/>
        </is>
      </c>
      <c r="AK110" t="inlineStr">
        <is>
          <t>süsteem, mis annab kasutajatele soovitusi kasutajaeelistuste ja sirvimisajaloo alusel</t>
        </is>
      </c>
      <c r="AL110" s="2" t="inlineStr">
        <is>
          <t>suosittelujärjestelmä</t>
        </is>
      </c>
      <c r="AM110" s="2" t="inlineStr">
        <is>
          <t>3</t>
        </is>
      </c>
      <c r="AN110" s="2" t="inlineStr">
        <is>
          <t/>
        </is>
      </c>
      <c r="AO110" t="inlineStr">
        <is>
          <t>suosituksia tekevä tiedonsuodatusjärjestelmä</t>
        </is>
      </c>
      <c r="AP110" s="2" t="inlineStr">
        <is>
          <t>système de recommandation</t>
        </is>
      </c>
      <c r="AQ110" s="2" t="inlineStr">
        <is>
          <t>3</t>
        </is>
      </c>
      <c r="AR110" s="2" t="inlineStr">
        <is>
          <t/>
        </is>
      </c>
      <c r="AS110" t="inlineStr">
        <is>
          <t>forme spécifique de filtrage de l'information visant à présenter les éléments d'information (flims, musique, livres, news, images, pages Web, etc.) qui sont susceptibles d'intéresser l'utilisateur, par comparaison entre le profil d'un utilisateur et certaines caractéristiques de référence</t>
        </is>
      </c>
      <c r="AT110" s="2" t="inlineStr">
        <is>
          <t>córas moltaí</t>
        </is>
      </c>
      <c r="AU110" s="2" t="inlineStr">
        <is>
          <t>3</t>
        </is>
      </c>
      <c r="AV110" s="2" t="inlineStr">
        <is>
          <t/>
        </is>
      </c>
      <c r="AW110" t="inlineStr">
        <is>
          <t/>
        </is>
      </c>
      <c r="AX110" s="2" t="inlineStr">
        <is>
          <t>preporučiteljski sustav</t>
        </is>
      </c>
      <c r="AY110" s="2" t="inlineStr">
        <is>
          <t>3</t>
        </is>
      </c>
      <c r="AZ110" s="2" t="inlineStr">
        <is>
          <t>proposed</t>
        </is>
      </c>
      <c r="BA110" t="inlineStr">
        <is>
          <t/>
        </is>
      </c>
      <c r="BB110" s="2" t="inlineStr">
        <is>
          <t>ajánlórendszer</t>
        </is>
      </c>
      <c r="BC110" s="2" t="inlineStr">
        <is>
          <t>3</t>
        </is>
      </c>
      <c r="BD110" s="2" t="inlineStr">
        <is>
          <t/>
        </is>
      </c>
      <c r="BE110" t="inlineStr">
        <is>
          <t>olyan információszűrő alkalmazás, amely korábbi vásárlásokra, termékértékelésekre stb. támaszkodva segít a felhasználóinak megtalálni a számukra releváns tartalmat/termékeket</t>
        </is>
      </c>
      <c r="BF110" s="2" t="inlineStr">
        <is>
          <t>sistema di raccomandazione</t>
        </is>
      </c>
      <c r="BG110" s="2" t="inlineStr">
        <is>
          <t>3</t>
        </is>
      </c>
      <c r="BH110" s="2" t="inlineStr">
        <is>
          <t/>
        </is>
      </c>
      <c r="BI110" t="inlineStr">
        <is>
          <t>software di filtraggio dei contenuti che crea delle raccomandazioni personalizzate specifiche per l’utente così da aiutarlo nelle sue scelte</t>
        </is>
      </c>
      <c r="BJ110" s="2" t="inlineStr">
        <is>
          <t>rekomendavimo sistema</t>
        </is>
      </c>
      <c r="BK110" s="2" t="inlineStr">
        <is>
          <t>3</t>
        </is>
      </c>
      <c r="BL110" s="2" t="inlineStr">
        <is>
          <t/>
        </is>
      </c>
      <c r="BM110" t="inlineStr">
        <is>
          <t/>
        </is>
      </c>
      <c r="BN110" s="2" t="inlineStr">
        <is>
          <t>rekomendāciju sistēma</t>
        </is>
      </c>
      <c r="BO110" s="2" t="inlineStr">
        <is>
          <t>2</t>
        </is>
      </c>
      <c r="BP110" s="2" t="inlineStr">
        <is>
          <t/>
        </is>
      </c>
      <c r="BQ110" t="inlineStr">
        <is>
          <t>pilnīgi
vai daļēji automatizēta sistēma, kuru izmanto tiešsaistes platforma, lai savā
tiešsaistes saskarnē veicinātu un optimizētu pakalpojuma saņēmēju piekļuvi
informācijai un ieteiktu tiem konkrētu informāciju, tostarp algoritmiski
iesakot, sarindojot un prioritizējot informāciju teksta vai citu vizuālu
attēlojumu veidā vai citādi pārvaldot saņēmēju sniegto informāciju</t>
        </is>
      </c>
      <c r="BR110" s="2" t="inlineStr">
        <is>
          <t>sistema ta' rakkomandazzjoni</t>
        </is>
      </c>
      <c r="BS110" s="2" t="inlineStr">
        <is>
          <t>3</t>
        </is>
      </c>
      <c r="BT110" s="2" t="inlineStr">
        <is>
          <t/>
        </is>
      </c>
      <c r="BU110" t="inlineStr">
        <is>
          <t>sistema li tipprovdi suġġerimenti lill-utenti permezz ta' proċess ta' ffiltrar li jkun ibbażat fuq il-preferenzi tal-utent u l-istorja tal-ibbrawżjar tiegħu</t>
        </is>
      </c>
      <c r="BV110" s="2" t="inlineStr">
        <is>
          <t>aanbevelingssysteem</t>
        </is>
      </c>
      <c r="BW110" s="2" t="inlineStr">
        <is>
          <t>3</t>
        </is>
      </c>
      <c r="BX110" s="2" t="inlineStr">
        <is>
          <t/>
        </is>
      </c>
      <c r="BY110" t="inlineStr">
        <is>
          <t>systeem dat gebruikers aanbevelingen doet op basis van voorkeuren en eerder gedrag</t>
        </is>
      </c>
      <c r="BZ110" s="2" t="inlineStr">
        <is>
          <t>system rekomendacji</t>
        </is>
      </c>
      <c r="CA110" s="2" t="inlineStr">
        <is>
          <t>3</t>
        </is>
      </c>
      <c r="CB110" s="2" t="inlineStr">
        <is>
          <t/>
        </is>
      </c>
      <c r="CC110" t="inlineStr">
        <is>
          <t>system korzystający z algorytmów, które są w stanie oszacować, jaka oferta bądź jaki produkt wybrany z przestrzeni możliwych opcji najlepiej trafi w gusta konsumenta, a przy tym zwiększy jego komfort podczas korzystania z aplikacji, serwisu czy portalu</t>
        </is>
      </c>
      <c r="CD110" s="2" t="inlineStr">
        <is>
          <t>sistema de recomendação</t>
        </is>
      </c>
      <c r="CE110" s="2" t="inlineStr">
        <is>
          <t>3</t>
        </is>
      </c>
      <c r="CF110" s="2" t="inlineStr">
        <is>
          <t/>
        </is>
      </c>
      <c r="CG110" t="inlineStr">
        <is>
          <t>Sistema que combina várias técnicas computacionais para selecionar itens personalizados com base nos interesses dos utilizadores e conforme o contexto no qual estão inseridos.</t>
        </is>
      </c>
      <c r="CH110" s="2" t="inlineStr">
        <is>
          <t>sistem de recomandare</t>
        </is>
      </c>
      <c r="CI110" s="2" t="inlineStr">
        <is>
          <t>3</t>
        </is>
      </c>
      <c r="CJ110" s="2" t="inlineStr">
        <is>
          <t/>
        </is>
      </c>
      <c r="CK110" t="inlineStr">
        <is>
          <t/>
        </is>
      </c>
      <c r="CL110" s="2" t="inlineStr">
        <is>
          <t>odporúčací systém|
systém na vytváranie odporúčaní</t>
        </is>
      </c>
      <c r="CM110" s="2" t="inlineStr">
        <is>
          <t>3|
3</t>
        </is>
      </c>
      <c r="CN110" s="2" t="inlineStr">
        <is>
          <t xml:space="preserve">preferred|
</t>
        </is>
      </c>
      <c r="CO110" t="inlineStr">
        <is>
          <t>systém využívajúci filtrovanie a triedenie informácií, na základe ktorých potom používateľovi predkladá iba položky, ktoré sa najlepšie zhodujú s jeho odhadovanými preferenciami</t>
        </is>
      </c>
      <c r="CP110" s="2" t="inlineStr">
        <is>
          <t>priporočilni sistem</t>
        </is>
      </c>
      <c r="CQ110" s="2" t="inlineStr">
        <is>
          <t>3</t>
        </is>
      </c>
      <c r="CR110" s="2" t="inlineStr">
        <is>
          <t/>
        </is>
      </c>
      <c r="CS110" t="inlineStr">
        <is>
          <t>algoritem, ki na podlagi zgodovine dejanj uporabnika podaja priporočila za prihodnjo rabo</t>
        </is>
      </c>
      <c r="CT110" s="2" t="inlineStr">
        <is>
          <t>rekommendationssystem</t>
        </is>
      </c>
      <c r="CU110" s="2" t="inlineStr">
        <is>
          <t>3</t>
        </is>
      </c>
      <c r="CV110" s="2" t="inlineStr">
        <is>
          <t/>
        </is>
      </c>
      <c r="CW110" t="inlineStr">
        <is>
          <t>system som tillhandahåller förslag till användarna genom en filtreringsprocess baserad på användarpreferenser och sökhistorik</t>
        </is>
      </c>
    </row>
    <row r="111">
      <c r="A111" s="1" t="str">
        <f>HYPERLINK("https://iate.europa.eu/entry/result/3550656/all", "3550656")</f>
        <v>3550656</v>
      </c>
      <c r="B111" t="inlineStr">
        <is>
          <t>EUROPEAN UNION;INTERNATIONAL RELATIONS;EDUCATION AND COMMUNICATIONS</t>
        </is>
      </c>
      <c r="C111" t="inlineStr">
        <is>
          <t>EUROPEAN UNION;INTERNATIONAL RELATIONS|international balance|international conflict|war|asymmetric warfare|information warfare;EDUCATION AND COMMUNICATIONS|information technology and data processing|computer system|information security</t>
        </is>
      </c>
      <c r="D111" t="inlineStr">
        <is>
          <t>yes</t>
        </is>
      </c>
      <c r="E111" t="inlineStr">
        <is>
          <t>historical</t>
        </is>
      </c>
      <c r="F111" s="2" t="inlineStr">
        <is>
          <t>Стратегия на Европейския съюз за киберсигурност: отворено, безопасно и сигурно киберпространство|
Стратегия на Европейския съюз за киберсигурност</t>
        </is>
      </c>
      <c r="G111" s="2" t="inlineStr">
        <is>
          <t>3|
3</t>
        </is>
      </c>
      <c r="H111" s="2" t="inlineStr">
        <is>
          <t xml:space="preserve">|
</t>
        </is>
      </c>
      <c r="I111" t="inlineStr">
        <is>
          <t>документ относно политиката на ЕС в областта на кибернетичната сигурност</t>
        </is>
      </c>
      <c r="J111" s="2" t="inlineStr">
        <is>
          <t>Strategie kybernetické bezpečnosti Evropské unie: Otevřený, bezpečný a chráněný kyberprostor</t>
        </is>
      </c>
      <c r="K111" s="2" t="inlineStr">
        <is>
          <t>3</t>
        </is>
      </c>
      <c r="L111" s="2" t="inlineStr">
        <is>
          <t/>
        </is>
      </c>
      <c r="M111" t="inlineStr">
        <is>
          <t>Vize EU v oblasti kybernetické bezpečnosti, je rozdělena do pěti strategických priorit:&lt;br&gt;- dosažení kybernetické odolnosti &lt;br&gt;- výrazné omezení kyberkriminality &lt;br&gt;- rozvoj politiky a kapacit kybernetické obrany v souvislosti se SBOP&lt;br&gt;- rozvoj průmyslových a technologických zdrojů pro kybernetickou bezpečnost &lt;br&gt;- zavedení soudržné mezinárodní politiky Evropské unie týkající se kyberprostoru a podpora základních hodnot EU</t>
        </is>
      </c>
      <c r="N111" s="2" t="inlineStr">
        <is>
          <t>EU-strategi for cybersikkerhed|
EU-strategi for cybersikkerhed: Et åbent, sikkert og beskyttet cyberspace|
Den Europæiske Unions strategi for cybersikkerhed</t>
        </is>
      </c>
      <c r="O111" s="2" t="inlineStr">
        <is>
          <t>3|
3|
3</t>
        </is>
      </c>
      <c r="P111" s="2" t="inlineStr">
        <is>
          <t xml:space="preserve">|
|
</t>
        </is>
      </c>
      <c r="Q111" t="inlineStr">
        <is>
          <t>EU-politikdokument inden for cybersikkerhed, som Europa-Kommissionen og EU's højtstående repræsentant for udenrigsanliggender og sikkerhedspolitik har foreslået i fællesskab</t>
        </is>
      </c>
      <c r="R111" s="2" t="inlineStr">
        <is>
          <t>Cybersicherheitsstrategie der Europäischen Union|
EU-Strategie für die Cybersicherheit|
Cybersicherheitsstrategie der Europäischen Union – ein offener, sicherer und geschützter Cyberraum</t>
        </is>
      </c>
      <c r="S111" s="2" t="inlineStr">
        <is>
          <t>3|
3|
3</t>
        </is>
      </c>
      <c r="T111" s="2" t="inlineStr">
        <is>
          <t xml:space="preserve">|
|
</t>
        </is>
      </c>
      <c r="U111" t="inlineStr">
        <is>
          <t>von der Hohen Vertreterin der EU für Außen- und Sicherheitspolitik und der Europäischen Kommission gemeinsam vorgelegtes Strategiedokument, das sich an alle Anbieter von Diensten der Informationsgesellschaft richtet</t>
        </is>
      </c>
      <c r="V111" s="2" t="inlineStr">
        <is>
          <t>στρατηγική της Ευρωπαϊκής Ένωσης για την ασφάλεια στον κυβερνοχώρο|
στρατηγική της Ευρωπαϊκής Ένωσης για την ασφάλεια στον κυβερνοχώρο: Για έναν ανοικτό, ασφαλή και προστατευμένο κυβερνοχώρο</t>
        </is>
      </c>
      <c r="W111" s="2" t="inlineStr">
        <is>
          <t>3|
4</t>
        </is>
      </c>
      <c r="X111" s="2" t="inlineStr">
        <is>
          <t xml:space="preserve">|
</t>
        </is>
      </c>
      <c r="Y111" t="inlineStr">
        <is>
          <t>ενωσιακό έγγραφο πολιτικής στον τομέα της &lt;a href="https://iate.europa.eu/entry/result/2229866/en-el" target="_blank"&gt;κυβερνοασφάλειας&lt;/a&gt;, το οποίο προτάθηκε από κοινού από την Ευρωπαϊκή Επιτροπή και την Ύπατη Εκπρόσωπο της Ένωσης για Θέματα Εξωτερικής Πολιτικής και Πολιτικής Ασφάλειας</t>
        </is>
      </c>
      <c r="Z111" s="2" t="inlineStr">
        <is>
          <t>EU Cybersecurity strategy|
Cybersecurity Strategy of the European Union|
EU cybersecurity strategy|
cyber security strategy|
Cybersecurity Strategy of the European Union: An Open, Safe and Secure Cyberspace|
European Union Cybersecurity strategy</t>
        </is>
      </c>
      <c r="AA111" s="2" t="inlineStr">
        <is>
          <t>1|
3|
3|
1|
3|
1</t>
        </is>
      </c>
      <c r="AB111" s="2" t="inlineStr">
        <is>
          <t xml:space="preserve">|
|
|
|
|
</t>
        </is>
      </c>
      <c r="AC111" t="inlineStr">
        <is>
          <t>EU policy document in the area of cybersecurity [ &lt;a href="/entry/result/2229866/all" id="ENTRY_TO_ENTRY_CONVERTER" target="_blank"&gt;IATE:2229866&lt;/a&gt; ], proposed jointly by the European Commission and by the High Representative of the European Union for Foreign Affairs and Security Policy</t>
        </is>
      </c>
      <c r="AD111" s="2" t="inlineStr">
        <is>
          <t>Estrategia de Ciberseguridad de la Unión Europea</t>
        </is>
      </c>
      <c r="AE111" s="2" t="inlineStr">
        <is>
          <t>3</t>
        </is>
      </c>
      <c r="AF111" s="2" t="inlineStr">
        <is>
          <t/>
        </is>
      </c>
      <c r="AG111" t="inlineStr">
        <is>
          <t>Documento presentado por la Comisión Europea y la Alta Representante de la Unión Europea para Asuntos Exteriores y Política de Seguridad en el que se aclaran los principios que han de presidir la política de ciberseguridad tanto en la UE como a escala internacional.</t>
        </is>
      </c>
      <c r="AH111" s="2" t="inlineStr">
        <is>
          <t>Euroopa Liidu küberjulgeoleku strateegia: avatud, ohutu ja turvaline küberruum|
Euroopa Liidu küberjulgeoleku strateegia|
ELi küberturvalisuse strateegia</t>
        </is>
      </c>
      <c r="AI111" s="2" t="inlineStr">
        <is>
          <t>3|
3|
3</t>
        </is>
      </c>
      <c r="AJ111" s="2" t="inlineStr">
        <is>
          <t>|
|
preferred</t>
        </is>
      </c>
      <c r="AK111" t="inlineStr">
        <is>
          <t>Euroopa Komisjoni ning Euroopa Liidu välisasjade ja julgeolekupoliitika kõrge esindaja ühine küberturvalisust käsitlev strateegiadokument</t>
        </is>
      </c>
      <c r="AL111" s="2" t="inlineStr">
        <is>
          <t>Euroopan unionin kyberturvallisuusstrategia: Avoin, turvallinen ja vakaa verkkoympäristö|
Euroopan unionin kyberturvallisuusstrategia</t>
        </is>
      </c>
      <c r="AM111" s="2" t="inlineStr">
        <is>
          <t>3|
3</t>
        </is>
      </c>
      <c r="AN111" s="2" t="inlineStr">
        <is>
          <t xml:space="preserve">|
</t>
        </is>
      </c>
      <c r="AO111" t="inlineStr">
        <is>
          <t>Euroopan komission sekä EU:n ulkoasioiden ja turvallisuuspolitiikan korkean edustajan yhteinen kyberturvallisuutta käsittelevä EU:n politiikka-asiakirja</t>
        </is>
      </c>
      <c r="AP111" s="2" t="inlineStr">
        <is>
          <t>stratégie de cybersécurité de l'Union européenne: un cyberespace ouvert, sûr et sécurisé|
stratégie de cybersécurité de l'Union européenne</t>
        </is>
      </c>
      <c r="AQ111" s="2" t="inlineStr">
        <is>
          <t>3|
3</t>
        </is>
      </c>
      <c r="AR111" s="2" t="inlineStr">
        <is>
          <t xml:space="preserve">|
</t>
        </is>
      </c>
      <c r="AS111" t="inlineStr">
        <is>
          <t>stratégie exposant la vision globale de l'Union européenne en ce qui concerne les meilleurs moyens de prévenir les perturbations et attaques visant le cyberespace et de s'y opposer</t>
        </is>
      </c>
      <c r="AT111" s="2" t="inlineStr">
        <is>
          <t>Straitéis Chibearshlándála na hEorpa|
Straitéis Chibearshlándála an Aontais Eorpaigh: Cibearspás Oscailte, Sábháilte agus Slán|
Straitéis Chibearshlándála an Aontais Eorpaigh</t>
        </is>
      </c>
      <c r="AU111" s="2" t="inlineStr">
        <is>
          <t>3|
3|
3</t>
        </is>
      </c>
      <c r="AV111" s="2" t="inlineStr">
        <is>
          <t xml:space="preserve">|
|
</t>
        </is>
      </c>
      <c r="AW111" t="inlineStr">
        <is>
          <t/>
        </is>
      </c>
      <c r="AX111" s="2" t="inlineStr">
        <is>
          <t>strategija Europske unije za kibersigurnost|
Strategija Europske unije za kibersigurnost: otvoren, siguran i zaštićen kiberprostor</t>
        </is>
      </c>
      <c r="AY111" s="2" t="inlineStr">
        <is>
          <t>2|
2</t>
        </is>
      </c>
      <c r="AZ111" s="2" t="inlineStr">
        <is>
          <t xml:space="preserve">|
</t>
        </is>
      </c>
      <c r="BA111" t="inlineStr">
        <is>
          <t/>
        </is>
      </c>
      <c r="BB111" s="2" t="inlineStr">
        <is>
          <t>az Európai Unió kiberbiztonsági stratégiája|
Az Európai Unió kiberbiztonsági stratégiája: Nyílt, megbízható és biztonságos kibertér|
uniós kiberbiztonsági stratégia</t>
        </is>
      </c>
      <c r="BC111" s="2" t="inlineStr">
        <is>
          <t>4|
4|
4</t>
        </is>
      </c>
      <c r="BD111" s="2" t="inlineStr">
        <is>
          <t xml:space="preserve">|
|
</t>
        </is>
      </c>
      <c r="BE111" t="inlineStr">
        <is>
          <t>a kiberbiztonságra [ &lt;a href="/entry/result/2229866/all" id="ENTRY_TO_ENTRY_CONVERTER" target="_blank"&gt;IATE:2229866&lt;/a&gt; ] vonatkozó uniós szakpolitikai dokumentum</t>
        </is>
      </c>
      <c r="BF111" s="2" t="inlineStr">
        <is>
          <t>strategia dell'Unione europea per la cibersicurezza: un ciberspazio aperto e sicuro|
strategia dell'Unione europea per la cibersicurezza</t>
        </is>
      </c>
      <c r="BG111" s="2" t="inlineStr">
        <is>
          <t>3|
3</t>
        </is>
      </c>
      <c r="BH111" s="2" t="inlineStr">
        <is>
          <t xml:space="preserve">|
</t>
        </is>
      </c>
      <c r="BI111" t="inlineStr">
        <is>
          <t>documento politico dell'UE in materia di cibersicurezza, presentato congiuntamente dalla Commissione europea e dall'Alto rappresentante dell'Unione per gli affari esteri e la politica di sicurezza</t>
        </is>
      </c>
      <c r="BJ111" s="2" t="inlineStr">
        <is>
          <t>Europos Sąjungos kibernetinio saugumo strategija. Atvira, saugi ir patikima kibernetinė erdvė|
Europos Sąjungos kibernetinio saugumo strategija</t>
        </is>
      </c>
      <c r="BK111" s="2" t="inlineStr">
        <is>
          <t>3|
3</t>
        </is>
      </c>
      <c r="BL111" s="2" t="inlineStr">
        <is>
          <t xml:space="preserve">|
</t>
        </is>
      </c>
      <c r="BM111" t="inlineStr">
        <is>
          <t>ES politikos dokumentas kibernetinio saugumo (&lt;a href="/entry/result/2229866/all" id="ENTRY_TO_ENTRY_CONVERTER" target="_blank"&gt;IATE:2229866&lt;/a&gt; ) srityje, kurį kartu parengė Europos Komisija ir Sąjungos vyriausiasis įgaliotinis užsienio reikalams ir saugumo politikai</t>
        </is>
      </c>
      <c r="BN111" s="2" t="inlineStr">
        <is>
          <t>Eiropas Savienības kiberdrošības stratēģija – atvērta un droša kibertelpa|
Eiropas Savienības kiberdrošības stratēģija</t>
        </is>
      </c>
      <c r="BO111" s="2" t="inlineStr">
        <is>
          <t>3|
3</t>
        </is>
      </c>
      <c r="BP111" s="2" t="inlineStr">
        <is>
          <t xml:space="preserve">|
</t>
        </is>
      </c>
      <c r="BQ111" t="inlineStr">
        <is>
          <t>pirmais visaptverošais ES kiberdrošības politikas dokuments, kurā ir izklāstīts ES skatījums uz kiberdrošības jomu, precizētas funkcijas un pienākumi un noteiktas nepieciešamās darbības, kuru pamatā ir pilsoņu tiesību spēcīga un efektīva aizsardzība un piemērošana, lai padarītu ES tiešsaistes vidi par drošāko pasaulē</t>
        </is>
      </c>
      <c r="BR111" s="2" t="inlineStr">
        <is>
          <t>Strateġija ta' Ċibersigurtà tal-Unjoni Ewropea: Ċiberspazju Miftuħ, Sikur u Sigur|
Strateġija ta' Ċibersigurtà tal-Unjoni Ewropea|
Strateġija ta' Ċibersigurtà tal-UE</t>
        </is>
      </c>
      <c r="BS111" s="2" t="inlineStr">
        <is>
          <t>3|
3|
3</t>
        </is>
      </c>
      <c r="BT111" s="2" t="inlineStr">
        <is>
          <t xml:space="preserve">|
|
</t>
        </is>
      </c>
      <c r="BU111" t="inlineStr">
        <is>
          <t>dokument ta' politika tal-UE fil-qasam taċ-ċibersigurità propost konġuntament mill-Kummissjoni Ewropea u mir-Rappreżentant Għoli għall-Affarijiet Barranin u l-Politika ta' Sigurtà</t>
        </is>
      </c>
      <c r="BV111" s="2" t="inlineStr">
        <is>
          <t>strategie inzake cyberbeveiliging van de Europese Unie: een open, veilige en beveiligde cyberspace|
cyberbeveiligingsstrategie</t>
        </is>
      </c>
      <c r="BW111" s="2" t="inlineStr">
        <is>
          <t>3|
3</t>
        </is>
      </c>
      <c r="BX111" s="2" t="inlineStr">
        <is>
          <t xml:space="preserve">|
</t>
        </is>
      </c>
      <c r="BY111" t="inlineStr">
        <is>
          <t>gezamenlijk beleidsdocument van de Europese Commissie en de hoge vertegenwoordiger van de Unie voor buitenlandse zaken en veiligheidsbeleid, inzake cyberbeveiliging</t>
        </is>
      </c>
      <c r="BZ111" s="2" t="inlineStr">
        <is>
          <t>europejska strategia bezpieczeństwa cybernetycznego|
strategia bezpieczeństwa cybernetycznego Unii Europejskiej|
strategia Unii Europejskiej w zakresie bezpieczeństwa cybernetycznego|
strategia bezpieczeństwa cybernetycznego Unii Europejskiej: otwarta, bezpieczna i chroniona cyberprzestrzeń</t>
        </is>
      </c>
      <c r="CA111" s="2" t="inlineStr">
        <is>
          <t>3|
2|
3|
2</t>
        </is>
      </c>
      <c r="CB111" s="2" t="inlineStr">
        <is>
          <t xml:space="preserve">|
|
preferred|
</t>
        </is>
      </c>
      <c r="CC111" t="inlineStr">
        <is>
          <t/>
        </is>
      </c>
      <c r="CD111" s="2" t="inlineStr">
        <is>
          <t>Estratégia da União Europeia para a Cibersegurança: Um Ciberespaço Aberto, Seguro e Protegido|
Estratégia da União Europeia para a Cibersegurança</t>
        </is>
      </c>
      <c r="CE111" s="2" t="inlineStr">
        <is>
          <t>3|
3</t>
        </is>
      </c>
      <c r="CF111" s="2" t="inlineStr">
        <is>
          <t xml:space="preserve">|
</t>
        </is>
      </c>
      <c r="CG111" t="inlineStr">
        <is>
          <t>Documento apresentado pela Comissão Europeia e a Alta Representante da União para os Negócios Estrangeiros e a Política de Segurança, que traduz a visão global da União sobre a a melhor forma de prevenir e dar resposta às perturbações e ataques na Internet. Prevê ações específicas para aumentar a resiliência dos sistemas de informação, reduzir a cibercriminalidade e reforçar a política internacional da UE em matéria de cibersegurança e de ciberdefesa.</t>
        </is>
      </c>
      <c r="CH111" s="2" t="inlineStr">
        <is>
          <t>Strategia de securitate cibernetică a Uniunii Europene: un spațiu cibernetic deschis, sigur și securizat|
Strategia de securitate cibernetică a Uniunii Europene</t>
        </is>
      </c>
      <c r="CI111" s="2" t="inlineStr">
        <is>
          <t>4|
4</t>
        </is>
      </c>
      <c r="CJ111" s="2" t="inlineStr">
        <is>
          <t xml:space="preserve">|
</t>
        </is>
      </c>
      <c r="CK111" t="inlineStr">
        <is>
          <t/>
        </is>
      </c>
      <c r="CL111" s="2" t="inlineStr">
        <is>
          <t>Stratégia kybernetickej bezpečnosti Európskej únie: Otvorený, bezpečný a chránený kybernetický priestor|
stratégia kybernetickej bezpečnosti Európskej únie</t>
        </is>
      </c>
      <c r="CM111" s="2" t="inlineStr">
        <is>
          <t>3|
3</t>
        </is>
      </c>
      <c r="CN111" s="2" t="inlineStr">
        <is>
          <t xml:space="preserve">|
</t>
        </is>
      </c>
      <c r="CO111" t="inlineStr">
        <is>
          <t/>
        </is>
      </c>
      <c r="CP111" s="2" t="inlineStr">
        <is>
          <t>strategija Evropske unije za kibernetsko varnost: odprt, varen in zanesljiv kibernetski prostor|
strategija Evropske unije za kibernetsko varnost</t>
        </is>
      </c>
      <c r="CQ111" s="2" t="inlineStr">
        <is>
          <t>3|
3</t>
        </is>
      </c>
      <c r="CR111" s="2" t="inlineStr">
        <is>
          <t xml:space="preserve">|
</t>
        </is>
      </c>
      <c r="CS111" t="inlineStr">
        <is>
          <t/>
        </is>
      </c>
      <c r="CT111" s="2" t="inlineStr">
        <is>
          <t>EU:s strategi för cybersäkerhet|
EU:s strategi för cybersäkerhet: En öppen, säker och trygg cyberrymd</t>
        </is>
      </c>
      <c r="CU111" s="2" t="inlineStr">
        <is>
          <t>3|
3</t>
        </is>
      </c>
      <c r="CV111" s="2" t="inlineStr">
        <is>
          <t xml:space="preserve">|
</t>
        </is>
      </c>
      <c r="CW111" t="inlineStr">
        <is>
          <t/>
        </is>
      </c>
    </row>
    <row r="112">
      <c r="A112" s="1" t="str">
        <f>HYPERLINK("https://iate.europa.eu/entry/result/1576201/all", "1576201")</f>
        <v>1576201</v>
      </c>
      <c r="B112" t="inlineStr">
        <is>
          <t>EDUCATION AND COMMUNICATIONS</t>
        </is>
      </c>
      <c r="C112" t="inlineStr">
        <is>
          <t>EDUCATION AND COMMUNICATIONS|information technology and data processing</t>
        </is>
      </c>
      <c r="D112" t="inlineStr">
        <is>
          <t>yes</t>
        </is>
      </c>
      <c r="E112" t="inlineStr">
        <is>
          <t/>
        </is>
      </c>
      <c r="F112" s="2" t="inlineStr">
        <is>
          <t>анализ на изображение</t>
        </is>
      </c>
      <c r="G112" s="2" t="inlineStr">
        <is>
          <t>3</t>
        </is>
      </c>
      <c r="H112" s="2" t="inlineStr">
        <is>
          <t/>
        </is>
      </c>
      <c r="I112" t="inlineStr">
        <is>
          <t/>
        </is>
      </c>
      <c r="J112" s="2" t="inlineStr">
        <is>
          <t>obrazová analýza|
analýza obrazu</t>
        </is>
      </c>
      <c r="K112" s="2" t="inlineStr">
        <is>
          <t>3|
3</t>
        </is>
      </c>
      <c r="L112" s="2" t="inlineStr">
        <is>
          <t xml:space="preserve">|
</t>
        </is>
      </c>
      <c r="M112" t="inlineStr">
        <is>
          <t>metoda zpracování obrazu, při níž se nahrazuje vizuální subjektivní hodnocení člověkem vyhodnocením digitálního obrazu pořízeného digitální kamerou</t>
        </is>
      </c>
      <c r="N112" s="2" t="inlineStr">
        <is>
          <t>fotoanalyse|
billedanalyse</t>
        </is>
      </c>
      <c r="O112" s="2" t="inlineStr">
        <is>
          <t>3|
3</t>
        </is>
      </c>
      <c r="P112" s="2" t="inlineStr">
        <is>
          <t xml:space="preserve">|
</t>
        </is>
      </c>
      <c r="Q112" t="inlineStr">
        <is>
          <t>behandling af et billedes grundkomponenter for at udtrække oplysninger</t>
        </is>
      </c>
      <c r="R112" s="2" t="inlineStr">
        <is>
          <t>Bildanalyse</t>
        </is>
      </c>
      <c r="S112" s="2" t="inlineStr">
        <is>
          <t>3</t>
        </is>
      </c>
      <c r="T112" s="2" t="inlineStr">
        <is>
          <t/>
        </is>
      </c>
      <c r="U112" t="inlineStr">
        <is>
          <t>Erkennung von Bildinhalten mittels mathematischer Methoden und Algorithmen</t>
        </is>
      </c>
      <c r="V112" s="2" t="inlineStr">
        <is>
          <t>ανάλυση εικόνας</t>
        </is>
      </c>
      <c r="W112" s="2" t="inlineStr">
        <is>
          <t>3</t>
        </is>
      </c>
      <c r="X112" s="2" t="inlineStr">
        <is>
          <t/>
        </is>
      </c>
      <c r="Y112" t="inlineStr">
        <is>
          <t>η μελέτη των συνιστώντων μερών μιας εικόνας</t>
        </is>
      </c>
      <c r="Z112" s="2" t="inlineStr">
        <is>
          <t>picture analysis|
imagery analysis|
image analysis</t>
        </is>
      </c>
      <c r="AA112" s="2" t="inlineStr">
        <is>
          <t>1|
3|
3</t>
        </is>
      </c>
      <c r="AB112" s="2" t="inlineStr">
        <is>
          <t xml:space="preserve">|
|
</t>
        </is>
      </c>
      <c r="AC112" t="inlineStr">
        <is>
          <t>processing an image into fundamental components
to extract meaningful information</t>
        </is>
      </c>
      <c r="AD112" s="2" t="inlineStr">
        <is>
          <t>análisis de imágenes</t>
        </is>
      </c>
      <c r="AE112" s="2" t="inlineStr">
        <is>
          <t>3</t>
        </is>
      </c>
      <c r="AF112" s="2" t="inlineStr">
        <is>
          <t/>
        </is>
      </c>
      <c r="AG112" t="inlineStr">
        <is>
          <t>Conjunto de técnicas destinadas a obtener información a partir de imágenes.</t>
        </is>
      </c>
      <c r="AH112" s="2" t="inlineStr">
        <is>
          <t>pildianalüüs</t>
        </is>
      </c>
      <c r="AI112" s="2" t="inlineStr">
        <is>
          <t>3</t>
        </is>
      </c>
      <c r="AJ112" s="2" t="inlineStr">
        <is>
          <t/>
        </is>
      </c>
      <c r="AK112" t="inlineStr">
        <is>
          <t>protsess, millega genereeritakse karakteristikuvektorite hulk pildi kirjeldamiseks</t>
        </is>
      </c>
      <c r="AL112" s="2" t="inlineStr">
        <is>
          <t>kuva-analyysi</t>
        </is>
      </c>
      <c r="AM112" s="2" t="inlineStr">
        <is>
          <t>3</t>
        </is>
      </c>
      <c r="AN112" s="2" t="inlineStr">
        <is>
          <t/>
        </is>
      </c>
      <c r="AO112" t="inlineStr">
        <is>
          <t/>
        </is>
      </c>
      <c r="AP112" s="2" t="inlineStr">
        <is>
          <t>analyse d'images|
analyse d'image</t>
        </is>
      </c>
      <c r="AQ112" s="2" t="inlineStr">
        <is>
          <t>3|
3</t>
        </is>
      </c>
      <c r="AR112" s="2" t="inlineStr">
        <is>
          <t xml:space="preserve">|
</t>
        </is>
      </c>
      <c r="AS112" t="inlineStr">
        <is>
          <t>reconnaissance des éléments et informations contenus dans une image, en la décomposant en ses éléments consitutifs en vue d'un traitement ultérieur</t>
        </is>
      </c>
      <c r="AT112" t="inlineStr">
        <is>
          <t/>
        </is>
      </c>
      <c r="AU112" t="inlineStr">
        <is>
          <t/>
        </is>
      </c>
      <c r="AV112" t="inlineStr">
        <is>
          <t/>
        </is>
      </c>
      <c r="AW112" t="inlineStr">
        <is>
          <t/>
        </is>
      </c>
      <c r="AX112" s="2" t="inlineStr">
        <is>
          <t>analiza slike</t>
        </is>
      </c>
      <c r="AY112" s="2" t="inlineStr">
        <is>
          <t>3</t>
        </is>
      </c>
      <c r="AZ112" s="2" t="inlineStr">
        <is>
          <t/>
        </is>
      </c>
      <c r="BA112" t="inlineStr">
        <is>
          <t>obrada i razrada slike u njezine osnovne sastojke radi izvlačenja smislenih informacija</t>
        </is>
      </c>
      <c r="BB112" s="2" t="inlineStr">
        <is>
          <t>képelemzés</t>
        </is>
      </c>
      <c r="BC112" s="2" t="inlineStr">
        <is>
          <t>3</t>
        </is>
      </c>
      <c r="BD112" s="2" t="inlineStr">
        <is>
          <t/>
        </is>
      </c>
      <c r="BE112" t="inlineStr">
        <is>
          <t>a képek alapvető összetevőkre történő lebontása képfeldolgozás útján
hasznos információk kinyerése céljából</t>
        </is>
      </c>
      <c r="BF112" s="2" t="inlineStr">
        <is>
          <t>analisi delle immagini</t>
        </is>
      </c>
      <c r="BG112" s="2" t="inlineStr">
        <is>
          <t>3</t>
        </is>
      </c>
      <c r="BH112" s="2" t="inlineStr">
        <is>
          <t/>
        </is>
      </c>
      <c r="BI112" t="inlineStr">
        <is>
          <t>processo che consiste nell'estrarre un'ampia gamma di funzionalità visive dalle immagini (determinando ad esempio se contiene marchi o oggetti specifici o per riconoscere volti umani)</t>
        </is>
      </c>
      <c r="BJ112" s="2" t="inlineStr">
        <is>
          <t>vaizdų analizė</t>
        </is>
      </c>
      <c r="BK112" s="2" t="inlineStr">
        <is>
          <t>3</t>
        </is>
      </c>
      <c r="BL112" s="2" t="inlineStr">
        <is>
          <t/>
        </is>
      </c>
      <c r="BM112" t="inlineStr">
        <is>
          <t>vaizdo išskaidymas į pagrindinius komponentus siekiant išgauti prasmingą informaciją</t>
        </is>
      </c>
      <c r="BN112" s="2" t="inlineStr">
        <is>
          <t>attēla analīze</t>
        </is>
      </c>
      <c r="BO112" s="2" t="inlineStr">
        <is>
          <t>3</t>
        </is>
      </c>
      <c r="BP112" s="2" t="inlineStr">
        <is>
          <t/>
        </is>
      </c>
      <c r="BQ112" t="inlineStr">
        <is>
          <t>attēla apstrāde pamatkomponentos ar nolūku iegūt jēgpilnu informāciju</t>
        </is>
      </c>
      <c r="BR112" s="2" t="inlineStr">
        <is>
          <t>analiżi tal-immaġni|
analiżi tal-immaġnijiet</t>
        </is>
      </c>
      <c r="BS112" s="2" t="inlineStr">
        <is>
          <t>3|
3</t>
        </is>
      </c>
      <c r="BT112" s="2" t="inlineStr">
        <is>
          <t xml:space="preserve">|
</t>
        </is>
      </c>
      <c r="BU112" t="inlineStr">
        <is>
          <t>l-ipproċessar ta' immaġni f'komponenti fundamentali biex issir estrazzjoni ta' informazzjoni utli</t>
        </is>
      </c>
      <c r="BV112" s="2" t="inlineStr">
        <is>
          <t>beeldanalyse</t>
        </is>
      </c>
      <c r="BW112" s="2" t="inlineStr">
        <is>
          <t>3</t>
        </is>
      </c>
      <c r="BX112" s="2" t="inlineStr">
        <is>
          <t/>
        </is>
      </c>
      <c r="BY112" t="inlineStr">
        <is>
          <t>onttrekken van informatie aan meestal fotografische beelden</t>
        </is>
      </c>
      <c r="BZ112" s="2" t="inlineStr">
        <is>
          <t>analiza obrazu</t>
        </is>
      </c>
      <c r="CA112" s="2" t="inlineStr">
        <is>
          <t>3</t>
        </is>
      </c>
      <c r="CB112" s="2" t="inlineStr">
        <is>
          <t/>
        </is>
      </c>
      <c r="CC112" t="inlineStr">
        <is>
          <t>proces polegający na wyodrębnieniu z informacji wizualnej (np. ze zdjęć lub filmów) tej części, która jest istotna z punktu widzenia uytkownika lub procesu</t>
        </is>
      </c>
      <c r="CD112" s="2" t="inlineStr">
        <is>
          <t>análise de imagens</t>
        </is>
      </c>
      <c r="CE112" s="2" t="inlineStr">
        <is>
          <t>3</t>
        </is>
      </c>
      <c r="CF112" s="2" t="inlineStr">
        <is>
          <t/>
        </is>
      </c>
      <c r="CG112" t="inlineStr">
        <is>
          <t>Conjunto de técnicas destinadas a obter informação a partir de imagens.</t>
        </is>
      </c>
      <c r="CH112" s="2" t="inlineStr">
        <is>
          <t>analiză de imagini</t>
        </is>
      </c>
      <c r="CI112" s="2" t="inlineStr">
        <is>
          <t>3</t>
        </is>
      </c>
      <c r="CJ112" s="2" t="inlineStr">
        <is>
          <t/>
        </is>
      </c>
      <c r="CK112" t="inlineStr">
        <is>
          <t>extragere de
informații semnificative din imagini, în principal din imagini digitale prin
intermediul tehnicilor de procesare a imaginilor digitale</t>
        </is>
      </c>
      <c r="CL112" s="2" t="inlineStr">
        <is>
          <t>obrazová analýza|
analýza obrazu</t>
        </is>
      </c>
      <c r="CM112" s="2" t="inlineStr">
        <is>
          <t>3|
3</t>
        </is>
      </c>
      <c r="CN112" s="2" t="inlineStr">
        <is>
          <t xml:space="preserve">|
</t>
        </is>
      </c>
      <c r="CO112" t="inlineStr">
        <is>
          <t>metóda spracovania obrazu, pri ktorej sa vizuálne subjektívne hodnotenie človekom nahrádza počítačovým vyhodnotením digitálneho obrazu získaného digitálnou kamerou</t>
        </is>
      </c>
      <c r="CP112" s="2" t="inlineStr">
        <is>
          <t>analiza slik|
slikovna analiza</t>
        </is>
      </c>
      <c r="CQ112" s="2" t="inlineStr">
        <is>
          <t>3|
3</t>
        </is>
      </c>
      <c r="CR112" s="2" t="inlineStr">
        <is>
          <t xml:space="preserve">|
</t>
        </is>
      </c>
      <c r="CS112" t="inlineStr">
        <is>
          <t/>
        </is>
      </c>
      <c r="CT112" s="2" t="inlineStr">
        <is>
          <t>datoriserad bildanalys|
bildanalys</t>
        </is>
      </c>
      <c r="CU112" s="2" t="inlineStr">
        <is>
          <t>3|
3</t>
        </is>
      </c>
      <c r="CV112" s="2" t="inlineStr">
        <is>
          <t xml:space="preserve">|
</t>
        </is>
      </c>
      <c r="CW112" t="inlineStr">
        <is>
          <t/>
        </is>
      </c>
    </row>
    <row r="113">
      <c r="A113" s="1" t="str">
        <f>HYPERLINK("https://iate.europa.eu/entry/result/3582124/all", "3582124")</f>
        <v>3582124</v>
      </c>
      <c r="B113" t="inlineStr">
        <is>
          <t>EUROPEAN UNION;EDUCATION AND COMMUNICATIONS</t>
        </is>
      </c>
      <c r="C113" t="inlineStr">
        <is>
          <t>EUROPEAN UNION|EU institutions and European civil service|EU institution|European Commission;EDUCATION AND COMMUNICATIONS|communications|communications systems</t>
        </is>
      </c>
      <c r="D113" t="inlineStr">
        <is>
          <t>yes</t>
        </is>
      </c>
      <c r="E113" t="inlineStr">
        <is>
          <t>proposed</t>
        </is>
      </c>
      <c r="F113" s="2" t="inlineStr">
        <is>
          <t>съвместно киберзвено</t>
        </is>
      </c>
      <c r="G113" s="2" t="inlineStr">
        <is>
          <t>3</t>
        </is>
      </c>
      <c r="H113" s="2" t="inlineStr">
        <is>
          <t/>
        </is>
      </c>
      <c r="I113" t="inlineStr">
        <is>
          <t/>
        </is>
      </c>
      <c r="J113" s="2" t="inlineStr">
        <is>
          <t>Společná kybernetická jednotka</t>
        </is>
      </c>
      <c r="K113" s="2" t="inlineStr">
        <is>
          <t>3</t>
        </is>
      </c>
      <c r="L113" s="2" t="inlineStr">
        <is>
          <t/>
        </is>
      </c>
      <c r="M113" t="inlineStr">
        <is>
          <t/>
        </is>
      </c>
      <c r="N113" s="2" t="inlineStr">
        <is>
          <t>fælles cyberenhed</t>
        </is>
      </c>
      <c r="O113" s="2" t="inlineStr">
        <is>
          <t>3</t>
        </is>
      </c>
      <c r="P113" s="2" t="inlineStr">
        <is>
          <t/>
        </is>
      </c>
      <c r="Q113" t="inlineStr">
        <is>
          <t>foreslået enhed, som inden for digitalisering og cybersikkerhed skal fremskynde informationsudvekslingen og sikre bedre beskyttelse</t>
        </is>
      </c>
      <c r="R113" s="2" t="inlineStr">
        <is>
          <t>Gemeinsame Cyber-Einheit</t>
        </is>
      </c>
      <c r="S113" s="2" t="inlineStr">
        <is>
          <t>3</t>
        </is>
      </c>
      <c r="T113" s="2" t="inlineStr">
        <is>
          <t>preferred</t>
        </is>
      </c>
      <c r="U113" t="inlineStr">
        <is>
          <t>Plattform zur Koordinierung der Bemühungen der EU zur Verhütung, Aufdeckung, Abschreckung, Abschwächung und Bewältigung von Cybersicherheitsvorfällen und -krisen großen Ausmaßes</t>
        </is>
      </c>
      <c r="V113" s="2" t="inlineStr">
        <is>
          <t>Κοινή Μονάδα Κυβερνοχώρου|
Κοινή Κυβερνομονάδα</t>
        </is>
      </c>
      <c r="W113" s="2" t="inlineStr">
        <is>
          <t>3|
3</t>
        </is>
      </c>
      <c r="X113" s="2" t="inlineStr">
        <is>
          <t xml:space="preserve">|
</t>
        </is>
      </c>
      <c r="Y113" t="inlineStr">
        <is>
          <t>προταθείσα μονάδα εργασίας για τον συντονισμό σε θέματα &lt;a href="https://iate.europa.eu/entry/result/2229866/el" target="_blank"&gt;κυβερνοασφάλειας&lt;/a&gt; και &lt;a href="https://iate.europa.eu/entry/result/931716/el" target="_blank"&gt;ψηφιοποίησης&lt;/a&gt; με σκοπό να επιταχυνθεί η ανταλλαγή πληροφοριών και να βελτιωθεί η κυβερνοασφάλεια</t>
        </is>
      </c>
      <c r="Z113" s="2" t="inlineStr">
        <is>
          <t>JCU|
joint Cyber Unit</t>
        </is>
      </c>
      <c r="AA113" s="2" t="inlineStr">
        <is>
          <t>3|
3</t>
        </is>
      </c>
      <c r="AB113" s="2" t="inlineStr">
        <is>
          <t xml:space="preserve">|
</t>
        </is>
      </c>
      <c r="AC113" t="inlineStr">
        <is>
          <t>planned unit working in the fields of &lt;a href="https://iate.europa.eu/entry/result/2229866/en" target="_blank"&gt;cybersecurity &lt;/a&gt; and &lt;a href="https://iate.europa.eu/entry/result/931716/en" target="_blank"&gt;digitalisation&lt;/a&gt; in order to speed up information sharing and to improve cybersecurity</t>
        </is>
      </c>
      <c r="AD113" s="2" t="inlineStr">
        <is>
          <t>unidad informática conjunta</t>
        </is>
      </c>
      <c r="AE113" s="2" t="inlineStr">
        <is>
          <t>3</t>
        </is>
      </c>
      <c r="AF113" s="2" t="inlineStr">
        <is>
          <t/>
        </is>
      </c>
      <c r="AG113" t="inlineStr">
        <is>
          <t>Unidad que la Comisión Europea propone crear durante el período 2019-2024 para acelerar el intercambio de información y mejorar la protección en el ámbito de la ciberseguridad.</t>
        </is>
      </c>
      <c r="AH113" s="2" t="inlineStr">
        <is>
          <t>ühine küberüksus</t>
        </is>
      </c>
      <c r="AI113" s="2" t="inlineStr">
        <is>
          <t>3</t>
        </is>
      </c>
      <c r="AJ113" s="2" t="inlineStr">
        <is>
          <t>proposed</t>
        </is>
      </c>
      <c r="AK113" t="inlineStr">
        <is>
          <t>kavandatav üksus, mille eesmärk on tegutseda &lt;a href="https://iate.europa.eu/entry/result/2229866/et" target="_blank"&gt;&lt;i&gt;küberturvalisuse&lt;/i&gt; &lt;/a&gt;ja &lt;a href="https://iate.europa.eu/entry/result/931716/et" target="_blank"&gt;&lt;i&gt;digiülemineku&lt;/i&gt;&lt;/a&gt; valdkonnas, et kiirendada teabe jagamist ja tõhustada küberturvalisust</t>
        </is>
      </c>
      <c r="AL113" s="2" t="inlineStr">
        <is>
          <t>yhteinen kyberturvallisuusyksikkö</t>
        </is>
      </c>
      <c r="AM113" s="2" t="inlineStr">
        <is>
          <t>3</t>
        </is>
      </c>
      <c r="AN113" s="2" t="inlineStr">
        <is>
          <t>proposed</t>
        </is>
      </c>
      <c r="AO113" t="inlineStr">
        <is>
          <t>suunniteltu yksikkö, jonka avulla koordinoidaan EU:n toimia laajamittaisten kyberturvallisuuspoikkeamien ja -kriisien ehkäisyä, havaitsemista, torjumista, estämistä ja lieventämistä ja niihin reagoimista varten</t>
        </is>
      </c>
      <c r="AP113" s="2" t="inlineStr">
        <is>
          <t>unité conjointe de cybersécurité|
UCC</t>
        </is>
      </c>
      <c r="AQ113" s="2" t="inlineStr">
        <is>
          <t>3|
3</t>
        </is>
      </c>
      <c r="AR113" s="2" t="inlineStr">
        <is>
          <t xml:space="preserve">|
</t>
        </is>
      </c>
      <c r="AS113" t="inlineStr">
        <is>
          <t>unité dont l'objectif sera d'agir
dans les domaines de la &lt;a href="https://iate.europa.eu/entry/result/2229866/fr" target="_blank"&gt;cybersécurité&lt;/a&gt; et de la &lt;a href="https://iate.europa.eu/entry/result/931716/fr" target="_blank"&gt;transformation numérique&lt;/a&gt; afin
d'accélérer le partage d'informations et de mieux nous protéger</t>
        </is>
      </c>
      <c r="AT113" s="2" t="inlineStr">
        <is>
          <t>cibearaonad comhpháirteach</t>
        </is>
      </c>
      <c r="AU113" s="2" t="inlineStr">
        <is>
          <t>3</t>
        </is>
      </c>
      <c r="AV113" s="2" t="inlineStr">
        <is>
          <t/>
        </is>
      </c>
      <c r="AW113" t="inlineStr">
        <is>
          <t/>
        </is>
      </c>
      <c r="AX113" s="2" t="inlineStr">
        <is>
          <t>Zajednička jedinica za kibersigurnost</t>
        </is>
      </c>
      <c r="AY113" s="2" t="inlineStr">
        <is>
          <t>3</t>
        </is>
      </c>
      <c r="AZ113" s="2" t="inlineStr">
        <is>
          <t/>
        </is>
      </c>
      <c r="BA113" t="inlineStr">
        <is>
          <t/>
        </is>
      </c>
      <c r="BB113" s="2" t="inlineStr">
        <is>
          <t>közös kiberbiztonsági egység</t>
        </is>
      </c>
      <c r="BC113" s="2" t="inlineStr">
        <is>
          <t>3</t>
        </is>
      </c>
      <c r="BD113" s="2" t="inlineStr">
        <is>
          <t/>
        </is>
      </c>
      <c r="BE113" t="inlineStr">
        <is>
          <t>a &lt;a href="https://iate.europa.eu/entry/result/2229866/hu" target="_blank"&gt;kiberbiztonság&lt;/a&gt; és a &lt;a href="https://iate.europa.eu/entry/result/931716/hu" target="_blank"&gt;digitalizáció&lt;/a&gt; területein működő, tervezett egység, amelynek célja az információmegosztás felgyorsítása és a kibervédelem javítása</t>
        </is>
      </c>
      <c r="BF113" s="2" t="inlineStr">
        <is>
          <t>unità congiunta per il ciberspazio</t>
        </is>
      </c>
      <c r="BG113" s="2" t="inlineStr">
        <is>
          <t>3</t>
        </is>
      </c>
      <c r="BH113" s="2" t="inlineStr">
        <is>
          <t/>
        </is>
      </c>
      <c r="BI113" t="inlineStr">
        <is>
          <t>unità pianificata per lavorare negli ambiti della &lt;a href="https://iate.europa.eu/entry/result/2229866/it" target="_blank"&gt;cibersicurezza &lt;/a&gt;e della &lt;a href="https://iate.europa.eu/entry/result/931716/it" target="_blank"&gt;digitalizzazione&lt;/a&gt; allo scopo di accelerare la condivisione delle informazioni e migliorare la cibersicurezza</t>
        </is>
      </c>
      <c r="BJ113" s="2" t="inlineStr">
        <is>
          <t>Jungtinis kibernetinio saugumo padalinys</t>
        </is>
      </c>
      <c r="BK113" s="2" t="inlineStr">
        <is>
          <t>3</t>
        </is>
      </c>
      <c r="BL113" s="2" t="inlineStr">
        <is>
          <t>proposed</t>
        </is>
      </c>
      <c r="BM113" t="inlineStr">
        <is>
          <t>steigsimas padalinys informacijos mainams paspartinti ir kibernetiniam saugumui padidinti</t>
        </is>
      </c>
      <c r="BN113" s="2" t="inlineStr">
        <is>
          <t>kopēja kibervienība</t>
        </is>
      </c>
      <c r="BO113" s="2" t="inlineStr">
        <is>
          <t>3</t>
        </is>
      </c>
      <c r="BP113" s="2" t="inlineStr">
        <is>
          <t/>
        </is>
      </c>
      <c r="BQ113" t="inlineStr">
        <is>
          <t>platforma, ar kuras palīdzību koordinētu ES centienus
novērst, atklāt, atturēt, atvairīt un mazināt plaša mēroga kiberincidentus un krīzes un
reaģēt uz tiem</t>
        </is>
      </c>
      <c r="BR113" s="2" t="inlineStr">
        <is>
          <t>Ċiberunità konġunta</t>
        </is>
      </c>
      <c r="BS113" s="2" t="inlineStr">
        <is>
          <t>3</t>
        </is>
      </c>
      <c r="BT113" s="2" t="inlineStr">
        <is>
          <t/>
        </is>
      </c>
      <c r="BU113" t="inlineStr">
        <is>
          <t>unità ppjanata li taħdem fl-oqsma taċ-&lt;a href="https://iate.europa.eu/entry/result/2229866/mt" target="_blank"&gt;ċibersigurtà&lt;/a&gt; u tad-&lt;a href="https://iate.europa.eu/entry/result/3569111/mt" target="_blank"&gt;diġitalizzazzjoni&lt;/a&gt;, bit-tir li l-kondiviżjoni tal-informazzjoni ssir iżjed rapida filwaqt li tittejjeb iċ-ċibersigurtà</t>
        </is>
      </c>
      <c r="BV113" s="2" t="inlineStr">
        <is>
          <t>gezamenlijke cybereenheid</t>
        </is>
      </c>
      <c r="BW113" s="2" t="inlineStr">
        <is>
          <t>3</t>
        </is>
      </c>
      <c r="BX113" s="2" t="inlineStr">
        <is>
          <t>proposed</t>
        </is>
      </c>
      <c r="BY113" t="inlineStr">
        <is>
          <t>geplande eenheid op het gebied van digitalisering en cyberactiviteiten om sneller informatie uit te wisselen en de cyberbeveiliging te verbeteren</t>
        </is>
      </c>
      <c r="BZ113" s="2" t="inlineStr">
        <is>
          <t>wspólna jednostka ds. cyberprzestrzeni</t>
        </is>
      </c>
      <c r="CA113" s="2" t="inlineStr">
        <is>
          <t>3</t>
        </is>
      </c>
      <c r="CB113" s="2" t="inlineStr">
        <is>
          <t/>
        </is>
      </c>
      <c r="CC113" t="inlineStr">
        <is>
          <t>wirtualna i fizyczna platforma współpracy społeczności zajmujących się cyberbezpieczeństwem w Unii służąca koordynacji operacyjnej i technicznej w przypadku poważnych transgranicznych cyberzagrożeń i cyberincydentów w rozumieniu zalecenia Komisji (UE) 2021/1086</t>
        </is>
      </c>
      <c r="CD113" s="2" t="inlineStr">
        <is>
          <t>ciberunidade conjunta</t>
        </is>
      </c>
      <c r="CE113" s="2" t="inlineStr">
        <is>
          <t>3</t>
        </is>
      </c>
      <c r="CF113" s="2" t="inlineStr">
        <is>
          <t/>
        </is>
      </c>
      <c r="CG113" t="inlineStr">
        <is>
          <t>Grupo conjunto de trabalho sobre digitalização e ciberespaço a fim de acelerar a partilha de informações e melhorar a proteção informática.</t>
        </is>
      </c>
      <c r="CH113" s="2" t="inlineStr">
        <is>
          <t>unitate comună de securitate cibernetică|
unitate cibernetică comună</t>
        </is>
      </c>
      <c r="CI113" s="2" t="inlineStr">
        <is>
          <t>2|
2</t>
        </is>
      </c>
      <c r="CJ113" s="2" t="inlineStr">
        <is>
          <t xml:space="preserve">|
</t>
        </is>
      </c>
      <c r="CK113" t="inlineStr">
        <is>
          <t/>
        </is>
      </c>
      <c r="CL113" s="2" t="inlineStr">
        <is>
          <t>spoločná kybernetická jednotka</t>
        </is>
      </c>
      <c r="CM113" s="2" t="inlineStr">
        <is>
          <t>3</t>
        </is>
      </c>
      <c r="CN113" s="2" t="inlineStr">
        <is>
          <t/>
        </is>
      </c>
      <c r="CO113" t="inlineStr">
        <is>
          <t/>
        </is>
      </c>
      <c r="CP113" s="2" t="inlineStr">
        <is>
          <t>skupna kibernetska enota</t>
        </is>
      </c>
      <c r="CQ113" s="2" t="inlineStr">
        <is>
          <t>3</t>
        </is>
      </c>
      <c r="CR113" s="2" t="inlineStr">
        <is>
          <t/>
        </is>
      </c>
      <c r="CS113" t="inlineStr">
        <is>
          <t/>
        </is>
      </c>
      <c r="CT113" s="2" t="inlineStr">
        <is>
          <t>gemensam cyberenhet</t>
        </is>
      </c>
      <c r="CU113" s="2" t="inlineStr">
        <is>
          <t>3</t>
        </is>
      </c>
      <c r="CV113" s="2" t="inlineStr">
        <is>
          <t>proposed</t>
        </is>
      </c>
      <c r="CW113" t="inlineStr">
        <is>
          <t>planerad enhet som ska arbeta på områdena &lt;a href="https://iate.europa.eu/entry/result/2229866" target="_blank"&gt;cybersäkerhet &lt;/a&gt;och &lt;a href="https://iate.europa.eu/entry/result/931716" target="_blank"&gt;digitalisering &lt;/a&gt;i syfte att påskynda informationsutbytet och förbättra cybersäkerheten</t>
        </is>
      </c>
    </row>
    <row r="114">
      <c r="A114" s="1" t="str">
        <f>HYPERLINK("https://iate.europa.eu/entry/result/3581291/all", "3581291")</f>
        <v>3581291</v>
      </c>
      <c r="B114" t="inlineStr">
        <is>
          <t>EDUCATION AND COMMUNICATIONS</t>
        </is>
      </c>
      <c r="C114" t="inlineStr">
        <is>
          <t>EDUCATION AND COMMUNICATIONS|communications|communications policy|control of communications|disinformation;EDUCATION AND COMMUNICATIONS|communications|communications systems|Internet|social media;EDUCATION AND COMMUNICATIONS|information technology and data processing</t>
        </is>
      </c>
      <c r="D114" t="inlineStr">
        <is>
          <t>yes</t>
        </is>
      </c>
      <c r="E114" t="inlineStr">
        <is>
          <t/>
        </is>
      </c>
      <c r="F114" s="2" t="inlineStr">
        <is>
          <t>фалшив профил</t>
        </is>
      </c>
      <c r="G114" s="2" t="inlineStr">
        <is>
          <t>3</t>
        </is>
      </c>
      <c r="H114" s="2" t="inlineStr">
        <is>
          <t/>
        </is>
      </c>
      <c r="I114" t="inlineStr">
        <is>
          <t/>
        </is>
      </c>
      <c r="J114" s="2" t="inlineStr">
        <is>
          <t>falešný účet</t>
        </is>
      </c>
      <c r="K114" s="2" t="inlineStr">
        <is>
          <t>3</t>
        </is>
      </c>
      <c r="L114" s="2" t="inlineStr">
        <is>
          <t/>
        </is>
      </c>
      <c r="M114" t="inlineStr">
        <is>
          <t/>
        </is>
      </c>
      <c r="N114" s="2" t="inlineStr">
        <is>
          <t>falsk konto</t>
        </is>
      </c>
      <c r="O114" s="2" t="inlineStr">
        <is>
          <t>3</t>
        </is>
      </c>
      <c r="P114" s="2" t="inlineStr">
        <is>
          <t/>
        </is>
      </c>
      <c r="Q114" t="inlineStr">
        <is>
          <t/>
        </is>
      </c>
      <c r="R114" s="2" t="inlineStr">
        <is>
          <t>Scheinkonto|
Fake-Account</t>
        </is>
      </c>
      <c r="S114" s="2" t="inlineStr">
        <is>
          <t>3|
3</t>
        </is>
      </c>
      <c r="T114" s="2" t="inlineStr">
        <is>
          <t xml:space="preserve">|
</t>
        </is>
      </c>
      <c r="U114" t="inlineStr">
        <is>
          <t/>
        </is>
      </c>
      <c r="V114" s="2" t="inlineStr">
        <is>
          <t>ψευδής λογαριασμός|
ψεύτικος λογαριασμός</t>
        </is>
      </c>
      <c r="W114" s="2" t="inlineStr">
        <is>
          <t>3|
3</t>
        </is>
      </c>
      <c r="X114" s="2" t="inlineStr">
        <is>
          <t xml:space="preserve">|
</t>
        </is>
      </c>
      <c r="Y114" t="inlineStr">
        <is>
          <t/>
        </is>
      </c>
      <c r="Z114" s="2" t="inlineStr">
        <is>
          <t>fake account</t>
        </is>
      </c>
      <c r="AA114" s="2" t="inlineStr">
        <is>
          <t>3</t>
        </is>
      </c>
      <c r="AB114" s="2" t="inlineStr">
        <is>
          <t/>
        </is>
      </c>
      <c r="AC114" t="inlineStr">
        <is>
          <t>account where someone is pretending to be something or someone that does not exist</t>
        </is>
      </c>
      <c r="AD114" s="2" t="inlineStr">
        <is>
          <t>cuenta falsa</t>
        </is>
      </c>
      <c r="AE114" s="2" t="inlineStr">
        <is>
          <t>3</t>
        </is>
      </c>
      <c r="AF114" s="2" t="inlineStr">
        <is>
          <t/>
        </is>
      </c>
      <c r="AG114" t="inlineStr">
        <is>
          <t>Cuenta abierta en una red social adoptando la identidad de una persona u organización a la que se suplanta.</t>
        </is>
      </c>
      <c r="AH114" s="2" t="inlineStr">
        <is>
          <t>libakonto</t>
        </is>
      </c>
      <c r="AI114" s="2" t="inlineStr">
        <is>
          <t>3</t>
        </is>
      </c>
      <c r="AJ114" s="2" t="inlineStr">
        <is>
          <t/>
        </is>
      </c>
      <c r="AK114" t="inlineStr">
        <is>
          <t/>
        </is>
      </c>
      <c r="AL114" s="2" t="inlineStr">
        <is>
          <t>valetili|
väärennetty tili</t>
        </is>
      </c>
      <c r="AM114" s="2" t="inlineStr">
        <is>
          <t>3|
3</t>
        </is>
      </c>
      <c r="AN114" s="2" t="inlineStr">
        <is>
          <t xml:space="preserve">|
</t>
        </is>
      </c>
      <c r="AO114" t="inlineStr">
        <is>
          <t>sosiaalisen median, blogin tai kommenttipalstan käyttö jonkun muun (mahdollisesti keksityn henkilön) nimissä</t>
        </is>
      </c>
      <c r="AP114" s="2" t="inlineStr">
        <is>
          <t>faux compte</t>
        </is>
      </c>
      <c r="AQ114" s="2" t="inlineStr">
        <is>
          <t>3</t>
        </is>
      </c>
      <c r="AR114" s="2" t="inlineStr">
        <is>
          <t/>
        </is>
      </c>
      <c r="AS114" t="inlineStr">
        <is>
          <t>&lt;div&gt;
 compte ouvert au nom d'une personne dont l'identité a été usurpée pour se faire passer pour elle sur les réseaux sociaux&lt;/div&gt;</t>
        </is>
      </c>
      <c r="AT114" s="2" t="inlineStr">
        <is>
          <t>bréagchuntas</t>
        </is>
      </c>
      <c r="AU114" s="2" t="inlineStr">
        <is>
          <t>3</t>
        </is>
      </c>
      <c r="AV114" s="2" t="inlineStr">
        <is>
          <t/>
        </is>
      </c>
      <c r="AW114" t="inlineStr">
        <is>
          <t/>
        </is>
      </c>
      <c r="AX114" s="2" t="inlineStr">
        <is>
          <t>lažni račun</t>
        </is>
      </c>
      <c r="AY114" s="2" t="inlineStr">
        <is>
          <t>3</t>
        </is>
      </c>
      <c r="AZ114" s="2" t="inlineStr">
        <is>
          <t/>
        </is>
      </c>
      <c r="BA114" t="inlineStr">
        <is>
          <t/>
        </is>
      </c>
      <c r="BB114" s="2" t="inlineStr">
        <is>
          <t>hamis fiók</t>
        </is>
      </c>
      <c r="BC114" s="2" t="inlineStr">
        <is>
          <t>3</t>
        </is>
      </c>
      <c r="BD114" s="2" t="inlineStr">
        <is>
          <t/>
        </is>
      </c>
      <c r="BE114" t="inlineStr">
        <is>
          <t>olyan fiók, amellyel valaki nem létező személynek, tárgynak, cégnek adja ki magát</t>
        </is>
      </c>
      <c r="BF114" s="2" t="inlineStr">
        <is>
          <t>profilo falso|
account fasullo|
profilo fake|
account falso</t>
        </is>
      </c>
      <c r="BG114" s="2" t="inlineStr">
        <is>
          <t>2|
3|
3|
3</t>
        </is>
      </c>
      <c r="BH114" s="2" t="inlineStr">
        <is>
          <t xml:space="preserve">|
|
|
</t>
        </is>
      </c>
      <c r="BI114" t="inlineStr">
        <is>
          <t>account che qualcuno usa per fingersi una cosa o una persona inesistenti</t>
        </is>
      </c>
      <c r="BJ114" s="2" t="inlineStr">
        <is>
          <t>netikra paskyra</t>
        </is>
      </c>
      <c r="BK114" s="2" t="inlineStr">
        <is>
          <t>3</t>
        </is>
      </c>
      <c r="BL114" s="2" t="inlineStr">
        <is>
          <t/>
        </is>
      </c>
      <c r="BM114" t="inlineStr">
        <is>
          <t/>
        </is>
      </c>
      <c r="BN114" s="2" t="inlineStr">
        <is>
          <t>viltus konts</t>
        </is>
      </c>
      <c r="BO114" s="2" t="inlineStr">
        <is>
          <t>3</t>
        </is>
      </c>
      <c r="BP114" s="2" t="inlineStr">
        <is>
          <t/>
        </is>
      </c>
      <c r="BQ114" t="inlineStr">
        <is>
          <t/>
        </is>
      </c>
      <c r="BR114" s="2" t="inlineStr">
        <is>
          <t>kont falz</t>
        </is>
      </c>
      <c r="BS114" s="2" t="inlineStr">
        <is>
          <t>3</t>
        </is>
      </c>
      <c r="BT114" s="2" t="inlineStr">
        <is>
          <t/>
        </is>
      </c>
      <c r="BU114" t="inlineStr">
        <is>
          <t>kont fejn xi ħadd ikun qed jippretendi li hu xi ħadd jew xi ħaġa li ma teżistix</t>
        </is>
      </c>
      <c r="BV114" s="2" t="inlineStr">
        <is>
          <t>nepaccount|
nepprofiel</t>
        </is>
      </c>
      <c r="BW114" s="2" t="inlineStr">
        <is>
          <t>3|
3</t>
        </is>
      </c>
      <c r="BX114" s="2" t="inlineStr">
        <is>
          <t xml:space="preserve">|
</t>
        </is>
      </c>
      <c r="BY114" t="inlineStr">
        <is>
          <t>account op sociale media waarmee een persoon zich voordoet als iemand anders of als een niet bestaande persoon of organisatie</t>
        </is>
      </c>
      <c r="BZ114" s="2" t="inlineStr">
        <is>
          <t>fałszywe konto</t>
        </is>
      </c>
      <c r="CA114" s="2" t="inlineStr">
        <is>
          <t>3</t>
        </is>
      </c>
      <c r="CB114" s="2" t="inlineStr">
        <is>
          <t/>
        </is>
      </c>
      <c r="CC114" t="inlineStr">
        <is>
          <t>konto, za pomocą którego ktoś podszywa się pod kogoś lub coś innego</t>
        </is>
      </c>
      <c r="CD114" s="2" t="inlineStr">
        <is>
          <t>conta falsa</t>
        </is>
      </c>
      <c r="CE114" s="2" t="inlineStr">
        <is>
          <t>3</t>
        </is>
      </c>
      <c r="CF114" s="2" t="inlineStr">
        <is>
          <t/>
        </is>
      </c>
      <c r="CG114" t="inlineStr">
        <is>
          <t>Conta em que alguém se passa por uma pessoa ou algo que não existe.</t>
        </is>
      </c>
      <c r="CH114" s="2" t="inlineStr">
        <is>
          <t>cont fals</t>
        </is>
      </c>
      <c r="CI114" s="2" t="inlineStr">
        <is>
          <t>3</t>
        </is>
      </c>
      <c r="CJ114" s="2" t="inlineStr">
        <is>
          <t/>
        </is>
      </c>
      <c r="CK114" t="inlineStr">
        <is>
          <t>un cont în care cineva pretinde că este ceva sau cineva care nu există</t>
        </is>
      </c>
      <c r="CL114" s="2" t="inlineStr">
        <is>
          <t>falošné konto|
falošný účet</t>
        </is>
      </c>
      <c r="CM114" s="2" t="inlineStr">
        <is>
          <t>3|
3</t>
        </is>
      </c>
      <c r="CN114" s="2" t="inlineStr">
        <is>
          <t xml:space="preserve">preferred|
</t>
        </is>
      </c>
      <c r="CO114" t="inlineStr">
        <is>
          <t>konto, v rámci ktorého sa nejaká osoba vydáva za niečo, čo neexistuje, alebo za niekoho, kto neexistuje</t>
        </is>
      </c>
      <c r="CP114" s="2" t="inlineStr">
        <is>
          <t>lažni račun</t>
        </is>
      </c>
      <c r="CQ114" s="2" t="inlineStr">
        <is>
          <t>3</t>
        </is>
      </c>
      <c r="CR114" s="2" t="inlineStr">
        <is>
          <t/>
        </is>
      </c>
      <c r="CS114" t="inlineStr">
        <is>
          <t/>
        </is>
      </c>
      <c r="CT114" s="2" t="inlineStr">
        <is>
          <t>fejkkonton|
falskt konto</t>
        </is>
      </c>
      <c r="CU114" s="2" t="inlineStr">
        <is>
          <t>3|
3</t>
        </is>
      </c>
      <c r="CV114" s="2" t="inlineStr">
        <is>
          <t xml:space="preserve">|
</t>
        </is>
      </c>
      <c r="CW114" t="inlineStr">
        <is>
          <t/>
        </is>
      </c>
    </row>
    <row r="115">
      <c r="A115" s="1" t="str">
        <f>HYPERLINK("https://iate.europa.eu/entry/result/3568194/all", "3568194")</f>
        <v>3568194</v>
      </c>
      <c r="B115" t="inlineStr">
        <is>
          <t>EUROPEAN UNION;EDUCATION AND COMMUNICATIONS</t>
        </is>
      </c>
      <c r="C115" t="inlineStr">
        <is>
          <t>EUROPEAN UNION|European construction|deepening of the European Union|single market;EDUCATION AND COMMUNICATIONS|information technology and data processing</t>
        </is>
      </c>
      <c r="D115" t="inlineStr">
        <is>
          <t>yes</t>
        </is>
      </c>
      <c r="E115" t="inlineStr">
        <is>
          <t/>
        </is>
      </c>
      <c r="F115" s="2" t="inlineStr">
        <is>
          <t>единна цифрова платформа</t>
        </is>
      </c>
      <c r="G115" s="2" t="inlineStr">
        <is>
          <t>3</t>
        </is>
      </c>
      <c r="H115" s="2" t="inlineStr">
        <is>
          <t/>
        </is>
      </c>
      <c r="I115" t="inlineStr">
        <is>
          <t>портал, с който на гражданите и предприятията се предоставя лесен достъп до висококачествена изчерпателна информация, ефективни услуги за оказване на съдействие и решаване на проблеми и до ефикасни процедури във връзка с правилата на Съюза и националните правила, приложими за граждани и предприятия, които упражняват или възнамеряват да упражняват правата си, произтичащи от законодателството на Съюза в областта на вътрешния пазар, по смисъла на член 26, параграф 2 от ДФЕС</t>
        </is>
      </c>
      <c r="J115" s="2" t="inlineStr">
        <is>
          <t>jednotná digitální brána</t>
        </is>
      </c>
      <c r="K115" s="2" t="inlineStr">
        <is>
          <t>3</t>
        </is>
      </c>
      <c r="L115" s="2" t="inlineStr">
        <is>
          <t/>
        </is>
      </c>
      <c r="M115" t="inlineStr">
        <is>
          <t>on-line přístupový bod, jehož smyslem je poskytovat všechny informace potřebné k přeshraničnímu podnikání, cestování do jiné země EU, životu, studiu nebo práci v jiné zemi EU</t>
        </is>
      </c>
      <c r="N115" s="2" t="inlineStr">
        <is>
          <t>fælles digital portal</t>
        </is>
      </c>
      <c r="O115" s="2" t="inlineStr">
        <is>
          <t>3</t>
        </is>
      </c>
      <c r="P115" s="2" t="inlineStr">
        <is>
          <t/>
        </is>
      </c>
      <c r="Q115" t="inlineStr">
        <is>
          <t/>
        </is>
      </c>
      <c r="R115" s="2" t="inlineStr">
        <is>
          <t>einheitliches digitales Zugangstor</t>
        </is>
      </c>
      <c r="S115" s="2" t="inlineStr">
        <is>
          <t>3</t>
        </is>
      </c>
      <c r="T115" s="2" t="inlineStr">
        <is>
          <t/>
        </is>
      </c>
      <c r="U115" t="inlineStr">
        <is>
          <t>&lt;p&gt;zentrales Web-Portal mit Informationen über grenzüberschreitende Tätigkeiten in der EU&lt;/p&gt;</t>
        </is>
      </c>
      <c r="V115" s="2" t="inlineStr">
        <is>
          <t>ενιαία ψηφιακή πύλη</t>
        </is>
      </c>
      <c r="W115" s="2" t="inlineStr">
        <is>
          <t>3</t>
        </is>
      </c>
      <c r="X115" s="2" t="inlineStr">
        <is>
          <t>preferred</t>
        </is>
      </c>
      <c r="Y115" t="inlineStr">
        <is>
          <t>ψηφιακή πύλη ενσωματωμένη σε μια ενιαία πύλη υπό τη διαχείριση της Επιτροπής η οποία παραπέμπει με συνδέσμους στους σχετικούς εθνικούς και ενωσιακούς δικτυακούς τόπους με σκοπό να παρέχει στους πολίτες και στις επιχειρήσεις εύκολη διαδικτυακή πρόσβαση σε υπηρεσίες πληροφόρησης, παροχής βοήθειας και επίλυσης προβλημάτων σε ένα ευρύ φάσμα διοικητικών θεμάτων</t>
        </is>
      </c>
      <c r="Z115" s="2" t="inlineStr">
        <is>
          <t>single digital gateway</t>
        </is>
      </c>
      <c r="AA115" s="2" t="inlineStr">
        <is>
          <t>3</t>
        </is>
      </c>
      <c r="AB115" s="2" t="inlineStr">
        <is>
          <t/>
        </is>
      </c>
      <c r="AC115" t="inlineStr">
        <is>
          <t>online access point to all single market-related information, assistance, advice and problem-solving services for cross-border activities, linking up relevant EU and national content and services in a seamless, user-friendly and user-centric way, for the benefit of both people and businesses</t>
        </is>
      </c>
      <c r="AD115" s="2" t="inlineStr">
        <is>
          <t>pasarela digital única</t>
        </is>
      </c>
      <c r="AE115" s="2" t="inlineStr">
        <is>
          <t>3</t>
        </is>
      </c>
      <c r="AF115" s="2" t="inlineStr">
        <is>
          <t/>
        </is>
      </c>
      <c r="AG115" t="inlineStr">
        <is>
          <t>Interfaz común, disponible en todas las lenguas de la Unión y gestionada por la Comisión, en la que ciudadanos y empresas pueden acceder a toda la información, asesoramiento y servicios relacionados con las normas de la Unión y nacionales que les son aplicables en el ejercicio de sus derechos en el contexto del mercado interior [ &lt;a href="/entry/result/767068/all" id="ENTRY_TO_ENTRY_CONVERTER" target="_blank"&gt;IATE:767068&lt;/a&gt; ].</t>
        </is>
      </c>
      <c r="AH115" s="2" t="inlineStr">
        <is>
          <t>ühtne digivärav</t>
        </is>
      </c>
      <c r="AI115" s="2" t="inlineStr">
        <is>
          <t>3</t>
        </is>
      </c>
      <c r="AJ115" s="2" t="inlineStr">
        <is>
          <t/>
        </is>
      </c>
      <c r="AK115" t="inlineStr">
        <is>
          <t>veebipõhine juurdepääsupunkt kõigile 
&lt;i&gt;ühtse turuga&lt;/i&gt; [ &lt;a href="/entry/result/1102076/all" id="ENTRY_TO_ENTRY_CONVERTER" target="_blank"&gt;IATE:1102076&lt;/a&gt; ] seotud teabe-, abi-, nõuande- ja probleemide lahendamise teenustele seoses piiriülese tegevusega, ühendades ELi ja riigi tasandil asjakohase sisu ja teenused ühtsel, kasutajasõbralikul ja kasutajakesksel viisil, nii et see toob kasu nii inimestele kui ka ettevõtetele</t>
        </is>
      </c>
      <c r="AL115" s="2" t="inlineStr">
        <is>
          <t>sisämarkkinoiden digitaalinen palveluväylä|
yhteinen digitaalinen palveluväylä</t>
        </is>
      </c>
      <c r="AM115" s="2" t="inlineStr">
        <is>
          <t>2|
3</t>
        </is>
      </c>
      <c r="AN115" s="2" t="inlineStr">
        <is>
          <t xml:space="preserve">|
</t>
        </is>
      </c>
      <c r="AO115" t="inlineStr">
        <is>
          <t>sähköinen palvelualusta, josta kansalaiset ja yritykset voivat saada rajat ylittävissä tilanteissa sisämarkkinoihin liittyviä tieto-, neuvonta- ja ongelmanratkaisupalveluja ja joka yhdistää olennaiset EU:n ja kansallisen tason sisällöt ja palvelut saumattomalla, käyttäjäystävällisellä ja käyttäjäkeskeisellä tavalla</t>
        </is>
      </c>
      <c r="AP115" s="2" t="inlineStr">
        <is>
          <t>portail numérique unique</t>
        </is>
      </c>
      <c r="AQ115" s="2" t="inlineStr">
        <is>
          <t>3</t>
        </is>
      </c>
      <c r="AR115" s="2" t="inlineStr">
        <is>
          <t/>
        </is>
      </c>
      <c r="AS115" t="inlineStr">
        <is>
          <t>point d'accès en ligne à tous les services d'information, d'aide et de conseil liés au marché unique pour les activités transfrontières, qui relierait les contenus et services existant aux niveaux national et de l'UE en vue de créer un système d’information convivial pour les particuliers et les entreprises</t>
        </is>
      </c>
      <c r="AT115" s="2" t="inlineStr">
        <is>
          <t>pointe rochtana aonair digiteach|
tairseach aonair dhigiteach</t>
        </is>
      </c>
      <c r="AU115" s="2" t="inlineStr">
        <is>
          <t>3|
3</t>
        </is>
      </c>
      <c r="AV115" s="2" t="inlineStr">
        <is>
          <t xml:space="preserve">|
</t>
        </is>
      </c>
      <c r="AW115" t="inlineStr">
        <is>
          <t/>
        </is>
      </c>
      <c r="AX115" s="2" t="inlineStr">
        <is>
          <t>jedinstveni digitalni pristupnik</t>
        </is>
      </c>
      <c r="AY115" s="2" t="inlineStr">
        <is>
          <t>3</t>
        </is>
      </c>
      <c r="AZ115" s="2" t="inlineStr">
        <is>
          <t/>
        </is>
      </c>
      <c r="BA115" t="inlineStr">
        <is>
          <t/>
        </is>
      </c>
      <c r="BB115" s="2" t="inlineStr">
        <is>
          <t>egységes digitális kapu</t>
        </is>
      </c>
      <c r="BC115" s="2" t="inlineStr">
        <is>
          <t>4</t>
        </is>
      </c>
      <c r="BD115" s="2" t="inlineStr">
        <is>
          <t/>
        </is>
      </c>
      <c r="BE115" t="inlineStr">
        <is>
          <t>egyetlen hozzáférési pont az egységes piaccal kapcsolatos információkhoz, az uniós dimenziójú tevékenységekkel kapcsolatos segítségnyújtó, tanácsadó és problémamegoldó szolgáltatásokhoz</t>
        </is>
      </c>
      <c r="BF115" s="2" t="inlineStr">
        <is>
          <t>sportello digitale unico</t>
        </is>
      </c>
      <c r="BG115" s="2" t="inlineStr">
        <is>
          <t>3</t>
        </is>
      </c>
      <c r="BH115" s="2" t="inlineStr">
        <is>
          <t/>
        </is>
      </c>
      <c r="BI115" t="inlineStr">
        <is>
          <t>punto di ingresso unico mediante il quale cittadini e imprese possono accedere facilmente a informazioni di alta qualità, a procedure efficienti e a servizi di assistenza e di risoluzione dei problemi efficaci in relazione alle norme dell’Unione e nazionali applicabili a cittadini e imprese</t>
        </is>
      </c>
      <c r="BJ115" s="2" t="inlineStr">
        <is>
          <t>bendrieji skaitmeniniai vartai</t>
        </is>
      </c>
      <c r="BK115" s="2" t="inlineStr">
        <is>
          <t>3</t>
        </is>
      </c>
      <c r="BL115" s="2" t="inlineStr">
        <is>
          <t/>
        </is>
      </c>
      <c r="BM115" t="inlineStr">
        <is>
          <t>viena bendra prieigos vieta, kurioje piliečiai ir įmonės galės ES ir (arba) nacionaliniu lygmeniu gauti visą su bendrąja rinka susijusią informaciją, pagalbos, patarimų ir problemų sprendimo paslaugų</t>
        </is>
      </c>
      <c r="BN115" s="2" t="inlineStr">
        <is>
          <t>vienotā digitālā vārteja</t>
        </is>
      </c>
      <c r="BO115" s="2" t="inlineStr">
        <is>
          <t>2</t>
        </is>
      </c>
      <c r="BP115" s="2" t="inlineStr">
        <is>
          <t/>
        </is>
      </c>
      <c r="BQ115" t="inlineStr">
        <is>
          <t/>
        </is>
      </c>
      <c r="BR115" s="2" t="inlineStr">
        <is>
          <t>gateway diġitali unika</t>
        </is>
      </c>
      <c r="BS115" s="2" t="inlineStr">
        <is>
          <t>3</t>
        </is>
      </c>
      <c r="BT115" s="2" t="inlineStr">
        <is>
          <t/>
        </is>
      </c>
      <c r="BU115" t="inlineStr">
        <is>
          <t>punt ta' aċċess online għall-informazzjoni, l-assistenza, il-pariri u s-servizzi kollha biex jissolvew il-problemi relatati mas-Suq Uniku għall-attivitajiet transfruntiera, li jikkollega l-kontenut u s-servizzi rilevanti tal-UE u f'livell nazzjonali b'mod li jkun faċli biex jintuża mill-utent, iċċentrat madwar l-utent u li ma joħloqx intoppi għall-benefiċċju tan-nies u tan-negozji</t>
        </is>
      </c>
      <c r="BV115" s="2" t="inlineStr">
        <is>
          <t>één digitale toegangspoort</t>
        </is>
      </c>
      <c r="BW115" s="2" t="inlineStr">
        <is>
          <t>3</t>
        </is>
      </c>
      <c r="BX115" s="2" t="inlineStr">
        <is>
          <t/>
        </is>
      </c>
      <c r="BY115" t="inlineStr">
        <is>
          <t>één online toegangspunt, gebaseerd op bestaande portalen, contactpunten en netwerken, om alle diensten voor informatie, bijstand en oplossingen die nodig zijn om efficiënt over de grenzen heen te opereren, uit te breiden, te verbeteren en te stroomlijnen, en gebruikers in staat te stellen om de meest gebruikte nationale procedures volledig online af te handelen</t>
        </is>
      </c>
      <c r="BZ115" s="2" t="inlineStr">
        <is>
          <t>jeden portal cyfrowy|
jednolity portal cyfrowy</t>
        </is>
      </c>
      <c r="CA115" s="2" t="inlineStr">
        <is>
          <t>2|
3</t>
        </is>
      </c>
      <c r="CB115" s="2" t="inlineStr">
        <is>
          <t xml:space="preserve">|
</t>
        </is>
      </c>
      <c r="CC115" t="inlineStr">
        <is>
          <t/>
        </is>
      </c>
      <c r="CD115" s="2" t="inlineStr">
        <is>
          <t>plataforma digital única|
Portal Digital Único</t>
        </is>
      </c>
      <c r="CE115" s="2" t="inlineStr">
        <is>
          <t>3|
3</t>
        </is>
      </c>
      <c r="CF115" s="2" t="inlineStr">
        <is>
          <t xml:space="preserve">preferred|
</t>
        </is>
      </c>
      <c r="CG115" t="inlineStr">
        <is>
          <t/>
        </is>
      </c>
      <c r="CH115" s="2" t="inlineStr">
        <is>
          <t>portal digital unic</t>
        </is>
      </c>
      <c r="CI115" s="2" t="inlineStr">
        <is>
          <t>3</t>
        </is>
      </c>
      <c r="CJ115" s="2" t="inlineStr">
        <is>
          <t/>
        </is>
      </c>
      <c r="CK115" t="inlineStr">
        <is>
          <t/>
        </is>
      </c>
      <c r="CL115" s="2" t="inlineStr">
        <is>
          <t>jednotná digitálna brána</t>
        </is>
      </c>
      <c r="CM115" s="2" t="inlineStr">
        <is>
          <t>3</t>
        </is>
      </c>
      <c r="CN115" s="2" t="inlineStr">
        <is>
          <t/>
        </is>
      </c>
      <c r="CO115" t="inlineStr">
        <is>
          <t>online prístupový bod ku všetkým informáciám, pomoci, poradenstvu a službám, ktoré sa zameriavajú na riešenie problémov, týkajúcim sa jednotného trhu na účely vykonávania cezhraničných činností, prostredníctvom ktorého je prepojený relevantný obsah a služby na úrovni EÚ s takými obsahom a službami na vnútroštátnej úrovni bezbariérovým a ľahko použiteľným spôsobom zameraným na používateľa v prospech občanov, ako aj podnikov</t>
        </is>
      </c>
      <c r="CP115" s="2" t="inlineStr">
        <is>
          <t>enotni digitalni portal</t>
        </is>
      </c>
      <c r="CQ115" s="2" t="inlineStr">
        <is>
          <t>3</t>
        </is>
      </c>
      <c r="CR115" s="2" t="inlineStr">
        <is>
          <t/>
        </is>
      </c>
      <c r="CS115" t="inlineStr">
        <is>
          <t>enotno digitalno vstopno mesto, ki državljanom in podjetjem omogoča enostaven dostop do kakovostnih informacij, učinkovitih postopkov ter uspešnih storitev za pomoč in reševanje težav glede pravil Unije in nacionalnih pravil, veljavnih za državljane in podjetja, ki uveljavljajo ali nameravajo uveljavljati svoje pravice, ki izhajajo iz prava Unije na področju notranjega trga</t>
        </is>
      </c>
      <c r="CT115" s="2" t="inlineStr">
        <is>
          <t>gemensam digital ingång</t>
        </is>
      </c>
      <c r="CU115" s="2" t="inlineStr">
        <is>
          <t>3</t>
        </is>
      </c>
      <c r="CV115" s="2" t="inlineStr">
        <is>
          <t/>
        </is>
      </c>
      <c r="CW115" t="inlineStr">
        <is>
          <t/>
        </is>
      </c>
    </row>
    <row r="116">
      <c r="A116" s="1" t="str">
        <f>HYPERLINK("https://iate.europa.eu/entry/result/3626964/all", "3626964")</f>
        <v>3626964</v>
      </c>
      <c r="B116" t="inlineStr">
        <is>
          <t>EDUCATION AND COMMUNICATIONS</t>
        </is>
      </c>
      <c r="C116" t="inlineStr">
        <is>
          <t>EDUCATION AND COMMUNICATIONS|communications|communications systems|Internet|search engine</t>
        </is>
      </c>
      <c r="D116" t="inlineStr">
        <is>
          <t>yes</t>
        </is>
      </c>
      <c r="E116" t="inlineStr">
        <is>
          <t/>
        </is>
      </c>
      <c r="F116" t="inlineStr">
        <is>
          <t/>
        </is>
      </c>
      <c r="G116" t="inlineStr">
        <is>
          <t/>
        </is>
      </c>
      <c r="H116" t="inlineStr">
        <is>
          <t/>
        </is>
      </c>
      <c r="I116" t="inlineStr">
        <is>
          <t/>
        </is>
      </c>
      <c r="J116" t="inlineStr">
        <is>
          <t/>
        </is>
      </c>
      <c r="K116" t="inlineStr">
        <is>
          <t/>
        </is>
      </c>
      <c r="L116" t="inlineStr">
        <is>
          <t/>
        </is>
      </c>
      <c r="M116" t="inlineStr">
        <is>
          <t/>
        </is>
      </c>
      <c r="N116" t="inlineStr">
        <is>
          <t/>
        </is>
      </c>
      <c r="O116" t="inlineStr">
        <is>
          <t/>
        </is>
      </c>
      <c r="P116" t="inlineStr">
        <is>
          <t/>
        </is>
      </c>
      <c r="Q116" t="inlineStr">
        <is>
          <t/>
        </is>
      </c>
      <c r="R116" t="inlineStr">
        <is>
          <t/>
        </is>
      </c>
      <c r="S116" t="inlineStr">
        <is>
          <t/>
        </is>
      </c>
      <c r="T116" t="inlineStr">
        <is>
          <t/>
        </is>
      </c>
      <c r="U116" t="inlineStr">
        <is>
          <t/>
        </is>
      </c>
      <c r="V116" t="inlineStr">
        <is>
          <t/>
        </is>
      </c>
      <c r="W116" t="inlineStr">
        <is>
          <t/>
        </is>
      </c>
      <c r="X116" t="inlineStr">
        <is>
          <t/>
        </is>
      </c>
      <c r="Y116" t="inlineStr">
        <is>
          <t/>
        </is>
      </c>
      <c r="Z116" s="2" t="inlineStr">
        <is>
          <t>very large online search engine|
VLOSE</t>
        </is>
      </c>
      <c r="AA116" s="2" t="inlineStr">
        <is>
          <t>3|
3</t>
        </is>
      </c>
      <c r="AB116" s="2" t="inlineStr">
        <is>
          <t xml:space="preserve">|
</t>
        </is>
      </c>
      <c r="AC116" t="inlineStr">
        <is>
          <t>&lt;a href="https://iate.europa.eu/entry/result/903231" target="_blank"&gt;online search engine&lt;/a&gt; which has a significant societal and economic impact</t>
        </is>
      </c>
      <c r="AD116" t="inlineStr">
        <is>
          <t/>
        </is>
      </c>
      <c r="AE116" t="inlineStr">
        <is>
          <t/>
        </is>
      </c>
      <c r="AF116" t="inlineStr">
        <is>
          <t/>
        </is>
      </c>
      <c r="AG116" t="inlineStr">
        <is>
          <t/>
        </is>
      </c>
      <c r="AH116" t="inlineStr">
        <is>
          <t/>
        </is>
      </c>
      <c r="AI116" t="inlineStr">
        <is>
          <t/>
        </is>
      </c>
      <c r="AJ116" t="inlineStr">
        <is>
          <t/>
        </is>
      </c>
      <c r="AK116" t="inlineStr">
        <is>
          <t/>
        </is>
      </c>
      <c r="AL116" t="inlineStr">
        <is>
          <t/>
        </is>
      </c>
      <c r="AM116" t="inlineStr">
        <is>
          <t/>
        </is>
      </c>
      <c r="AN116" t="inlineStr">
        <is>
          <t/>
        </is>
      </c>
      <c r="AO116" t="inlineStr">
        <is>
          <t/>
        </is>
      </c>
      <c r="AP116" s="2" t="inlineStr">
        <is>
          <t>très grand moteur de recherche en ligne</t>
        </is>
      </c>
      <c r="AQ116" s="2" t="inlineStr">
        <is>
          <t>3</t>
        </is>
      </c>
      <c r="AR116" s="2" t="inlineStr">
        <is>
          <t/>
        </is>
      </c>
      <c r="AS116" t="inlineStr">
        <is>
          <t/>
        </is>
      </c>
      <c r="AT116" t="inlineStr">
        <is>
          <t/>
        </is>
      </c>
      <c r="AU116" t="inlineStr">
        <is>
          <t/>
        </is>
      </c>
      <c r="AV116" t="inlineStr">
        <is>
          <t/>
        </is>
      </c>
      <c r="AW116" t="inlineStr">
        <is>
          <t/>
        </is>
      </c>
      <c r="AX116" t="inlineStr">
        <is>
          <t/>
        </is>
      </c>
      <c r="AY116" t="inlineStr">
        <is>
          <t/>
        </is>
      </c>
      <c r="AZ116" t="inlineStr">
        <is>
          <t/>
        </is>
      </c>
      <c r="BA116" t="inlineStr">
        <is>
          <t/>
        </is>
      </c>
      <c r="BB116" t="inlineStr">
        <is>
          <t/>
        </is>
      </c>
      <c r="BC116" t="inlineStr">
        <is>
          <t/>
        </is>
      </c>
      <c r="BD116" t="inlineStr">
        <is>
          <t/>
        </is>
      </c>
      <c r="BE116" t="inlineStr">
        <is>
          <t/>
        </is>
      </c>
      <c r="BF116" t="inlineStr">
        <is>
          <t/>
        </is>
      </c>
      <c r="BG116" t="inlineStr">
        <is>
          <t/>
        </is>
      </c>
      <c r="BH116" t="inlineStr">
        <is>
          <t/>
        </is>
      </c>
      <c r="BI116" t="inlineStr">
        <is>
          <t/>
        </is>
      </c>
      <c r="BJ116" t="inlineStr">
        <is>
          <t/>
        </is>
      </c>
      <c r="BK116" t="inlineStr">
        <is>
          <t/>
        </is>
      </c>
      <c r="BL116" t="inlineStr">
        <is>
          <t/>
        </is>
      </c>
      <c r="BM116" t="inlineStr">
        <is>
          <t/>
        </is>
      </c>
      <c r="BN116" t="inlineStr">
        <is>
          <t/>
        </is>
      </c>
      <c r="BO116" t="inlineStr">
        <is>
          <t/>
        </is>
      </c>
      <c r="BP116" t="inlineStr">
        <is>
          <t/>
        </is>
      </c>
      <c r="BQ116" t="inlineStr">
        <is>
          <t/>
        </is>
      </c>
      <c r="BR116" t="inlineStr">
        <is>
          <t/>
        </is>
      </c>
      <c r="BS116" t="inlineStr">
        <is>
          <t/>
        </is>
      </c>
      <c r="BT116" t="inlineStr">
        <is>
          <t/>
        </is>
      </c>
      <c r="BU116" t="inlineStr">
        <is>
          <t/>
        </is>
      </c>
      <c r="BV116" t="inlineStr">
        <is>
          <t/>
        </is>
      </c>
      <c r="BW116" t="inlineStr">
        <is>
          <t/>
        </is>
      </c>
      <c r="BX116" t="inlineStr">
        <is>
          <t/>
        </is>
      </c>
      <c r="BY116" t="inlineStr">
        <is>
          <t/>
        </is>
      </c>
      <c r="BZ116" s="2" t="inlineStr">
        <is>
          <t>bardzo duża wyszukiwarka internetowa</t>
        </is>
      </c>
      <c r="CA116" s="2" t="inlineStr">
        <is>
          <t>3</t>
        </is>
      </c>
      <c r="CB116" s="2" t="inlineStr">
        <is>
          <t/>
        </is>
      </c>
      <c r="CC116" t="inlineStr">
        <is>
          <t>wyszukiwarka internetowa mająca znaczny wpływ na społeczeństwo i gospodarkę</t>
        </is>
      </c>
      <c r="CD116" s="2" t="inlineStr">
        <is>
          <t>motor de pesquisa em linha de muito grande dimensão</t>
        </is>
      </c>
      <c r="CE116" s="2" t="inlineStr">
        <is>
          <t>3</t>
        </is>
      </c>
      <c r="CF116" s="2" t="inlineStr">
        <is>
          <t/>
        </is>
      </c>
      <c r="CG116" t="inlineStr">
        <is>
          <t/>
        </is>
      </c>
      <c r="CH116" t="inlineStr">
        <is>
          <t/>
        </is>
      </c>
      <c r="CI116" t="inlineStr">
        <is>
          <t/>
        </is>
      </c>
      <c r="CJ116" t="inlineStr">
        <is>
          <t/>
        </is>
      </c>
      <c r="CK116" t="inlineStr">
        <is>
          <t/>
        </is>
      </c>
      <c r="CL116" t="inlineStr">
        <is>
          <t/>
        </is>
      </c>
      <c r="CM116" t="inlineStr">
        <is>
          <t/>
        </is>
      </c>
      <c r="CN116" t="inlineStr">
        <is>
          <t/>
        </is>
      </c>
      <c r="CO116" t="inlineStr">
        <is>
          <t/>
        </is>
      </c>
      <c r="CP116" t="inlineStr">
        <is>
          <t/>
        </is>
      </c>
      <c r="CQ116" t="inlineStr">
        <is>
          <t/>
        </is>
      </c>
      <c r="CR116" t="inlineStr">
        <is>
          <t/>
        </is>
      </c>
      <c r="CS116" t="inlineStr">
        <is>
          <t/>
        </is>
      </c>
      <c r="CT116" t="inlineStr">
        <is>
          <t/>
        </is>
      </c>
      <c r="CU116" t="inlineStr">
        <is>
          <t/>
        </is>
      </c>
      <c r="CV116" t="inlineStr">
        <is>
          <t/>
        </is>
      </c>
      <c r="CW116" t="inlineStr">
        <is>
          <t/>
        </is>
      </c>
    </row>
    <row r="117">
      <c r="A117" s="1" t="str">
        <f>HYPERLINK("https://iate.europa.eu/entry/result/314843/all", "314843")</f>
        <v>314843</v>
      </c>
      <c r="B117" t="inlineStr">
        <is>
          <t>EDUCATION AND COMMUNICATIONS</t>
        </is>
      </c>
      <c r="C117" t="inlineStr">
        <is>
          <t>EDUCATION AND COMMUNICATIONS|communications|communications systems;EDUCATION AND COMMUNICATIONS|information technology and data processing|information technology industry|software</t>
        </is>
      </c>
      <c r="D117" t="inlineStr">
        <is>
          <t>yes</t>
        </is>
      </c>
      <c r="E117" t="inlineStr">
        <is>
          <t/>
        </is>
      </c>
      <c r="F117" s="2" t="inlineStr">
        <is>
          <t>чатбот</t>
        </is>
      </c>
      <c r="G117" s="2" t="inlineStr">
        <is>
          <t>3</t>
        </is>
      </c>
      <c r="H117" s="2" t="inlineStr">
        <is>
          <t/>
        </is>
      </c>
      <c r="I117" t="inlineStr">
        <is>
          <t/>
        </is>
      </c>
      <c r="J117" s="2" t="inlineStr">
        <is>
          <t>chatbot|
chatovací robot</t>
        </is>
      </c>
      <c r="K117" s="2" t="inlineStr">
        <is>
          <t>3|
3</t>
        </is>
      </c>
      <c r="L117" s="2" t="inlineStr">
        <is>
          <t xml:space="preserve">|
</t>
        </is>
      </c>
      <c r="M117" t="inlineStr">
        <is>
          <t>počítačový program určený k automatizované komunikaci s lidmi</t>
        </is>
      </c>
      <c r="N117" s="2" t="inlineStr">
        <is>
          <t>chatbot</t>
        </is>
      </c>
      <c r="O117" s="2" t="inlineStr">
        <is>
          <t>3</t>
        </is>
      </c>
      <c r="P117" s="2" t="inlineStr">
        <is>
          <t/>
        </is>
      </c>
      <c r="Q117" t="inlineStr">
        <is>
          <t>et stykke software, der er opbygget af regler og evt. en kunstig intelligens, som med tekst og/eller tale kan føre en samtale med et menneske eller en anden bot via et chat interface</t>
        </is>
      </c>
      <c r="R117" s="2" t="inlineStr">
        <is>
          <t>Bot|
Chatterbot|
Chatbot</t>
        </is>
      </c>
      <c r="S117" s="2" t="inlineStr">
        <is>
          <t>3|
3|
3</t>
        </is>
      </c>
      <c r="T117" s="2" t="inlineStr">
        <is>
          <t xml:space="preserve">|
|
</t>
        </is>
      </c>
      <c r="U117" t="inlineStr">
        <is>
          <t>textbasiertes Dialogsystem, über das mit einem technischen System &lt;a href="https://de.wikipedia.org/wiki/Chat" target="_blank"&gt;gechattet &lt;/a&gt;werden kann</t>
        </is>
      </c>
      <c r="V117" s="2" t="inlineStr">
        <is>
          <t>διαλογικό ρομπότ</t>
        </is>
      </c>
      <c r="W117" s="2" t="inlineStr">
        <is>
          <t>3</t>
        </is>
      </c>
      <c r="X117" s="2" t="inlineStr">
        <is>
          <t/>
        </is>
      </c>
      <c r="Y117" t="inlineStr">
        <is>
          <t>πρόγραμμα υπολογιστή ή τεχνητή νοημοσύνη που πραγματοποιεί συζήτηση μέσω ήχου ή κειμένου</t>
        </is>
      </c>
      <c r="Z117" s="2" t="inlineStr">
        <is>
          <t>chatbot|
smartbot|
chatterbot|
interactive agent|
talkbot</t>
        </is>
      </c>
      <c r="AA117" s="2" t="inlineStr">
        <is>
          <t>3|
1|
1|
1|
1</t>
        </is>
      </c>
      <c r="AB117" s="2" t="inlineStr">
        <is>
          <t xml:space="preserve">|
|
|
|
</t>
        </is>
      </c>
      <c r="AC117" t="inlineStr">
        <is>
          <t>artificial intelligence (AI) software that can simulate a conversation (or a chat) with a user in natural language through messaging applications, websites, mobile apps or through the telephone</t>
        </is>
      </c>
      <c r="AD117" s="2" t="inlineStr">
        <is>
          <t>bot conversacional|
chatbot|
robot conversacional</t>
        </is>
      </c>
      <c r="AE117" s="2" t="inlineStr">
        <is>
          <t>3|
3|
3</t>
        </is>
      </c>
      <c r="AF117" s="2" t="inlineStr">
        <is>
          <t xml:space="preserve">|
|
</t>
        </is>
      </c>
      <c r="AG117" t="inlineStr">
        <is>
          <t>Software que puede imitar una conversación con una persona utilizando un lenguaje natural.</t>
        </is>
      </c>
      <c r="AH117" s="2" t="inlineStr">
        <is>
          <t>juturobot</t>
        </is>
      </c>
      <c r="AI117" s="2" t="inlineStr">
        <is>
          <t>3</t>
        </is>
      </c>
      <c r="AJ117" s="2" t="inlineStr">
        <is>
          <t/>
        </is>
      </c>
      <c r="AK117" t="inlineStr">
        <is>
          <t>inimvastaja või -vestleja kirja või kõnet simuleeriv teenus, põhineb reeglitel või tehisintellektil</t>
        </is>
      </c>
      <c r="AL117" s="2" t="inlineStr">
        <is>
          <t>asiointibotti|
chattibotti|
palvelubotti</t>
        </is>
      </c>
      <c r="AM117" s="2" t="inlineStr">
        <is>
          <t>3|
3|
3</t>
        </is>
      </c>
      <c r="AN117" s="2" t="inlineStr">
        <is>
          <t xml:space="preserve">|
|
</t>
        </is>
      </c>
      <c r="AO117" t="inlineStr">
        <is>
          <t>ohjelma, joka on suunniteltu keskustelemaan ihmisen kanssa joko puheen tai kirjoitetun tekstin välityksellä</t>
        </is>
      </c>
      <c r="AP117" s="2" t="inlineStr">
        <is>
          <t>agent de dialogue|
dialogueur</t>
        </is>
      </c>
      <c r="AQ117" s="2" t="inlineStr">
        <is>
          <t>3|
3</t>
        </is>
      </c>
      <c r="AR117" s="2" t="inlineStr">
        <is>
          <t xml:space="preserve">|
</t>
        </is>
      </c>
      <c r="AS117" t="inlineStr">
        <is>
          <t>logiciel spécialisé dans le dialogue en langage naturel avec un humain, qui est capable notamment de répondre à des questions ou de déclencher l’exécution de tâches, le tout par le biais de messages écrits</t>
        </is>
      </c>
      <c r="AT117" s="2" t="inlineStr">
        <is>
          <t>bota comhrá</t>
        </is>
      </c>
      <c r="AU117" s="2" t="inlineStr">
        <is>
          <t>3</t>
        </is>
      </c>
      <c r="AV117" s="2" t="inlineStr">
        <is>
          <t/>
        </is>
      </c>
      <c r="AW117" t="inlineStr">
        <is>
          <t/>
        </is>
      </c>
      <c r="AX117" t="inlineStr">
        <is>
          <t/>
        </is>
      </c>
      <c r="AY117" t="inlineStr">
        <is>
          <t/>
        </is>
      </c>
      <c r="AZ117" t="inlineStr">
        <is>
          <t/>
        </is>
      </c>
      <c r="BA117" t="inlineStr">
        <is>
          <t/>
        </is>
      </c>
      <c r="BB117" s="2" t="inlineStr">
        <is>
          <t>csevegőrobot|
csetbot</t>
        </is>
      </c>
      <c r="BC117" s="2" t="inlineStr">
        <is>
          <t>3|
3</t>
        </is>
      </c>
      <c r="BD117" s="2" t="inlineStr">
        <is>
          <t xml:space="preserve">|
</t>
        </is>
      </c>
      <c r="BE117" t="inlineStr">
        <is>
          <t>olyan mesterségesintelligencia-alapú szoftver, amely képes beszélgetést folytatni a felhasználóval mobilappon, weboldalakon, üzenetküldő alkalmazásokban vagy telefonon</t>
        </is>
      </c>
      <c r="BF117" s="2" t="inlineStr">
        <is>
          <t>chatbot|
chat robot</t>
        </is>
      </c>
      <c r="BG117" s="2" t="inlineStr">
        <is>
          <t>3|
3</t>
        </is>
      </c>
      <c r="BH117" s="2" t="inlineStr">
        <is>
          <t xml:space="preserve">|
</t>
        </is>
      </c>
      <c r="BI117" t="inlineStr">
        <is>
          <t>sotftware di intelligenza artificiale che imita la conversazione umana interattiva</t>
        </is>
      </c>
      <c r="BJ117" s="2" t="inlineStr">
        <is>
          <t>pokalbių robotas</t>
        </is>
      </c>
      <c r="BK117" s="2" t="inlineStr">
        <is>
          <t>3</t>
        </is>
      </c>
      <c r="BL117" s="2" t="inlineStr">
        <is>
          <t/>
        </is>
      </c>
      <c r="BM117" t="inlineStr">
        <is>
          <t/>
        </is>
      </c>
      <c r="BN117" s="2" t="inlineStr">
        <is>
          <t>sarunbots</t>
        </is>
      </c>
      <c r="BO117" s="2" t="inlineStr">
        <is>
          <t>3</t>
        </is>
      </c>
      <c r="BP117" s="2" t="inlineStr">
        <is>
          <t/>
        </is>
      </c>
      <c r="BQ117" t="inlineStr">
        <is>
          <t/>
        </is>
      </c>
      <c r="BR117" s="2" t="inlineStr">
        <is>
          <t>chatbot</t>
        </is>
      </c>
      <c r="BS117" s="2" t="inlineStr">
        <is>
          <t>3</t>
        </is>
      </c>
      <c r="BT117" s="2" t="inlineStr">
        <is>
          <t/>
        </is>
      </c>
      <c r="BU117" t="inlineStr">
        <is>
          <t>software tal-intelliġenza artifiċjali (IA) li jista' jissimula konverżazzjoni (jew chat) ma' utent b'lingwa naturali permezz ta' applikazzjonijiet tal-messaging, websites, apps tal-mobile jew permezz tat-telefown</t>
        </is>
      </c>
      <c r="BV117" s="2" t="inlineStr">
        <is>
          <t>chatbot</t>
        </is>
      </c>
      <c r="BW117" s="2" t="inlineStr">
        <is>
          <t>3</t>
        </is>
      </c>
      <c r="BX117" s="2" t="inlineStr">
        <is>
          <t/>
        </is>
      </c>
      <c r="BY117" t="inlineStr">
        <is>
          <t>"softwareprogramma dat kan communiceren of ‘chatten’ met menselijke gebruikers via auditieve of tekstuele methoden door gebruik te maken van natuurlijke taal met als doel menselijke interacties te simuleren"</t>
        </is>
      </c>
      <c r="BZ117" s="2" t="inlineStr">
        <is>
          <t>chatbot|
wirtualny doradca|
wirtualny rozmówca</t>
        </is>
      </c>
      <c r="CA117" s="2" t="inlineStr">
        <is>
          <t>3|
3|
3</t>
        </is>
      </c>
      <c r="CB117" s="2" t="inlineStr">
        <is>
          <t xml:space="preserve">|
|
</t>
        </is>
      </c>
      <c r="CC117" t="inlineStr">
        <is>
          <t>oprogramowanie, które analizuje i rozumie najczęstsze pytania klientów i dostarcza natychmiastowych odpowiedzi, bez zatrudniania konsultantów</t>
        </is>
      </c>
      <c r="CD117" s="2" t="inlineStr">
        <is>
          <t>robô de conversação</t>
        </is>
      </c>
      <c r="CE117" s="2" t="inlineStr">
        <is>
          <t>3</t>
        </is>
      </c>
      <c r="CF117" s="2" t="inlineStr">
        <is>
          <t/>
        </is>
      </c>
      <c r="CG117" t="inlineStr">
        <is>
          <t/>
        </is>
      </c>
      <c r="CH117" s="2" t="inlineStr">
        <is>
          <t>chatbot|
robot de chat</t>
        </is>
      </c>
      <c r="CI117" s="2" t="inlineStr">
        <is>
          <t>3|
3</t>
        </is>
      </c>
      <c r="CJ117" s="2" t="inlineStr">
        <is>
          <t xml:space="preserve">|
</t>
        </is>
      </c>
      <c r="CK117" t="inlineStr">
        <is>
          <t/>
        </is>
      </c>
      <c r="CL117" s="2" t="inlineStr">
        <is>
          <t>chatbot|
konverzačný robot</t>
        </is>
      </c>
      <c r="CM117" s="2" t="inlineStr">
        <is>
          <t>3|
3</t>
        </is>
      </c>
      <c r="CN117" s="2" t="inlineStr">
        <is>
          <t xml:space="preserve">|
</t>
        </is>
      </c>
      <c r="CO117" t="inlineStr">
        <is>
          <t>umelá inteligencia, ktorá simuluje rozhovor (chat) s používaľom v prirodzenom jazyku prostredníctvom aplikácie na prijímanie a posielanie správ, prostredníctvom webových stránok, mobilných aplikáciií alebo telefónu</t>
        </is>
      </c>
      <c r="CP117" s="2" t="inlineStr">
        <is>
          <t>klepetalni bot|
avtomatski klepetalnik|
digitalni asistent|
klepetalni robot</t>
        </is>
      </c>
      <c r="CQ117" s="2" t="inlineStr">
        <is>
          <t>3|
3|
3|
3</t>
        </is>
      </c>
      <c r="CR117" s="2" t="inlineStr">
        <is>
          <t xml:space="preserve">|
|
|
</t>
        </is>
      </c>
      <c r="CS117" t="inlineStr">
        <is>
          <t>storitev, ki jo poganjajo pravila in včasih umetna inteligenca ter omogoča interakcijo prek vmesnika za klepet</t>
        </is>
      </c>
      <c r="CT117" s="2" t="inlineStr">
        <is>
          <t>dialogrobot|
chatbot</t>
        </is>
      </c>
      <c r="CU117" s="2" t="inlineStr">
        <is>
          <t>2|
3</t>
        </is>
      </c>
      <c r="CV117" s="2" t="inlineStr">
        <is>
          <t xml:space="preserve">|
</t>
        </is>
      </c>
      <c r="CW117" t="inlineStr">
        <is>
          <t/>
        </is>
      </c>
    </row>
    <row r="118">
      <c r="A118" s="1" t="str">
        <f>HYPERLINK("https://iate.europa.eu/entry/result/3581479/all", "3581479")</f>
        <v>3581479</v>
      </c>
      <c r="B118" t="inlineStr">
        <is>
          <t>EDUCATION AND COMMUNICATIONS;POLITICS</t>
        </is>
      </c>
      <c r="C118" t="inlineStr">
        <is>
          <t>EDUCATION AND COMMUNICATIONS|communications;POLITICS|politics and public safety|public opinion</t>
        </is>
      </c>
      <c r="D118" t="inlineStr">
        <is>
          <t>yes</t>
        </is>
      </c>
      <c r="E118" t="inlineStr">
        <is>
          <t/>
        </is>
      </c>
      <c r="F118" s="2" t="inlineStr">
        <is>
          <t>кампания за дезинформация</t>
        </is>
      </c>
      <c r="G118" s="2" t="inlineStr">
        <is>
          <t>3</t>
        </is>
      </c>
      <c r="H118" s="2" t="inlineStr">
        <is>
          <t/>
        </is>
      </c>
      <c r="I118" t="inlineStr">
        <is>
          <t/>
        </is>
      </c>
      <c r="J118" s="2" t="inlineStr">
        <is>
          <t>dezinformační kampaň|
dezinformační válka</t>
        </is>
      </c>
      <c r="K118" s="2" t="inlineStr">
        <is>
          <t>3|
3</t>
        </is>
      </c>
      <c r="L118" s="2" t="inlineStr">
        <is>
          <t xml:space="preserve">|
</t>
        </is>
      </c>
      <c r="M118" t="inlineStr">
        <is>
          <t>strategie šíření prokazatelně falešných nebo zavádějících informací, která vzniká za účelem ekonomického prospěchu nebo úmyslného podvádění veřejnosti a může působit veřejnou újmu</t>
        </is>
      </c>
      <c r="N118" s="2" t="inlineStr">
        <is>
          <t>desinformationskrig|
desinformationskampagne</t>
        </is>
      </c>
      <c r="O118" s="2" t="inlineStr">
        <is>
          <t>3|
3</t>
        </is>
      </c>
      <c r="P118" s="2" t="inlineStr">
        <is>
          <t xml:space="preserve">|
</t>
        </is>
      </c>
      <c r="Q118" t="inlineStr">
        <is>
          <t>strategi til
spredning af &lt;a href="https://iate.europa.eu/entry/result/1873368/da" target="_blank"&gt;desinformation&lt;/a&gt; med det formål at skabe mistillid, påvirke
samfundsdebatten og blande sig i den demokratiske beslutningsproces, ofte som
en del af hybrid krigsførelse eller cyberangreb og hacking af netværk</t>
        </is>
      </c>
      <c r="R118" s="2" t="inlineStr">
        <is>
          <t>Desinformationskrieg|
Desinformationskampagne</t>
        </is>
      </c>
      <c r="S118" s="2" t="inlineStr">
        <is>
          <t>3|
3</t>
        </is>
      </c>
      <c r="T118" s="2" t="inlineStr">
        <is>
          <t xml:space="preserve">|
</t>
        </is>
      </c>
      <c r="U118" t="inlineStr">
        <is>
          <t>Strategie, die zur Verbreitung von &lt;a href="https://iate.europa.eu/entry/result/2151839/all" target="_blank"&gt;falschen Informationen&lt;/a&gt; eingesetzt wird, um gesellschaftliche Debatten zu beeinflussen, Spaltungen herbeizuführen und in die demokratische Entscheidungsfindung einzugreifen, und die oft Teil einer hybriden Kriegsführung ist‚ zu der Cyberangriffe und das „Hacken“ von Netzen gehören</t>
        </is>
      </c>
      <c r="V118" s="2" t="inlineStr">
        <is>
          <t>εκστρατεία παραπληροφόρησης|
πόλεμος παραπληροφόρησης</t>
        </is>
      </c>
      <c r="W118" s="2" t="inlineStr">
        <is>
          <t>3|
3</t>
        </is>
      </c>
      <c r="X118" s="2" t="inlineStr">
        <is>
          <t xml:space="preserve">|
</t>
        </is>
      </c>
      <c r="Y118" t="inlineStr">
        <is>
          <t>στρατηγική σκόπιμης διάδοσης ανακριβών,
αναληθών πληροφοριών ή/και απόκρυψης στοιχείων που έχει ως στόχο να επηρεάσει τον κοινωνικό διάλογο, να διχάσει και να παρέμβει στη δημοκρατική διαδικασία λήψης αποφάσεων, συνήθως ως μέρος υβριδικού πολέμου ή κυβερνοεπιθέσεων και παραβίασης δικτύων</t>
        </is>
      </c>
      <c r="Z118" s="2" t="inlineStr">
        <is>
          <t>disinformation campaign|
disinformation war</t>
        </is>
      </c>
      <c r="AA118" s="2" t="inlineStr">
        <is>
          <t>3|
3</t>
        </is>
      </c>
      <c r="AB118" s="2" t="inlineStr">
        <is>
          <t xml:space="preserve">|
</t>
        </is>
      </c>
      <c r="AC118" t="inlineStr">
        <is>
          <t>strategy of spreading false information in order
to manifest distrust, influence societal debates and interfere in democratic
decision-making, often as part of hybrid warfare or cyber-attacks and
the hacking of networks</t>
        </is>
      </c>
      <c r="AD118" s="2" t="inlineStr">
        <is>
          <t>campaña de desinformación</t>
        </is>
      </c>
      <c r="AE118" s="2" t="inlineStr">
        <is>
          <t>3</t>
        </is>
      </c>
      <c r="AF118" s="2" t="inlineStr">
        <is>
          <t/>
        </is>
      </c>
      <c r="AG118" t="inlineStr">
        <is>
          <t/>
        </is>
      </c>
      <c r="AH118" s="2" t="inlineStr">
        <is>
          <t>desinformatsioonikampaania</t>
        </is>
      </c>
      <c r="AI118" s="2" t="inlineStr">
        <is>
          <t>3</t>
        </is>
      </c>
      <c r="AJ118" s="2" t="inlineStr">
        <is>
          <t/>
        </is>
      </c>
      <c r="AK118" t="inlineStr">
        <is>
          <t>teadlikult eksitava informatsiooni organiseeritud levitamine, et külvata usaldamatust ja tekitada sotsiaalseid pingeid ning ohustada seeläbi julgeolekut</t>
        </is>
      </c>
      <c r="AL118" s="2" t="inlineStr">
        <is>
          <t>disinformaatiosota|
disinformaatiokampanja</t>
        </is>
      </c>
      <c r="AM118" s="2" t="inlineStr">
        <is>
          <t>3|
3</t>
        </is>
      </c>
      <c r="AN118" s="2" t="inlineStr">
        <is>
          <t xml:space="preserve">|
</t>
        </is>
      </c>
      <c r="AO118" t="inlineStr">
        <is>
          <t>väärän tiedon levittäminen, jotta voitisiin vaikuttaa yhteiskunnallisiin keskusteluihin, luoda jakolinjoja ja häiritä demokraattista päätöksentekoa usein osana hybridisodankäyntiä, johon liittyy kyberhyökkäyksiä ja tietoverkkojen hakkerointia</t>
        </is>
      </c>
      <c r="AP118" s="2" t="inlineStr">
        <is>
          <t>campagne de désinformation</t>
        </is>
      </c>
      <c r="AQ118" s="2" t="inlineStr">
        <is>
          <t>3</t>
        </is>
      </c>
      <c r="AR118" s="2" t="inlineStr">
        <is>
          <t/>
        </is>
      </c>
      <c r="AS118" t="inlineStr">
        <is>
          <t>mise en oeuvre d'un ensemble de techniques de communication visant à répandre des informations fausses ou trompeuses pour influencer des débats sociétaux, introduire des clivages et interférer avec les processus de prise de décision démocratiques, souvent dans le cadre d'une guerre hybride comprenant des cyber-attaques et le piratage de réseaux</t>
        </is>
      </c>
      <c r="AT118" s="2" t="inlineStr">
        <is>
          <t>feachtas bréagaisnéise</t>
        </is>
      </c>
      <c r="AU118" s="2" t="inlineStr">
        <is>
          <t>3</t>
        </is>
      </c>
      <c r="AV118" s="2" t="inlineStr">
        <is>
          <t/>
        </is>
      </c>
      <c r="AW118" t="inlineStr">
        <is>
          <t/>
        </is>
      </c>
      <c r="AX118" s="2" t="inlineStr">
        <is>
          <t>kampanja dezinformiranja</t>
        </is>
      </c>
      <c r="AY118" s="2" t="inlineStr">
        <is>
          <t>3</t>
        </is>
      </c>
      <c r="AZ118" s="2" t="inlineStr">
        <is>
          <t/>
        </is>
      </c>
      <c r="BA118" t="inlineStr">
        <is>
          <t/>
        </is>
      </c>
      <c r="BB118" s="2" t="inlineStr">
        <is>
          <t>dezinformációs háború|
dezinformációs kampány</t>
        </is>
      </c>
      <c r="BC118" s="2" t="inlineStr">
        <is>
          <t>3|
2</t>
        </is>
      </c>
      <c r="BD118" s="2" t="inlineStr">
        <is>
          <t xml:space="preserve">|
</t>
        </is>
      </c>
      <c r="BE118" t="inlineStr">
        <is>
          <t/>
        </is>
      </c>
      <c r="BF118" s="2" t="inlineStr">
        <is>
          <t>campagna di disinformazione</t>
        </is>
      </c>
      <c r="BG118" s="2" t="inlineStr">
        <is>
          <t>3</t>
        </is>
      </c>
      <c r="BH118" s="2" t="inlineStr">
        <is>
          <t/>
        </is>
      </c>
      <c r="BI118" t="inlineStr">
        <is>
          <t>azioni coordinate di diffusione di fake news o enfatizzazione di notizie di valore limitato, legate a forti interessi economici o di tipo politico, che sfruttano vari media per ottenere una diffusione capillare e pressante, con l'intento di legittimare le idee diffuse rendendole costantemente presenti nella vita del cittadino e inducendo quindi quest'ultimo a fidarsi di quanto legge</t>
        </is>
      </c>
      <c r="BJ118" s="2" t="inlineStr">
        <is>
          <t>dezinformacijos kampanija|
dezinformacijos karas</t>
        </is>
      </c>
      <c r="BK118" s="2" t="inlineStr">
        <is>
          <t>3|
3</t>
        </is>
      </c>
      <c r="BL118" s="2" t="inlineStr">
        <is>
          <t xml:space="preserve">|
</t>
        </is>
      </c>
      <c r="BM118" t="inlineStr">
        <is>
          <t>&lt;div&gt;suplanuotų veiksmų visuma, siekiant tikslingai skleisti realybės neatitinkančią informaciją&lt;/div&gt;</t>
        </is>
      </c>
      <c r="BN118" s="2" t="inlineStr">
        <is>
          <t>dezinformācijas kampaņa</t>
        </is>
      </c>
      <c r="BO118" s="2" t="inlineStr">
        <is>
          <t>3</t>
        </is>
      </c>
      <c r="BP118" s="2" t="inlineStr">
        <is>
          <t/>
        </is>
      </c>
      <c r="BQ118" t="inlineStr">
        <is>
          <t>nepatiesas informācijas izplatīšanas stratēģija ar mērķi paust neuzticību, ietekmēt sabiedrības debates un iejaukties demokrātisku lēmumu pieņemšanā, kas bieži vien ir daļa no
hibrīdkara un ietver arī kiberuzbrukumus un tīklu uzlaušanu</t>
        </is>
      </c>
      <c r="BR118" s="2" t="inlineStr">
        <is>
          <t>kampanja ta’ diżinformazzjoni</t>
        </is>
      </c>
      <c r="BS118" s="2" t="inlineStr">
        <is>
          <t>3</t>
        </is>
      </c>
      <c r="BT118" s="2" t="inlineStr">
        <is>
          <t/>
        </is>
      </c>
      <c r="BU118" t="inlineStr">
        <is>
          <t>strateġija li l-għan tagħha huwa li tiġi disseminata informazzjoni falza jew qarrieqa sabiex tinfluwenza d-dibattiti soċjali, toħloq diviżjoni, u tinterferixxi mal-proċess tat-teħid ta' deċiżjonijiet demokratiku, ta' spiss fil-qafas ta' gwerra ibrida, li tinkludi ċiberattakki u hacking ta’ networks</t>
        </is>
      </c>
      <c r="BV118" s="2" t="inlineStr">
        <is>
          <t>desinformatiecampagne</t>
        </is>
      </c>
      <c r="BW118" s="2" t="inlineStr">
        <is>
          <t>3</t>
        </is>
      </c>
      <c r="BX118" s="2" t="inlineStr">
        <is>
          <t/>
        </is>
      </c>
      <c r="BY118" t="inlineStr">
        <is>
          <t>geheel van gecoördineerde inspanningen om aantoonbaar foute of misleidende informatie te verspreiden met als doel maatschappelijke debatten te beïnvloeden, het wantrouwen aan te wakkeren, verdeeldheid te creëren en zich te mengen in de democratische besluitvorming, vaak als onderdeel van hybride oorlogsvoering of cyberaanvallen en het hacken van netwerken</t>
        </is>
      </c>
      <c r="BZ118" s="2" t="inlineStr">
        <is>
          <t>kampania dezinformacyjna|
wojna dezinformacyjna</t>
        </is>
      </c>
      <c r="CA118" s="2" t="inlineStr">
        <is>
          <t>3|
3</t>
        </is>
      </c>
      <c r="CB118" s="2" t="inlineStr">
        <is>
          <t xml:space="preserve">|
</t>
        </is>
      </c>
      <c r="CC118" t="inlineStr">
        <is>
          <t/>
        </is>
      </c>
      <c r="CD118" s="2" t="inlineStr">
        <is>
          <t>campanha de desinformação</t>
        </is>
      </c>
      <c r="CE118" s="2" t="inlineStr">
        <is>
          <t>3</t>
        </is>
      </c>
      <c r="CF118" s="2" t="inlineStr">
        <is>
          <t/>
        </is>
      </c>
      <c r="CG118" t="inlineStr">
        <is>
          <t>Implementação de um conjunto de técnicas de comunicação destinadas a divulgar e espalhar informações falsas ou enganosas para influenciar os debates sociais, criar divisões e interferir na tomada de decisões democráticas, muitas vezes como parte de uma guerra híbrida que envolve ciberataques e pirataria informática nas redes sociais.</t>
        </is>
      </c>
      <c r="CH118" s="2" t="inlineStr">
        <is>
          <t>campanie de dezinformare|
război al dezinformării</t>
        </is>
      </c>
      <c r="CI118" s="2" t="inlineStr">
        <is>
          <t>3|
3</t>
        </is>
      </c>
      <c r="CJ118" s="2" t="inlineStr">
        <is>
          <t xml:space="preserve">|
</t>
        </is>
      </c>
      <c r="CK118" t="inlineStr">
        <is>
          <t/>
        </is>
      </c>
      <c r="CL118" s="2" t="inlineStr">
        <is>
          <t>dezinformačná kampaň</t>
        </is>
      </c>
      <c r="CM118" s="2" t="inlineStr">
        <is>
          <t>3</t>
        </is>
      </c>
      <c r="CN118" s="2" t="inlineStr">
        <is>
          <t/>
        </is>
      </c>
      <c r="CO118" t="inlineStr">
        <is>
          <t/>
        </is>
      </c>
      <c r="CP118" s="2" t="inlineStr">
        <is>
          <t>dezinformacijska kampanja|
dezinformacijska vojna</t>
        </is>
      </c>
      <c r="CQ118" s="2" t="inlineStr">
        <is>
          <t>3|
3</t>
        </is>
      </c>
      <c r="CR118" s="2" t="inlineStr">
        <is>
          <t xml:space="preserve">|
</t>
        </is>
      </c>
      <c r="CS118" t="inlineStr">
        <is>
          <t/>
        </is>
      </c>
      <c r="CT118" s="2" t="inlineStr">
        <is>
          <t>desinformationskampanj</t>
        </is>
      </c>
      <c r="CU118" s="2" t="inlineStr">
        <is>
          <t>3</t>
        </is>
      </c>
      <c r="CV118" s="2" t="inlineStr">
        <is>
          <t/>
        </is>
      </c>
      <c r="CW118" t="inlineStr">
        <is>
          <t>strategi för avsiktlig spridning av desinformation där tonvikten vanligen
ligger på att utnyttja målets svagheter och skapa tvetydighet för att försvåra
beslutsfattandet. Detta påverkar
samhällsdebatten och stör det demokratiska beslutsfattandet och är ofta
en del av hybridkrigföring och kombineras med cyberangrepp och hackande av nät</t>
        </is>
      </c>
    </row>
    <row r="119">
      <c r="A119" s="1" t="str">
        <f>HYPERLINK("https://iate.europa.eu/entry/result/3628114/all", "3628114")</f>
        <v>3628114</v>
      </c>
      <c r="B119" t="inlineStr">
        <is>
          <t>LAW</t>
        </is>
      </c>
      <c r="C119" t="inlineStr">
        <is>
          <t>LAW|rights and freedoms|rights of the individual|children's rights;LAW|criminal law|offence|crime against individuals|sexual offence</t>
        </is>
      </c>
      <c r="D119" t="inlineStr">
        <is>
          <t>yes</t>
        </is>
      </c>
      <c r="E119" t="inlineStr">
        <is>
          <t>proposed</t>
        </is>
      </c>
      <c r="F119" t="inlineStr">
        <is>
          <t/>
        </is>
      </c>
      <c r="G119" t="inlineStr">
        <is>
          <t/>
        </is>
      </c>
      <c r="H119" t="inlineStr">
        <is>
          <t/>
        </is>
      </c>
      <c r="I119" t="inlineStr">
        <is>
          <t/>
        </is>
      </c>
      <c r="J119" s="2" t="inlineStr">
        <is>
          <t>kontaktní místo|
jednotné kontaktní místo</t>
        </is>
      </c>
      <c r="K119" s="2" t="inlineStr">
        <is>
          <t>2|
2</t>
        </is>
      </c>
      <c r="L119" s="2" t="inlineStr">
        <is>
          <t xml:space="preserve">|
</t>
        </is>
      </c>
      <c r="M119" t="inlineStr">
        <is>
          <t>služba zřízená poskytovateli příslušných &lt;a href="https://iate.europa.eu/entry/result/903777/cs" target="_blank"&gt;služeb informační společnosti&lt;/a&gt;, která umožňuje přímou komunikaci – pomocí elektronických prostředků – s &lt;a href="https://iate.europa.eu/entry/result/3628108/cs" target="_blank"&gt;koordinačními orgány&lt;/a&gt;, jinými příslušnými orgány členských států, Evropskou komisí a &lt;a href="https://iate.europa.eu/entry/result/3627962/cs" target="_blank"&gt;střediskem EU&lt;/a&gt;</t>
        </is>
      </c>
      <c r="N119" s="2" t="inlineStr">
        <is>
          <t>kontaktpunkt|
fælles kontaktpunkt</t>
        </is>
      </c>
      <c r="O119" s="2" t="inlineStr">
        <is>
          <t>3|
3</t>
        </is>
      </c>
      <c r="P119" s="2" t="inlineStr">
        <is>
          <t xml:space="preserve">|
</t>
        </is>
      </c>
      <c r="Q119" t="inlineStr">
        <is>
          <t>tjeneste oprettet af udbydere af relevante &lt;a href="https://iate.europa.eu/entry/result/903777/da" target="_blank"&gt;informationssamfundstjenester&lt;/a&gt;, der giver mulighed for direkte elektronisk kommunikation med de &lt;a href="https://iate.europa.eu/entry/result/3628108/da" target="_blank"&gt;koordinerende myndigheder for spørgsmål vedrørende seksuelt misbrug af børn&lt;/a&gt;, andre kompetente myndigheder i medlemsstaterne, Europa-Kommissionen og &lt;a href="https://iate.europa.eu/entry/result/3627962/da" target="_blank"&gt;EU-centret for seksuelt misbrug af børn&lt;/a&gt;</t>
        </is>
      </c>
      <c r="R119" s="2" t="inlineStr">
        <is>
          <t>Kontaktstelle|
zentrale Kontaktstelle</t>
        </is>
      </c>
      <c r="S119" s="2" t="inlineStr">
        <is>
          <t>3|
3</t>
        </is>
      </c>
      <c r="T119" s="2" t="inlineStr">
        <is>
          <t xml:space="preserve">|
</t>
        </is>
      </c>
      <c r="U119" t="inlineStr">
        <is>
          <t>Dienst, der eine direkte elektronische Kommunikation mit den &lt;a href="https://iate.europa.eu/entry/result/3628108/de" target="_blank"&gt;Koordinierungsbehörden&lt;/a&gt;, anderen zuständigen Behörden der Mitgliedstaaten, der Kommission und dem &lt;a href="https://iate.europa.eu/entry/result/3627962/de" target="_blank"&gt;EU-Zentrum&lt;/a&gt; in Bezug auf die Anwendung der Verordnung zur Festlegung von Vorschriften zur Prävention und Bekämpfung des sexuellen Missbrauchs von Kindern ermöglicht</t>
        </is>
      </c>
      <c r="V119" s="2" t="inlineStr">
        <is>
          <t>σημείο επαφής</t>
        </is>
      </c>
      <c r="W119" s="2" t="inlineStr">
        <is>
          <t>2</t>
        </is>
      </c>
      <c r="X119" s="2" t="inlineStr">
        <is>
          <t/>
        </is>
      </c>
      <c r="Y119" t="inlineStr">
        <is>
          <t>υπηρεσίες που δημιουργούνται από παρόχους σχετικών &lt;a href="https://iate.europa.eu/entry/result/903777/en-el" target="_blank"&gt;υπηρεσιών της κοινωνίας των πληροφοριών&lt;/a&gt; και επιτρέπουν την άμεση επικοινωνία, με ηλεκτρονικά μέσα, με τις &lt;a href="https://iate.europa.eu/entry/result/3628108/en-el" target="_blank"&gt;συντονιστικές αρχές&lt;/a&gt;, άλλες αρμόδιες αρχές των κρατών μελών, την Ευρωπαϊκή Επιτροπή και το &lt;a href="https://iate.europa.eu/entry/result/3627962/en-el" target="_blank"&gt;Κέντρο της ΕΕ κατά της σεξουαλικής κακοποίησης παιδιών&lt;/a&gt;</t>
        </is>
      </c>
      <c r="Z119" s="2" t="inlineStr">
        <is>
          <t>single point of contact|
point of contact</t>
        </is>
      </c>
      <c r="AA119" s="2" t="inlineStr">
        <is>
          <t>3|
3</t>
        </is>
      </c>
      <c r="AB119" s="2" t="inlineStr">
        <is>
          <t xml:space="preserve">|
</t>
        </is>
      </c>
      <c r="AC119" t="inlineStr">
        <is>
          <t>service
 established by providers of relevant &lt;a href="https://iate.europa.eu/entry/result/903777/en" target="_blank"&gt;information society services&lt;/a&gt; allowing
 for direct communication, by electronic means, with the &lt;a href="https://iate.europa.eu/entry/result/3628108/en" target="_blank"&gt;Coordinating Authorities for child sexual abuse issues&lt;/a&gt;, other competent authorities of the Member States, the European Commission
 and the &lt;a href="https://iate.europa.eu/entry/result/3627962/en" target="_blank"&gt;EU Centre on child abuse&lt;/a&gt;</t>
        </is>
      </c>
      <c r="AD119" s="2" t="inlineStr">
        <is>
          <t>punto de contacto</t>
        </is>
      </c>
      <c r="AE119" s="2" t="inlineStr">
        <is>
          <t>3</t>
        </is>
      </c>
      <c r="AF119" s="2" t="inlineStr">
        <is>
          <t/>
        </is>
      </c>
      <c r="AG119" t="inlineStr">
        <is>
          <t>Prestación establecida por los prestadores de &lt;a href="https://iate.europa.eu/entry/result/903777/es" target="_blank"&gt;servicios de la sociedad de la información&lt;/a&gt; pertinentes que permita la comunicación directa, por medios electrónicos, con las &lt;a href="https://iate.europa.eu/entry/result/3628108/es" target="_blank"&gt;autoridades de coordinación en materia de abuso seual de menores&lt;/a&gt;, otras autoridades competentes de los Estados miembros, la Comisión y el &lt;a href="https://iate.europa.eu/entry/result/3627962/es" target="_blank"&gt;Centro de la UE sobre Abuso Sexual de Menores&lt;/a&gt;, a efectos de la aplicación del Reglamento por el que se establecen normas para prevenir y combatir el abuso sexual de los menores.</t>
        </is>
      </c>
      <c r="AH119" s="2" t="inlineStr">
        <is>
          <t>ühtne kontaktpunkt</t>
        </is>
      </c>
      <c r="AI119" s="2" t="inlineStr">
        <is>
          <t>3</t>
        </is>
      </c>
      <c r="AJ119" s="2" t="inlineStr">
        <is>
          <t/>
        </is>
      </c>
      <c r="AK119" t="inlineStr">
        <is>
          <t/>
        </is>
      </c>
      <c r="AL119" s="2" t="inlineStr">
        <is>
          <t>yhteyspiste</t>
        </is>
      </c>
      <c r="AM119" s="2" t="inlineStr">
        <is>
          <t>3</t>
        </is>
      </c>
      <c r="AN119" s="2" t="inlineStr">
        <is>
          <t/>
        </is>
      </c>
      <c r="AO119" t="inlineStr">
        <is>
          <t>asiaankuuluvien tietoyhteiskunnan palvelujen tarjoajien perustama palvelu, joka mahdollistaa suoran sähköisen viestinnän &lt;a href="https://iate.europa.eu/entry/result/3628108/fi" target="_blank"&gt;lapsiin kohdistuvaan seksuaaliväkivaltaan liittyviä kysymyksiä koordinoivien viranomaisten&lt;/a&gt;, jäsenvaltioiden muiden toimivaltaisten viranomaisten, komission ja &lt;a href="https://iate.europa.eu/entry/result/3627962/fi" target="_blank"&gt;lapsiin kohdistuvan seksuaaliväkivallan EU-torjuntakeskuksen&lt;/a&gt; kanssa tämän asetuksen soveltamiseksi.</t>
        </is>
      </c>
      <c r="AP119" s="2" t="inlineStr">
        <is>
          <t>point de contact unique|
point de contact</t>
        </is>
      </c>
      <c r="AQ119" s="2" t="inlineStr">
        <is>
          <t>3|
3</t>
        </is>
      </c>
      <c r="AR119" s="2" t="inlineStr">
        <is>
          <t xml:space="preserve">|
</t>
        </is>
      </c>
      <c r="AS119" t="inlineStr">
        <is>
          <t>service créé par les fournisseurs de &lt;a href="https://iate.europa.eu/entry/result/903777/fr" target="_blank"&gt;services de la société de l’information pertinents&lt;/a&gt; et permettant la communication directe, par voie électronique, avec les &lt;a href="https://iate.europa.eu/entry/result/3628108/fr" target="_blank"&gt;autorités de coordination&lt;/a&gt;, les autres autorités compétentes des États membres, la Commission et le &lt;a href="https://iate.europa.eu/entry/result/3627962/fr" target="_blank"&gt;centre de l’UE chargé de prévenir et de combattre les abus sexuels sur enfants&lt;/a&gt;</t>
        </is>
      </c>
      <c r="AT119" t="inlineStr">
        <is>
          <t/>
        </is>
      </c>
      <c r="AU119" t="inlineStr">
        <is>
          <t/>
        </is>
      </c>
      <c r="AV119" t="inlineStr">
        <is>
          <t/>
        </is>
      </c>
      <c r="AW119" t="inlineStr">
        <is>
          <t/>
        </is>
      </c>
      <c r="AX119" s="2" t="inlineStr">
        <is>
          <t>kontaktna točka</t>
        </is>
      </c>
      <c r="AY119" s="2" t="inlineStr">
        <is>
          <t>3</t>
        </is>
      </c>
      <c r="AZ119" s="2" t="inlineStr">
        <is>
          <t>proposed</t>
        </is>
      </c>
      <c r="BA119" t="inlineStr">
        <is>
          <t/>
        </is>
      </c>
      <c r="BB119" s="2" t="inlineStr">
        <is>
          <t>egyedüli kapcsolattartó pont|
kapcsolattartó pont</t>
        </is>
      </c>
      <c r="BC119" s="2" t="inlineStr">
        <is>
          <t>3|
3</t>
        </is>
      </c>
      <c r="BD119" s="2" t="inlineStr">
        <is>
          <t xml:space="preserve">|
</t>
        </is>
      </c>
      <c r="BE119" t="inlineStr">
        <is>
          <t/>
        </is>
      </c>
      <c r="BF119" s="2" t="inlineStr">
        <is>
          <t>punto di contatto|
punto di contatto unico</t>
        </is>
      </c>
      <c r="BG119" s="2" t="inlineStr">
        <is>
          <t>3|
3</t>
        </is>
      </c>
      <c r="BH119" s="2" t="inlineStr">
        <is>
          <t xml:space="preserve">|
</t>
        </is>
      </c>
      <c r="BI119" t="inlineStr">
        <is>
          <t>servizio istituito
dai prestatori dei &lt;a href="https://iate.europa.eu/entry/result/903777/en-it" target="_blank"&gt;servizi della società dell'informazione&lt;/a&gt; interessati per la
comunicazione diretta, per via elettronica, con le&lt;a href="https://iate.europa.eu/entry/result/3628108/en-it" target="_blank"&gt; autorità coordinatrici&lt;/a&gt;, altre
autorità competenti degli Stati membri, la Commissione e il &lt;a href="https://iate.europa.eu/entry/result/3627962/en-it" target="_blank"&gt;Centro dell'UE&lt;/a&gt;</t>
        </is>
      </c>
      <c r="BJ119" s="2" t="inlineStr">
        <is>
          <t>kontaktinis punktas</t>
        </is>
      </c>
      <c r="BK119" s="2" t="inlineStr">
        <is>
          <t>3</t>
        </is>
      </c>
      <c r="BL119" s="2" t="inlineStr">
        <is>
          <t/>
        </is>
      </c>
      <c r="BM119" t="inlineStr">
        <is>
          <t/>
        </is>
      </c>
      <c r="BN119" s="2" t="inlineStr">
        <is>
          <t>vienots kontaktpunkts|
kontaktpunkts</t>
        </is>
      </c>
      <c r="BO119" s="2" t="inlineStr">
        <is>
          <t>2|
2</t>
        </is>
      </c>
      <c r="BP119" s="2" t="inlineStr">
        <is>
          <t xml:space="preserve">|
</t>
        </is>
      </c>
      <c r="BQ119" t="inlineStr">
        <is>
          <t/>
        </is>
      </c>
      <c r="BR119" s="2" t="inlineStr">
        <is>
          <t>punt uniku ta' kuntatt|
punt ta' kuntatt</t>
        </is>
      </c>
      <c r="BS119" s="2" t="inlineStr">
        <is>
          <t>3|
3</t>
        </is>
      </c>
      <c r="BT119" s="2" t="inlineStr">
        <is>
          <t xml:space="preserve">|
</t>
        </is>
      </c>
      <c r="BU119" t="inlineStr">
        <is>
          <t/>
        </is>
      </c>
      <c r="BV119" t="inlineStr">
        <is>
          <t/>
        </is>
      </c>
      <c r="BW119" t="inlineStr">
        <is>
          <t/>
        </is>
      </c>
      <c r="BX119" t="inlineStr">
        <is>
          <t/>
        </is>
      </c>
      <c r="BY119" t="inlineStr">
        <is>
          <t/>
        </is>
      </c>
      <c r="BZ119" s="2" t="inlineStr">
        <is>
          <t>punkt kontaktowy|
jeden punkt kontaktowy</t>
        </is>
      </c>
      <c r="CA119" s="2" t="inlineStr">
        <is>
          <t>3|
3</t>
        </is>
      </c>
      <c r="CB119" s="2" t="inlineStr">
        <is>
          <t xml:space="preserve">|
</t>
        </is>
      </c>
      <c r="CC119" t="inlineStr">
        <is>
          <t/>
        </is>
      </c>
      <c r="CD119" s="2" t="inlineStr">
        <is>
          <t>ponto de contacto</t>
        </is>
      </c>
      <c r="CE119" s="2" t="inlineStr">
        <is>
          <t>3</t>
        </is>
      </c>
      <c r="CF119" s="2" t="inlineStr">
        <is>
          <t>proposed</t>
        </is>
      </c>
      <c r="CG119" t="inlineStr">
        <is>
          <t>Serviço criado por prestadores de serviços pertinentes da sociedade da informação para permitir a comunicação direta, por via eletrónica, com as autoridades de coordenação, outras autoridades competentes dos Estados-Membros, a Comissão Europeia e o Centro da UE.</t>
        </is>
      </c>
      <c r="CH119" s="2" t="inlineStr">
        <is>
          <t>punct unic de contact|
punct de contact</t>
        </is>
      </c>
      <c r="CI119" s="2" t="inlineStr">
        <is>
          <t>3|
3</t>
        </is>
      </c>
      <c r="CJ119" s="2" t="inlineStr">
        <is>
          <t xml:space="preserve">|
</t>
        </is>
      </c>
      <c r="CK119" t="inlineStr">
        <is>
          <t/>
        </is>
      </c>
      <c r="CL119" s="2" t="inlineStr">
        <is>
          <t>kontaktné miesto|
jednotné kontaktné miesto</t>
        </is>
      </c>
      <c r="CM119" s="2" t="inlineStr">
        <is>
          <t>3|
3</t>
        </is>
      </c>
      <c r="CN119" s="2" t="inlineStr">
        <is>
          <t xml:space="preserve">|
</t>
        </is>
      </c>
      <c r="CO119" t="inlineStr">
        <is>
          <t>služba zriadená poskytovateľmi príslušných &lt;a href="https://iate.europa.eu/entry/result/903777/sk" target="_blank"&gt;služieb informačnej spoločnosti&lt;/a&gt; umožňujúca priamu komunikáciu elektronickými prostriedkami s &lt;a href="https://iate.europa.eu/entry/result/3628108/sk" target="_blank"&gt;koordinačnými orgánmi&lt;/a&gt;, inými príslušnými orgánmi členských štátov, Komisiou a &lt;a href="https://iate.europa.eu/entry/result/3627962/sk" target="_blank"&gt;Centrom EÚ pre prevenciu sexuálneho zneužívania detí a boj proti nemu&lt;/a&gt;</t>
        </is>
      </c>
      <c r="CP119" s="2" t="inlineStr">
        <is>
          <t>točka za stike|
enotna točka za stike</t>
        </is>
      </c>
      <c r="CQ119" s="2" t="inlineStr">
        <is>
          <t>3|
3</t>
        </is>
      </c>
      <c r="CR119" s="2" t="inlineStr">
        <is>
          <t xml:space="preserve">|
</t>
        </is>
      </c>
      <c r="CS119" t="inlineStr">
        <is>
          <t>storitev, ki jo vzpostavijo ponudniki ustreznih storitev informacijske družbe in ki omogoča neposredno elektronsko komunikacijo z &lt;a href="https://iate.europa.eu/entry/result/3628108/sl" target="_blank"&gt;usklajevalnimi organi za boj proti spolni zlorabi otrok&lt;/a&gt;&lt;small&gt;,&lt;/small&gt; drugimi pristojnimi organi držav članic, Evropsko komisijo in &lt;a href="https://iate.europa.eu/entry/result/3627962/sl" target="_blank"&gt;Centrom EU za boj proti spolni zlorabi otrok&lt;/a&gt;</t>
        </is>
      </c>
      <c r="CT119" s="2" t="inlineStr">
        <is>
          <t>kontaktpunkt|
gemensam kontaktpunkt</t>
        </is>
      </c>
      <c r="CU119" s="2" t="inlineStr">
        <is>
          <t>3|
3</t>
        </is>
      </c>
      <c r="CV119" s="2" t="inlineStr">
        <is>
          <t xml:space="preserve">|
</t>
        </is>
      </c>
      <c r="CW119" t="inlineStr">
        <is>
          <t/>
        </is>
      </c>
    </row>
    <row r="120">
      <c r="A120" s="1" t="str">
        <f>HYPERLINK("https://iate.europa.eu/entry/result/3628084/all", "3628084")</f>
        <v>3628084</v>
      </c>
      <c r="B120" t="inlineStr">
        <is>
          <t>EDUCATION AND COMMUNICATIONS</t>
        </is>
      </c>
      <c r="C120" t="inlineStr">
        <is>
          <t>EDUCATION AND COMMUNICATIONS|information technology and data processing</t>
        </is>
      </c>
      <c r="D120" t="inlineStr">
        <is>
          <t>yes</t>
        </is>
      </c>
      <c r="E120" t="inlineStr">
        <is>
          <t/>
        </is>
      </c>
      <c r="F120" t="inlineStr">
        <is>
          <t/>
        </is>
      </c>
      <c r="G120" t="inlineStr">
        <is>
          <t/>
        </is>
      </c>
      <c r="H120" t="inlineStr">
        <is>
          <t/>
        </is>
      </c>
      <c r="I120" t="inlineStr">
        <is>
          <t/>
        </is>
      </c>
      <c r="J120" s="2" t="inlineStr">
        <is>
          <t>softwarová aplikace</t>
        </is>
      </c>
      <c r="K120" s="2" t="inlineStr">
        <is>
          <t>3</t>
        </is>
      </c>
      <c r="L120" s="2" t="inlineStr">
        <is>
          <t/>
        </is>
      </c>
      <c r="M120" t="inlineStr">
        <is>
          <t/>
        </is>
      </c>
      <c r="N120" s="2" t="inlineStr">
        <is>
          <t>softwareapplikation</t>
        </is>
      </c>
      <c r="O120" s="2" t="inlineStr">
        <is>
          <t>3</t>
        </is>
      </c>
      <c r="P120" s="2" t="inlineStr">
        <is>
          <t/>
        </is>
      </c>
      <c r="Q120" t="inlineStr">
        <is>
          <t>digitalt produkt eller digital tjeneste, der kører på et styresystem</t>
        </is>
      </c>
      <c r="R120" s="2" t="inlineStr">
        <is>
          <t>Software-Anwendung</t>
        </is>
      </c>
      <c r="S120" s="2" t="inlineStr">
        <is>
          <t>3</t>
        </is>
      </c>
      <c r="T120" s="2" t="inlineStr">
        <is>
          <t/>
        </is>
      </c>
      <c r="U120" t="inlineStr">
        <is>
          <t/>
        </is>
      </c>
      <c r="V120" s="2" t="inlineStr">
        <is>
          <t>εφαρμογή λογισμικού</t>
        </is>
      </c>
      <c r="W120" s="2" t="inlineStr">
        <is>
          <t>3</t>
        </is>
      </c>
      <c r="X120" s="2" t="inlineStr">
        <is>
          <t/>
        </is>
      </c>
      <c r="Y120" t="inlineStr">
        <is>
          <t>οποιοδήποτε ψηφιακό προϊόν ή υπηρεσία που εκτελείται σε λειτουργικό σύστημα</t>
        </is>
      </c>
      <c r="Z120" s="2" t="inlineStr">
        <is>
          <t>software application</t>
        </is>
      </c>
      <c r="AA120" s="2" t="inlineStr">
        <is>
          <t>3</t>
        </is>
      </c>
      <c r="AB120" s="2" t="inlineStr">
        <is>
          <t/>
        </is>
      </c>
      <c r="AC120" t="inlineStr">
        <is>
          <t>digital product or service that runs on an operating system</t>
        </is>
      </c>
      <c r="AD120" s="2" t="inlineStr">
        <is>
          <t>aplicación informática</t>
        </is>
      </c>
      <c r="AE120" s="2" t="inlineStr">
        <is>
          <t>3</t>
        </is>
      </c>
      <c r="AF120" s="2" t="inlineStr">
        <is>
          <t/>
        </is>
      </c>
      <c r="AG120" t="inlineStr">
        <is>
          <t>&lt;div&gt;Cualquier producto o servicio digital que se ejecute en un sistema operativo.&lt;br&gt;&lt;/div&gt;</t>
        </is>
      </c>
      <c r="AH120" s="2" t="inlineStr">
        <is>
          <t>tarkvararakendus</t>
        </is>
      </c>
      <c r="AI120" s="2" t="inlineStr">
        <is>
          <t>3</t>
        </is>
      </c>
      <c r="AJ120" s="2" t="inlineStr">
        <is>
          <t/>
        </is>
      </c>
      <c r="AK120" t="inlineStr">
        <is>
          <t>mis tahes digitoode või -teenus, mis töötab operatsioonisüsteemil</t>
        </is>
      </c>
      <c r="AL120" s="2" t="inlineStr">
        <is>
          <t>ohjelmistosovellus</t>
        </is>
      </c>
      <c r="AM120" s="2" t="inlineStr">
        <is>
          <t>3</t>
        </is>
      </c>
      <c r="AN120" s="2" t="inlineStr">
        <is>
          <t/>
        </is>
      </c>
      <c r="AO120" t="inlineStr">
        <is>
          <t>mikä tahansa käyttöjärjestelmässä käytettävä digitaalinen tuote tai palvelu</t>
        </is>
      </c>
      <c r="AP120" s="2" t="inlineStr">
        <is>
          <t>application logicielle</t>
        </is>
      </c>
      <c r="AQ120" s="2" t="inlineStr">
        <is>
          <t>3</t>
        </is>
      </c>
      <c r="AR120" s="2" t="inlineStr">
        <is>
          <t/>
        </is>
      </c>
      <c r="AS120" t="inlineStr">
        <is>
          <t>tout produit ou service numérique fonctionnant sur un système d’exploitation</t>
        </is>
      </c>
      <c r="AT120" t="inlineStr">
        <is>
          <t/>
        </is>
      </c>
      <c r="AU120" t="inlineStr">
        <is>
          <t/>
        </is>
      </c>
      <c r="AV120" t="inlineStr">
        <is>
          <t/>
        </is>
      </c>
      <c r="AW120" t="inlineStr">
        <is>
          <t/>
        </is>
      </c>
      <c r="AX120" s="2" t="inlineStr">
        <is>
          <t>softverska aplikacija</t>
        </is>
      </c>
      <c r="AY120" s="2" t="inlineStr">
        <is>
          <t>3</t>
        </is>
      </c>
      <c r="AZ120" s="2" t="inlineStr">
        <is>
          <t/>
        </is>
      </c>
      <c r="BA120" t="inlineStr">
        <is>
          <t>svaki digitalni proizvod ili usluga koji rade na operativnom sustavu</t>
        </is>
      </c>
      <c r="BB120" s="2" t="inlineStr">
        <is>
          <t>szoftveralkalmazás</t>
        </is>
      </c>
      <c r="BC120" s="2" t="inlineStr">
        <is>
          <t>3</t>
        </is>
      </c>
      <c r="BD120" s="2" t="inlineStr">
        <is>
          <t/>
        </is>
      </c>
      <c r="BE120" t="inlineStr">
        <is>
          <t>a digitális ágazat vonatkozásában a megtámadható 
és méltányos piacokról (digitális piacokról szóló jogszabály) szóló] 
(EU) …/… rendelet 2. cikkének 13. pontjában meghatározott digitális 
termék vagy szolgáltatás</t>
        </is>
      </c>
      <c r="BF120" s="2" t="inlineStr">
        <is>
          <t>applicazione software</t>
        </is>
      </c>
      <c r="BG120" s="2" t="inlineStr">
        <is>
          <t>3</t>
        </is>
      </c>
      <c r="BH120" s="2" t="inlineStr">
        <is>
          <t/>
        </is>
      </c>
      <c r="BI120" t="inlineStr">
        <is>
          <t>qualsiasi
prodotto o servizio digitale eseguito su un sistema operativo</t>
        </is>
      </c>
      <c r="BJ120" s="2" t="inlineStr">
        <is>
          <t>taikomoji programinė įranga</t>
        </is>
      </c>
      <c r="BK120" s="2" t="inlineStr">
        <is>
          <t>3</t>
        </is>
      </c>
      <c r="BL120" s="2" t="inlineStr">
        <is>
          <t/>
        </is>
      </c>
      <c r="BM120" t="inlineStr">
        <is>
          <t>skaitmeninis produktas ar paslauga, kurie veikia operacinėje sistemoje</t>
        </is>
      </c>
      <c r="BN120" s="2" t="inlineStr">
        <is>
          <t>lietojumprogramma</t>
        </is>
      </c>
      <c r="BO120" s="2" t="inlineStr">
        <is>
          <t>3</t>
        </is>
      </c>
      <c r="BP120" s="2" t="inlineStr">
        <is>
          <t/>
        </is>
      </c>
      <c r="BQ120" t="inlineStr">
        <is>
          <t>jebkurš digitāls produkts vai pakalpojums, kas darbojas uz operētājsistēmas bāzes</t>
        </is>
      </c>
      <c r="BR120" s="2" t="inlineStr">
        <is>
          <t>applikazzjoni tas-software</t>
        </is>
      </c>
      <c r="BS120" s="2" t="inlineStr">
        <is>
          <t>3</t>
        </is>
      </c>
      <c r="BT120" s="2" t="inlineStr">
        <is>
          <t/>
        </is>
      </c>
      <c r="BU120" t="inlineStr">
        <is>
          <t>prodott jew servizz diġitali li jaħdem fuq sistema operatorja</t>
        </is>
      </c>
      <c r="BV120" t="inlineStr">
        <is>
          <t/>
        </is>
      </c>
      <c r="BW120" t="inlineStr">
        <is>
          <t/>
        </is>
      </c>
      <c r="BX120" t="inlineStr">
        <is>
          <t/>
        </is>
      </c>
      <c r="BY120" t="inlineStr">
        <is>
          <t/>
        </is>
      </c>
      <c r="BZ120" s="2" t="inlineStr">
        <is>
          <t>aplikacja</t>
        </is>
      </c>
      <c r="CA120" s="2" t="inlineStr">
        <is>
          <t>3</t>
        </is>
      </c>
      <c r="CB120" s="2" t="inlineStr">
        <is>
          <t/>
        </is>
      </c>
      <c r="CC120" t="inlineStr">
        <is>
          <t>każdy produkt cyfrowy lub każda usługa cyfrowa działające w środowisku zapewnianym przez system operacyjny</t>
        </is>
      </c>
      <c r="CD120" s="2" t="inlineStr">
        <is>
          <t>aplicação informática</t>
        </is>
      </c>
      <c r="CE120" s="2" t="inlineStr">
        <is>
          <t>3</t>
        </is>
      </c>
      <c r="CF120" s="2" t="inlineStr">
        <is>
          <t/>
        </is>
      </c>
      <c r="CG120" t="inlineStr">
        <is>
          <t>Qualquer produto ou serviço digital que é executado num sistema operativo.</t>
        </is>
      </c>
      <c r="CH120" s="2" t="inlineStr">
        <is>
          <t>aplicație software</t>
        </is>
      </c>
      <c r="CI120" s="2" t="inlineStr">
        <is>
          <t>3</t>
        </is>
      </c>
      <c r="CJ120" s="2" t="inlineStr">
        <is>
          <t/>
        </is>
      </c>
      <c r="CK120" t="inlineStr">
        <is>
          <t>orice produs sau serviciu digital care funcționează pe un sistem de operare</t>
        </is>
      </c>
      <c r="CL120" s="2" t="inlineStr">
        <is>
          <t>softvérová aplikácia</t>
        </is>
      </c>
      <c r="CM120" s="2" t="inlineStr">
        <is>
          <t>3</t>
        </is>
      </c>
      <c r="CN120" s="2" t="inlineStr">
        <is>
          <t/>
        </is>
      </c>
      <c r="CO120" t="inlineStr">
        <is>
          <t>akýkoľvek digitálny produkt alebo služba, ktoré pracujú pod operačným systémom</t>
        </is>
      </c>
      <c r="CP120" s="2" t="inlineStr">
        <is>
          <t>programska aplikacija</t>
        </is>
      </c>
      <c r="CQ120" s="2" t="inlineStr">
        <is>
          <t>3</t>
        </is>
      </c>
      <c r="CR120" s="2" t="inlineStr">
        <is>
          <t/>
        </is>
      </c>
      <c r="CS120" t="inlineStr">
        <is>
          <t>kateri koli digitalni proizvod ali storitev, ki se izvaja na operacijskem sistemu</t>
        </is>
      </c>
      <c r="CT120" s="2" t="inlineStr">
        <is>
          <t>programvaruapplikation</t>
        </is>
      </c>
      <c r="CU120" s="2" t="inlineStr">
        <is>
          <t>3</t>
        </is>
      </c>
      <c r="CV120" s="2" t="inlineStr">
        <is>
          <t/>
        </is>
      </c>
      <c r="CW120" t="inlineStr">
        <is>
          <t>varje digital produkt eller tjänst som körs på ett operativsystem</t>
        </is>
      </c>
    </row>
    <row r="121">
      <c r="A121" s="1" t="str">
        <f>HYPERLINK("https://iate.europa.eu/entry/result/3628083/all", "3628083")</f>
        <v>3628083</v>
      </c>
      <c r="B121" t="inlineStr">
        <is>
          <t>EDUCATION AND COMMUNICATIONS</t>
        </is>
      </c>
      <c r="C121" t="inlineStr">
        <is>
          <t>EDUCATION AND COMMUNICATIONS|information technology and data processing</t>
        </is>
      </c>
      <c r="D121" t="inlineStr">
        <is>
          <t>yes</t>
        </is>
      </c>
      <c r="E121" t="inlineStr">
        <is>
          <t/>
        </is>
      </c>
      <c r="F121" t="inlineStr">
        <is>
          <t/>
        </is>
      </c>
      <c r="G121" t="inlineStr">
        <is>
          <t/>
        </is>
      </c>
      <c r="H121" t="inlineStr">
        <is>
          <t/>
        </is>
      </c>
      <c r="I121" t="inlineStr">
        <is>
          <t/>
        </is>
      </c>
      <c r="J121" s="2" t="inlineStr">
        <is>
          <t>obchod se softwarovými aplikacemi</t>
        </is>
      </c>
      <c r="K121" s="2" t="inlineStr">
        <is>
          <t>2</t>
        </is>
      </c>
      <c r="L121" s="2" t="inlineStr">
        <is>
          <t/>
        </is>
      </c>
      <c r="M121" t="inlineStr">
        <is>
          <t>typ &lt;a href="https://iate.europa.eu/entry/result/3576666/cs" target="_blank"&gt;online zprostředkovatelských služeb&lt;/a&gt;, který je zaměřen na &lt;a href="https://iate.europa.eu/entry/result/406BE96ECD6E4C239ED0C89FA964156D/cs?forceEcas=true" target="_blank"&gt;softwarové aplikace&lt;/a&gt; jako zprostředkovaný produkt nebo službu</t>
        </is>
      </c>
      <c r="N121" s="2" t="inlineStr">
        <is>
          <t>softwareapplikationsbutik</t>
        </is>
      </c>
      <c r="O121" s="2" t="inlineStr">
        <is>
          <t>3</t>
        </is>
      </c>
      <c r="P121" s="2" t="inlineStr">
        <is>
          <t/>
        </is>
      </c>
      <c r="Q121" t="inlineStr">
        <is>
          <t>&lt;a href="https://iate.europa.eu/entry/result/3576666/da" target="_blank"&gt;onlineformidlingstjeneste&lt;/a&gt;, der fokuserer på &lt;a href="https://iate.europa.eu/entry/result/3628084/da" target="_blank"&gt;softwareapplikationer&lt;/a&gt; som det formidlede produkt eller den formidlede tjeneste</t>
        </is>
      </c>
      <c r="R121" s="2" t="inlineStr">
        <is>
          <t>Store für Software-Anwendungen</t>
        </is>
      </c>
      <c r="S121" s="2" t="inlineStr">
        <is>
          <t>3</t>
        </is>
      </c>
      <c r="T121" s="2" t="inlineStr">
        <is>
          <t/>
        </is>
      </c>
      <c r="U121" t="inlineStr">
        <is>
          <t/>
        </is>
      </c>
      <c r="V121" s="2" t="inlineStr">
        <is>
          <t>κατάστημα εφαρμογών λογισμικού</t>
        </is>
      </c>
      <c r="W121" s="2" t="inlineStr">
        <is>
          <t>3</t>
        </is>
      </c>
      <c r="X121" s="2" t="inlineStr">
        <is>
          <t/>
        </is>
      </c>
      <c r="Y121" t="inlineStr">
        <is>
          <t>τύπος &lt;a href="https://iate.europa.eu/entry/result/3576666/en-el" target="_blank"&gt;επιγραμμικών υπηρεσιών διαμεσολάβησης&lt;/a&gt;, οι οποίες επικεντρώνονται σε &lt;a href="https://iate.europa.eu/entry/result/3628084/en-el" target="_blank"&gt;εφαρμογές λογισμικού&lt;/a&gt; ως προϊόν ή υπηρεσία που αποτελεί αντικείμενο διαμεσολάβησης</t>
        </is>
      </c>
      <c r="Z121" s="2" t="inlineStr">
        <is>
          <t>software application store</t>
        </is>
      </c>
      <c r="AA121" s="2" t="inlineStr">
        <is>
          <t>3</t>
        </is>
      </c>
      <c r="AB121" s="2" t="inlineStr">
        <is>
          <t/>
        </is>
      </c>
      <c r="AC121" t="inlineStr">
        <is>
          <t>&lt;a href="https://iate.europa.eu/entry/result/3576666/en" target="_blank"&gt;online intermediation service&lt;/a&gt; focused on &lt;a href="https://iate.europa.eu/entry/result/3628084/en" target="_blank"&gt;software applications&lt;/a&gt; as the intermediated product or service</t>
        </is>
      </c>
      <c r="AD121" s="2" t="inlineStr">
        <is>
          <t>tienda de programas de aplicación</t>
        </is>
      </c>
      <c r="AE121" s="2" t="inlineStr">
        <is>
          <t>3</t>
        </is>
      </c>
      <c r="AF121" s="2" t="inlineStr">
        <is>
          <t/>
        </is>
      </c>
      <c r="AG121" t="inlineStr">
        <is>
          <t>&lt;a href="https://iate.europa.eu/entry/result/3576666/es" target="_blank"&gt;Servicio de intermediación en línea&lt;/a&gt; centrado en programas de aplicación como producto o servicio intermediado.</t>
        </is>
      </c>
      <c r="AH121" s="2" t="inlineStr">
        <is>
          <t>tarkvararakenduste pood</t>
        </is>
      </c>
      <c r="AI121" s="2" t="inlineStr">
        <is>
          <t>3</t>
        </is>
      </c>
      <c r="AJ121" s="2" t="inlineStr">
        <is>
          <t/>
        </is>
      </c>
      <c r="AK121" t="inlineStr">
        <is>
          <t>internetipõhiste vahendusteenuste liik, mis keskendub tarkvararakendustele kui vahendatavale tootele või teenusele</t>
        </is>
      </c>
      <c r="AL121" s="2" t="inlineStr">
        <is>
          <t>sovelluskauppa</t>
        </is>
      </c>
      <c r="AM121" s="2" t="inlineStr">
        <is>
          <t>3</t>
        </is>
      </c>
      <c r="AN121" s="2" t="inlineStr">
        <is>
          <t/>
        </is>
      </c>
      <c r="AO121" t="inlineStr">
        <is>
          <t>&lt;a href="https://iate.europa.eu/entry/result/3576666/fi" target="_blank"&gt;verkossa toimivien välityspalvelujen&lt;/a&gt; tyyppi, joka keskittyy &lt;a href="https://iate.europa.eu/entry/result/3628084/fi" target="_blank"&gt;ohjelmistosovellusten &lt;/a&gt;välittämiseen tuotteina tai palveluina</t>
        </is>
      </c>
      <c r="AP121" s="2" t="inlineStr">
        <is>
          <t>boutique d'applications|
boutique d'applications logicielles</t>
        </is>
      </c>
      <c r="AQ121" s="2" t="inlineStr">
        <is>
          <t>3|
3</t>
        </is>
      </c>
      <c r="AR121" s="2" t="inlineStr">
        <is>
          <t xml:space="preserve">|
</t>
        </is>
      </c>
      <c r="AS121" t="inlineStr">
        <is>
          <t>&lt;a href="https://iate.europa.eu/entry/result/3576666/fr" target="_blank"&gt;service d’intermédiation en ligne&lt;/a&gt; qui se concentre sur les applications logicielles en tant que produit ou service intermédié</t>
        </is>
      </c>
      <c r="AT121" t="inlineStr">
        <is>
          <t/>
        </is>
      </c>
      <c r="AU121" t="inlineStr">
        <is>
          <t/>
        </is>
      </c>
      <c r="AV121" t="inlineStr">
        <is>
          <t/>
        </is>
      </c>
      <c r="AW121" t="inlineStr">
        <is>
          <t/>
        </is>
      </c>
      <c r="AX121" s="2" t="inlineStr">
        <is>
          <t>trgovina softverskih aplikacija</t>
        </is>
      </c>
      <c r="AY121" s="2" t="inlineStr">
        <is>
          <t>3</t>
        </is>
      </c>
      <c r="AZ121" s="2" t="inlineStr">
        <is>
          <t/>
        </is>
      </c>
      <c r="BA121" t="inlineStr">
        <is>
          <t>vrsta usluga internetskog posredovanja u kojima su softverske aplikacije glavni proizvod ili usluga koji se posreduje</t>
        </is>
      </c>
      <c r="BB121" s="2" t="inlineStr">
        <is>
          <t>szoftveralkalmazás-áruház</t>
        </is>
      </c>
      <c r="BC121" s="2" t="inlineStr">
        <is>
          <t>3</t>
        </is>
      </c>
      <c r="BD121" s="2" t="inlineStr">
        <is>
          <t/>
        </is>
      </c>
      <c r="BE121" t="inlineStr">
        <is>
          <t>a digitális ágazat vonatkozásában a megtámadható és méltányos piacokról 
(digitális piacokról szóló jogszabály) szóló] (EU) …/… rendelet 2. 
cikkének 12. pontjában meghatározott szolgáltatás</t>
        </is>
      </c>
      <c r="BF121" s="2" t="inlineStr">
        <is>
          <t>negozio di applicazioni software</t>
        </is>
      </c>
      <c r="BG121" s="2" t="inlineStr">
        <is>
          <t>3</t>
        </is>
      </c>
      <c r="BH121" s="2" t="inlineStr">
        <is>
          <t/>
        </is>
      </c>
      <c r="BI121" t="inlineStr">
        <is>
          <t>&lt;a href="https://iate.europa.eu/entry/result/3576666/en-it" target="_blank"&gt;servizio di intermediazione online&lt;/a&gt; dedicato alle &lt;a href="https://iate.europa.eu/entry/result/3628084/en-it" target="_blank"&gt;applicazioni software&lt;/a&gt; in qualità di
prodotti o servizi oggetto di intermediazione</t>
        </is>
      </c>
      <c r="BJ121" s="2" t="inlineStr">
        <is>
          <t>taikomosios programinės įrangos parduotuvė</t>
        </is>
      </c>
      <c r="BK121" s="2" t="inlineStr">
        <is>
          <t>3</t>
        </is>
      </c>
      <c r="BL121" s="2" t="inlineStr">
        <is>
          <t/>
        </is>
      </c>
      <c r="BM121" t="inlineStr">
        <is>
          <t>internetinių tarpininkavimo paslaugų, iš esmės susijusių su taikomąja programine įranga, kaip produktu ar paslauga, dėl kurios tarpininkaujama, platforma</t>
        </is>
      </c>
      <c r="BN121" s="2" t="inlineStr">
        <is>
          <t>lietojumprogrammu veikals</t>
        </is>
      </c>
      <c r="BO121" s="2" t="inlineStr">
        <is>
          <t>2</t>
        </is>
      </c>
      <c r="BP121" s="2" t="inlineStr">
        <is>
          <t/>
        </is>
      </c>
      <c r="BQ121" t="inlineStr">
        <is>
          <t>&lt;a href="https://iate.europa.eu/entry/result/3576666/lv" target="_blank"&gt;tiešsaistes starpniecības pakalpojum&lt;/a&gt;s, kas koncentrēts uz &lt;a href="https://iate.europa.eu/entry/result/3628084/lv" target="_blank"&gt;lietojumprogrammām&lt;/a&gt; kā starpniecības rezultātā iegūtu produktu vai pakalpojumu</t>
        </is>
      </c>
      <c r="BR121" s="2" t="inlineStr">
        <is>
          <t>ħanut ta’ applikazzjonijiet tas-software</t>
        </is>
      </c>
      <c r="BS121" s="2" t="inlineStr">
        <is>
          <t>3</t>
        </is>
      </c>
      <c r="BT121" s="2" t="inlineStr">
        <is>
          <t/>
        </is>
      </c>
      <c r="BU121" t="inlineStr">
        <is>
          <t>tip ta’ &lt;a href="https://iate.europa.eu/entry/result/3576666/mt" target="_blank"&gt;servizz ta’ intermedjazzjoni online&lt;/a&gt; li hu ffukat fuq &lt;a href="https://iate.europa.eu/entry/result/3628084/all" target="_blank"&gt;applikazzjonijiet tas-software&lt;/a&gt; bħala l-prodott jew is-servizz intermedjat</t>
        </is>
      </c>
      <c r="BV121" t="inlineStr">
        <is>
          <t/>
        </is>
      </c>
      <c r="BW121" t="inlineStr">
        <is>
          <t/>
        </is>
      </c>
      <c r="BX121" t="inlineStr">
        <is>
          <t/>
        </is>
      </c>
      <c r="BY121" t="inlineStr">
        <is>
          <t/>
        </is>
      </c>
      <c r="BZ121" s="2" t="inlineStr">
        <is>
          <t>sklep z aplikacjami</t>
        </is>
      </c>
      <c r="CA121" s="2" t="inlineStr">
        <is>
          <t>3</t>
        </is>
      </c>
      <c r="CB121" s="2" t="inlineStr">
        <is>
          <t/>
        </is>
      </c>
      <c r="CC121" t="inlineStr">
        <is>
          <t>rodzaj &lt;a href="https://iate.europa.eu/entry/result/3576666/pl" target="_blank"&gt;usług pośrednictwa internetowego&lt;/a&gt;, w ramach których produktami lub usługami będącymi przedmiotem pośrednictwa są &lt;a href="https://iate.europa.eu/entry/result/3628084/pl" target="_blank"&gt;aplikacje&lt;/a&gt;</t>
        </is>
      </c>
      <c r="CD121" s="2" t="inlineStr">
        <is>
          <t>loja de aplicações informáticas</t>
        </is>
      </c>
      <c r="CE121" s="2" t="inlineStr">
        <is>
          <t>3</t>
        </is>
      </c>
      <c r="CF121" s="2" t="inlineStr">
        <is>
          <t/>
        </is>
      </c>
      <c r="CG121" t="inlineStr">
        <is>
          <t>Tipo de serviço de intermediação em linha vocacionado para as aplicações informáticas enquanto produto ou serviço intermediado.</t>
        </is>
      </c>
      <c r="CH121" s="2" t="inlineStr">
        <is>
          <t>magazin de aplicații software</t>
        </is>
      </c>
      <c r="CI121" s="2" t="inlineStr">
        <is>
          <t>3</t>
        </is>
      </c>
      <c r="CJ121" s="2" t="inlineStr">
        <is>
          <t/>
        </is>
      </c>
      <c r="CK121" t="inlineStr">
        <is>
          <t>tip de serviciu de intermediere online care se axează pe aplicații software ca produs sau serviciu intermediat</t>
        </is>
      </c>
      <c r="CL121" s="2" t="inlineStr">
        <is>
          <t>obchod so softvérovými aplikáciami</t>
        </is>
      </c>
      <c r="CM121" s="2" t="inlineStr">
        <is>
          <t>3</t>
        </is>
      </c>
      <c r="CN121" s="2" t="inlineStr">
        <is>
          <t/>
        </is>
      </c>
      <c r="CO121" t="inlineStr">
        <is>
          <t>typ &lt;a href="https://iate.europa.eu/entry/result/3576666/sk" target="_blank"&gt;online sprostredkovateľských služieb&lt;/a&gt;, ktorý sa zameriava na&lt;a href="https://iate.europa.eu/entry/result/3628084/sk" target="_blank"&gt; softvérové aplikácie&lt;/a&gt; ako sprostredkovaný produkt alebo služba</t>
        </is>
      </c>
      <c r="CP121" s="2" t="inlineStr">
        <is>
          <t>trgovina s programskimi aplikacijami</t>
        </is>
      </c>
      <c r="CQ121" s="2" t="inlineStr">
        <is>
          <t>3</t>
        </is>
      </c>
      <c r="CR121" s="2" t="inlineStr">
        <is>
          <t/>
        </is>
      </c>
      <c r="CS121" t="inlineStr">
        <is>
          <t>vrsta spletnih posredniških storitev, pri kateri so programske aplikacije glavni posredovani proizvod ali storitev</t>
        </is>
      </c>
      <c r="CT121" s="2" t="inlineStr">
        <is>
          <t>programvarubutik</t>
        </is>
      </c>
      <c r="CU121" s="2" t="inlineStr">
        <is>
          <t>3</t>
        </is>
      </c>
      <c r="CV121" s="2" t="inlineStr">
        <is>
          <t/>
        </is>
      </c>
      <c r="CW121" t="inlineStr">
        <is>
          <t>typ av onlinebaserade förmedlingstjänster som är inriktad på programvaruapplikationer som förmedlad produkt eller tjänst</t>
        </is>
      </c>
    </row>
    <row r="122">
      <c r="A122" s="1" t="str">
        <f>HYPERLINK("https://iate.europa.eu/entry/result/3628110/all", "3628110")</f>
        <v>3628110</v>
      </c>
      <c r="B122" t="inlineStr">
        <is>
          <t>EUROPEAN UNION;LAW</t>
        </is>
      </c>
      <c r="C122" t="inlineStr">
        <is>
          <t>EUROPEAN UNION|EU institutions and European civil service|EU office or agency;LAW|rights and freedoms|rights of the individual|children's rights;LAW|criminal law|offence|crime against individuals|sexual offence</t>
        </is>
      </c>
      <c r="D122" t="inlineStr">
        <is>
          <t>yes</t>
        </is>
      </c>
      <c r="E122" t="inlineStr">
        <is>
          <t>proposed</t>
        </is>
      </c>
      <c r="F122" t="inlineStr">
        <is>
          <t/>
        </is>
      </c>
      <c r="G122" t="inlineStr">
        <is>
          <t/>
        </is>
      </c>
      <c r="H122" t="inlineStr">
        <is>
          <t/>
        </is>
      </c>
      <c r="I122" t="inlineStr">
        <is>
          <t/>
        </is>
      </c>
      <c r="J122" s="2" t="inlineStr">
        <is>
          <t>Technologický výbor</t>
        </is>
      </c>
      <c r="K122" s="2" t="inlineStr">
        <is>
          <t>2</t>
        </is>
      </c>
      <c r="L122" s="2" t="inlineStr">
        <is>
          <t/>
        </is>
      </c>
      <c r="M122" t="inlineStr">
        <is>
          <t>poradní odborná skupina zřízená v rámci &lt;a href="https://iate.europa.eu/entry/result/3627962/cs" target="_blank"&gt;Střediska EU pro prevenci a potírání pohlavního zneužívání dětí&lt;/a&gt;, která poskytuje podporu v záležitostech týkajících se technologií, jichž lze využít pro detekci
&lt;a href="https://iate.europa.eu/entry/result/3628113/cs" target="_blank"&gt;pohlavního zneužívání dětí&lt;/a&gt;</t>
        </is>
      </c>
      <c r="N122" s="2" t="inlineStr">
        <is>
          <t>teknologiudvalget</t>
        </is>
      </c>
      <c r="O122" s="2" t="inlineStr">
        <is>
          <t>3</t>
        </is>
      </c>
      <c r="P122" s="2" t="inlineStr">
        <is>
          <t/>
        </is>
      </c>
      <c r="Q122" t="inlineStr">
        <is>
          <t>rådgivende gruppe af tekniske eksperter, der er en del af &lt;a href="https://iate.europa.eu/entry/result/3627962/da" target="_blank"&gt;EU-centret for seksuelt misbrug af børn&lt;/a&gt;, og som yder bistand i spørgsmål vedrørende brug af teknologi, navnlig ved at udarbejde en liste over teknologier, der kan anvendes til opsporing af &lt;a href="https://iate.europa.eu/entry/result/3628113/da" target="_blank"&gt;seksuelt misbrug af børn online&lt;/a&gt;</t>
        </is>
      </c>
      <c r="R122" s="2" t="inlineStr">
        <is>
          <t>Technologieausschuss</t>
        </is>
      </c>
      <c r="S122" s="2" t="inlineStr">
        <is>
          <t>3</t>
        </is>
      </c>
      <c r="T122" s="2" t="inlineStr">
        <is>
          <t/>
        </is>
      </c>
      <c r="U122" t="inlineStr">
        <is>
          <t>beratendes Expertengremium, das Fachkenntnisse bereitstellt, um die Arbeit des &lt;a href="https://iate.europa.eu/entry/result/3627962/de" target="_blank"&gt;EU-Zentrums&lt;/a&gt; im Rahmen seines Mandats im Zusammenhang mit der Aufdeckung von sexuellem Kindesmissbrauch im Internet zu unterstützen und ihm dabei zu helfen, in Bezug auf Erkennungstechnologien hohe technische Standards und Schutzmaßnahmen einzuhalten</t>
        </is>
      </c>
      <c r="V122" s="2" t="inlineStr">
        <is>
          <t>Επιτροπή Τεχνολογίας</t>
        </is>
      </c>
      <c r="W122" s="2" t="inlineStr">
        <is>
          <t>2</t>
        </is>
      </c>
      <c r="X122" s="2" t="inlineStr">
        <is>
          <t/>
        </is>
      </c>
      <c r="Y122" t="inlineStr">
        <is>
          <t>συμβουλευτική ομάδα τεχνικών εμπειρογνωμόνων που συστάθηκε στο πλαίσιο του &lt;a href="https://iate.europa.eu/entry/result/3627962/en-el" target="_blank"&gt;Κέντρου της ΕΕ κατά της σεξουαλικής κακοποίησης παιδιών&lt;/a&gt; και παρέχει βοήθεια σε θέματα που σχετίζονται με τη χρήση της τεχνολογίας, παρέχοντας ιδίως κατάλογο τεχνολογιών που μπορούν να χρησιμοποιηθούν για τον εντοπισμό περιστατικών &lt;a href="https://iate.europa.eu/entry/result/3628113/en-el" target="_blank"&gt;σεξουαλικής κακοποίησης παιδιών στο διαδίκτυο&lt;/a&gt;</t>
        </is>
      </c>
      <c r="Z122" s="2" t="inlineStr">
        <is>
          <t>Technology Committee</t>
        </is>
      </c>
      <c r="AA122" s="2" t="inlineStr">
        <is>
          <t>3</t>
        </is>
      </c>
      <c r="AB122" s="2" t="inlineStr">
        <is>
          <t/>
        </is>
      </c>
      <c r="AC122" t="inlineStr">
        <is>
          <t>advisory
group of technical experts established within the &lt;a href="https://iate.europa.eu/entry/result/3627962/en" target="_blank"&gt;EU Centre on Child Sexual Abuse&lt;/a&gt; that
provides assistance on matters related to the use of technology, in particular
providing a list of technologies that can be used for detection of &lt;a href="https://iate.europa.eu/entry/result/3628113/en" target="_blank"&gt;online child sexual abuse&lt;/a&gt;</t>
        </is>
      </c>
      <c r="AD122" s="2" t="inlineStr">
        <is>
          <t>Comité de Tecnología</t>
        </is>
      </c>
      <c r="AE122" s="2" t="inlineStr">
        <is>
          <t>3</t>
        </is>
      </c>
      <c r="AF122" s="2" t="inlineStr">
        <is>
          <t/>
        </is>
      </c>
      <c r="AG122" t="inlineStr">
        <is>
          <t>Comité de expertos técnicos independientes constituido en el &lt;a href="https://iate.europa.eu/entry/result/3627962/es" target="_blank"&gt;Centro de la UE sobre Abuso Sexual de Menores&lt;/a&gt;, con una función consultiva sobre cuestiones relacionadas con el uso de la tecnología para la prevención y la detección del &lt;a href="https://iate.europa.eu/entry/result/3628113/es" target="_blank"&gt;abuso sexual de menores en línea&lt;/a&gt;.</t>
        </is>
      </c>
      <c r="AH122" s="2" t="inlineStr">
        <is>
          <t>tehnoloogiakomitee</t>
        </is>
      </c>
      <c r="AI122" s="2" t="inlineStr">
        <is>
          <t>3</t>
        </is>
      </c>
      <c r="AJ122" s="2" t="inlineStr">
        <is>
          <t>proposed</t>
        </is>
      </c>
      <c r="AK122" t="inlineStr">
        <is>
          <t>nõuandeorgan, mis pakub eksperditeadmisi, toetamaks oma volituste piires &lt;a href="https://iate.europa.eu/entry/result/3627962/et" target="_blank"&gt;ELi keskuse&lt;/a&gt; tööd küsimustes, mis on seotud internetis toimuva laste seksuaalse väärkohtlemise tuvastamisega, et toetada ELi keskust tuvastustehnoloogia tehniliste standardite ja kaitsemeetmete kõrge taseme saavutamisele kaasaaitamisel</t>
        </is>
      </c>
      <c r="AL122" s="2" t="inlineStr">
        <is>
          <t>teknologiakomitea</t>
        </is>
      </c>
      <c r="AM122" s="2" t="inlineStr">
        <is>
          <t>3</t>
        </is>
      </c>
      <c r="AN122" s="2" t="inlineStr">
        <is>
          <t/>
        </is>
      </c>
      <c r="AO122" t="inlineStr">
        <is>
          <t>&lt;a href="https://iate.europa.eu/entry/result/3627962/fi" target="_blank"&gt;lapsiin kohdistuvan seksuaaliväkivallanEU-torjuntakeskukseen &lt;/a&gt;perutettu teknisistä asiantuntijoista koostuva neuvoa-antava ryhmä, joka antaa apua teknologian käyttöön liittyvissä asioissa ja erityisesti &lt;a href="https://iate.europa.eu/entry/result/3628113/fi" target="_blank"&gt;verkkovälitteisen lapsiin kohdistuvan seksuaaliväkivallan&lt;/a&gt; tunnistamiseen liittyvissä asioissa</t>
        </is>
      </c>
      <c r="AP122" s="2" t="inlineStr">
        <is>
          <t>comité chargé des aspects technologiques</t>
        </is>
      </c>
      <c r="AQ122" s="2" t="inlineStr">
        <is>
          <t>3</t>
        </is>
      </c>
      <c r="AR122" s="2" t="inlineStr">
        <is>
          <t/>
        </is>
      </c>
      <c r="AS122" t="inlineStr">
        <is>
          <t>groupe consultatif composé d'experts techniques et institué au sein du &lt;a href="https://iate.europa.eu/entry/result/3627962/fr" target="_blank"&gt;centre de l’UE chargé de prévenir et de combattre les abus sexuels sur enfants&lt;/a&gt; afin d'apporter une expertise technique, en fournissant en particulier une liste de technologies pouvant être utilisées pour détecter les cas d'&lt;a href="https://iate.europa.eu/entry/result/3628113/fr" target="_blank"&gt;abus sexuels sur enfants en ligne&lt;/a&gt;</t>
        </is>
      </c>
      <c r="AT122" t="inlineStr">
        <is>
          <t/>
        </is>
      </c>
      <c r="AU122" t="inlineStr">
        <is>
          <t/>
        </is>
      </c>
      <c r="AV122" t="inlineStr">
        <is>
          <t/>
        </is>
      </c>
      <c r="AW122" t="inlineStr">
        <is>
          <t/>
        </is>
      </c>
      <c r="AX122" s="2" t="inlineStr">
        <is>
          <t>Odbor za tehnologiju</t>
        </is>
      </c>
      <c r="AY122" s="2" t="inlineStr">
        <is>
          <t>3</t>
        </is>
      </c>
      <c r="AZ122" s="2" t="inlineStr">
        <is>
          <t>proposed</t>
        </is>
      </c>
      <c r="BA122" t="inlineStr">
        <is>
          <t/>
        </is>
      </c>
      <c r="BB122" s="2" t="inlineStr">
        <is>
          <t>Technológiával Foglalkozó Bizottság</t>
        </is>
      </c>
      <c r="BC122" s="2" t="inlineStr">
        <is>
          <t>3</t>
        </is>
      </c>
      <c r="BD122" s="2" t="inlineStr">
        <is>
          <t/>
        </is>
      </c>
      <c r="BE122" t="inlineStr">
        <is>
          <t>a Gyermekek Szexuális Bántalmazása Elleni Uniós Központ keretében működő tanácsadó csoport</t>
        </is>
      </c>
      <c r="BF122" s="2" t="inlineStr">
        <is>
          <t>comitato tecnologico</t>
        </is>
      </c>
      <c r="BG122" s="2" t="inlineStr">
        <is>
          <t>3</t>
        </is>
      </c>
      <c r="BH122" s="2" t="inlineStr">
        <is>
          <t/>
        </is>
      </c>
      <c r="BI122" t="inlineStr">
        <is>
          <t>gruppo consultivo
di esperti tecnici istituito per prestate assistenza al &lt;a href="https://iate.europa.eu/entry/result/3627962/en-it" target="_blank"&gt;Centro dell'UE sugli abusi sessuali sui minori&lt;/a&gt; per le questioni connesse all'uso delle tecnologie a
fini di prevenzione e rilevazione dell'&lt;a href="https://iate.europa.eu/entry/result/3628113/en-it" target="_blank"&gt;abuso sessuale su minori online&lt;/a&gt;</t>
        </is>
      </c>
      <c r="BJ122" s="2" t="inlineStr">
        <is>
          <t>Technologijų komitetas</t>
        </is>
      </c>
      <c r="BK122" s="2" t="inlineStr">
        <is>
          <t>2</t>
        </is>
      </c>
      <c r="BL122" s="2" t="inlineStr">
        <is>
          <t/>
        </is>
      </c>
      <c r="BM122" t="inlineStr">
        <is>
          <t/>
        </is>
      </c>
      <c r="BN122" s="2" t="inlineStr">
        <is>
          <t>Tehnoloģiju komiteja</t>
        </is>
      </c>
      <c r="BO122" s="2" t="inlineStr">
        <is>
          <t>2</t>
        </is>
      </c>
      <c r="BP122" s="2" t="inlineStr">
        <is>
          <t/>
        </is>
      </c>
      <c r="BQ122" t="inlineStr">
        <is>
          <t/>
        </is>
      </c>
      <c r="BR122" s="2" t="inlineStr">
        <is>
          <t>Kumitat tat-Teknoloġija</t>
        </is>
      </c>
      <c r="BS122" s="2" t="inlineStr">
        <is>
          <t>3</t>
        </is>
      </c>
      <c r="BT122" s="2" t="inlineStr">
        <is>
          <t/>
        </is>
      </c>
      <c r="BU122" t="inlineStr">
        <is>
          <t>grupp konsultattiv, stabbilit fi ħdan iċ-&lt;a href="https://iate.europa.eu/entry/result/3627962/mt" target="_blank"&gt;Ċentru tal-UE dwar l-Abbuż Sesswali tat-Tfal&lt;/a&gt;, maħluq biex jgħin fi kwistjonijiet marbuta mal-użu tat-teknoloġija, partikolarment billi jipprovdi lista ta' teknoloġiji li jistgħu jintużaw għad-detezzjoni tal-abbuż sesswali tat-tfal online</t>
        </is>
      </c>
      <c r="BV122" t="inlineStr">
        <is>
          <t/>
        </is>
      </c>
      <c r="BW122" t="inlineStr">
        <is>
          <t/>
        </is>
      </c>
      <c r="BX122" t="inlineStr">
        <is>
          <t/>
        </is>
      </c>
      <c r="BY122" t="inlineStr">
        <is>
          <t/>
        </is>
      </c>
      <c r="BZ122" s="2" t="inlineStr">
        <is>
          <t>Komitet ds. Technologii</t>
        </is>
      </c>
      <c r="CA122" s="2" t="inlineStr">
        <is>
          <t>3</t>
        </is>
      </c>
      <c r="CB122" s="2" t="inlineStr">
        <is>
          <t/>
        </is>
      </c>
      <c r="CC122" t="inlineStr">
        <is>
          <t>&lt;div&gt;grupa ekspertów powołana przez zarząd &lt;a href="https://iate.europa.eu/entry/result/3627962/pl" target="_blank"&gt;Unijnego Centrum ds. Zapobiegania Niegodziwemu Traktowaniu Dzieci w Celach Seksualnych&lt;/a&gt;, mająca następujące zadania:&lt;/div&gt;a) wnoszenie wkładu do opinii przedstawianych przez Unijne Centrum&lt;div&gt;b) przyczynianie się do udzielania przez Unijne Centrum pomocy organom koordynującym, zarządowi, radzie wykonawczej i dyrektorowi wykonawczemu w kwestiach związanych z korzystaniem z technologii;&lt;/div&gt;&lt;div&gt;c) na wniosek zapewnianie wewnętrznie wiedzy eksperckiej w sprawach związanych z wykorzystaniem technologii do celów zapobiegania niegodziwemu traktowaniu dzieci w celach seksualnych w internecie i jego wykrywania&lt;/div&gt;</t>
        </is>
      </c>
      <c r="CD122" s="2" t="inlineStr">
        <is>
          <t>Comité da Tecnologia</t>
        </is>
      </c>
      <c r="CE122" s="2" t="inlineStr">
        <is>
          <t>3</t>
        </is>
      </c>
      <c r="CF122" s="2" t="inlineStr">
        <is>
          <t>proposed</t>
        </is>
      </c>
      <c r="CG122" t="inlineStr">
        <is>
          <t>Grupo consultivo criado no âmbito do &lt;a href="https://iate.europa.eu/entry/result/3627962/pt" target="_blank"&gt;Centro da UE sobre o Abuso Sexual de Crianças&lt;/a&gt;, que presta assistência em questões relacionadas com a utilização de tecnologia, em especial fornecendo uma lista de tecnologias que podem ser utilizadas para a deteção de abusos sexuais de crianças em linha.</t>
        </is>
      </c>
      <c r="CH122" s="2" t="inlineStr">
        <is>
          <t>Comitetul pentru tehnologie</t>
        </is>
      </c>
      <c r="CI122" s="2" t="inlineStr">
        <is>
          <t>3</t>
        </is>
      </c>
      <c r="CJ122" s="2" t="inlineStr">
        <is>
          <t/>
        </is>
      </c>
      <c r="CK122" t="inlineStr">
        <is>
          <t>grup consultativ alcătuit din experți tehnici, instituit în cadrul &lt;a href="https://iate.europa.eu/entry/result/3627962/ro" target="_blank"&gt;Centrului UE privind abuzul sexual asupra copiilor&lt;/a&gt;, care oferă asistență în materie de utilizare a tehnologiilor, în special prin întocmirea unei liste de tehnologii care pot fi utilizate pentru detectarea &lt;a href="https://iate.europa.eu/entry/result/3628113/ro" target="_blank"&gt;abuzului sexual online asupra copiilor&lt;/a&gt;</t>
        </is>
      </c>
      <c r="CL122" s="2" t="inlineStr">
        <is>
          <t>výbor pre technológie</t>
        </is>
      </c>
      <c r="CM122" s="2" t="inlineStr">
        <is>
          <t>2</t>
        </is>
      </c>
      <c r="CN122" s="2" t="inlineStr">
        <is>
          <t>proposed</t>
        </is>
      </c>
      <c r="CO122" t="inlineStr">
        <is>
          <t>poradná skupina zložená z expertov na technológie, ktorá je zriadená v rámci &lt;a href="https://iate.europa.eu/entry/result/3627962/sk" target="_blank"&gt;Centra EÚ pre prevenciu sexuálneho zneužívania detí a boj proti nemu&lt;/a&gt; a ktorá poskytuje pomoc v otázkach týkajúcich sa využívania technológií, najmä poskytuje zoznam technológií, ktoré možno použiť na odhaľovanie &lt;a href="https://iate.europa.eu/entry/result/3628113/sk" target="_blank"&gt;sexuálneho zneužívania detí online&lt;/a&gt;</t>
        </is>
      </c>
      <c r="CP122" s="2" t="inlineStr">
        <is>
          <t>odbor za tehnologijo</t>
        </is>
      </c>
      <c r="CQ122" s="2" t="inlineStr">
        <is>
          <t>3</t>
        </is>
      </c>
      <c r="CR122" s="2" t="inlineStr">
        <is>
          <t/>
        </is>
      </c>
      <c r="CS122" t="inlineStr">
        <is>
          <t>svetovalna skupina, sestavljena iz strokovnjakov, ustanovljena v okviru &lt;a href="https://iate.europa.eu/entry/result/3627962/sl" target="_blank"&gt;Centra EU za boj proti spolni zlorabi otrok&lt;/a&gt;, ki zagotavlja strokovno znanje o zadevah, povezanih z uporabo tehnologije za preprečevanje in zaznavanje spolne zlorabe otrok na spletu</t>
        </is>
      </c>
      <c r="CT122" s="2" t="inlineStr">
        <is>
          <t>tekniska kommittéen</t>
        </is>
      </c>
      <c r="CU122" s="2" t="inlineStr">
        <is>
          <t>3</t>
        </is>
      </c>
      <c r="CV122" s="2" t="inlineStr">
        <is>
          <t/>
        </is>
      </c>
      <c r="CW122" t="inlineStr">
        <is>
          <t/>
        </is>
      </c>
    </row>
    <row r="123">
      <c r="A123" s="1" t="str">
        <f>HYPERLINK("https://iate.europa.eu/entry/result/3592181/all", "3592181")</f>
        <v>3592181</v>
      </c>
      <c r="B123" t="inlineStr">
        <is>
          <t>EDUCATION AND COMMUNICATIONS</t>
        </is>
      </c>
      <c r="C123" t="inlineStr">
        <is>
          <t>EDUCATION AND COMMUNICATIONS|information technology and data processing</t>
        </is>
      </c>
      <c r="D123" t="inlineStr">
        <is>
          <t>yes</t>
        </is>
      </c>
      <c r="E123" t="inlineStr">
        <is>
          <t/>
        </is>
      </c>
      <c r="F123" s="2" t="inlineStr">
        <is>
          <t>мрежа за връзка на организациите при кибернетични кризи|
EU-CyCLONe</t>
        </is>
      </c>
      <c r="G123" s="2" t="inlineStr">
        <is>
          <t>3|
3</t>
        </is>
      </c>
      <c r="H123" s="2" t="inlineStr">
        <is>
          <t xml:space="preserve">|
</t>
        </is>
      </c>
      <c r="I123" t="inlineStr">
        <is>
          <t/>
        </is>
      </c>
      <c r="J123" s="2" t="inlineStr">
        <is>
          <t>CyCLONe|
Síť styčných organizací pro řešení kybernetických krizí|
Evropská síť styčných organizací pro řešení kybernetických krizí|
EU-CyCLONe</t>
        </is>
      </c>
      <c r="K123" s="2" t="inlineStr">
        <is>
          <t>3|
2|
2|
3</t>
        </is>
      </c>
      <c r="L123" s="2" t="inlineStr">
        <is>
          <t xml:space="preserve">|
|
|
</t>
        </is>
      </c>
      <c r="M123" t="inlineStr">
        <is>
          <t>síť pro spolupráci členských států EU, jejímž cílem je rychlá reakce na rozsáhlé přeshraniční kybernetické incidenty nebo krize</t>
        </is>
      </c>
      <c r="N123" s="2" t="inlineStr">
        <is>
          <t>Det Europæiske Netværk af Forbindelsesorganisationer for Cyberkriser|
EU-CyCLONe|
CyCLONe</t>
        </is>
      </c>
      <c r="O123" s="2" t="inlineStr">
        <is>
          <t>3|
3|
3</t>
        </is>
      </c>
      <c r="P123" s="2" t="inlineStr">
        <is>
          <t xml:space="preserve">|
|
</t>
        </is>
      </c>
      <c r="Q123" t="inlineStr">
        <is>
          <t>netværk, som har til opgave at støtte den koordinerede håndtering af væsentlige cybersikkerhedshændelser og -kriser og sikre regelmæssig udveksling af oplysninger mellem medlemsstaterne og EU-institutionerne.</t>
        </is>
      </c>
      <c r="R123" s="2" t="inlineStr">
        <is>
          <t>Netzwerk der Verbindungsorganisationen für Cyberkrisen</t>
        </is>
      </c>
      <c r="S123" s="2" t="inlineStr">
        <is>
          <t>3</t>
        </is>
      </c>
      <c r="T123" s="2" t="inlineStr">
        <is>
          <t/>
        </is>
      </c>
      <c r="U123" t="inlineStr">
        <is>
          <t>Netzwerk, dessen Aufgabe darin besteht, die koordinierte Bewältigung großer Cybersicherheitsvorfälle und -krisen zu unterstützen und den regelmäßigen Informationsaustausch zwischen Mitgliedstaaten und EU-Organen zu gewährleisten</t>
        </is>
      </c>
      <c r="V123" s="2" t="inlineStr">
        <is>
          <t>CyCLONe|
δίκτυο οργανισμών διασύνδεσης για τις κρίσεις στον κυβερνοχώρο</t>
        </is>
      </c>
      <c r="W123" s="2" t="inlineStr">
        <is>
          <t>3|
3</t>
        </is>
      </c>
      <c r="X123" s="2" t="inlineStr">
        <is>
          <t xml:space="preserve">|
</t>
        </is>
      </c>
      <c r="Y123" t="inlineStr">
        <is>
          <t>δίκτυο με σκοπό τη στήριξη της συντονισμένης διαχείρισης περιστατικών και κρίσεων κυβερνοασφάλειας μεγάλης κλίμακας και τη διασφάλιση της τακτικής ανταλλαγής πληροφοριών μεταξύ των κρατών μελών και των θεσμικών οργάνων της ΕΕ</t>
        </is>
      </c>
      <c r="Z123" s="2" t="inlineStr">
        <is>
          <t>CyCLONe|
European Cyber Crises Liaison Organisation Network|
Cyber Crisis Liaison Organisation Network|
EU - CyCLONe</t>
        </is>
      </c>
      <c r="AA123" s="2" t="inlineStr">
        <is>
          <t>3|
3|
3|
3</t>
        </is>
      </c>
      <c r="AB123" s="2" t="inlineStr">
        <is>
          <t xml:space="preserve">|
|
|
</t>
        </is>
      </c>
      <c r="AC123" t="inlineStr">
        <is>
          <t>network to support the coordinated management of large-scale cybersecurity
 incidents and crises and to ensure the regular exchange of information 
among Member States and EU institution</t>
        </is>
      </c>
      <c r="AD123" s="2" t="inlineStr">
        <is>
          <t>red de organizaciones de enlace de crisis cibernéticas|
CyCLONe|
red de funcionarios de enlace nacionales para la gestión de cibercrisis|
red de organizaciones de enlace nacionales para la gestión de cibercrisis</t>
        </is>
      </c>
      <c r="AE123" s="2" t="inlineStr">
        <is>
          <t>3|
3|
3|
3</t>
        </is>
      </c>
      <c r="AF123" s="2" t="inlineStr">
        <is>
          <t xml:space="preserve">|
|
|
</t>
        </is>
      </c>
      <c r="AG123" t="inlineStr">
        <is>
          <t>Red de cooperación de la Unión Europea que tiene
como objetivo proporcionar una respuesta
de emergencia rápida ante una crisis o incidente cibernético a gran escala.</t>
        </is>
      </c>
      <c r="AH123" s="2" t="inlineStr">
        <is>
          <t>CyCLONe|
Euroopa küberkriisiga tegelevate kontaktasutuste võrgustik|
küberkriisi kontaktasutuste võrgustik|
EU - CyCLONe</t>
        </is>
      </c>
      <c r="AI123" s="2" t="inlineStr">
        <is>
          <t>3|
3|
3|
3</t>
        </is>
      </c>
      <c r="AJ123" s="2" t="inlineStr">
        <is>
          <t xml:space="preserve">|
|
|
</t>
        </is>
      </c>
      <c r="AK123" t="inlineStr">
        <is>
          <t>võrgustik, mille eesmärk on toetada ulatuslike
 küberintsidentide ja kriiside koordineeritud ohjamist operatiivsel tasandil
 ning tagada korrapärane teabevahetus liikmesriikide ja ELi institutsioonide,
 ametite ja asutuste vahel</t>
        </is>
      </c>
      <c r="AL123" s="2" t="inlineStr">
        <is>
          <t>Euroopan kyberkriisien yhteysorganisaatioiden verkosto|
EU-CyCLONe</t>
        </is>
      </c>
      <c r="AM123" s="2" t="inlineStr">
        <is>
          <t>3|
3</t>
        </is>
      </c>
      <c r="AN123" s="2" t="inlineStr">
        <is>
          <t xml:space="preserve">|
</t>
        </is>
      </c>
      <c r="AO123" t="inlineStr">
        <is>
          <t>Euroopan unionin yhteistyöverkosto, joka pyrkii toteuttamaan nopeita hätätoimia valtioiden rajat ylittävien laajojen kyberturvallisuuden häiriötilanteiden tai kriisien ratkaisemiseksi</t>
        </is>
      </c>
      <c r="AP123" s="2" t="inlineStr">
        <is>
          <t>réseau européen pour la préparation et la gestion des crises cyber|
UE – CyCLONe|
réseau européen d’organisations de liaison en cas de crises de cybersécurité|
réseau CyCLONe</t>
        </is>
      </c>
      <c r="AQ123" s="2" t="inlineStr">
        <is>
          <t>3|
3|
3|
3</t>
        </is>
      </c>
      <c r="AR123" s="2" t="inlineStr">
        <is>
          <t xml:space="preserve">|
|
|
</t>
        </is>
      </c>
      <c r="AS123" t="inlineStr">
        <is>
          <t>réseau institué
afin de contribuer à la gestion coordonnée des incidents et crises de grande
ampleur en matière de cybersécurité, et de garantir l’échange régulier
d’informations entre les États membres et les institutions, organes et agences
de l’Union</t>
        </is>
      </c>
      <c r="AT123" s="2" t="inlineStr">
        <is>
          <t>an Líonra Eorpach um Eagrú an Idirchaidrimh maidir le Cibirghéarchéimeanna|
EU-CyCLONe</t>
        </is>
      </c>
      <c r="AU123" s="2" t="inlineStr">
        <is>
          <t>3|
2</t>
        </is>
      </c>
      <c r="AV123" s="2" t="inlineStr">
        <is>
          <t xml:space="preserve">|
</t>
        </is>
      </c>
      <c r="AW123" t="inlineStr">
        <is>
          <t/>
        </is>
      </c>
      <c r="AX123" s="2" t="inlineStr">
        <is>
          <t>EU-CyCLONe|
Europska mreža organizacija za vezu za kiberkrize</t>
        </is>
      </c>
      <c r="AY123" s="2" t="inlineStr">
        <is>
          <t>3|
3</t>
        </is>
      </c>
      <c r="AZ123" s="2" t="inlineStr">
        <is>
          <t xml:space="preserve">|
</t>
        </is>
      </c>
      <c r="BA123" t="inlineStr">
        <is>
          <t>mreža uspostavljena radi pružanja potpore koordiniranom upravljanju kiberincidentima i kiberkrizama velikih razmjera te osiguravanja redovite razmjene informacija među državama članicama i institucijama EU-a</t>
        </is>
      </c>
      <c r="BB123" s="2" t="inlineStr">
        <is>
          <t>EU-CyCLONe|
az Európai Kiberválságügyi Kapcsolattartó Szervezetek Hálózata|
Kiberválságügyi Kapcsolattartó Szervezetek Hálózata</t>
        </is>
      </c>
      <c r="BC123" s="2" t="inlineStr">
        <is>
          <t>2|
2|
2</t>
        </is>
      </c>
      <c r="BD123" s="2" t="inlineStr">
        <is>
          <t xml:space="preserve">|
|
</t>
        </is>
      </c>
      <c r="BE123" t="inlineStr">
        <is>
          <t>a nagy kiberbiztonsági incidensek és válságok összehangolt kezelésével foglalkozó, a tagállamok és uniós intézmények közötti rendszeres információcserére szolgáló fórum</t>
        </is>
      </c>
      <c r="BF123" s="2" t="inlineStr">
        <is>
          <t>CyCLONe|
EU-CyCLONe|
rete delle organizzazioni di collegamento per le crisi informatiche|
rete europea delle organizzazioni di collegamento per le crisi informatiche</t>
        </is>
      </c>
      <c r="BG123" s="2" t="inlineStr">
        <is>
          <t>3|
3|
3|
3</t>
        </is>
      </c>
      <c r="BH123" s="2" t="inlineStr">
        <is>
          <t xml:space="preserve">|
|
|
</t>
        </is>
      </c>
      <c r="BI123" t="inlineStr">
        <is>
          <t>rete destinata ad attuare il piano per le risposte rapide alle emergenze in caso di crisi o incidenti informatici transfrontalieri su vasta scala</t>
        </is>
      </c>
      <c r="BJ123" s="2" t="inlineStr">
        <is>
          <t>EU-CyCLONe|
CyCLONe|
Ryšių palaikymo dėl kibernetinių krizių organizacinis tinklas|
Europos ryšių palaikymo dėl kibernetinių krizių organizacinis tinklas</t>
        </is>
      </c>
      <c r="BK123" s="2" t="inlineStr">
        <is>
          <t>3|
3|
3|
3</t>
        </is>
      </c>
      <c r="BL123" s="2" t="inlineStr">
        <is>
          <t xml:space="preserve">|
|
|
</t>
        </is>
      </c>
      <c r="BM123" t="inlineStr">
        <is>
          <t/>
        </is>
      </c>
      <c r="BN123" s="2" t="inlineStr">
        <is>
          <t>&lt;i&gt;CyCLONe&lt;/i&gt;|
&lt;i&gt;EU-CyCLONe&lt;/i&gt;|
Kiberkrīžu sadarbības organizāciju tīkls</t>
        </is>
      </c>
      <c r="BO123" s="2" t="inlineStr">
        <is>
          <t>2|
2|
2</t>
        </is>
      </c>
      <c r="BP123" s="2" t="inlineStr">
        <is>
          <t xml:space="preserve">|
|
</t>
        </is>
      </c>
      <c r="BQ123" t="inlineStr">
        <is>
          <t>tīkls, kas atbalstīs plašapmēra kiberdrošības incidentu un krīžu koordinētu pārvaldību un nodrošinās regulāru informācijas apmaiņu starp dalībvalstīm un ES iestādēm</t>
        </is>
      </c>
      <c r="BR123" s="2" t="inlineStr">
        <is>
          <t>Network ta' Organizzazzjoni ta' Kollegament f'każ ta' Ċiberkriżijiet|
Network Ewropew ta’ Organizzazzjoni ta’ Kollegament f’każ ta’ Ċiberkriżijiet|
CyCLONE|
EU - CyCLONe</t>
        </is>
      </c>
      <c r="BS123" s="2" t="inlineStr">
        <is>
          <t>3|
3|
3|
3</t>
        </is>
      </c>
      <c r="BT123" s="2" t="inlineStr">
        <is>
          <t xml:space="preserve">|
|
|
</t>
        </is>
      </c>
      <c r="BU123" t="inlineStr">
        <is>
          <t>network ta' kooperazzjoni tal-UE bl-għan li jipprovdi rispons ta' emerġenza rapidu f'każ ta' ċiberinċidenti jew ċiberkriżijiet transfruntieri fuq skala kbira</t>
        </is>
      </c>
      <c r="BV123" s="2" t="inlineStr">
        <is>
          <t>CyCLONe|
Europees Netwerk van verbindingsorganisaties voor cybercrises</t>
        </is>
      </c>
      <c r="BW123" s="2" t="inlineStr">
        <is>
          <t>3|
3</t>
        </is>
      </c>
      <c r="BX123" s="2" t="inlineStr">
        <is>
          <t xml:space="preserve">|
</t>
        </is>
      </c>
      <c r="BY123" t="inlineStr">
        <is>
          <t>&lt;div&gt;netwerk
 waarmee het gecoördineerde beheer van grootschalige
 cyberbeveiligingsincidenten en -crises wordt ondersteund en de regelmatige
 uitwisseling van informatie tussen de lidstaten en de EU-instellingen wordt
 gewaarborgd&lt;br&gt;&lt;/div&gt;</t>
        </is>
      </c>
      <c r="BZ123" s="2" t="inlineStr">
        <is>
          <t>EU-CyCLONe|
europejska sieć organizacji łącznikowych do spraw kryzysów cyberbezpieczeństwa</t>
        </is>
      </c>
      <c r="CA123" s="2" t="inlineStr">
        <is>
          <t>3|
3</t>
        </is>
      </c>
      <c r="CB123" s="2" t="inlineStr">
        <is>
          <t xml:space="preserve">|
</t>
        </is>
      </c>
      <c r="CC123" t="inlineStr">
        <is>
          <t>sieć służąca do skoordynowanego zarządzania cyberincydentami i kryzysami cyberbezpieczeństwa na dużą skalę oraz zapewniania regularnej wymiany informacji między państwami członkowskimi a instytucjami UE</t>
        </is>
      </c>
      <c r="CD123" s="2" t="inlineStr">
        <is>
          <t>Rede de Organizações de Coordenação de Cibercrises</t>
        </is>
      </c>
      <c r="CE123" s="2" t="inlineStr">
        <is>
          <t>3</t>
        </is>
      </c>
      <c r="CF123" s="2" t="inlineStr">
        <is>
          <t>proposed</t>
        </is>
      </c>
      <c r="CG123" t="inlineStr">
        <is>
          <t>Rede da União Europeia cujo objetivo é contribuir para a implementação do plano de resposta rápida a emergências da Comissão Europeia em caso de ciberincidentes ou de cibercrises transfronteiras em grande escala e complementar as estruturas de cibersegurança existentes a nível da UE, associando a cooperação técnica e política.</t>
        </is>
      </c>
      <c r="CH123" s="2" t="inlineStr">
        <is>
          <t>CyCLONe|
Rețeaua europeană a organizațiilor de legătură în materie de crize cibernetice</t>
        </is>
      </c>
      <c r="CI123" s="2" t="inlineStr">
        <is>
          <t>3|
3</t>
        </is>
      </c>
      <c r="CJ123" s="2" t="inlineStr">
        <is>
          <t xml:space="preserve">|
</t>
        </is>
      </c>
      <c r="CK123" t="inlineStr">
        <is>
          <t>rețea cu rolul de a sprijini gestionarea coordonată, la nivel operațional, a 
incidentelor și a crizelor de securitate cibernetică de mare amploare și
 pentru a asigura schimbul periodic de informații între statele membre 
și instituțiile, organele și agențiile Uniunii</t>
        </is>
      </c>
      <c r="CL123" s="2" t="inlineStr">
        <is>
          <t>sieť styčných organizácií pre kybernetické krízy|
CyCLONe|
Európska sieť styčných organizácií pre kybernetické krízy|
EU-CyCLONe</t>
        </is>
      </c>
      <c r="CM123" s="2" t="inlineStr">
        <is>
          <t>3|
3|
3|
3</t>
        </is>
      </c>
      <c r="CN123" s="2" t="inlineStr">
        <is>
          <t xml:space="preserve">|
|
|
</t>
        </is>
      </c>
      <c r="CO123" t="inlineStr">
        <is>
          <t>sieť na podporu koordinovaného riadenia incidentov a kríz veľkého rozsahu v oblasti kybernetickej bezpečnosti a na pravidelnú výmenu informácií medzi členskými štátmi a inštitúciami EÚ</t>
        </is>
      </c>
      <c r="CP123" s="2" t="inlineStr">
        <is>
          <t>organizacijska mreža za povezovanje v kibernetski krizi</t>
        </is>
      </c>
      <c r="CQ123" s="2" t="inlineStr">
        <is>
          <t>3</t>
        </is>
      </c>
      <c r="CR123" s="2" t="inlineStr">
        <is>
          <t/>
        </is>
      </c>
      <c r="CS123" t="inlineStr">
        <is>
          <t/>
        </is>
      </c>
      <c r="CT123" s="2" t="inlineStr">
        <is>
          <t>Europeiska kontaktnätverket för cyberkriser|
EU-CyCLONe</t>
        </is>
      </c>
      <c r="CU123" s="2" t="inlineStr">
        <is>
          <t>3|
3</t>
        </is>
      </c>
      <c r="CV123" s="2" t="inlineStr">
        <is>
          <t xml:space="preserve">|
</t>
        </is>
      </c>
      <c r="CW123" t="inlineStr">
        <is>
          <t/>
        </is>
      </c>
    </row>
    <row r="124">
      <c r="A124" s="1" t="str">
        <f>HYPERLINK("https://iate.europa.eu/entry/result/3538900/all", "3538900")</f>
        <v>3538900</v>
      </c>
      <c r="B124" t="inlineStr">
        <is>
          <t>EUROPEAN UNION;LAW</t>
        </is>
      </c>
      <c r="C124" t="inlineStr">
        <is>
          <t>EUROPEAN UNION|European construction;LAW|rights and freedoms</t>
        </is>
      </c>
      <c r="D124" t="inlineStr">
        <is>
          <t>yes</t>
        </is>
      </c>
      <c r="E124" t="inlineStr">
        <is>
          <t/>
        </is>
      </c>
      <c r="F124" s="2" t="inlineStr">
        <is>
          <t>Your Europe</t>
        </is>
      </c>
      <c r="G124" s="2" t="inlineStr">
        <is>
          <t>3</t>
        </is>
      </c>
      <c r="H124" s="2" t="inlineStr">
        <is>
          <t/>
        </is>
      </c>
      <c r="I124" t="inlineStr">
        <is>
          <t/>
        </is>
      </c>
      <c r="J124" s="2" t="inlineStr">
        <is>
          <t>Your Europe</t>
        </is>
      </c>
      <c r="K124" s="2" t="inlineStr">
        <is>
          <t>3</t>
        </is>
      </c>
      <c r="L124" s="2" t="inlineStr">
        <is>
          <t>preferred</t>
        </is>
      </c>
      <c r="M124" t="inlineStr">
        <is>
          <t>internetové stránky Evropské komise, jejichž účelem je: &lt;br&gt;a) informovat občany EU o jejich právech a poskytnout jim praktické tipy, pokud se chystají cestovat do jiných zemí EU nebo tam chtějí pracovat a žít;&lt;br&gt;b) poskytovat praktické informace a online služby státní správy pro podniky, které chtějí podnikat v jiné zemi EU</t>
        </is>
      </c>
      <c r="N124" s="2" t="inlineStr">
        <is>
          <t>Your Europe</t>
        </is>
      </c>
      <c r="O124" s="2" t="inlineStr">
        <is>
          <t>4</t>
        </is>
      </c>
      <c r="P124" s="2" t="inlineStr">
        <is>
          <t/>
        </is>
      </c>
      <c r="Q124" t="inlineStr">
        <is>
          <t>Europa-Kommissionens websted med råd og vejledning for borgere og erhvervsliv om at bo, arbejde og rejse i EU</t>
        </is>
      </c>
      <c r="R124" s="2" t="inlineStr">
        <is>
          <t>Your Europe</t>
        </is>
      </c>
      <c r="S124" s="2" t="inlineStr">
        <is>
          <t>3</t>
        </is>
      </c>
      <c r="T124" s="2" t="inlineStr">
        <is>
          <t/>
        </is>
      </c>
      <c r="U124" t="inlineStr">
        <is>
          <t/>
        </is>
      </c>
      <c r="V124" s="2" t="inlineStr">
        <is>
          <t>Your Europe</t>
        </is>
      </c>
      <c r="W124" s="2" t="inlineStr">
        <is>
          <t>3</t>
        </is>
      </c>
      <c r="X124" s="2" t="inlineStr">
        <is>
          <t/>
        </is>
      </c>
      <c r="Y124" t="inlineStr">
        <is>
          <t/>
        </is>
      </c>
      <c r="Z124" s="2" t="inlineStr">
        <is>
          <t>Your Europe|
Your Europe Portal|
YourEurope Portal</t>
        </is>
      </c>
      <c r="AA124" s="2" t="inlineStr">
        <is>
          <t>4|
1|
1</t>
        </is>
      </c>
      <c r="AB124" s="2" t="inlineStr">
        <is>
          <t xml:space="preserve">|
|
</t>
        </is>
      </c>
      <c r="AC124" t="inlineStr">
        <is>
          <t>website maintained by the European Commission in order to &lt;br&gt;a) inform citizens of their rights and give them practical tips to help them move around the EU &lt;br&gt;b) provide practical information and online government services for companies looking for business in another country</t>
        </is>
      </c>
      <c r="AD124" s="2" t="inlineStr">
        <is>
          <t>Your Europe</t>
        </is>
      </c>
      <c r="AE124" s="2" t="inlineStr">
        <is>
          <t>3</t>
        </is>
      </c>
      <c r="AF124" s="2" t="inlineStr">
        <is>
          <t/>
        </is>
      </c>
      <c r="AG124" t="inlineStr">
        <is>
          <t>Sitio web de la Comisión Europea para ayudar y asesorar a los ciudadanos de la UE sobre sus derechos y proporcionarles información práctica para facilitar su libre circulación por el territorio de la UE.</t>
        </is>
      </c>
      <c r="AH124" s="2" t="inlineStr">
        <is>
          <t>Your Europe</t>
        </is>
      </c>
      <c r="AI124" s="2" t="inlineStr">
        <is>
          <t>3</t>
        </is>
      </c>
      <c r="AJ124" s="2" t="inlineStr">
        <is>
          <t>preferred</t>
        </is>
      </c>
      <c r="AK124" t="inlineStr">
        <is>
          <t>Euroopa Komisjoni hallatav veebisait, millel antakse kodanikele ja ettevõtjatele liikuvusalast teavet ja nõu</t>
        </is>
      </c>
      <c r="AL124" s="2" t="inlineStr">
        <is>
          <t>Your Europe</t>
        </is>
      </c>
      <c r="AM124" s="2" t="inlineStr">
        <is>
          <t>3</t>
        </is>
      </c>
      <c r="AN124" s="2" t="inlineStr">
        <is>
          <t>preferred</t>
        </is>
      </c>
      <c r="AO124" t="inlineStr">
        <is>
          <t>Euroopan komission ylläpitämä sivusto, jolla&lt;br&gt;a) annetaan EU-kansalaisille tietoa heidän oikeuksistaan ja käytännön neuvoja avuksi liikkumiseen Euroopan unionin alueella&lt;br&gt;b) annetaan yrityksille käytännön tietoja ja tarjotaan niille julkisen hallinnon sähköisiä palveluita yrityksille, jotta ne voivat kartoittaa liiketoimintamahdollisuuksia</t>
        </is>
      </c>
      <c r="AP124" s="2" t="inlineStr">
        <is>
          <t>Your Europe</t>
        </is>
      </c>
      <c r="AQ124" s="2" t="inlineStr">
        <is>
          <t>3</t>
        </is>
      </c>
      <c r="AR124" s="2" t="inlineStr">
        <is>
          <t/>
        </is>
      </c>
      <c r="AS124" t="inlineStr">
        <is>
          <t>site conçu pour les citoyens ou les entreprises européens afin de les informer de leurs droits et leur donner des conseils pratiques pour circuler ou faire des affaires dans l'Union européenne</t>
        </is>
      </c>
      <c r="AT124" s="2" t="inlineStr">
        <is>
          <t>An Eoraip Agatsa</t>
        </is>
      </c>
      <c r="AU124" s="2" t="inlineStr">
        <is>
          <t>3</t>
        </is>
      </c>
      <c r="AV124" s="2" t="inlineStr">
        <is>
          <t/>
        </is>
      </c>
      <c r="AW124" t="inlineStr">
        <is>
          <t/>
        </is>
      </c>
      <c r="AX124" s="2" t="inlineStr">
        <is>
          <t>Your Europe|
Vaša Europa</t>
        </is>
      </c>
      <c r="AY124" s="2" t="inlineStr">
        <is>
          <t>3|
3</t>
        </is>
      </c>
      <c r="AZ124" s="2" t="inlineStr">
        <is>
          <t xml:space="preserve">preferred|
</t>
        </is>
      </c>
      <c r="BA124" t="inlineStr">
        <is>
          <t/>
        </is>
      </c>
      <c r="BB124" s="2" t="inlineStr">
        <is>
          <t>Your Europe</t>
        </is>
      </c>
      <c r="BC124" s="2" t="inlineStr">
        <is>
          <t>4</t>
        </is>
      </c>
      <c r="BD124" s="2" t="inlineStr">
        <is>
          <t>preferred</t>
        </is>
      </c>
      <c r="BE124" t="inlineStr">
        <is>
          <t>az Európai Bizottság által fenntartott webhely, melynek célja, hogy &lt;br&gt;a) tájékoztassa a polgárokat jogaikról és hasznos tanácsokkal szolgáljon az Európán belüli utazással, tanulással, letelepedéssel és munkavállalással kapcsolatban;&lt;br&gt;b)információkat és online állami szolgáltatásokat kínáljon más országok piacaira kilépő vállalkozások számára</t>
        </is>
      </c>
      <c r="BF124" s="2" t="inlineStr">
        <is>
          <t>La tua Europa|
Your Europe</t>
        </is>
      </c>
      <c r="BG124" s="2" t="inlineStr">
        <is>
          <t>3|
3</t>
        </is>
      </c>
      <c r="BH124" s="2" t="inlineStr">
        <is>
          <t>|
preferred</t>
        </is>
      </c>
      <c r="BI124" t="inlineStr">
        <is>
          <t>sito web gestito dalla Commissione europea che fornisce informazioni sui
diritti di cui godono i cittadini dell'Unione, oltre a consulenze
e consigli su come spostarsi
nell'UE, nonché una giuda pratica alle imprese che vogliono operare in un altro paese</t>
        </is>
      </c>
      <c r="BJ124" s="2" t="inlineStr">
        <is>
          <t>portalas „Your Europe“</t>
        </is>
      </c>
      <c r="BK124" s="2" t="inlineStr">
        <is>
          <t>3</t>
        </is>
      </c>
      <c r="BL124" s="2" t="inlineStr">
        <is>
          <t/>
        </is>
      </c>
      <c r="BM124" t="inlineStr">
        <is>
          <t/>
        </is>
      </c>
      <c r="BN124" s="2" t="inlineStr">
        <is>
          <t>Your Europe</t>
        </is>
      </c>
      <c r="BO124" s="2" t="inlineStr">
        <is>
          <t>3</t>
        </is>
      </c>
      <c r="BP124" s="2" t="inlineStr">
        <is>
          <t>preferred</t>
        </is>
      </c>
      <c r="BQ124" t="inlineStr">
        <is>
          <t>Eiropas Komisijas uzturēta tīmekļa vietne, kuras nolūks ir:&lt;br&gt;a) informēt iedzīvotājus par viņu tiesībām un sniegt praktiskus padomus saistībā ar dzīvi un pārvietošanos ES;&lt;br&gt;b) sniegt praktisku informāciju par uzņēmējdarbību Eiropā.</t>
        </is>
      </c>
      <c r="BR124" s="2" t="inlineStr">
        <is>
          <t>Your Europe</t>
        </is>
      </c>
      <c r="BS124" s="2" t="inlineStr">
        <is>
          <t>3</t>
        </is>
      </c>
      <c r="BT124" s="2" t="inlineStr">
        <is>
          <t>preferred</t>
        </is>
      </c>
      <c r="BU124" t="inlineStr">
        <is>
          <t>sit web amministrat mill-Kummissjoni Ewropea bl-għajnuna tal-awtoritajiet ta' kull pajjiż li tkopri biex:&lt;br&gt;(a) tinforma liċ-ċittadini dwar id-drittijiet tagħhom u biex tagħtihom pariri prattiċi dwar kif jiċċaqalqu minn post għall-ieħor madwar l-Ewropa, u biex&lt;br&gt;(b) tipprovdi informazzjoni prattika u servizzi governattivi online lill-kumpaniji li jkunu qed ifittxu negozju f'pajjiż ieħor</t>
        </is>
      </c>
      <c r="BV124" s="2" t="inlineStr">
        <is>
          <t>Your Europe</t>
        </is>
      </c>
      <c r="BW124" s="2" t="inlineStr">
        <is>
          <t>3</t>
        </is>
      </c>
      <c r="BX124" s="2" t="inlineStr">
        <is>
          <t/>
        </is>
      </c>
      <c r="BY124" t="inlineStr">
        <is>
          <t>door de Europese Commissie beheerd meertalig webportaal dat tot doel heeft&lt;br&gt;1) burgers over hun rechten te informeren en praktische tips te geven voor hun verplaatsingen binnen de EU;&lt;br&gt;2) praktische informatie en online diensten te bieden voor ondernemingen die in een ander land binnen de EU zaken willen doen</t>
        </is>
      </c>
      <c r="BZ124" s="2" t="inlineStr">
        <is>
          <t>Your Europe</t>
        </is>
      </c>
      <c r="CA124" s="2" t="inlineStr">
        <is>
          <t>3</t>
        </is>
      </c>
      <c r="CB124" s="2" t="inlineStr">
        <is>
          <t/>
        </is>
      </c>
      <c r="CC124" t="inlineStr">
        <is>
          <t>Portal internetowy utworzony przez Komisję Europejską w celua) informowania obywateli o ich prawach i przekazywania im praktycznych porad potrzebnych do przemieszczania się po całej Unii,b) udostępniania praktycznych informacji oraz usług administracji publicznej on-line dla przedsiębiorstw pragnących prowadzić działalność w innym państwie.</t>
        </is>
      </c>
      <c r="CD124" s="2" t="inlineStr">
        <is>
          <t>Your Europe</t>
        </is>
      </c>
      <c r="CE124" s="2" t="inlineStr">
        <is>
          <t>3</t>
        </is>
      </c>
      <c r="CF124" s="2" t="inlineStr">
        <is>
          <t/>
        </is>
      </c>
      <c r="CG124" t="inlineStr">
        <is>
          <t>Sítio Web da Comissão Europeia que disponibiliza a cidadãos e empresas informações e conselhos sobre o quadro administrativo de diferentes Estados-Membros.</t>
        </is>
      </c>
      <c r="CH124" s="2" t="inlineStr">
        <is>
          <t>Your Europe</t>
        </is>
      </c>
      <c r="CI124" s="2" t="inlineStr">
        <is>
          <t>3</t>
        </is>
      </c>
      <c r="CJ124" s="2" t="inlineStr">
        <is>
          <t/>
        </is>
      </c>
      <c r="CK124" t="inlineStr">
        <is>
          <t>&lt;div&gt;site internet al Comisiei Europene creat pentru a oferi:&lt;br&gt;&lt;/div&gt;&lt;div&gt;- informații despre drepturile fundamentale garantate de legislația UE &lt;br&gt;&lt;/div&gt;&lt;div&gt;- acces la o rețea de portaluri naționale cu 
informații despre modul în care normele UE sunt aplicate în fiecare stat membru pentru utilizatorii transfrontalieri&lt;br&gt;&lt;/div&gt;&lt;div&gt;- datele de contact pentru a lua legătura gratuit cu serviciile de asistență ale UE&lt;/div&gt;</t>
        </is>
      </c>
      <c r="CL124" s="2" t="inlineStr">
        <is>
          <t>Your Europe|
Vaša Európa</t>
        </is>
      </c>
      <c r="CM124" s="2" t="inlineStr">
        <is>
          <t>4|
3</t>
        </is>
      </c>
      <c r="CN124" s="2" t="inlineStr">
        <is>
          <t xml:space="preserve">preferred|
</t>
        </is>
      </c>
      <c r="CO124" t="inlineStr">
        <is>
          <t>webová lokalita Európskej komisie, ktorej účelom je informovať občanov a podniky o ich právach a možnostiach</t>
        </is>
      </c>
      <c r="CP124" s="2" t="inlineStr">
        <is>
          <t>Your Europe</t>
        </is>
      </c>
      <c r="CQ124" s="2" t="inlineStr">
        <is>
          <t>3</t>
        </is>
      </c>
      <c r="CR124" s="2" t="inlineStr">
        <is>
          <t/>
        </is>
      </c>
      <c r="CS124" t="inlineStr">
        <is>
          <t/>
        </is>
      </c>
      <c r="CT124" s="2" t="inlineStr">
        <is>
          <t>Your Europe</t>
        </is>
      </c>
      <c r="CU124" s="2" t="inlineStr">
        <is>
          <t>3</t>
        </is>
      </c>
      <c r="CV124" s="2" t="inlineStr">
        <is>
          <t/>
        </is>
      </c>
      <c r="CW124" t="inlineStr">
        <is>
          <t>&lt;div&gt;Namnet på webbpatsen &lt;a href="http://ec.europa.eu/youreurope" target="_blank"&gt;http://ec.europa.eu/youreurope&lt;/a&gt; som riktar sig till medborgare och företag i EU. På &lt;b&gt;Your Europe&lt;/b&gt; kan man hitta information om rättigheter och skyldigheter samt få råd om vad man ska tänka på vid flytt, arbete och resa i EU.&lt;br&gt;&lt;/div&gt;</t>
        </is>
      </c>
    </row>
    <row r="125">
      <c r="A125" s="1" t="str">
        <f>HYPERLINK("https://iate.europa.eu/entry/result/3623352/all", "3623352")</f>
        <v>3623352</v>
      </c>
      <c r="B125" t="inlineStr">
        <is>
          <t>EMPLOYMENT AND WORKING CONDITIONS;EDUCATION AND COMMUNICATIONS</t>
        </is>
      </c>
      <c r="C125" t="inlineStr">
        <is>
          <t>EMPLOYMENT AND WORKING CONDITIONS|labour market;EDUCATION AND COMMUNICATIONS|information technology and data processing</t>
        </is>
      </c>
      <c r="D125" t="inlineStr">
        <is>
          <t>yes</t>
        </is>
      </c>
      <c r="E125" t="inlineStr">
        <is>
          <t/>
        </is>
      </c>
      <c r="F125" t="inlineStr">
        <is>
          <t/>
        </is>
      </c>
      <c r="G125" t="inlineStr">
        <is>
          <t/>
        </is>
      </c>
      <c r="H125" t="inlineStr">
        <is>
          <t/>
        </is>
      </c>
      <c r="I125" t="inlineStr">
        <is>
          <t/>
        </is>
      </c>
      <c r="J125" s="2" t="inlineStr">
        <is>
          <t>pracovní platforma na místě</t>
        </is>
      </c>
      <c r="K125" s="2" t="inlineStr">
        <is>
          <t>3</t>
        </is>
      </c>
      <c r="L125" s="2" t="inlineStr">
        <is>
          <t/>
        </is>
      </c>
      <c r="M125" t="inlineStr">
        <is>
          <t/>
        </is>
      </c>
      <c r="N125" t="inlineStr">
        <is>
          <t/>
        </is>
      </c>
      <c r="O125" t="inlineStr">
        <is>
          <t/>
        </is>
      </c>
      <c r="P125" t="inlineStr">
        <is>
          <t/>
        </is>
      </c>
      <c r="Q125" t="inlineStr">
        <is>
          <t/>
        </is>
      </c>
      <c r="R125" s="2" t="inlineStr">
        <is>
          <t>Plattform für Arbeit vor Ort</t>
        </is>
      </c>
      <c r="S125" s="2" t="inlineStr">
        <is>
          <t>3</t>
        </is>
      </c>
      <c r="T125" s="2" t="inlineStr">
        <is>
          <t/>
        </is>
      </c>
      <c r="U125" t="inlineStr">
        <is>
          <t>digitale Arbeitsplattform, die ausschließlich oder überwiegend Dienstleistungen in der physischen Welt vermittelt, z. B. Mitfahrdienste, Lebensmittel-Lieferservices, Haushaltsarbeiten (Reinigung, Klempnerarbeiten, Pflegedienst usw.)</t>
        </is>
      </c>
      <c r="V125" s="2" t="inlineStr">
        <is>
          <t>πλατφόρμα εργασίας με επιτόπου παρουσία</t>
        </is>
      </c>
      <c r="W125" s="2" t="inlineStr">
        <is>
          <t>2</t>
        </is>
      </c>
      <c r="X125" s="2" t="inlineStr">
        <is>
          <t/>
        </is>
      </c>
      <c r="Y125" t="inlineStr">
        <is>
          <t>&lt;a href="https://iate.europa.eu/entry/result/3623350/en-el" target="_blank"&gt;ψηφιακή πλατφόρμα εργασίας&lt;/a&gt; η οποία διαμεσολαβεί, αποκλειστικά ή κατά κύριο λόγο, σε υπηρεσίες που παρέχονται διά ζώσης, π.χ. μίσθωση οχημάτων, παράδοση αγαθών, υπηρεσίες καθαρισμού ή φροντίδας</t>
        </is>
      </c>
      <c r="Z125" s="2" t="inlineStr">
        <is>
          <t>on-location labour platform</t>
        </is>
      </c>
      <c r="AA125" s="2" t="inlineStr">
        <is>
          <t>3</t>
        </is>
      </c>
      <c r="AB125" s="2" t="inlineStr">
        <is>
          <t/>
        </is>
      </c>
      <c r="AC125" t="inlineStr">
        <is>
          <t>&lt;a href="https://iate.europa.eu/entry/result/3623350" target="_blank"&gt;digital labour platform&lt;/a&gt; which only or 
mostly intermediates services performed in the physical world, e.g. ride-hailing, 
food-delivery, household tasks (cleaning, plumbing, caring…)</t>
        </is>
      </c>
      <c r="AD125" t="inlineStr">
        <is>
          <t/>
        </is>
      </c>
      <c r="AE125" t="inlineStr">
        <is>
          <t/>
        </is>
      </c>
      <c r="AF125" t="inlineStr">
        <is>
          <t/>
        </is>
      </c>
      <c r="AG125" t="inlineStr">
        <is>
          <t/>
        </is>
      </c>
      <c r="AH125" t="inlineStr">
        <is>
          <t/>
        </is>
      </c>
      <c r="AI125" t="inlineStr">
        <is>
          <t/>
        </is>
      </c>
      <c r="AJ125" t="inlineStr">
        <is>
          <t/>
        </is>
      </c>
      <c r="AK125" t="inlineStr">
        <is>
          <t/>
        </is>
      </c>
      <c r="AL125" t="inlineStr">
        <is>
          <t/>
        </is>
      </c>
      <c r="AM125" t="inlineStr">
        <is>
          <t/>
        </is>
      </c>
      <c r="AN125" t="inlineStr">
        <is>
          <t/>
        </is>
      </c>
      <c r="AO125" t="inlineStr">
        <is>
          <t/>
        </is>
      </c>
      <c r="AP125" s="2" t="inlineStr">
        <is>
          <t>plateforme de travail sur site</t>
        </is>
      </c>
      <c r="AQ125" s="2" t="inlineStr">
        <is>
          <t>3</t>
        </is>
      </c>
      <c r="AR125" s="2" t="inlineStr">
        <is>
          <t/>
        </is>
      </c>
      <c r="AS125" t="inlineStr">
        <is>
          <t>&lt;a href="https://iate.europa.eu/entry/slideshow/1638184419449/3623350/fr" target="_blank"&gt;plateforme de travail numérique&lt;/a&gt; dont l’activité consiste, en grande partie, voire exclusivement, à servir d’intermédiaire dans la fourniture de services effectués dans le monde physique, par ex., les services de commande de course, la livraison de repas, les tâches domestiques (nettoyage, plomberie, soins...)</t>
        </is>
      </c>
      <c r="AT125" t="inlineStr">
        <is>
          <t/>
        </is>
      </c>
      <c r="AU125" t="inlineStr">
        <is>
          <t/>
        </is>
      </c>
      <c r="AV125" t="inlineStr">
        <is>
          <t/>
        </is>
      </c>
      <c r="AW125" t="inlineStr">
        <is>
          <t/>
        </is>
      </c>
      <c r="AX125" t="inlineStr">
        <is>
          <t/>
        </is>
      </c>
      <c r="AY125" t="inlineStr">
        <is>
          <t/>
        </is>
      </c>
      <c r="AZ125" t="inlineStr">
        <is>
          <t/>
        </is>
      </c>
      <c r="BA125" t="inlineStr">
        <is>
          <t/>
        </is>
      </c>
      <c r="BB125" t="inlineStr">
        <is>
          <t/>
        </is>
      </c>
      <c r="BC125" t="inlineStr">
        <is>
          <t/>
        </is>
      </c>
      <c r="BD125" t="inlineStr">
        <is>
          <t/>
        </is>
      </c>
      <c r="BE125" t="inlineStr">
        <is>
          <t/>
        </is>
      </c>
      <c r="BF125" t="inlineStr">
        <is>
          <t/>
        </is>
      </c>
      <c r="BG125" t="inlineStr">
        <is>
          <t/>
        </is>
      </c>
      <c r="BH125" t="inlineStr">
        <is>
          <t/>
        </is>
      </c>
      <c r="BI125" t="inlineStr">
        <is>
          <t/>
        </is>
      </c>
      <c r="BJ125" t="inlineStr">
        <is>
          <t/>
        </is>
      </c>
      <c r="BK125" t="inlineStr">
        <is>
          <t/>
        </is>
      </c>
      <c r="BL125" t="inlineStr">
        <is>
          <t/>
        </is>
      </c>
      <c r="BM125" t="inlineStr">
        <is>
          <t/>
        </is>
      </c>
      <c r="BN125" t="inlineStr">
        <is>
          <t/>
        </is>
      </c>
      <c r="BO125" t="inlineStr">
        <is>
          <t/>
        </is>
      </c>
      <c r="BP125" t="inlineStr">
        <is>
          <t/>
        </is>
      </c>
      <c r="BQ125" t="inlineStr">
        <is>
          <t/>
        </is>
      </c>
      <c r="BR125" s="2" t="inlineStr">
        <is>
          <t>pjattaforma tax-xogħol fuq il-post</t>
        </is>
      </c>
      <c r="BS125" s="2" t="inlineStr">
        <is>
          <t>3</t>
        </is>
      </c>
      <c r="BT125" s="2" t="inlineStr">
        <is>
          <t/>
        </is>
      </c>
      <c r="BU125" t="inlineStr">
        <is>
          <t>&lt;a href="https://iate.europa.eu/entry/result/3623350/mt" target="_blank"&gt;pjattaforma tax-xogħol diġitali&lt;/a&gt; li taġixxi ta' intermedjarju l-iżjed, jekk mhux esklużivament, għall-provvista ta' servizzi li jitwettqu fid-dinja fiżika, pereż. is-servizzi ta' ride-hailing jew tal-konsinna ta' ikliet, il-kompiti domestiċi (bħal tindif, kura, plumbing eċċ.)</t>
        </is>
      </c>
      <c r="BV125" t="inlineStr">
        <is>
          <t/>
        </is>
      </c>
      <c r="BW125" t="inlineStr">
        <is>
          <t/>
        </is>
      </c>
      <c r="BX125" t="inlineStr">
        <is>
          <t/>
        </is>
      </c>
      <c r="BY125" t="inlineStr">
        <is>
          <t/>
        </is>
      </c>
      <c r="BZ125" t="inlineStr">
        <is>
          <t/>
        </is>
      </c>
      <c r="CA125" t="inlineStr">
        <is>
          <t/>
        </is>
      </c>
      <c r="CB125" t="inlineStr">
        <is>
          <t/>
        </is>
      </c>
      <c r="CC125" t="inlineStr">
        <is>
          <t/>
        </is>
      </c>
      <c r="CD125" t="inlineStr">
        <is>
          <t/>
        </is>
      </c>
      <c r="CE125" t="inlineStr">
        <is>
          <t/>
        </is>
      </c>
      <c r="CF125" t="inlineStr">
        <is>
          <t/>
        </is>
      </c>
      <c r="CG125" t="inlineStr">
        <is>
          <t/>
        </is>
      </c>
      <c r="CH125" t="inlineStr">
        <is>
          <t/>
        </is>
      </c>
      <c r="CI125" t="inlineStr">
        <is>
          <t/>
        </is>
      </c>
      <c r="CJ125" t="inlineStr">
        <is>
          <t/>
        </is>
      </c>
      <c r="CK125" t="inlineStr">
        <is>
          <t/>
        </is>
      </c>
      <c r="CL125" t="inlineStr">
        <is>
          <t/>
        </is>
      </c>
      <c r="CM125" t="inlineStr">
        <is>
          <t/>
        </is>
      </c>
      <c r="CN125" t="inlineStr">
        <is>
          <t/>
        </is>
      </c>
      <c r="CO125" t="inlineStr">
        <is>
          <t/>
        </is>
      </c>
      <c r="CP125" t="inlineStr">
        <is>
          <t/>
        </is>
      </c>
      <c r="CQ125" t="inlineStr">
        <is>
          <t/>
        </is>
      </c>
      <c r="CR125" t="inlineStr">
        <is>
          <t/>
        </is>
      </c>
      <c r="CS125" t="inlineStr">
        <is>
          <t/>
        </is>
      </c>
      <c r="CT125" t="inlineStr">
        <is>
          <t/>
        </is>
      </c>
      <c r="CU125" t="inlineStr">
        <is>
          <t/>
        </is>
      </c>
      <c r="CV125" t="inlineStr">
        <is>
          <t/>
        </is>
      </c>
      <c r="CW125" t="inlineStr">
        <is>
          <t/>
        </is>
      </c>
    </row>
    <row r="126">
      <c r="A126" s="1" t="str">
        <f>HYPERLINK("https://iate.europa.eu/entry/result/3627235/all", "3627235")</f>
        <v>3627235</v>
      </c>
      <c r="B126" t="inlineStr">
        <is>
          <t>INTERNATIONAL RELATIONS;EDUCATION AND COMMUNICATIONS</t>
        </is>
      </c>
      <c r="C126" t="inlineStr">
        <is>
          <t>INTERNATIONAL RELATIONS|defence;EDUCATION AND COMMUNICATIONS|information technology and data processing</t>
        </is>
      </c>
      <c r="D126" t="inlineStr">
        <is>
          <t>yes</t>
        </is>
      </c>
      <c r="E126" t="inlineStr">
        <is>
          <t/>
        </is>
      </c>
      <c r="F126" t="inlineStr">
        <is>
          <t/>
        </is>
      </c>
      <c r="G126" t="inlineStr">
        <is>
          <t/>
        </is>
      </c>
      <c r="H126" t="inlineStr">
        <is>
          <t/>
        </is>
      </c>
      <c r="I126" t="inlineStr">
        <is>
          <t/>
        </is>
      </c>
      <c r="J126" s="2" t="inlineStr">
        <is>
          <t>kryptografický materiál</t>
        </is>
      </c>
      <c r="K126" s="2" t="inlineStr">
        <is>
          <t>3</t>
        </is>
      </c>
      <c r="L126" s="2" t="inlineStr">
        <is>
          <t/>
        </is>
      </c>
      <c r="M126" t="inlineStr">
        <is>
          <t>šifrovací algoritmy, hardwarové a softwarové kryptografické moduly 
a prostředky, včetně prováděcích pravidel a související dokumentace, 
a klíčový materiál</t>
        </is>
      </c>
      <c r="N126" s="2" t="inlineStr">
        <is>
          <t>kryptomateriale|
kryptografisk materiale</t>
        </is>
      </c>
      <c r="O126" s="2" t="inlineStr">
        <is>
          <t>3|
3</t>
        </is>
      </c>
      <c r="P126" s="2" t="inlineStr">
        <is>
          <t xml:space="preserve">|
</t>
        </is>
      </c>
      <c r="Q126" t="inlineStr">
        <is>
          <t>kryptografiske algoritmer, kryptografiske hardware- og softwaremoduler samt produkter, der omfatter implementeringsdetaljer og tilhørende dokumentation og nøglingsmateriale</t>
        </is>
      </c>
      <c r="R126" s="2" t="inlineStr">
        <is>
          <t>kryptografisches Material|
Kryptomaterial</t>
        </is>
      </c>
      <c r="S126" s="2" t="inlineStr">
        <is>
          <t>3|
3</t>
        </is>
      </c>
      <c r="T126" s="2" t="inlineStr">
        <is>
          <t xml:space="preserve">|
</t>
        </is>
      </c>
      <c r="U126" t="inlineStr">
        <is>
          <t>kryptografische Algorithmen, kryptografische Hardware- und Softwaremodule und Produkte, die Implementierungsdetails enthalten, sowie die dazugehörige Dokumentation und das Verschlüsselungsmaterial</t>
        </is>
      </c>
      <c r="V126" s="2" t="inlineStr">
        <is>
          <t>κρυπτοϋλικό|
κρυπτογραφικό υλικό</t>
        </is>
      </c>
      <c r="W126" s="2" t="inlineStr">
        <is>
          <t>3|
3</t>
        </is>
      </c>
      <c r="X126" s="2" t="inlineStr">
        <is>
          <t xml:space="preserve">|
</t>
        </is>
      </c>
      <c r="Y126" t="inlineStr">
        <is>
          <t>κρυπτογραφικοί αλγόριθμοι, κρυπτογραφικό υλισμικό και ενότητες λογισμικού, προϊόντα που περιέχουν λεπτομέρειες εφαρμογής και συναφή τεκμηρίωση, καθώς και υλικό που αφορά λειτουργίες κλειδιού</t>
        </is>
      </c>
      <c r="Z126" s="2" t="inlineStr">
        <is>
          <t>cryptographic material|
crypto material|
cryptomaterial</t>
        </is>
      </c>
      <c r="AA126" s="2" t="inlineStr">
        <is>
          <t>3|
3|
1</t>
        </is>
      </c>
      <c r="AB126" s="2" t="inlineStr">
        <is>
          <t xml:space="preserve">|
|
</t>
        </is>
      </c>
      <c r="AC126" t="inlineStr">
        <is>
          <t>cryptographic algorithms, cryptographic hardware and software modules, and products including implementation details and associated documentation, as well as keying material</t>
        </is>
      </c>
      <c r="AD126" s="2" t="inlineStr">
        <is>
          <t>material de cifra|
material criptográfico</t>
        </is>
      </c>
      <c r="AE126" s="2" t="inlineStr">
        <is>
          <t>3|
3</t>
        </is>
      </c>
      <c r="AF126" s="2" t="inlineStr">
        <is>
          <t xml:space="preserve">|
</t>
        </is>
      </c>
      <c r="AG126" t="inlineStr">
        <is>
          <t>Algoritmos criptológicos, módulos criptológicos de &lt;i&gt;software &lt;/i&gt;y &lt;i&gt;hardware&lt;/i&gt;, y
 productos, incluida la información sobre su uso y la documentación 
pertinente y los datos de claves.</t>
        </is>
      </c>
      <c r="AH126" s="2" t="inlineStr">
        <is>
          <t>krüptomaterjal</t>
        </is>
      </c>
      <c r="AI126" s="2" t="inlineStr">
        <is>
          <t>3</t>
        </is>
      </c>
      <c r="AJ126" s="2" t="inlineStr">
        <is>
          <t/>
        </is>
      </c>
      <c r="AK126" t="inlineStr">
        <is>
          <t>krüptoalgoritme, krüptoriistvara ja -tarkvara mooduleid ning tooteid, sealhulgas rakendamise üksikasju ja seotud dokumentatsiooni ning kodeerimisandmed</t>
        </is>
      </c>
      <c r="AL126" s="2" t="inlineStr">
        <is>
          <t>salausaineisto</t>
        </is>
      </c>
      <c r="AM126" s="2" t="inlineStr">
        <is>
          <t>3</t>
        </is>
      </c>
      <c r="AN126" s="2" t="inlineStr">
        <is>
          <t/>
        </is>
      </c>
      <c r="AO126" t="inlineStr">
        <is>
          <t>salausalgoritmit, salauslaitteistot ja -ohjelmistomoduulit sekä tuotteet, joihin sisältyy täytäntöönpanoa koskevia yksityiskohtia sekä niihin liittyvät asiakirjat ja avainnusaineisto</t>
        </is>
      </c>
      <c r="AP126" s="2" t="inlineStr">
        <is>
          <t>matériel cryptographique|
matériel de cryptographie</t>
        </is>
      </c>
      <c r="AQ126" s="2" t="inlineStr">
        <is>
          <t>3|
3</t>
        </is>
      </c>
      <c r="AR126" s="2" t="inlineStr">
        <is>
          <t xml:space="preserve">|
</t>
        </is>
      </c>
      <c r="AS126" t="inlineStr">
        <is>
          <t>&lt;div&gt;algorithmes cryptographiques, modules matériels et logiciels cryptographiques, et produits comprenant les modalités de mise en œuvre et la documentation qui s'y rapporte, ainsi que les éléments de mise à la clé&lt;/div&gt;</t>
        </is>
      </c>
      <c r="AT126" t="inlineStr">
        <is>
          <t/>
        </is>
      </c>
      <c r="AU126" t="inlineStr">
        <is>
          <t/>
        </is>
      </c>
      <c r="AV126" t="inlineStr">
        <is>
          <t/>
        </is>
      </c>
      <c r="AW126" t="inlineStr">
        <is>
          <t/>
        </is>
      </c>
      <c r="AX126" s="2" t="inlineStr">
        <is>
          <t>kriptomaterijal|
kriptografski materijal</t>
        </is>
      </c>
      <c r="AY126" s="2" t="inlineStr">
        <is>
          <t>3|
3</t>
        </is>
      </c>
      <c r="AZ126" s="2" t="inlineStr">
        <is>
          <t xml:space="preserve">|
</t>
        </is>
      </c>
      <c r="BA126" t="inlineStr">
        <is>
          <t>kriptografski algoritmi, kriptografski hardverski i softverski moduli te proizvodi, uključujući pojedinosti o provedbi te povezanu dokumentaciju i kriptografske ključeve</t>
        </is>
      </c>
      <c r="BB126" t="inlineStr">
        <is>
          <t/>
        </is>
      </c>
      <c r="BC126" t="inlineStr">
        <is>
          <t/>
        </is>
      </c>
      <c r="BD126" t="inlineStr">
        <is>
          <t/>
        </is>
      </c>
      <c r="BE126" t="inlineStr">
        <is>
          <t/>
        </is>
      </c>
      <c r="BF126" s="2" t="inlineStr">
        <is>
          <t>materiale crittografico</t>
        </is>
      </c>
      <c r="BG126" s="2" t="inlineStr">
        <is>
          <t>3</t>
        </is>
      </c>
      <c r="BH126" s="2" t="inlineStr">
        <is>
          <t/>
        </is>
      </c>
      <c r="BI126" t="inlineStr">
        <is>
          <t>algoritmi
crittografici, moduli hardware e software crittografici e prodotti comprendenti
dettagli di attuazione e documentazione associata e materiale di codifica</t>
        </is>
      </c>
      <c r="BJ126" s="2" t="inlineStr">
        <is>
          <t>kriptografinė medžiaga</t>
        </is>
      </c>
      <c r="BK126" s="2" t="inlineStr">
        <is>
          <t>3</t>
        </is>
      </c>
      <c r="BL126" s="2" t="inlineStr">
        <is>
          <t/>
        </is>
      </c>
      <c r="BM126" t="inlineStr">
        <is>
          <t>kriptografiniai algoritmai, techninės ir programinės kriptografinės įrangos moduliai, priemonės, apimančios vykdymo informaciją bei susijusius dokumentus ir raktų duomenis</t>
        </is>
      </c>
      <c r="BN126" s="2" t="inlineStr">
        <is>
          <t>kriptomateriāls|
kriptogrāfijas materiāls</t>
        </is>
      </c>
      <c r="BO126" s="2" t="inlineStr">
        <is>
          <t>3|
3</t>
        </is>
      </c>
      <c r="BP126" s="2" t="inlineStr">
        <is>
          <t xml:space="preserve">|
</t>
        </is>
      </c>
      <c r="BQ126" t="inlineStr">
        <is>
          <t>kriptogrāfijas algoritmi, kriptogrāfijas aparatūras un programmatūras moduļi un produkti, tostarp īstenošanas informācija un ar to saistītā dokumentācija un atslēgu materiāls</t>
        </is>
      </c>
      <c r="BR126" s="2" t="inlineStr">
        <is>
          <t>materjal kriptografiku</t>
        </is>
      </c>
      <c r="BS126" s="2" t="inlineStr">
        <is>
          <t>3</t>
        </is>
      </c>
      <c r="BT126" s="2" t="inlineStr">
        <is>
          <t/>
        </is>
      </c>
      <c r="BU126" t="inlineStr">
        <is>
          <t>algoritmi kriptografiċi, hardware kriptografiku u moduli tas-software, u kif ukoll prodotti li jkollhom id-dettalji tal-implimentazzjoni u d-dokumenti assoċjati, kif ukoll il-materjal ta' kodifika</t>
        </is>
      </c>
      <c r="BV126" s="2" t="inlineStr">
        <is>
          <t>cryptografisch materiaal|
encryptiemateriaal</t>
        </is>
      </c>
      <c r="BW126" s="2" t="inlineStr">
        <is>
          <t>3|
3</t>
        </is>
      </c>
      <c r="BX126" s="2" t="inlineStr">
        <is>
          <t xml:space="preserve">|
</t>
        </is>
      </c>
      <c r="BY126" t="inlineStr">
        <is>
          <t>"cryptografische
 algoritmen, cryptografische hard- en softwaremodules en producten, inclusief
 nadere informatie betreffende de implementatie en bijbehorende documentatie
 en sleutelmateriaal"</t>
        </is>
      </c>
      <c r="BZ126" s="2" t="inlineStr">
        <is>
          <t>materiał kryptograficzny</t>
        </is>
      </c>
      <c r="CA126" s="2" t="inlineStr">
        <is>
          <t>3</t>
        </is>
      </c>
      <c r="CB126" s="2" t="inlineStr">
        <is>
          <t/>
        </is>
      </c>
      <c r="CC126" t="inlineStr">
        <is>
          <t>algorytmy kryptograficzne, sprzęt i oprogramowanie kryptograficzne, a także produkty zawierające szczegóły stosowania i związaną z nim dokumentację oraz klucze</t>
        </is>
      </c>
      <c r="CD126" s="2" t="inlineStr">
        <is>
          <t>material criptográfico</t>
        </is>
      </c>
      <c r="CE126" s="2" t="inlineStr">
        <is>
          <t>3</t>
        </is>
      </c>
      <c r="CF126" s="2" t="inlineStr">
        <is>
          <t/>
        </is>
      </c>
      <c r="CG126" t="inlineStr">
        <is>
          <t>Algoritmos criptográficos, módulos criptográficos de &lt;i&gt;hardware&lt;/i&gt; e &lt;i&gt;software&lt;/i&gt;, e produtos que incluam regras de aplicação e documentação conexa, bem como material de cifragem.</t>
        </is>
      </c>
      <c r="CH126" s="2" t="inlineStr">
        <is>
          <t>material criptografic</t>
        </is>
      </c>
      <c r="CI126" s="2" t="inlineStr">
        <is>
          <t>3</t>
        </is>
      </c>
      <c r="CJ126" s="2" t="inlineStr">
        <is>
          <t/>
        </is>
      </c>
      <c r="CK126" t="inlineStr">
        <is>
          <t>orice suport (soluții criptografice, material cu chei criptografice și publicații criptografice) care conține informații criptografice</t>
        </is>
      </c>
      <c r="CL126" s="2" t="inlineStr">
        <is>
          <t>kryptografický materiál|
šifrový materiál</t>
        </is>
      </c>
      <c r="CM126" s="2" t="inlineStr">
        <is>
          <t>3|
2</t>
        </is>
      </c>
      <c r="CN126" s="2" t="inlineStr">
        <is>
          <t xml:space="preserve">|
</t>
        </is>
      </c>
      <c r="CO126" t="inlineStr">
        <is>
          <t>kryptografické algoritmy, kryptografické hardvérové a softvérové moduly a produkty, ktoré obsahujú podrobnosti implementácie, ako aj príslušnú dokumentáciu a kryptografické kľúče</t>
        </is>
      </c>
      <c r="CP126" s="2" t="inlineStr">
        <is>
          <t>kriptomaterial|
kriptografski material</t>
        </is>
      </c>
      <c r="CQ126" s="2" t="inlineStr">
        <is>
          <t>3|
3</t>
        </is>
      </c>
      <c r="CR126" s="2" t="inlineStr">
        <is>
          <t xml:space="preserve">|
</t>
        </is>
      </c>
      <c r="CS126" t="inlineStr">
        <is>
          <t>kriptografski algoritmi, kriptografski moduli strojne in programske opreme ter produkti, vključno s podrobnostmi izvajanja in s tem povezano dokumentacijo, ter šifrirni material</t>
        </is>
      </c>
      <c r="CT126" s="2" t="inlineStr">
        <is>
          <t>kryptomaterial</t>
        </is>
      </c>
      <c r="CU126" s="2" t="inlineStr">
        <is>
          <t>3</t>
        </is>
      </c>
      <c r="CV126" s="2" t="inlineStr">
        <is>
          <t/>
        </is>
      </c>
      <c r="CW126" t="inlineStr">
        <is>
          <t>&lt;div&gt;kryptografiska algoritmer, program,
programvarumoduler och produkter, inklusive tillämpningsinformation samt
tillhörande dokumentation och dekrypteringsmaterial&lt;br&gt;&lt;/div&gt;</t>
        </is>
      </c>
    </row>
    <row r="127">
      <c r="A127" s="1" t="str">
        <f>HYPERLINK("https://iate.europa.eu/entry/result/1440633/all", "1440633")</f>
        <v>1440633</v>
      </c>
      <c r="B127" t="inlineStr">
        <is>
          <t>SCIENCE;EDUCATION AND COMMUNICATIONS</t>
        </is>
      </c>
      <c r="C127" t="inlineStr">
        <is>
          <t>SCIENCE|natural and applied sciences|applied sciences;EDUCATION AND COMMUNICATIONS|information technology and data processing</t>
        </is>
      </c>
      <c r="D127" t="inlineStr">
        <is>
          <t>yes</t>
        </is>
      </c>
      <c r="E127" t="inlineStr">
        <is>
          <t/>
        </is>
      </c>
      <c r="F127" t="inlineStr">
        <is>
          <t/>
        </is>
      </c>
      <c r="G127" t="inlineStr">
        <is>
          <t/>
        </is>
      </c>
      <c r="H127" t="inlineStr">
        <is>
          <t/>
        </is>
      </c>
      <c r="I127" t="inlineStr">
        <is>
          <t/>
        </is>
      </c>
      <c r="J127" s="2" t="inlineStr">
        <is>
          <t>algoritmus</t>
        </is>
      </c>
      <c r="K127" s="2" t="inlineStr">
        <is>
          <t>1</t>
        </is>
      </c>
      <c r="L127" s="2" t="inlineStr">
        <is>
          <t/>
        </is>
      </c>
      <c r="M127" t="inlineStr">
        <is>
          <t/>
        </is>
      </c>
      <c r="N127" s="2" t="inlineStr">
        <is>
          <t>algoritme</t>
        </is>
      </c>
      <c r="O127" s="2" t="inlineStr">
        <is>
          <t>3</t>
        </is>
      </c>
      <c r="P127" s="2" t="inlineStr">
        <is>
          <t/>
        </is>
      </c>
      <c r="Q127" t="inlineStr">
        <is>
          <t>løsningsmodel, dvs. et forudbestemt og endeligt antal instruktioner til løsning af en specifik problemstilling</t>
        </is>
      </c>
      <c r="R127" s="2" t="inlineStr">
        <is>
          <t>Algorithmus</t>
        </is>
      </c>
      <c r="S127" s="2" t="inlineStr">
        <is>
          <t>3</t>
        </is>
      </c>
      <c r="T127" s="2" t="inlineStr">
        <is>
          <t/>
        </is>
      </c>
      <c r="U127" t="inlineStr">
        <is>
          <t>Gesamtheit der Regeln, durch deren schematische Befolgung man eine bestimmte Aufgabe lösen kann</t>
        </is>
      </c>
      <c r="V127" s="2" t="inlineStr">
        <is>
          <t>αλγόριθμος</t>
        </is>
      </c>
      <c r="W127" s="2" t="inlineStr">
        <is>
          <t>3</t>
        </is>
      </c>
      <c r="X127" s="2" t="inlineStr">
        <is>
          <t/>
        </is>
      </c>
      <c r="Y127" t="inlineStr">
        <is>
          <t>ένα πεπερασμένο σύνολο αυστηρά ορισμένων κανόνων για τηνεπίλυσηενός προβλήματος σε πεπερασμένo αριθμό βημάτων</t>
        </is>
      </c>
      <c r="Z127" s="2" t="inlineStr">
        <is>
          <t>algorithm</t>
        </is>
      </c>
      <c r="AA127" s="2" t="inlineStr">
        <is>
          <t>3</t>
        </is>
      </c>
      <c r="AB127" s="2" t="inlineStr">
        <is>
          <t/>
        </is>
      </c>
      <c r="AC127" t="inlineStr">
        <is>
          <t>well-defined computational procedure that takes a value or set of values as input and, after a finite sequence of computational steps, produces a value or set of values as output</t>
        </is>
      </c>
      <c r="AD127" s="2" t="inlineStr">
        <is>
          <t>algoritmo</t>
        </is>
      </c>
      <c r="AE127" s="2" t="inlineStr">
        <is>
          <t>3</t>
        </is>
      </c>
      <c r="AF127" s="2" t="inlineStr">
        <is>
          <t/>
        </is>
      </c>
      <c r="AG127" t="inlineStr">
        <is>
          <t>Conjunto ordenado y finito de operaciones que permite hallar la solución de un problema.</t>
        </is>
      </c>
      <c r="AH127" s="2" t="inlineStr">
        <is>
          <t>algoritm</t>
        </is>
      </c>
      <c r="AI127" s="2" t="inlineStr">
        <is>
          <t>4</t>
        </is>
      </c>
      <c r="AJ127" s="2" t="inlineStr">
        <is>
          <t/>
        </is>
      </c>
      <c r="AK127" t="inlineStr">
        <is>
          <t>täpselt määratletud reeglite lõplik korrastatud kogum ülesande lahendamiseks (ISO/IEC 2382)</t>
        </is>
      </c>
      <c r="AL127" s="2" t="inlineStr">
        <is>
          <t>algoritmi</t>
        </is>
      </c>
      <c r="AM127" s="2" t="inlineStr">
        <is>
          <t>3</t>
        </is>
      </c>
      <c r="AN127" s="2" t="inlineStr">
        <is>
          <t/>
        </is>
      </c>
      <c r="AO127" t="inlineStr">
        <is>
          <t>joukko toimintaohjeita, jotka esittävät sarjan toimia tehtävän suorittamiseksi tai ratkaisemiseksi</t>
        </is>
      </c>
      <c r="AP127" s="2" t="inlineStr">
        <is>
          <t>algorithme</t>
        </is>
      </c>
      <c r="AQ127" s="2" t="inlineStr">
        <is>
          <t>3</t>
        </is>
      </c>
      <c r="AR127" s="2" t="inlineStr">
        <is>
          <t/>
        </is>
      </c>
      <c r="AS127" t="inlineStr">
        <is>
          <t>ensemble fini de règles déterminées servant à résoudre un problème au moyen d'un nombre fini d'opérations</t>
        </is>
      </c>
      <c r="AT127" s="2" t="inlineStr">
        <is>
          <t>algartam</t>
        </is>
      </c>
      <c r="AU127" s="2" t="inlineStr">
        <is>
          <t>3</t>
        </is>
      </c>
      <c r="AV127" s="2" t="inlineStr">
        <is>
          <t/>
        </is>
      </c>
      <c r="AW127" t="inlineStr">
        <is>
          <t>modh oibre nó
 liosta treoracha léire críochta socraithe go beacht, ionas go bhfaighfear
 réiteach nó toradh barrmhaith ar fhadhb choimpléascach má fheidhmítear iad
 céim ar chéim</t>
        </is>
      </c>
      <c r="AX127" t="inlineStr">
        <is>
          <t/>
        </is>
      </c>
      <c r="AY127" t="inlineStr">
        <is>
          <t/>
        </is>
      </c>
      <c r="AZ127" t="inlineStr">
        <is>
          <t/>
        </is>
      </c>
      <c r="BA127" t="inlineStr">
        <is>
          <t/>
        </is>
      </c>
      <c r="BB127" t="inlineStr">
        <is>
          <t/>
        </is>
      </c>
      <c r="BC127" t="inlineStr">
        <is>
          <t/>
        </is>
      </c>
      <c r="BD127" t="inlineStr">
        <is>
          <t/>
        </is>
      </c>
      <c r="BE127" t="inlineStr">
        <is>
          <t/>
        </is>
      </c>
      <c r="BF127" s="2" t="inlineStr">
        <is>
          <t>algoritmo</t>
        </is>
      </c>
      <c r="BG127" s="2" t="inlineStr">
        <is>
          <t>3</t>
        </is>
      </c>
      <c r="BH127" s="2" t="inlineStr">
        <is>
          <t/>
        </is>
      </c>
      <c r="BI127" t="inlineStr">
        <is>
          <t>procedimento formato da una sequenza di passi per la soluzione di un problema. Per prima cosa viene identificato il problema, quindi viene trovato un algoritmo che ne da la soluzione(1); insieme dei simboli e dei procedimenti usati in matematica(2); nella tecnica dell'informazione è la definizione precisa delle regole dei procedimenti matematici da impiegare per la soluzione di un problema(3)</t>
        </is>
      </c>
      <c r="BJ127" s="2" t="inlineStr">
        <is>
          <t>algoritmas</t>
        </is>
      </c>
      <c r="BK127" s="2" t="inlineStr">
        <is>
          <t>3</t>
        </is>
      </c>
      <c r="BL127" s="2" t="inlineStr">
        <is>
          <t/>
        </is>
      </c>
      <c r="BM127" t="inlineStr">
        <is>
          <t>baigtinė seka aiškiai suformuluotų nurodymų, kuriuos reikia atlikti tam tikram uždaviniui išspręsti (tikslui pasiekti)</t>
        </is>
      </c>
      <c r="BN127" s="2" t="inlineStr">
        <is>
          <t>algoritms</t>
        </is>
      </c>
      <c r="BO127" s="2" t="inlineStr">
        <is>
          <t>3</t>
        </is>
      </c>
      <c r="BP127" s="2" t="inlineStr">
        <is>
          <t/>
        </is>
      </c>
      <c r="BQ127" t="inlineStr">
        <is>
          <t>mērķtiecīgs darbību izpildes priekšraksts, ar kuru no dotajiem sākumdatiem ar galīgu elementāru darbību jeb soļu skaitu iegūst rezultātu</t>
        </is>
      </c>
      <c r="BR127" s="2" t="inlineStr">
        <is>
          <t>algoritmu</t>
        </is>
      </c>
      <c r="BS127" s="2" t="inlineStr">
        <is>
          <t>3</t>
        </is>
      </c>
      <c r="BT127" s="2" t="inlineStr">
        <is>
          <t/>
        </is>
      </c>
      <c r="BU127" t="inlineStr">
        <is>
          <t>proċess jew sett ta' regoli użati għall-kalkoli jew għas-soluzzjoni ta' problemi, fosthom fil-kamp tal-kompjuters</t>
        </is>
      </c>
      <c r="BV127" s="2" t="inlineStr">
        <is>
          <t>algoritme</t>
        </is>
      </c>
      <c r="BW127" s="2" t="inlineStr">
        <is>
          <t>3</t>
        </is>
      </c>
      <c r="BX127" s="2" t="inlineStr">
        <is>
          <t/>
        </is>
      </c>
      <c r="BY127" t="inlineStr">
        <is>
          <t>aantal nauwkeurig gedefinieerde bewerkingsregels of methoden die zijn opgesteld om een bepaald resultaat te verkrijgen uit een eindig aantal bewerkingen</t>
        </is>
      </c>
      <c r="BZ127" s="2" t="inlineStr">
        <is>
          <t>algorytm</t>
        </is>
      </c>
      <c r="CA127" s="2" t="inlineStr">
        <is>
          <t>3</t>
        </is>
      </c>
      <c r="CB127" s="2" t="inlineStr">
        <is>
          <t/>
        </is>
      </c>
      <c r="CC127" t="inlineStr">
        <is>
          <t>przepis postępowania prowadzący do rozwiązania ustalonego problemu, określający ciąg czynności elementarnych, które należy w tym celu wykonać</t>
        </is>
      </c>
      <c r="CD127" s="2" t="inlineStr">
        <is>
          <t>algoritmo</t>
        </is>
      </c>
      <c r="CE127" s="2" t="inlineStr">
        <is>
          <t>3</t>
        </is>
      </c>
      <c r="CF127" s="2" t="inlineStr">
        <is>
          <t/>
        </is>
      </c>
      <c r="CG127" t="inlineStr">
        <is>
          <t>conjunto finito de regras bem determinadas para a resolução de um problema,através de um número finito de operações</t>
        </is>
      </c>
      <c r="CH127" s="2" t="inlineStr">
        <is>
          <t>algoritm</t>
        </is>
      </c>
      <c r="CI127" s="2" t="inlineStr">
        <is>
          <t>3</t>
        </is>
      </c>
      <c r="CJ127" s="2" t="inlineStr">
        <is>
          <t/>
        </is>
      </c>
      <c r="CK127" t="inlineStr">
        <is>
          <t/>
        </is>
      </c>
      <c r="CL127" s="2" t="inlineStr">
        <is>
          <t>algoritmus</t>
        </is>
      </c>
      <c r="CM127" s="2" t="inlineStr">
        <is>
          <t>3</t>
        </is>
      </c>
      <c r="CN127" s="2" t="inlineStr">
        <is>
          <t/>
        </is>
      </c>
      <c r="CO127" t="inlineStr">
        <is>
          <t>konečná postupnosť presne definovaných inštrukcií na splnenie určitej úlohy</t>
        </is>
      </c>
      <c r="CP127" s="2" t="inlineStr">
        <is>
          <t>algoritem</t>
        </is>
      </c>
      <c r="CQ127" s="2" t="inlineStr">
        <is>
          <t>3</t>
        </is>
      </c>
      <c r="CR127" s="2" t="inlineStr">
        <is>
          <t/>
        </is>
      </c>
      <c r="CS127" t="inlineStr">
        <is>
          <t>navodilo, ki določa vrsto in zaporedje operacij v računskem postopku</t>
        </is>
      </c>
      <c r="CT127" s="2" t="inlineStr">
        <is>
          <t>algoritm</t>
        </is>
      </c>
      <c r="CU127" s="2" t="inlineStr">
        <is>
          <t>3</t>
        </is>
      </c>
      <c r="CV127" s="2" t="inlineStr">
        <is>
          <t/>
        </is>
      </c>
      <c r="CW127" t="inlineStr">
        <is>
          <t>uppsättning av väldefinierade regler för lösning av ett problem i ett ändligt antal steg</t>
        </is>
      </c>
    </row>
    <row r="128">
      <c r="A128" s="1" t="str">
        <f>HYPERLINK("https://iate.europa.eu/entry/result/3628730/all", "3628730")</f>
        <v>3628730</v>
      </c>
      <c r="B128" t="inlineStr">
        <is>
          <t>FINANCE;EDUCATION AND COMMUNICATIONS</t>
        </is>
      </c>
      <c r="C128" t="inlineStr">
        <is>
          <t>FINANCE|financial institutions and credit;EDUCATION AND COMMUNICATIONS|information technology and data processing</t>
        </is>
      </c>
      <c r="D128" t="inlineStr">
        <is>
          <t>yes</t>
        </is>
      </c>
      <c r="E128" t="inlineStr">
        <is>
          <t/>
        </is>
      </c>
      <c r="F128" t="inlineStr">
        <is>
          <t/>
        </is>
      </c>
      <c r="G128" t="inlineStr">
        <is>
          <t/>
        </is>
      </c>
      <c r="H128" t="inlineStr">
        <is>
          <t/>
        </is>
      </c>
      <c r="I128" t="inlineStr">
        <is>
          <t/>
        </is>
      </c>
      <c r="J128" s="2" t="inlineStr">
        <is>
          <t>služba IKT</t>
        </is>
      </c>
      <c r="K128" s="2" t="inlineStr">
        <is>
          <t>2</t>
        </is>
      </c>
      <c r="L128" s="2" t="inlineStr">
        <is>
          <t/>
        </is>
      </c>
      <c r="M128" t="inlineStr">
        <is>
          <t>služba spočívající plně nebo převážně v přenosu, ukládání, získávání či zpracovávání informací prostřednictvím sítí a informačních systémů</t>
        </is>
      </c>
      <c r="N128" s="2" t="inlineStr">
        <is>
          <t>IKT-tjeneste</t>
        </is>
      </c>
      <c r="O128" s="2" t="inlineStr">
        <is>
          <t>3</t>
        </is>
      </c>
      <c r="P128" s="2" t="inlineStr">
        <is>
          <t/>
        </is>
      </c>
      <c r="Q128" t="inlineStr">
        <is>
          <t>tjeneste, der helt eller hovedsagelig består i overførsel, lagring, indhentning eller behandling af oplysninger ved hjælp af net- og informationssystemer</t>
        </is>
      </c>
      <c r="R128" s="2" t="inlineStr">
        <is>
          <t>IKT-Dienst</t>
        </is>
      </c>
      <c r="S128" s="2" t="inlineStr">
        <is>
          <t>3</t>
        </is>
      </c>
      <c r="T128" s="2" t="inlineStr">
        <is>
          <t/>
        </is>
      </c>
      <c r="U128" t="inlineStr">
        <is>
          <t>Dienst, der vollständig oder überwiegend aus der Übertragung, Speicherung, Abfrage oder Verarbeitung von Informationen mittels Netz- und Informationssystemen besteht</t>
        </is>
      </c>
      <c r="V128" s="2" t="inlineStr">
        <is>
          <t>υπηρεσία ΤΠΕ</t>
        </is>
      </c>
      <c r="W128" s="2" t="inlineStr">
        <is>
          <t>3</t>
        </is>
      </c>
      <c r="X128" s="2" t="inlineStr">
        <is>
          <t/>
        </is>
      </c>
      <c r="Y128" t="inlineStr">
        <is>
          <t>στο πλαίσιο του παρακάτω κανονισμού, υπηρεσία που συνίσταται εξ ολοκλήρου ή κατά κύριο λόγο στη διαβίβαση, αποθήκευση, ανάκτηση ή επεξεργασία πληροφοριών μέσω συστημάτων δικτύου και πληροφοριών</t>
        </is>
      </c>
      <c r="Z128" s="2" t="inlineStr">
        <is>
          <t>ICT service</t>
        </is>
      </c>
      <c r="AA128" s="2" t="inlineStr">
        <is>
          <t>3</t>
        </is>
      </c>
      <c r="AB128" s="2" t="inlineStr">
        <is>
          <t/>
        </is>
      </c>
      <c r="AC128" t="inlineStr">
        <is>
          <t>service consisting fully or mainly in the
transmission, storing, retrieving or processing of information by means of
network and information systems</t>
        </is>
      </c>
      <c r="AD128" s="2" t="inlineStr">
        <is>
          <t>servicio de TIC</t>
        </is>
      </c>
      <c r="AE128" s="2" t="inlineStr">
        <is>
          <t>3</t>
        </is>
      </c>
      <c r="AF128" s="2" t="inlineStr">
        <is>
          <t/>
        </is>
      </c>
      <c r="AG128" t="inlineStr">
        <is>
          <t>Un servicio que consista, en su totalidad o principalmente, en la transmisión, almacenamiento, extracción o tratamiento de información mediante redes y sistemas de información.</t>
        </is>
      </c>
      <c r="AH128" s="2" t="inlineStr">
        <is>
          <t>IKT-teenus</t>
        </is>
      </c>
      <c r="AI128" s="2" t="inlineStr">
        <is>
          <t>3</t>
        </is>
      </c>
      <c r="AJ128" s="2" t="inlineStr">
        <is>
          <t/>
        </is>
      </c>
      <c r="AK128" t="inlineStr">
        <is>
          <t>teenus, mis koosneb täielikult või peamiselt võrgu- ja
infosüsteemide kaudu teabe edastamisest, säilitamisest, väljavõtmisest või
töötlemisest</t>
        </is>
      </c>
      <c r="AL128" t="inlineStr">
        <is>
          <t/>
        </is>
      </c>
      <c r="AM128" t="inlineStr">
        <is>
          <t/>
        </is>
      </c>
      <c r="AN128" t="inlineStr">
        <is>
          <t/>
        </is>
      </c>
      <c r="AO128" t="inlineStr">
        <is>
          <t/>
        </is>
      </c>
      <c r="AP128" s="2" t="inlineStr">
        <is>
          <t>service informatique</t>
        </is>
      </c>
      <c r="AQ128" s="2" t="inlineStr">
        <is>
          <t>3</t>
        </is>
      </c>
      <c r="AR128" s="2" t="inlineStr">
        <is>
          <t/>
        </is>
      </c>
      <c r="AS128" t="inlineStr">
        <is>
          <t/>
        </is>
      </c>
      <c r="AT128" s="2" t="inlineStr">
        <is>
          <t>seirbhís TFC</t>
        </is>
      </c>
      <c r="AU128" s="2" t="inlineStr">
        <is>
          <t>3</t>
        </is>
      </c>
      <c r="AV128" s="2" t="inlineStr">
        <is>
          <t/>
        </is>
      </c>
      <c r="AW128" t="inlineStr">
        <is>
          <t/>
        </is>
      </c>
      <c r="AX128" t="inlineStr">
        <is>
          <t/>
        </is>
      </c>
      <c r="AY128" t="inlineStr">
        <is>
          <t/>
        </is>
      </c>
      <c r="AZ128" t="inlineStr">
        <is>
          <t/>
        </is>
      </c>
      <c r="BA128" t="inlineStr">
        <is>
          <t/>
        </is>
      </c>
      <c r="BB128" s="2" t="inlineStr">
        <is>
          <t>IKT-szolgáltatás</t>
        </is>
      </c>
      <c r="BC128" s="2" t="inlineStr">
        <is>
          <t>3</t>
        </is>
      </c>
      <c r="BD128" s="2" t="inlineStr">
        <is>
          <t/>
        </is>
      </c>
      <c r="BE128" t="inlineStr">
        <is>
          <t>olyan
szolgáltatás, amely teljes mértékben vagy legnagyobb részben információ
hálózati és információs rendszerek útján történő továbbításából, tárolásából,
lekérdezéséből vagy kezeléséből áll</t>
        </is>
      </c>
      <c r="BF128" s="2" t="inlineStr">
        <is>
          <t>servizio TIC</t>
        </is>
      </c>
      <c r="BG128" s="2" t="inlineStr">
        <is>
          <t>3</t>
        </is>
      </c>
      <c r="BH128" s="2" t="inlineStr">
        <is>
          <t/>
        </is>
      </c>
      <c r="BI128" t="inlineStr">
        <is>
          <t>servizio consistente interamente o prevalentemente nella trasmissione, conservazione, recupero o elaborazione di informazioni per mezzo della rete e dei sistemi informativi</t>
        </is>
      </c>
      <c r="BJ128" s="2" t="inlineStr">
        <is>
          <t>IRT paslauga</t>
        </is>
      </c>
      <c r="BK128" s="2" t="inlineStr">
        <is>
          <t>3</t>
        </is>
      </c>
      <c r="BL128" s="2" t="inlineStr">
        <is>
          <t/>
        </is>
      </c>
      <c r="BM128" t="inlineStr">
        <is>
          <t>paslauga, apimanti informacijos tvarkymą naudojant tinklo ar informacines sistemas</t>
        </is>
      </c>
      <c r="BN128" s="2" t="inlineStr">
        <is>
          <t>IKT pakalpojums</t>
        </is>
      </c>
      <c r="BO128" s="2" t="inlineStr">
        <is>
          <t>3</t>
        </is>
      </c>
      <c r="BP128" s="2" t="inlineStr">
        <is>
          <t/>
        </is>
      </c>
      <c r="BQ128" t="inlineStr">
        <is>
          <t>pakalpojums, kas pilnībā vai galvenokārt sastāv no informācijas pārsūtīšanas, uzglabāšanas, izgūšanas vai apstrādes ar tīklu un informācijas sistēmu palīdzību</t>
        </is>
      </c>
      <c r="BR128" s="2" t="inlineStr">
        <is>
          <t>servizz tal-ICT</t>
        </is>
      </c>
      <c r="BS128" s="2" t="inlineStr">
        <is>
          <t>3</t>
        </is>
      </c>
      <c r="BT128" s="2" t="inlineStr">
        <is>
          <t/>
        </is>
      </c>
      <c r="BU128" t="inlineStr">
        <is>
          <t>servizz li jikkonsisti interament jew prinċipalment mit-trażmissjoni, il-ħżin, il-ġbir jew l-ipproċessar ta’ informazzjoni permezz ta’ networks u sistemi tal-informazzjoni</t>
        </is>
      </c>
      <c r="BV128" s="2" t="inlineStr">
        <is>
          <t>ICT-dienst</t>
        </is>
      </c>
      <c r="BW128" s="2" t="inlineStr">
        <is>
          <t>3</t>
        </is>
      </c>
      <c r="BX128" s="2" t="inlineStr">
        <is>
          <t/>
        </is>
      </c>
      <c r="BY128" t="inlineStr">
        <is>
          <t/>
        </is>
      </c>
      <c r="BZ128" s="2" t="inlineStr">
        <is>
          <t>usługa ICT</t>
        </is>
      </c>
      <c r="CA128" s="2" t="inlineStr">
        <is>
          <t>3</t>
        </is>
      </c>
      <c r="CB128" s="2" t="inlineStr">
        <is>
          <t/>
        </is>
      </c>
      <c r="CC128" t="inlineStr">
        <is>
          <t>usługa polegająca w całości lub głównie na przesyłaniu, przechowywaniu, wyszukiwaniu lub przetwarzaniu informacji za pomocą sieci i systemów informatycznych</t>
        </is>
      </c>
      <c r="CD128" s="2" t="inlineStr">
        <is>
          <t>serviço de TIC</t>
        </is>
      </c>
      <c r="CE128" s="2" t="inlineStr">
        <is>
          <t>3</t>
        </is>
      </c>
      <c r="CF128" s="2" t="inlineStr">
        <is>
          <t/>
        </is>
      </c>
      <c r="CG128" t="inlineStr">
        <is>
          <t/>
        </is>
      </c>
      <c r="CH128" t="inlineStr">
        <is>
          <t/>
        </is>
      </c>
      <c r="CI128" t="inlineStr">
        <is>
          <t/>
        </is>
      </c>
      <c r="CJ128" t="inlineStr">
        <is>
          <t/>
        </is>
      </c>
      <c r="CK128" t="inlineStr">
        <is>
          <t/>
        </is>
      </c>
      <c r="CL128" t="inlineStr">
        <is>
          <t/>
        </is>
      </c>
      <c r="CM128" t="inlineStr">
        <is>
          <t/>
        </is>
      </c>
      <c r="CN128" t="inlineStr">
        <is>
          <t/>
        </is>
      </c>
      <c r="CO128" t="inlineStr">
        <is>
          <t/>
        </is>
      </c>
      <c r="CP128" s="2" t="inlineStr">
        <is>
          <t>storitev IKT</t>
        </is>
      </c>
      <c r="CQ128" s="2" t="inlineStr">
        <is>
          <t>3</t>
        </is>
      </c>
      <c r="CR128" s="2" t="inlineStr">
        <is>
          <t/>
        </is>
      </c>
      <c r="CS128" t="inlineStr">
        <is>
          <t>storitev, ki v celoti ali pretežno sestoji iz prenosa, shranjevanja, priklica ali obdelave informacij prek omrežij in informacijskih sistemov</t>
        </is>
      </c>
      <c r="CT128" s="2" t="inlineStr">
        <is>
          <t>IKT-tjänst</t>
        </is>
      </c>
      <c r="CU128" s="2" t="inlineStr">
        <is>
          <t>3</t>
        </is>
      </c>
      <c r="CV128" s="2" t="inlineStr">
        <is>
          <t/>
        </is>
      </c>
      <c r="CW128" t="inlineStr">
        <is>
          <t>tjänst som helt eller huvudsakligen består i överföring, lagring, hämtning eller behandling av information via nätverks- och informationssystem</t>
        </is>
      </c>
    </row>
    <row r="129">
      <c r="A129" s="1" t="str">
        <f>HYPERLINK("https://iate.europa.eu/entry/result/3628734/all", "3628734")</f>
        <v>3628734</v>
      </c>
      <c r="B129" t="inlineStr">
        <is>
          <t>FINANCE;EDUCATION AND COMMUNICATIONS</t>
        </is>
      </c>
      <c r="C129" t="inlineStr">
        <is>
          <t>FINANCE|financial institutions and credit;EDUCATION AND COMMUNICATIONS|information technology and data processing</t>
        </is>
      </c>
      <c r="D129" t="inlineStr">
        <is>
          <t>yes</t>
        </is>
      </c>
      <c r="E129" t="inlineStr">
        <is>
          <t/>
        </is>
      </c>
      <c r="F129" t="inlineStr">
        <is>
          <t/>
        </is>
      </c>
      <c r="G129" t="inlineStr">
        <is>
          <t/>
        </is>
      </c>
      <c r="H129" t="inlineStr">
        <is>
          <t/>
        </is>
      </c>
      <c r="I129" t="inlineStr">
        <is>
          <t/>
        </is>
      </c>
      <c r="J129" s="2" t="inlineStr">
        <is>
          <t>poskytovatel služeb IKT z řad třetích stran</t>
        </is>
      </c>
      <c r="K129" s="2" t="inlineStr">
        <is>
          <t>2</t>
        </is>
      </c>
      <c r="L129" s="2" t="inlineStr">
        <is>
          <t/>
        </is>
      </c>
      <c r="M129" t="inlineStr">
        <is>
          <t>podnik poskytující &lt;a href="https://iate.europa.eu/entry/result/3628730" target="_blank"&gt;služby IKT&lt;/a&gt;</t>
        </is>
      </c>
      <c r="N129" s="2" t="inlineStr">
        <is>
          <t>tredjepartsudbyder af IKT-tjeneste</t>
        </is>
      </c>
      <c r="O129" s="2" t="inlineStr">
        <is>
          <t>3</t>
        </is>
      </c>
      <c r="P129" s="2" t="inlineStr">
        <is>
          <t/>
        </is>
      </c>
      <c r="Q129" t="inlineStr">
        <is>
          <t>virksomhed, der leverer &lt;a href="https://iate.europa.eu/entry/result/3628730/en" target="_blank"&gt;IKT-tjenester&lt;/a&gt;</t>
        </is>
      </c>
      <c r="R129" s="2" t="inlineStr">
        <is>
          <t>IKT-Drittanbieter</t>
        </is>
      </c>
      <c r="S129" s="2" t="inlineStr">
        <is>
          <t>3</t>
        </is>
      </c>
      <c r="T129" s="2" t="inlineStr">
        <is>
          <t/>
        </is>
      </c>
      <c r="U129" t="inlineStr">
        <is>
          <t>Unternehmen, das IKT-Dienste bereitstellt</t>
        </is>
      </c>
      <c r="V129" s="2" t="inlineStr">
        <is>
          <t>τρίτος πάροχος υπηρεσιών ΤΠΕ</t>
        </is>
      </c>
      <c r="W129" s="2" t="inlineStr">
        <is>
          <t>3</t>
        </is>
      </c>
      <c r="X129" s="2" t="inlineStr">
        <is>
          <t/>
        </is>
      </c>
      <c r="Y129" t="inlineStr">
        <is>
          <t>στο πλαίσιο της παρακάτω πρότασης κανονισμού, επιχείρηση που παρέχει ψηφιακές υπηρεσίες και υπηρεσίες δεδομένων, συμπεριλαμβανομένων των παρόχων υπηρεσιών υπολογιστικού νέφους, λογισμικού, υπηρεσιών ανάλυσης δεδομένων, κέντρων δεδομένων, εξαιρουμένων, ωστόσο, των παρόχων στοιχείων υλισμικού και των επιχειρήσεων που διαθέτουν άδεια λειτουργίας σύμφωνα με το ενωσιακό δίκαιο και παρέχουν υπηρεσίες ηλεκτρονικών επικοινωνιών</t>
        </is>
      </c>
      <c r="Z129" s="2" t="inlineStr">
        <is>
          <t>ICT third-party service provider</t>
        </is>
      </c>
      <c r="AA129" s="2" t="inlineStr">
        <is>
          <t>3</t>
        </is>
      </c>
      <c r="AB129" s="2" t="inlineStr">
        <is>
          <t/>
        </is>
      </c>
      <c r="AC129" t="inlineStr">
        <is>
          <t>undertaking providing &lt;a href="https://iate.europa.eu/entry/result/3628730/en" target="_blank"&gt;ICT services&lt;/a&gt;</t>
        </is>
      </c>
      <c r="AD129" s="2" t="inlineStr">
        <is>
          <t>proveedor tercero de servicios de TIC</t>
        </is>
      </c>
      <c r="AE129" s="2" t="inlineStr">
        <is>
          <t>3</t>
        </is>
      </c>
      <c r="AF129" s="2" t="inlineStr">
        <is>
          <t/>
        </is>
      </c>
      <c r="AG129" t="inlineStr">
        <is>
          <t>Una empresa que presta &lt;a href="https://iate.europa.eu/entry/result/3628730/es" target="_blank"&gt;servicios de TIC&lt;/a&gt;.</t>
        </is>
      </c>
      <c r="AH129" s="2" t="inlineStr">
        <is>
          <t>kolmandast isikust IKT-teenuste osutaja</t>
        </is>
      </c>
      <c r="AI129" s="2" t="inlineStr">
        <is>
          <t>3</t>
        </is>
      </c>
      <c r="AJ129" s="2" t="inlineStr">
        <is>
          <t/>
        </is>
      </c>
      <c r="AK129" t="inlineStr">
        <is>
          <t/>
        </is>
      </c>
      <c r="AL129" t="inlineStr">
        <is>
          <t/>
        </is>
      </c>
      <c r="AM129" t="inlineStr">
        <is>
          <t/>
        </is>
      </c>
      <c r="AN129" t="inlineStr">
        <is>
          <t/>
        </is>
      </c>
      <c r="AO129" t="inlineStr">
        <is>
          <t/>
        </is>
      </c>
      <c r="AP129" s="2" t="inlineStr">
        <is>
          <t>tiers prestataire de services informatiques</t>
        </is>
      </c>
      <c r="AQ129" s="2" t="inlineStr">
        <is>
          <t>3</t>
        </is>
      </c>
      <c r="AR129" s="2" t="inlineStr">
        <is>
          <t/>
        </is>
      </c>
      <c r="AS129" t="inlineStr">
        <is>
          <t/>
        </is>
      </c>
      <c r="AT129" s="2" t="inlineStr">
        <is>
          <t>solathraí seirbhísí TFC tríú páirtí</t>
        </is>
      </c>
      <c r="AU129" s="2" t="inlineStr">
        <is>
          <t>3</t>
        </is>
      </c>
      <c r="AV129" s="2" t="inlineStr">
        <is>
          <t/>
        </is>
      </c>
      <c r="AW129" t="inlineStr">
        <is>
          <t/>
        </is>
      </c>
      <c r="AX129" t="inlineStr">
        <is>
          <t/>
        </is>
      </c>
      <c r="AY129" t="inlineStr">
        <is>
          <t/>
        </is>
      </c>
      <c r="AZ129" t="inlineStr">
        <is>
          <t/>
        </is>
      </c>
      <c r="BA129" t="inlineStr">
        <is>
          <t/>
        </is>
      </c>
      <c r="BB129" s="2" t="inlineStr">
        <is>
          <t>harmadik félnek minősülő IKT-szolgáltató</t>
        </is>
      </c>
      <c r="BC129" s="2" t="inlineStr">
        <is>
          <t>3</t>
        </is>
      </c>
      <c r="BD129" s="2" t="inlineStr">
        <is>
          <t/>
        </is>
      </c>
      <c r="BE129" t="inlineStr">
        <is>
          <t>&lt;a href="https://iate.europa.eu/entry/result/3628730/hu" target="_blank"&gt;IKT-szolgáltatásokat&lt;/a&gt; nyújtó vállalkozás</t>
        </is>
      </c>
      <c r="BF129" s="2" t="inlineStr">
        <is>
          <t>fornitore terzo di servizi TIC</t>
        </is>
      </c>
      <c r="BG129" s="2" t="inlineStr">
        <is>
          <t>3</t>
        </is>
      </c>
      <c r="BH129" s="2" t="inlineStr">
        <is>
          <t/>
        </is>
      </c>
      <c r="BI129" t="inlineStr">
        <is>
          <t>impresa che fornisce&lt;a href="https://iate.europa.eu/entry/result/3628730/all" target="_blank"&gt; servizi TIC&lt;/a&gt;</t>
        </is>
      </c>
      <c r="BJ129" s="2" t="inlineStr">
        <is>
          <t>IRT paslaugas teikianti trečioji šalis</t>
        </is>
      </c>
      <c r="BK129" s="2" t="inlineStr">
        <is>
          <t>3</t>
        </is>
      </c>
      <c r="BL129" s="2" t="inlineStr">
        <is>
          <t/>
        </is>
      </c>
      <c r="BM129" t="inlineStr">
        <is>
          <t/>
        </is>
      </c>
      <c r="BN129" s="2" t="inlineStr">
        <is>
          <t>trešā persona, kas sniedz IKT pakalpojumus</t>
        </is>
      </c>
      <c r="BO129" s="2" t="inlineStr">
        <is>
          <t>2</t>
        </is>
      </c>
      <c r="BP129" s="2" t="inlineStr">
        <is>
          <t/>
        </is>
      </c>
      <c r="BQ129" t="inlineStr">
        <is>
          <t/>
        </is>
      </c>
      <c r="BR129" s="2" t="inlineStr">
        <is>
          <t>fornitur terz ta' servizzi tal-ICT</t>
        </is>
      </c>
      <c r="BS129" s="2" t="inlineStr">
        <is>
          <t>3</t>
        </is>
      </c>
      <c r="BT129" s="2" t="inlineStr">
        <is>
          <t/>
        </is>
      </c>
      <c r="BU129" t="inlineStr">
        <is>
          <t>impriża li tipprovdi &lt;a href="https://iate.europa.eu/entry/result/3628730/mt" target="_blank"&gt;servizzi tal-ICT&lt;/a&gt;</t>
        </is>
      </c>
      <c r="BV129" s="2" t="inlineStr">
        <is>
          <t>derde ICT-dienstverlener|
derde aanbieder van ICT-diensten</t>
        </is>
      </c>
      <c r="BW129" s="2" t="inlineStr">
        <is>
          <t>3|
3</t>
        </is>
      </c>
      <c r="BX129" s="2" t="inlineStr">
        <is>
          <t xml:space="preserve">|
</t>
        </is>
      </c>
      <c r="BY129" t="inlineStr">
        <is>
          <t/>
        </is>
      </c>
      <c r="BZ129" s="2" t="inlineStr">
        <is>
          <t>zewnętrzny dostawca usług ICT</t>
        </is>
      </c>
      <c r="CA129" s="2" t="inlineStr">
        <is>
          <t>3</t>
        </is>
      </c>
      <c r="CB129" s="2" t="inlineStr">
        <is>
          <t/>
        </is>
      </c>
      <c r="CC129" t="inlineStr">
        <is>
          <t>przedsiębiorstwo świadczące usługi ICT</t>
        </is>
      </c>
      <c r="CD129" s="2" t="inlineStr">
        <is>
          <t>prestador terceiro de serviços de TIC</t>
        </is>
      </c>
      <c r="CE129" s="2" t="inlineStr">
        <is>
          <t>2</t>
        </is>
      </c>
      <c r="CF129" s="2" t="inlineStr">
        <is>
          <t>proposed</t>
        </is>
      </c>
      <c r="CG129" t="inlineStr">
        <is>
          <t/>
        </is>
      </c>
      <c r="CH129" t="inlineStr">
        <is>
          <t/>
        </is>
      </c>
      <c r="CI129" t="inlineStr">
        <is>
          <t/>
        </is>
      </c>
      <c r="CJ129" t="inlineStr">
        <is>
          <t/>
        </is>
      </c>
      <c r="CK129" t="inlineStr">
        <is>
          <t/>
        </is>
      </c>
      <c r="CL129" t="inlineStr">
        <is>
          <t/>
        </is>
      </c>
      <c r="CM129" t="inlineStr">
        <is>
          <t/>
        </is>
      </c>
      <c r="CN129" t="inlineStr">
        <is>
          <t/>
        </is>
      </c>
      <c r="CO129" t="inlineStr">
        <is>
          <t/>
        </is>
      </c>
      <c r="CP129" s="2" t="inlineStr">
        <is>
          <t>tretji ponudnik storitev IKT</t>
        </is>
      </c>
      <c r="CQ129" s="2" t="inlineStr">
        <is>
          <t>3</t>
        </is>
      </c>
      <c r="CR129" s="2" t="inlineStr">
        <is>
          <t/>
        </is>
      </c>
      <c r="CS129" t="inlineStr">
        <is>
          <t>podjetje, ki zagotavlja &lt;a href="https://iate.europa.eu/entry/result/3628730/sl" target="_blank"&gt;storitve IKT&lt;/a&gt;</t>
        </is>
      </c>
      <c r="CT129" s="2" t="inlineStr">
        <is>
          <t>tredjepartsleverantör av IKT-tjänster</t>
        </is>
      </c>
      <c r="CU129" s="2" t="inlineStr">
        <is>
          <t>3</t>
        </is>
      </c>
      <c r="CV129" s="2" t="inlineStr">
        <is>
          <t/>
        </is>
      </c>
      <c r="CW129" t="inlineStr">
        <is>
          <t>företag som tillhandahåller &lt;a href="https://iate.europa.eu/entry/result/3628730/sv" target="_blank"&gt;IKT-tjänster&lt;/a&gt;</t>
        </is>
      </c>
    </row>
    <row r="130">
      <c r="A130" s="1" t="str">
        <f>HYPERLINK("https://iate.europa.eu/entry/result/3628736/all", "3628736")</f>
        <v>3628736</v>
      </c>
      <c r="B130" t="inlineStr">
        <is>
          <t>FINANCE;EDUCATION AND COMMUNICATIONS</t>
        </is>
      </c>
      <c r="C130" t="inlineStr">
        <is>
          <t>FINANCE|financial institutions and credit;EDUCATION AND COMMUNICATIONS|information technology and data processing</t>
        </is>
      </c>
      <c r="D130" t="inlineStr">
        <is>
          <t>yes</t>
        </is>
      </c>
      <c r="E130" t="inlineStr">
        <is>
          <t/>
        </is>
      </c>
      <c r="F130" t="inlineStr">
        <is>
          <t/>
        </is>
      </c>
      <c r="G130" t="inlineStr">
        <is>
          <t/>
        </is>
      </c>
      <c r="H130" t="inlineStr">
        <is>
          <t/>
        </is>
      </c>
      <c r="I130" t="inlineStr">
        <is>
          <t/>
        </is>
      </c>
      <c r="J130" s="2" t="inlineStr">
        <is>
          <t>poskytovatel služeb IKT v rámci skupiny</t>
        </is>
      </c>
      <c r="K130" s="2" t="inlineStr">
        <is>
          <t>2</t>
        </is>
      </c>
      <c r="L130" s="2" t="inlineStr">
        <is>
          <t/>
        </is>
      </c>
      <c r="M130" t="inlineStr">
        <is>
          <t>podnik, který je součástí finanční skupiny a poskytuje &lt;a href="https://iate.europa.eu/entry/result/3628730" target="_blank"&gt;služby IKT&lt;/a&gt; převážně finančním subjektům v rámci téže skupiny nebo finančním subjektům 
v rámci téhož institucionálního systému ochrany, včetně jejich mateřským 
podniků, dceřiných podniků nebo poboček či dalších subjektů, které mají stejného 
majitele nebo jsou pod jeho kontrolou</t>
        </is>
      </c>
      <c r="N130" s="2" t="inlineStr">
        <is>
          <t>koncernintern udbyder af IKT-tjenester</t>
        </is>
      </c>
      <c r="O130" s="2" t="inlineStr">
        <is>
          <t>3</t>
        </is>
      </c>
      <c r="P130" s="2" t="inlineStr">
        <is>
          <t/>
        </is>
      </c>
      <c r="Q130" t="inlineStr">
        <is>
          <t>virksomhed, som er en del af en finansiel koncern, og som hovedsagelig leverer &lt;a href="https://iate.europa.eu/entry/result/3628730/en" target="_blank"&gt;IKT-tjenester&lt;/a&gt; til finansielle enheder inden for samme koncern eller til 
finansielle enheder, der tilhører samme institutsikringsordning, herunder til 
deres moderselskaber, datterselskaber og filialer eller andre enheder, der er 
under fælles ejerskab eller kontrol</t>
        </is>
      </c>
      <c r="R130" s="2" t="inlineStr">
        <is>
          <t>gruppeninterner IKT-Anbieter</t>
        </is>
      </c>
      <c r="S130" s="2" t="inlineStr">
        <is>
          <t>3</t>
        </is>
      </c>
      <c r="T130" s="2" t="inlineStr">
        <is>
          <t/>
        </is>
      </c>
      <c r="U130" t="inlineStr">
        <is>
          <t>Unternehmen, das Teil einer Finanzgruppe ist und überwiegend IKT-Dienste für Finanzunternehmen derselben Gruppe oder für Finanzunternehmen, die demselben institutsbezogenen Sicherungssystem angehören, bereitstellt, einschließlich deren Mutterunternehmen, Tochterunternehmen und Zweigniederlassungen oder anderer Unternehmen, die in gemeinsamem Eigentum oder unter gemeinsamer Kontrolle stehen</t>
        </is>
      </c>
      <c r="V130" s="2" t="inlineStr">
        <is>
          <t>ενδοομιλικός πάροχος υπηρεσιών ΤΠΕ</t>
        </is>
      </c>
      <c r="W130" s="2" t="inlineStr">
        <is>
          <t>3</t>
        </is>
      </c>
      <c r="X130" s="2" t="inlineStr">
        <is>
          <t/>
        </is>
      </c>
      <c r="Y130" t="inlineStr">
        <is>
          <t/>
        </is>
      </c>
      <c r="Z130" s="2" t="inlineStr">
        <is>
          <t>ICT intra–group service provider</t>
        </is>
      </c>
      <c r="AA130" s="2" t="inlineStr">
        <is>
          <t>3</t>
        </is>
      </c>
      <c r="AB130" s="2" t="inlineStr">
        <is>
          <t/>
        </is>
      </c>
      <c r="AC130" t="inlineStr">
        <is>
          <t>undertaking that is part of a financial group and that provides predominantly 
&lt;a href="https://iate.europa.eu/entry/result/3628730/en" target="_blank"&gt;ICT services&lt;/a&gt; to financial entities within the same group or to financial 
entities belonging to the same institutional protection scheme, including to 
their parent undertakings, subsidiaries, branches or other entities that are 
under common ownership or control</t>
        </is>
      </c>
      <c r="AD130" s="2" t="inlineStr">
        <is>
          <t>proveedor interno de servicios de TIC de un grupo</t>
        </is>
      </c>
      <c r="AE130" s="2" t="inlineStr">
        <is>
          <t>3</t>
        </is>
      </c>
      <c r="AF130" s="2" t="inlineStr">
        <is>
          <t/>
        </is>
      </c>
      <c r="AG130" t="inlineStr">
        <is>
          <t>Una empresa que forma parte de un grupo financiero y presta principalmente &lt;a href="https://iate.europa.eu/entry/result/3628730/es" target="_blank"&gt;servicios de TIC&lt;/a&gt; a entidades financieras del mismo grupo o a entidades financieras que 
pertenecen al mismo sistema institucional de protección, también a sus 
sociedades matrices, filiales o sucursales o a otras entidades que compartan 
propiedad o control.</t>
        </is>
      </c>
      <c r="AH130" t="inlineStr">
        <is>
          <t/>
        </is>
      </c>
      <c r="AI130" t="inlineStr">
        <is>
          <t/>
        </is>
      </c>
      <c r="AJ130" t="inlineStr">
        <is>
          <t/>
        </is>
      </c>
      <c r="AK130" t="inlineStr">
        <is>
          <t/>
        </is>
      </c>
      <c r="AL130" t="inlineStr">
        <is>
          <t/>
        </is>
      </c>
      <c r="AM130" t="inlineStr">
        <is>
          <t/>
        </is>
      </c>
      <c r="AN130" t="inlineStr">
        <is>
          <t/>
        </is>
      </c>
      <c r="AO130" t="inlineStr">
        <is>
          <t/>
        </is>
      </c>
      <c r="AP130" s="2" t="inlineStr">
        <is>
          <t>prestataire de services informatiques intra-groupe</t>
        </is>
      </c>
      <c r="AQ130" s="2" t="inlineStr">
        <is>
          <t>3</t>
        </is>
      </c>
      <c r="AR130" s="2" t="inlineStr">
        <is>
          <t/>
        </is>
      </c>
      <c r="AS130" t="inlineStr">
        <is>
          <t/>
        </is>
      </c>
      <c r="AT130" s="2" t="inlineStr">
        <is>
          <t>soláthraí seirbhísí TFC inghrúpa</t>
        </is>
      </c>
      <c r="AU130" s="2" t="inlineStr">
        <is>
          <t>3</t>
        </is>
      </c>
      <c r="AV130" s="2" t="inlineStr">
        <is>
          <t/>
        </is>
      </c>
      <c r="AW130" t="inlineStr">
        <is>
          <t/>
        </is>
      </c>
      <c r="AX130" t="inlineStr">
        <is>
          <t/>
        </is>
      </c>
      <c r="AY130" t="inlineStr">
        <is>
          <t/>
        </is>
      </c>
      <c r="AZ130" t="inlineStr">
        <is>
          <t/>
        </is>
      </c>
      <c r="BA130" t="inlineStr">
        <is>
          <t/>
        </is>
      </c>
      <c r="BB130" s="2" t="inlineStr">
        <is>
          <t>csoporton belüli IKT-szolgáltató</t>
        </is>
      </c>
      <c r="BC130" s="2" t="inlineStr">
        <is>
          <t>3</t>
        </is>
      </c>
      <c r="BD130" s="2" t="inlineStr">
        <is>
          <t/>
        </is>
      </c>
      <c r="BE130" t="inlineStr">
        <is>
          <t>olyan vállalkozás, amely pénzügyi csoport részét
képezi, és főként az ugyanazon csoportba vagy ugyanazon intézményvédelmi
rendszerhez tartozó pénzügyi szervezeteknek – többek között az
anyavállalatának, leányvállalatainak és fióktelepeinek, illetve más, közös
tulajdonban vagy közös ellenőrzés alatt álló szervezeteknek – történő
IKT-szolgáltatásnyújtással foglalkozik</t>
        </is>
      </c>
      <c r="BF130" s="2" t="inlineStr">
        <is>
          <t>fornitore intragruppo di servizi TIC</t>
        </is>
      </c>
      <c r="BG130" s="2" t="inlineStr">
        <is>
          <t>3</t>
        </is>
      </c>
      <c r="BH130" s="2" t="inlineStr">
        <is>
          <t/>
        </is>
      </c>
      <c r="BI130" t="inlineStr">
        <is>
          <t>un'impresa che fa parte di un gruppo finanziario e fornisce servizi di TIC esclusivamente a entità finanziarie dello stesso gruppo o a entità finanziarie appartenenti allo stesso sistema di tutela istituzionale, comprese le loro società madri, controllate e succursali o altre entità di proprietà comune o sotto controllo comune</t>
        </is>
      </c>
      <c r="BJ130" s="2" t="inlineStr">
        <is>
          <t>grupės vidaus IRT paslaugų teikėjas</t>
        </is>
      </c>
      <c r="BK130" s="2" t="inlineStr">
        <is>
          <t>2</t>
        </is>
      </c>
      <c r="BL130" s="2" t="inlineStr">
        <is>
          <t/>
        </is>
      </c>
      <c r="BM130" t="inlineStr">
        <is>
          <t/>
        </is>
      </c>
      <c r="BN130" s="2" t="inlineStr">
        <is>
          <t>IKT pakalpojumu sniedzēji, kuri pieder vienai grupai</t>
        </is>
      </c>
      <c r="BO130" s="2" t="inlineStr">
        <is>
          <t>2</t>
        </is>
      </c>
      <c r="BP130" s="2" t="inlineStr">
        <is>
          <t/>
        </is>
      </c>
      <c r="BQ130" t="inlineStr">
        <is>
          <t/>
        </is>
      </c>
      <c r="BR130" s="2" t="inlineStr">
        <is>
          <t>fornitur intragrupp ta' servizzi tal-ICT</t>
        </is>
      </c>
      <c r="BS130" s="2" t="inlineStr">
        <is>
          <t>3</t>
        </is>
      </c>
      <c r="BT130" s="2" t="inlineStr">
        <is>
          <t/>
        </is>
      </c>
      <c r="BU130" t="inlineStr">
        <is>
          <t>impriża li tagħmel parti minn grupp finanzjarju u li tipprovdi servizzi tal-ICT, esklużivament lil entitajiet finanzjarji fl-istess grupp jew lil entitajiet finanzjarji li jagħmlu parti mill-istess skema ta' protezzjoni istituzzjonali, inkluż lill-&lt;a href="https://iate.europa.eu/entry/result/1239932/mt" target="_blank"&gt;impriżi omm&lt;/a&gt;, lis-sussidjarji u lill-fergħat tagħhom jew entitajiet oħra li huma taħt sjieda jew kontroll komuni</t>
        </is>
      </c>
      <c r="BV130" s="2" t="inlineStr">
        <is>
          <t>intragroepsverlener van ICT-diensten</t>
        </is>
      </c>
      <c r="BW130" s="2" t="inlineStr">
        <is>
          <t>3</t>
        </is>
      </c>
      <c r="BX130" s="2" t="inlineStr">
        <is>
          <t>proposed</t>
        </is>
      </c>
      <c r="BY130" t="inlineStr">
        <is>
          <t/>
        </is>
      </c>
      <c r="BZ130" t="inlineStr">
        <is>
          <t/>
        </is>
      </c>
      <c r="CA130" t="inlineStr">
        <is>
          <t/>
        </is>
      </c>
      <c r="CB130" t="inlineStr">
        <is>
          <t/>
        </is>
      </c>
      <c r="CC130" t="inlineStr">
        <is>
          <t/>
        </is>
      </c>
      <c r="CD130" s="2" t="inlineStr">
        <is>
          <t>prestador intragrupo de serviços de TIC</t>
        </is>
      </c>
      <c r="CE130" s="2" t="inlineStr">
        <is>
          <t>2</t>
        </is>
      </c>
      <c r="CF130" s="2" t="inlineStr">
        <is>
          <t>proposed</t>
        </is>
      </c>
      <c r="CG130" t="inlineStr">
        <is>
          <t/>
        </is>
      </c>
      <c r="CH130" t="inlineStr">
        <is>
          <t/>
        </is>
      </c>
      <c r="CI130" t="inlineStr">
        <is>
          <t/>
        </is>
      </c>
      <c r="CJ130" t="inlineStr">
        <is>
          <t/>
        </is>
      </c>
      <c r="CK130" t="inlineStr">
        <is>
          <t/>
        </is>
      </c>
      <c r="CL130" t="inlineStr">
        <is>
          <t/>
        </is>
      </c>
      <c r="CM130" t="inlineStr">
        <is>
          <t/>
        </is>
      </c>
      <c r="CN130" t="inlineStr">
        <is>
          <t/>
        </is>
      </c>
      <c r="CO130" t="inlineStr">
        <is>
          <t/>
        </is>
      </c>
      <c r="CP130" s="2" t="inlineStr">
        <is>
          <t>ponudnik storitev IKT znotraj skupine</t>
        </is>
      </c>
      <c r="CQ130" s="2" t="inlineStr">
        <is>
          <t>3</t>
        </is>
      </c>
      <c r="CR130" s="2" t="inlineStr">
        <is>
          <t/>
        </is>
      </c>
      <c r="CS130" t="inlineStr">
        <is>
          <t>podjetje, ki je del finančne skupine in 
zagotavlja predvsem storitve IKT finančnim subjektom v isti skupini ali finančnim 
subjektom, ki spadajo v isto institucionalno shemo za zaščito vlog, vključno z 
obvladujočimi in odvisnimi podjetji, podružnicami ali drugimi subjekti, ki so pod 
skupnim lastništvom ali nadzorom</t>
        </is>
      </c>
      <c r="CT130" s="2" t="inlineStr">
        <is>
          <t>koncernintern IKT-tjänsteleverantör</t>
        </is>
      </c>
      <c r="CU130" s="2" t="inlineStr">
        <is>
          <t>3</t>
        </is>
      </c>
      <c r="CV130" s="2" t="inlineStr">
        <is>
          <t/>
        </is>
      </c>
      <c r="CW130" t="inlineStr">
        <is>
          <t>företag som ingår i en finansiell koncern och som huvudsakligen levererar 
&lt;a href="https://iate.europa.eu/entry/result/3628730/sv" target="_blank"&gt;IKT-tjänster&lt;/a&gt; till finansiella enheter inom samma koncern eller till finansiella 
enheter som tillhör samma institutionella skyddssystem, inbegripet till deras 
moderföretag, dotterföretag, filialer eller andra enheter som står under samma 
ägarskap eller kontroll</t>
        </is>
      </c>
    </row>
    <row r="131">
      <c r="A131" s="1" t="str">
        <f>HYPERLINK("https://iate.europa.eu/entry/result/3623508/all", "3623508")</f>
        <v>3623508</v>
      </c>
      <c r="B131" t="inlineStr">
        <is>
          <t>ECONOMICS;BUSINESS AND COMPETITION;SCIENCE</t>
        </is>
      </c>
      <c r="C131" t="inlineStr">
        <is>
          <t>ECONOMICS|economic structure|economy|knowledge economy;BUSINESS AND COMPETITION|management|management|knowledge management;SCIENCE|humanities|social sciences|linguistics</t>
        </is>
      </c>
      <c r="D131" t="inlineStr">
        <is>
          <t>yes</t>
        </is>
      </c>
      <c r="E131" t="inlineStr">
        <is>
          <t/>
        </is>
      </c>
      <c r="F131" t="inlineStr">
        <is>
          <t/>
        </is>
      </c>
      <c r="G131" t="inlineStr">
        <is>
          <t/>
        </is>
      </c>
      <c r="H131" t="inlineStr">
        <is>
          <t/>
        </is>
      </c>
      <c r="I131" t="inlineStr">
        <is>
          <t/>
        </is>
      </c>
      <c r="J131" s="2" t="inlineStr">
        <is>
          <t>veřejná mnohojazyčná infrastruktura pro správu znalostí pro účely jednotného digitálního trhu|
PMKI</t>
        </is>
      </c>
      <c r="K131" s="2" t="inlineStr">
        <is>
          <t>2|
2</t>
        </is>
      </c>
      <c r="L131" s="2" t="inlineStr">
        <is>
          <t xml:space="preserve">|
</t>
        </is>
      </c>
      <c r="M131" t="inlineStr">
        <is>
          <t>infrastruktura zaměřená na podporu orgánů veřejné správy EU při vytváření služeb, které můžou být přístupné a sdílené bez ohledu na skutečně používaný jazyk, a aby mohly malé a střední podniky přeshraničně prodávat výrobky a služby na jednotném digitálním trhu</t>
        </is>
      </c>
      <c r="N131" s="2" t="inlineStr">
        <is>
          <t>public multilingual knowledge management infrastructure for the Digital Single Market|
PMKI</t>
        </is>
      </c>
      <c r="O131" s="2" t="inlineStr">
        <is>
          <t>3|
3</t>
        </is>
      </c>
      <c r="P131" s="2" t="inlineStr">
        <is>
          <t xml:space="preserve">|
</t>
        </is>
      </c>
      <c r="Q131" t="inlineStr">
        <is>
          <t/>
        </is>
      </c>
      <c r="R131" s="2" t="inlineStr">
        <is>
          <t>Öffentliche Infrastruktur für das mehrsprachige Wissensmanagement zur Förderung des digitalen Binnenmarktes|
PMKI</t>
        </is>
      </c>
      <c r="S131" s="2" t="inlineStr">
        <is>
          <t>3|
3</t>
        </is>
      </c>
      <c r="T131" s="2" t="inlineStr">
        <is>
          <t xml:space="preserve">|
</t>
        </is>
      </c>
      <c r="U131" t="inlineStr">
        <is>
          <t/>
        </is>
      </c>
      <c r="V131" s="2" t="inlineStr">
        <is>
          <t>PMKI|
δημόσια πολυγλωσσική υποδομή διαχείρισης γνώσεων για την ψηφιακή ενιαία αγορά</t>
        </is>
      </c>
      <c r="W131" s="2" t="inlineStr">
        <is>
          <t>3|
3</t>
        </is>
      </c>
      <c r="X131" s="2" t="inlineStr">
        <is>
          <t xml:space="preserve">|
</t>
        </is>
      </c>
      <c r="Y131" t="inlineStr">
        <is>
          <t>υποδομή που αποσκοπεί στη στήριξη των δημόσιων διοικήσεων της ΕΕ για τη δημιουργία υπηρεσιών που μπορούν να είναι προσβάσιμες και κοινές, ανεξάρτητα από τη γλώσσα που χρησιμοποιείται πραγματικά, καθώς και στην παροχή στις ΜΜΕ της δυνατότητας να πωλούν αγαθά και υπηρεσίες σε διασυνοριακό επίπεδο σε μια ψηφιακή ενιαία αγορά</t>
        </is>
      </c>
      <c r="Z131" s="2" t="inlineStr">
        <is>
          <t>public multilingual knowledge management infrastructure for the Digital Single Market|
PMKI</t>
        </is>
      </c>
      <c r="AA131" s="2" t="inlineStr">
        <is>
          <t>3|
3</t>
        </is>
      </c>
      <c r="AB131" s="2" t="inlineStr">
        <is>
          <t xml:space="preserve">|
</t>
        </is>
      </c>
      <c r="AC131" t="inlineStr">
        <is>
          <t>infrastructure aimed at supporting EU public administrations in creating services that can be accessible and shareable regardless of the language actually used, as well as allowing SMEs to sell goods and service cross-border in a Digital Single Market</t>
        </is>
      </c>
      <c r="AD131" s="2" t="inlineStr">
        <is>
          <t>infraestructura pública multilingüe de gestión de conocimientos para el mercado único digital</t>
        </is>
      </c>
      <c r="AE131" s="2" t="inlineStr">
        <is>
          <t>3</t>
        </is>
      </c>
      <c r="AF131" s="2" t="inlineStr">
        <is>
          <t/>
        </is>
      </c>
      <c r="AG131" t="inlineStr">
        <is>
          <t>Infraestructura destinada a apoyar a las administraciones públicas de la Unión en la creación de servicios que puedan ser accesibles y se puedan compartir independientemente del idioma empleado, y que permitan a las pymes el comercio transfronterizo de bienes y servicios en un mercado único digital.</t>
        </is>
      </c>
      <c r="AH131" s="2" t="inlineStr">
        <is>
          <t>digitaalse ühtse turu avaliku ja mitmekeelse teadmushalduse taristu</t>
        </is>
      </c>
      <c r="AI131" s="2" t="inlineStr">
        <is>
          <t>2</t>
        </is>
      </c>
      <c r="AJ131" s="2" t="inlineStr">
        <is>
          <t/>
        </is>
      </c>
      <c r="AK131" t="inlineStr">
        <is>
          <t>taristu, mille eesmärk on aidata ELi avaliku sektori haldusasutustel luua teenuseid, mis on kasutatavast keelest sõltumata ligipääsetavad ja jagatavad ning võimaldada VKE-del müüa digitaalsel ühtsel turul piiriüleselt kaupu ja teenuseid</t>
        </is>
      </c>
      <c r="AL131" s="2" t="inlineStr">
        <is>
          <t>public multilingual knowledge management infrastructure for the Digital Single Market|
PMKI</t>
        </is>
      </c>
      <c r="AM131" s="2" t="inlineStr">
        <is>
          <t>3|
3</t>
        </is>
      </c>
      <c r="AN131" s="2" t="inlineStr">
        <is>
          <t xml:space="preserve">|
</t>
        </is>
      </c>
      <c r="AO131" t="inlineStr">
        <is>
          <t/>
        </is>
      </c>
      <c r="AP131" s="2" t="inlineStr">
        <is>
          <t>infrastructure publique multilingue de gestion des connaissances pour le marché unique numérique|
PMKI</t>
        </is>
      </c>
      <c r="AQ131" s="2" t="inlineStr">
        <is>
          <t>3|
3</t>
        </is>
      </c>
      <c r="AR131" s="2" t="inlineStr">
        <is>
          <t xml:space="preserve">|
</t>
        </is>
      </c>
      <c r="AS131" t="inlineStr">
        <is>
          <t>infrastructure
destinée à soutenir les administrations publiques de l’UE dans la création de
services accessibles et partageables quelle que soit la langue effectivement utilisée,
et à permettre aux PME de vendre des biens et des services dans d’autres États
membres au sein d’un marché unique numérique</t>
        </is>
      </c>
      <c r="AT131" t="inlineStr">
        <is>
          <t/>
        </is>
      </c>
      <c r="AU131" t="inlineStr">
        <is>
          <t/>
        </is>
      </c>
      <c r="AV131" t="inlineStr">
        <is>
          <t/>
        </is>
      </c>
      <c r="AW131" t="inlineStr">
        <is>
          <t/>
        </is>
      </c>
      <c r="AX131" s="2" t="inlineStr">
        <is>
          <t>javna višejezična infrastruktura za upravljanje znanjem za projekt jedinstvenog digitalnog tržišta</t>
        </is>
      </c>
      <c r="AY131" s="2" t="inlineStr">
        <is>
          <t>3</t>
        </is>
      </c>
      <c r="AZ131" s="2" t="inlineStr">
        <is>
          <t/>
        </is>
      </c>
      <c r="BA131" t="inlineStr">
        <is>
          <t/>
        </is>
      </c>
      <c r="BB131" t="inlineStr">
        <is>
          <t/>
        </is>
      </c>
      <c r="BC131" t="inlineStr">
        <is>
          <t/>
        </is>
      </c>
      <c r="BD131" t="inlineStr">
        <is>
          <t/>
        </is>
      </c>
      <c r="BE131" t="inlineStr">
        <is>
          <t/>
        </is>
      </c>
      <c r="BF131" s="2" t="inlineStr">
        <is>
          <t>quadro dell'infrastruttura pubblica di gestione delle conoscenze multilingue per il progetto del mercato unico digitale|
PMKI</t>
        </is>
      </c>
      <c r="BG131" s="2" t="inlineStr">
        <is>
          <t>2|
2</t>
        </is>
      </c>
      <c r="BH131" s="2" t="inlineStr">
        <is>
          <t xml:space="preserve">|
</t>
        </is>
      </c>
      <c r="BI131" t="inlineStr">
        <is>
          <t>infrastruttura volta
a sostenere le amministrazioni pubbliche dell’UE nel creare servizi accessibili
e condivisibili indipendentemente dalla lingua utilizzata che consente inoltre
alle PMI di vendere merci e servizi a livello transfrontaliero nel mercato
unico digitale</t>
        </is>
      </c>
      <c r="BJ131" s="2" t="inlineStr">
        <is>
          <t>bendrajai skaitmeninei rinkai skirta viešoji daugiakalbių žinių valdymo infrastruktūra</t>
        </is>
      </c>
      <c r="BK131" s="2" t="inlineStr">
        <is>
          <t>2</t>
        </is>
      </c>
      <c r="BL131" s="2" t="inlineStr">
        <is>
          <t/>
        </is>
      </c>
      <c r="BM131" t="inlineStr">
        <is>
          <t>infrastruktūra, kurioje peržengiant kalbos barjerą būtų kuriami daugiakalbių žinių ištekliai ir naudojami siūlant novatoriškus vartotojų produktus ir paslaugas</t>
        </is>
      </c>
      <c r="BN131" s="2" t="inlineStr">
        <is>
          <t>publiska daudzvalodu zināšanu pārvaldības infrastruktūra digitālajam vienotajam tirgum</t>
        </is>
      </c>
      <c r="BO131" s="2" t="inlineStr">
        <is>
          <t>2</t>
        </is>
      </c>
      <c r="BP131" s="2" t="inlineStr">
        <is>
          <t/>
        </is>
      </c>
      <c r="BQ131" t="inlineStr">
        <is>
          <t>infrastruktūra, ar kuru paredzēts atbalstīt ES publiskās pārvaldes iestādes tādu pakalpojumu izveidē, kas ir pieejami un kopīgojami neatkarīgi no faktiski izmantotās valodas, kā arī ļaut MVU pārrobežu mērogā digitālajā vienotajā tirgū pārdot savus preces un pakalpojumus</t>
        </is>
      </c>
      <c r="BR131" s="2" t="inlineStr">
        <is>
          <t>PMKI|
Infrastruttura tal-ġestjoni tal-għarfien multilingwi pubbliku għas-Suq Uniku Diġitali</t>
        </is>
      </c>
      <c r="BS131" s="2" t="inlineStr">
        <is>
          <t>3|
3</t>
        </is>
      </c>
      <c r="BT131" s="2" t="inlineStr">
        <is>
          <t xml:space="preserve">|
</t>
        </is>
      </c>
      <c r="BU131" t="inlineStr">
        <is>
          <t/>
        </is>
      </c>
      <c r="BV131" s="2" t="inlineStr">
        <is>
          <t>openbare meertalige infrastructuur voor kennisbeheer voor de digitale eengemaakte markt|
PMKI</t>
        </is>
      </c>
      <c r="BW131" s="2" t="inlineStr">
        <is>
          <t>3|
3</t>
        </is>
      </c>
      <c r="BX131" s="2" t="inlineStr">
        <is>
          <t xml:space="preserve">|
</t>
        </is>
      </c>
      <c r="BY131" t="inlineStr">
        <is>
          <t>infrastructuur
 die bedoeld is om overheidsdiensten in de EU te ondersteunen bij het creëren
 van diensten die toegankelijk zijn en gedeeld kunnen worden ongeacht de
 gebruikte taal, alsook om kmo’s in staat te stellen goederen en diensten over
 de grenzen heen te verkopen in een digitale eengemaakte markt</t>
        </is>
      </c>
      <c r="BZ131" s="2" t="inlineStr">
        <is>
          <t>PMKI|
publiczna wielojęzyczna infrastruktura zarządzania wiedzą na potrzeby jednolitego rynku cyfrowego</t>
        </is>
      </c>
      <c r="CA131" s="2" t="inlineStr">
        <is>
          <t>3|
3</t>
        </is>
      </c>
      <c r="CB131" s="2" t="inlineStr">
        <is>
          <t xml:space="preserve">|
</t>
        </is>
      </c>
      <c r="CC131" t="inlineStr">
        <is>
          <t>infrastruktura wspierająca organy administracji publicznej w UE w tworzeniu usług dostepnych językowo, a także umożliwiająca MŚP transgraniczną sprzedaż towarów i usług na jednolitym cyfrowym rynku</t>
        </is>
      </c>
      <c r="CD131" s="2" t="inlineStr">
        <is>
          <t>Infraestrutura Pública Multilingue de Gestão do Conhecimento para o Mercado Único Digital</t>
        </is>
      </c>
      <c r="CE131" s="2" t="inlineStr">
        <is>
          <t>3</t>
        </is>
      </c>
      <c r="CF131" s="2" t="inlineStr">
        <is>
          <t/>
        </is>
      </c>
      <c r="CG131" t="inlineStr">
        <is>
          <t/>
        </is>
      </c>
      <c r="CH131" t="inlineStr">
        <is>
          <t/>
        </is>
      </c>
      <c r="CI131" t="inlineStr">
        <is>
          <t/>
        </is>
      </c>
      <c r="CJ131" t="inlineStr">
        <is>
          <t/>
        </is>
      </c>
      <c r="CK131" t="inlineStr">
        <is>
          <t/>
        </is>
      </c>
      <c r="CL131" s="2" t="inlineStr">
        <is>
          <t>verejná viacjazyčná infraštruktúra riadenia znalostí pre potreby jednotného digitálneho trhu|
PMKI</t>
        </is>
      </c>
      <c r="CM131" s="2" t="inlineStr">
        <is>
          <t>3|
3</t>
        </is>
      </c>
      <c r="CN131" s="2" t="inlineStr">
        <is>
          <t xml:space="preserve">|
</t>
        </is>
      </c>
      <c r="CO131" t="inlineStr">
        <is>
          <t>infraštruktúra zameraná na podporu orgánov verejnej správy v EÚ pri vytváraní služieb, ktoré môžu byť prístupné a zdieľané bez ohľadu na skutočne používaný jazyk, a aby mohli malé a stredné podniky predávať tovar a služby cezhranične na jednotnom digitálnom trhu</t>
        </is>
      </c>
      <c r="CP131" s="2" t="inlineStr">
        <is>
          <t>javna infrastruktura za večjezično upravljanje znanja za digitalni enotni trg</t>
        </is>
      </c>
      <c r="CQ131" s="2" t="inlineStr">
        <is>
          <t>3</t>
        </is>
      </c>
      <c r="CR131" s="2" t="inlineStr">
        <is>
          <t/>
        </is>
      </c>
      <c r="CS131" t="inlineStr">
        <is>
          <t/>
        </is>
      </c>
      <c r="CT131" s="2" t="inlineStr">
        <is>
          <t>offentlig infrastruktur för flerspråkig kunskapshantering för den digitala inre marknaden</t>
        </is>
      </c>
      <c r="CU131" s="2" t="inlineStr">
        <is>
          <t>3</t>
        </is>
      </c>
      <c r="CV131" s="2" t="inlineStr">
        <is>
          <t/>
        </is>
      </c>
      <c r="CW131" t="inlineStr">
        <is>
          <t/>
        </is>
      </c>
    </row>
    <row r="132">
      <c r="A132" s="1" t="str">
        <f>HYPERLINK("https://iate.europa.eu/entry/result/3592709/all", "3592709")</f>
        <v>3592709</v>
      </c>
      <c r="B132" t="inlineStr">
        <is>
          <t>EDUCATION AND COMMUNICATIONS</t>
        </is>
      </c>
      <c r="C132" t="inlineStr">
        <is>
          <t>EDUCATION AND COMMUNICATIONS|information technology and data processing|computer system|information security</t>
        </is>
      </c>
      <c r="D132" t="inlineStr">
        <is>
          <t>yes</t>
        </is>
      </c>
      <c r="E132" t="inlineStr">
        <is>
          <t/>
        </is>
      </c>
      <c r="F132" s="2" t="inlineStr">
        <is>
          <t>установяване на сигурност по подразбиране</t>
        </is>
      </c>
      <c r="G132" s="2" t="inlineStr">
        <is>
          <t>3</t>
        </is>
      </c>
      <c r="H132" s="2" t="inlineStr">
        <is>
          <t/>
        </is>
      </c>
      <c r="I132" t="inlineStr">
        <is>
          <t/>
        </is>
      </c>
      <c r="J132" s="2" t="inlineStr">
        <is>
          <t>stanovení bezpečných výchozích parametrů</t>
        </is>
      </c>
      <c r="K132" s="2" t="inlineStr">
        <is>
          <t>3</t>
        </is>
      </c>
      <c r="L132" s="2" t="inlineStr">
        <is>
          <t/>
        </is>
      </c>
      <c r="M132" t="inlineStr">
        <is>
          <t/>
        </is>
      </c>
      <c r="N132" s="2" t="inlineStr">
        <is>
          <t>fastsætte sikre standardindstillinger</t>
        </is>
      </c>
      <c r="O132" s="2" t="inlineStr">
        <is>
          <t>3</t>
        </is>
      </c>
      <c r="P132" s="2" t="inlineStr">
        <is>
          <t/>
        </is>
      </c>
      <c r="Q132" t="inlineStr">
        <is>
          <t>princip for applikationssikkerhed, ifølge hvilket software- og
operativsystemmiljøer skal sikres i henhold til bedste praksis og
industristandarder</t>
        </is>
      </c>
      <c r="R132" s="2" t="inlineStr">
        <is>
          <t>sichere Standardeinstellungen</t>
        </is>
      </c>
      <c r="S132" s="2" t="inlineStr">
        <is>
          <t>3</t>
        </is>
      </c>
      <c r="T132" s="2" t="inlineStr">
        <is>
          <t/>
        </is>
      </c>
      <c r="U132" t="inlineStr">
        <is>
          <t/>
        </is>
      </c>
      <c r="V132" s="2" t="inlineStr">
        <is>
          <t>καθιέρωση ασφαλών προεπιλογών</t>
        </is>
      </c>
      <c r="W132" s="2" t="inlineStr">
        <is>
          <t>3</t>
        </is>
      </c>
      <c r="X132" s="2" t="inlineStr">
        <is>
          <t/>
        </is>
      </c>
      <c r="Y132" t="inlineStr">
        <is>
          <t>αρχή της ασφάλειας των πληροφοριών, με βάση την οποία παρέχεται πρόσβαση και προνόμια στους χρήστες μόνον αφού έχουν εκτελέσει τα αναγκαία βήματα όσον αφορά την ασφάλεια (εισαγωγή κωδικών συνθηματικών, κωδικών)</t>
        </is>
      </c>
      <c r="Z132" s="2" t="inlineStr">
        <is>
          <t>establish secure defaults</t>
        </is>
      </c>
      <c r="AA132" s="2" t="inlineStr">
        <is>
          <t>3</t>
        </is>
      </c>
      <c r="AB132" s="2" t="inlineStr">
        <is>
          <t/>
        </is>
      </c>
      <c r="AC132" t="inlineStr">
        <is>
          <t>information security principle which only gives access and privileges to users once they have undertaken the necessary security steps (entering passwords, codes)</t>
        </is>
      </c>
      <c r="AD132" s="2" t="inlineStr">
        <is>
          <t>establecer la seguridad por defecto</t>
        </is>
      </c>
      <c r="AE132" s="2" t="inlineStr">
        <is>
          <t>3</t>
        </is>
      </c>
      <c r="AF132" s="2" t="inlineStr">
        <is>
          <t/>
        </is>
      </c>
      <c r="AG132" t="inlineStr">
        <is>
          <t>Principio de seguridad de las aplicaciones informáticas que garantiza que los entornos de &lt;i&gt;software&lt;/i&gt; y sistemas
operativos se ejecuten de acuerdo con las mejores prácticas y estándares
industriales.</t>
        </is>
      </c>
      <c r="AH132" s="2" t="inlineStr">
        <is>
          <t>turvaliste vaikeväärtuste kehtestamine</t>
        </is>
      </c>
      <c r="AI132" s="2" t="inlineStr">
        <is>
          <t>3</t>
        </is>
      </c>
      <c r="AJ132" s="2" t="inlineStr">
        <is>
          <t/>
        </is>
      </c>
      <c r="AK132" t="inlineStr">
        <is>
          <t>infoturbe põhimõte, mille kohaselt antakse kasutajale peale teatud turvameetmete täitmist süsteemi kasutamiseks vajalikud õigused</t>
        </is>
      </c>
      <c r="AL132" s="2" t="inlineStr">
        <is>
          <t>turvalliset oletusasetukset|
turvallisten oletusasetusten käyttö</t>
        </is>
      </c>
      <c r="AM132" s="2" t="inlineStr">
        <is>
          <t>3|
3</t>
        </is>
      </c>
      <c r="AN132" s="2" t="inlineStr">
        <is>
          <t xml:space="preserve">|
</t>
        </is>
      </c>
      <c r="AO132" t="inlineStr">
        <is>
          <t>varmistetaan, että ohjelmisto- ja käyttöjärjestelmäympäristöt toteutetaan parhaiden käytäntöjen ja alan standardien mukaisesti</t>
        </is>
      </c>
      <c r="AP132" s="2" t="inlineStr">
        <is>
          <t>configuration stricte des paramètres par défaut</t>
        </is>
      </c>
      <c r="AQ132" s="2" t="inlineStr">
        <is>
          <t>3</t>
        </is>
      </c>
      <c r="AR132" s="2" t="inlineStr">
        <is>
          <t/>
        </is>
      </c>
      <c r="AS132" t="inlineStr">
        <is>
          <t>principe de sécurité informatique selon lequel des
paramètres de sécurité stricts doivent être configurés par défaut</t>
        </is>
      </c>
      <c r="AT132" s="2" t="inlineStr">
        <is>
          <t>bunú réamhshocruithe slána</t>
        </is>
      </c>
      <c r="AU132" s="2" t="inlineStr">
        <is>
          <t>3</t>
        </is>
      </c>
      <c r="AV132" s="2" t="inlineStr">
        <is>
          <t/>
        </is>
      </c>
      <c r="AW132" t="inlineStr">
        <is>
          <t/>
        </is>
      </c>
      <c r="AX132" s="2" t="inlineStr">
        <is>
          <t>sigurne standardne postavke</t>
        </is>
      </c>
      <c r="AY132" s="2" t="inlineStr">
        <is>
          <t>3</t>
        </is>
      </c>
      <c r="AZ132" s="2" t="inlineStr">
        <is>
          <t/>
        </is>
      </c>
      <c r="BA132" t="inlineStr">
        <is>
          <t/>
        </is>
      </c>
      <c r="BB132" s="2" t="inlineStr">
        <is>
          <t>biztonságos alapértelmezések</t>
        </is>
      </c>
      <c r="BC132" s="2" t="inlineStr">
        <is>
          <t>3</t>
        </is>
      </c>
      <c r="BD132" s="2" t="inlineStr">
        <is>
          <t/>
        </is>
      </c>
      <c r="BE132" t="inlineStr">
        <is>
          <t>információbiztonsági alapelv, amely arra irányul, hogy a felhasználók csak akkor kapjanak hozzáférést a rendszerekhez, ha megtették a szükséges biztonsági lépéseket (jelszó, kódok megadása stb.)</t>
        </is>
      </c>
      <c r="BF132" s="2" t="inlineStr">
        <is>
          <t>impostazioni di sicurezza predefinite sicure</t>
        </is>
      </c>
      <c r="BG132" s="2" t="inlineStr">
        <is>
          <t>3</t>
        </is>
      </c>
      <c r="BH132" s="2" t="inlineStr">
        <is>
          <t/>
        </is>
      </c>
      <c r="BI132" t="inlineStr">
        <is>
          <t>principio di sicurezza di un sistema informatico secondo cui gli ambienti del software e dei sistemi operativi devono essere rafforzati nel rispetto delle migliori pratiche e norme dell’industria</t>
        </is>
      </c>
      <c r="BJ132" s="2" t="inlineStr">
        <is>
          <t>standartiniai saugumo nustatymai</t>
        </is>
      </c>
      <c r="BK132" s="2" t="inlineStr">
        <is>
          <t>2</t>
        </is>
      </c>
      <c r="BL132" s="2" t="inlineStr">
        <is>
          <t/>
        </is>
      </c>
      <c r="BM132" t="inlineStr">
        <is>
          <t/>
        </is>
      </c>
      <c r="BN132" s="2" t="inlineStr">
        <is>
          <t>droši noklusējuma iestatījumi</t>
        </is>
      </c>
      <c r="BO132" s="2" t="inlineStr">
        <is>
          <t>2</t>
        </is>
      </c>
      <c r="BP132" s="2" t="inlineStr">
        <is>
          <t/>
        </is>
      </c>
      <c r="BQ132" t="inlineStr">
        <is>
          <t/>
        </is>
      </c>
      <c r="BR132" s="2" t="inlineStr">
        <is>
          <t>stabbilixxi parametri prestabbiliti siguri</t>
        </is>
      </c>
      <c r="BS132" s="2" t="inlineStr">
        <is>
          <t>3</t>
        </is>
      </c>
      <c r="BT132" s="2" t="inlineStr">
        <is>
          <t/>
        </is>
      </c>
      <c r="BU132" t="inlineStr">
        <is>
          <t>prinċipju tas-sigurtà tal-informazzjoni li jagħti aċċess u privileġġi biss lill-utenti hekk kif ikunu wettqu l-istadji tas-sigurtà neċessarji (passwords, kodiċijiet, eċċ.)</t>
        </is>
      </c>
      <c r="BV132" s="2" t="inlineStr">
        <is>
          <t>voor veilige standaardinstellingen zorgen</t>
        </is>
      </c>
      <c r="BW132" s="2" t="inlineStr">
        <is>
          <t>3</t>
        </is>
      </c>
      <c r="BX132" s="2" t="inlineStr">
        <is>
          <t/>
        </is>
      </c>
      <c r="BY132" t="inlineStr">
        <is>
          <t>beginsel in de ICT-beveiliging waarbij het systeem de nodige veiligheid biedt aan de gebruiker door deze alleen toegang en voorrechten te geven na het uitvoeren van de vereiste handelingen, zoals het invoeren van een wachtwoord of code</t>
        </is>
      </c>
      <c r="BZ132" s="2" t="inlineStr">
        <is>
          <t>zasada „ustal bezpieczne ustawienia domyślne”</t>
        </is>
      </c>
      <c r="CA132" s="2" t="inlineStr">
        <is>
          <t>3</t>
        </is>
      </c>
      <c r="CB132" s="2" t="inlineStr">
        <is>
          <t/>
        </is>
      </c>
      <c r="CC132" t="inlineStr">
        <is>
          <t>zasada zapewniająca, aby środowisko oprogramowania i systemów operacyjnych było wdrażane zgodnie z najlepszymi praktykami i normami branżowymi</t>
        </is>
      </c>
      <c r="CD132" s="2" t="inlineStr">
        <is>
          <t>estabelecer predefinições seguras</t>
        </is>
      </c>
      <c r="CE132" s="2" t="inlineStr">
        <is>
          <t>3</t>
        </is>
      </c>
      <c r="CF132" s="2" t="inlineStr">
        <is>
          <t>proposed</t>
        </is>
      </c>
      <c r="CG132" t="inlineStr">
        <is>
          <t>Princípio de segurança da informação que apenas concede acesso e privilégios aos utilizadores depois de estes terem tomado as medidas de segurança necessárias (introdução de palavras-passe, códigos).</t>
        </is>
      </c>
      <c r="CH132" s="2" t="inlineStr">
        <is>
          <t>securitate implicită</t>
        </is>
      </c>
      <c r="CI132" s="2" t="inlineStr">
        <is>
          <t>3</t>
        </is>
      </c>
      <c r="CJ132" s="2" t="inlineStr">
        <is>
          <t/>
        </is>
      </c>
      <c r="CK132" t="inlineStr">
        <is>
          <t/>
        </is>
      </c>
      <c r="CL132" s="2" t="inlineStr">
        <is>
          <t>vytvorenie bezpečného štandardné nastavenia</t>
        </is>
      </c>
      <c r="CM132" s="2" t="inlineStr">
        <is>
          <t>3</t>
        </is>
      </c>
      <c r="CN132" s="2" t="inlineStr">
        <is>
          <t/>
        </is>
      </c>
      <c r="CO132" t="inlineStr">
        <is>
          <t>zabezpečenie toho, aby sa softvérové prostredie a prostredie operačných systémov používalo v súlade s najlepšími postupmi a odvetvovými normami</t>
        </is>
      </c>
      <c r="CP132" s="2" t="inlineStr">
        <is>
          <t>vzpostavi varne privzete nastavitve</t>
        </is>
      </c>
      <c r="CQ132" s="2" t="inlineStr">
        <is>
          <t>3</t>
        </is>
      </c>
      <c r="CR132" s="2" t="inlineStr">
        <is>
          <t/>
        </is>
      </c>
      <c r="CS132" t="inlineStr">
        <is>
          <t/>
        </is>
      </c>
      <c r="CT132" s="2" t="inlineStr">
        <is>
          <t>fastställ säkra standardinställningar</t>
        </is>
      </c>
      <c r="CU132" s="2" t="inlineStr">
        <is>
          <t>3</t>
        </is>
      </c>
      <c r="CV132" s="2" t="inlineStr">
        <is>
          <t/>
        </is>
      </c>
      <c r="CW132" t="inlineStr">
        <is>
          <t/>
        </is>
      </c>
    </row>
    <row r="133">
      <c r="A133" s="1" t="str">
        <f>HYPERLINK("https://iate.europa.eu/entry/result/3592765/all", "3592765")</f>
        <v>3592765</v>
      </c>
      <c r="B133" t="inlineStr">
        <is>
          <t>EDUCATION AND COMMUNICATIONS</t>
        </is>
      </c>
      <c r="C133" t="inlineStr">
        <is>
          <t>EDUCATION AND COMMUNICATIONS|information technology and data processing|computer system|information security</t>
        </is>
      </c>
      <c r="D133" t="inlineStr">
        <is>
          <t>yes</t>
        </is>
      </c>
      <c r="E133" t="inlineStr">
        <is>
          <t/>
        </is>
      </c>
      <c r="F133" s="2" t="inlineStr">
        <is>
          <t>недоверие в услугите</t>
        </is>
      </c>
      <c r="G133" s="2" t="inlineStr">
        <is>
          <t>3</t>
        </is>
      </c>
      <c r="H133" s="2" t="inlineStr">
        <is>
          <t/>
        </is>
      </c>
      <c r="I133" t="inlineStr">
        <is>
          <t/>
        </is>
      </c>
      <c r="J133" s="2" t="inlineStr">
        <is>
          <t>nedůvěřovat službám</t>
        </is>
      </c>
      <c r="K133" s="2" t="inlineStr">
        <is>
          <t>3</t>
        </is>
      </c>
      <c r="L133" s="2" t="inlineStr">
        <is>
          <t/>
        </is>
      </c>
      <c r="M133" t="inlineStr">
        <is>
          <t/>
        </is>
      </c>
      <c r="N133" s="2" t="inlineStr">
        <is>
          <t>hav ikke tillid til tjenester</t>
        </is>
      </c>
      <c r="O133" s="2" t="inlineStr">
        <is>
          <t>3</t>
        </is>
      </c>
      <c r="P133" s="2" t="inlineStr">
        <is>
          <t/>
        </is>
      </c>
      <c r="Q133" t="inlineStr">
        <is>
          <t>princip for applikationssikkerhed, ifølge hvilket der ikke er tillid til eksterne
systemer</t>
        </is>
      </c>
      <c r="R133" s="2" t="inlineStr">
        <is>
          <t>Diensten nicht trauen</t>
        </is>
      </c>
      <c r="S133" s="2" t="inlineStr">
        <is>
          <t>3</t>
        </is>
      </c>
      <c r="T133" s="2" t="inlineStr">
        <is>
          <t/>
        </is>
      </c>
      <c r="U133" t="inlineStr">
        <is>
          <t/>
        </is>
      </c>
      <c r="V133" s="2" t="inlineStr">
        <is>
          <t>μη εμπιστοσύνη στις υπηρεσίες</t>
        </is>
      </c>
      <c r="W133" s="2" t="inlineStr">
        <is>
          <t>3</t>
        </is>
      </c>
      <c r="X133" s="2" t="inlineStr">
        <is>
          <t/>
        </is>
      </c>
      <c r="Y133" t="inlineStr">
        <is>
          <t>αρχή της ασφάλειας των πληροφοριών, με βάση την οποία όλα τα εξωτερικά συστήματα αντιμετωπίζονται ως μη αξιόπιστα</t>
        </is>
      </c>
      <c r="Z133" s="2" t="inlineStr">
        <is>
          <t>do not trust services|
don't trust services</t>
        </is>
      </c>
      <c r="AA133" s="2" t="inlineStr">
        <is>
          <t>3|
1</t>
        </is>
      </c>
      <c r="AB133" s="2" t="inlineStr">
        <is>
          <t xml:space="preserve">|
</t>
        </is>
      </c>
      <c r="AC133" t="inlineStr">
        <is>
          <t>information security principle according to which external systems shall not be trusted</t>
        </is>
      </c>
      <c r="AD133" s="2" t="inlineStr">
        <is>
          <t>desconfiar de los servicios|
no confiar en los servicios</t>
        </is>
      </c>
      <c r="AE133" s="2" t="inlineStr">
        <is>
          <t>3|
3</t>
        </is>
      </c>
      <c r="AF133" s="2" t="inlineStr">
        <is>
          <t xml:space="preserve">|
</t>
        </is>
      </c>
      <c r="AG133" t="inlineStr">
        <is>
          <t>Principio de seguridad de las aplicaciones informáticas que establece que no se debe confiar en todos los sistemas externos.</t>
        </is>
      </c>
      <c r="AH133" s="2" t="inlineStr">
        <is>
          <t>põhimõte, et teenused ei ole usaldusväärsed|
põhimõte "ära usalda teenuseid"</t>
        </is>
      </c>
      <c r="AI133" s="2" t="inlineStr">
        <is>
          <t>3|
3</t>
        </is>
      </c>
      <c r="AJ133" s="2" t="inlineStr">
        <is>
          <t xml:space="preserve">|
</t>
        </is>
      </c>
      <c r="AK133" t="inlineStr">
        <is>
          <t>infoturbe põhimõte, mille kohaselt ei usaldata ühtegi välist süsteemi</t>
        </is>
      </c>
      <c r="AL133" s="2" t="inlineStr">
        <is>
          <t>ei luottamusta palveluihin</t>
        </is>
      </c>
      <c r="AM133" s="2" t="inlineStr">
        <is>
          <t>3</t>
        </is>
      </c>
      <c r="AN133" s="2" t="inlineStr">
        <is>
          <t/>
        </is>
      </c>
      <c r="AO133" t="inlineStr">
        <is>
          <t>varmistetaan, että mihinkään ulkoisiin järjestelmiin ei luoteta</t>
        </is>
      </c>
      <c r="AP133" s="2" t="inlineStr">
        <is>
          <t>ne pas faire confiance aux services</t>
        </is>
      </c>
      <c r="AQ133" s="2" t="inlineStr">
        <is>
          <t>3</t>
        </is>
      </c>
      <c r="AR133" s="2" t="inlineStr">
        <is>
          <t/>
        </is>
      </c>
      <c r="AS133" t="inlineStr">
        <is>
          <t>principe de sécurité informatique selon lequel il
ne faut jamais se fier à un système externe</t>
        </is>
      </c>
      <c r="AT133" s="2" t="inlineStr">
        <is>
          <t>ná cuirtear muinín i seirbhísí</t>
        </is>
      </c>
      <c r="AU133" s="2" t="inlineStr">
        <is>
          <t>3</t>
        </is>
      </c>
      <c r="AV133" s="2" t="inlineStr">
        <is>
          <t/>
        </is>
      </c>
      <c r="AW133" t="inlineStr">
        <is>
          <t/>
        </is>
      </c>
      <c r="AX133" s="2" t="inlineStr">
        <is>
          <t>nepovjerenje u usluge</t>
        </is>
      </c>
      <c r="AY133" s="2" t="inlineStr">
        <is>
          <t>3</t>
        </is>
      </c>
      <c r="AZ133" s="2" t="inlineStr">
        <is>
          <t/>
        </is>
      </c>
      <c r="BA133" t="inlineStr">
        <is>
          <t/>
        </is>
      </c>
      <c r="BB133" s="2" t="inlineStr">
        <is>
          <t>szolgáltatások iránti bizalmatlanság</t>
        </is>
      </c>
      <c r="BC133" s="2" t="inlineStr">
        <is>
          <t>3</t>
        </is>
      </c>
      <c r="BD133" s="2" t="inlineStr">
        <is>
          <t/>
        </is>
      </c>
      <c r="BE133" t="inlineStr">
        <is>
          <t>a harmadik felek biztosította szolgáltatások automatikus elfogadását elutasító információbiztonsági alapelv</t>
        </is>
      </c>
      <c r="BF133" s="2" t="inlineStr">
        <is>
          <t>diffidenza verso i servizi</t>
        </is>
      </c>
      <c r="BG133" s="2" t="inlineStr">
        <is>
          <t>3</t>
        </is>
      </c>
      <c r="BH133" s="2" t="inlineStr">
        <is>
          <t/>
        </is>
      </c>
      <c r="BI133" t="inlineStr">
        <is>
          <t>principio di sicurezza di un sistema informatico secondo cui tutti i sistemi esterni sono considerati inaffidabili</t>
        </is>
      </c>
      <c r="BJ133" s="2" t="inlineStr">
        <is>
          <t>nepasitikėjimas paslaugomis</t>
        </is>
      </c>
      <c r="BK133" s="2" t="inlineStr">
        <is>
          <t>2</t>
        </is>
      </c>
      <c r="BL133" s="2" t="inlineStr">
        <is>
          <t/>
        </is>
      </c>
      <c r="BM133" t="inlineStr">
        <is>
          <t/>
        </is>
      </c>
      <c r="BN133" s="2" t="inlineStr">
        <is>
          <t>neuzticēšanās pakalpojumiem</t>
        </is>
      </c>
      <c r="BO133" s="2" t="inlineStr">
        <is>
          <t>2</t>
        </is>
      </c>
      <c r="BP133" s="2" t="inlineStr">
        <is>
          <t/>
        </is>
      </c>
      <c r="BQ133" t="inlineStr">
        <is>
          <t/>
        </is>
      </c>
      <c r="BR133" s="2" t="inlineStr">
        <is>
          <t>tafdax is-servizzi</t>
        </is>
      </c>
      <c r="BS133" s="2" t="inlineStr">
        <is>
          <t>3</t>
        </is>
      </c>
      <c r="BT133" s="2" t="inlineStr">
        <is>
          <t/>
        </is>
      </c>
      <c r="BU133" t="inlineStr">
        <is>
          <t>prinċipju tas-sigurtà tal-informazzjoni li skontu s-sistemi esterni mhux ta' min jafdahom</t>
        </is>
      </c>
      <c r="BV133" s="2" t="inlineStr">
        <is>
          <t>diensten niet vertrouwen</t>
        </is>
      </c>
      <c r="BW133" s="2" t="inlineStr">
        <is>
          <t>3</t>
        </is>
      </c>
      <c r="BX133" s="2" t="inlineStr">
        <is>
          <t/>
        </is>
      </c>
      <c r="BY133" t="inlineStr">
        <is>
          <t>beginsel in de ICT-beveiliging waarbij alle externe systemen niet worden vertrouwd</t>
        </is>
      </c>
      <c r="BZ133" s="2" t="inlineStr">
        <is>
          <t>zasada „nie ufaj usługom”</t>
        </is>
      </c>
      <c r="CA133" s="2" t="inlineStr">
        <is>
          <t>3</t>
        </is>
      </c>
      <c r="CB133" s="2" t="inlineStr">
        <is>
          <t/>
        </is>
      </c>
      <c r="CC133" t="inlineStr">
        <is>
          <t>zasada bezpieczeństwa zakładająca brak zaufania do wszystkich systemów zewnętrznych</t>
        </is>
      </c>
      <c r="CD133" s="2" t="inlineStr">
        <is>
          <t>não confiar nos serviços</t>
        </is>
      </c>
      <c r="CE133" s="2" t="inlineStr">
        <is>
          <t>3</t>
        </is>
      </c>
      <c r="CF133" s="2" t="inlineStr">
        <is>
          <t/>
        </is>
      </c>
      <c r="CG133" t="inlineStr">
        <is>
          <t>&lt;div&gt;Princípio da segurança da informação segundo o qual não se deve ter confiança em sistemas externos.&lt;br&gt;&lt;/div&gt;</t>
        </is>
      </c>
      <c r="CH133" s="2" t="inlineStr">
        <is>
          <t>principiul încrederii zero în securitate</t>
        </is>
      </c>
      <c r="CI133" s="2" t="inlineStr">
        <is>
          <t>3</t>
        </is>
      </c>
      <c r="CJ133" s="2" t="inlineStr">
        <is>
          <t/>
        </is>
      </c>
      <c r="CK133" t="inlineStr">
        <is>
          <t/>
        </is>
      </c>
      <c r="CL133" s="2" t="inlineStr">
        <is>
          <t>nedôvera k službám</t>
        </is>
      </c>
      <c r="CM133" s="2" t="inlineStr">
        <is>
          <t>3</t>
        </is>
      </c>
      <c r="CN133" s="2" t="inlineStr">
        <is>
          <t/>
        </is>
      </c>
      <c r="CO133" t="inlineStr">
        <is>
          <t>zabezpečenie toho, aby sa žiadnym externým systémom nedôverovalo</t>
        </is>
      </c>
      <c r="CP133" s="2" t="inlineStr">
        <is>
          <t>ne zaupaj storitvam</t>
        </is>
      </c>
      <c r="CQ133" s="2" t="inlineStr">
        <is>
          <t>3</t>
        </is>
      </c>
      <c r="CR133" s="2" t="inlineStr">
        <is>
          <t/>
        </is>
      </c>
      <c r="CS133" t="inlineStr">
        <is>
          <t/>
        </is>
      </c>
      <c r="CT133" s="2" t="inlineStr">
        <is>
          <t>lita inte på tjänster</t>
        </is>
      </c>
      <c r="CU133" s="2" t="inlineStr">
        <is>
          <t>3</t>
        </is>
      </c>
      <c r="CV133" s="2" t="inlineStr">
        <is>
          <t/>
        </is>
      </c>
      <c r="CW133" t="inlineStr">
        <is>
          <t/>
        </is>
      </c>
    </row>
    <row r="134">
      <c r="A134" s="1" t="str">
        <f>HYPERLINK("https://iate.europa.eu/entry/result/884858/all", "884858")</f>
        <v>884858</v>
      </c>
      <c r="B134" t="inlineStr">
        <is>
          <t>EDUCATION AND COMMUNICATIONS</t>
        </is>
      </c>
      <c r="C134" t="inlineStr">
        <is>
          <t>EDUCATION AND COMMUNICATIONS|communications|communications systems|Internet;EDUCATION AND COMMUNICATIONS|information technology and data processing|computer systems</t>
        </is>
      </c>
      <c r="D134" t="inlineStr">
        <is>
          <t>yes</t>
        </is>
      </c>
      <c r="E134" t="inlineStr">
        <is>
          <t/>
        </is>
      </c>
      <c r="F134" s="2" t="inlineStr">
        <is>
          <t>Световната мрежа</t>
        </is>
      </c>
      <c r="G134" s="2" t="inlineStr">
        <is>
          <t>3</t>
        </is>
      </c>
      <c r="H134" s="2" t="inlineStr">
        <is>
          <t/>
        </is>
      </c>
      <c r="I134" t="inlineStr">
        <is>
          <t>общото множество от взаимосвързани хипертекстови документи, намиращи се на HTTP сървъри (уеб сървъри) по целия свят</t>
        </is>
      </c>
      <c r="J134" s="2" t="inlineStr">
        <is>
          <t>web|
World Wide Web|
WWW</t>
        </is>
      </c>
      <c r="K134" s="2" t="inlineStr">
        <is>
          <t>3|
3|
3</t>
        </is>
      </c>
      <c r="L134" s="2" t="inlineStr">
        <is>
          <t xml:space="preserve">|
|
</t>
        </is>
      </c>
      <c r="M134" t="inlineStr">
        <is>
          <t>soustava propojených hypertextových dokumentů</t>
        </is>
      </c>
      <c r="N134" s="2" t="inlineStr">
        <is>
          <t>www|
World Wide Web|
web</t>
        </is>
      </c>
      <c r="O134" s="2" t="inlineStr">
        <is>
          <t>3|
3|
3</t>
        </is>
      </c>
      <c r="P134" s="2" t="inlineStr">
        <is>
          <t xml:space="preserve">|
|
</t>
        </is>
      </c>
      <c r="Q134" t="inlineStr">
        <is>
          <t>et hypertekstsystem, der formidles via internettet, dvs. en samling af digitale oplysninger, der direkte eller indirekte er forbundet vha. referencer og findes i elektronisk form på computere (&lt;em&gt;webservere&lt;/em&gt;), der er tilsluttet internettet</t>
        </is>
      </c>
      <c r="R134" s="2" t="inlineStr">
        <is>
          <t>World Wide Web</t>
        </is>
      </c>
      <c r="S134" s="2" t="inlineStr">
        <is>
          <t>3</t>
        </is>
      </c>
      <c r="T134" s="2" t="inlineStr">
        <is>
          <t/>
        </is>
      </c>
      <c r="U134" t="inlineStr">
        <is>
          <t/>
        </is>
      </c>
      <c r="V134" s="2" t="inlineStr">
        <is>
          <t>Παγκόσμιος Ιστός</t>
        </is>
      </c>
      <c r="W134" s="2" t="inlineStr">
        <is>
          <t>3</t>
        </is>
      </c>
      <c r="X134" s="2" t="inlineStr">
        <is>
          <t/>
        </is>
      </c>
      <c r="Y134" t="inlineStr">
        <is>
          <t/>
        </is>
      </c>
      <c r="Z134" s="2" t="inlineStr">
        <is>
          <t>worldwide web|
web|
WWW|
W3|
World Wide Web</t>
        </is>
      </c>
      <c r="AA134" s="2" t="inlineStr">
        <is>
          <t>1|
3|
4|
3|
4</t>
        </is>
      </c>
      <c r="AB134" s="2" t="inlineStr">
        <is>
          <t xml:space="preserve">|
|
|
|
</t>
        </is>
      </c>
      <c r="AC134" t="inlineStr">
        <is>
          <t>information space in which documents and other resources are identified by Uniform Resource Identifiers and are accessible over the internet</t>
        </is>
      </c>
      <c r="AD134" s="2" t="inlineStr">
        <is>
          <t>World Wide Web|
W3|
web</t>
        </is>
      </c>
      <c r="AE134" s="2" t="inlineStr">
        <is>
          <t>3|
3|
3</t>
        </is>
      </c>
      <c r="AF134" s="2" t="inlineStr">
        <is>
          <t xml:space="preserve">|
|
</t>
        </is>
      </c>
      <c r="AG134" t="inlineStr">
        <is>
          <t>Interfaz de comunicación en internet, que hace uso de enlaces de hipertexto en el interior de una misma página, o entre distintas páginas.</t>
        </is>
      </c>
      <c r="AH134" s="2" t="inlineStr">
        <is>
          <t>WWW|
veeb</t>
        </is>
      </c>
      <c r="AI134" s="2" t="inlineStr">
        <is>
          <t>2|
3</t>
        </is>
      </c>
      <c r="AJ134" s="2" t="inlineStr">
        <is>
          <t xml:space="preserve">|
</t>
        </is>
      </c>
      <c r="AK134" t="inlineStr">
        <is>
          <t>teaberuum, milles dokumendid või muud materjalid on identifitseeritavad &lt;i&gt;ühtse ressursi-identifikaatori (URI)&lt;/i&gt; &lt;a href="/entry/result/1064958/all" id="ENTRY_TO_ENTRY_CONVERTER" target="_blank"&gt;IATE:1064958&lt;/a&gt; alusel ja on kättesaadavad interneti kaudu</t>
        </is>
      </c>
      <c r="AL134" s="2" t="inlineStr">
        <is>
          <t>www</t>
        </is>
      </c>
      <c r="AM134" s="2" t="inlineStr">
        <is>
          <t>3</t>
        </is>
      </c>
      <c r="AN134" s="2" t="inlineStr">
        <is>
          <t/>
        </is>
      </c>
      <c r="AO134" t="inlineStr">
        <is>
          <t>palvelujärjestelmä, jonka avulla julkaistaan verkkosivuja ja hyödynnetään niitä</t>
        </is>
      </c>
      <c r="AP134" s="2" t="inlineStr">
        <is>
          <t>toile|
World Wide Web|
web</t>
        </is>
      </c>
      <c r="AQ134" s="2" t="inlineStr">
        <is>
          <t>3|
3|
3</t>
        </is>
      </c>
      <c r="AR134" s="2" t="inlineStr">
        <is>
          <t>|
|
preferred</t>
        </is>
      </c>
      <c r="AS134" t="inlineStr">
        <is>
          <t>système de publication, de gestion et de consultation de documents et d'autres ressources, qui est réparti géographiquement et structurellement dans l'internet et fait appel aux techniques de l'hypertexte</t>
        </is>
      </c>
      <c r="AT134" s="2" t="inlineStr">
        <is>
          <t>an Gréasán Domhanda|
WWW</t>
        </is>
      </c>
      <c r="AU134" s="2" t="inlineStr">
        <is>
          <t>3|
3</t>
        </is>
      </c>
      <c r="AV134" s="2" t="inlineStr">
        <is>
          <t xml:space="preserve">|
</t>
        </is>
      </c>
      <c r="AW134" t="inlineStr">
        <is>
          <t>na ríomhairí go léir atá ceangailte leis an Idirlíon, agus a choinníonn doiciméid atá inrochtana ar an dá thaobh tríd an bprótacal caighdeánach (an prótacal aistrithe hipirtéacs, HTTP)</t>
        </is>
      </c>
      <c r="AX134" s="2" t="inlineStr">
        <is>
          <t>&lt;i&gt;World Wide Web&lt;/i&gt;|
&lt;i&gt;web&lt;/i&gt;</t>
        </is>
      </c>
      <c r="AY134" s="2" t="inlineStr">
        <is>
          <t>3|
3</t>
        </is>
      </c>
      <c r="AZ134" s="2" t="inlineStr">
        <is>
          <t xml:space="preserve">|
</t>
        </is>
      </c>
      <c r="BA134" t="inlineStr">
        <is>
          <t>skup dokumenata pohranjen na poslužiteljima koji su povezani internetom, te koji su dostupni putem HTTP protokola</t>
        </is>
      </c>
      <c r="BB134" s="2" t="inlineStr">
        <is>
          <t>web|
világháló</t>
        </is>
      </c>
      <c r="BC134" s="2" t="inlineStr">
        <is>
          <t>3|
4</t>
        </is>
      </c>
      <c r="BD134" s="2" t="inlineStr">
        <is>
          <t xml:space="preserve">|
</t>
        </is>
      </c>
      <c r="BE134" t="inlineStr">
        <is>
          <t>keretszerkezet, amely az interneten lévő gépeken elszórva elhelyezkedő, összekapcsolt dokumentumok elérését teszi lehetõvé</t>
        </is>
      </c>
      <c r="BF134" s="2" t="inlineStr">
        <is>
          <t>www|
W3|
World Wide Web|
web</t>
        </is>
      </c>
      <c r="BG134" s="2" t="inlineStr">
        <is>
          <t>3|
2|
3|
3</t>
        </is>
      </c>
      <c r="BH134" s="2" t="inlineStr">
        <is>
          <t xml:space="preserve">|
|
|
</t>
        </is>
      </c>
      <c r="BI134" t="inlineStr">
        <is>
          <t>servizio Internet che permette di accedere a documenti attraverso collegamenti ipertestuali tra server e server in modo che gli utenti possano passare da un documento a un documento collegato indipendentemente dal server in cui esso risiede</t>
        </is>
      </c>
      <c r="BJ134" s="2" t="inlineStr">
        <is>
          <t>W3|
WWW|
saitynas|
žiniatinklis</t>
        </is>
      </c>
      <c r="BK134" s="2" t="inlineStr">
        <is>
          <t>3|
3|
3|
3</t>
        </is>
      </c>
      <c r="BL134" s="2" t="inlineStr">
        <is>
          <t>|
|
preferred|
admitted</t>
        </is>
      </c>
      <c r="BM134" t="inlineStr">
        <is>
          <t>hipertekstinės informacijos visuotinis tinklas, svarbiausias interneto komponentas</t>
        </is>
      </c>
      <c r="BN134" s="2" t="inlineStr">
        <is>
          <t>globālais tīmeklis|
tīmeklis</t>
        </is>
      </c>
      <c r="BO134" s="2" t="inlineStr">
        <is>
          <t>3|
3</t>
        </is>
      </c>
      <c r="BP134" s="2" t="inlineStr">
        <is>
          <t xml:space="preserve">|
</t>
        </is>
      </c>
      <c r="BQ134" t="inlineStr">
        <is>
          <t>globāla hiperteksta sistēma, kas izmanto internetu kā informācijas transportēšanas mehānismu</t>
        </is>
      </c>
      <c r="BR134" s="2" t="inlineStr">
        <is>
          <t>www|
World Wide Web|
w3|
web</t>
        </is>
      </c>
      <c r="BS134" s="2" t="inlineStr">
        <is>
          <t>3|
3|
3|
3</t>
        </is>
      </c>
      <c r="BT134" s="2" t="inlineStr">
        <is>
          <t xml:space="preserve">|
|
|
</t>
        </is>
      </c>
      <c r="BU134" t="inlineStr">
        <is>
          <t>spazju ta’ informazzjoni li fih jiġu identifikati dokumenti u riżorsi oħra minn Identifikaturi Uniformi tar-Riżors u jkunu aċċessibbli fuq l-internet</t>
        </is>
      </c>
      <c r="BV134" s="2" t="inlineStr">
        <is>
          <t>www|
web|
wereldwijde web</t>
        </is>
      </c>
      <c r="BW134" s="2" t="inlineStr">
        <is>
          <t>3|
3|
3</t>
        </is>
      </c>
      <c r="BX134" s="2" t="inlineStr">
        <is>
          <t xml:space="preserve">|
|
</t>
        </is>
      </c>
      <c r="BY134" t="inlineStr">
        <is>
          <t>een aantal technische afspraken voor het wereldwijd over het internet aanbieden en verbinden van allerhande documenten en computertoepassingen, in gebruik sinds 1991</t>
        </is>
      </c>
      <c r="BZ134" s="2" t="inlineStr">
        <is>
          <t>WWW|
World Wide Web</t>
        </is>
      </c>
      <c r="CA134" s="2" t="inlineStr">
        <is>
          <t>3|
3</t>
        </is>
      </c>
      <c r="CB134" s="2" t="inlineStr">
        <is>
          <t xml:space="preserve">|
</t>
        </is>
      </c>
      <c r="CC134" t="inlineStr">
        <is>
          <t>usługa typu klient/serwer, działająca przez sieć internet i udostępniająca informacje tekstowe, grafikę, dźwięk i animację</t>
        </is>
      </c>
      <c r="CD134" s="2" t="inlineStr">
        <is>
          <t>W3|
WWW|
Ciberteia|
World Wide Web|
Web|
Teia Mundial</t>
        </is>
      </c>
      <c r="CE134" s="2" t="inlineStr">
        <is>
          <t>3|
3|
3|
3|
4|
3</t>
        </is>
      </c>
      <c r="CF134" s="2" t="inlineStr">
        <is>
          <t xml:space="preserve">|
|
|
|
|
</t>
        </is>
      </c>
      <c r="CG134" t="inlineStr">
        <is>
          <t>Sistema baseado na utilização do hipertexto, que permite a pesquisa de informação na Internet, o acesso a essa informação e a sua visualização.</t>
        </is>
      </c>
      <c r="CH134" s="2" t="inlineStr">
        <is>
          <t>WWW|
World Wide Web</t>
        </is>
      </c>
      <c r="CI134" s="2" t="inlineStr">
        <is>
          <t>3|
3</t>
        </is>
      </c>
      <c r="CJ134" s="2" t="inlineStr">
        <is>
          <t xml:space="preserve">|
</t>
        </is>
      </c>
      <c r="CK134" t="inlineStr">
        <is>
          <t>sistem de hipertext în care utilizatorii se pot deplasa de la o pagină la alta datorită hiper-legăturilor dintre ele</t>
        </is>
      </c>
      <c r="CL134" s="2" t="inlineStr">
        <is>
          <t>World Wide Web|
WWW|
celosvetová webová sieť|
web</t>
        </is>
      </c>
      <c r="CM134" s="2" t="inlineStr">
        <is>
          <t>3|
3|
3|
3</t>
        </is>
      </c>
      <c r="CN134" s="2" t="inlineStr">
        <is>
          <t xml:space="preserve">|
|
|
</t>
        </is>
      </c>
      <c r="CO134" t="inlineStr">
        <is>
          <t>prepojenie počítačov a serverov na celom svete; táto internetová sieť slúži na poskytovanie základných hypertextových informácií a iných služieb zákazníckym aplikáciám</t>
        </is>
      </c>
      <c r="CP134" s="2" t="inlineStr">
        <is>
          <t>splet|
svetovni splet</t>
        </is>
      </c>
      <c r="CQ134" s="2" t="inlineStr">
        <is>
          <t>2|
3</t>
        </is>
      </c>
      <c r="CR134" s="2" t="inlineStr">
        <is>
          <t xml:space="preserve">|
</t>
        </is>
      </c>
      <c r="CS134" t="inlineStr">
        <is>
          <t>grafičen, interaktiven, hipertekstni informacijski sistem, delujoč na vseh tehnoloških osnovah, lahko teče lokalno (intranet) ali po globalnem internetu. Splet je sestavljen iz spletnih strežnikov, ki ponujajo strani z informacijami spletnim odjemalcem, ki jih lahko gledajo ali na njih aktivno sodelujejo. Strani vsebujejo besedilo, barvna ozadja, grafiko, avdio in video zapise. Preproste povezave na spletno stran popeljejo uporabnika na različne dele iste strani ali na stran na spletnem strežniku na drugi strani sveta. Spletne strani se uporabljajo za pošiljanje pošte, branje novic in snemanje datotek. Spletni naslov imenujemo URL.</t>
        </is>
      </c>
      <c r="CT134" s="2" t="inlineStr">
        <is>
          <t>www|
World Wide Web|
webb</t>
        </is>
      </c>
      <c r="CU134" s="2" t="inlineStr">
        <is>
          <t>3|
3|
3</t>
        </is>
      </c>
      <c r="CV134" s="2" t="inlineStr">
        <is>
          <t xml:space="preserve">|
|
</t>
        </is>
      </c>
      <c r="CW134" t="inlineStr">
        <is>
          <t>system på internet eller på ett intranät som medger att man enkelt kan hämta sammanlänkad information i form av text, bild och ljud</t>
        </is>
      </c>
    </row>
    <row r="135">
      <c r="A135" s="1" t="str">
        <f>HYPERLINK("https://iate.europa.eu/entry/result/3627879/all", "3627879")</f>
        <v>3627879</v>
      </c>
      <c r="B135" t="inlineStr">
        <is>
          <t>EDUCATION AND COMMUNICATIONS</t>
        </is>
      </c>
      <c r="C135" t="inlineStr">
        <is>
          <t>EDUCATION AND COMMUNICATIONS|information and information processing</t>
        </is>
      </c>
      <c r="D135" t="inlineStr">
        <is>
          <t>yes</t>
        </is>
      </c>
      <c r="E135" t="inlineStr">
        <is>
          <t/>
        </is>
      </c>
      <c r="F135" t="inlineStr">
        <is>
          <t/>
        </is>
      </c>
      <c r="G135" t="inlineStr">
        <is>
          <t/>
        </is>
      </c>
      <c r="H135" t="inlineStr">
        <is>
          <t/>
        </is>
      </c>
      <c r="I135" t="inlineStr">
        <is>
          <t/>
        </is>
      </c>
      <c r="J135" s="2" t="inlineStr">
        <is>
          <t>zasílání textových zpráv mezi koncovými body</t>
        </is>
      </c>
      <c r="K135" s="2" t="inlineStr">
        <is>
          <t>3</t>
        </is>
      </c>
      <c r="L135" s="2" t="inlineStr">
        <is>
          <t/>
        </is>
      </c>
      <c r="M135" t="inlineStr">
        <is>
          <t>v rámci zajištění
interoperability služeb elektronických komunikací možnost komunikace mezi koncovými
uživateli pomocí textových zpráv bez ohledu na používaného operátora nebo síť</t>
        </is>
      </c>
      <c r="N135" s="2" t="inlineStr">
        <is>
          <t>end-to-end-tekstbesked</t>
        </is>
      </c>
      <c r="O135" s="2" t="inlineStr">
        <is>
          <t>3</t>
        </is>
      </c>
      <c r="P135" s="2" t="inlineStr">
        <is>
          <t/>
        </is>
      </c>
      <c r="Q135" t="inlineStr">
        <is>
          <t>mulighed for elektronisk kommunikation mellem mindst to personer ved anvendelse af en beskedtjeneste, uanset hvilken operatør og hvilket net der anvendes</t>
        </is>
      </c>
      <c r="R135" s="2" t="inlineStr">
        <is>
          <t>Ende-zu-Ende-Textnachrichten</t>
        </is>
      </c>
      <c r="S135" s="2" t="inlineStr">
        <is>
          <t>3</t>
        </is>
      </c>
      <c r="T135" s="2" t="inlineStr">
        <is>
          <t/>
        </is>
      </c>
      <c r="U135" t="inlineStr">
        <is>
          <t>Möglichkeit des Sendens von Textnachrichten (SMS) zwischen zwei oder mehr Endnutzern über einen beliebigen Betreiber oder ein beliebiges Netzwerk</t>
        </is>
      </c>
      <c r="V135" t="inlineStr">
        <is>
          <t/>
        </is>
      </c>
      <c r="W135" t="inlineStr">
        <is>
          <t/>
        </is>
      </c>
      <c r="X135" t="inlineStr">
        <is>
          <t/>
        </is>
      </c>
      <c r="Y135" t="inlineStr">
        <is>
          <t/>
        </is>
      </c>
      <c r="Z135" s="2" t="inlineStr">
        <is>
          <t>end-to-end text messaging</t>
        </is>
      </c>
      <c r="AA135" s="2" t="inlineStr">
        <is>
          <t>3</t>
        </is>
      </c>
      <c r="AB135" s="2" t="inlineStr">
        <is>
          <t/>
        </is>
      </c>
      <c r="AC135" t="inlineStr">
        <is>
          <t>possibility of communication between at least two individuals using &lt;a href="https://iate.europa.eu/entry/result/897250/all" target="_blank"&gt;SMS&lt;/a&gt;, regardless of the operators or networks used</t>
        </is>
      </c>
      <c r="AD135" s="2" t="inlineStr">
        <is>
          <t>mensajes de texto de extremo a extremo|
mensajería de extremo a extremo</t>
        </is>
      </c>
      <c r="AE135" s="2" t="inlineStr">
        <is>
          <t>3|
3</t>
        </is>
      </c>
      <c r="AF135" s="2" t="inlineStr">
        <is>
          <t xml:space="preserve">|
</t>
        </is>
      </c>
      <c r="AG135" t="inlineStr">
        <is>
          <t>Comunicación por medio de mensajes de texto entre dos usuarios finales.</t>
        </is>
      </c>
      <c r="AH135" t="inlineStr">
        <is>
          <t/>
        </is>
      </c>
      <c r="AI135" t="inlineStr">
        <is>
          <t/>
        </is>
      </c>
      <c r="AJ135" t="inlineStr">
        <is>
          <t/>
        </is>
      </c>
      <c r="AK135" t="inlineStr">
        <is>
          <t/>
        </is>
      </c>
      <c r="AL135" t="inlineStr">
        <is>
          <t/>
        </is>
      </c>
      <c r="AM135" t="inlineStr">
        <is>
          <t/>
        </is>
      </c>
      <c r="AN135" t="inlineStr">
        <is>
          <t/>
        </is>
      </c>
      <c r="AO135" t="inlineStr">
        <is>
          <t/>
        </is>
      </c>
      <c r="AP135" s="2" t="inlineStr">
        <is>
          <t>messagerie textuelle de bout en bout|
messagerie de bout en bout</t>
        </is>
      </c>
      <c r="AQ135" s="2" t="inlineStr">
        <is>
          <t>2|
2</t>
        </is>
      </c>
      <c r="AR135" s="2" t="inlineStr">
        <is>
          <t xml:space="preserve">|
</t>
        </is>
      </c>
      <c r="AS135" t="inlineStr">
        <is>
          <t>possibilité d'envoyer des messages écrits (SMS) entre des utilisateurs, quels que soient les opérateurs ou réseaux impliqués</t>
        </is>
      </c>
      <c r="AT135" t="inlineStr">
        <is>
          <t/>
        </is>
      </c>
      <c r="AU135" t="inlineStr">
        <is>
          <t/>
        </is>
      </c>
      <c r="AV135" t="inlineStr">
        <is>
          <t/>
        </is>
      </c>
      <c r="AW135" t="inlineStr">
        <is>
          <t/>
        </is>
      </c>
      <c r="AX135" t="inlineStr">
        <is>
          <t/>
        </is>
      </c>
      <c r="AY135" t="inlineStr">
        <is>
          <t/>
        </is>
      </c>
      <c r="AZ135" t="inlineStr">
        <is>
          <t/>
        </is>
      </c>
      <c r="BA135" t="inlineStr">
        <is>
          <t/>
        </is>
      </c>
      <c r="BB135" s="2" t="inlineStr">
        <is>
          <t>végpontok közötti szöveges üzenetküldés</t>
        </is>
      </c>
      <c r="BC135" s="2" t="inlineStr">
        <is>
          <t>3</t>
        </is>
      </c>
      <c r="BD135" s="2" t="inlineStr">
        <is>
          <t/>
        </is>
      </c>
      <c r="BE135" t="inlineStr">
        <is>
          <t>annak lehetősége, hogy felhasználók – szolgáltatótól vagy hálózattól függetlenül – szöveges üzenetben tudjanak kommunikálni
egymással</t>
        </is>
      </c>
      <c r="BF135" s="2" t="inlineStr">
        <is>
          <t>messaggistica di testo end-to-end</t>
        </is>
      </c>
      <c r="BG135" s="2" t="inlineStr">
        <is>
          <t>2</t>
        </is>
      </c>
      <c r="BH135" s="2" t="inlineStr">
        <is>
          <t/>
        </is>
      </c>
      <c r="BI135" t="inlineStr">
        <is>
          <t>possibilità di comunicazione tramite &lt;a href="https://iate.europa.eu/entry/result/897250/it" target="_blank"&gt;SMS&lt;/a&gt; tra almeno due utenti, indipendentemente dalle reti - fisse, mobili e senza fili - e dagli operatori utilizzati</t>
        </is>
      </c>
      <c r="BJ135" s="2" t="inlineStr">
        <is>
          <t>tiesioginiai teksto pranešimai</t>
        </is>
      </c>
      <c r="BK135" s="2" t="inlineStr">
        <is>
          <t>3</t>
        </is>
      </c>
      <c r="BL135" s="2" t="inlineStr">
        <is>
          <t/>
        </is>
      </c>
      <c r="BM135" t="inlineStr">
        <is>
          <t>bent dviejų asmenų galimybė bendrauti naudojantis &lt;a href="https://iate.europa.eu/entry/result/897250/lt" target="_blank"&gt;žinučių paslauga&lt;/a&gt;, nesvarbu, kokių operatorių paslaugomis ar kokiais tinklais jie naudojasi</t>
        </is>
      </c>
      <c r="BN135" s="2" t="inlineStr">
        <is>
          <t>gala gala īsziņu apmaiņa</t>
        </is>
      </c>
      <c r="BO135" s="2" t="inlineStr">
        <is>
          <t>3</t>
        </is>
      </c>
      <c r="BP135" s="2" t="inlineStr">
        <is>
          <t/>
        </is>
      </c>
      <c r="BQ135" t="inlineStr">
        <is>
          <t>iespēja vismaz diviem galalietotājiem sazinātiess ar &lt;a href="https://iate.europa.eu/entry/result/897250/lv" target="_blank"&gt;sms &lt;/a&gt;starpniecību neatkarīgi no izmantotā operatora vai tīkla</t>
        </is>
      </c>
      <c r="BR135" s="2" t="inlineStr">
        <is>
          <t>messaġġi testwali minn tarf sa tarf</t>
        </is>
      </c>
      <c r="BS135" s="2" t="inlineStr">
        <is>
          <t>3</t>
        </is>
      </c>
      <c r="BT135" s="2" t="inlineStr">
        <is>
          <t/>
        </is>
      </c>
      <c r="BU135" t="inlineStr">
        <is>
          <t>il-possibbiltà ta' komunikazzjoni bejn mill-inqas żewġ individwi bl-użu tal-SMS, irrispettivament mill-operaturi jew in-networks użati</t>
        </is>
      </c>
      <c r="BV135" s="2" t="inlineStr">
        <is>
          <t>eind-tot-eindtekstbericht</t>
        </is>
      </c>
      <c r="BW135" s="2" t="inlineStr">
        <is>
          <t>3</t>
        </is>
      </c>
      <c r="BX135" s="2" t="inlineStr">
        <is>
          <t>proposed</t>
        </is>
      </c>
      <c r="BY135" t="inlineStr">
        <is>
          <t>mogelijkheid voor gebruikers om tekstberichten te verzenden naar elkaar ongeacht de gebruikte operator of het gebruikte netwerk</t>
        </is>
      </c>
      <c r="BZ135" t="inlineStr">
        <is>
          <t/>
        </is>
      </c>
      <c r="CA135" t="inlineStr">
        <is>
          <t/>
        </is>
      </c>
      <c r="CB135" t="inlineStr">
        <is>
          <t/>
        </is>
      </c>
      <c r="CC135" t="inlineStr">
        <is>
          <t/>
        </is>
      </c>
      <c r="CD135" t="inlineStr">
        <is>
          <t/>
        </is>
      </c>
      <c r="CE135" t="inlineStr">
        <is>
          <t/>
        </is>
      </c>
      <c r="CF135" t="inlineStr">
        <is>
          <t/>
        </is>
      </c>
      <c r="CG135" t="inlineStr">
        <is>
          <t/>
        </is>
      </c>
      <c r="CH135" s="2" t="inlineStr">
        <is>
          <t>transmitere de mesaje text end-to-end|
transmitere de mesaje text de la un capăt la altul|
transmitere de mesaje text cap la cap</t>
        </is>
      </c>
      <c r="CI135" s="2" t="inlineStr">
        <is>
          <t>2|
2|
2</t>
        </is>
      </c>
      <c r="CJ135" s="2" t="inlineStr">
        <is>
          <t xml:space="preserve">|
|
</t>
        </is>
      </c>
      <c r="CK135" t="inlineStr">
        <is>
          <t>interoperabilitate a comunicării prin mesaje text între utilizatori, care se desfășoară indiferent de operatorii sau rețelele utilizate</t>
        </is>
      </c>
      <c r="CL135" t="inlineStr">
        <is>
          <t/>
        </is>
      </c>
      <c r="CM135" t="inlineStr">
        <is>
          <t/>
        </is>
      </c>
      <c r="CN135" t="inlineStr">
        <is>
          <t/>
        </is>
      </c>
      <c r="CO135" t="inlineStr">
        <is>
          <t/>
        </is>
      </c>
      <c r="CP135" s="2" t="inlineStr">
        <is>
          <t>pošiljanje besedilnih sporočil med koncema</t>
        </is>
      </c>
      <c r="CQ135" s="2" t="inlineStr">
        <is>
          <t>2</t>
        </is>
      </c>
      <c r="CR135" s="2" t="inlineStr">
        <is>
          <t>proposed</t>
        </is>
      </c>
      <c r="CS135" t="inlineStr">
        <is>
          <t/>
        </is>
      </c>
      <c r="CT135" t="inlineStr">
        <is>
          <t/>
        </is>
      </c>
      <c r="CU135" t="inlineStr">
        <is>
          <t/>
        </is>
      </c>
      <c r="CV135" t="inlineStr">
        <is>
          <t/>
        </is>
      </c>
      <c r="CW135" t="inlineStr">
        <is>
          <t/>
        </is>
      </c>
    </row>
    <row r="136">
      <c r="A136" s="1" t="str">
        <f>HYPERLINK("https://iate.europa.eu/entry/result/3598815/all", "3598815")</f>
        <v>3598815</v>
      </c>
      <c r="B136" t="inlineStr">
        <is>
          <t>FINANCE</t>
        </is>
      </c>
      <c r="C136" t="inlineStr">
        <is>
          <t>FINANCE|financial institutions and credit|financial services;FINANCE|free movement of capital|financial market</t>
        </is>
      </c>
      <c r="D136" t="inlineStr">
        <is>
          <t>yes</t>
        </is>
      </c>
      <c r="E136" t="inlineStr">
        <is>
          <t/>
        </is>
      </c>
      <c r="F136" s="2" t="inlineStr">
        <is>
          <t>водещ надзорник</t>
        </is>
      </c>
      <c r="G136" s="2" t="inlineStr">
        <is>
          <t>3</t>
        </is>
      </c>
      <c r="H136" s="2" t="inlineStr">
        <is>
          <t/>
        </is>
      </c>
      <c r="I136" t="inlineStr">
        <is>
          <t>&lt;strong&gt;Европейския надзорен орган, &lt;/strong&gt;определен в съответствие с член 31, парагрф 1, буква б) от предложението за регламент относно оперативната устойчивост на цифровите технологии във финансовия сектор</t>
        </is>
      </c>
      <c r="J136" s="2" t="inlineStr">
        <is>
          <t>hlavní orgán dohledu</t>
        </is>
      </c>
      <c r="K136" s="2" t="inlineStr">
        <is>
          <t>3</t>
        </is>
      </c>
      <c r="L136" s="2" t="inlineStr">
        <is>
          <t/>
        </is>
      </c>
      <c r="M136" t="inlineStr">
        <is>
          <t>&lt;a href="https://iate.europa.eu/entry/result/3506227/cs" target="_blank"&gt;evropský orgán dohledu &lt;/a&gt;pověřený dohledem nad jednotlivými kritickými poskytovateli služeb IKT z řad třetích stran</t>
        </is>
      </c>
      <c r="N136" s="2" t="inlineStr">
        <is>
          <t>ledende tilsynsførende</t>
        </is>
      </c>
      <c r="O136" s="2" t="inlineStr">
        <is>
          <t>3</t>
        </is>
      </c>
      <c r="P136" s="2" t="inlineStr">
        <is>
          <t/>
        </is>
      </c>
      <c r="Q136" t="inlineStr">
        <is>
          <t>den &lt;a href="https://iate.europa.eu/entry/result/3506227/da" target="_blank"&gt;europæiske tilsynsmyndighed&lt;/a&gt;, som er udpeget i overensstemmelse med artikel 31, stk. 1, litra b), i forslag til forordning om digital operationel modstandsdygtighed 
i den finansielle sektor</t>
        </is>
      </c>
      <c r="R136" s="2" t="inlineStr">
        <is>
          <t>federführende Aufsichtsbehörde</t>
        </is>
      </c>
      <c r="S136" s="2" t="inlineStr">
        <is>
          <t>3</t>
        </is>
      </c>
      <c r="T136" s="2" t="inlineStr">
        <is>
          <t/>
        </is>
      </c>
      <c r="U136" t="inlineStr">
        <is>
          <t>gemäß Artikel 31 Absatz 1 Buchstabe b des Vorschlags für eine Verordnung über die Betriebsstabilität digitaler Systeme des Finanzsektors ernannte &lt;a href="https://iate.europa.eu/entry/result/3506227/de" target="_blank"&gt;Europäische Aufsichtsbehörde&lt;/a&gt;</t>
        </is>
      </c>
      <c r="V136" s="2" t="inlineStr">
        <is>
          <t>κύριος εποπτικός φορέας</t>
        </is>
      </c>
      <c r="W136" s="2" t="inlineStr">
        <is>
          <t>3</t>
        </is>
      </c>
      <c r="X136" s="2" t="inlineStr">
        <is>
          <t/>
        </is>
      </c>
      <c r="Y136" t="inlineStr">
        <is>
          <t>μία από τις τρεις &lt;a href="https://iate.europa.eu/entry/result/3506227/en-el" target="_blank"&gt;Ευρωπαϊκές Εποπτικές Αρχές&lt;/a&gt;, η οποία επιτηρεί κάθε κρίσιμο τρίτο πάροχο υπηρεσιών ΤΠΕ και διορίζεται με βάση τους πελάτες του εν λόγω παρόχου</t>
        </is>
      </c>
      <c r="Z136" s="2" t="inlineStr">
        <is>
          <t>Lead Overseer</t>
        </is>
      </c>
      <c r="AA136" s="2" t="inlineStr">
        <is>
          <t>3</t>
        </is>
      </c>
      <c r="AB136" s="2" t="inlineStr">
        <is>
          <t/>
        </is>
      </c>
      <c r="AC136" t="inlineStr">
        <is>
          <t>the
&lt;a href="https://iate.europa.eu/entry/result/3506227/all" target="_blank"&gt;European Supervisory Authority&lt;/a&gt; appointed in accordance with Article 31(1)(b) of the proposal for a Regulation on digital operational resilience for the financial sector</t>
        </is>
      </c>
      <c r="AD136" s="2" t="inlineStr">
        <is>
          <t>supervisor principal</t>
        </is>
      </c>
      <c r="AE136" s="2" t="inlineStr">
        <is>
          <t>3</t>
        </is>
      </c>
      <c r="AF136" s="2" t="inlineStr">
        <is>
          <t/>
        </is>
      </c>
      <c r="AG136" t="inlineStr">
        <is>
          <t>&lt;div&gt;La &lt;a href="https://iate.europa.eu/entry/slideshow/1628068166310/3506227/es" target="_blank"&gt;Autoridad Europea de Supervisión&lt;/a&gt; designada de conformidad con el artículo 31, apartado 1, letra b), del Reglamento sobre la resiliencia operativa digital del sector financiero.&lt;/div&gt;</t>
        </is>
      </c>
      <c r="AH136" s="2" t="inlineStr">
        <is>
          <t>juhtiv järelevalveasutus</t>
        </is>
      </c>
      <c r="AI136" s="2" t="inlineStr">
        <is>
          <t>3</t>
        </is>
      </c>
      <c r="AJ136" s="2" t="inlineStr">
        <is>
          <t/>
        </is>
      </c>
      <c r="AK136" t="inlineStr">
        <is>
          <t>finantssektori digitaalset tegevuskerksust käsitleva
määruse ettepaneku artikli 31 lõike 1 punkti b kohaselt määratud &lt;i&gt;Euroopa järelevalveasutus&lt;/i&gt; &lt;a href="/entry/result/3506227/all" id="ENTRY_TO_ENTRY_CONVERTER" target="_blank"&gt;IATE:3506227&lt;/a&gt;</t>
        </is>
      </c>
      <c r="AL136" s="2" t="inlineStr">
        <is>
          <t>päävalvoja</t>
        </is>
      </c>
      <c r="AM136" s="2" t="inlineStr">
        <is>
          <t>3</t>
        </is>
      </c>
      <c r="AN136" s="2" t="inlineStr">
        <is>
          <t/>
        </is>
      </c>
      <c r="AO136" t="inlineStr">
        <is>
          <t>kriittisten TVT-palveluntarjoajien valvonnasta vastaava yksi kolmesta &lt;a href="https://iate.europa.eu/entry/result/3506227" target="_blank"&gt;Euroopan valvontaviranomaisesta&lt;/a&gt;</t>
        </is>
      </c>
      <c r="AP136" s="2" t="inlineStr">
        <is>
          <t>superviseur principal</t>
        </is>
      </c>
      <c r="AQ136" s="2" t="inlineStr">
        <is>
          <t>3</t>
        </is>
      </c>
      <c r="AR136" s="2" t="inlineStr">
        <is>
          <t/>
        </is>
      </c>
      <c r="AS136" t="inlineStr">
        <is>
          <t>une des trois &lt;a href="https://iate.europa.eu/entry/result/3506227/fr" target="_blank"&gt;autorités européennes de surveillance&lt;/a&gt; (AES) désignée pour
assurer la supervision de chaque tiers prestataire
critique de services informatiques</t>
        </is>
      </c>
      <c r="AT136" s="2" t="inlineStr">
        <is>
          <t>príomh-fhormhaoirseoir</t>
        </is>
      </c>
      <c r="AU136" s="2" t="inlineStr">
        <is>
          <t>3</t>
        </is>
      </c>
      <c r="AV136" s="2" t="inlineStr">
        <is>
          <t/>
        </is>
      </c>
      <c r="AW136" t="inlineStr">
        <is>
          <t/>
        </is>
      </c>
      <c r="AX136" s="2" t="inlineStr">
        <is>
          <t>glavno nadzorno tijelo</t>
        </is>
      </c>
      <c r="AY136" s="2" t="inlineStr">
        <is>
          <t>3</t>
        </is>
      </c>
      <c r="AZ136" s="2" t="inlineStr">
        <is>
          <t/>
        </is>
      </c>
      <c r="BA136" t="inlineStr">
        <is>
          <t/>
        </is>
      </c>
      <c r="BB136" s="2" t="inlineStr">
        <is>
          <t>vezető felvigyázó</t>
        </is>
      </c>
      <c r="BC136" s="2" t="inlineStr">
        <is>
          <t>3</t>
        </is>
      </c>
      <c r="BD136" s="2" t="inlineStr">
        <is>
          <t>proposed</t>
        </is>
      </c>
      <c r="BE136" t="inlineStr">
        <is>
          <t>a pénzügyi szolgáltatások területén az &lt;a href="https://iate.europa.eu/entry/result/3506227/hu" target="_blank"&gt;európai felügyeleti hatóságok&lt;/a&gt; egyike, amelyet a pénzügyi ágazat digitális működési rezilienciájáról szóló javaslat 31. cikke (1) bekezdésének b) pontja alapján neveznek ki</t>
        </is>
      </c>
      <c r="BF136" s="2" t="inlineStr">
        <is>
          <t>autorità di sorveglianza capofila</t>
        </is>
      </c>
      <c r="BG136" s="2" t="inlineStr">
        <is>
          <t>3</t>
        </is>
      </c>
      <c r="BH136" s="2" t="inlineStr">
        <is>
          <t/>
        </is>
      </c>
      <c r="BI136" t="inlineStr">
        <is>
          <t>&lt;a href="https://iate.europa.eu/entry/slideshow/1624444606385/3506227/en-it" target="_blank"&gt;autorità europea di vigilanza&lt;/a&gt; (AEV) designata a norma dell'articolo 31, paragrafo 1, lettera b) della proposta di regolamento relativo alla resilienza operativa digitale per il settore finanziario</t>
        </is>
      </c>
      <c r="BJ136" s="2" t="inlineStr">
        <is>
          <t>atsakingoji priežiūros institucija</t>
        </is>
      </c>
      <c r="BK136" s="2" t="inlineStr">
        <is>
          <t>3</t>
        </is>
      </c>
      <c r="BL136" s="2" t="inlineStr">
        <is>
          <t/>
        </is>
      </c>
      <c r="BM136" t="inlineStr">
        <is>
          <t>Europos priežiūros institucija, kuriai suteikti įgaliojimai užtikrinti, kad technologijų paslaugų teikėjai, kurie yra ypatingai svarbūs finansų sektoriaus veikimui, būtų tinkamai stebimi visos Europos mastu</t>
        </is>
      </c>
      <c r="BN136" s="2" t="inlineStr">
        <is>
          <t>galvenais pārraugs</t>
        </is>
      </c>
      <c r="BO136" s="2" t="inlineStr">
        <is>
          <t>3</t>
        </is>
      </c>
      <c r="BP136" s="2" t="inlineStr">
        <is>
          <t/>
        </is>
      </c>
      <c r="BQ136" t="inlineStr">
        <is>
          <t/>
        </is>
      </c>
      <c r="BR136" s="2" t="inlineStr">
        <is>
          <t>sorveljant ewlieni</t>
        </is>
      </c>
      <c r="BS136" s="2" t="inlineStr">
        <is>
          <t>3</t>
        </is>
      </c>
      <c r="BT136" s="2" t="inlineStr">
        <is>
          <t/>
        </is>
      </c>
      <c r="BU136" t="inlineStr">
        <is>
          <t>waħda mit-tliet &lt;a href="https://iate.europa.eu/entry/result/3506227/mt" target="_blank"&gt;awtoritajiet superviżorji Ewropej&lt;/a&gt; (ASE) maħsuba biex tiggarantixxi s-sorveljanza ta' kull parti terza li tipprovdi servizzi tal-ICT u li titqies bħala kritika</t>
        </is>
      </c>
      <c r="BV136" s="2" t="inlineStr">
        <is>
          <t>leidende toezichthouder</t>
        </is>
      </c>
      <c r="BW136" s="2" t="inlineStr">
        <is>
          <t>3</t>
        </is>
      </c>
      <c r="BX136" s="2" t="inlineStr">
        <is>
          <t/>
        </is>
      </c>
      <c r="BY136" t="inlineStr">
        <is>
          <t>&lt;a href="https://iate.europa.eu/entry/result/3506227/nl" target="_blank"&gt;Europese toezichthoudende autoriteit&lt;/a&gt; die is aangesteld overeenkomstig arikel 31, lid 1, punt b) van het voorstel voor een verordening betreffende digitale operationele veerkracht voor de financiële sector</t>
        </is>
      </c>
      <c r="BZ136" s="2" t="inlineStr">
        <is>
          <t>wiodący organ nadzorczy</t>
        </is>
      </c>
      <c r="CA136" s="2" t="inlineStr">
        <is>
          <t>3</t>
        </is>
      </c>
      <c r="CB136" s="2" t="inlineStr">
        <is>
          <t/>
        </is>
      </c>
      <c r="CC136" t="inlineStr">
        <is>
          <t/>
        </is>
      </c>
      <c r="CD136" s="2" t="inlineStr">
        <is>
          <t>autoridade fiscalizadora principal</t>
        </is>
      </c>
      <c r="CE136" s="2" t="inlineStr">
        <is>
          <t>3</t>
        </is>
      </c>
      <c r="CF136" s="2" t="inlineStr">
        <is>
          <t/>
        </is>
      </c>
      <c r="CG136" t="inlineStr">
        <is>
          <t>A &lt;a href="https://iate.europa.eu/entry/result/3506227/pt" target="_blank"&gt;Autoridade Europeia de Supervisão&lt;/a&gt; designada nos termos do artigo 31.º, n.º1, alínea b) da proposta de Regulamento relativo à resiliência operacional digital do setor financeiro.</t>
        </is>
      </c>
      <c r="CH136" s="2" t="inlineStr">
        <is>
          <t>supraveghetor principal</t>
        </is>
      </c>
      <c r="CI136" s="2" t="inlineStr">
        <is>
          <t>3</t>
        </is>
      </c>
      <c r="CJ136" s="2" t="inlineStr">
        <is>
          <t/>
        </is>
      </c>
      <c r="CK136" t="inlineStr">
        <is>
          <t>&lt;a href="https://iate.europa.eu/entry/result/3506227/ro" target="_blank"&gt;autoritatea europeană de supraveghere&lt;/a&gt; desemnată în conformitate cu articolul 31 
alineatul (1) litera (b) din propunerea de regulament privind reziliența operațională digitală a sectorului financiar</t>
        </is>
      </c>
      <c r="CL136" s="2" t="inlineStr">
        <is>
          <t>hlavný orgán dozoru</t>
        </is>
      </c>
      <c r="CM136" s="2" t="inlineStr">
        <is>
          <t>3</t>
        </is>
      </c>
      <c r="CN136" s="2" t="inlineStr">
        <is>
          <t/>
        </is>
      </c>
      <c r="CO136" t="inlineStr">
        <is>
          <t>&lt;a href="https://iate.europa.eu/entry/slideshow/1621236014575/3506227/sk" target="_blank"&gt;európsky orgán dohľadu&lt;/a&gt; určený na vykonávanie dozoru nad každým externým poskytovateľom kritických IKT služieb</t>
        </is>
      </c>
      <c r="CP136" s="2" t="inlineStr">
        <is>
          <t>glavni nadzornik</t>
        </is>
      </c>
      <c r="CQ136" s="2" t="inlineStr">
        <is>
          <t>3</t>
        </is>
      </c>
      <c r="CR136" s="2" t="inlineStr">
        <is>
          <t/>
        </is>
      </c>
      <c r="CS136" t="inlineStr">
        <is>
          <t/>
        </is>
      </c>
      <c r="CT136" s="2" t="inlineStr">
        <is>
          <t>ledande tillsynsmyndighet</t>
        </is>
      </c>
      <c r="CU136" s="2" t="inlineStr">
        <is>
          <t>3</t>
        </is>
      </c>
      <c r="CV136" s="2" t="inlineStr">
        <is>
          <t/>
        </is>
      </c>
      <c r="CW136" t="inlineStr">
        <is>
          <t>den &lt;a href="https://iate.europa.eu/entry/result/3506227/sv" target="_blank"&gt;europeiska tillsynsmyndighet&lt;/a&gt; som ska utses i enlighet med förslaget till förordning om digital operativ motståndskraft för finanssektorn</t>
        </is>
      </c>
    </row>
    <row r="137">
      <c r="A137" s="1" t="str">
        <f>HYPERLINK("https://iate.europa.eu/entry/result/912402/all", "912402")</f>
        <v>912402</v>
      </c>
      <c r="B137" t="inlineStr">
        <is>
          <t>EDUCATION AND COMMUNICATIONS</t>
        </is>
      </c>
      <c r="C137" t="inlineStr">
        <is>
          <t>EDUCATION AND COMMUNICATIONS|communications|communications systems|Internet</t>
        </is>
      </c>
      <c r="D137" t="inlineStr">
        <is>
          <t>yes</t>
        </is>
      </c>
      <c r="E137" t="inlineStr">
        <is>
          <t/>
        </is>
      </c>
      <c r="F137" s="2" t="inlineStr">
        <is>
          <t>бисквитка</t>
        </is>
      </c>
      <c r="G137" s="2" t="inlineStr">
        <is>
          <t>3</t>
        </is>
      </c>
      <c r="H137" s="2" t="inlineStr">
        <is>
          <t/>
        </is>
      </c>
      <c r="I137" t="inlineStr">
        <is>
          <t>блок с данни, който уеб сървър съхранява върху клиентска система</t>
        </is>
      </c>
      <c r="J137" s="2" t="inlineStr">
        <is>
          <t>soubory cookie|
cookie</t>
        </is>
      </c>
      <c r="K137" s="2" t="inlineStr">
        <is>
          <t>3|
3</t>
        </is>
      </c>
      <c r="L137" s="2" t="inlineStr">
        <is>
          <t xml:space="preserve">|
</t>
        </is>
      </c>
      <c r="M137" t="inlineStr">
        <is>
          <t>malý textový soubor, který internetová stránka, již navštívíte, ukládá ve vašem počítači nebo mobilním zařízení a který se používá proto, aby internetové stránky mohly fungovat nebo aby fungovaly efektivněji a také aby poskytovaly informace majitelům stránek</t>
        </is>
      </c>
      <c r="N137" s="2" t="inlineStr">
        <is>
          <t>cookie</t>
        </is>
      </c>
      <c r="O137" s="2" t="inlineStr">
        <is>
          <t>3</t>
        </is>
      </c>
      <c r="P137" s="2" t="inlineStr">
        <is>
          <t/>
        </is>
      </c>
      <c r="Q137" t="inlineStr">
        <is>
          <t>en fil, som lægges på din computer eller andet IT-udstyr, og som gør det muligt at genkende din computer og samle information om, hvilke sider og funktioner der besøges med din browser</t>
        </is>
      </c>
      <c r="R137" s="2" t="inlineStr">
        <is>
          <t>Cookie</t>
        </is>
      </c>
      <c r="S137" s="2" t="inlineStr">
        <is>
          <t>3</t>
        </is>
      </c>
      <c r="T137" s="2" t="inlineStr">
        <is>
          <t/>
        </is>
      </c>
      <c r="U137" t="inlineStr">
        <is>
          <t>Zeichenfolge, die mit einer Web-Seite vom Server geladen werden kann und bei einer erneuten Anfrage an den Server mitgesendet wird</t>
        </is>
      </c>
      <c r="V137" s="2" t="inlineStr">
        <is>
          <t>μπισκότο|
cookie|
ηλεκτρονικό μπισκότο</t>
        </is>
      </c>
      <c r="W137" s="2" t="inlineStr">
        <is>
          <t>3|
3|
3</t>
        </is>
      </c>
      <c r="X137" s="2" t="inlineStr">
        <is>
          <t xml:space="preserve">|
|
</t>
        </is>
      </c>
      <c r="Y137" t="inlineStr">
        <is>
          <t>μικρό αρχείο κειμένου που περιέχει έναν μοναδικό αριθμό αναγνώρισης και μεταφέρεται από έναν ιστότοπο στον σκληρό δίσκο του υπολογιστή του χρήστη μέσω ενός ανώνυμου κωδικού, το οποίο μπορεί να αναγνωρίζει τον υπολογιστή, αλλά όχι τον χρήστη, και να ανιχνεύει παθητικά τις δραστηριότητές του χρήστη στον ιστότοπο</t>
        </is>
      </c>
      <c r="Z137" s="2" t="inlineStr">
        <is>
          <t>cookie|
HTTP cookie</t>
        </is>
      </c>
      <c r="AA137" s="2" t="inlineStr">
        <is>
          <t>3|
3</t>
        </is>
      </c>
      <c r="AB137" s="2" t="inlineStr">
        <is>
          <t xml:space="preserve">|
</t>
        </is>
      </c>
      <c r="AC137" t="inlineStr">
        <is>
          <t>small data file that is stored on a user's local computer and contains information about the user that is pertinent to a web site, such as user preferences</t>
        </is>
      </c>
      <c r="AD137" s="2" t="inlineStr">
        <is>
          <t>cookie</t>
        </is>
      </c>
      <c r="AE137" s="2" t="inlineStr">
        <is>
          <t>3</t>
        </is>
      </c>
      <c r="AF137" s="2" t="inlineStr">
        <is>
          <t/>
        </is>
      </c>
      <c r="AG137" t="inlineStr">
        <is>
          <t>Pequeña información enviada por un sitio web y almacenada en el navegador del usuario, de manera que el sitio web puede consultar la actividad previa del usuario.</t>
        </is>
      </c>
      <c r="AH137" s="2" t="inlineStr">
        <is>
          <t>küpsis|
HTTP-küpsis</t>
        </is>
      </c>
      <c r="AI137" s="2" t="inlineStr">
        <is>
          <t>3|
2</t>
        </is>
      </c>
      <c r="AJ137" s="2" t="inlineStr">
        <is>
          <t xml:space="preserve">|
</t>
        </is>
      </c>
      <c r="AK137" t="inlineStr">
        <is>
          <t>väike tekstikujuline andmeplokk, mille veebiserver saadab &lt;a href="https://iate.europa.eu/entry/slideshow/1619783772785/913734/all" target="_blank"&gt;veebilehitsejale&lt;/a&gt; ja mis salvestatakse kasutaja veebilehitsejasse/arvutisse</t>
        </is>
      </c>
      <c r="AL137" s="2" t="inlineStr">
        <is>
          <t>eväste</t>
        </is>
      </c>
      <c r="AM137" s="2" t="inlineStr">
        <is>
          <t>3</t>
        </is>
      </c>
      <c r="AN137" s="2" t="inlineStr">
        <is>
          <t/>
        </is>
      </c>
      <c r="AO137" t="inlineStr">
        <is>
          <t>pieni tekstitiedosto, joka tallennetaan käyttäjän päätelaitteelle verkkosivuilla vieraillessa ja jonka avulla voidaan esimerkiksi varmistaa sivujen tekninen toimivuus ja kohdentaa markkinointia</t>
        </is>
      </c>
      <c r="AP137" s="2" t="inlineStr">
        <is>
          <t>témoin de connexion|
cookie</t>
        </is>
      </c>
      <c r="AQ137" s="2" t="inlineStr">
        <is>
          <t>2|
3</t>
        </is>
      </c>
      <c r="AR137" s="2" t="inlineStr">
        <is>
          <t xml:space="preserve">|
</t>
        </is>
      </c>
      <c r="AS137" t="inlineStr">
        <is>
          <t>petit fichier envoyé par un gestionnaire de site sur le disque dur de l'utilisateur, permettant d'identifier celui-ci lors de sa connexion au site et de mémoriser celle-ci.</t>
        </is>
      </c>
      <c r="AT137" s="2" t="inlineStr">
        <is>
          <t>fianán</t>
        </is>
      </c>
      <c r="AU137" s="2" t="inlineStr">
        <is>
          <t>3</t>
        </is>
      </c>
      <c r="AV137" s="2" t="inlineStr">
        <is>
          <t/>
        </is>
      </c>
      <c r="AW137" t="inlineStr">
        <is>
          <t>comhad beag téacs a shábhálann suíomh gréasáin ar do ríomhaire nó ar do ghléas soghluaiste le linn duit cuairt a thabhairt ar an suíomh gréasáin sin</t>
        </is>
      </c>
      <c r="AX137" s="2" t="inlineStr">
        <is>
          <t>kolačić</t>
        </is>
      </c>
      <c r="AY137" s="2" t="inlineStr">
        <is>
          <t>3</t>
        </is>
      </c>
      <c r="AZ137" s="2" t="inlineStr">
        <is>
          <t/>
        </is>
      </c>
      <c r="BA137" t="inlineStr">
        <is>
          <t/>
        </is>
      </c>
      <c r="BB137" s="2" t="inlineStr">
        <is>
          <t>süti|
cookie</t>
        </is>
      </c>
      <c r="BC137" s="2" t="inlineStr">
        <is>
          <t>3|
3</t>
        </is>
      </c>
      <c r="BD137" s="2" t="inlineStr">
        <is>
          <t xml:space="preserve">|
</t>
        </is>
      </c>
      <c r="BE137" t="inlineStr">
        <is>
          <t>kisméretű adatfájl, amelyet a felhasználó helyi számítógépén tárolnak, és amely a felhasználóval kapcsolatos, egy adott webhely számára pertinens információkat tartalmaz, például a felhasználói beállításokat</t>
        </is>
      </c>
      <c r="BF137" s="2" t="inlineStr">
        <is>
          <t>marcatore temporaneo|
cookie</t>
        </is>
      </c>
      <c r="BG137" s="2" t="inlineStr">
        <is>
          <t>3|
4</t>
        </is>
      </c>
      <c r="BH137" s="2" t="inlineStr">
        <is>
          <t xml:space="preserve">|
</t>
        </is>
      </c>
      <c r="BI137" t="inlineStr">
        <is>
          <t>file creato durante una connessione a internet che viene registrato sul disco fisso del proprio computer: permette di ricavare informazioni relative alla visita a un sito quali la prima e ultima ultima data di connessione</t>
        </is>
      </c>
      <c r="BJ137" s="2" t="inlineStr">
        <is>
          <t>slapukas</t>
        </is>
      </c>
      <c r="BK137" s="2" t="inlineStr">
        <is>
          <t>3</t>
        </is>
      </c>
      <c r="BL137" s="2" t="inlineStr">
        <is>
          <t/>
        </is>
      </c>
      <c r="BM137" t="inlineStr">
        <is>
          <t>duomenų rinkinys, kurį sukuria svetainė ir įrašo į lankytojo kompiuterį</t>
        </is>
      </c>
      <c r="BN137" s="2" t="inlineStr">
        <is>
          <t>sīkdatne</t>
        </is>
      </c>
      <c r="BO137" s="2" t="inlineStr">
        <is>
          <t>3</t>
        </is>
      </c>
      <c r="BP137" s="2" t="inlineStr">
        <is>
          <t/>
        </is>
      </c>
      <c r="BQ137" t="inlineStr">
        <is>
          <t>neliels datu bloks, ko tīmekļa serveris nosūta tīmekļa pārlūkprogrammai, lai tā to saglabātu lietotāja cietajā diskā, un kur ieraksta, piemēram, paroles, lietotāja preferences, izskatīto lappušu sarakstu un to izskatīšanas datumus</t>
        </is>
      </c>
      <c r="BR137" s="2" t="inlineStr">
        <is>
          <t>cookie</t>
        </is>
      </c>
      <c r="BS137" s="2" t="inlineStr">
        <is>
          <t>3</t>
        </is>
      </c>
      <c r="BT137" s="2" t="inlineStr">
        <is>
          <t/>
        </is>
      </c>
      <c r="BU137" t="inlineStr">
        <is>
          <t>fajl żgħir ta' data maħżun fil-kompjuter tal-utent li fih informazzjoni dwar l-utent relatata ma' sit elettroniku partikolari, bħal pereżempju l-preferenzi tal-utent</t>
        </is>
      </c>
      <c r="BV137" s="2" t="inlineStr">
        <is>
          <t>cookie</t>
        </is>
      </c>
      <c r="BW137" s="2" t="inlineStr">
        <is>
          <t>3</t>
        </is>
      </c>
      <c r="BX137" s="2" t="inlineStr">
        <is>
          <t/>
        </is>
      </c>
      <c r="BY137" t="inlineStr">
        <is>
          <t>"hoeveelheid data die een server naar de browser stuurt met de bedoeling dat deze opgeslagen wordt en bij een volgend bezoek weer naar de server teruggestuurd wordt. Zo kan de server de browser opnieuw herkennen en bijhouden wat de gebruiker, c.q. de webbrowser, in het verleden heeft gedaan."</t>
        </is>
      </c>
      <c r="BZ137" s="2" t="inlineStr">
        <is>
          <t>plik cookie|
plik typu cookie|
ciasteczko|
cookie</t>
        </is>
      </c>
      <c r="CA137" s="2" t="inlineStr">
        <is>
          <t>3|
2|
2|
3</t>
        </is>
      </c>
      <c r="CB137" s="2" t="inlineStr">
        <is>
          <t xml:space="preserve">preferred|
|
|
</t>
        </is>
      </c>
      <c r="CC137" t="inlineStr">
        <is>
          <t>zapisywany na komputerze użytkownika niewielki plik, w którym przechowywane są ustawienia i inne informacje wykorzystywane na odwiedzanych przez niego stronach</t>
        </is>
      </c>
      <c r="CD137" s="2" t="inlineStr">
        <is>
          <t>testemunho de conexão|
testemunho|
cúquie</t>
        </is>
      </c>
      <c r="CE137" s="2" t="inlineStr">
        <is>
          <t>3|
3|
3</t>
        </is>
      </c>
      <c r="CF137" s="2" t="inlineStr">
        <is>
          <t>|
|
admitted</t>
        </is>
      </c>
      <c r="CG137" t="inlineStr">
        <is>
          <t>Pequeno ficheiro de dados criado por um sítio Web no computador ou noutro dispositivo telemático de um utilizador quando este visita o sítio, dados esses que serão reutilizados por esse sítio em visitas subsequentes. 
&lt;br&gt;Os 
&lt;i&gt;cookies&lt;/i&gt; contêm informações que permitem reconhecer o utilizador e as suas preferências. Têm como objetivo facilitar a sua navegação nos sítios Web. O utilizador pode controlar os 
&lt;i&gt;cookies&lt;/i&gt;, ativando-os ou desativando-os.</t>
        </is>
      </c>
      <c r="CH137" s="2" t="inlineStr">
        <is>
          <t>cookie</t>
        </is>
      </c>
      <c r="CI137" s="2" t="inlineStr">
        <is>
          <t>3</t>
        </is>
      </c>
      <c r="CJ137" s="2" t="inlineStr">
        <is>
          <t/>
        </is>
      </c>
      <c r="CK137" t="inlineStr">
        <is>
          <t>fișier de mici dimensiuni descărcat în memoria unui calculator (sau altui echipament folosit pentru navigare online - telefon mobil, tabletă, etc), atunci când utilizatorul accesează un anumit site web</t>
        </is>
      </c>
      <c r="CL137" s="2" t="inlineStr">
        <is>
          <t>súbory cookie|
cookie</t>
        </is>
      </c>
      <c r="CM137" s="2" t="inlineStr">
        <is>
          <t>3|
3</t>
        </is>
      </c>
      <c r="CN137" s="2" t="inlineStr">
        <is>
          <t xml:space="preserve">|
</t>
        </is>
      </c>
      <c r="CO137" t="inlineStr">
        <is>
          <t>malé dátové súbory, ktoré webové sídlo vloží do vášho počítača na zlepšenie vašej komunikácie so sídlom; zapamätané formáty, používateľské identifikátory, voľby týkajúce sa nákupu, atď; zvyčajne tieto súbory sú neškodné, ale niektoré budú zaznamenávať typy webových sídiel, ktoré navštevujete, na naplánovanie reklamy</t>
        </is>
      </c>
      <c r="CP137" s="2" t="inlineStr">
        <is>
          <t>piškotek</t>
        </is>
      </c>
      <c r="CQ137" s="2" t="inlineStr">
        <is>
          <t>3</t>
        </is>
      </c>
      <c r="CR137" s="2" t="inlineStr">
        <is>
          <t/>
        </is>
      </c>
      <c r="CS137" t="inlineStr">
        <is>
          <t>podatek, ki ga na pobudo spletnega programa v uporabnikovem računalniku spletni brskalnik shrani za poznejšo rabo</t>
        </is>
      </c>
      <c r="CT137" s="2" t="inlineStr">
        <is>
          <t>kaka|
cookie</t>
        </is>
      </c>
      <c r="CU137" s="2" t="inlineStr">
        <is>
          <t>3|
3</t>
        </is>
      </c>
      <c r="CV137" s="2" t="inlineStr">
        <is>
          <t xml:space="preserve">|
</t>
        </is>
      </c>
      <c r="CW137" t="inlineStr">
        <is>
          <t>Inom datortekniken en textfil med information som läggs in och sparas på den egna datorns hårddisk när man besöker vissa webbplatser på internet.</t>
        </is>
      </c>
    </row>
    <row r="138">
      <c r="A138" s="1" t="str">
        <f>HYPERLINK("https://iate.europa.eu/entry/result/3627878/all", "3627878")</f>
        <v>3627878</v>
      </c>
      <c r="B138" t="inlineStr">
        <is>
          <t>EDUCATION AND COMMUNICATIONS</t>
        </is>
      </c>
      <c r="C138" t="inlineStr">
        <is>
          <t>EDUCATION AND COMMUNICATIONS|information and information processing</t>
        </is>
      </c>
      <c r="D138" t="inlineStr">
        <is>
          <t>yes</t>
        </is>
      </c>
      <c r="E138" t="inlineStr">
        <is>
          <t/>
        </is>
      </c>
      <c r="F138" s="2" t="inlineStr">
        <is>
          <t>класиране</t>
        </is>
      </c>
      <c r="G138" s="2" t="inlineStr">
        <is>
          <t>3</t>
        </is>
      </c>
      <c r="H138" s="2" t="inlineStr">
        <is>
          <t/>
        </is>
      </c>
      <c r="I138" t="inlineStr">
        <is>
          <t>относителната приоритетна позиция на стоките или услугите, предлагани чрез основни платформени услуги, или степента на значимост, придадена на резултатите от търсенето от онлайн търсачките, които са представени, организирани или съобщени от доставчиците на основни платформени услуги, независимо от техническите средства, използвани за това представяне, организиране или съобщаване</t>
        </is>
      </c>
      <c r="J138" s="2" t="inlineStr">
        <is>
          <t>pořadí</t>
        </is>
      </c>
      <c r="K138" s="2" t="inlineStr">
        <is>
          <t>3</t>
        </is>
      </c>
      <c r="L138" s="2" t="inlineStr">
        <is>
          <t/>
        </is>
      </c>
      <c r="M138" t="inlineStr">
        <is>
          <t>relativní důležitost
připisovaná zboží nebo službám nabízeným nebo poskytovaným prostřednictvím online zprostředkovatelských služeb, operačních systémů, služeb platforem pro sdílení videonahrávek,
internetových prohlížečů, včetně obchodů se softwarovými aplikacemi
a virtuálních asistentů, či služeb online sociálních
sítí nebo relevantnost připisovaná výsledkům vyhledávání internetovými
vyhledávači, jak je poskytovatelé takových služeb prezentují, uspořádávají nebo sdělují, bez ohledu na
technické prostředky používané pro takovou prezentaci, uspořádání nebo sdělení</t>
        </is>
      </c>
      <c r="N138" s="2" t="inlineStr">
        <is>
          <t>rangordning</t>
        </is>
      </c>
      <c r="O138" s="2" t="inlineStr">
        <is>
          <t>3</t>
        </is>
      </c>
      <c r="P138" s="2" t="inlineStr">
        <is>
          <t/>
        </is>
      </c>
      <c r="Q138" t="inlineStr">
        <is>
          <t>relativ fremtrædende placering af varer eller tjenesteydelser, der tilbydes via onlineformidlingstjenester, herunder sociale onlinenetværkstjenester og videodelingsplatformstjenester, eller&lt;div&gt;relevans, som onlinesøgemaskiner tildeler søgeresultater, som de præsenteres, opstilles eller kommunikeres af henholdsvis virksomheder, der udbyder onlineformidlingstjenester, eller virksomheder, der udbyder onlinesøgemaskiner, uanset hvilke teknologiske midler der anvendes til en sådan præsentation, opstilling eller kommunikation&lt;/div&gt;</t>
        </is>
      </c>
      <c r="R138" s="2" t="inlineStr">
        <is>
          <t>Ranking</t>
        </is>
      </c>
      <c r="S138" s="2" t="inlineStr">
        <is>
          <t>3</t>
        </is>
      </c>
      <c r="T138" s="2" t="inlineStr">
        <is>
          <t/>
        </is>
      </c>
      <c r="U138" t="inlineStr">
        <is>
          <t>die relative Hervorhebung von Waren und Dienstleistungen, die über Online-Vermittlungsdienste, Online-Dienste sozialer Netzwerke , Video-Sharing-Plattform-Dienste oder virtuelle Assistenten angeboten werden,&lt;div&gt;&lt;b&gt;oder&lt;/b&gt; &lt;/div&gt;&lt;div&gt;die Relevanz, die den Suchergebnissen von Online-Suchmaschinen mittels entsprechender Darstellung, Organisation oder Kommunikation durch die Unternehmen, die Online-Vermittlungsdienste, Online-Dienste sozialer Netzwerke , Video-Sharing-Plattform-Dienste, virtuelle Assistenten oder Online-Suchmaschinen anbieten, zugemessen wird, unabhängig von den für diese Darstellung, Organisation oder Kommunikation verwendeten technischen Mitteln und unabhängig davon, ob nur ein einziges Ergebnis dargestellt oder kommuniziert wird&lt;/div&gt;</t>
        </is>
      </c>
      <c r="V138" t="inlineStr">
        <is>
          <t/>
        </is>
      </c>
      <c r="W138" t="inlineStr">
        <is>
          <t/>
        </is>
      </c>
      <c r="X138" t="inlineStr">
        <is>
          <t/>
        </is>
      </c>
      <c r="Y138" t="inlineStr">
        <is>
          <t/>
        </is>
      </c>
      <c r="Z138" s="2" t="inlineStr">
        <is>
          <t>ranking</t>
        </is>
      </c>
      <c r="AA138" s="2" t="inlineStr">
        <is>
          <t>3</t>
        </is>
      </c>
      <c r="AB138" s="2" t="inlineStr">
        <is>
          <t/>
        </is>
      </c>
      <c r="AC138" t="inlineStr">
        <is>
          <t>the relative prominence given to goods or services offered through online intermediation services, online social networking services, video-sharing platform services or virtual assistants, &lt;div&gt;&lt;b&gt;or&lt;/b&gt; &lt;/div&gt;&lt;div&gt;the relevance given to search results by online search engines, as presented, organised or communicated by the undertakings providing online intermediation services, online social networking services, video-sharing platform services, virtual assistants or online search engines, irrespective of the technological means used for such presentation, organisation or communication and irrespective of whether only one result is presented or communicated.&lt;/div&gt;</t>
        </is>
      </c>
      <c r="AD138" t="inlineStr">
        <is>
          <t/>
        </is>
      </c>
      <c r="AE138" t="inlineStr">
        <is>
          <t/>
        </is>
      </c>
      <c r="AF138" t="inlineStr">
        <is>
          <t/>
        </is>
      </c>
      <c r="AG138" t="inlineStr">
        <is>
          <t/>
        </is>
      </c>
      <c r="AH138" t="inlineStr">
        <is>
          <t/>
        </is>
      </c>
      <c r="AI138" t="inlineStr">
        <is>
          <t/>
        </is>
      </c>
      <c r="AJ138" t="inlineStr">
        <is>
          <t/>
        </is>
      </c>
      <c r="AK138" t="inlineStr">
        <is>
          <t/>
        </is>
      </c>
      <c r="AL138" s="2" t="inlineStr">
        <is>
          <t>järjestys</t>
        </is>
      </c>
      <c r="AM138" s="2" t="inlineStr">
        <is>
          <t>3</t>
        </is>
      </c>
      <c r="AN138" s="2" t="inlineStr">
        <is>
          <t/>
        </is>
      </c>
      <c r="AO138" t="inlineStr">
        <is>
          <t/>
        </is>
      </c>
      <c r="AP138" s="2" t="inlineStr">
        <is>
          <t>classement</t>
        </is>
      </c>
      <c r="AQ138" s="2" t="inlineStr">
        <is>
          <t>3</t>
        </is>
      </c>
      <c r="AR138" s="2" t="inlineStr">
        <is>
          <t/>
        </is>
      </c>
      <c r="AS138" t="inlineStr">
        <is>
          <t>priorité relative accordée aux biens ou services proposés par le biais de 
services d'intermédiation en ligne, de services de réseaux sociaux en 
ligne, de services de plateformes de partage de vidéos ou d'assistants virtuels, ou la pertinence 
reconnue aux résultats de recherche par les moteurs de recherche en ligne, tels 
qu'ils sont présentés, organisés ou communiqués par les 
entreprises fournissant des services d'intermédiation en ligne, des services de réseaux sociaux en ligne, des services de plateformes de partage de vidéo, des assistants virtuels ou des moteurs de recherche en ligne, quels que soient les 
moyens technologiques utilisés pour une telle présentation, organisation ou 
communication et même si un seul résultat est présenté ou communiqué</t>
        </is>
      </c>
      <c r="AT138" t="inlineStr">
        <is>
          <t/>
        </is>
      </c>
      <c r="AU138" t="inlineStr">
        <is>
          <t/>
        </is>
      </c>
      <c r="AV138" t="inlineStr">
        <is>
          <t/>
        </is>
      </c>
      <c r="AW138" t="inlineStr">
        <is>
          <t/>
        </is>
      </c>
      <c r="AX138" t="inlineStr">
        <is>
          <t/>
        </is>
      </c>
      <c r="AY138" t="inlineStr">
        <is>
          <t/>
        </is>
      </c>
      <c r="AZ138" t="inlineStr">
        <is>
          <t/>
        </is>
      </c>
      <c r="BA138" t="inlineStr">
        <is>
          <t/>
        </is>
      </c>
      <c r="BB138" s="2" t="inlineStr">
        <is>
          <t>rangsorolás</t>
        </is>
      </c>
      <c r="BC138" s="2" t="inlineStr">
        <is>
          <t>3</t>
        </is>
      </c>
      <c r="BD138" s="2" t="inlineStr">
        <is>
          <t/>
        </is>
      </c>
      <c r="BE138" t="inlineStr">
        <is>
          <t>az online közvetítő szolgáltatásokon, online közösségi hálózati szolgáltatásokon, videomegosztóplatform-szolgáltatásokon vagy virtuális asszisztenseken keresztül kínált áruknak és szolgáltatásoknak biztosított relatív elsőbbség, &lt;div&gt;&lt;b&gt;illetve&lt;/b&gt;&lt;/div&gt;&lt;div&gt;az online keresőprogramok által a keresési eredményekhez rendelt relevancia, ahogyan azokat az online közvetítő szolgáltatást nyújtó vállalkozások, az online közösségi hálózati szolgáltatások, a videomegosztóplatform-szolgáltatások, virtuális asszisztensek vagy az online keresőprogramok megjelenítik, strukturálják vagy kommunikálják, függetlenül az ilyen megjelenítéshez, strukturáláshoz vagy kommunikációhoz használt technológiai eszközöktől, valamint attól, hogy csak egy eredményt jelenítenek-e meg vagy kommunikálnak-e&lt;/div&gt;</t>
        </is>
      </c>
      <c r="BF138" s="2" t="inlineStr">
        <is>
          <t>posizionamento</t>
        </is>
      </c>
      <c r="BG138" s="2" t="inlineStr">
        <is>
          <t>3</t>
        </is>
      </c>
      <c r="BH138" s="2" t="inlineStr">
        <is>
          <t/>
        </is>
      </c>
      <c r="BI138" t="inlineStr">
        <is>
          <t>rilevanza relativa attribuita ai beni o ai servizi offerti mediante i servizi di intermediazione online, i servizi di social network online, i servizi di piattaforma per la condivisione di video o gli assistenti virtuali</t>
        </is>
      </c>
      <c r="BJ138" s="2" t="inlineStr">
        <is>
          <t>reitingas</t>
        </is>
      </c>
      <c r="BK138" s="2" t="inlineStr">
        <is>
          <t>3</t>
        </is>
      </c>
      <c r="BL138" s="2" t="inlineStr">
        <is>
          <t/>
        </is>
      </c>
      <c r="BM138" t="inlineStr">
        <is>
          <t>prekių arba paslaugų, kurios siūlomos naudojantis internetinėmis tarpininkavimo paslaugomis, internetinėmis socialinių tinklų paslaugomis ir dalijimosi vaizdo medžiaga platformos paslaugomis ar virtualiaisiais asistentais, santykinis reikšmingumas &lt;div&gt;arba &lt;/div&gt;&lt;div&gt;interneto paieškos sistemose paieškos rezultatams, kuriuos internetines tarpininkavimo paslaugas, internetinių socialinių tinklų paslaugas, dalijimosi vaizdo medžiaga platformos paslaugas, virtualius asistentus arba interneto paieškos sistemas teikiančios įmonės pateikia, sudaro arba praneša, suteikiama svarba, nepriklausomai nuo technologinių priemonių, kuriomis tokie rezultatai pateikiami, sudaromi ar pranešami ir nepriklausomai nuo to, ar pateiktas arba praneštas tik vienas rezultatas&lt;/div&gt;</t>
        </is>
      </c>
      <c r="BN138" s="2" t="inlineStr">
        <is>
          <t>ranžējums</t>
        </is>
      </c>
      <c r="BO138" s="2" t="inlineStr">
        <is>
          <t>2</t>
        </is>
      </c>
      <c r="BP138" s="2" t="inlineStr">
        <is>
          <t/>
        </is>
      </c>
      <c r="BQ138" t="inlineStr">
        <is>
          <t>relatīvā pamanāmība, ko piešķir precēm vai pakalpojumiem, kurus piedāvā, 
izmantojot tiešsaistes starpniecības pakalpojumus, tiešsaistes sociālās 
tīklošanās pakalpojumus, video koplietošanas platformas pakalpojumus vai 
virtuālos palīgus, vai atbilstība, ko tiešsaistes meklētājprogrammas 
piešķir meklēšanas rezultātiem, un ko attēlo, izkārto vai paziņo uzņēmumi, 
kuri sniedz tiešsaistes starpniecības pakalpojumus, tiešsaistes sociālās 
tīklošanās pakalpojumus, video koplietošanas platformas pakalpojumus, 
virtuālo palīgu vai tiešsaistes meklētājprogrammu pakalpojumus, 
neatkarīgi no šādai attēlošanai, izkārtošanai vai paziņošanai 
izmantotajām tehnoloģijām un neatkarīgi no tā, vai tiek attēlots vai 
paziņots tikai viens rezultāts</t>
        </is>
      </c>
      <c r="BR138" s="2" t="inlineStr">
        <is>
          <t>klassifikazzjoni</t>
        </is>
      </c>
      <c r="BS138" s="2" t="inlineStr">
        <is>
          <t>3</t>
        </is>
      </c>
      <c r="BT138" s="2" t="inlineStr">
        <is>
          <t/>
        </is>
      </c>
      <c r="BU138" t="inlineStr">
        <is>
          <t>il-prominenza relattiva mogħtija lill-oġġetti u s-servizzi offruti permezz ta' servizzi ta' intermedjazzjoni online, servizzi ta' networking soċjali online, &lt;a href="https://iate.europa.eu/entry/result/3581837" target="_blank"&gt;servizzi ta' pjattaformi ta' video-sharing&lt;/a&gt; jew assistenti virtwali</t>
        </is>
      </c>
      <c r="BV138" s="2" t="inlineStr">
        <is>
          <t>rangschikking</t>
        </is>
      </c>
      <c r="BW138" s="2" t="inlineStr">
        <is>
          <t>3</t>
        </is>
      </c>
      <c r="BX138" s="2" t="inlineStr">
        <is>
          <t/>
        </is>
      </c>
      <c r="BY138" t="inlineStr">
        <is>
          <t>de relatieve zichtbaarheid die wordt
gegeven aan goederen of diensten die worden aangeboden via
onlinetussenhandelsdiensten, online socialenetwerkdiensten,
videoplatformdiensten of virtuele assistenten,&lt;div&gt;&lt;b&gt;of&lt;/b&gt; &lt;/div&gt;&lt;div&gt;de relevantie die
onlinezoekmachines toekennen aan zoekresultaten, zoals gepresenteerd,
georganiseerd of meegedeeld door de ondernemingen die
onlinetussenhandelsdiensten, online socialenetwerkdiensten, videoplatformdiensten,
virtuele assistenten of onlinezoekmachines aanbieden, ongeacht de voor een
dergelijke presentatie, organisatie of mededeling gebruikte technologische middelen en ongeacht
of slechts één resultaat wordt gepresenteerd of 
meegedeeld&lt;/div&gt;</t>
        </is>
      </c>
      <c r="BZ138" t="inlineStr">
        <is>
          <t/>
        </is>
      </c>
      <c r="CA138" t="inlineStr">
        <is>
          <t/>
        </is>
      </c>
      <c r="CB138" t="inlineStr">
        <is>
          <t/>
        </is>
      </c>
      <c r="CC138" t="inlineStr">
        <is>
          <t/>
        </is>
      </c>
      <c r="CD138" s="2" t="inlineStr">
        <is>
          <t>classificação</t>
        </is>
      </c>
      <c r="CE138" s="2" t="inlineStr">
        <is>
          <t>3</t>
        </is>
      </c>
      <c r="CF138" s="2" t="inlineStr">
        <is>
          <t/>
        </is>
      </c>
      <c r="CG138" t="inlineStr">
        <is>
          <t>A importância relativa atribuída aos bens ou serviços propostos por 
intermédio de serviços de intermediação em linha, ou a relevância atribuída aos 
resultados de pesquisa pelos motores de pesquisa em linha, tal como apresentados, 
organizados ou comunicados, respetivamente, por empresas que prestam serviços de 
intermediação em linha ou empresas que fornecem motores de pesquisa em linha, 
independentemente dos meios tecnológicos utilizados para essa apresentação, organização 
ou comunicação.</t>
        </is>
      </c>
      <c r="CH138" s="2" t="inlineStr">
        <is>
          <t>ierarhie</t>
        </is>
      </c>
      <c r="CI138" s="2" t="inlineStr">
        <is>
          <t>3</t>
        </is>
      </c>
      <c r="CJ138" s="2" t="inlineStr">
        <is>
          <t/>
        </is>
      </c>
      <c r="CK138" t="inlineStr">
        <is>
          <t>vizibilitate relativă acordată bunurilor sau serviciilor oferite sau furnizate prin serviciile de intermediere online, sistemele de operare, serviciile oferite de platformele de partajare a materialelor video, browserele web, inclusiv magazinele de aplicații software și asistenții virtuali sau prin serviciile de rețea de socializare online sau relevanța acordată rezultatelor căutărilor de către motoarele de căutare online, astfel cum este prezentată, organizată sau comunicată de către furnizorii unor astfel de servicii, indiferent de mijloacele tehnologice folosite pentru această prezentare, organizare sau comunicare</t>
        </is>
      </c>
      <c r="CL138" t="inlineStr">
        <is>
          <t/>
        </is>
      </c>
      <c r="CM138" t="inlineStr">
        <is>
          <t/>
        </is>
      </c>
      <c r="CN138" t="inlineStr">
        <is>
          <t/>
        </is>
      </c>
      <c r="CO138" t="inlineStr">
        <is>
          <t/>
        </is>
      </c>
      <c r="CP138" s="2" t="inlineStr">
        <is>
          <t>razvrstitev</t>
        </is>
      </c>
      <c r="CQ138" s="2" t="inlineStr">
        <is>
          <t>3</t>
        </is>
      </c>
      <c r="CR138" s="2" t="inlineStr">
        <is>
          <t/>
        </is>
      </c>
      <c r="CS138" t="inlineStr">
        <is>
          <t/>
        </is>
      </c>
      <c r="CT138" t="inlineStr">
        <is>
          <t/>
        </is>
      </c>
      <c r="CU138" t="inlineStr">
        <is>
          <t/>
        </is>
      </c>
      <c r="CV138" t="inlineStr">
        <is>
          <t/>
        </is>
      </c>
      <c r="CW138" t="inlineStr">
        <is>
          <t/>
        </is>
      </c>
    </row>
    <row r="139">
      <c r="A139" s="1" t="str">
        <f>HYPERLINK("https://iate.europa.eu/entry/result/3578326/all", "3578326")</f>
        <v>3578326</v>
      </c>
      <c r="B139" t="inlineStr">
        <is>
          <t>EDUCATION AND COMMUNICATIONS</t>
        </is>
      </c>
      <c r="C139" t="inlineStr">
        <is>
          <t>EDUCATION AND COMMUNICATIONS|information technology and data processing|data processing;EDUCATION AND COMMUNICATIONS|information and information processing|information processing</t>
        </is>
      </c>
      <c r="D139" t="inlineStr">
        <is>
          <t>yes</t>
        </is>
      </c>
      <c r="E139" t="inlineStr">
        <is>
          <t/>
        </is>
      </c>
      <c r="F139" s="2" t="inlineStr">
        <is>
          <t>резултат от търсене</t>
        </is>
      </c>
      <c r="G139" s="2" t="inlineStr">
        <is>
          <t>3</t>
        </is>
      </c>
      <c r="H139" s="2" t="inlineStr">
        <is>
          <t/>
        </is>
      </c>
      <c r="I139" t="inlineStr">
        <is>
          <t>информация, открита с помощта на инструмент за заявки в база данни или на &lt;a href="https://iate.europa.eu/entry/result/903231/bg" target="_blank"&gt;търсачка&lt;/a&gt;</t>
        </is>
      </c>
      <c r="J139" s="2" t="inlineStr">
        <is>
          <t>výsledek vyhledávání</t>
        </is>
      </c>
      <c r="K139" s="2" t="inlineStr">
        <is>
          <t>3</t>
        </is>
      </c>
      <c r="L139" s="2" t="inlineStr">
        <is>
          <t/>
        </is>
      </c>
      <c r="M139" t="inlineStr">
        <is>
          <t>informace vyhledané pomocí vyhledávacího
nástroje v databázi nebo pomocí &lt;a href="https://iate.europa.eu/entry/result/903231/cs" target="_blank"&gt;internetového vyhledávače&lt;/a&gt;</t>
        </is>
      </c>
      <c r="N139" s="2" t="inlineStr">
        <is>
          <t>søgeresultat</t>
        </is>
      </c>
      <c r="O139" s="2" t="inlineStr">
        <is>
          <t>3</t>
        </is>
      </c>
      <c r="P139" s="2" t="inlineStr">
        <is>
          <t/>
        </is>
      </c>
      <c r="Q139" t="inlineStr">
        <is>
          <t>resultat af en søgning ved hjælp af en søgemaskine el.lign., f.eks. i form af en henvisning til en hjemmeside, hvor det eller de pågældende søgeord optræder</t>
        </is>
      </c>
      <c r="R139" s="2" t="inlineStr">
        <is>
          <t>Suchergebnis</t>
        </is>
      </c>
      <c r="S139" s="2" t="inlineStr">
        <is>
          <t>3</t>
        </is>
      </c>
      <c r="T139" s="2" t="inlineStr">
        <is>
          <t/>
        </is>
      </c>
      <c r="U139" t="inlineStr">
        <is>
          <t>Information in beliebigem Format, die als Antwort auf eine Suchanfrage ausgegeben wird und sich auf diese bezieht</t>
        </is>
      </c>
      <c r="V139" t="inlineStr">
        <is>
          <t/>
        </is>
      </c>
      <c r="W139" t="inlineStr">
        <is>
          <t/>
        </is>
      </c>
      <c r="X139" t="inlineStr">
        <is>
          <t/>
        </is>
      </c>
      <c r="Y139" t="inlineStr">
        <is>
          <t/>
        </is>
      </c>
      <c r="Z139" s="2" t="inlineStr">
        <is>
          <t>search result</t>
        </is>
      </c>
      <c r="AA139" s="2" t="inlineStr">
        <is>
          <t>3</t>
        </is>
      </c>
      <c r="AB139" s="2" t="inlineStr">
        <is>
          <t/>
        </is>
      </c>
      <c r="AC139" t="inlineStr">
        <is>
          <t>information found using a query tool in a
database or a &lt;a href="https://iate.europa.eu/entry/result/903231/all" target="_blank"&gt;search engine&lt;/a&gt;</t>
        </is>
      </c>
      <c r="AD139" t="inlineStr">
        <is>
          <t/>
        </is>
      </c>
      <c r="AE139" t="inlineStr">
        <is>
          <t/>
        </is>
      </c>
      <c r="AF139" t="inlineStr">
        <is>
          <t/>
        </is>
      </c>
      <c r="AG139" t="inlineStr">
        <is>
          <t/>
        </is>
      </c>
      <c r="AH139" t="inlineStr">
        <is>
          <t/>
        </is>
      </c>
      <c r="AI139" t="inlineStr">
        <is>
          <t/>
        </is>
      </c>
      <c r="AJ139" t="inlineStr">
        <is>
          <t/>
        </is>
      </c>
      <c r="AK139" t="inlineStr">
        <is>
          <t/>
        </is>
      </c>
      <c r="AL139" s="2" t="inlineStr">
        <is>
          <t>hakutulos</t>
        </is>
      </c>
      <c r="AM139" s="2" t="inlineStr">
        <is>
          <t>3</t>
        </is>
      </c>
      <c r="AN139" s="2" t="inlineStr">
        <is>
          <t/>
        </is>
      </c>
      <c r="AO139" t="inlineStr">
        <is>
          <t>"vars. tietokoneella tehdyn haun tulos"</t>
        </is>
      </c>
      <c r="AP139" s="2" t="inlineStr">
        <is>
          <t>résultat de recherche</t>
        </is>
      </c>
      <c r="AQ139" s="2" t="inlineStr">
        <is>
          <t>3</t>
        </is>
      </c>
      <c r="AR139" s="2" t="inlineStr">
        <is>
          <t/>
        </is>
      </c>
      <c r="AS139" t="inlineStr">
        <is>
          <t/>
        </is>
      </c>
      <c r="AT139" t="inlineStr">
        <is>
          <t/>
        </is>
      </c>
      <c r="AU139" t="inlineStr">
        <is>
          <t/>
        </is>
      </c>
      <c r="AV139" t="inlineStr">
        <is>
          <t/>
        </is>
      </c>
      <c r="AW139" t="inlineStr">
        <is>
          <t/>
        </is>
      </c>
      <c r="AX139" t="inlineStr">
        <is>
          <t/>
        </is>
      </c>
      <c r="AY139" t="inlineStr">
        <is>
          <t/>
        </is>
      </c>
      <c r="AZ139" t="inlineStr">
        <is>
          <t/>
        </is>
      </c>
      <c r="BA139" t="inlineStr">
        <is>
          <t/>
        </is>
      </c>
      <c r="BB139" s="2" t="inlineStr">
        <is>
          <t>keresési találat|
keresési eredmény|
találat</t>
        </is>
      </c>
      <c r="BC139" s="2" t="inlineStr">
        <is>
          <t>3|
3|
3</t>
        </is>
      </c>
      <c r="BD139" s="2" t="inlineStr">
        <is>
          <t xml:space="preserve">|
|
</t>
        </is>
      </c>
      <c r="BE139" t="inlineStr">
        <is>
          <t/>
        </is>
      </c>
      <c r="BF139" s="2" t="inlineStr">
        <is>
          <t>risultato di ricerca</t>
        </is>
      </c>
      <c r="BG139" s="2" t="inlineStr">
        <is>
          <t>3</t>
        </is>
      </c>
      <c r="BH139" s="2" t="inlineStr">
        <is>
          <t/>
        </is>
      </c>
      <c r="BI139" t="inlineStr">
        <is>
          <t>informazione trasmessa come risposta a una ricerca effettuata da un utente tramite un &lt;a href="https://iate.europa.eu/entry/result/903231/it" target="_blank"&gt;motore di ricerca&lt;/a&gt;</t>
        </is>
      </c>
      <c r="BJ139" s="2" t="inlineStr">
        <is>
          <t>paieškos rezultatas</t>
        </is>
      </c>
      <c r="BK139" s="2" t="inlineStr">
        <is>
          <t>3</t>
        </is>
      </c>
      <c r="BL139" s="2" t="inlineStr">
        <is>
          <t/>
        </is>
      </c>
      <c r="BM139" t="inlineStr">
        <is>
          <t>rezultatas, pateikiamas atsakant į užklausą duomenų bazėje arba naudojantis &lt;a href="https://iate.europa.eu/entry/result/903231/lt" target="_blank"&gt;paieškos sistema&lt;/a&gt;</t>
        </is>
      </c>
      <c r="BN139" s="2" t="inlineStr">
        <is>
          <t>meklēšanas rezultāts</t>
        </is>
      </c>
      <c r="BO139" s="2" t="inlineStr">
        <is>
          <t>2</t>
        </is>
      </c>
      <c r="BP139" s="2" t="inlineStr">
        <is>
          <t/>
        </is>
      </c>
      <c r="BQ139" t="inlineStr">
        <is>
          <t>jebkāda informācija, kas tiek atrasta kā atbilde uz meklēšanas vaicājumu datubāzē vai meklētājprogrammā</t>
        </is>
      </c>
      <c r="BR139" s="2" t="inlineStr">
        <is>
          <t>riżultat ta' tiftix</t>
        </is>
      </c>
      <c r="BS139" s="2" t="inlineStr">
        <is>
          <t>3</t>
        </is>
      </c>
      <c r="BT139" s="2" t="inlineStr">
        <is>
          <t/>
        </is>
      </c>
      <c r="BU139" t="inlineStr">
        <is>
          <t>informazzjoni misjuba bl-użu ta' għodda ta' tiftix f'bażi ta' data jew &lt;a href="https://iate.europa.eu/entry/result/903231/mt" target="_blank"&gt;magna tat-tiftix&lt;/a&gt;</t>
        </is>
      </c>
      <c r="BV139" s="2" t="inlineStr">
        <is>
          <t>zoekresultaat</t>
        </is>
      </c>
      <c r="BW139" s="2" t="inlineStr">
        <is>
          <t>3</t>
        </is>
      </c>
      <c r="BX139" s="2" t="inlineStr">
        <is>
          <t/>
        </is>
      </c>
      <c r="BY139" t="inlineStr">
        <is>
          <t>informatie die gevonden wordt door middel van een zoekopdracht in een &lt;a href="https://iate.europa.eu/entry/result/903231/nl" target="_blank"&gt;zoekmachine&lt;/a&gt;</t>
        </is>
      </c>
      <c r="BZ139" s="2" t="inlineStr">
        <is>
          <t>wynik wyszukiwania</t>
        </is>
      </c>
      <c r="CA139" s="2" t="inlineStr">
        <is>
          <t>3</t>
        </is>
      </c>
      <c r="CB139" s="2" t="inlineStr">
        <is>
          <t/>
        </is>
      </c>
      <c r="CC139" t="inlineStr">
        <is>
          <t>rezultat wyszukiwania otrzymany w odpowiedzi na wpisanie w wyszukiwarce zapytania składającego się z pewnych słów kluczowych; lista wyników zawiera tytuł strony, jej adres i krótki tekst, w którym wyróżniono wyszukiwane frazy</t>
        </is>
      </c>
      <c r="CD139" t="inlineStr">
        <is>
          <t/>
        </is>
      </c>
      <c r="CE139" t="inlineStr">
        <is>
          <t/>
        </is>
      </c>
      <c r="CF139" t="inlineStr">
        <is>
          <t/>
        </is>
      </c>
      <c r="CG139" t="inlineStr">
        <is>
          <t/>
        </is>
      </c>
      <c r="CH139" s="2" t="inlineStr">
        <is>
          <t>rezultat de căutare|
rezultat al căutării</t>
        </is>
      </c>
      <c r="CI139" s="2" t="inlineStr">
        <is>
          <t>3|
3</t>
        </is>
      </c>
      <c r="CJ139" s="2" t="inlineStr">
        <is>
          <t xml:space="preserve">|
</t>
        </is>
      </c>
      <c r="CK139" t="inlineStr">
        <is>
          <t/>
        </is>
      </c>
      <c r="CL139" t="inlineStr">
        <is>
          <t/>
        </is>
      </c>
      <c r="CM139" t="inlineStr">
        <is>
          <t/>
        </is>
      </c>
      <c r="CN139" t="inlineStr">
        <is>
          <t/>
        </is>
      </c>
      <c r="CO139" t="inlineStr">
        <is>
          <t/>
        </is>
      </c>
      <c r="CP139" s="2" t="inlineStr">
        <is>
          <t>rezultat iskanja</t>
        </is>
      </c>
      <c r="CQ139" s="2" t="inlineStr">
        <is>
          <t>3</t>
        </is>
      </c>
      <c r="CR139" s="2" t="inlineStr">
        <is>
          <t/>
        </is>
      </c>
      <c r="CS139" t="inlineStr">
        <is>
          <t/>
        </is>
      </c>
      <c r="CT139" t="inlineStr">
        <is>
          <t/>
        </is>
      </c>
      <c r="CU139" t="inlineStr">
        <is>
          <t/>
        </is>
      </c>
      <c r="CV139" t="inlineStr">
        <is>
          <t/>
        </is>
      </c>
      <c r="CW139" t="inlineStr">
        <is>
          <t/>
        </is>
      </c>
    </row>
    <row r="140">
      <c r="A140" s="1" t="str">
        <f>HYPERLINK("https://iate.europa.eu/entry/result/3581837/all", "3581837")</f>
        <v>3581837</v>
      </c>
      <c r="B140" t="inlineStr">
        <is>
          <t>EDUCATION AND COMMUNICATIONS</t>
        </is>
      </c>
      <c r="C140" t="inlineStr">
        <is>
          <t>EDUCATION AND COMMUNICATIONS|communications|communications systems|telecommunications|data transmission|transmission network;EDUCATION AND COMMUNICATIONS|communications|communications industry|information technology</t>
        </is>
      </c>
      <c r="D140" t="inlineStr">
        <is>
          <t>yes</t>
        </is>
      </c>
      <c r="E140" t="inlineStr">
        <is>
          <t/>
        </is>
      </c>
      <c r="F140" s="2" t="inlineStr">
        <is>
          <t>услуга на платформа за споделяне на видеоклипове</t>
        </is>
      </c>
      <c r="G140" s="2" t="inlineStr">
        <is>
          <t>3</t>
        </is>
      </c>
      <c r="H140" s="2" t="inlineStr">
        <is>
          <t/>
        </is>
      </c>
      <c r="I140" t="inlineStr">
        <is>
          <t>услуга по смисъла на членове 56 и 57 от Договора за функционирането на Европейския съюз, като основната цел на услугата или на обособима част от нея или съществена функционалност на услугата е посветена на предоставянето на предавания, на генерирани от потребители видеоклипове, или и на двете, за широката общественост, за които доставчикът на платформата за споделяне на видеоклипове не носи редакционна отговорност, с цел информиране, забавление или образоване, чрез електронни съобщителни мрежи по смисъла на член 2, буква а) от Директива 2002/21/ЕО, и чието организиране се определя от доставчика на платформата за споделяне на видеоклипове, включително чрез автоматични средства или алгоритми, по-специално чрез показване, маркиране и секвенциране.</t>
        </is>
      </c>
      <c r="J140" s="2" t="inlineStr">
        <is>
          <t>služba platformy pro sdílení videonahrávek</t>
        </is>
      </c>
      <c r="K140" s="2" t="inlineStr">
        <is>
          <t>3</t>
        </is>
      </c>
      <c r="L140" s="2" t="inlineStr">
        <is>
          <t/>
        </is>
      </c>
      <c r="M140" t="inlineStr">
        <is>
          <t>služba, jejíž zásadní
funkcí je poskytování pořadů, videonahrávek vytvářených uživateli nebo obojího široké
veřejnosti za účelem informování, zábavy nebo vzdělávání prostřednictvím sítí
elektronických komunikací</t>
        </is>
      </c>
      <c r="N140" s="2" t="inlineStr">
        <is>
          <t>videodelingsplatformstjeneste</t>
        </is>
      </c>
      <c r="O140" s="2" t="inlineStr">
        <is>
          <t>3</t>
        </is>
      </c>
      <c r="P140" s="2" t="inlineStr">
        <is>
          <t/>
        </is>
      </c>
      <c r="Q140" t="inlineStr">
        <is>
          <t>en tjeneste som defineret i artikel 56 og 57 i traktaten om Den Europæiske Unions funktionsmåde, hvor hovedformålet med tjenesten eller en del af den, der kan adskilles herfra, eller en væsentlig funktion i tjenesten består i at udbyde programmer, brugergenererede videoer eller begge dele til offentligheden, som udbyderen af videodelingsplatformen ikke har noget redaktionelt ansvar for, med henblik på at informere, underholde eller oplyse via elektroniske kommunikationsnet</t>
        </is>
      </c>
      <c r="R140" s="2" t="inlineStr">
        <is>
          <t>Video-Sharing-Plattform-Dienst</t>
        </is>
      </c>
      <c r="S140" s="2" t="inlineStr">
        <is>
          <t>3</t>
        </is>
      </c>
      <c r="T140" s="2" t="inlineStr">
        <is>
          <t/>
        </is>
      </c>
      <c r="U140" t="inlineStr">
        <is>
          <t>Dienstleistung, bei der der Hauptzweck darin besteht, Sendungen oder
nutzergenerierte Videos, für die der Video-Sharing-Plattform-Anbieter keine redaktionelle Verantwortung
trägt, der Allgemeinheit über elektronische Kommunikationsnetze zur Information, Unterhaltung oder Bildung bereitzustellen, und deren Organisation
vom Video-Sharing-Plattform-Anbieter bestimmt wird</t>
        </is>
      </c>
      <c r="V140" t="inlineStr">
        <is>
          <t/>
        </is>
      </c>
      <c r="W140" t="inlineStr">
        <is>
          <t/>
        </is>
      </c>
      <c r="X140" t="inlineStr">
        <is>
          <t/>
        </is>
      </c>
      <c r="Y140" t="inlineStr">
        <is>
          <t/>
        </is>
      </c>
      <c r="Z140" s="2" t="inlineStr">
        <is>
          <t>video-sharing platform service</t>
        </is>
      </c>
      <c r="AA140" s="2" t="inlineStr">
        <is>
          <t>3</t>
        </is>
      </c>
      <c r="AB140" s="2" t="inlineStr">
        <is>
          <t/>
        </is>
      </c>
      <c r="AC140" t="inlineStr">
        <is>
          <t>service devoted to providing programmes and/or user-generated videos to the general public, in order to inform, entertain or educate, by means of electronic communications networks</t>
        </is>
      </c>
      <c r="AD140" s="2" t="inlineStr">
        <is>
          <t>servicio de plataforma de intercambio de vídeos</t>
        </is>
      </c>
      <c r="AE140" s="2" t="inlineStr">
        <is>
          <t>3</t>
        </is>
      </c>
      <c r="AF140" s="2" t="inlineStr">
        <is>
          <t/>
        </is>
      </c>
      <c r="AG140" t="inlineStr">
        <is>
          <t>Servicio destinado a ofrecer al público en general programas, vídeos generados por usuarios o ambas cosas, sobre los que no tiene responsabilidad editorial el prestador de la plataforma, con objeto de informar, entretener o educar, a través de redes de comunicaciones electrónicas y cuya organización determina el prestador de la plataforma de intercambio de vídeos, entre otros medios con algoritmos automáticos, en particular mediante la presentación, el etiquetado y la secuenciación.</t>
        </is>
      </c>
      <c r="AH140" t="inlineStr">
        <is>
          <t/>
        </is>
      </c>
      <c r="AI140" t="inlineStr">
        <is>
          <t/>
        </is>
      </c>
      <c r="AJ140" t="inlineStr">
        <is>
          <t/>
        </is>
      </c>
      <c r="AK140" t="inlineStr">
        <is>
          <t/>
        </is>
      </c>
      <c r="AL140" s="2" t="inlineStr">
        <is>
          <t>videonjakoalustapalvelu</t>
        </is>
      </c>
      <c r="AM140" s="2" t="inlineStr">
        <is>
          <t>3</t>
        </is>
      </c>
      <c r="AN140" s="2" t="inlineStr">
        <is>
          <t/>
        </is>
      </c>
      <c r="AO140" t="inlineStr">
        <is>
          <t/>
        </is>
      </c>
      <c r="AP140" s="2" t="inlineStr">
        <is>
          <t>service de plateformes de partage de vidéos</t>
        </is>
      </c>
      <c r="AQ140" s="2" t="inlineStr">
        <is>
          <t>3</t>
        </is>
      </c>
      <c r="AR140" s="2" t="inlineStr">
        <is>
          <t/>
        </is>
      </c>
      <c r="AS140" t="inlineStr">
        <is>
          <t>service tel que défini aux articles 56 et 57 du traité sur le fonctionnement de l'Union européenne, pour lequel l'objet principal du service proprement dit ou d'une partie dissociable de ce service ou une fonctionnalité essentielle du service est la fourniture au grand public de programmes, de vidéos créées par l'utilisateur, ou des deux, qui ne relèvent pas de la responsabilité éditoriale du fournisseur de la plateforme de partage de vidéos, dans le but d'informer, de divertir ou d'éduquer, par le biais de réseaux de communications électroniques au sens de l'article 2, point a), de la directive 2002/21/CE, et dont l'organisation est déterminée par le fournisseur de la plateforme de partage de vidéos, à l'aide notamment de moyens automatiques ou d'algorithmes, en particulier l'affichage, le balisage et le séquencement</t>
        </is>
      </c>
      <c r="AT140" s="2" t="inlineStr">
        <is>
          <t>seirbhís ardáin comhroinnte físeán|
ardán físeán</t>
        </is>
      </c>
      <c r="AU140" s="2" t="inlineStr">
        <is>
          <t>3|
3</t>
        </is>
      </c>
      <c r="AV140" s="2" t="inlineStr">
        <is>
          <t xml:space="preserve">|
</t>
        </is>
      </c>
      <c r="AW140" t="inlineStr">
        <is>
          <t/>
        </is>
      </c>
      <c r="AX140" t="inlineStr">
        <is>
          <t/>
        </is>
      </c>
      <c r="AY140" t="inlineStr">
        <is>
          <t/>
        </is>
      </c>
      <c r="AZ140" t="inlineStr">
        <is>
          <t/>
        </is>
      </c>
      <c r="BA140" t="inlineStr">
        <is>
          <t/>
        </is>
      </c>
      <c r="BB140" s="2" t="inlineStr">
        <is>
          <t>videomegosztóplatform-szolgáltatás</t>
        </is>
      </c>
      <c r="BC140" s="2" t="inlineStr">
        <is>
          <t>3</t>
        </is>
      </c>
      <c r="BD140" s="2" t="inlineStr">
        <is>
          <t/>
        </is>
      </c>
      <c r="BE140" t="inlineStr">
        <is>
          <t>a nagyközönség számára tájékoztatás, szórakoztatás vagy oktatás céljából elektronikus hírközlő hálózatokon keresztül műsorszámokat és/vagy felhasználó által létrehozott videókat kínáló szolgáltatás</t>
        </is>
      </c>
      <c r="BF140" s="2" t="inlineStr">
        <is>
          <t>servizio di piattaforma per la condivisione di video</t>
        </is>
      </c>
      <c r="BG140" s="2" t="inlineStr">
        <is>
          <t>3</t>
        </is>
      </c>
      <c r="BH140" s="2" t="inlineStr">
        <is>
          <t/>
        </is>
      </c>
      <c r="BI140" t="inlineStr">
        <is>
          <t>servizio il cui obiettivo principale è la fornitura di programmi, video generati dagli utenti o entrambi per il grande pubblico, per i quali il fornitore della piattaforma per la condivisione di video non ha responsabilità editoriale, al fine di informare, intrattenere o istruire attraverso reti di comunicazioni elettroniche</t>
        </is>
      </c>
      <c r="BJ140" s="2" t="inlineStr">
        <is>
          <t>dalijimosi vaizdo medžiaga platformos paslauga</t>
        </is>
      </c>
      <c r="BK140" s="2" t="inlineStr">
        <is>
          <t>3</t>
        </is>
      </c>
      <c r="BL140" s="2" t="inlineStr">
        <is>
          <t/>
        </is>
      </c>
      <c r="BM140" t="inlineStr">
        <is>
          <t>paslauga, kai pagrindinis paslaugos arba nuo jos atsiejamos dalies tikslas arba viena iš esminių paslaugos funkcijų yra skirta informavimo, pramogų ar švietimo tikslais teikti programas arba naudotojų sukurtus vaizdo įrašus, arba ir programas, ir tuos įrašus plačiajai visuomenei, paslaugos teikėjui neprisiimant redakcinės atsakomybės, elektroninių ryšių tinklais</t>
        </is>
      </c>
      <c r="BN140" s="2" t="inlineStr">
        <is>
          <t>video koplietošanas platformas pakalpojums</t>
        </is>
      </c>
      <c r="BO140" s="2" t="inlineStr">
        <is>
          <t>3</t>
        </is>
      </c>
      <c r="BP140" s="2" t="inlineStr">
        <is>
          <t/>
        </is>
      </c>
      <c r="BQ140" t="inlineStr">
        <is>
          <t>pakalpojums, kura galvenais nolūks ir piedāvāt raidījumus un/vai lietotāju veidotus video plašākai sabiedrībai, lai to informētu, izklaidētu vai izglītotu, izmantojot elektronisko komunikāciju tīklus</t>
        </is>
      </c>
      <c r="BR140" s="2" t="inlineStr">
        <is>
          <t>servizz ta' pjattaforma ta' video-sharing</t>
        </is>
      </c>
      <c r="BS140" s="2" t="inlineStr">
        <is>
          <t>3</t>
        </is>
      </c>
      <c r="BT140" s="2" t="inlineStr">
        <is>
          <t/>
        </is>
      </c>
      <c r="BU140" t="inlineStr">
        <is>
          <t>servizz dedikat għall-provvediment ta' programmi u/jew filmati ġenerati mill-utenti lill-pubbliku ġenerali, sabiex jagħti informazzjoni, divertiment jew edukazzjoni, permezz ta' networks ta' komunikazzjoni elettronika</t>
        </is>
      </c>
      <c r="BV140" s="2" t="inlineStr">
        <is>
          <t>videoplatformdienst</t>
        </is>
      </c>
      <c r="BW140" s="2" t="inlineStr">
        <is>
          <t>3</t>
        </is>
      </c>
      <c r="BX140" s="2" t="inlineStr">
        <is>
          <t/>
        </is>
      </c>
      <c r="BY140" t="inlineStr">
        <is>
          <t>dienst waarbij programma's of door gebruikers gegenereerde video's, of beide, worden aangeboden aan het algemene publiek ter informatie, vermaak of educatie via elektronische-communicatienetwerken</t>
        </is>
      </c>
      <c r="BZ140" s="2" t="inlineStr">
        <is>
          <t>usługa platformy udostępniania wideo</t>
        </is>
      </c>
      <c r="CA140" s="2" t="inlineStr">
        <is>
          <t>3</t>
        </is>
      </c>
      <c r="CB140" s="2" t="inlineStr">
        <is>
          <t/>
        </is>
      </c>
      <c r="CC140" t="inlineStr">
        <is>
          <t>usługa, której pdstawowym celem (lub jej dającej się oddzielić części)/ zasadniczą funkcją jest dostarczanie ogółowi odbiorców w celach informacyjnych, rozrywkowych lub edukacyjnych – poprzez sieci łączności elektronicznej – audycji, wideo stworzonych przez użytkownika lub obu tych rodzajów treści, za które dostawca platformy udostępniania wideo nie ponosi odpowiedzialności redakcyjnej, ale o sposobie zestawienia których dostawca ten decyduje, w tym automatycznie lub za pomocą algorytmów, w szczególności poprzez eksponowanie, flagowanie i sekwencjonowanie</t>
        </is>
      </c>
      <c r="CD140" s="2" t="inlineStr">
        <is>
          <t>serviço de plataforma de partilha de vídeos</t>
        </is>
      </c>
      <c r="CE140" s="2" t="inlineStr">
        <is>
          <t>3</t>
        </is>
      </c>
      <c r="CF140" s="2" t="inlineStr">
        <is>
          <t/>
        </is>
      </c>
      <c r="CG140" t="inlineStr">
        <is>
          <t>&lt;div&gt;Serviço cuja principal finalidade é a oferta ao público em geral de programas ou de vídeos gerados pelos utilizadores, ou de ambos, em relação aos quais o fornecedor da plataforma de partilha de vídeos não tem responsabilidade editorial, destinados a informar, distrair ou educar, através de redes de comunicações eletrónicas e cuja organização é determinada pelo fornecedor da plataforma de partilha de vídeos, nomeadamente por meios automáticos ou por algoritmos, em particular através da apresentação, da identificação e da sequenciação.&lt;/div&gt;</t>
        </is>
      </c>
      <c r="CH140" s="2" t="inlineStr">
        <is>
          <t>serviciu de platformă de partajare a materialelor video</t>
        </is>
      </c>
      <c r="CI140" s="2" t="inlineStr">
        <is>
          <t>3</t>
        </is>
      </c>
      <c r="CJ140" s="2" t="inlineStr">
        <is>
          <t/>
        </is>
      </c>
      <c r="CK140" t="inlineStr">
        <is>
          <t>un serviciu astfel cum este definit la articolele 56 și 57 din Tratatul privind funcționarea Uniunii Europene, scopul principal al serviciului respectiv sau al unei secțiuni disociabile a acestuia sau o funcționalitate esențială a acestuia fiind furnizarea către publicul larg de programe, de materiale video generate de utilizatori, sau de ambele, în scop informativ, de divertisment sau educativ, pentru care furnizorul platformei de partajare a materialelor video nu are responsabilitate editorială, prin rețele de comunicații electronice în înțelesul articolului 2 litera (a) din Directiva 2002/21/CE, și a căror organizare este stabilită de către furnizorul platformei de partajare a materialelor video, inclusiv prin mijloace automate sau algoritmi, în special prin afișare, marcare și secvenționare</t>
        </is>
      </c>
      <c r="CL140" t="inlineStr">
        <is>
          <t/>
        </is>
      </c>
      <c r="CM140" t="inlineStr">
        <is>
          <t/>
        </is>
      </c>
      <c r="CN140" t="inlineStr">
        <is>
          <t/>
        </is>
      </c>
      <c r="CO140" t="inlineStr">
        <is>
          <t/>
        </is>
      </c>
      <c r="CP140" s="2" t="inlineStr">
        <is>
          <t>storitev platforme za izmenjavo videov</t>
        </is>
      </c>
      <c r="CQ140" s="2" t="inlineStr">
        <is>
          <t>3</t>
        </is>
      </c>
      <c r="CR140" s="2" t="inlineStr">
        <is>
          <t/>
        </is>
      </c>
      <c r="CS140" t="inlineStr">
        <is>
          <t>storitev, kadar je glavni namen zagotavljanje programov, videov, ki jih ustvarijo uporabniki, ali obojega splošni javnosti, in sicer za obveščanje, zabavo ali izobraževanje preko elektronskih komunikacijskih omrežij</t>
        </is>
      </c>
      <c r="CT140" s="2" t="inlineStr">
        <is>
          <t>videodelningsplattformstjänst</t>
        </is>
      </c>
      <c r="CU140" s="2" t="inlineStr">
        <is>
          <t>3</t>
        </is>
      </c>
      <c r="CV140" s="2" t="inlineStr">
        <is>
          <t/>
        </is>
      </c>
      <c r="CW140" t="inlineStr">
        <is>
          <t>tjänst som syftar till att i informations-, underhållnings- eller utbildningssyfte tillhandahålla allmänheten program, användargenererade videor, eller bådadera via elektroniska kommunikationsnät</t>
        </is>
      </c>
    </row>
    <row r="141">
      <c r="A141" s="1" t="str">
        <f>HYPERLINK("https://iate.europa.eu/entry/result/3627877/all", "3627877")</f>
        <v>3627877</v>
      </c>
      <c r="B141" t="inlineStr">
        <is>
          <t>EDUCATION AND COMMUNICATIONS</t>
        </is>
      </c>
      <c r="C141" t="inlineStr">
        <is>
          <t>EDUCATION AND COMMUNICATIONS|information technology and data processing|computer system|information security</t>
        </is>
      </c>
      <c r="D141" t="inlineStr">
        <is>
          <t>yes</t>
        </is>
      </c>
      <c r="E141" t="inlineStr">
        <is>
          <t>proposed</t>
        </is>
      </c>
      <c r="F141" t="inlineStr">
        <is>
          <t/>
        </is>
      </c>
      <c r="G141" t="inlineStr">
        <is>
          <t/>
        </is>
      </c>
      <c r="H141" t="inlineStr">
        <is>
          <t/>
        </is>
      </c>
      <c r="I141" t="inlineStr">
        <is>
          <t/>
        </is>
      </c>
      <c r="J141" s="2" t="inlineStr">
        <is>
          <t>skupina na vysoké úrovni pro digitální regulační orgány</t>
        </is>
      </c>
      <c r="K141" s="2" t="inlineStr">
        <is>
          <t>3</t>
        </is>
      </c>
      <c r="L141" s="2" t="inlineStr">
        <is>
          <t/>
        </is>
      </c>
      <c r="M141" t="inlineStr">
        <is>
          <t>navrhovaná skupina, jež by sestávala z předních
 odborníků na regulaci digitálních služeb zastupujících klíčové regulační
 orgány na úrovni EU</t>
        </is>
      </c>
      <c r="N141" s="2" t="inlineStr">
        <is>
          <t>Gruppen på Højt Plan af Digitale Tilsynsmyndigheder</t>
        </is>
      </c>
      <c r="O141" s="2" t="inlineStr">
        <is>
          <t>3</t>
        </is>
      </c>
      <c r="P141" s="2" t="inlineStr">
        <is>
          <t/>
        </is>
      </c>
      <c r="Q141" t="inlineStr">
        <is>
          <t>foreslået gruppe bestående af førende eksperter inden for tilsyn med digitale tjenester, som repræsenterer centrale tilsynsorganer på EU-plan</t>
        </is>
      </c>
      <c r="R141" s="2" t="inlineStr">
        <is>
          <t>hochrangige Gruppe digitaler Regulierungsbehörden</t>
        </is>
      </c>
      <c r="S141" s="2" t="inlineStr">
        <is>
          <t>3</t>
        </is>
      </c>
      <c r="T141" s="2" t="inlineStr">
        <is>
          <t/>
        </is>
      </c>
      <c r="U141" t="inlineStr">
        <is>
          <t>aus europäischen Gremien und Netzwerken zusammengesetzte Expertengruppe zur Beratung der Kommission in Bezug auf alle allgemeinen Fragen im Zusammenhang mit der Anwendung oder Durchsetzung des &lt;a href="https://iate.europa.eu/entry/result/3592591/all" target="_blank"&gt;Gesetzes über digitale Märkte&lt;/a&gt;</t>
        </is>
      </c>
      <c r="V141" t="inlineStr">
        <is>
          <t/>
        </is>
      </c>
      <c r="W141" t="inlineStr">
        <is>
          <t/>
        </is>
      </c>
      <c r="X141" t="inlineStr">
        <is>
          <t/>
        </is>
      </c>
      <c r="Y141" t="inlineStr">
        <is>
          <t/>
        </is>
      </c>
      <c r="Z141" s="2" t="inlineStr">
        <is>
          <t>High-Level Group of Digital Regulators</t>
        </is>
      </c>
      <c r="AA141" s="2" t="inlineStr">
        <is>
          <t>3</t>
        </is>
      </c>
      <c r="AB141" s="2" t="inlineStr">
        <is>
          <t/>
        </is>
      </c>
      <c r="AC141" t="inlineStr">
        <is>
          <t>proposed group of leading experts on regulation of digital services representing key regulatory bodies&lt;sup&gt;1&lt;/sup&gt; at EU level</t>
        </is>
      </c>
      <c r="AD141" s="2" t="inlineStr">
        <is>
          <t>Grupo de Alto Nivel de Reguladores Digitales</t>
        </is>
      </c>
      <c r="AE141" s="2" t="inlineStr">
        <is>
          <t>3</t>
        </is>
      </c>
      <c r="AF141" s="2" t="inlineStr">
        <is>
          <t/>
        </is>
      </c>
      <c r="AG141" t="inlineStr">
        <is>
          <t>Grupo de alto nivel que reúne, entre otros, a representantes de las
autoridades competentes de todos los Estados miembros, de la Comisión y de los
organismos pertinentes de la Unión, con el fin de facilitar la cooperación y la
coordinación entre la Comisión y los Estados miembros en sus decisiones de
ejecución, de desarrollar un enfoque regulador coherente y de evitar decisiones
contradictorias. El grupo debe, asimismo, asistir a la Comisión en la supervisión
del cumplimiento de la Ley de Mercados Digitales, permitiendo la puesta en
común de información, recursos y conocimientos especializados en
beneficio de los consumidores de la Unión y del mercado interior.</t>
        </is>
      </c>
      <c r="AH141" t="inlineStr">
        <is>
          <t/>
        </is>
      </c>
      <c r="AI141" t="inlineStr">
        <is>
          <t/>
        </is>
      </c>
      <c r="AJ141" t="inlineStr">
        <is>
          <t/>
        </is>
      </c>
      <c r="AK141" t="inlineStr">
        <is>
          <t/>
        </is>
      </c>
      <c r="AL141" s="2" t="inlineStr">
        <is>
          <t>digitaalialan sääntelyviranomaisten korkean tason ryhmä</t>
        </is>
      </c>
      <c r="AM141" s="2" t="inlineStr">
        <is>
          <t>3</t>
        </is>
      </c>
      <c r="AN141" s="2" t="inlineStr">
        <is>
          <t/>
        </is>
      </c>
      <c r="AO141" t="inlineStr">
        <is>
          <t/>
        </is>
      </c>
      <c r="AP141" s="2" t="inlineStr">
        <is>
          <t>groupe européen de haut niveau de régulateurs numériques|
groupe de haut niveau de régulateurs numériques</t>
        </is>
      </c>
      <c r="AQ141" s="2" t="inlineStr">
        <is>
          <t>3|
3</t>
        </is>
      </c>
      <c r="AR141" s="2" t="inlineStr">
        <is>
          <t xml:space="preserve">|
</t>
        </is>
      </c>
      <c r="AS141" t="inlineStr">
        <is>
          <t>groupe d'experts devant faciliter la coopération et la coordination entre la Commission et les États membres dans le secteur numérique, habilité à conseiller la Commission et qui devrait permettre l’échange d’informations et de bonnes pratiques entre les États membres</t>
        </is>
      </c>
      <c r="AT141" t="inlineStr">
        <is>
          <t/>
        </is>
      </c>
      <c r="AU141" t="inlineStr">
        <is>
          <t/>
        </is>
      </c>
      <c r="AV141" t="inlineStr">
        <is>
          <t/>
        </is>
      </c>
      <c r="AW141" t="inlineStr">
        <is>
          <t/>
        </is>
      </c>
      <c r="AX141" t="inlineStr">
        <is>
          <t/>
        </is>
      </c>
      <c r="AY141" t="inlineStr">
        <is>
          <t/>
        </is>
      </c>
      <c r="AZ141" t="inlineStr">
        <is>
          <t/>
        </is>
      </c>
      <c r="BA141" t="inlineStr">
        <is>
          <t/>
        </is>
      </c>
      <c r="BB141" s="2" t="inlineStr">
        <is>
          <t>a digitális szolgáltatásokat szabályozó hatóságok magas szintű munkacsoportja</t>
        </is>
      </c>
      <c r="BC141" s="2" t="inlineStr">
        <is>
          <t>3</t>
        </is>
      </c>
      <c r="BD141" s="2" t="inlineStr">
        <is>
          <t/>
        </is>
      </c>
      <c r="BE141" t="inlineStr">
        <is>
          <t>a digitális szolgáltatások szabályozásával
foglalkozó vezető szakértőkből álló és a legfontosabb uniós szintű szabályozó
hatóságokat&lt;sup&gt;1&lt;/sup&gt; képviselő javasolt csoport</t>
        </is>
      </c>
      <c r="BF141" s="2" t="inlineStr">
        <is>
          <t>gruppo ad alto livello di regolatori in ambito digitale</t>
        </is>
      </c>
      <c r="BG141" s="2" t="inlineStr">
        <is>
          <t>3</t>
        </is>
      </c>
      <c r="BH141" s="2" t="inlineStr">
        <is>
          <t/>
        </is>
      </c>
      <c r="BI141" t="inlineStr">
        <is>
          <t>gruppo di esperti, formato da rappresentanti delle autorità competenti di tutti gli Stati membri, della Commissione e da altri rappresentanti delle autorità garanti della concorrenza competenti in settori specifici, tra cui la concorrenza, la protezione dei dati e le comunicazioni elettroniche</t>
        </is>
      </c>
      <c r="BJ141" s="2" t="inlineStr">
        <is>
          <t>Skaitmeninių reguliavimo institucijų aukšto lygio grupė</t>
        </is>
      </c>
      <c r="BK141" s="2" t="inlineStr">
        <is>
          <t>3</t>
        </is>
      </c>
      <c r="BL141" s="2" t="inlineStr">
        <is>
          <t/>
        </is>
      </c>
      <c r="BM141" t="inlineStr">
        <is>
          <t>siūloma skaitmeninių paslaugų reguliavimo ekspertų, atstovaujančių pagrindinėms ES lygmens reguliavimo įstaigoms, grupė</t>
        </is>
      </c>
      <c r="BN141" s="2" t="inlineStr">
        <is>
          <t>Digitālo regulatoru augsta līmeņa grupa</t>
        </is>
      </c>
      <c r="BO141" s="2" t="inlineStr">
        <is>
          <t>2</t>
        </is>
      </c>
      <c r="BP141" s="2" t="inlineStr">
        <is>
          <t/>
        </is>
      </c>
      <c r="BQ141" t="inlineStr">
        <is>
          <t>ierosināta darba grupa, kurā ietilpst digitālo pakalpojumu regulēšanas vadošie eksperti, kas pārstāv galvenās reglamentējošās struktūras ES līmeni</t>
        </is>
      </c>
      <c r="BR141" s="2" t="inlineStr">
        <is>
          <t>Grupp ta' Livell Għoli tar-Regolaturi Diġitali</t>
        </is>
      </c>
      <c r="BS141" s="2" t="inlineStr">
        <is>
          <t>3</t>
        </is>
      </c>
      <c r="BT141" s="2" t="inlineStr">
        <is>
          <t/>
        </is>
      </c>
      <c r="BU141" t="inlineStr">
        <is>
          <t>grupp propost ta' esperti ewlenin dwar ir-regolamentazzjoni ta' servizzi diġitali li jirrappreżentaw il-korpi regolatorji ewlenin fil-livell tal-UE</t>
        </is>
      </c>
      <c r="BV141" s="2" t="inlineStr">
        <is>
          <t>groep op hoog niveau van digitale regelgevers</t>
        </is>
      </c>
      <c r="BW141" s="2" t="inlineStr">
        <is>
          <t>3</t>
        </is>
      </c>
      <c r="BX141" s="2" t="inlineStr">
        <is>
          <t/>
        </is>
      </c>
      <c r="BY141" t="inlineStr">
        <is>
          <t>voorgestelde deskundigengroep die de Commissie helpt door middel van advies, deskundigheid en aanbevelingen om de consistente toepassing van de &lt;a href="https://iate.europa.eu/entry/result/3592591/nl" target="_blank"&gt;wet inzake digitale markten&lt;/a&gt; te waarborgen en toezicht te houden op de naleving ervan</t>
        </is>
      </c>
      <c r="BZ141" t="inlineStr">
        <is>
          <t/>
        </is>
      </c>
      <c r="CA141" t="inlineStr">
        <is>
          <t/>
        </is>
      </c>
      <c r="CB141" t="inlineStr">
        <is>
          <t/>
        </is>
      </c>
      <c r="CC141" t="inlineStr">
        <is>
          <t/>
        </is>
      </c>
      <c r="CD141" s="2" t="inlineStr">
        <is>
          <t>Grupo de Alto Nível de Entidades Reguladoras do Setor Digital</t>
        </is>
      </c>
      <c r="CE141" s="2" t="inlineStr">
        <is>
          <t>3</t>
        </is>
      </c>
      <c r="CF141" s="2" t="inlineStr">
        <is>
          <t/>
        </is>
      </c>
      <c r="CG141" t="inlineStr">
        <is>
          <t>Grupo de 
peritos composto por representantes nacionais e da UE que deverá ser criado pela Comissão Europeia a fim de ajudar a Comissão a garantir uma aplicação 
consistente do regulamento relativo aos mercados digitais e a 
monitorizar o seu cumprimento.</t>
        </is>
      </c>
      <c r="CH141" s="2" t="inlineStr">
        <is>
          <t>Grupul la nivel înalt al autorităților de reglementare din domeniul digital|
Grupului european la nivel înalt al autorităților de reglementare din domeniul digital</t>
        </is>
      </c>
      <c r="CI141" s="2" t="inlineStr">
        <is>
          <t>3|
3</t>
        </is>
      </c>
      <c r="CJ141" s="2" t="inlineStr">
        <is>
          <t xml:space="preserve">|
</t>
        </is>
      </c>
      <c r="CK141" t="inlineStr">
        <is>
          <t>grup de experți care ar urma să reprezinte principalele organisme de reglementare din domeniul digital la nivel european, cu scopul de a consilia Comisia pentru a promova schimbul de informații și de bune practici între statele membre și cooperarea și coordonarea acestora cu Comisia</t>
        </is>
      </c>
      <c r="CL141" t="inlineStr">
        <is>
          <t/>
        </is>
      </c>
      <c r="CM141" t="inlineStr">
        <is>
          <t/>
        </is>
      </c>
      <c r="CN141" t="inlineStr">
        <is>
          <t/>
        </is>
      </c>
      <c r="CO141" t="inlineStr">
        <is>
          <t/>
        </is>
      </c>
      <c r="CP141" s="2" t="inlineStr">
        <is>
          <t>skupina regulatorjev digitalnega sektorja na visoki ravni</t>
        </is>
      </c>
      <c r="CQ141" s="2" t="inlineStr">
        <is>
          <t>3</t>
        </is>
      </c>
      <c r="CR141" s="2" t="inlineStr">
        <is>
          <t/>
        </is>
      </c>
      <c r="CS141" t="inlineStr">
        <is>
          <t/>
        </is>
      </c>
      <c r="CT141" t="inlineStr">
        <is>
          <t/>
        </is>
      </c>
      <c r="CU141" t="inlineStr">
        <is>
          <t/>
        </is>
      </c>
      <c r="CV141" t="inlineStr">
        <is>
          <t/>
        </is>
      </c>
      <c r="CW141" t="inlineStr">
        <is>
          <t/>
        </is>
      </c>
    </row>
    <row r="142">
      <c r="A142" s="1" t="str">
        <f>HYPERLINK("https://iate.europa.eu/entry/result/1174084/all", "1174084")</f>
        <v>1174084</v>
      </c>
      <c r="B142" t="inlineStr">
        <is>
          <t>EDUCATION AND COMMUNICATIONS</t>
        </is>
      </c>
      <c r="C142" t="inlineStr">
        <is>
          <t>EDUCATION AND COMMUNICATIONS|information technology and data processing</t>
        </is>
      </c>
      <c r="D142" t="inlineStr">
        <is>
          <t>yes</t>
        </is>
      </c>
      <c r="E142" t="inlineStr">
        <is>
          <t/>
        </is>
      </c>
      <c r="F142" s="2" t="inlineStr">
        <is>
          <t>следи от данни</t>
        </is>
      </c>
      <c r="G142" s="2" t="inlineStr">
        <is>
          <t>2</t>
        </is>
      </c>
      <c r="H142" s="2" t="inlineStr">
        <is>
          <t/>
        </is>
      </c>
      <c r="I142" t="inlineStr">
        <is>
          <t/>
        </is>
      </c>
      <c r="J142" s="2" t="inlineStr">
        <is>
          <t>datová stopa</t>
        </is>
      </c>
      <c r="K142" s="2" t="inlineStr">
        <is>
          <t>3</t>
        </is>
      </c>
      <c r="L142" s="2" t="inlineStr">
        <is>
          <t/>
        </is>
      </c>
      <c r="M142" t="inlineStr">
        <is>
          <t>elektronický záznam transakcí nebo aktivit
 konkrétní osoby nebo organizace apod. v kybernetickém prostoru</t>
        </is>
      </c>
      <c r="N142" s="2" t="inlineStr">
        <is>
          <t>dataaftryk|
dataspor</t>
        </is>
      </c>
      <c r="O142" s="2" t="inlineStr">
        <is>
          <t>3|
3</t>
        </is>
      </c>
      <c r="P142" s="2" t="inlineStr">
        <is>
          <t xml:space="preserve">|
</t>
        </is>
      </c>
      <c r="Q142" t="inlineStr">
        <is>
          <t>elektronisk registrering af en bestemt persons eller organisations transaktioner eller aktiviteter mv.</t>
        </is>
      </c>
      <c r="R142" s="2" t="inlineStr">
        <is>
          <t>Datenweg|
Datenspur</t>
        </is>
      </c>
      <c r="S142" s="2" t="inlineStr">
        <is>
          <t>2|
3</t>
        </is>
      </c>
      <c r="T142" s="2" t="inlineStr">
        <is>
          <t xml:space="preserve">|
</t>
        </is>
      </c>
      <c r="U142" t="inlineStr">
        <is>
          <t/>
        </is>
      </c>
      <c r="V142" s="2" t="inlineStr">
        <is>
          <t>διαδρομή των δεδομένων|
ίχνη των δεδομένων</t>
        </is>
      </c>
      <c r="W142" s="2" t="inlineStr">
        <is>
          <t>3|
3</t>
        </is>
      </c>
      <c r="X142" s="2" t="inlineStr">
        <is>
          <t xml:space="preserve">|
</t>
        </is>
      </c>
      <c r="Y142" t="inlineStr">
        <is>
          <t/>
        </is>
      </c>
      <c r="Z142" s="2" t="inlineStr">
        <is>
          <t>data track|
data trail|
data exhaust</t>
        </is>
      </c>
      <c r="AA142" s="2" t="inlineStr">
        <is>
          <t>3|
3|
3</t>
        </is>
      </c>
      <c r="AB142" s="2" t="inlineStr">
        <is>
          <t xml:space="preserve">|
|
</t>
        </is>
      </c>
      <c r="AC142" t="inlineStr">
        <is>
          <t>electronic record of the transactions or activities of a particular person or organisation, etc.</t>
        </is>
      </c>
      <c r="AD142" s="2" t="inlineStr">
        <is>
          <t>rastro de datos|
pista de datos|
registro de datos</t>
        </is>
      </c>
      <c r="AE142" s="2" t="inlineStr">
        <is>
          <t>3|
2|
2</t>
        </is>
      </c>
      <c r="AF142" s="2" t="inlineStr">
        <is>
          <t xml:space="preserve">|
|
</t>
        </is>
      </c>
      <c r="AG142" t="inlineStr">
        <is>
          <t>Huella electrónica que deja una persona, empresa, etc. al realizar actividades u operaciones en línea.</t>
        </is>
      </c>
      <c r="AH142" s="2" t="inlineStr">
        <is>
          <t>jälgandmed|
heitandmed</t>
        </is>
      </c>
      <c r="AI142" s="2" t="inlineStr">
        <is>
          <t>3|
3</t>
        </is>
      </c>
      <c r="AJ142" s="2" t="inlineStr">
        <is>
          <t xml:space="preserve">|
</t>
        </is>
      </c>
      <c r="AK142" t="inlineStr">
        <is>
          <t>võrgutoimingute kõrvalsaadusena tekkinud andmed&lt;br&gt;(valikud, eelistused, koogid, ajutised failid, logid jms),&lt;br&gt;mis moodustavad &lt;a href="https://iate.europa.eu/entry/result/3552915/et" target="_blank"&gt;&lt;i&gt;digijälje &lt;/i&gt;&lt;/a&gt;või selle osa</t>
        </is>
      </c>
      <c r="AL142" s="2" t="inlineStr">
        <is>
          <t>tietoketju</t>
        </is>
      </c>
      <c r="AM142" s="2" t="inlineStr">
        <is>
          <t>3</t>
        </is>
      </c>
      <c r="AN142" s="2" t="inlineStr">
        <is>
          <t/>
        </is>
      </c>
      <c r="AO142" t="inlineStr">
        <is>
          <t>sähköinen
jälki tietyn yksityishenkilön, järjestön tms. verkossa suorittamista tapahtumista tai toiminnasta</t>
        </is>
      </c>
      <c r="AP142" s="2" t="inlineStr">
        <is>
          <t>piste de données|
sillage de données</t>
        </is>
      </c>
      <c r="AQ142" s="2" t="inlineStr">
        <is>
          <t>3|
3</t>
        </is>
      </c>
      <c r="AR142" s="2" t="inlineStr">
        <is>
          <t xml:space="preserve">|
</t>
        </is>
      </c>
      <c r="AS142" t="inlineStr">
        <is>
          <t>traces ou informations qu'une personne physique ou personne morale laisse derrière elle dans le cadre de ses activités ou opérations en ligne</t>
        </is>
      </c>
      <c r="AT142" s="2" t="inlineStr">
        <is>
          <t>rian sonraí</t>
        </is>
      </c>
      <c r="AU142" s="2" t="inlineStr">
        <is>
          <t>3</t>
        </is>
      </c>
      <c r="AV142" s="2" t="inlineStr">
        <is>
          <t/>
        </is>
      </c>
      <c r="AW142" t="inlineStr">
        <is>
          <t>taifead leictreonach d'idirbhearta nó gníomhaíochta duine nó eagraíochta, go háirithe i ndáil le hidirbhearta airgeadais agus úsáid teileafóin nó idirlín</t>
        </is>
      </c>
      <c r="AX142" t="inlineStr">
        <is>
          <t/>
        </is>
      </c>
      <c r="AY142" t="inlineStr">
        <is>
          <t/>
        </is>
      </c>
      <c r="AZ142" t="inlineStr">
        <is>
          <t/>
        </is>
      </c>
      <c r="BA142" t="inlineStr">
        <is>
          <t/>
        </is>
      </c>
      <c r="BB142" s="2" t="inlineStr">
        <is>
          <t>adatnyomvonal</t>
        </is>
      </c>
      <c r="BC142" s="2" t="inlineStr">
        <is>
          <t>3</t>
        </is>
      </c>
      <c r="BD142" s="2" t="inlineStr">
        <is>
          <t/>
        </is>
      </c>
      <c r="BE142" t="inlineStr">
        <is>
          <t>valamely személy vagy szervezet stb. által végrehajtott tranzakciók
elektronikus formában rögzített nyoma</t>
        </is>
      </c>
      <c r="BF142" s="2" t="inlineStr">
        <is>
          <t>traccia di dati</t>
        </is>
      </c>
      <c r="BG142" s="2" t="inlineStr">
        <is>
          <t>3</t>
        </is>
      </c>
      <c r="BH142" s="2" t="inlineStr">
        <is>
          <t/>
        </is>
      </c>
      <c r="BI142" t="inlineStr">
        <is>
          <t>serie di dati memorizzati derivanti da transazioni o attività online svolte dai una particolare persona od organizzazione, ecc.</t>
        </is>
      </c>
      <c r="BJ142" s="2" t="inlineStr">
        <is>
          <t>duomenų pėdsakas</t>
        </is>
      </c>
      <c r="BK142" s="2" t="inlineStr">
        <is>
          <t>3</t>
        </is>
      </c>
      <c r="BL142" s="2" t="inlineStr">
        <is>
          <t/>
        </is>
      </c>
      <c r="BM142" t="inlineStr">
        <is>
          <t>asmens ar organizacijos veiksmų, ryšių ar operacijų elektroninių duomenų visuma</t>
        </is>
      </c>
      <c r="BN142" s="2" t="inlineStr">
        <is>
          <t>datu pēdas</t>
        </is>
      </c>
      <c r="BO142" s="2" t="inlineStr">
        <is>
          <t>2</t>
        </is>
      </c>
      <c r="BP142" s="2" t="inlineStr">
        <is>
          <t/>
        </is>
      </c>
      <c r="BQ142" t="inlineStr">
        <is>
          <t>konkrētas personas
vai organizācijas, u.c. darījumu vai darbību elektronisks ieraksts</t>
        </is>
      </c>
      <c r="BR142" s="2" t="inlineStr">
        <is>
          <t>traċċa tad-data</t>
        </is>
      </c>
      <c r="BS142" s="2" t="inlineStr">
        <is>
          <t>3</t>
        </is>
      </c>
      <c r="BT142" s="2" t="inlineStr">
        <is>
          <t/>
        </is>
      </c>
      <c r="BU142" t="inlineStr">
        <is>
          <t>informazzjoni elettronika li persuna fiżika jew ġuridika tħalli meta twettaq attivitajiet jew tranżazzjonijiet online</t>
        </is>
      </c>
      <c r="BV142" s="2" t="inlineStr">
        <is>
          <t>dataspoor</t>
        </is>
      </c>
      <c r="BW142" s="2" t="inlineStr">
        <is>
          <t>3</t>
        </is>
      </c>
      <c r="BX142" s="2" t="inlineStr">
        <is>
          <t/>
        </is>
      </c>
      <c r="BY142" t="inlineStr">
        <is>
          <t>elektronische verzameling van de transacties of activiteiten van een persoon of organisatie</t>
        </is>
      </c>
      <c r="BZ142" t="inlineStr">
        <is>
          <t/>
        </is>
      </c>
      <c r="CA142" t="inlineStr">
        <is>
          <t/>
        </is>
      </c>
      <c r="CB142" t="inlineStr">
        <is>
          <t/>
        </is>
      </c>
      <c r="CC142" t="inlineStr">
        <is>
          <t/>
        </is>
      </c>
      <c r="CD142" t="inlineStr">
        <is>
          <t/>
        </is>
      </c>
      <c r="CE142" t="inlineStr">
        <is>
          <t/>
        </is>
      </c>
      <c r="CF142" t="inlineStr">
        <is>
          <t/>
        </is>
      </c>
      <c r="CG142" t="inlineStr">
        <is>
          <t/>
        </is>
      </c>
      <c r="CH142" t="inlineStr">
        <is>
          <t/>
        </is>
      </c>
      <c r="CI142" t="inlineStr">
        <is>
          <t/>
        </is>
      </c>
      <c r="CJ142" t="inlineStr">
        <is>
          <t/>
        </is>
      </c>
      <c r="CK142" t="inlineStr">
        <is>
          <t/>
        </is>
      </c>
      <c r="CL142" t="inlineStr">
        <is>
          <t/>
        </is>
      </c>
      <c r="CM142" t="inlineStr">
        <is>
          <t/>
        </is>
      </c>
      <c r="CN142" t="inlineStr">
        <is>
          <t/>
        </is>
      </c>
      <c r="CO142" t="inlineStr">
        <is>
          <t/>
        </is>
      </c>
      <c r="CP142" s="2" t="inlineStr">
        <is>
          <t>sled podatkov|
podatkovna sled</t>
        </is>
      </c>
      <c r="CQ142" s="2" t="inlineStr">
        <is>
          <t>3|
3</t>
        </is>
      </c>
      <c r="CR142" s="2" t="inlineStr">
        <is>
          <t xml:space="preserve">|
</t>
        </is>
      </c>
      <c r="CS142" t="inlineStr">
        <is>
          <t>sledi, ki jih ustvarjajo platforme za povpraševanje v oglasnem prostoru na digitalnih medijih in so odsev spletnih aktivnosti uporabnikov</t>
        </is>
      </c>
      <c r="CT142" s="2" t="inlineStr">
        <is>
          <t>dataspår</t>
        </is>
      </c>
      <c r="CU142" s="2" t="inlineStr">
        <is>
          <t>3</t>
        </is>
      </c>
      <c r="CV142" s="2" t="inlineStr">
        <is>
          <t/>
        </is>
      </c>
      <c r="CW142" t="inlineStr">
        <is>
          <t/>
        </is>
      </c>
    </row>
    <row r="143">
      <c r="A143" s="1" t="str">
        <f>HYPERLINK("https://iate.europa.eu/entry/result/3506934/all", "3506934")</f>
        <v>3506934</v>
      </c>
      <c r="B143" t="inlineStr">
        <is>
          <t>EDUCATION AND COMMUNICATIONS</t>
        </is>
      </c>
      <c r="C143" t="inlineStr">
        <is>
          <t>EDUCATION AND COMMUNICATIONS|information technology and data processing</t>
        </is>
      </c>
      <c r="D143" t="inlineStr">
        <is>
          <t>yes</t>
        </is>
      </c>
      <c r="E143" t="inlineStr">
        <is>
          <t/>
        </is>
      </c>
      <c r="F143" s="2" t="inlineStr">
        <is>
          <t>тънък клиент</t>
        </is>
      </c>
      <c r="G143" s="2" t="inlineStr">
        <is>
          <t>3</t>
        </is>
      </c>
      <c r="H143" s="2" t="inlineStr">
        <is>
          <t/>
        </is>
      </c>
      <c r="I143" t="inlineStr">
        <is>
          <t>компютър или програма-клиент в мрежа с клиент-сървърна или терминална архитектура, който пренася всичката или голяма част от задачите по обработка на информацията на сървър</t>
        </is>
      </c>
      <c r="J143" s="2" t="inlineStr">
        <is>
          <t>počítač typu tenký klient</t>
        </is>
      </c>
      <c r="K143" s="2" t="inlineStr">
        <is>
          <t>3</t>
        </is>
      </c>
      <c r="L143" s="2" t="inlineStr">
        <is>
          <t/>
        </is>
      </c>
      <c r="M143" t="inlineStr">
        <is>
          <t>samostatně napájený počítač, jehož primární funkce je zajištěna připojením ke vzdáleným výpočetním prostředkům a jehož hlavní výpočetní funkce jsou zajišťovány vzdálenými výpočetními prostředky</t>
        </is>
      </c>
      <c r="N143" s="2" t="inlineStr">
        <is>
          <t>tynd klient</t>
        </is>
      </c>
      <c r="O143" s="2" t="inlineStr">
        <is>
          <t>3</t>
        </is>
      </c>
      <c r="P143" s="2" t="inlineStr">
        <is>
          <t/>
        </is>
      </c>
      <c r="Q143" t="inlineStr">
        <is>
          <t>computer med uafhængig strømforsyning, som har brug for adgang til fjernressourcer for at kunne udføre primære funktioner</t>
        </is>
      </c>
      <c r="R143" s="2" t="inlineStr">
        <is>
          <t>Thin Client|
Lean Client</t>
        </is>
      </c>
      <c r="S143" s="2" t="inlineStr">
        <is>
          <t>3|
3</t>
        </is>
      </c>
      <c r="T143" s="2" t="inlineStr">
        <is>
          <t xml:space="preserve">|
</t>
        </is>
      </c>
      <c r="U143" t="inlineStr">
        <is>
          <t>kostengünstiger, zentral verwalteter Computer ohne CD-ROM-Laufwerk, Diskettenlaufwerk und Erweiterungs-Steckplätze</t>
        </is>
      </c>
      <c r="V143" s="2" t="inlineStr">
        <is>
          <t>λεπτός πελάτης|
ελαφρό τερματικό</t>
        </is>
      </c>
      <c r="W143" s="2" t="inlineStr">
        <is>
          <t>3|
3</t>
        </is>
      </c>
      <c r="X143" s="2" t="inlineStr">
        <is>
          <t>|
preferred</t>
        </is>
      </c>
      <c r="Y143" t="inlineStr">
        <is>
          <t>αυτοτελώς τροφοδοτούμενος υπολογιστής ο οποίος, για τις κύριες λειτουργικότητές του, βασίζεται σε σύνδεση με απομακρυσμένους υπολογιστικούς πόρους (π.χ. εξυπηρετητή, απομακρυσμένο σταθμό εργασίας)</t>
        </is>
      </c>
      <c r="Z143" s="2" t="inlineStr">
        <is>
          <t>thin client</t>
        </is>
      </c>
      <c r="AA143" s="2" t="inlineStr">
        <is>
          <t>3</t>
        </is>
      </c>
      <c r="AB143" s="2" t="inlineStr">
        <is>
          <t/>
        </is>
      </c>
      <c r="AC143" t="inlineStr">
        <is>
          <t>independently-powered computer that relies on a connection to remote computing resources to obtain primary functionality</t>
        </is>
      </c>
      <c r="AD143" s="2" t="inlineStr">
        <is>
          <t>cliente ligero</t>
        </is>
      </c>
      <c r="AE143" s="2" t="inlineStr">
        <is>
          <t>3</t>
        </is>
      </c>
      <c r="AF143" s="2" t="inlineStr">
        <is>
          <t/>
        </is>
      </c>
      <c r="AG143" t="inlineStr">
        <is>
          <t>Ordenador alimentado de forma independiente que depende de una conexión a recursos informáticos remotos para obtener funcionalidad primaria.</t>
        </is>
      </c>
      <c r="AH143" s="2" t="inlineStr">
        <is>
          <t>kõhnklientarvuti</t>
        </is>
      </c>
      <c r="AI143" s="2" t="inlineStr">
        <is>
          <t>3</t>
        </is>
      </c>
      <c r="AJ143" s="2" t="inlineStr">
        <is>
          <t/>
        </is>
      </c>
      <c r="AK143" t="inlineStr">
        <is>
          <t>eraldi toitega arvuti, mis on oma põhifunktsioonide täitmiseks ühendatud eemalasuvate arvutisüsteemidega</t>
        </is>
      </c>
      <c r="AL143" s="2" t="inlineStr">
        <is>
          <t>thin client|
kevyt asiakas|
kevytpääte</t>
        </is>
      </c>
      <c r="AM143" s="2" t="inlineStr">
        <is>
          <t>3|
3|
3</t>
        </is>
      </c>
      <c r="AN143" s="2" t="inlineStr">
        <is>
          <t xml:space="preserve">|
|
</t>
        </is>
      </c>
      <c r="AO143" t="inlineStr">
        <is>
          <t>itsenäisesti virran saava tietokone, jonka ensisijaiset toiminnot edellyttävät yhteyttä etätietojenkäsittelyresursseihin</t>
        </is>
      </c>
      <c r="AP143" s="2" t="inlineStr">
        <is>
          <t>client léger</t>
        </is>
      </c>
      <c r="AQ143" s="2" t="inlineStr">
        <is>
          <t>3</t>
        </is>
      </c>
      <c r="AR143" s="2" t="inlineStr">
        <is>
          <t/>
        </is>
      </c>
      <c r="AS143" t="inlineStr">
        <is>
          <t>au sens matériel, ordinateur qui, dans une architecture client-serveur, n'a presque pas de logique d'application et dépend donc surtout du serveur central pour le traitement</t>
        </is>
      </c>
      <c r="AT143" s="2" t="inlineStr">
        <is>
          <t>caolchliant</t>
        </is>
      </c>
      <c r="AU143" s="2" t="inlineStr">
        <is>
          <t>3</t>
        </is>
      </c>
      <c r="AV143" s="2" t="inlineStr">
        <is>
          <t/>
        </is>
      </c>
      <c r="AW143" t="inlineStr">
        <is>
          <t/>
        </is>
      </c>
      <c r="AX143" s="2" t="inlineStr">
        <is>
          <t>mršavi klijent</t>
        </is>
      </c>
      <c r="AY143" s="2" t="inlineStr">
        <is>
          <t>3</t>
        </is>
      </c>
      <c r="AZ143" s="2" t="inlineStr">
        <is>
          <t/>
        </is>
      </c>
      <c r="BA143" t="inlineStr">
        <is>
          <t/>
        </is>
      </c>
      <c r="BB143" s="2" t="inlineStr">
        <is>
          <t>vékonykliens</t>
        </is>
      </c>
      <c r="BC143" s="2" t="inlineStr">
        <is>
          <t>4</t>
        </is>
      </c>
      <c r="BD143" s="2" t="inlineStr">
        <is>
          <t/>
        </is>
      </c>
      <c r="BE143" t="inlineStr">
        <is>
          <t>olyan külön tápellátással rendelkező számítógép, amelynek távoli számítógépes erőforrásokkal létesített kapcsolatra van szüksége az elsődleges funkciók ellátásához</t>
        </is>
      </c>
      <c r="BF143" s="2" t="inlineStr">
        <is>
          <t>thin client</t>
        </is>
      </c>
      <c r="BG143" s="2" t="inlineStr">
        <is>
          <t>3</t>
        </is>
      </c>
      <c r="BH143" s="2" t="inlineStr">
        <is>
          <t/>
        </is>
      </c>
      <c r="BI143" t="inlineStr">
        <is>
          <t>computer con alimentazione indipendente la cui funzionalità primaria dipende da una connessione a distanza con risorse informatiche, che forniscono le principali funzioni informatiche</t>
        </is>
      </c>
      <c r="BJ143" s="2" t="inlineStr">
        <is>
          <t>mažafunkcis kompiuteris</t>
        </is>
      </c>
      <c r="BK143" s="2" t="inlineStr">
        <is>
          <t>3</t>
        </is>
      </c>
      <c r="BL143" s="2" t="inlineStr">
        <is>
          <t/>
        </is>
      </c>
      <c r="BM143" t="inlineStr">
        <is>
          <t>atskirą maitinimo šaltinį turintis kompiuteris, kuris pagrindines funkcijas atlieka tik tada, kai yra prijungtas prie nuotolinių kompiuterinių išteklių</t>
        </is>
      </c>
      <c r="BN143" s="2" t="inlineStr">
        <is>
          <t>vienkāršots klientdators</t>
        </is>
      </c>
      <c r="BO143" s="2" t="inlineStr">
        <is>
          <t>3</t>
        </is>
      </c>
      <c r="BP143" s="2" t="inlineStr">
        <is>
          <t/>
        </is>
      </c>
      <c r="BQ143" t="inlineStr">
        <is>
          <t/>
        </is>
      </c>
      <c r="BR143" s="2" t="inlineStr">
        <is>
          <t>terminal ħafif</t>
        </is>
      </c>
      <c r="BS143" s="2" t="inlineStr">
        <is>
          <t>3</t>
        </is>
      </c>
      <c r="BT143" s="2" t="inlineStr">
        <is>
          <t/>
        </is>
      </c>
      <c r="BU143" t="inlineStr">
        <is>
          <t>kompjuter b'alimentazzjoni indipendenti li jistrieħ fuq il-konnessjoni ma' riżorsi informatiċi remoti biex jikseb il-funzjonalità primarja</t>
        </is>
      </c>
      <c r="BV143" s="2" t="inlineStr">
        <is>
          <t>thin client</t>
        </is>
      </c>
      <c r="BW143" s="2" t="inlineStr">
        <is>
          <t>3</t>
        </is>
      </c>
      <c r="BX143" s="2" t="inlineStr">
        <is>
          <t/>
        </is>
      </c>
      <c r="BY143" t="inlineStr">
        <is>
          <t>computer met een onafhankelijke stroomtoevoer die voor zijn primaire functionaliteit afhankelijk is van een verbinding met computerapparatuur op een andere locatie</t>
        </is>
      </c>
      <c r="BZ143" s="2" t="inlineStr">
        <is>
          <t>cienki klient</t>
        </is>
      </c>
      <c r="CA143" s="2" t="inlineStr">
        <is>
          <t>3</t>
        </is>
      </c>
      <c r="CB143" s="2" t="inlineStr">
        <is>
          <t/>
        </is>
      </c>
      <c r="CC143" t="inlineStr">
        <is>
          <t>komputer bądź wyspecjalizowane urządzenie (terminal komputerowy) wraz z odpowiednim oprogramowaniem typu klient, umożliwiające obsługę aplikacji stworzonej w architekturze klient-serwer i niezależne od obsługiwanej aplikacji serwerowej</t>
        </is>
      </c>
      <c r="CD143" s="2" t="inlineStr">
        <is>
          <t>cliente magro|
terminal cliente magro</t>
        </is>
      </c>
      <c r="CE143" s="2" t="inlineStr">
        <is>
          <t>3|
3</t>
        </is>
      </c>
      <c r="CF143" s="2" t="inlineStr">
        <is>
          <t xml:space="preserve">|
</t>
        </is>
      </c>
      <c r="CG143" t="inlineStr">
        <is>
          <t>Computador numa rede cliente-servidor totalmente dependente de um servidor para realizar as suas atividades.</t>
        </is>
      </c>
      <c r="CH143" s="2" t="inlineStr">
        <is>
          <t>terminal ușor</t>
        </is>
      </c>
      <c r="CI143" s="2" t="inlineStr">
        <is>
          <t>3</t>
        </is>
      </c>
      <c r="CJ143" s="2" t="inlineStr">
        <is>
          <t/>
        </is>
      </c>
      <c r="CK143" t="inlineStr">
        <is>
          <t>computer care depinde de o conexiune la resurse informatice aflate la distanță (de exemplu, server informatic, stație de lucru la distanță) pentru a beneficia de funcționalități de bază și care nu include mijloace de stocare cu piese rotative care să facă parte integrantă din produs</t>
        </is>
      </c>
      <c r="CL143" s="2" t="inlineStr">
        <is>
          <t>počítač typu tenký klient</t>
        </is>
      </c>
      <c r="CM143" s="2" t="inlineStr">
        <is>
          <t>3</t>
        </is>
      </c>
      <c r="CN143" s="2" t="inlineStr">
        <is>
          <t/>
        </is>
      </c>
      <c r="CO143" t="inlineStr">
        <is>
          <t>nezávisle napájaný počítač, ktorý sa musí pripojiť na vzdialený počítačový zdroj, aby mohol vykonávať základné funkcie, a ktorého hlavné výpočtové funkcie mu poskytujú vzdialené výpočtové zdroje</t>
        </is>
      </c>
      <c r="CP143" s="2" t="inlineStr">
        <is>
          <t>tanki odjemalec</t>
        </is>
      </c>
      <c r="CQ143" s="2" t="inlineStr">
        <is>
          <t>3</t>
        </is>
      </c>
      <c r="CR143" s="2" t="inlineStr">
        <is>
          <t/>
        </is>
      </c>
      <c r="CS143" t="inlineStr">
        <is>
          <t>računalnik, narejen samo za dostop in uporabo aplikacij na strežniku, v oblaku</t>
        </is>
      </c>
      <c r="CT143" s="2" t="inlineStr">
        <is>
          <t>tunn klient</t>
        </is>
      </c>
      <c r="CU143" s="2" t="inlineStr">
        <is>
          <t>3</t>
        </is>
      </c>
      <c r="CV143" s="2" t="inlineStr">
        <is>
          <t/>
        </is>
      </c>
      <c r="CW143" t="inlineStr">
        <is>
          <t/>
        </is>
      </c>
    </row>
    <row r="144">
      <c r="A144" s="1" t="str">
        <f>HYPERLINK("https://iate.europa.eu/entry/result/3571668/all", "3571668")</f>
        <v>3571668</v>
      </c>
      <c r="B144" t="inlineStr">
        <is>
          <t>EDUCATION AND COMMUNICATIONS;EUROPEAN UNION</t>
        </is>
      </c>
      <c r="C144" t="inlineStr">
        <is>
          <t>EDUCATION AND COMMUNICATIONS|information technology and data processing|computer system;EUROPEAN UNION|EU institutions and European civil service</t>
        </is>
      </c>
      <c r="D144" t="inlineStr">
        <is>
          <t>yes</t>
        </is>
      </c>
      <c r="E144" t="inlineStr">
        <is>
          <t/>
        </is>
      </c>
      <c r="F144" s="2" t="inlineStr">
        <is>
          <t>CERT-EU|
екип за незабавно реагиране при компютърни инциденти за институциите, органите и агенциите на ЕС</t>
        </is>
      </c>
      <c r="G144" s="2" t="inlineStr">
        <is>
          <t>3|
2</t>
        </is>
      </c>
      <c r="H144" s="2" t="inlineStr">
        <is>
          <t xml:space="preserve">|
</t>
        </is>
      </c>
      <c r="I144" t="inlineStr">
        <is>
          <t>постоянно действащ от 2012 г. екип, чиято мисия е да подпомага европейските институции в защитата им срещу умишлени и злонамерени атаки, които могат да нарушат целостта на техните информационни активи и да накърнят интересите на ЕС; ресурсите му се осигуряват наред с другото от Европейската комисия, Съвета, Европейския парламент, Комитета на регионите, Икономическия и социален комитет и Европейската агенция за мрежова и информационна сигурност</t>
        </is>
      </c>
      <c r="J144" s="2" t="inlineStr">
        <is>
          <t>skupina pro reakci na počítačové hrozby v orgánech, institucích a jiných subjektech EU|
CERT-EU</t>
        </is>
      </c>
      <c r="K144" s="2" t="inlineStr">
        <is>
          <t>3|
3</t>
        </is>
      </c>
      <c r="L144" s="2" t="inlineStr">
        <is>
          <t xml:space="preserve">|
</t>
        </is>
      </c>
      <c r="M144" t="inlineStr">
        <is>
          <t>skupina podporující evropské orgány při jejich ochraně proti záměrným a zlovolným útokům s potenciálem narušit integritu jejich prostředků IT a poškodit zájmy EU</t>
        </is>
      </c>
      <c r="N144" s="2" t="inlineStr">
        <is>
          <t>CERT-EU|
IT-Beredskabsenheden for EU's Institutioner, Organer og Agenturer</t>
        </is>
      </c>
      <c r="O144" s="2" t="inlineStr">
        <is>
          <t>4|
4</t>
        </is>
      </c>
      <c r="P144" s="2" t="inlineStr">
        <is>
          <t xml:space="preserve">|
</t>
        </is>
      </c>
      <c r="Q144" t="inlineStr">
        <is>
          <t>enhed, hvis opgave er at støtte de europæiske institutioner, så de kan beskytte sig selv mod forsætlige og ondsindede angreb, der kan hæmme integriteten af deres IT-aktiver og skade EU's interesser</t>
        </is>
      </c>
      <c r="R144" s="2" t="inlineStr">
        <is>
          <t>IT-Notfallteam für die Organe, Einrichtungen und sonstigen Stellen der EU|
CERT-EU</t>
        </is>
      </c>
      <c r="S144" s="2" t="inlineStr">
        <is>
          <t>3|
3</t>
        </is>
      </c>
      <c r="T144" s="2" t="inlineStr">
        <is>
          <t xml:space="preserve">|
</t>
        </is>
      </c>
      <c r="U144" t="inlineStr">
        <is>
          <t>Team, das die Aufgabe hat, die Organe und Einrichtungen der EU beim Selbstschutz vor beabsichtigten und böswilligen Angriffen, welche die Integrität ihrer IT-Anlagen beeinträchtigen und den Interessen der EU schaden würden, zu unterstützen</t>
        </is>
      </c>
      <c r="V144" s="2" t="inlineStr">
        <is>
          <t>ομάδα αντιμετώπισης έκτακτων αναγκών στην πληροφορική για τα θεσμικά όργανα και τους οργανισμούς της ΕΕ|
CERT-ΕΕ</t>
        </is>
      </c>
      <c r="W144" s="2" t="inlineStr">
        <is>
          <t>3|
2</t>
        </is>
      </c>
      <c r="X144" s="2" t="inlineStr">
        <is>
          <t xml:space="preserve">|
</t>
        </is>
      </c>
      <c r="Y144" t="inlineStr">
        <is>
          <t>ομάδα που παρέχει υποστήριξη στα ευρωπαϊκά θεσμικά όργανα ώστε να προστατεύονται από εσκεμμένες και δόλιες επιθέσεις που μπορούν να πλήξουν την ακεραιότητα των περιουσιακών στοιχείων ΤΠ που διαθέτουν και να βλάψουν τα συμφέροντα της ΕΕ</t>
        </is>
      </c>
      <c r="Z144" s="2" t="inlineStr">
        <is>
          <t>CERT-EU|
Cybersecurity Centre for the Union institutions, bodies and agencies|
Computer Emergency Response Team for the EU institutions and agencies|
European|
Computer Emergency Response Team for the EU institutions, bodies and agencies</t>
        </is>
      </c>
      <c r="AA144" s="2" t="inlineStr">
        <is>
          <t>4|
3|
1|
1|
3</t>
        </is>
      </c>
      <c r="AB144" s="2" t="inlineStr">
        <is>
          <t xml:space="preserve">|
proposed|
|
|
</t>
        </is>
      </c>
      <c r="AC144" t="inlineStr">
        <is>
          <t>team that supports the European institutions to protect themselves against intentional and malicious attacks that would hamper the integrity of their IT assets and harm the interests of the EU</t>
        </is>
      </c>
      <c r="AD144" s="2" t="inlineStr">
        <is>
          <t>CERT-UE|
Equipo de respuesta a emergencias informáticas de las instituciones, órganos y organismos de la Unión Europea</t>
        </is>
      </c>
      <c r="AE144" s="2" t="inlineStr">
        <is>
          <t>3|
3</t>
        </is>
      </c>
      <c r="AF144" s="2" t="inlineStr">
        <is>
          <t xml:space="preserve">|
</t>
        </is>
      </c>
      <c r="AG144" t="inlineStr">
        <is>
          <t>Equipo cuya misión es ayudar a las instituciones de la UE a protegerse de ataques que puedan poner en peligro la integridad de sus recursos informáticos y perjudicar a los intereses de la UE.</t>
        </is>
      </c>
      <c r="AH144" s="2" t="inlineStr">
        <is>
          <t>Euroopa Liidu institutsioonide, organite ja asutuste infoturbeintsidentidega tegelev rühm|
CERT-EU|
liidu institutsioonide, organite ja asutuste küberturvalisuse keskus</t>
        </is>
      </c>
      <c r="AI144" s="2" t="inlineStr">
        <is>
          <t>3|
3|
2</t>
        </is>
      </c>
      <c r="AJ144" s="2" t="inlineStr">
        <is>
          <t>|
|
proposed</t>
        </is>
      </c>
      <c r="AK144" t="inlineStr">
        <is>
          <t>rühm, mille ülesanne on toetada Euroopa institutsioone ja aidata neil endid kaitsta sihilike ja pahatahtlike rünnete eest, mis võivad kahjustada nende IT-varade terviklust ja ELi huve</t>
        </is>
      </c>
      <c r="AL144" s="2" t="inlineStr">
        <is>
          <t>EU:n toimielinten, elinten ja virastojen tietotekniikan kriisiryhmä|
CERT-EU</t>
        </is>
      </c>
      <c r="AM144" s="2" t="inlineStr">
        <is>
          <t>3|
3</t>
        </is>
      </c>
      <c r="AN144" s="2" t="inlineStr">
        <is>
          <t xml:space="preserve">|
</t>
        </is>
      </c>
      <c r="AO144" t="inlineStr">
        <is>
          <t>ryhmä, jonka tehtävänä on tukea EU:n toimielimiä, jotta nämä voivat suojautua tahallisilta ja vihamielisiltä hyökkäyksiltä, jotka voisivat haitata niiden tietoteknisten resurssien eheyttä ja vahingoittaa EU:n etuja</t>
        </is>
      </c>
      <c r="AP144" s="2" t="inlineStr">
        <is>
          <t>CERT-UE|
équipe d'intervention en cas d'urgence informatique pour les institutions, organes et agences de l'Union européenne</t>
        </is>
      </c>
      <c r="AQ144" s="2" t="inlineStr">
        <is>
          <t>4|
4</t>
        </is>
      </c>
      <c r="AR144" s="2" t="inlineStr">
        <is>
          <t xml:space="preserve">|
</t>
        </is>
      </c>
      <c r="AS144" t="inlineStr">
        <is>
          <t>équipe qui a pour mission d'aider les institutions européennes à se protéger contre les attaques intentionnelles et malveillantes qui compromettraient l'intégrité de leurs biens informatiques et nuiraient aux intérêts de l'Union. Le domaine d'activité de la CERT-UE couvre la prévention, la détection, l'intervention et la récupération</t>
        </is>
      </c>
      <c r="AT144" s="2" t="inlineStr">
        <is>
          <t>CERT-EU|
an Fhoireann Phráinnfhreagartha Ríomhaire d'institiúidí, comhlachtaí agus gníomhaireachtaí AE</t>
        </is>
      </c>
      <c r="AU144" s="2" t="inlineStr">
        <is>
          <t>3|
3</t>
        </is>
      </c>
      <c r="AV144" s="2" t="inlineStr">
        <is>
          <t xml:space="preserve">|
</t>
        </is>
      </c>
      <c r="AW144" t="inlineStr">
        <is>
          <t/>
        </is>
      </c>
      <c r="AX144" s="2" t="inlineStr">
        <is>
          <t>tim za hitne računalne intervencije europskih institucija, tijela i agencija|
CERT-EU</t>
        </is>
      </c>
      <c r="AY144" s="2" t="inlineStr">
        <is>
          <t>3|
3</t>
        </is>
      </c>
      <c r="AZ144" s="2" t="inlineStr">
        <is>
          <t xml:space="preserve">|
</t>
        </is>
      </c>
      <c r="BA144" t="inlineStr">
        <is>
          <t>tim za hitne računalne intervencije institucija i agencija EU-a čija je misija pomoći europskim institucijama da se zaštite od namjernih i zlonamjernih napada koji bi ugrozili cjelovitost njihovih sredstava informacijske tehnologije i ugrozili interese EU-a</t>
        </is>
      </c>
      <c r="BB144" s="2" t="inlineStr">
        <is>
          <t>CERT-EU|
az európai intézmények, szervek és hivatalok számítógépes vészhelyzeteket elhárító csoportja</t>
        </is>
      </c>
      <c r="BC144" s="2" t="inlineStr">
        <is>
          <t>4|
3</t>
        </is>
      </c>
      <c r="BD144" s="2" t="inlineStr">
        <is>
          <t xml:space="preserve">|
</t>
        </is>
      </c>
      <c r="BE144" t="inlineStr">
        <is>
          <t>az uniós intézmények és ügynökségek hálózatbiztonsági vészhelyzeteket elhárító csoportja</t>
        </is>
      </c>
      <c r="BF144" s="2" t="inlineStr">
        <is>
          <t>CERT-UE|
squadra di pronto intervento informatico delle istituzioni, degli organi e delle agenzie europee|
centro per la cibersicurezza delle istituzioni, degli organi e delle agenzie dell'Unione</t>
        </is>
      </c>
      <c r="BG144" s="2" t="inlineStr">
        <is>
          <t>3|
3|
3</t>
        </is>
      </c>
      <c r="BH144" s="2" t="inlineStr">
        <is>
          <t>|
|
proposed</t>
        </is>
      </c>
      <c r="BI144" t="inlineStr">
        <is>
          <t>squadra che aiuta le istituzioni europee a proteggersi dagli attacchi intenzionali e dolosi che potrebbero danneggiare l'integrità del patrimonio informatico e ledere gli interessi dell'UE</t>
        </is>
      </c>
      <c r="BJ144" s="2" t="inlineStr">
        <is>
          <t>Europos institucijų, įstaigų ir agentūrų kompiuterinių incidentų tyrimo tarnyba|
CERT-EU</t>
        </is>
      </c>
      <c r="BK144" s="2" t="inlineStr">
        <is>
          <t>3|
3</t>
        </is>
      </c>
      <c r="BL144" s="2" t="inlineStr">
        <is>
          <t xml:space="preserve">|
</t>
        </is>
      </c>
      <c r="BM144" t="inlineStr">
        <is>
          <t>tarnyba, kurios užduotis – padėti Europos Sąjungos institucijoms apsisaugoti nuo tyčinių ir piktavališkų išpuolių, kurie pakenktų jų IT išteklių vientisumui ir padarytų žalos ES interesams</t>
        </is>
      </c>
      <c r="BN144" s="2" t="inlineStr">
        <is>
          <t>ES iestāžu un aģentūru datorapdraudējumu reaģēšanas vienība|
&lt;i&gt;CERT-EU&lt;/i&gt;</t>
        </is>
      </c>
      <c r="BO144" s="2" t="inlineStr">
        <is>
          <t>3|
3</t>
        </is>
      </c>
      <c r="BP144" s="2" t="inlineStr">
        <is>
          <t xml:space="preserve">|
</t>
        </is>
      </c>
      <c r="BQ144" t="inlineStr">
        <is>
          <t>vienība, kuras uzdevums ir palīdzēt Eiropas iestādēm aizsargāties pret tīšiem un ļaunprātīgiem uzbrukumiem, kuri var iedragāt IT aktīvu veselumu un kaitēt ES interesēm</t>
        </is>
      </c>
      <c r="BR144" s="2" t="inlineStr">
        <is>
          <t>Skwadra ta' Rispons f'Emerġenza relatata mal-Kompjuters għall-istituzzjonijiet, il-korpi u l-aġenziji Ewropej|
CERT-UE</t>
        </is>
      </c>
      <c r="BS144" s="2" t="inlineStr">
        <is>
          <t>3|
3</t>
        </is>
      </c>
      <c r="BT144" s="2" t="inlineStr">
        <is>
          <t xml:space="preserve">|
</t>
        </is>
      </c>
      <c r="BU144" t="inlineStr">
        <is>
          <t>skwadra li tappoġġa lill-Istituzzjonijiet Ewropej biex jipproteġu lilhom infushom kontra attakki intenzjonati u malizzjużi li jfixklu l-integrità tal-assi tal-IT tagħhom u jkunu ta' ħsara għall-interessi tal-UE</t>
        </is>
      </c>
      <c r="BV144" s="2" t="inlineStr">
        <is>
          <t>CERT-EU|
computercrisisresponsteam voor de instellingen, organen en instanties van de Europese Unie</t>
        </is>
      </c>
      <c r="BW144" s="2" t="inlineStr">
        <is>
          <t>3|
4</t>
        </is>
      </c>
      <c r="BX144" s="2" t="inlineStr">
        <is>
          <t>preferred|
preferred</t>
        </is>
      </c>
      <c r="BY144" t="inlineStr">
        <is>
          <t>team dat tot taak heeft de Europese instellingen te ondersteunen bij de bescherming tegen doelbewuste en kwaadwillige aanvallen die de integriteit van de IT-installaties kunnen aantasten en de belangen van de EU kunnen schaden</t>
        </is>
      </c>
      <c r="BZ144" s="2" t="inlineStr">
        <is>
          <t>zespół reagowania na incydenty komputerowe w instytucjach, organach i agencjach UE|
Centrum ds. Cyberbezpieczeństwa instytucji, organów i agencji Unii|
CERT-UE</t>
        </is>
      </c>
      <c r="CA144" s="2" t="inlineStr">
        <is>
          <t>3|
3|
3</t>
        </is>
      </c>
      <c r="CB144" s="2" t="inlineStr">
        <is>
          <t xml:space="preserve">|
|
</t>
        </is>
      </c>
      <c r="CC144" t="inlineStr">
        <is>
          <t>jego zadaniem jest wspieranie instytucji europejskich w zakresie ochrony przed umyślnymi i złośliwymi atakami, które mogłyby naruszyć integralność ich aktywów IT i narazić na szkodę interesy UE. Zakres działań CERT–UE obejmuje zapobieganie, wykrywanie, reagowanie i przywracanie</t>
        </is>
      </c>
      <c r="CD144" s="2" t="inlineStr">
        <is>
          <t>Equipa de Resposta a Emergências Informáticas para as instituições e agências da UE|
CERT-UE</t>
        </is>
      </c>
      <c r="CE144" s="2" t="inlineStr">
        <is>
          <t>3|
3</t>
        </is>
      </c>
      <c r="CF144" s="2" t="inlineStr">
        <is>
          <t xml:space="preserve">|
</t>
        </is>
      </c>
      <c r="CG144" t="inlineStr">
        <is>
          <t>Equipa cuja missão consiste em ajudar as instituições europeias a protegerem-se contra ataques intencionais e mal-intencionados que comprometeriam a integridade dos seus bens informáticos e prejudicariam os interesses da UE.</t>
        </is>
      </c>
      <c r="CH144" s="2" t="inlineStr">
        <is>
          <t>CERT-UE|
Centrul de răspuns la incidente de securitate cibernetică pentru instituțiile, organele și agențiile UE</t>
        </is>
      </c>
      <c r="CI144" s="2" t="inlineStr">
        <is>
          <t>3|
3</t>
        </is>
      </c>
      <c r="CJ144" s="2" t="inlineStr">
        <is>
          <t xml:space="preserve">|
</t>
        </is>
      </c>
      <c r="CK144" t="inlineStr">
        <is>
          <t>centru care asistă instituțiile europene în ceea ce privește protecția acestora împotriva atacurilor intenționate și răuvoitoare care ar afecta integritatea activelor lor informatice și interesele UE</t>
        </is>
      </c>
      <c r="CL144" s="2" t="inlineStr">
        <is>
          <t>tím reakcie na núdzové počítačové situácie v európskych inštitúciách, orgánoch a agentúrach|
CERT-EU</t>
        </is>
      </c>
      <c r="CM144" s="2" t="inlineStr">
        <is>
          <t>3|
3</t>
        </is>
      </c>
      <c r="CN144" s="2" t="inlineStr">
        <is>
          <t xml:space="preserve">|
</t>
        </is>
      </c>
      <c r="CO144" t="inlineStr">
        <is>
          <t>tím na podporu európskych inštitúcií, aby sa chránili pred zámernými a škodlivými útokmi potenciálne narúšajúcimi integritu ich IT aktív a poškodzujúcimi záujmy EÚ, ktorého činnosť zahŕňa prevenciu, odhaľovanie, reakciu a obnovu</t>
        </is>
      </c>
      <c r="CP144" s="2" t="inlineStr">
        <is>
          <t>skupina za odzivanje na računalniške grožnje za evropske institucije, organe in agencije|
CERT-EU</t>
        </is>
      </c>
      <c r="CQ144" s="2" t="inlineStr">
        <is>
          <t>3|
3</t>
        </is>
      </c>
      <c r="CR144" s="2" t="inlineStr">
        <is>
          <t xml:space="preserve">|
</t>
        </is>
      </c>
      <c r="CS144" t="inlineStr">
        <is>
          <t>skupina, ki nudi pomoč evropskim institucijam pri zaščiti pred namernimi in zlonamernimi napadi, ki bi okrnili celovitost njihovih sredstev IT in škodovali interesom EU</t>
        </is>
      </c>
      <c r="CT144" s="2" t="inlineStr">
        <is>
          <t>CERT-EU|
incidenthanteringsorganisationen för EU:s institutioner och byråer</t>
        </is>
      </c>
      <c r="CU144" s="2" t="inlineStr">
        <is>
          <t>2|
3</t>
        </is>
      </c>
      <c r="CV144" s="2" t="inlineStr">
        <is>
          <t xml:space="preserve">|
</t>
        </is>
      </c>
      <c r="CW144" t="inlineStr">
        <is>
          <t>team med uppgift är att hjälpa EU:s institutioner att skydda sig mot avsiktliga och illvilliga angrepp som negativt skulle påverka integriteten i deras it-system och skada EU:s intressen</t>
        </is>
      </c>
    </row>
    <row r="145">
      <c r="A145" s="1" t="str">
        <f>HYPERLINK("https://iate.europa.eu/entry/result/3591198/all", "3591198")</f>
        <v>3591198</v>
      </c>
      <c r="B145" t="inlineStr">
        <is>
          <t>EDUCATION AND COMMUNICATIONS</t>
        </is>
      </c>
      <c r="C145" t="inlineStr">
        <is>
          <t>EDUCATION AND COMMUNICATIONS|information and information processing|information processing|artificial intelligence</t>
        </is>
      </c>
      <c r="D145" t="inlineStr">
        <is>
          <t>yes</t>
        </is>
      </c>
      <c r="E145" t="inlineStr">
        <is>
          <t/>
        </is>
      </c>
      <c r="F145" s="2" t="inlineStr">
        <is>
          <t>система с ИИ|
система с изкуствен интелект</t>
        </is>
      </c>
      <c r="G145" s="2" t="inlineStr">
        <is>
          <t>3|
3</t>
        </is>
      </c>
      <c r="H145" s="2" t="inlineStr">
        <is>
          <t xml:space="preserve">|
</t>
        </is>
      </c>
      <c r="I145" t="inlineStr">
        <is>
          <t>&lt;div&gt;създадена от хора софтуерна и/или хардуерна система, която е способна да постигне зададена цел, като възприема заобикалящата я среда, тълкува събраните данни, разсъждава върху информацията, получена от тях, или я обработва и взема решение за предприемане на най-доброто действие за постигане на дадената цел&lt;br&gt;&lt;/div&gt;</t>
        </is>
      </c>
      <c r="J145" s="2" t="inlineStr">
        <is>
          <t>systém UI|
systém umělé inteligence</t>
        </is>
      </c>
      <c r="K145" s="2" t="inlineStr">
        <is>
          <t>3|
3</t>
        </is>
      </c>
      <c r="L145" s="2" t="inlineStr">
        <is>
          <t xml:space="preserve">|
</t>
        </is>
      </c>
      <c r="M145" t="inlineStr">
        <is>
          <t>softwarový (a případně také hardwarový) systém navržený lidmi, který má zadán složitý cíl a jedná ve fyzické nebo digitální dimenzi, přičemž vnímá své prostředí tím, že získává data, interpretuje shromážděná strukturovaná nebo nestrukturovaná data, usuzuje ze znalostí nebo zpracovává informace odvozené z těchto dat a rozhoduje o nejlepší akci či akcích k dosažení daného cíle&lt;div&gt;&lt;br&gt; 
 &lt;div&gt;Viz také &lt;a href="https://iate.europa.eu/entry/result/3571274/cs" target="_blank"&gt;umělá inteligence&lt;time datetime="1. 12. 2020"&gt; (1. 12. 2020)&lt;/time&gt;&lt;/a&gt;&lt;/div&gt;&lt;/div&gt;</t>
        </is>
      </c>
      <c r="N145" s="2" t="inlineStr">
        <is>
          <t>system med kunstig intelligens|
AI-system|
kunstig intelligens-system</t>
        </is>
      </c>
      <c r="O145" s="2" t="inlineStr">
        <is>
          <t>3|
3|
3</t>
        </is>
      </c>
      <c r="P145" s="2" t="inlineStr">
        <is>
          <t xml:space="preserve">|
|
</t>
        </is>
      </c>
      <c r="Q145" t="inlineStr">
        <is>
          <t>software og/eller hardware designet af mennesker og i stand til at nå det mål, det er sat, ved at forstå det miljø, det er placeret i; indsamling, fortolkning og begrundelse om eller behandling af de opfattede data; og beslutte og implementere den bedste fremgangsmåde for at nå målet ved hjælp af &lt;a href="https://iate.europa.eu/entry/result/1680088/all" target="_blank"&gt;aktuatorer&lt;/a&gt;</t>
        </is>
      </c>
      <c r="R145" s="2" t="inlineStr">
        <is>
          <t>KI-System|
System für Künstliche Intelligenz</t>
        </is>
      </c>
      <c r="S145" s="2" t="inlineStr">
        <is>
          <t>3|
3</t>
        </is>
      </c>
      <c r="T145" s="2" t="inlineStr">
        <is>
          <t xml:space="preserve">|
</t>
        </is>
      </c>
      <c r="U145" t="inlineStr">
        <is>
          <t/>
        </is>
      </c>
      <c r="V145" s="2" t="inlineStr">
        <is>
          <t>σύστημα τεχνητής νοημοσύνης|
σύστημα ΤΝ</t>
        </is>
      </c>
      <c r="W145" s="2" t="inlineStr">
        <is>
          <t>3|
3</t>
        </is>
      </c>
      <c r="X145" s="2" t="inlineStr">
        <is>
          <t xml:space="preserve">|
</t>
        </is>
      </c>
      <c r="Y145" t="inlineStr">
        <is>
          <t>Σύστημα λογισμικού (ή
ενδεχομένως και υλισμικού) που σχεδιάζεται από ανθρώπους και, βάσει ενός
δεδομένου σύνθετου στόχου, ενεργεί στην υλική ή ψηφιακή διάσταση με το να
αντιλαμβάνεται το περιβάλλον του μέσω της απόκτησης δεδομένων, να ερμηνεύει τα
δομημένα ή αδόμητα δεδομένα που έχουν συλλεχθεί, να προβαίνει σε συλλογισμούς
με βάση τις γνώσεις ή να επεξεργάζεται τις πληροφορίες που εξάγονται από αυτά
τα δεδομένα, και να αποφασίζει ποια είναι η βέλτιστη ενέργεια (ή οι βέλτιστες
ενέργειες) που θα πρέπει να εκτελέσει για να επιτύχει τον δεδομένο στόχο.</t>
        </is>
      </c>
      <c r="Z145" s="2" t="inlineStr">
        <is>
          <t>artificial intelligence system|
AI system</t>
        </is>
      </c>
      <c r="AA145" s="2" t="inlineStr">
        <is>
          <t>3|
3</t>
        </is>
      </c>
      <c r="AB145" s="2" t="inlineStr">
        <is>
          <t xml:space="preserve">|
</t>
        </is>
      </c>
      <c r="AC145" t="inlineStr">
        <is>
          <t>software
and/or hardware designed by humans and capable of achieving the goal it has
been set by perceiving the environment in which it is immersed;
collecting, interpreting and reasoning about or processing the data perceived;
and deciding on and
implementing the best course of action to achieve the goal by means of &lt;a href="https://iate.europa.eu/entry/result/1680088/en" target="_blank"&gt;actuators&lt;/a&gt;</t>
        </is>
      </c>
      <c r="AD145" s="2" t="inlineStr">
        <is>
          <t>sistema de inteligencia artificial|
sistema de IA</t>
        </is>
      </c>
      <c r="AE145" s="2" t="inlineStr">
        <is>
          <t>3|
3</t>
        </is>
      </c>
      <c r="AF145" s="2" t="inlineStr">
        <is>
          <t xml:space="preserve">|
</t>
        </is>
      </c>
      <c r="AG145" t="inlineStr">
        <is>
          <t>Sistema
de &lt;i&gt;software&lt;/i&gt; —y, en ocasiones, también de &lt;i&gt;hardware&lt;/i&gt;— diseñado por
seres humanos, que, para alcanzar el objetivo complejo que se le ha asignado, actúa en la dimensión física o digital
mediante:&lt;div&gt;a) la percepción de su entorno (a través de la obtención
de datos) &lt;/div&gt;&lt;div&gt;b) la interpretación de los &lt;a href="https://iate.europa.eu/entry/result/3555810/es" target="_blank"&gt;datos estructurados&lt;/a&gt; o no
estructurados que recopila &lt;/div&gt;&lt;div&gt;c) el razonamiento a partir del conocimiento así obtenido o el
procesamiento de la información derivada de esos datos, &lt;/div&gt;&lt;div&gt;con el fin de decidir y ejecutar la acción óptima para lograr el objetivo
establecido.&lt;/div&gt;</t>
        </is>
      </c>
      <c r="AH145" s="2" t="inlineStr">
        <is>
          <t>tehisintellekti süsteem|
tehisintellektisüsteem|
kratt</t>
        </is>
      </c>
      <c r="AI145" s="2" t="inlineStr">
        <is>
          <t>3|
3|
2</t>
        </is>
      </c>
      <c r="AJ145" s="2" t="inlineStr">
        <is>
          <t xml:space="preserve">|
preferred|
</t>
        </is>
      </c>
      <c r="AK145" t="inlineStr">
        <is>
          <t>inimeste projekteeritud tarkvaraline ja võimalik et ka riistvaraline süsteem, millele antakse keerukas eesmärk ja mis toimib füüsilises või digitaalses mõõtmes, tajudes oma keskkonda
andmehõive abil, tõlgendades kogutud struktureeritud ja struktureerimata andmeid, tehes teadmuse põhjal
järeldusi või töödeldes kõnealustest andmetest saadud teavet ja otsustades, millised on antud eesmärgi
saavutamiseks parimad toimingud</t>
        </is>
      </c>
      <c r="AL145" s="2" t="inlineStr">
        <is>
          <t>tekoälyjärjestelmä</t>
        </is>
      </c>
      <c r="AM145" s="2" t="inlineStr">
        <is>
          <t>2</t>
        </is>
      </c>
      <c r="AN145" s="2" t="inlineStr">
        <is>
          <t/>
        </is>
      </c>
      <c r="AO145" t="inlineStr">
        <is>
          <t>ihmisten suunnittelemat tekoälyyn perustuvat komponentit, ohjelmistot ja/tai laitteistot, jotka pystyvät saavuttamaan niille asetetun tavoitteen havainnoimalla järjestelmän ympäristöä sensorien avulla ja keräämällä ja tulkitsemalla tällä tavoin tietoja, tekemällä päätelmiä havainnoistaan tai käsittelemällä tästä datasta saatuja tietoja ja päättämällä, mikä on paras toimintatapa, ja toimimalla sitten tämän mukaisesti toimilaitteiden avulla ja muuttaen näin mahdollisesti ympäristöä</t>
        </is>
      </c>
      <c r="AP145" s="2" t="inlineStr">
        <is>
          <t>système d'intelligence artificielle|
système d'IA</t>
        </is>
      </c>
      <c r="AQ145" s="2" t="inlineStr">
        <is>
          <t>3|
3</t>
        </is>
      </c>
      <c r="AR145" s="2" t="inlineStr">
        <is>
          <t xml:space="preserve">|
</t>
        </is>
      </c>
      <c r="AS145" t="inlineStr">
        <is>
          <t>système logiciel (ou éventuellement matériel) conçu par des êtres humains et qui, ayant reçu un objectif complexe, agit dans le monde réel ou numérique en percevant son environnement par l'acquisition de données, en interprétant les données structurées ou non structurées collectées, en appliquant un raisonnement aux connaissances, ou en traitant les informations, dérivées de ces données et en décidant des meilleures actions à prendre pour atteindre l'objectif donné</t>
        </is>
      </c>
      <c r="AT145" s="2" t="inlineStr">
        <is>
          <t>córas IS|
córas intleachta saorga</t>
        </is>
      </c>
      <c r="AU145" s="2" t="inlineStr">
        <is>
          <t>2|
3</t>
        </is>
      </c>
      <c r="AV145" s="2" t="inlineStr">
        <is>
          <t xml:space="preserve">|
</t>
        </is>
      </c>
      <c r="AW145" t="inlineStr">
        <is>
          <t/>
        </is>
      </c>
      <c r="AX145" s="2" t="inlineStr">
        <is>
          <t>sustav umjetne inteligencije</t>
        </is>
      </c>
      <c r="AY145" s="2" t="inlineStr">
        <is>
          <t>3</t>
        </is>
      </c>
      <c r="AZ145" s="2" t="inlineStr">
        <is>
          <t/>
        </is>
      </c>
      <c r="BA145" t="inlineStr">
        <is>
          <t/>
        </is>
      </c>
      <c r="BB145" s="2" t="inlineStr">
        <is>
          <t>mesterséges intelligenciára épülő rendszer|
mesterségesintelligencia-rendszer|
MI-rendszer</t>
        </is>
      </c>
      <c r="BC145" s="2" t="inlineStr">
        <is>
          <t>3|
3|
3</t>
        </is>
      </c>
      <c r="BD145" s="2" t="inlineStr">
        <is>
          <t xml:space="preserve">|
|
</t>
        </is>
      </c>
      <c r="BE145" t="inlineStr">
        <is>
          <t>olyan szoftver, amely az ember által meghatározott célkitűzések adott csoportja tekintetében olyan kimeneteket, például tartalmat, előrejelzéseket, ajánlásokat vagy döntéseket képes generálni, amelyek befolyásolják azt a környezetet, amellyel kölcsönhatásba lépnek</t>
        </is>
      </c>
      <c r="BF145" s="2" t="inlineStr">
        <is>
          <t>sistema di intelligenza artificiale|
sistema di IA</t>
        </is>
      </c>
      <c r="BG145" s="2" t="inlineStr">
        <is>
          <t>3|
3</t>
        </is>
      </c>
      <c r="BH145" s="2" t="inlineStr">
        <is>
          <t xml:space="preserve">|
</t>
        </is>
      </c>
      <c r="BI145" t="inlineStr">
        <is>
          <t>sistemi software (ed eventualmente hardware) progettati dall'uomo che, dato un obiettivo complesso, agiscono nella dimensione fisica o digitale percependo il proprio ambiente 
attraverso l'acquisizione di dati, interpretando i dati strutturati o non strutturati raccolti, ragionando sulle 
conoscenze, o elaborando le informazioni derivate da questi dati e decidendo le migliori azioni da intraprendere 
per raggiungere l'obiettivo dato</t>
        </is>
      </c>
      <c r="BJ145" s="2" t="inlineStr">
        <is>
          <t>dirbtinio intelekto sistema|
DI sistema</t>
        </is>
      </c>
      <c r="BK145" s="2" t="inlineStr">
        <is>
          <t>3|
3</t>
        </is>
      </c>
      <c r="BL145" s="2" t="inlineStr">
        <is>
          <t xml:space="preserve">|
</t>
        </is>
      </c>
      <c r="BM145" t="inlineStr">
        <is>
          <t>sistemos, kurios demonstruoja
protingą ir sumanų elgesį, analizuodamos savo aplinką ir priimdamos gana savarankiškus sprendimus tikslui pasiekti</t>
        </is>
      </c>
      <c r="BN145" s="2" t="inlineStr">
        <is>
          <t>MI sistēma|
mākslīgā intelekta sistēma</t>
        </is>
      </c>
      <c r="BO145" s="2" t="inlineStr">
        <is>
          <t>3|
2</t>
        </is>
      </c>
      <c r="BP145" s="2" t="inlineStr">
        <is>
          <t xml:space="preserve">|
</t>
        </is>
      </c>
      <c r="BQ145" t="inlineStr">
        <is>
          <t>cilvēku
izstrādāta programmatūra un/vai aparatūra, kas spēj sasniegt tai nosprausto
mērķi, tāpēc ka tā: spēj saprast savu apkārtējo vidi; apkopot un interpretēt tās rīcībā esošos datus un spriest par tiem jeb tos apstrādāt; pieņemt lēmumu par to, kā ar
&lt;a href="https://iate.europa.eu/entry/slideshow/1629448223095/1680088/en-lv" target="_blank"&gt;aktuatoru &lt;/a&gt;palīdzību vislabāk sasniegt mērķi, un šo savu lēmumu īstenot</t>
        </is>
      </c>
      <c r="BR145" s="2" t="inlineStr">
        <is>
          <t>sistema ta' intelliġenza artifiċjali</t>
        </is>
      </c>
      <c r="BS145" s="2" t="inlineStr">
        <is>
          <t>3</t>
        </is>
      </c>
      <c r="BT145" s="2" t="inlineStr">
        <is>
          <t/>
        </is>
      </c>
      <c r="BU145" t="inlineStr">
        <is>
          <t>software u/jew hardware mfassal mill-bniedem u li kapaċi jikseb l-għan li ngħata billi jipperċepixxi l-ambjent li tpoġġa fih permezz ta' sensors, jiġbor, jinterpreta u jirraġuna dwar id-data perċeputa u jipproċessa din id-data filwaqt li jiddeċiedi dwar l-aħjar perkors ta' azzjoni u dwar kif se jimplimenta dan il-perkors biex jikseb l-għan permezz ta' attwaturi</t>
        </is>
      </c>
      <c r="BV145" s="2" t="inlineStr">
        <is>
          <t>AI-systeem|
KI-systeem|
artificiële-intelligentiesysteem|
kunstmatige-intelligentiesysteem</t>
        </is>
      </c>
      <c r="BW145" s="2" t="inlineStr">
        <is>
          <t>3|
2|
3|
2</t>
        </is>
      </c>
      <c r="BX145" s="2" t="inlineStr">
        <is>
          <t xml:space="preserve">preferred|
|
preferred|
</t>
        </is>
      </c>
      <c r="BY145" t="inlineStr">
        <is>
          <t>soft- of hardwaresysteem ontwikkeld door de mens dat in de reële of digitale wereld de omgeving waarneemt door gegevens te verzamelen, informatie te verwerken en te interpreteren en op basis hiervan beslist over de beste handelswijze om een bepaald doel te bereiken</t>
        </is>
      </c>
      <c r="BZ145" s="2" t="inlineStr">
        <is>
          <t>system sztucznej inteligencji|
SSI</t>
        </is>
      </c>
      <c r="CA145" s="2" t="inlineStr">
        <is>
          <t>3|
3</t>
        </is>
      </c>
      <c r="CB145" s="2" t="inlineStr">
        <is>
          <t xml:space="preserve">|
</t>
        </is>
      </c>
      <c r="CC145" t="inlineStr">
        <is>
          <t>system symulujący - w oparciu o nowe informacje i podejmowane decyzje - rozumowanie, którego ludzie używają do uczenia się</t>
        </is>
      </c>
      <c r="CD145" s="2" t="inlineStr">
        <is>
          <t>sistema de inteligência artificial|
sistema de IA</t>
        </is>
      </c>
      <c r="CE145" s="2" t="inlineStr">
        <is>
          <t>3|
3</t>
        </is>
      </c>
      <c r="CF145" s="2" t="inlineStr">
        <is>
          <t xml:space="preserve">|
</t>
        </is>
      </c>
      <c r="CG145" t="inlineStr">
        <is>
          <t>Tecnologia capaz de executar tarefas tradicionalmente associadas à inteligência humana, como a perceção visual, o reconhecimento de voz, a tomada de decisões e a tradução de idiomas.</t>
        </is>
      </c>
      <c r="CH145" s="2" t="inlineStr">
        <is>
          <t>sistem de inteligență artificială|
sistem de IA</t>
        </is>
      </c>
      <c r="CI145" s="2" t="inlineStr">
        <is>
          <t>3|
3</t>
        </is>
      </c>
      <c r="CJ145" s="2" t="inlineStr">
        <is>
          <t xml:space="preserve">|
</t>
        </is>
      </c>
      <c r="CK145" t="inlineStr">
        <is>
          <t>sistem software și/sau hardware proiectat de oameni și capabil, în cazul în care i se dă un obiectiv complex, să acționeze în dimensiunea fizică sau digitală, percepând mediul prin intermediul
preluării datelor, prin
interpretarea datelor structurate sau nestructurate colectate, prin raționarea cu
privire la cunoștințe sau prin prelucrarea informațiilor obținute din aceste
date și prin deciderea celei/celor mai bune acțiuni care trebuie întreprinse
pentru a realiza obiectivul dat</t>
        </is>
      </c>
      <c r="CL145" s="2" t="inlineStr">
        <is>
          <t>systém umelej inteligencie</t>
        </is>
      </c>
      <c r="CM145" s="2" t="inlineStr">
        <is>
          <t>3</t>
        </is>
      </c>
      <c r="CN145" s="2" t="inlineStr">
        <is>
          <t/>
        </is>
      </c>
      <c r="CO145" t="inlineStr">
        <is>
          <t>softvérový (a
prípadne aj hardvérový) systém navrhnutý človekom, ktorý vzhľadom na komplexnosť
úlohy, ktorú má vyriešiť, pôsobí vo fyzickom alebo digitálnom rozmere tak, že
vníma okolité prostredie získavaním údajov, interpretáciou zhromaždených štruktúrovaných alebo neštruktúrovaných údajov, odvodzovaním z nich alebo spracúvaním informácií odvodených z týchto
údajov a že rozhoduje o najvhodnejších krokoch na dosiahnutie danej úlohy</t>
        </is>
      </c>
      <c r="CP145" s="2" t="inlineStr">
        <is>
          <t>sistem UI|
umetnointeligenčni sistem|
sistem umetne inteligence</t>
        </is>
      </c>
      <c r="CQ145" s="2" t="inlineStr">
        <is>
          <t>3|
3|
3</t>
        </is>
      </c>
      <c r="CR145" s="2" t="inlineStr">
        <is>
          <t xml:space="preserve">|
|
</t>
        </is>
      </c>
      <c r="CS145" t="inlineStr">
        <is>
          <t>programska in/ali strojna oprema, ki so jo oblikovali ljudje in ki lahko zastavljeni cilj doseže z zaznavanjem
svojega okolja, zbiranjem in interpretiranjem podatkov, sklepanjem na podlagi teh podatkov ali njihovim obdelovanjem ter z odločanjem o najboljših
ukrepih za dosego zastavljenega cilja in udejanjanjem teh ukrepov</t>
        </is>
      </c>
      <c r="CT145" s="2" t="inlineStr">
        <is>
          <t>AI-system|
system för artificiell intelligens</t>
        </is>
      </c>
      <c r="CU145" s="2" t="inlineStr">
        <is>
          <t>3|
3</t>
        </is>
      </c>
      <c r="CV145" s="2" t="inlineStr">
        <is>
          <t xml:space="preserve">|
</t>
        </is>
      </c>
      <c r="CW145" t="inlineStr">
        <is>
          <t/>
        </is>
      </c>
    </row>
    <row r="146">
      <c r="A146" s="1" t="str">
        <f>HYPERLINK("https://iate.europa.eu/entry/result/3626686/all", "3626686")</f>
        <v>3626686</v>
      </c>
      <c r="B146" t="inlineStr">
        <is>
          <t>EDUCATION AND COMMUNICATIONS</t>
        </is>
      </c>
      <c r="C146" t="inlineStr">
        <is>
          <t>EDUCATION AND COMMUNICATIONS|communications;EDUCATION AND COMMUNICATIONS|information technology and data processing</t>
        </is>
      </c>
      <c r="D146" t="inlineStr">
        <is>
          <t>yes</t>
        </is>
      </c>
      <c r="E146" t="inlineStr">
        <is>
          <t/>
        </is>
      </c>
      <c r="F146" t="inlineStr">
        <is>
          <t/>
        </is>
      </c>
      <c r="G146" t="inlineStr">
        <is>
          <t/>
        </is>
      </c>
      <c r="H146" t="inlineStr">
        <is>
          <t/>
        </is>
      </c>
      <c r="I146" t="inlineStr">
        <is>
          <t/>
        </is>
      </c>
      <c r="J146" s="2" t="inlineStr">
        <is>
          <t>vyhledávací algoritmus|
algoritmus vyhledávání</t>
        </is>
      </c>
      <c r="K146" s="2" t="inlineStr">
        <is>
          <t>3|
3</t>
        </is>
      </c>
      <c r="L146" s="2" t="inlineStr">
        <is>
          <t xml:space="preserve">|
</t>
        </is>
      </c>
      <c r="M146" t="inlineStr">
        <is>
          <t>proces používaný ve vyhledávačích, který na základě klíčových slov po vyhodnocení množství možných řešení zajistí dohledání konkrétních dat v souboru dat</t>
        </is>
      </c>
      <c r="N146" s="2" t="inlineStr">
        <is>
          <t>søgealgoritme</t>
        </is>
      </c>
      <c r="O146" s="2" t="inlineStr">
        <is>
          <t>3</t>
        </is>
      </c>
      <c r="P146" s="2" t="inlineStr">
        <is>
          <t/>
        </is>
      </c>
      <c r="Q146" t="inlineStr">
        <is>
          <t/>
        </is>
      </c>
      <c r="R146" s="2" t="inlineStr">
        <is>
          <t>Suchalgorithmus</t>
        </is>
      </c>
      <c r="S146" s="2" t="inlineStr">
        <is>
          <t>3</t>
        </is>
      </c>
      <c r="T146" s="2" t="inlineStr">
        <is>
          <t/>
        </is>
      </c>
      <c r="U146" t="inlineStr">
        <is>
          <t>Schritt-für-Schritt-Prozedur, die verwendet wird, um bestimmte Daten in einer Sammlung von Daten zu lokalisieren</t>
        </is>
      </c>
      <c r="V146" s="2" t="inlineStr">
        <is>
          <t>αλγόριθμος αναζήτησης</t>
        </is>
      </c>
      <c r="W146" s="2" t="inlineStr">
        <is>
          <t>3</t>
        </is>
      </c>
      <c r="X146" s="2" t="inlineStr">
        <is>
          <t/>
        </is>
      </c>
      <c r="Y146" t="inlineStr">
        <is>
          <t>διαδικασία βήμα προς βήμα που χρησιμοποιείται για τον εντοπισμό συγκεκριμένων δεδομένων μεταξύ μιας συλλογής δεδομένων</t>
        </is>
      </c>
      <c r="Z146" s="2" t="inlineStr">
        <is>
          <t>search algorithm</t>
        </is>
      </c>
      <c r="AA146" s="2" t="inlineStr">
        <is>
          <t>3</t>
        </is>
      </c>
      <c r="AB146" s="2" t="inlineStr">
        <is>
          <t/>
        </is>
      </c>
      <c r="AC146" t="inlineStr">
        <is>
          <t>step-by-step procedure used to locate specific data among a collection of data</t>
        </is>
      </c>
      <c r="AD146" s="2" t="inlineStr">
        <is>
          <t>algoritmo de búsqueda</t>
        </is>
      </c>
      <c r="AE146" s="2" t="inlineStr">
        <is>
          <t>3</t>
        </is>
      </c>
      <c r="AF146" s="2" t="inlineStr">
        <is>
          <t/>
        </is>
      </c>
      <c r="AG146" t="inlineStr">
        <is>
          <t>Conjunto de instrucciones que están diseñadas para localizar un elemento con ciertas propiedades dentro de una estructura de datos.</t>
        </is>
      </c>
      <c r="AH146" s="2" t="inlineStr">
        <is>
          <t>otsingualgoritm</t>
        </is>
      </c>
      <c r="AI146" s="2" t="inlineStr">
        <is>
          <t>3</t>
        </is>
      </c>
      <c r="AJ146" s="2" t="inlineStr">
        <is>
          <t/>
        </is>
      </c>
      <c r="AK146" t="inlineStr">
        <is>
          <t/>
        </is>
      </c>
      <c r="AL146" s="2" t="inlineStr">
        <is>
          <t>hakualgoritmi</t>
        </is>
      </c>
      <c r="AM146" s="2" t="inlineStr">
        <is>
          <t>3</t>
        </is>
      </c>
      <c r="AN146" s="2" t="inlineStr">
        <is>
          <t/>
        </is>
      </c>
      <c r="AO146" t="inlineStr">
        <is>
          <t>&lt;a href="https://iate.europa.eu/entry/result/903231/fi" target="_blank"&gt;hakuohjelman&lt;/a&gt; käyttämä algoritmi, jonka avulla ohjelma löytää ja valikoi hakutulokset</t>
        </is>
      </c>
      <c r="AP146" s="2" t="inlineStr">
        <is>
          <t>algorithme de recherche</t>
        </is>
      </c>
      <c r="AQ146" s="2" t="inlineStr">
        <is>
          <t>3</t>
        </is>
      </c>
      <c r="AR146" s="2" t="inlineStr">
        <is>
          <t/>
        </is>
      </c>
      <c r="AS146" t="inlineStr">
        <is>
          <t>ensemble de règles opératoires dont l'application permet de résoudre un problème de recherche, à savoir récupérer des informations stockées dans un ensemble de données</t>
        </is>
      </c>
      <c r="AT146" t="inlineStr">
        <is>
          <t/>
        </is>
      </c>
      <c r="AU146" t="inlineStr">
        <is>
          <t/>
        </is>
      </c>
      <c r="AV146" t="inlineStr">
        <is>
          <t/>
        </is>
      </c>
      <c r="AW146" t="inlineStr">
        <is>
          <t/>
        </is>
      </c>
      <c r="AX146" s="2" t="inlineStr">
        <is>
          <t>algoritam pretraživanja</t>
        </is>
      </c>
      <c r="AY146" s="2" t="inlineStr">
        <is>
          <t>3</t>
        </is>
      </c>
      <c r="AZ146" s="2" t="inlineStr">
        <is>
          <t/>
        </is>
      </c>
      <c r="BA146" t="inlineStr">
        <is>
          <t/>
        </is>
      </c>
      <c r="BB146" t="inlineStr">
        <is>
          <t/>
        </is>
      </c>
      <c r="BC146" t="inlineStr">
        <is>
          <t/>
        </is>
      </c>
      <c r="BD146" t="inlineStr">
        <is>
          <t/>
        </is>
      </c>
      <c r="BE146" t="inlineStr">
        <is>
          <t/>
        </is>
      </c>
      <c r="BF146" s="2" t="inlineStr">
        <is>
          <t>algoritmo di ricerca</t>
        </is>
      </c>
      <c r="BG146" s="2" t="inlineStr">
        <is>
          <t>3</t>
        </is>
      </c>
      <c r="BH146" s="2" t="inlineStr">
        <is>
          <t/>
        </is>
      </c>
      <c r="BI146" t="inlineStr">
        <is>
          <t>algoritmo che ricerca
di un elemento specifico in un insieme di dati</t>
        </is>
      </c>
      <c r="BJ146" s="2" t="inlineStr">
        <is>
          <t>paieškos algoritmas</t>
        </is>
      </c>
      <c r="BK146" s="2" t="inlineStr">
        <is>
          <t>3</t>
        </is>
      </c>
      <c r="BL146" s="2" t="inlineStr">
        <is>
          <t/>
        </is>
      </c>
      <c r="BM146" t="inlineStr">
        <is>
          <t/>
        </is>
      </c>
      <c r="BN146" s="2" t="inlineStr">
        <is>
          <t>meklēšanas algoritms</t>
        </is>
      </c>
      <c r="BO146" s="2" t="inlineStr">
        <is>
          <t>3</t>
        </is>
      </c>
      <c r="BP146" s="2" t="inlineStr">
        <is>
          <t/>
        </is>
      </c>
      <c r="BQ146" t="inlineStr">
        <is>
          <t/>
        </is>
      </c>
      <c r="BR146" s="2" t="inlineStr">
        <is>
          <t>algoritmu tat-tiftix</t>
        </is>
      </c>
      <c r="BS146" s="2" t="inlineStr">
        <is>
          <t>3</t>
        </is>
      </c>
      <c r="BT146" s="2" t="inlineStr">
        <is>
          <t/>
        </is>
      </c>
      <c r="BU146" t="inlineStr">
        <is>
          <t>proċedura pass pass użata biex tiġi lokalizzata &lt;i&gt;data &lt;/i&gt;speċifika f'kollezzjoni ta' &lt;i&gt;data&lt;/i&gt;</t>
        </is>
      </c>
      <c r="BV146" s="2" t="inlineStr">
        <is>
          <t>zoekalgoritme</t>
        </is>
      </c>
      <c r="BW146" s="2" t="inlineStr">
        <is>
          <t>3</t>
        </is>
      </c>
      <c r="BX146" s="2" t="inlineStr">
        <is>
          <t/>
        </is>
      </c>
      <c r="BY146" t="inlineStr">
        <is>
          <t>stapsgewijze
 procedure die wordt gebruikt om specifieke data te zoeken in een verzameling van brongegevens</t>
        </is>
      </c>
      <c r="BZ146" s="2" t="inlineStr">
        <is>
          <t>algorytm wyszukiwania</t>
        </is>
      </c>
      <c r="CA146" s="2" t="inlineStr">
        <is>
          <t>3</t>
        </is>
      </c>
      <c r="CB146" s="2" t="inlineStr">
        <is>
          <t/>
        </is>
      </c>
      <c r="CC146" t="inlineStr">
        <is>
          <t>&lt;div&gt;aktywna część programu wyszukiwarki mająca za zadanie indeksowanie serwisów oraz ich zawartości;ustalanie rankingu serwisów i stron;formowanie wyników wyszukiwania&lt;/div&gt;</t>
        </is>
      </c>
      <c r="CD146" t="inlineStr">
        <is>
          <t/>
        </is>
      </c>
      <c r="CE146" t="inlineStr">
        <is>
          <t/>
        </is>
      </c>
      <c r="CF146" t="inlineStr">
        <is>
          <t/>
        </is>
      </c>
      <c r="CG146" t="inlineStr">
        <is>
          <t/>
        </is>
      </c>
      <c r="CH146" t="inlineStr">
        <is>
          <t/>
        </is>
      </c>
      <c r="CI146" t="inlineStr">
        <is>
          <t/>
        </is>
      </c>
      <c r="CJ146" t="inlineStr">
        <is>
          <t/>
        </is>
      </c>
      <c r="CK146" t="inlineStr">
        <is>
          <t/>
        </is>
      </c>
      <c r="CL146" s="2" t="inlineStr">
        <is>
          <t>vyhľadávací algoritmus|
algoritmus vyhľadávania</t>
        </is>
      </c>
      <c r="CM146" s="2" t="inlineStr">
        <is>
          <t>3|
3</t>
        </is>
      </c>
      <c r="CN146" s="2" t="inlineStr">
        <is>
          <t xml:space="preserve">|
</t>
        </is>
      </c>
      <c r="CO146" t="inlineStr">
        <is>
          <t>postup zložený z jednoltivých krokov a používaný na lokalizáciu konkrétnych údajov v súbore údajov</t>
        </is>
      </c>
      <c r="CP146" s="2" t="inlineStr">
        <is>
          <t>iskalni algoritem</t>
        </is>
      </c>
      <c r="CQ146" s="2" t="inlineStr">
        <is>
          <t>3</t>
        </is>
      </c>
      <c r="CR146" s="2" t="inlineStr">
        <is>
          <t/>
        </is>
      </c>
      <c r="CS146" t="inlineStr">
        <is>
          <t/>
        </is>
      </c>
      <c r="CT146" s="2" t="inlineStr">
        <is>
          <t>sökalgoritm</t>
        </is>
      </c>
      <c r="CU146" s="2" t="inlineStr">
        <is>
          <t>3</t>
        </is>
      </c>
      <c r="CV146" s="2" t="inlineStr">
        <is>
          <t/>
        </is>
      </c>
      <c r="CW146" t="inlineStr">
        <is>
          <t>steg-för-steg-procedur som används för att
lokalisera specifik data i en datainsamling</t>
        </is>
      </c>
    </row>
    <row r="147">
      <c r="A147" s="1" t="str">
        <f>HYPERLINK("https://iate.europa.eu/entry/result/3561714/all", "3561714")</f>
        <v>3561714</v>
      </c>
      <c r="B147" t="inlineStr">
        <is>
          <t>POLITICS;EDUCATION AND COMMUNICATIONS</t>
        </is>
      </c>
      <c r="C147" t="inlineStr">
        <is>
          <t>POLITICS|politics and public safety|public opinion|public awareness campaign;EDUCATION AND COMMUNICATIONS|information technology and data processing|data-processing law|computer crime;EDUCATION AND COMMUNICATIONS|information technology and data processing|data processing|data protection</t>
        </is>
      </c>
      <c r="D147" t="inlineStr">
        <is>
          <t>yes</t>
        </is>
      </c>
      <c r="E147" t="inlineStr">
        <is>
          <t/>
        </is>
      </c>
      <c r="F147" t="inlineStr">
        <is>
          <t/>
        </is>
      </c>
      <c r="G147" t="inlineStr">
        <is>
          <t/>
        </is>
      </c>
      <c r="H147" t="inlineStr">
        <is>
          <t/>
        </is>
      </c>
      <c r="I147" t="inlineStr">
        <is>
          <t/>
        </is>
      </c>
      <c r="J147" t="inlineStr">
        <is>
          <t/>
        </is>
      </c>
      <c r="K147" t="inlineStr">
        <is>
          <t/>
        </is>
      </c>
      <c r="L147" t="inlineStr">
        <is>
          <t/>
        </is>
      </c>
      <c r="M147" t="inlineStr">
        <is>
          <t/>
        </is>
      </c>
      <c r="N147" t="inlineStr">
        <is>
          <t/>
        </is>
      </c>
      <c r="O147" t="inlineStr">
        <is>
          <t/>
        </is>
      </c>
      <c r="P147" t="inlineStr">
        <is>
          <t/>
        </is>
      </c>
      <c r="Q147" t="inlineStr">
        <is>
          <t/>
        </is>
      </c>
      <c r="R147" t="inlineStr">
        <is>
          <t/>
        </is>
      </c>
      <c r="S147" t="inlineStr">
        <is>
          <t/>
        </is>
      </c>
      <c r="T147" t="inlineStr">
        <is>
          <t/>
        </is>
      </c>
      <c r="U147" t="inlineStr">
        <is>
          <t/>
        </is>
      </c>
      <c r="V147" t="inlineStr">
        <is>
          <t/>
        </is>
      </c>
      <c r="W147" t="inlineStr">
        <is>
          <t/>
        </is>
      </c>
      <c r="X147" t="inlineStr">
        <is>
          <t/>
        </is>
      </c>
      <c r="Y147" t="inlineStr">
        <is>
          <t/>
        </is>
      </c>
      <c r="Z147" s="2" t="inlineStr">
        <is>
          <t>European Cybersecurity Month|
ECSM|
European Cyber Security Month</t>
        </is>
      </c>
      <c r="AA147" s="2" t="inlineStr">
        <is>
          <t>3|
3|
1</t>
        </is>
      </c>
      <c r="AB147" s="2" t="inlineStr">
        <is>
          <t xml:space="preserve">|
|
</t>
        </is>
      </c>
      <c r="AC147" t="inlineStr">
        <is>
          <t>European Union’s annual campaign, lasting the entire month of October, dedicated to promoting cybersecurity among EU citizens and organisations, and to providing up-to-date online security information through awareness-raising and sharing of good practices</t>
        </is>
      </c>
      <c r="AD147" t="inlineStr">
        <is>
          <t/>
        </is>
      </c>
      <c r="AE147" t="inlineStr">
        <is>
          <t/>
        </is>
      </c>
      <c r="AF147" t="inlineStr">
        <is>
          <t/>
        </is>
      </c>
      <c r="AG147" t="inlineStr">
        <is>
          <t/>
        </is>
      </c>
      <c r="AH147" s="2" t="inlineStr">
        <is>
          <t>Euroopa küberturvalisuse kuu</t>
        </is>
      </c>
      <c r="AI147" s="2" t="inlineStr">
        <is>
          <t>3</t>
        </is>
      </c>
      <c r="AJ147" s="2" t="inlineStr">
        <is>
          <t/>
        </is>
      </c>
      <c r="AK147" t="inlineStr">
        <is>
          <t>ELi teavituskampaania, millega soovitakse parandada kodanike teadlikkust küberturvalisusest ja mille eesmärk on muuta arusaamasid igapäevaelus – nii tööl kui ka eraviisiliselt internetti kasutades – esinevatest küberohtudest</t>
        </is>
      </c>
      <c r="AL147" s="2" t="inlineStr">
        <is>
          <t>Euroopan kyberturvallisuuskuukausi</t>
        </is>
      </c>
      <c r="AM147" s="2" t="inlineStr">
        <is>
          <t>3</t>
        </is>
      </c>
      <c r="AN147" s="2" t="inlineStr">
        <is>
          <t/>
        </is>
      </c>
      <c r="AO147" t="inlineStr">
        <is>
          <t>Euroopan unionin verkko- ja tietoturvavirasto ENISAn organisoima teemakuukausi, jonka tarkoituksena on lisätä yleistä tietoisuutta verkkoturvallisuudesta ja edistää internetin turvallista käyttöä kohderyhmänä tavalliset kansalaiset sekä pienet ja keskisuuret yritykset</t>
        </is>
      </c>
      <c r="AP147" t="inlineStr">
        <is>
          <t/>
        </is>
      </c>
      <c r="AQ147" t="inlineStr">
        <is>
          <t/>
        </is>
      </c>
      <c r="AR147" t="inlineStr">
        <is>
          <t/>
        </is>
      </c>
      <c r="AS147" t="inlineStr">
        <is>
          <t/>
        </is>
      </c>
      <c r="AT147" s="2" t="inlineStr">
        <is>
          <t>ECSM|
Mí Eorpach na Cibearshlándála</t>
        </is>
      </c>
      <c r="AU147" s="2" t="inlineStr">
        <is>
          <t>3|
3</t>
        </is>
      </c>
      <c r="AV147" s="2" t="inlineStr">
        <is>
          <t xml:space="preserve">|
</t>
        </is>
      </c>
      <c r="AW147" t="inlineStr">
        <is>
          <t/>
        </is>
      </c>
      <c r="AX147" t="inlineStr">
        <is>
          <t/>
        </is>
      </c>
      <c r="AY147" t="inlineStr">
        <is>
          <t/>
        </is>
      </c>
      <c r="AZ147" t="inlineStr">
        <is>
          <t/>
        </is>
      </c>
      <c r="BA147" t="inlineStr">
        <is>
          <t/>
        </is>
      </c>
      <c r="BB147" s="2" t="inlineStr">
        <is>
          <t>Európai Kiberbiztonsági Hónap</t>
        </is>
      </c>
      <c r="BC147" s="2" t="inlineStr">
        <is>
          <t>3</t>
        </is>
      </c>
      <c r="BD147" s="2" t="inlineStr">
        <is>
          <t/>
        </is>
      </c>
      <c r="BE147" t="inlineStr">
        <is>
          <t>évente megszervezett, az online biztonság előmozdítását célzó uniós tájékoztató kampány</t>
        </is>
      </c>
      <c r="BF147" t="inlineStr">
        <is>
          <t/>
        </is>
      </c>
      <c r="BG147" t="inlineStr">
        <is>
          <t/>
        </is>
      </c>
      <c r="BH147" t="inlineStr">
        <is>
          <t/>
        </is>
      </c>
      <c r="BI147" t="inlineStr">
        <is>
          <t/>
        </is>
      </c>
      <c r="BJ147" t="inlineStr">
        <is>
          <t/>
        </is>
      </c>
      <c r="BK147" t="inlineStr">
        <is>
          <t/>
        </is>
      </c>
      <c r="BL147" t="inlineStr">
        <is>
          <t/>
        </is>
      </c>
      <c r="BM147" t="inlineStr">
        <is>
          <t/>
        </is>
      </c>
      <c r="BN147" s="2" t="inlineStr">
        <is>
          <t>Eiropas kiberdrošības mēnesis</t>
        </is>
      </c>
      <c r="BO147" s="2" t="inlineStr">
        <is>
          <t>3</t>
        </is>
      </c>
      <c r="BP147" s="2" t="inlineStr">
        <is>
          <t/>
        </is>
      </c>
      <c r="BQ147" t="inlineStr">
        <is>
          <t>Eiropas Savienības
ikgadēja kampaņa, kas parasti notiek oktobrī un kas veltīta tam, lai ES iedzīvotāju
un organizāciju vidū veicinātu izpratni par kiberdrošību un sniegtu informāciju
par to, kā sevi aizsargāt tiešsaistē</t>
        </is>
      </c>
      <c r="BR147" s="2" t="inlineStr">
        <is>
          <t>Xahar iddedikat għas-Sigurtà Ċibernetika Ewropea|
Xahar iddedikat għaċ-Ċibersigurtà Ewropea|
ECSM</t>
        </is>
      </c>
      <c r="BS147" s="2" t="inlineStr">
        <is>
          <t>3|
3|
3</t>
        </is>
      </c>
      <c r="BT147" s="2" t="inlineStr">
        <is>
          <t xml:space="preserve">|
|
</t>
        </is>
      </c>
      <c r="BU147" t="inlineStr">
        <is>
          <t>kampanja ta' sensibilizzazzjoni li tippromwovi ċ-ċibersigurtà fost iċ-ċittadini tal-UE, maħsuba biex tbiddel il-perċezzjoni tat-theddid ċibernetiku billi tipprowovi l-edukazzjoni, il-kondiviżjoni tal-aħjar prassi kif ukoll permezz ta' kompetizzjonijiet dwar is-sigurtà tad-data u tal-informazzjoni</t>
        </is>
      </c>
      <c r="BV147" t="inlineStr">
        <is>
          <t/>
        </is>
      </c>
      <c r="BW147" t="inlineStr">
        <is>
          <t/>
        </is>
      </c>
      <c r="BX147" t="inlineStr">
        <is>
          <t/>
        </is>
      </c>
      <c r="BY147" t="inlineStr">
        <is>
          <t/>
        </is>
      </c>
      <c r="BZ147" s="2" t="inlineStr">
        <is>
          <t>ECSM|
Europejski Miesiąc Cyberbezpieczeństwa</t>
        </is>
      </c>
      <c r="CA147" s="2" t="inlineStr">
        <is>
          <t>3|
3</t>
        </is>
      </c>
      <c r="CB147" s="2" t="inlineStr">
        <is>
          <t xml:space="preserve">|
</t>
        </is>
      </c>
      <c r="CC147" t="inlineStr">
        <is>
          <t>seria wydarzeń, np. warsztatów, konferencji, kampanii i inicjatyw, które mają podnieść 
świadomość bezpieczeństwa w Internecie</t>
        </is>
      </c>
      <c r="CD147" t="inlineStr">
        <is>
          <t/>
        </is>
      </c>
      <c r="CE147" t="inlineStr">
        <is>
          <t/>
        </is>
      </c>
      <c r="CF147" t="inlineStr">
        <is>
          <t/>
        </is>
      </c>
      <c r="CG147" t="inlineStr">
        <is>
          <t/>
        </is>
      </c>
      <c r="CH147" t="inlineStr">
        <is>
          <t/>
        </is>
      </c>
      <c r="CI147" t="inlineStr">
        <is>
          <t/>
        </is>
      </c>
      <c r="CJ147" t="inlineStr">
        <is>
          <t/>
        </is>
      </c>
      <c r="CK147" t="inlineStr">
        <is>
          <t/>
        </is>
      </c>
      <c r="CL147" s="2" t="inlineStr">
        <is>
          <t>ECSM|
Európsky mesiac kybernetickej bezpečnosti</t>
        </is>
      </c>
      <c r="CM147" s="2" t="inlineStr">
        <is>
          <t>3|
3</t>
        </is>
      </c>
      <c r="CN147" s="2" t="inlineStr">
        <is>
          <t xml:space="preserve">|
</t>
        </is>
      </c>
      <c r="CO147" t="inlineStr">
        <is>
          <t>každoročná októbrová kampaň EÚ zameraná na zvyšovanie povedomia občanov a organizácií o kybernetickej bezpečnosti s cieľom poukazovať na jednoduché kroky na ochranu údajov osobnej, finančnej a pracovnej povahy</t>
        </is>
      </c>
      <c r="CP147" t="inlineStr">
        <is>
          <t/>
        </is>
      </c>
      <c r="CQ147" t="inlineStr">
        <is>
          <t/>
        </is>
      </c>
      <c r="CR147" t="inlineStr">
        <is>
          <t/>
        </is>
      </c>
      <c r="CS147" t="inlineStr">
        <is>
          <t/>
        </is>
      </c>
      <c r="CT147" s="2" t="inlineStr">
        <is>
          <t>Europeiska informationssäkerhetsmånaden</t>
        </is>
      </c>
      <c r="CU147" s="2" t="inlineStr">
        <is>
          <t>2</t>
        </is>
      </c>
      <c r="CV147" s="2" t="inlineStr">
        <is>
          <t/>
        </is>
      </c>
      <c r="CW147" t="inlineStr">
        <is>
          <t/>
        </is>
      </c>
    </row>
    <row r="148">
      <c r="A148" s="1" t="str">
        <f>HYPERLINK("https://iate.europa.eu/entry/result/3619953/all", "3619953")</f>
        <v>3619953</v>
      </c>
      <c r="B148" t="inlineStr">
        <is>
          <t>PRODUCTION, TECHNOLOGY AND RESEARCH</t>
        </is>
      </c>
      <c r="C148" t="inlineStr">
        <is>
          <t>PRODUCTION, TECHNOLOGY AND RESEARCH|technology and technical regulations|technology|digital technology</t>
        </is>
      </c>
      <c r="D148" t="inlineStr">
        <is>
          <t>yes</t>
        </is>
      </c>
      <c r="E148" t="inlineStr">
        <is>
          <t>proposed</t>
        </is>
      </c>
      <c r="F148" t="inlineStr">
        <is>
          <t/>
        </is>
      </c>
      <c r="G148" t="inlineStr">
        <is>
          <t/>
        </is>
      </c>
      <c r="H148" t="inlineStr">
        <is>
          <t/>
        </is>
      </c>
      <c r="I148" t="inlineStr">
        <is>
          <t/>
        </is>
      </c>
      <c r="J148" s="2" t="inlineStr">
        <is>
          <t>projekt pro více zemí</t>
        </is>
      </c>
      <c r="K148" s="2" t="inlineStr">
        <is>
          <t>3</t>
        </is>
      </c>
      <c r="L148" s="2" t="inlineStr">
        <is>
          <t/>
        </is>
      </c>
      <c r="M148" t="inlineStr">
        <is>
          <t>projekt velkého rozsahu,
usnadňující dosažení digitálních cílů stanovených v článku 4 rozhodnutí, kterým
se zavádí politický program 2030 „Cesta k digitální dekádě“, zahrnující
financování ze strany Unie a členských států a splňující požadavky stanovené v
článku 12 tohoto rozhodnutí</t>
        </is>
      </c>
      <c r="N148" s="2" t="inlineStr">
        <is>
          <t>flerlandeprojekt</t>
        </is>
      </c>
      <c r="O148" s="2" t="inlineStr">
        <is>
          <t>3</t>
        </is>
      </c>
      <c r="P148" s="2" t="inlineStr">
        <is>
          <t/>
        </is>
      </c>
      <c r="Q148" t="inlineStr">
        <is>
          <t>storstilet projekt, der understøtter opfyldelsen af de digitale mål fastsat i artikel 4 i afgørelsen om etablering af politikprogrammet for 2030: "Vejen mod det digitale årti", finansieres af Unionen og medlemsstaterne og opfylder kravene i afgørelsens artikel 12</t>
        </is>
      </c>
      <c r="R148" s="2" t="inlineStr">
        <is>
          <t>Mehrländerprojekt</t>
        </is>
      </c>
      <c r="S148" s="2" t="inlineStr">
        <is>
          <t>3</t>
        </is>
      </c>
      <c r="T148" s="2" t="inlineStr">
        <is>
          <t/>
        </is>
      </c>
      <c r="U148" t="inlineStr">
        <is>
          <t>groß angelegte Projekte, die die Verwirklichung der in Artikel 4 des Beschlusses über das Politikprogramm für 2030 „Weg in die digitale Dekade“ festgelegten Digitalziele erleichtern, von der Union und den Mitgliedstaaten finanziert werden und die Anforderungen des Artikels 12 des Beschlusses erfüllen</t>
        </is>
      </c>
      <c r="V148" t="inlineStr">
        <is>
          <t/>
        </is>
      </c>
      <c r="W148" t="inlineStr">
        <is>
          <t/>
        </is>
      </c>
      <c r="X148" t="inlineStr">
        <is>
          <t/>
        </is>
      </c>
      <c r="Y148" t="inlineStr">
        <is>
          <t/>
        </is>
      </c>
      <c r="Z148" s="2" t="inlineStr">
        <is>
          <t>multi-country project</t>
        </is>
      </c>
      <c r="AA148" s="2" t="inlineStr">
        <is>
          <t>3</t>
        </is>
      </c>
      <c r="AB148" s="2" t="inlineStr">
        <is>
          <t/>
        </is>
      </c>
      <c r="AC148" t="inlineStr">
        <is>
          <t>large-scale project facilitating the achievement of the digital targets
set out in Article 4 of the Decision establishing the 2030 Policy Programme
“Path to the Digital Decade”, including the Union’s and Member States’ financing, and
meeting the requirements set out in Article 12 of the Decision</t>
        </is>
      </c>
      <c r="AD148" t="inlineStr">
        <is>
          <t/>
        </is>
      </c>
      <c r="AE148" t="inlineStr">
        <is>
          <t/>
        </is>
      </c>
      <c r="AF148" t="inlineStr">
        <is>
          <t/>
        </is>
      </c>
      <c r="AG148" t="inlineStr">
        <is>
          <t/>
        </is>
      </c>
      <c r="AH148" t="inlineStr">
        <is>
          <t/>
        </is>
      </c>
      <c r="AI148" t="inlineStr">
        <is>
          <t/>
        </is>
      </c>
      <c r="AJ148" t="inlineStr">
        <is>
          <t/>
        </is>
      </c>
      <c r="AK148" t="inlineStr">
        <is>
          <t/>
        </is>
      </c>
      <c r="AL148" t="inlineStr">
        <is>
          <t/>
        </is>
      </c>
      <c r="AM148" t="inlineStr">
        <is>
          <t/>
        </is>
      </c>
      <c r="AN148" t="inlineStr">
        <is>
          <t/>
        </is>
      </c>
      <c r="AO148" t="inlineStr">
        <is>
          <t/>
        </is>
      </c>
      <c r="AP148" t="inlineStr">
        <is>
          <t/>
        </is>
      </c>
      <c r="AQ148" t="inlineStr">
        <is>
          <t/>
        </is>
      </c>
      <c r="AR148" t="inlineStr">
        <is>
          <t/>
        </is>
      </c>
      <c r="AS148" t="inlineStr">
        <is>
          <t/>
        </is>
      </c>
      <c r="AT148" t="inlineStr">
        <is>
          <t/>
        </is>
      </c>
      <c r="AU148" t="inlineStr">
        <is>
          <t/>
        </is>
      </c>
      <c r="AV148" t="inlineStr">
        <is>
          <t/>
        </is>
      </c>
      <c r="AW148" t="inlineStr">
        <is>
          <t/>
        </is>
      </c>
      <c r="AX148" t="inlineStr">
        <is>
          <t/>
        </is>
      </c>
      <c r="AY148" t="inlineStr">
        <is>
          <t/>
        </is>
      </c>
      <c r="AZ148" t="inlineStr">
        <is>
          <t/>
        </is>
      </c>
      <c r="BA148" t="inlineStr">
        <is>
          <t/>
        </is>
      </c>
      <c r="BB148" t="inlineStr">
        <is>
          <t/>
        </is>
      </c>
      <c r="BC148" t="inlineStr">
        <is>
          <t/>
        </is>
      </c>
      <c r="BD148" t="inlineStr">
        <is>
          <t/>
        </is>
      </c>
      <c r="BE148" t="inlineStr">
        <is>
          <t/>
        </is>
      </c>
      <c r="BF148" t="inlineStr">
        <is>
          <t/>
        </is>
      </c>
      <c r="BG148" t="inlineStr">
        <is>
          <t/>
        </is>
      </c>
      <c r="BH148" t="inlineStr">
        <is>
          <t/>
        </is>
      </c>
      <c r="BI148" t="inlineStr">
        <is>
          <t/>
        </is>
      </c>
      <c r="BJ148" s="2" t="inlineStr">
        <is>
          <t>daugiašalis projektas</t>
        </is>
      </c>
      <c r="BK148" s="2" t="inlineStr">
        <is>
          <t>3</t>
        </is>
      </c>
      <c r="BL148" s="2" t="inlineStr">
        <is>
          <t/>
        </is>
      </c>
      <c r="BM148" t="inlineStr">
        <is>
          <t/>
        </is>
      </c>
      <c r="BN148" t="inlineStr">
        <is>
          <t/>
        </is>
      </c>
      <c r="BO148" t="inlineStr">
        <is>
          <t/>
        </is>
      </c>
      <c r="BP148" t="inlineStr">
        <is>
          <t/>
        </is>
      </c>
      <c r="BQ148" t="inlineStr">
        <is>
          <t/>
        </is>
      </c>
      <c r="BR148" t="inlineStr">
        <is>
          <t/>
        </is>
      </c>
      <c r="BS148" t="inlineStr">
        <is>
          <t/>
        </is>
      </c>
      <c r="BT148" t="inlineStr">
        <is>
          <t/>
        </is>
      </c>
      <c r="BU148" t="inlineStr">
        <is>
          <t/>
        </is>
      </c>
      <c r="BV148" t="inlineStr">
        <is>
          <t/>
        </is>
      </c>
      <c r="BW148" t="inlineStr">
        <is>
          <t/>
        </is>
      </c>
      <c r="BX148" t="inlineStr">
        <is>
          <t/>
        </is>
      </c>
      <c r="BY148" t="inlineStr">
        <is>
          <t/>
        </is>
      </c>
      <c r="BZ148" s="2" t="inlineStr">
        <is>
          <t>projekt wielokrajowy</t>
        </is>
      </c>
      <c r="CA148" s="2" t="inlineStr">
        <is>
          <t>3</t>
        </is>
      </c>
      <c r="CB148" s="2" t="inlineStr">
        <is>
          <t/>
        </is>
      </c>
      <c r="CC148" t="inlineStr">
        <is>
          <t>projekt na dużą skalę ułatwiający osiągnięcie celów cyfrowych określonych w art. 4 &lt;a href="https://eur-lex.europa.eu/legal-content/PL/TXT/?uri=CELEX:52021PC0574" target="_blank"&gt;decyzji PARLAMENTU EUROPEJSKIEGO I RADY ustanawiającej program polityki „Droga ku cyfrowej dekadzie” do 2030 r.&lt;/a&gt;, w tym finansowanie przez Unię i państwa członkowskie</t>
        </is>
      </c>
      <c r="CD148" t="inlineStr">
        <is>
          <t/>
        </is>
      </c>
      <c r="CE148" t="inlineStr">
        <is>
          <t/>
        </is>
      </c>
      <c r="CF148" t="inlineStr">
        <is>
          <t/>
        </is>
      </c>
      <c r="CG148" t="inlineStr">
        <is>
          <t/>
        </is>
      </c>
      <c r="CH148" t="inlineStr">
        <is>
          <t/>
        </is>
      </c>
      <c r="CI148" t="inlineStr">
        <is>
          <t/>
        </is>
      </c>
      <c r="CJ148" t="inlineStr">
        <is>
          <t/>
        </is>
      </c>
      <c r="CK148" t="inlineStr">
        <is>
          <t/>
        </is>
      </c>
      <c r="CL148" s="2" t="inlineStr">
        <is>
          <t>viacnárodný projekt</t>
        </is>
      </c>
      <c r="CM148" s="2" t="inlineStr">
        <is>
          <t>3</t>
        </is>
      </c>
      <c r="CN148" s="2" t="inlineStr">
        <is>
          <t/>
        </is>
      </c>
      <c r="CO148" t="inlineStr">
        <is>
          <t>rozsiahly projekt, ktorým sa uľahčuje dosahovanie digitálnych cieľov stanovených v článku 4 tohto rozhodnutia, ktorých súčasťou je financovanie zo strany Únie a členských štátov a ktoré spĺňajú požiadavky stanovené v článku 12 tohto rozhodnutia</t>
        </is>
      </c>
      <c r="CP148" t="inlineStr">
        <is>
          <t/>
        </is>
      </c>
      <c r="CQ148" t="inlineStr">
        <is>
          <t/>
        </is>
      </c>
      <c r="CR148" t="inlineStr">
        <is>
          <t/>
        </is>
      </c>
      <c r="CS148" t="inlineStr">
        <is>
          <t/>
        </is>
      </c>
      <c r="CT148" t="inlineStr">
        <is>
          <t/>
        </is>
      </c>
      <c r="CU148" t="inlineStr">
        <is>
          <t/>
        </is>
      </c>
      <c r="CV148" t="inlineStr">
        <is>
          <t/>
        </is>
      </c>
      <c r="CW148" t="inlineStr">
        <is>
          <t/>
        </is>
      </c>
    </row>
    <row r="149">
      <c r="A149" s="1" t="str">
        <f>HYPERLINK("https://iate.europa.eu/entry/result/3569790/all", "3569790")</f>
        <v>3569790</v>
      </c>
      <c r="B149" t="inlineStr">
        <is>
          <t>EDUCATION AND COMMUNICATIONS;LAW</t>
        </is>
      </c>
      <c r="C149" t="inlineStr">
        <is>
          <t>EDUCATION AND COMMUNICATIONS|information technology and data processing;EDUCATION AND COMMUNICATIONS|documentation;LAW</t>
        </is>
      </c>
      <c r="D149" t="inlineStr">
        <is>
          <t>yes</t>
        </is>
      </c>
      <c r="E149" t="inlineStr">
        <is>
          <t/>
        </is>
      </c>
      <c r="F149" s="2" t="inlineStr">
        <is>
          <t>Регламент (ЕС) № 910/2014 на Европейския парламент и на Съвета от 23 юли 2014 година относно електронната идентификация и удостоверителните услуги при електронни трансакции на вътрешния пазар и за отмяна на Директива 1999/93/ЕО|
Регламент относно електронната идентификация и удостоверителните услуги</t>
        </is>
      </c>
      <c r="G149" s="2" t="inlineStr">
        <is>
          <t>3|
3</t>
        </is>
      </c>
      <c r="H149" s="2" t="inlineStr">
        <is>
          <t xml:space="preserve">|
</t>
        </is>
      </c>
      <c r="I149" t="inlineStr">
        <is>
          <t/>
        </is>
      </c>
      <c r="J149" s="2" t="inlineStr">
        <is>
          <t>nařízení (EU) č. 910/2014 o elektronické identifikaci a službách vytvářejících důvěru pro elektronické transakce na vnitřním trhu|
nařízení eIDAS</t>
        </is>
      </c>
      <c r="K149" s="2" t="inlineStr">
        <is>
          <t>3|
3</t>
        </is>
      </c>
      <c r="L149" s="2" t="inlineStr">
        <is>
          <t xml:space="preserve">|
</t>
        </is>
      </c>
      <c r="M149" t="inlineStr">
        <is>
          <t/>
        </is>
      </c>
      <c r="N149" s="2" t="inlineStr">
        <is>
          <t>Europa-Parlamentets og Rådets forordning (EU) nr. 910/2014 af 23. juli 2014 om elektronisk identifikation og tillidstjenester til brug for elektroniske transaktioner på det indre marked og om ophævelse af direktiv 1999/93/EF|
eIDAS-forordningen</t>
        </is>
      </c>
      <c r="O149" s="2" t="inlineStr">
        <is>
          <t>3|
3</t>
        </is>
      </c>
      <c r="P149" s="2" t="inlineStr">
        <is>
          <t xml:space="preserve">|
</t>
        </is>
      </c>
      <c r="Q149" t="inlineStr">
        <is>
          <t/>
        </is>
      </c>
      <c r="R149" s="2" t="inlineStr">
        <is>
          <t>eIDAS-Verordnung|
Verordnung (EU) Nr. 910/2014 über elektronische Identifizierung und Vertrauensdienste für elektronische Transaktionen im Binnenmarkt und zur Aufhebung der Richtlinie 1999/93/EG</t>
        </is>
      </c>
      <c r="S149" s="2" t="inlineStr">
        <is>
          <t>3|
3</t>
        </is>
      </c>
      <c r="T149" s="2" t="inlineStr">
        <is>
          <t xml:space="preserve">|
</t>
        </is>
      </c>
      <c r="U149" t="inlineStr">
        <is>
          <t/>
        </is>
      </c>
      <c r="V149" s="2" t="inlineStr">
        <is>
          <t>κανονισμός σχετικά με την ηλεκτρονική ταυτοποίηση και τις υπηρεσίες εμπιστοσύνης (eIDAS)</t>
        </is>
      </c>
      <c r="W149" s="2" t="inlineStr">
        <is>
          <t>3</t>
        </is>
      </c>
      <c r="X149" s="2" t="inlineStr">
        <is>
          <t/>
        </is>
      </c>
      <c r="Y149" t="inlineStr">
        <is>
          <t/>
        </is>
      </c>
      <c r="Z149" s="2" t="inlineStr">
        <is>
          <t>eIDAS Regulation|
e-IDAS Regulation|
Regulation (EU) No 910/2014 of the European Parliament and of the Council on electronic identification and trust services for electronic transactions in the internal market and repealing Directive 1999/93/EC</t>
        </is>
      </c>
      <c r="AA149" s="2" t="inlineStr">
        <is>
          <t>3|
1|
3</t>
        </is>
      </c>
      <c r="AB149" s="2" t="inlineStr">
        <is>
          <t xml:space="preserve">|
|
</t>
        </is>
      </c>
      <c r="AC149" t="inlineStr">
        <is>
          <t/>
        </is>
      </c>
      <c r="AD149" s="2" t="inlineStr">
        <is>
          <t>Reglamento (UE) n° 910/2014 del Parlamento Europeo y del Consejo, de 23 de julio de 2014, relativo a la identificación electrónica y los servicios de confianza para las transacciones electrónicas en el mercado interior|
Reglamento eIDAS</t>
        </is>
      </c>
      <c r="AE149" s="2" t="inlineStr">
        <is>
          <t>3|
3</t>
        </is>
      </c>
      <c r="AF149" s="2" t="inlineStr">
        <is>
          <t xml:space="preserve">|
</t>
        </is>
      </c>
      <c r="AG149" t="inlineStr">
        <is>
          <t/>
        </is>
      </c>
      <c r="AH149" s="2" t="inlineStr">
        <is>
          <t>eIDASe määrus|
Euroopa Parlamendi ja nõukogu määrus (EL) nr 910/2014 e-identimise ja e-tehingute jaoks vajalike usaldusteenuste kohta siseturul</t>
        </is>
      </c>
      <c r="AI149" s="2" t="inlineStr">
        <is>
          <t>3|
3</t>
        </is>
      </c>
      <c r="AJ149" s="2" t="inlineStr">
        <is>
          <t xml:space="preserve">|
</t>
        </is>
      </c>
      <c r="AK149" t="inlineStr">
        <is>
          <t/>
        </is>
      </c>
      <c r="AL149" s="2" t="inlineStr">
        <is>
          <t>eIDAS-asetus|
asetus (EU) N:o 910/2014 sähköisestä tunnistamisesta ja sähköisiin transaktioihin liittyvistä luottamuspalveluista sisämarkkinoilla</t>
        </is>
      </c>
      <c r="AM149" s="2" t="inlineStr">
        <is>
          <t>3|
3</t>
        </is>
      </c>
      <c r="AN149" s="2" t="inlineStr">
        <is>
          <t xml:space="preserve">|
</t>
        </is>
      </c>
      <c r="AO149" t="inlineStr">
        <is>
          <t/>
        </is>
      </c>
      <c r="AP149" s="2" t="inlineStr">
        <is>
          <t>Règlement (UE) n° 910/2014 sur l'identification électronique et les services de confiance pour les transactions électroniques au sein du marché intérieur et abrogeant la directive 1999/93/CE</t>
        </is>
      </c>
      <c r="AQ149" s="2" t="inlineStr">
        <is>
          <t>3</t>
        </is>
      </c>
      <c r="AR149" s="2" t="inlineStr">
        <is>
          <t/>
        </is>
      </c>
      <c r="AS149" t="inlineStr">
        <is>
          <t/>
        </is>
      </c>
      <c r="AT149" s="2" t="inlineStr">
        <is>
          <t>Rialachán (AE) Uimh. 910/2014 maidir le ríomh-shainaitheantas agus seirbhísí iontaoibhe le haghaidh ríomh-idirbheart sa mhargadh inmheánach|
Rialachán eIDAS</t>
        </is>
      </c>
      <c r="AU149" s="2" t="inlineStr">
        <is>
          <t>3|
3</t>
        </is>
      </c>
      <c r="AV149" s="2" t="inlineStr">
        <is>
          <t xml:space="preserve">|
</t>
        </is>
      </c>
      <c r="AW149" t="inlineStr">
        <is>
          <t/>
        </is>
      </c>
      <c r="AX149" s="2" t="inlineStr">
        <is>
          <t>Uredba eIDAS|
Uredba (EU) br. 910/2014 Europskog parlamenta i Vijeća od 23. srpnja 2014. o elektroničkoj identifikaciji i uslugama povjerenja za elektroničke transakcije na unutarnjem tržištu</t>
        </is>
      </c>
      <c r="AY149" s="2" t="inlineStr">
        <is>
          <t>3|
3</t>
        </is>
      </c>
      <c r="AZ149" s="2" t="inlineStr">
        <is>
          <t xml:space="preserve">|
</t>
        </is>
      </c>
      <c r="BA149" t="inlineStr">
        <is>
          <t/>
        </is>
      </c>
      <c r="BB149" s="2" t="inlineStr">
        <is>
          <t>a belső piacon történő elektronikus tranzakciókhoz kapcsolódó elektronikus azonosításról és bizalmi szolgáltatásokról szóló 910/2014/EU rendelet|
eIDAS-rendelet</t>
        </is>
      </c>
      <c r="BC149" s="2" t="inlineStr">
        <is>
          <t>3|
3</t>
        </is>
      </c>
      <c r="BD149" s="2" t="inlineStr">
        <is>
          <t xml:space="preserve">|
</t>
        </is>
      </c>
      <c r="BE149" t="inlineStr">
        <is>
          <t/>
        </is>
      </c>
      <c r="BF149" s="2" t="inlineStr">
        <is>
          <t>regolamento eIDAS|
regolamento (UE) n. 910/2014 in materia di identificazione elettronica e servizi fiduciari per le transazioni elettroniche nel mercato interno</t>
        </is>
      </c>
      <c r="BG149" s="2" t="inlineStr">
        <is>
          <t>3|
3</t>
        </is>
      </c>
      <c r="BH149" s="2" t="inlineStr">
        <is>
          <t xml:space="preserve">|
</t>
        </is>
      </c>
      <c r="BI149" t="inlineStr">
        <is>
          <t>regolamento volto a rafforzare la fiducia nelle transazioni
 elettroniche nel mercato interno attraverso una base comune per 
interazioni elettroniche sicure fra cittadini, imprese e autorità 
pubbliche</t>
        </is>
      </c>
      <c r="BJ149" s="2" t="inlineStr">
        <is>
          <t>Europos Parlamento ir Tarybos reglamentas (ES) Nr. 910/2014 dėl elektroninės atpažinties ir elektroninių operacijų patikimumo užtikrinimo paslaugų vidaus rinkoje|
eIDAS reglamentas</t>
        </is>
      </c>
      <c r="BK149" s="2" t="inlineStr">
        <is>
          <t>3|
3</t>
        </is>
      </c>
      <c r="BL149" s="2" t="inlineStr">
        <is>
          <t xml:space="preserve">|
</t>
        </is>
      </c>
      <c r="BM149" t="inlineStr">
        <is>
          <t/>
        </is>
      </c>
      <c r="BN149" s="2" t="inlineStr">
        <is>
          <t>&lt;i&gt;eIDAS&lt;/i&gt; regula|
Eiropas Parlamenta un Padomes Regula (ES) Nr. 910/2014 par elektronisko identifikāciju un uzticamības pakalpojumiem elektronisko darījumu veikšanai iekšējā tirgū</t>
        </is>
      </c>
      <c r="BO149" s="2" t="inlineStr">
        <is>
          <t>3|
3</t>
        </is>
      </c>
      <c r="BP149" s="2" t="inlineStr">
        <is>
          <t xml:space="preserve">|
</t>
        </is>
      </c>
      <c r="BQ149" t="inlineStr">
        <is>
          <t/>
        </is>
      </c>
      <c r="BR149" s="2" t="inlineStr">
        <is>
          <t>Regolament eIDAS|
Regolament (UE) Nru 910/2014 dwar l-identifikazzjoni elettronika u s-servizzi fiduċjarji għal tranżazzjonijiet elettroniċi fis-suq intern</t>
        </is>
      </c>
      <c r="BS149" s="2" t="inlineStr">
        <is>
          <t>3|
3</t>
        </is>
      </c>
      <c r="BT149" s="2" t="inlineStr">
        <is>
          <t xml:space="preserve">|
</t>
        </is>
      </c>
      <c r="BU149" t="inlineStr">
        <is>
          <t>regolament li jipprevedi l-identifikazzjoni elettronika u s-servizzi fiduċjarji għat-tranżazzjonijiet elettroniċi fis-suq intern biex jiġi żgurat ambjent sigur għall-utenti biex iwettqu tranżazzjonijiet jew trasferimenti ta' fondi b'mod elettroniku mas-servizzi pubbliċi</t>
        </is>
      </c>
      <c r="BV149" s="2" t="inlineStr">
        <is>
          <t>eIDAS-verordening|
Verordening (EU) nr. 910/2014 betreffende elektronische identificatie en vertrouwensdiensten voor elektronische transacties in de interne markt</t>
        </is>
      </c>
      <c r="BW149" s="2" t="inlineStr">
        <is>
          <t>3|
3</t>
        </is>
      </c>
      <c r="BX149" s="2" t="inlineStr">
        <is>
          <t xml:space="preserve">|
</t>
        </is>
      </c>
      <c r="BY149" t="inlineStr">
        <is>
          <t>verordening met als doel het vertrouwen in elektronische transacties in de interne markt te vergroten door
te voorzien in een gemeenschappelijke grondslag voor veilige elektronische interactie tussen burgers, bedrijven en
overheden, en bijgevolg ook de doeltreffendheid van publieke en private onlinediensten, e-business en elektronische
handel in de Unie te verhogen.</t>
        </is>
      </c>
      <c r="BZ149" s="2" t="inlineStr">
        <is>
          <t>rozporządzenie eIDAS|
rozporządzenie (UE) nr 910/2014 w sprawie identyfikacji elektronicznej i usług zaufania w odniesieniu do transakcji elektronicznych na rynku wewnętrznym</t>
        </is>
      </c>
      <c r="CA149" s="2" t="inlineStr">
        <is>
          <t>3|
3</t>
        </is>
      </c>
      <c r="CB149" s="2" t="inlineStr">
        <is>
          <t xml:space="preserve">|
</t>
        </is>
      </c>
      <c r="CC149" t="inlineStr">
        <is>
          <t/>
        </is>
      </c>
      <c r="CD149" s="2" t="inlineStr">
        <is>
          <t>Regulamento (UE) n.° 910/2014 relativo à identificação eletrónica e aos serviços de confiança para as transações eletrónicas no mercado interno|
Regulamento eIDAS</t>
        </is>
      </c>
      <c r="CE149" s="2" t="inlineStr">
        <is>
          <t>3|
3</t>
        </is>
      </c>
      <c r="CF149" s="2" t="inlineStr">
        <is>
          <t xml:space="preserve">|
</t>
        </is>
      </c>
      <c r="CG149" t="inlineStr">
        <is>
          <t/>
        </is>
      </c>
      <c r="CH149" s="2" t="inlineStr">
        <is>
          <t>Regulamentul (UE) nr. 910/2014 privind identificarea electronică și serviciile de încredere pentru tranzacțiile electronice pe piața internă|
Regulamentul eIDAS</t>
        </is>
      </c>
      <c r="CI149" s="2" t="inlineStr">
        <is>
          <t>4|
3</t>
        </is>
      </c>
      <c r="CJ149" s="2" t="inlineStr">
        <is>
          <t xml:space="preserve">|
</t>
        </is>
      </c>
      <c r="CK149" t="inlineStr">
        <is>
          <t/>
        </is>
      </c>
      <c r="CL149" s="2" t="inlineStr">
        <is>
          <t>nariadenie (EÚ) č. 910/2014 o elektronickej identifikácii a dôveryhodných službách pre elektronické transakcie na vnútornom trhu|
nariadenie eIDAS</t>
        </is>
      </c>
      <c r="CM149" s="2" t="inlineStr">
        <is>
          <t>3|
3</t>
        </is>
      </c>
      <c r="CN149" s="2" t="inlineStr">
        <is>
          <t xml:space="preserve">|
</t>
        </is>
      </c>
      <c r="CO149" t="inlineStr">
        <is>
          <t/>
        </is>
      </c>
      <c r="CP149" s="2" t="inlineStr">
        <is>
          <t>Uredba (EU) št. 910/2014 Evropskega parlamenta in Sveta o elektronski identifikaciji in storitvah zaupanja za elektronske transakcije na notranjem trgu|
uredba eIDAS</t>
        </is>
      </c>
      <c r="CQ149" s="2" t="inlineStr">
        <is>
          <t>3|
3</t>
        </is>
      </c>
      <c r="CR149" s="2" t="inlineStr">
        <is>
          <t xml:space="preserve">|
</t>
        </is>
      </c>
      <c r="CS149" t="inlineStr">
        <is>
          <t/>
        </is>
      </c>
      <c r="CT149" s="2" t="inlineStr">
        <is>
          <t>eIDA-förordningen|
Europaparlamentets och rådets förordning (EU) nr 910/2014 om elektronisk identifiering och betrodda tjänster för elektroniska transaktioner på den inre marknaden och om upphävande av direktiv 1999/93/EG</t>
        </is>
      </c>
      <c r="CU149" s="2" t="inlineStr">
        <is>
          <t>3|
3</t>
        </is>
      </c>
      <c r="CV149" s="2" t="inlineStr">
        <is>
          <t xml:space="preserve">|
</t>
        </is>
      </c>
      <c r="CW149" t="inlineStr">
        <is>
          <t/>
        </is>
      </c>
    </row>
    <row r="150">
      <c r="A150" s="1" t="str">
        <f>HYPERLINK("https://iate.europa.eu/entry/result/3599035/all", "3599035")</f>
        <v>3599035</v>
      </c>
      <c r="B150" t="inlineStr">
        <is>
          <t>EDUCATION AND COMMUNICATIONS</t>
        </is>
      </c>
      <c r="C150" t="inlineStr">
        <is>
          <t>EDUCATION AND COMMUNICATIONS|communications;EDUCATION AND COMMUNICATIONS|information technology and data processing</t>
        </is>
      </c>
      <c r="D150" t="inlineStr">
        <is>
          <t>yes</t>
        </is>
      </c>
      <c r="E150" t="inlineStr">
        <is>
          <t/>
        </is>
      </c>
      <c r="F150" t="inlineStr">
        <is>
          <t/>
        </is>
      </c>
      <c r="G150" t="inlineStr">
        <is>
          <t/>
        </is>
      </c>
      <c r="H150" t="inlineStr">
        <is>
          <t/>
        </is>
      </c>
      <c r="I150" t="inlineStr">
        <is>
          <t/>
        </is>
      </c>
      <c r="J150" s="2" t="inlineStr">
        <is>
          <t>útok spočívající v propojení údajů</t>
        </is>
      </c>
      <c r="K150" s="2" t="inlineStr">
        <is>
          <t>2</t>
        </is>
      </c>
      <c r="L150" s="2" t="inlineStr">
        <is>
          <t/>
        </is>
      </c>
      <c r="M150" t="inlineStr">
        <is>
          <t>pokus o&lt;a href="https://iate.europa.eu/entry/result/3582133/cs" target="_blank"&gt; opětovnou identifikaci&lt;/a&gt; jedinců v anonymizovaném souboru dat spojením těchto dat s dalšími informacemi pomocí kvaziidentifikátorů</t>
        </is>
      </c>
      <c r="N150" s="2" t="inlineStr">
        <is>
          <t>sammenkædningsangreb|
sammenkoblingsangreb</t>
        </is>
      </c>
      <c r="O150" s="2" t="inlineStr">
        <is>
          <t>3|
3</t>
        </is>
      </c>
      <c r="P150" s="2" t="inlineStr">
        <is>
          <t xml:space="preserve">|
</t>
        </is>
      </c>
      <c r="Q150" t="inlineStr">
        <is>
          <t/>
        </is>
      </c>
      <c r="R150" s="2" t="inlineStr">
        <is>
          <t>Angriff durch Verknüpfung</t>
        </is>
      </c>
      <c r="S150" s="2" t="inlineStr">
        <is>
          <t>3</t>
        </is>
      </c>
      <c r="T150" s="2" t="inlineStr">
        <is>
          <t/>
        </is>
      </c>
      <c r="U150" t="inlineStr">
        <is>
          <t>Verletzung der Privatsphäre eines Nutzers durch Kombination beobachteter sensitiver Daten bzw. 
Informationen mit zusätzlichen Informationen durch einen intelligenten Angreifer</t>
        </is>
      </c>
      <c r="V150" s="2" t="inlineStr">
        <is>
          <t>επίθεση αποανωνυμοποίησης μέσω διασύνδεσης στοιχείων</t>
        </is>
      </c>
      <c r="W150" s="2" t="inlineStr">
        <is>
          <t>3</t>
        </is>
      </c>
      <c r="X150" s="2" t="inlineStr">
        <is>
          <t/>
        </is>
      </c>
      <c r="Y150" t="inlineStr">
        <is>
          <t>προσπάθεια ανάκτησης των στοιχείων ταυτοποίησης ατόμων από ανωνυμοποιημένο σύνολο στοιχείων μέσω συνδυασμού των στοιχείων αυτών με άλλα γενικής φύσης στοιχεία</t>
        </is>
      </c>
      <c r="Z150" s="2" t="inlineStr">
        <is>
          <t>linkage attack</t>
        </is>
      </c>
      <c r="AA150" s="2" t="inlineStr">
        <is>
          <t>3</t>
        </is>
      </c>
      <c r="AB150" s="2" t="inlineStr">
        <is>
          <t/>
        </is>
      </c>
      <c r="AC150" t="inlineStr">
        <is>
          <t>attempt to re-identify individuals in an anonymized dataset by combining that data with background information</t>
        </is>
      </c>
      <c r="AD150" s="2" t="inlineStr">
        <is>
          <t>ataque mediante reidentificación</t>
        </is>
      </c>
      <c r="AE150" s="2" t="inlineStr">
        <is>
          <t>3</t>
        </is>
      </c>
      <c r="AF150" s="2" t="inlineStr">
        <is>
          <t/>
        </is>
      </c>
      <c r="AG150" t="inlineStr">
        <is>
          <t>Intento de reidentificar individuos comparando un conjunto de datos anonimizados con los datos de otras bases de datos.</t>
        </is>
      </c>
      <c r="AH150" s="2" t="inlineStr">
        <is>
          <t>andmete seostamise rünne</t>
        </is>
      </c>
      <c r="AI150" s="2" t="inlineStr">
        <is>
          <t>3</t>
        </is>
      </c>
      <c r="AJ150" s="2" t="inlineStr">
        <is>
          <t/>
        </is>
      </c>
      <c r="AK150" t="inlineStr">
        <is>
          <t/>
        </is>
      </c>
      <c r="AL150" s="2" t="inlineStr">
        <is>
          <t>tietojen yksilöihin yhdistämisen riski</t>
        </is>
      </c>
      <c r="AM150" s="2" t="inlineStr">
        <is>
          <t>3</t>
        </is>
      </c>
      <c r="AN150" s="2" t="inlineStr">
        <is>
          <t/>
        </is>
      </c>
      <c r="AO150" t="inlineStr">
        <is>
          <t/>
        </is>
      </c>
      <c r="AP150" s="2" t="inlineStr">
        <is>
          <t>tentative de mise en relation|
attaque par corrélation|
attaque par couplage</t>
        </is>
      </c>
      <c r="AQ150" s="2" t="inlineStr">
        <is>
          <t>2|
3|
3</t>
        </is>
      </c>
      <c r="AR150" s="2" t="inlineStr">
        <is>
          <t xml:space="preserve">|
|
</t>
        </is>
      </c>
      <c r="AS150" t="inlineStr">
        <is>
          <t>attaque visant à relier entre eux des enregistrements se référant à une même personne au sein d'un jeu de données ou à travers des sources de données différentes, afin de la réidentifier</t>
        </is>
      </c>
      <c r="AT150" t="inlineStr">
        <is>
          <t/>
        </is>
      </c>
      <c r="AU150" t="inlineStr">
        <is>
          <t/>
        </is>
      </c>
      <c r="AV150" t="inlineStr">
        <is>
          <t/>
        </is>
      </c>
      <c r="AW150" t="inlineStr">
        <is>
          <t/>
        </is>
      </c>
      <c r="AX150" s="2" t="inlineStr">
        <is>
          <t>napad s ciljem ponovne identifikacije</t>
        </is>
      </c>
      <c r="AY150" s="2" t="inlineStr">
        <is>
          <t>3</t>
        </is>
      </c>
      <c r="AZ150" s="2" t="inlineStr">
        <is>
          <t/>
        </is>
      </c>
      <c r="BA150" t="inlineStr">
        <is>
          <t/>
        </is>
      </c>
      <c r="BB150" t="inlineStr">
        <is>
          <t/>
        </is>
      </c>
      <c r="BC150" t="inlineStr">
        <is>
          <t/>
        </is>
      </c>
      <c r="BD150" t="inlineStr">
        <is>
          <t/>
        </is>
      </c>
      <c r="BE150" t="inlineStr">
        <is>
          <t/>
        </is>
      </c>
      <c r="BF150" s="2" t="inlineStr">
        <is>
          <t>linkage attack</t>
        </is>
      </c>
      <c r="BG150" s="2" t="inlineStr">
        <is>
          <t>2</t>
        </is>
      </c>
      <c r="BH150" s="2" t="inlineStr">
        <is>
          <t/>
        </is>
      </c>
      <c r="BI150" t="inlineStr">
        <is>
          <t>identificazione di
persone che figurano in un database anoniminizzato, incrociando quei dati con
altre informazioni</t>
        </is>
      </c>
      <c r="BJ150" s="2" t="inlineStr">
        <is>
          <t>sietinio išanoniminimo ataka</t>
        </is>
      </c>
      <c r="BK150" s="2" t="inlineStr">
        <is>
          <t>2</t>
        </is>
      </c>
      <c r="BL150" s="2" t="inlineStr">
        <is>
          <t/>
        </is>
      </c>
      <c r="BM150" t="inlineStr">
        <is>
          <t>bandymas identifikuotį asmenį suanonimintus duomenis gretinant su turima informacija apie tą asmenį, pvz., naudojant tokius kvaziidentifikatorius kaip pašto kodas, lytis, atlyginimas ir pan.</t>
        </is>
      </c>
      <c r="BN150" s="2" t="inlineStr">
        <is>
          <t>sasaistes uzbrukums</t>
        </is>
      </c>
      <c r="BO150" s="2" t="inlineStr">
        <is>
          <t>3</t>
        </is>
      </c>
      <c r="BP150" s="2" t="inlineStr">
        <is>
          <t/>
        </is>
      </c>
      <c r="BQ150" t="inlineStr">
        <is>
          <t>mēģinājums anonīmā datu kopā atkārtoti identificēt personas, minētos datus kombinējot ar vispārējo informāciju</t>
        </is>
      </c>
      <c r="BR150" s="2" t="inlineStr">
        <is>
          <t>attakk ta' abbinament</t>
        </is>
      </c>
      <c r="BS150" s="2" t="inlineStr">
        <is>
          <t>3</t>
        </is>
      </c>
      <c r="BT150" s="2" t="inlineStr">
        <is>
          <t/>
        </is>
      </c>
      <c r="BU150" t="inlineStr">
        <is>
          <t>tentattiv biex individwi anonimizzati f'sett ta' &lt;i&gt;data &lt;/i&gt;partikolari jiġu identifikati permezz tal-abbinament ta' dik id-&lt;i&gt;data &lt;/i&gt;ma' informazzjoni oħra ta' sfond</t>
        </is>
      </c>
      <c r="BV150" s="2" t="inlineStr">
        <is>
          <t>linkage-aanval</t>
        </is>
      </c>
      <c r="BW150" s="2" t="inlineStr">
        <is>
          <t>3</t>
        </is>
      </c>
      <c r="BX150" s="2" t="inlineStr">
        <is>
          <t/>
        </is>
      </c>
      <c r="BY150" t="inlineStr">
        <is>
          <t>poging
 om individuen in een geanonimiseerde dataset opnieuw te identificeren door
 die data te combineren met achtergrondinformatie</t>
        </is>
      </c>
      <c r="BZ150" s="2" t="inlineStr">
        <is>
          <t>atak związany z łączeniem</t>
        </is>
      </c>
      <c r="CA150" s="2" t="inlineStr">
        <is>
          <t>3</t>
        </is>
      </c>
      <c r="CB150" s="2" t="inlineStr">
        <is>
          <t/>
        </is>
      </c>
      <c r="CC150" t="inlineStr">
        <is>
          <t>próba ponownego zidentyfikowania osób fizycznych w zanonimizowanym zestawie danych poprzez łączenie tych danych z informacjami kontekstowymi</t>
        </is>
      </c>
      <c r="CD150" t="inlineStr">
        <is>
          <t/>
        </is>
      </c>
      <c r="CE150" t="inlineStr">
        <is>
          <t/>
        </is>
      </c>
      <c r="CF150" t="inlineStr">
        <is>
          <t/>
        </is>
      </c>
      <c r="CG150" t="inlineStr">
        <is>
          <t/>
        </is>
      </c>
      <c r="CH150" t="inlineStr">
        <is>
          <t/>
        </is>
      </c>
      <c r="CI150" t="inlineStr">
        <is>
          <t/>
        </is>
      </c>
      <c r="CJ150" t="inlineStr">
        <is>
          <t/>
        </is>
      </c>
      <c r="CK150" t="inlineStr">
        <is>
          <t/>
        </is>
      </c>
      <c r="CL150" s="2" t="inlineStr">
        <is>
          <t>útok s cieľom prepojenia údajov</t>
        </is>
      </c>
      <c r="CM150" s="2" t="inlineStr">
        <is>
          <t>3</t>
        </is>
      </c>
      <c r="CN150" s="2" t="inlineStr">
        <is>
          <t/>
        </is>
      </c>
      <c r="CO150" t="inlineStr">
        <is>
          <t>pokus o &lt;a href="https://iate.europa.eu/entry/result/3582133/sk" target="_blank"&gt;deanonymizáciu&lt;/a&gt;(opätovnú identifikáciu) jednotlivcov v anonymizovanom súbore údajov kombináciou týchto údajov s podkladovými informáciami</t>
        </is>
      </c>
      <c r="CP150" s="2" t="inlineStr">
        <is>
          <t>povezovalni napad</t>
        </is>
      </c>
      <c r="CQ150" s="2" t="inlineStr">
        <is>
          <t>3</t>
        </is>
      </c>
      <c r="CR150" s="2" t="inlineStr">
        <is>
          <t/>
        </is>
      </c>
      <c r="CS150" t="inlineStr">
        <is>
          <t/>
        </is>
      </c>
      <c r="CT150" s="2" t="inlineStr">
        <is>
          <t>länkningsattack</t>
        </is>
      </c>
      <c r="CU150" s="2" t="inlineStr">
        <is>
          <t>3</t>
        </is>
      </c>
      <c r="CV150" s="2" t="inlineStr">
        <is>
          <t/>
        </is>
      </c>
      <c r="CW150" t="inlineStr">
        <is>
          <t/>
        </is>
      </c>
    </row>
    <row r="151">
      <c r="A151" s="1" t="str">
        <f>HYPERLINK("https://iate.europa.eu/entry/result/3580175/all", "3580175")</f>
        <v>3580175</v>
      </c>
      <c r="B151" t="inlineStr">
        <is>
          <t>LAW;EDUCATION AND COMMUNICATIONS</t>
        </is>
      </c>
      <c r="C151" t="inlineStr">
        <is>
          <t>LAW|sources and branches of the law|source of law|legislation;EDUCATION AND COMMUNICATIONS|information technology and data processing|computer system|information security</t>
        </is>
      </c>
      <c r="D151" t="inlineStr">
        <is>
          <t>yes</t>
        </is>
      </c>
      <c r="E151" t="inlineStr">
        <is>
          <t/>
        </is>
      </c>
      <c r="F151" s="2" t="inlineStr">
        <is>
          <t>Акт за киберсигурността</t>
        </is>
      </c>
      <c r="G151" s="2" t="inlineStr">
        <is>
          <t>3</t>
        </is>
      </c>
      <c r="H151" s="2" t="inlineStr">
        <is>
          <t/>
        </is>
      </c>
      <c r="I151" t="inlineStr">
        <is>
          <t>регламент, с който се разширява мандатът на Агенцията на Европейския съюз за киберсигурност (приемник на Агенцията на Европейския съюз за мрежова и информационна сигурност), с цел да се гарантира нейният ефективен принос в европейския отговор в борбата с предизвикателствата за киберсигурността, произтичащи от коренно променената картина на киберзаплахи</t>
        </is>
      </c>
      <c r="J151" s="2" t="inlineStr">
        <is>
          <t>akt o kybernetické bezpečnosti</t>
        </is>
      </c>
      <c r="K151" s="2" t="inlineStr">
        <is>
          <t>3</t>
        </is>
      </c>
      <c r="L151" s="2" t="inlineStr">
        <is>
          <t/>
        </is>
      </c>
      <c r="M151" t="inlineStr">
        <is>
          <t>nařízení, kterým se posiluje mandát Agentury EU pro kybernetickou bezpečnost s cílem lépe pomáhat členským státům v boji proti kybernetickým bezpečnostním hrozbám a útokům</t>
        </is>
      </c>
      <c r="N151" s="2" t="inlineStr">
        <is>
          <t>forordning om cybersikkerhed</t>
        </is>
      </c>
      <c r="O151" s="2" t="inlineStr">
        <is>
          <t>4</t>
        </is>
      </c>
      <c r="P151" s="2" t="inlineStr">
        <is>
          <t/>
        </is>
      </c>
      <c r="Q151" t="inlineStr">
        <is>
          <t>forordning, der styrker mandatet for ENISA (Den Europæiske Unions Agentur for Cybersikkerhed), således at det bedre kan støtte medlemsstaternes tackling af cybertrusler og -angreb</t>
        </is>
      </c>
      <c r="R151" s="2" t="inlineStr">
        <is>
          <t>Rechtsakt zur Cybersicherheit</t>
        </is>
      </c>
      <c r="S151" s="2" t="inlineStr">
        <is>
          <t>3</t>
        </is>
      </c>
      <c r="T151" s="2" t="inlineStr">
        <is>
          <t/>
        </is>
      </c>
      <c r="U151" t="inlineStr">
        <is>
          <t>Verordnung, mit der das Mandat der Agentur der Europäischen Union für Cybersicherheit (ENISA) [ &lt;a href="/entry/result/3574069/all" id="ENTRY_TO_ENTRY_CONVERTER" target="_blank"&gt;IATE:3574069&lt;/a&gt; ] gestärkt wird, damit sie die Mitgliedstaaten besser bei der Bewältigung von Bedrohungen und Angriffen im Bereich der Cybersicherheit unterstützen kann</t>
        </is>
      </c>
      <c r="V151" s="2" t="inlineStr">
        <is>
          <t>πράξη για την κυβερνοασφάλεια</t>
        </is>
      </c>
      <c r="W151" s="2" t="inlineStr">
        <is>
          <t>3</t>
        </is>
      </c>
      <c r="X151" s="2" t="inlineStr">
        <is>
          <t>preferred</t>
        </is>
      </c>
      <c r="Y151" t="inlineStr">
        <is>
          <t>κανονισμός που ενισχύει την εντολή του ENISA («Οργανισμός της Ευρωπαϊκής Ένωσης για την Κυβερνοασφάλεια») προκειμένου να υποστηρίζει καλύτερα τα κράτη μέλη στην αντιμετώπιση των Κυβερνοαπειλών και κυβερνοεπιθέσεων</t>
        </is>
      </c>
      <c r="Z151" s="2" t="inlineStr">
        <is>
          <t>Cybersecurity Act|
CSA</t>
        </is>
      </c>
      <c r="AA151" s="2" t="inlineStr">
        <is>
          <t>4|
3</t>
        </is>
      </c>
      <c r="AB151" s="2" t="inlineStr">
        <is>
          <t xml:space="preserve">|
</t>
        </is>
      </c>
      <c r="AC151" t="inlineStr">
        <is>
          <t>Regulation which reinforces the mandate of the EU Agency for Cybersecurity (European Union Agency for Network and Information and Security, ENISA) so as to better support Member States with tackling cybersecurity threats and attacks</t>
        </is>
      </c>
      <c r="AD151" s="2" t="inlineStr">
        <is>
          <t>Reglamento sobre la Ciberseguridad</t>
        </is>
      </c>
      <c r="AE151" s="2" t="inlineStr">
        <is>
          <t>3</t>
        </is>
      </c>
      <c r="AF151" s="2" t="inlineStr">
        <is>
          <t/>
        </is>
      </c>
      <c r="AG151" t="inlineStr">
        <is>
          <t>Reglamento adoptado en abril de 2019 que refuerza el mandato de la &lt;a href="https://iate.europa.eu/entry/result/3574069/es" target="_blank"&gt;Agencia de la Unión Europea para la Ciberseguridad&lt;/a&gt; (sucesora de la &lt;a href="https://iate.europa.eu/entry/slideshow/1562771924162/930074/es" target="_blank"&gt;Agencia de Seguridad de las Redes y de la Información de la Unión Europea&lt;/a&gt;) con el fin de prestar un mayor apoyo a los Estados miembros en la respuesta a las amenazas y los ataques cibernéticos.</t>
        </is>
      </c>
      <c r="AH151" s="2" t="inlineStr">
        <is>
          <t>küberturvalisuse määrus</t>
        </is>
      </c>
      <c r="AI151" s="2" t="inlineStr">
        <is>
          <t>3</t>
        </is>
      </c>
      <c r="AJ151" s="2" t="inlineStr">
        <is>
          <t/>
        </is>
      </c>
      <c r="AK151" t="inlineStr">
        <is>
          <t>määrus, millega tugevdatakse Euroopa Liidu Küberturvalisuse Ameti (ENISA) volitusi, et paremini toetada liikmesriike küberturvalisuse ohtude ja rünnakute vastu võitlemisel</t>
        </is>
      </c>
      <c r="AL151" s="2" t="inlineStr">
        <is>
          <t>kyberturvallisuusasetus</t>
        </is>
      </c>
      <c r="AM151" s="2" t="inlineStr">
        <is>
          <t>4</t>
        </is>
      </c>
      <c r="AN151" s="2" t="inlineStr">
        <is>
          <t/>
        </is>
      </c>
      <c r="AO151" t="inlineStr">
        <is>
          <t>asetus, jolla vahvistetaan EU:n kyberturvallisuusviraston (Euroopan unionin verkko- ja tietoturvavirasto ENISA) toimenkuvaa niin, että se voi paremmin tukea jäsenvaltioita kyberuhkiin ja -hyökkäyksiin puuttumisessa</t>
        </is>
      </c>
      <c r="AP151" s="2" t="inlineStr">
        <is>
          <t>règlement sur la cybersécurité</t>
        </is>
      </c>
      <c r="AQ151" s="2" t="inlineStr">
        <is>
          <t>4</t>
        </is>
      </c>
      <c r="AR151" s="2" t="inlineStr">
        <is>
          <t/>
        </is>
      </c>
      <c r="AS151" t="inlineStr">
        <is>
          <t>règlement qui, en vue d'assurer le bon fonctionnement du marché intérieur tout en cherchant à atteindre un niveau élevé de cybersécurité, de cyber-résilience et de confiance au sein de l'Union, fixe les objectifs, les tâches et les questions organisationnelles concernant l'ENISA (l'Agence de l'Union européenne pour la cybersécurité) et un cadre pour la mise en place de schémas européens de certification de cybersécurité dans le but de garantir un niveau adéquat de cybersécurité des produits TIC, services TIC et processus TIC dans l'Union, ainsi que dans le but d'éviter la fragmentation du marché intérieur pour ce qui est des schémas de certification dans l'Union</t>
        </is>
      </c>
      <c r="AT151" s="2" t="inlineStr">
        <is>
          <t>an Gníomh um Chibearshlándáil</t>
        </is>
      </c>
      <c r="AU151" s="2" t="inlineStr">
        <is>
          <t>3</t>
        </is>
      </c>
      <c r="AV151" s="2" t="inlineStr">
        <is>
          <t/>
        </is>
      </c>
      <c r="AW151" t="inlineStr">
        <is>
          <t/>
        </is>
      </c>
      <c r="AX151" s="2" t="inlineStr">
        <is>
          <t>Akt o kibersigurnosti</t>
        </is>
      </c>
      <c r="AY151" s="2" t="inlineStr">
        <is>
          <t>3</t>
        </is>
      </c>
      <c r="AZ151" s="2" t="inlineStr">
        <is>
          <t/>
        </is>
      </c>
      <c r="BA151" t="inlineStr">
        <is>
          <t/>
        </is>
      </c>
      <c r="BB151" s="2" t="inlineStr">
        <is>
          <t>kiberbiztonsági jogszabály</t>
        </is>
      </c>
      <c r="BC151" s="2" t="inlineStr">
        <is>
          <t>4</t>
        </is>
      </c>
      <c r="BD151" s="2" t="inlineStr">
        <is>
          <t/>
        </is>
      </c>
      <c r="BE151" t="inlineStr">
        <is>
          <t>az ENISA-ról (az Európai Uniós Kiberbiztonsági Ügynökségről) [ &lt;a href="/entry/result/3574069/all" id="ENTRY_TO_ENTRY_CONVERTER" target="_blank"&gt;IATE:3574069&lt;/a&gt; ] és az információs és kommunikációs technológiák kiberbiztonsági tanúsításáról szóló (EU) 2019/881 európai parlamenti és tanácsi rendelet, amely annak érdekében, hogy jobban segítse a tagállamokat a kiberbiztonsági fenyegetések és támadások elhárításában, megerősíti az Európai Uniós Kiberbiztonsági Ügynökség megbízatását</t>
        </is>
      </c>
      <c r="BF151" s="2" t="inlineStr">
        <is>
          <t>regolamento sulla cibersicurezza</t>
        </is>
      </c>
      <c r="BG151" s="2" t="inlineStr">
        <is>
          <t>3</t>
        </is>
      </c>
      <c r="BH151" s="2" t="inlineStr">
        <is>
          <t/>
        </is>
      </c>
      <c r="BI151" t="inlineStr">
        <is>
          <t>regolamento che, allo scopo di garantire il buon funzionamento del mercato interno perseguendo nel contempo un elevato livello di cibersicurezza, ciberresilienza e fiducia all’interno dell’Unione, stabilisce gli obiettivi, i compiti e gli aspetti organizzativi relativi all’ENISA e un quadro per l’introduzione di sistemi europei di certificazione della cibersicurezza</t>
        </is>
      </c>
      <c r="BJ151" s="2" t="inlineStr">
        <is>
          <t>Kibernetinio saugumo aktas</t>
        </is>
      </c>
      <c r="BK151" s="2" t="inlineStr">
        <is>
          <t>4</t>
        </is>
      </c>
      <c r="BL151" s="2" t="inlineStr">
        <is>
          <t/>
        </is>
      </c>
      <c r="BM151" t="inlineStr">
        <is>
          <t/>
        </is>
      </c>
      <c r="BN151" s="2" t="inlineStr">
        <is>
          <t>Kiberdrošības akts</t>
        </is>
      </c>
      <c r="BO151" s="2" t="inlineStr">
        <is>
          <t>3</t>
        </is>
      </c>
      <c r="BP151" s="2" t="inlineStr">
        <is>
          <t/>
        </is>
      </c>
      <c r="BQ151" t="inlineStr">
        <is>
          <t>regula, ar kuru nostiprina ES Kiberdrošības aģentūras [ &lt;a href="/entry/result/3574069/all" id="ENTRY_TO_ENTRY_CONVERTER" target="_blank"&gt;IATE:3574069&lt;/a&gt; ] pilnvaras un izveido pirmo ES mēroga kiberdrošības sertifikācijas shēmu [ &lt;a href="/entry/result/3574165/all" id="ENTRY_TO_ENTRY_CONVERTER" target="_blank"&gt;IATE:3574165&lt;/a&gt; ]</t>
        </is>
      </c>
      <c r="BR151" s="2" t="inlineStr">
        <is>
          <t>Att dwar iċ-Ċibersigurtà</t>
        </is>
      </c>
      <c r="BS151" s="2" t="inlineStr">
        <is>
          <t>3</t>
        </is>
      </c>
      <c r="BT151" s="2" t="inlineStr">
        <is>
          <t/>
        </is>
      </c>
      <c r="BU151" t="inlineStr">
        <is>
          <t>Regolament li jsaħħaħ il-mandat tal-Aġenzija tal-UE għaċ-Ċibersigurtà (Aġenzija tal-Unjoni Ewropea dwar is-Sigurtà tan-Networks u l-Informazzjoni, ENISA) sabiex din tappoġġa aħjar lill-Istati Membri fl-indirizzar tat-theddid u l-attakki ċibernetiċi</t>
        </is>
      </c>
      <c r="BV151" s="2" t="inlineStr">
        <is>
          <t>cyberbeveiligingsverordening</t>
        </is>
      </c>
      <c r="BW151" s="2" t="inlineStr">
        <is>
          <t>4</t>
        </is>
      </c>
      <c r="BX151" s="2" t="inlineStr">
        <is>
          <t/>
        </is>
      </c>
      <c r="BY151" t="inlineStr">
        <is>
          <t>verordening die het mandaat van het EU-agentschap voor cyberbeveiliging (Agentschap van de Europese Unie voor netwerk- en informatiebeveiliging, Enisa) versterkt, waardoor het agentschap lidstaten beter zal kunnen helpen bij de aanpak van bedreigingen van de cyberbeveiliging en cyberaanvallen</t>
        </is>
      </c>
      <c r="BZ151" s="2" t="inlineStr">
        <is>
          <t>akt o cyberbezpieczeństwie</t>
        </is>
      </c>
      <c r="CA151" s="2" t="inlineStr">
        <is>
          <t>4</t>
        </is>
      </c>
      <c r="CB151" s="2" t="inlineStr">
        <is>
          <t/>
        </is>
      </c>
      <c r="CC151" t="inlineStr">
        <is>
          <t>druga, po &lt;a href="https://cyberpolicy.nask.pl/dyrektywa-nis-czyli-pierwsze-europejskie-prawo-w-zakresie-cyberbezpieczenstwa/" target="_blank"&gt;dyrektywie NIS&lt;/a&gt;, ogólnoeuropejska regulacja w dziedzinie cyberbezpieczeństwa. CA składa się z dwóch części: 
&lt;div&gt; 
 &lt;strong&gt;1) &lt;a href="https://cyberpolicy.nask.pl/akt-o-cyberbezpieczenstwie-nowy-mandat-enisa/" target="_blank"&gt;nowy permanentny mandat dla ENISA&lt;/a&gt;&lt;/strong&gt;, której nazwa została zmieniona z Europejskiej Agencji Bezpieczeństwa Sieci i Informacji na Agencja UE ds. Cyberbezpieczeństwa. Rola ENISA została znacznie wzmocniona nie tylko poprzez permanentny mandat, ale także poprzez szereg nowych obowiązków związanych z wejściem w życie Dyrektywy NIS oraz europejskich ram certyfikacji.&lt;/div&gt; 
&lt;div&gt; 
 &lt;strong&gt;2) rozporządzenie tworzące europejskie ramy certyfikacji cyberbezpieczeństwa dla produktów i usług ICT&lt;/strong&gt;. Jest to bardzo istotna regulacja, która znacznie zmieni funkcjonujący obecnie model certyfikacji, zdominowany przez SOG-IS ( 
 &lt;em&gt;Senior Official Group Information Security Systems&lt;/em&gt;).&lt;/div&gt;</t>
        </is>
      </c>
      <c r="CD151" s="2" t="inlineStr">
        <is>
          <t>Regulamento Cibersegurança</t>
        </is>
      </c>
      <c r="CE151" s="2" t="inlineStr">
        <is>
          <t>3</t>
        </is>
      </c>
      <c r="CF151" s="2" t="inlineStr">
        <is>
          <t/>
        </is>
      </c>
      <c r="CG151" t="inlineStr">
        <is>
          <t>Regulamento que visa assegurar o bom funcionamento do mercado interno e, simultaneamente, alcançar um nível elevado de cibersegurança, de ciber-resiliência e de confiança no seio da União estabelecendo os objetivos, as atribuições e os aspetos organizativos da ENISA («Agência da União Europeia para a Cibersegurança») e um enquadramento para a criação de sistemas europeus de certificação da cibersegurança com o objetivo de assegurar um nível adequado de cibersegurança para os produtos, os serviços e os processos de TIC na União.</t>
        </is>
      </c>
      <c r="CH151" s="2" t="inlineStr">
        <is>
          <t>Regulamentul privind securitatea cibernetică</t>
        </is>
      </c>
      <c r="CI151" s="2" t="inlineStr">
        <is>
          <t>4</t>
        </is>
      </c>
      <c r="CJ151" s="2" t="inlineStr">
        <is>
          <t/>
        </is>
      </c>
      <c r="CK151" t="inlineStr">
        <is>
          <t>regulament al cărui obiectiv este consolidarea mandatului Agenției UE pentru securitate cibernetică (ENISA), pentru a oferi un sprijin sporit statelor membre pe probleme de securitate cibernetică, precum atacurile și amenințările cibernetice</t>
        </is>
      </c>
      <c r="CL151" s="2" t="inlineStr">
        <is>
          <t>akt o kybernetickej bezpečnosti</t>
        </is>
      </c>
      <c r="CM151" s="2" t="inlineStr">
        <is>
          <t>3</t>
        </is>
      </c>
      <c r="CN151" s="2" t="inlineStr">
        <is>
          <t/>
        </is>
      </c>
      <c r="CO151" t="inlineStr">
        <is>
          <t>nariadenie, ktorým sa posilňuje mandát Agentúry Európskej únie pre kybernetickú bezpečnosť s cieľom lepšie pomáhať členským štátom pri riešení útokov na kybernetickú bezpečnosť</t>
        </is>
      </c>
      <c r="CP151" s="2" t="inlineStr">
        <is>
          <t>uredba o kibernetski varnosti|
Akt o kibernetski varnosti</t>
        </is>
      </c>
      <c r="CQ151" s="2" t="inlineStr">
        <is>
          <t>3|
3</t>
        </is>
      </c>
      <c r="CR151" s="2" t="inlineStr">
        <is>
          <t xml:space="preserve">|
</t>
        </is>
      </c>
      <c r="CS151" t="inlineStr">
        <is>
          <t/>
        </is>
      </c>
      <c r="CT151" s="2" t="inlineStr">
        <is>
          <t>förordningen om cybersäkerhet|
cybersäkerhetsakten|
cybersäkerhetsförordningen</t>
        </is>
      </c>
      <c r="CU151" s="2" t="inlineStr">
        <is>
          <t>3|
3|
3</t>
        </is>
      </c>
      <c r="CV151" s="2" t="inlineStr">
        <is>
          <t xml:space="preserve">|
|
</t>
        </is>
      </c>
      <c r="CW151" t="inlineStr">
        <is>
          <t/>
        </is>
      </c>
    </row>
    <row r="152">
      <c r="A152" s="1" t="str">
        <f>HYPERLINK("https://iate.europa.eu/entry/result/3628112/all", "3628112")</f>
        <v>3628112</v>
      </c>
      <c r="B152" t="inlineStr">
        <is>
          <t>EDUCATION AND COMMUNICATIONS</t>
        </is>
      </c>
      <c r="C152" t="inlineStr">
        <is>
          <t>EDUCATION AND COMMUNICATIONS|information technology and data processing</t>
        </is>
      </c>
      <c r="D152" t="inlineStr">
        <is>
          <t>yes</t>
        </is>
      </c>
      <c r="E152" t="inlineStr">
        <is>
          <t/>
        </is>
      </c>
      <c r="F152" t="inlineStr">
        <is>
          <t/>
        </is>
      </c>
      <c r="G152" t="inlineStr">
        <is>
          <t/>
        </is>
      </c>
      <c r="H152" t="inlineStr">
        <is>
          <t/>
        </is>
      </c>
      <c r="I152" t="inlineStr">
        <is>
          <t/>
        </is>
      </c>
      <c r="J152" s="2" t="inlineStr">
        <is>
          <t>hostingová služba</t>
        </is>
      </c>
      <c r="K152" s="2" t="inlineStr">
        <is>
          <t>3</t>
        </is>
      </c>
      <c r="L152" s="2" t="inlineStr">
        <is>
          <t/>
        </is>
      </c>
      <c r="M152" t="inlineStr">
        <is>
          <t/>
        </is>
      </c>
      <c r="N152" s="2" t="inlineStr">
        <is>
          <t>hostingtjeneste</t>
        </is>
      </c>
      <c r="O152" s="2" t="inlineStr">
        <is>
          <t>3</t>
        </is>
      </c>
      <c r="P152" s="2" t="inlineStr">
        <is>
          <t/>
        </is>
      </c>
      <c r="Q152" t="inlineStr">
        <is>
          <t>&lt;a href="https://iate.europa.eu/entry/result/903777/da" target="_blank"&gt;informationssamfundstjeneste&lt;/a&gt;, der består i oplagring af information leveret af en tjenestemodtager på dennes anmodning</t>
        </is>
      </c>
      <c r="R152" s="2" t="inlineStr">
        <is>
          <t>Hostingdienst|
Hosting-Leistung</t>
        </is>
      </c>
      <c r="S152" s="2" t="inlineStr">
        <is>
          <t>3|
3</t>
        </is>
      </c>
      <c r="T152" s="2" t="inlineStr">
        <is>
          <t xml:space="preserve">|
</t>
        </is>
      </c>
      <c r="U152" t="inlineStr">
        <is>
          <t>Leistung, die darin besteht, von einem Nutzer bereitgestellte Informationen in dessen Auftrag zu speichern</t>
        </is>
      </c>
      <c r="V152" s="2" t="inlineStr">
        <is>
          <t>υπηρεσία φιλοξενίας</t>
        </is>
      </c>
      <c r="W152" s="2" t="inlineStr">
        <is>
          <t>3</t>
        </is>
      </c>
      <c r="X152" s="2" t="inlineStr">
        <is>
          <t/>
        </is>
      </c>
      <c r="Y152" t="inlineStr">
        <is>
          <t>&lt;a href="https://iate.europa.eu/entry/result/903777/en-el" target="_blank"&gt;υπηρεσία της κοινωνίας των πληροφοριών&lt;/a&gt; η οποία συνίσταται στην αποθήκευση πληροφοριών που παρέχει αποδέκτης της υπηρεσίας, κατόπιν αιτήματός του</t>
        </is>
      </c>
      <c r="Z152" s="2" t="inlineStr">
        <is>
          <t>hosting services|
hosting service</t>
        </is>
      </c>
      <c r="AA152" s="2" t="inlineStr">
        <is>
          <t>1|
3</t>
        </is>
      </c>
      <c r="AB152" s="2" t="inlineStr">
        <is>
          <t xml:space="preserve">|
</t>
        </is>
      </c>
      <c r="AC152" t="inlineStr">
        <is>
          <t>&lt;a href="https://iate.europa.eu/entry/result/903777/en" target="_blank"&gt;information society service&lt;/a&gt; that consists of the storage of information provided by, and
 at the request of, a recipient of the service</t>
        </is>
      </c>
      <c r="AD152" s="2" t="inlineStr">
        <is>
          <t>servicio de alojamiento de datos</t>
        </is>
      </c>
      <c r="AE152" s="2" t="inlineStr">
        <is>
          <t>3</t>
        </is>
      </c>
      <c r="AF152" s="2" t="inlineStr">
        <is>
          <t/>
        </is>
      </c>
      <c r="AG152" t="inlineStr">
        <is>
          <t>&lt;a href="https://iate.europa.eu/entry/result/903777/es" target="_blank"&gt;Servicio de la sociedad de la información &lt;/a&gt;consistente en almacenar datos facilitados por el destinatario del servicio y a petición de este.</t>
        </is>
      </c>
      <c r="AH152" s="2" t="inlineStr">
        <is>
          <t>majutusteenus|
veebimajutusteenus</t>
        </is>
      </c>
      <c r="AI152" s="2" t="inlineStr">
        <is>
          <t>3|
3</t>
        </is>
      </c>
      <c r="AJ152" s="2" t="inlineStr">
        <is>
          <t xml:space="preserve">|
</t>
        </is>
      </c>
      <c r="AK152" t="inlineStr">
        <is>
          <t>teenusesaaja taotlusel teenusesaaja esitatud teabe talletamine</t>
        </is>
      </c>
      <c r="AL152" s="2" t="inlineStr">
        <is>
          <t>säilytyspalvelu</t>
        </is>
      </c>
      <c r="AM152" s="2" t="inlineStr">
        <is>
          <t>3</t>
        </is>
      </c>
      <c r="AN152" s="2" t="inlineStr">
        <is>
          <t/>
        </is>
      </c>
      <c r="AO152" t="inlineStr">
        <is>
          <t>&lt;a href="https://iate.europa.eu/entry/result/903777/fi" target="_blank"&gt;tietoyhteiskunnan palvelu&lt;/a&gt;, joka koostuu palvelun vastaanottajan toimittamien tietojen tallentamisesta palvelun vastaanottajan pyynnöstä</t>
        </is>
      </c>
      <c r="AP152" s="2" t="inlineStr">
        <is>
          <t>service d'hébergement</t>
        </is>
      </c>
      <c r="AQ152" s="2" t="inlineStr">
        <is>
          <t>3</t>
        </is>
      </c>
      <c r="AR152" s="2" t="inlineStr">
        <is>
          <t/>
        </is>
      </c>
      <c r="AS152" t="inlineStr">
        <is>
          <t>&lt;a href="https://iate.europa.eu/entry/result/903777/fr" target="_blank"&gt;service de la société de l'information&lt;/a&gt; consistant à stocker des informations fournies par un bénéficiaire du service à la demande de ce dernier</t>
        </is>
      </c>
      <c r="AT152" t="inlineStr">
        <is>
          <t/>
        </is>
      </c>
      <c r="AU152" t="inlineStr">
        <is>
          <t/>
        </is>
      </c>
      <c r="AV152" t="inlineStr">
        <is>
          <t/>
        </is>
      </c>
      <c r="AW152" t="inlineStr">
        <is>
          <t/>
        </is>
      </c>
      <c r="AX152" s="2" t="inlineStr">
        <is>
          <t>usluga smještaja na poslužitelju</t>
        </is>
      </c>
      <c r="AY152" s="2" t="inlineStr">
        <is>
          <t>3</t>
        </is>
      </c>
      <c r="AZ152" s="2" t="inlineStr">
        <is>
          <t/>
        </is>
      </c>
      <c r="BA152" t="inlineStr">
        <is>
          <t/>
        </is>
      </c>
      <c r="BB152" s="2" t="inlineStr">
        <is>
          <t>tárhelyszolgáltatás</t>
        </is>
      </c>
      <c r="BC152" s="2" t="inlineStr">
        <is>
          <t>3</t>
        </is>
      </c>
      <c r="BD152" s="2" t="inlineStr">
        <is>
          <t/>
        </is>
      </c>
      <c r="BE152" t="inlineStr">
        <is>
          <t/>
        </is>
      </c>
      <c r="BF152" s="2" t="inlineStr">
        <is>
          <t>servizio di hosting</t>
        </is>
      </c>
      <c r="BG152" s="2" t="inlineStr">
        <is>
          <t>3</t>
        </is>
      </c>
      <c r="BH152" s="2" t="inlineStr">
        <is>
          <t/>
        </is>
      </c>
      <c r="BI152" t="inlineStr">
        <is>
          <t>&lt;a href="https://iate.europa.eu/entry/result/903777/en-it" target="_blank"&gt;servizio della società dell'informazione&lt;/a&gt; consistente nel memorizzare informazioni fornite da un
destinatario del servizio su richiesta di quest'ultimo</t>
        </is>
      </c>
      <c r="BJ152" s="2" t="inlineStr">
        <is>
          <t>prieglobos paslauga</t>
        </is>
      </c>
      <c r="BK152" s="2" t="inlineStr">
        <is>
          <t>3</t>
        </is>
      </c>
      <c r="BL152" s="2" t="inlineStr">
        <is>
          <t/>
        </is>
      </c>
      <c r="BM152" t="inlineStr">
        <is>
          <t>paslauga, kurią sudaro paslaugos gavėjo pateiktos informacijos saugojimas jo prašymu</t>
        </is>
      </c>
      <c r="BN152" s="2" t="inlineStr">
        <is>
          <t>mitināšanas pakalpojums</t>
        </is>
      </c>
      <c r="BO152" s="2" t="inlineStr">
        <is>
          <t>2</t>
        </is>
      </c>
      <c r="BP152" s="2" t="inlineStr">
        <is>
          <t/>
        </is>
      </c>
      <c r="BQ152" t="inlineStr">
        <is>
          <t>&lt;a href="https://iate.europa.eu/entry/result/903777/lv" target="_blank"&gt;informācijas sabiedrības pakalpojums&lt;/a&gt;, kuru veido pakalpojuma saņēmēja sniegtās informācijas uzglabāšana pēc viņa pieprasījuma</t>
        </is>
      </c>
      <c r="BR152" s="2" t="inlineStr">
        <is>
          <t>servizz ta' hosting|
hosting</t>
        </is>
      </c>
      <c r="BS152" s="2" t="inlineStr">
        <is>
          <t>3|
3</t>
        </is>
      </c>
      <c r="BT152" s="2" t="inlineStr">
        <is>
          <t xml:space="preserve">|
</t>
        </is>
      </c>
      <c r="BU152" t="inlineStr">
        <is>
          <t>servizz li permezz tiegħu riżorsi għall-ħżin tad-&lt;i&gt;data &lt;/i&gt; u tal-kompjuting jiġu pprovduti lil individwu jew organizzazzjoni għall-akkomodazzjoni u l-manutenzjoni ta' websajt kif ukoll ta' servizzi relatati</t>
        </is>
      </c>
      <c r="BV152" t="inlineStr">
        <is>
          <t/>
        </is>
      </c>
      <c r="BW152" t="inlineStr">
        <is>
          <t/>
        </is>
      </c>
      <c r="BX152" t="inlineStr">
        <is>
          <t/>
        </is>
      </c>
      <c r="BY152" t="inlineStr">
        <is>
          <t/>
        </is>
      </c>
      <c r="BZ152" s="2" t="inlineStr">
        <is>
          <t>usługa hostingu</t>
        </is>
      </c>
      <c r="CA152" s="2" t="inlineStr">
        <is>
          <t>3</t>
        </is>
      </c>
      <c r="CB152" s="2" t="inlineStr">
        <is>
          <t/>
        </is>
      </c>
      <c r="CC152" t="inlineStr">
        <is>
          <t>rodzaj &lt;a href="https://iate.europa.eu/entry/result/903777/pl" target="_blank"&gt;usługi społeczeństwa informacyjnego&lt;/a&gt;, która polega na przechowywaniu informacji przekazanych przez odbiorcę usługi oraz na jego żądanie</t>
        </is>
      </c>
      <c r="CD152" s="2" t="inlineStr">
        <is>
          <t>serviço de alojamento virtual</t>
        </is>
      </c>
      <c r="CE152" s="2" t="inlineStr">
        <is>
          <t>3</t>
        </is>
      </c>
      <c r="CF152" s="2" t="inlineStr">
        <is>
          <t>preferred</t>
        </is>
      </c>
      <c r="CG152" t="inlineStr">
        <is>
          <t>Serviço da sociedade da informação que consiste no armazenamento de informações prestadas por um destinatário do serviço a pedido do mesmo.</t>
        </is>
      </c>
      <c r="CH152" s="2" t="inlineStr">
        <is>
          <t>serviciu de găzduire</t>
        </is>
      </c>
      <c r="CI152" s="2" t="inlineStr">
        <is>
          <t>3</t>
        </is>
      </c>
      <c r="CJ152" s="2" t="inlineStr">
        <is>
          <t/>
        </is>
      </c>
      <c r="CK152" t="inlineStr">
        <is>
          <t/>
        </is>
      </c>
      <c r="CL152" s="2" t="inlineStr">
        <is>
          <t>hostingová služba|
služba hostingu</t>
        </is>
      </c>
      <c r="CM152" s="2" t="inlineStr">
        <is>
          <t>3|
3</t>
        </is>
      </c>
      <c r="CN152" s="2" t="inlineStr">
        <is>
          <t xml:space="preserve">preferred|
</t>
        </is>
      </c>
      <c r="CO152" t="inlineStr">
        <is>
          <t>&lt;a href="https://iate.europa.eu/entry/result/903777/sk" target="_blank"&gt;služba informačnej spoločnosti&lt;/a&gt; pozostávajúca z uchovávania informácií poskytovaných príjemcom služby na jeho žiadosť</t>
        </is>
      </c>
      <c r="CP152" s="2" t="inlineStr">
        <is>
          <t>storitev gostovanja</t>
        </is>
      </c>
      <c r="CQ152" s="2" t="inlineStr">
        <is>
          <t>3</t>
        </is>
      </c>
      <c r="CR152" s="2" t="inlineStr">
        <is>
          <t/>
        </is>
      </c>
      <c r="CS152" t="inlineStr">
        <is>
          <t/>
        </is>
      </c>
      <c r="CT152" s="2" t="inlineStr">
        <is>
          <t>hosting|
värdtjänst</t>
        </is>
      </c>
      <c r="CU152" s="2" t="inlineStr">
        <is>
          <t>3|
3</t>
        </is>
      </c>
      <c r="CV152" s="2" t="inlineStr">
        <is>
          <t xml:space="preserve">|
</t>
        </is>
      </c>
      <c r="CW152" t="inlineStr">
        <is>
          <t>en av &lt;a href="https://iate.europa.eu/entry/result/903777" target="_blank"&gt;informationssamhällets tjänster &lt;/a&gt;som utgörs av lagring av information som tillhandahålls av tjänstemottagaren och som sker på dennes begäran</t>
        </is>
      </c>
    </row>
    <row r="153">
      <c r="A153" s="1" t="str">
        <f>HYPERLINK("https://iate.europa.eu/entry/result/3623623/all", "3623623")</f>
        <v>3623623</v>
      </c>
      <c r="B153" t="inlineStr">
        <is>
          <t>PRODUCTION, TECHNOLOGY AND RESEARCH;EMPLOYMENT AND WORKING CONDITIONS</t>
        </is>
      </c>
      <c r="C153" t="inlineStr">
        <is>
          <t>PRODUCTION, TECHNOLOGY AND RESEARCH|technology and technical regulations|technology|digital technology;EMPLOYMENT AND WORKING CONDITIONS|organisation of work and working conditions|organisation of work</t>
        </is>
      </c>
      <c r="D153" t="inlineStr">
        <is>
          <t>yes</t>
        </is>
      </c>
      <c r="E153" t="inlineStr">
        <is>
          <t/>
        </is>
      </c>
      <c r="F153" t="inlineStr">
        <is>
          <t/>
        </is>
      </c>
      <c r="G153" t="inlineStr">
        <is>
          <t/>
        </is>
      </c>
      <c r="H153" t="inlineStr">
        <is>
          <t/>
        </is>
      </c>
      <c r="I153" t="inlineStr">
        <is>
          <t/>
        </is>
      </c>
      <c r="J153" s="2" t="inlineStr">
        <is>
          <t>digitální automatizace</t>
        </is>
      </c>
      <c r="K153" s="2" t="inlineStr">
        <is>
          <t>3</t>
        </is>
      </c>
      <c r="L153" s="2" t="inlineStr">
        <is>
          <t/>
        </is>
      </c>
      <c r="M153" t="inlineStr">
        <is>
          <t>zavádění digitálních
technologií s cílem zlepšit efektivitu a účinnost provozních procesů, a to
od zvyšování dovedností, kompetencí a lidských znalostí až po automatizaci opakujících
se a standardizovaných úkonů</t>
        </is>
      </c>
      <c r="N153" s="2" t="inlineStr">
        <is>
          <t>digital automatisering</t>
        </is>
      </c>
      <c r="O153" s="2" t="inlineStr">
        <is>
          <t>3</t>
        </is>
      </c>
      <c r="P153" s="2" t="inlineStr">
        <is>
          <t/>
        </is>
      </c>
      <c r="Q153" t="inlineStr">
        <is>
          <t>anvendelse af digitale teknologier med det formål at effektivisere forretningsgange og opnå større omkostningseffektivitet</t>
        </is>
      </c>
      <c r="R153" s="2" t="inlineStr">
        <is>
          <t>digitale Automatisierung</t>
        </is>
      </c>
      <c r="S153" s="2" t="inlineStr">
        <is>
          <t>3</t>
        </is>
      </c>
      <c r="T153" s="2" t="inlineStr">
        <is>
          <t/>
        </is>
      </c>
      <c r="U153" t="inlineStr">
        <is>
          <t>Einsatz digitaler Technologien mit dem Ziel, Unternehmensabläufe effizienter und kostengünstiger zu gestalten</t>
        </is>
      </c>
      <c r="V153" s="2" t="inlineStr">
        <is>
          <t>ψηφιακή αυτοματοποίηση</t>
        </is>
      </c>
      <c r="W153" s="2" t="inlineStr">
        <is>
          <t>3</t>
        </is>
      </c>
      <c r="X153" s="2" t="inlineStr">
        <is>
          <t/>
        </is>
      </c>
      <c r="Y153" t="inlineStr">
        <is>
          <t/>
        </is>
      </c>
      <c r="Z153" s="2" t="inlineStr">
        <is>
          <t>digital automation</t>
        </is>
      </c>
      <c r="AA153" s="2" t="inlineStr">
        <is>
          <t>3</t>
        </is>
      </c>
      <c r="AB153" s="2" t="inlineStr">
        <is>
          <t/>
        </is>
      </c>
      <c r="AC153" t="inlineStr">
        <is>
          <t>adoption of digital
technologies with the aim of improving the effectiveness and efficiency of
business processes, ranging from the enhancement of skills, competencies and
human knowledge to the automation of repetitive/standardised tasks</t>
        </is>
      </c>
      <c r="AD153" s="2" t="inlineStr">
        <is>
          <t>automatización digital</t>
        </is>
      </c>
      <c r="AE153" s="2" t="inlineStr">
        <is>
          <t>3</t>
        </is>
      </c>
      <c r="AF153" s="2" t="inlineStr">
        <is>
          <t/>
        </is>
      </c>
      <c r="AG153" t="inlineStr">
        <is>
          <t>Utilización de tecnologías digitales para realizar tareas, también cognitivas, que hasta entonces realizaban las personas.</t>
        </is>
      </c>
      <c r="AH153" s="2" t="inlineStr">
        <is>
          <t>digitaalne automatiseerimine</t>
        </is>
      </c>
      <c r="AI153" s="2" t="inlineStr">
        <is>
          <t>2</t>
        </is>
      </c>
      <c r="AJ153" s="2" t="inlineStr">
        <is>
          <t/>
        </is>
      </c>
      <c r="AK153" t="inlineStr">
        <is>
          <t/>
        </is>
      </c>
      <c r="AL153" s="2" t="inlineStr">
        <is>
          <t>digitaalinen automaatio</t>
        </is>
      </c>
      <c r="AM153" s="2" t="inlineStr">
        <is>
          <t>3</t>
        </is>
      </c>
      <c r="AN153" s="2" t="inlineStr">
        <is>
          <t/>
        </is>
      </c>
      <c r="AO153" t="inlineStr">
        <is>
          <t>liiketoimintaprosessien tehokkuuden ja vaikuttavuuden parantaminen digitaaliteknologian avulla</t>
        </is>
      </c>
      <c r="AP153" s="2" t="inlineStr">
        <is>
          <t>automatisation numérique</t>
        </is>
      </c>
      <c r="AQ153" s="2" t="inlineStr">
        <is>
          <t>3</t>
        </is>
      </c>
      <c r="AR153" s="2" t="inlineStr">
        <is>
          <t/>
        </is>
      </c>
      <c r="AS153" t="inlineStr">
        <is>
          <t>utilisation de technologies numériques pour la réalisation de tâches physiques et cognitives, dans le but d'augmenter la productivité des travailleurs</t>
        </is>
      </c>
      <c r="AT153" t="inlineStr">
        <is>
          <t/>
        </is>
      </c>
      <c r="AU153" t="inlineStr">
        <is>
          <t/>
        </is>
      </c>
      <c r="AV153" t="inlineStr">
        <is>
          <t/>
        </is>
      </c>
      <c r="AW153" t="inlineStr">
        <is>
          <t/>
        </is>
      </c>
      <c r="AX153" s="2" t="inlineStr">
        <is>
          <t>digitalna automatizacija</t>
        </is>
      </c>
      <c r="AY153" s="2" t="inlineStr">
        <is>
          <t>3</t>
        </is>
      </c>
      <c r="AZ153" s="2" t="inlineStr">
        <is>
          <t/>
        </is>
      </c>
      <c r="BA153" t="inlineStr">
        <is>
          <t/>
        </is>
      </c>
      <c r="BB153" s="2" t="inlineStr">
        <is>
          <t>digitális automatizálás|
digitális automatizáció</t>
        </is>
      </c>
      <c r="BC153" s="2" t="inlineStr">
        <is>
          <t>3|
3</t>
        </is>
      </c>
      <c r="BD153" s="2" t="inlineStr">
        <is>
          <t xml:space="preserve">|
</t>
        </is>
      </c>
      <c r="BE153" t="inlineStr">
        <is>
          <t>digitális technológiák alkalmazása az üzleti
folyamatok eredményességének és hatékonyságának javítása céljából, a
képességek, a kompetenciák és az emberi tudás fejlesztésétől kezdve az
ismétlődő/szabványosított feladatok automatizálásáig</t>
        </is>
      </c>
      <c r="BF153" s="2" t="inlineStr">
        <is>
          <t>automazione digitale</t>
        </is>
      </c>
      <c r="BG153" s="2" t="inlineStr">
        <is>
          <t>3</t>
        </is>
      </c>
      <c r="BH153" s="2" t="inlineStr">
        <is>
          <t/>
        </is>
      </c>
      <c r="BI153" t="inlineStr">
        <is>
          <t>utilizzo delle tecnologie digitali al fine di migliorare e ottimizzare i processi aziendali</t>
        </is>
      </c>
      <c r="BJ153" s="2" t="inlineStr">
        <is>
          <t>skaitmeninis automatizavimas</t>
        </is>
      </c>
      <c r="BK153" s="2" t="inlineStr">
        <is>
          <t>3</t>
        </is>
      </c>
      <c r="BL153" s="2" t="inlineStr">
        <is>
          <t/>
        </is>
      </c>
      <c r="BM153" t="inlineStr">
        <is>
          <t>skaitmeninių technologijų taikymas siekiant didinti verslo procesų veiksmingumą ir rezultatyvumą, apimantis viską nuo įgūdžių, kompetencijų ir žmonių žinių tobulinimo iki pasikartojančių ar standartinių užduočių vykdymo</t>
        </is>
      </c>
      <c r="BN153" s="2" t="inlineStr">
        <is>
          <t>digitālā automatizācija</t>
        </is>
      </c>
      <c r="BO153" s="2" t="inlineStr">
        <is>
          <t>3</t>
        </is>
      </c>
      <c r="BP153" s="2" t="inlineStr">
        <is>
          <t/>
        </is>
      </c>
      <c r="BQ153" t="inlineStr">
        <is>
          <t>digitālo tehnoloģiju apgūšana ar mērķi uzlabot uzņēmējdarbības procesu efektivitāti, sākot no prasmju, kompetenču un cilvēku zināšanu palielināšanas līdz vienveidīgu/standartizētu uzdevumu automatizēšanai</t>
        </is>
      </c>
      <c r="BR153" s="2" t="inlineStr">
        <is>
          <t>awtomatizzazzjoni diġitali</t>
        </is>
      </c>
      <c r="BS153" s="2" t="inlineStr">
        <is>
          <t>3</t>
        </is>
      </c>
      <c r="BT153" s="2" t="inlineStr">
        <is>
          <t/>
        </is>
      </c>
      <c r="BU153" t="inlineStr">
        <is>
          <t>adozzjoni ta' teknoloġiji diġitali bil-għan li jitjiebu l-effikaċja u l-effiċjenza tal-proċessi ta' fuq ix-xogħol, li jvarjaw mit-tisħiħ tal-ħiliet, il-kompetenzi u l-għarfien uman sal-awtomatizzazzjoni ta' kompiti repetittivi u standardizzati</t>
        </is>
      </c>
      <c r="BV153" s="2" t="inlineStr">
        <is>
          <t>digitale automatisering</t>
        </is>
      </c>
      <c r="BW153" s="2" t="inlineStr">
        <is>
          <t>3</t>
        </is>
      </c>
      <c r="BX153" s="2" t="inlineStr">
        <is>
          <t/>
        </is>
      </c>
      <c r="BY153" t="inlineStr">
        <is>
          <t>&lt;div&gt;&lt;div&gt;&lt;div&gt;&lt;div&gt;&lt;div&gt;gebruik van automatiseringstechnieken voor tools waarmee informatie effectiever verwerkt kan worden&lt;/div&gt;&lt;/div&gt;&lt;/div&gt;&lt;/div&gt;&lt;/div&gt;</t>
        </is>
      </c>
      <c r="BZ153" s="2" t="inlineStr">
        <is>
          <t>automatyzacja cyfrowa</t>
        </is>
      </c>
      <c r="CA153" s="2" t="inlineStr">
        <is>
          <t>2</t>
        </is>
      </c>
      <c r="CB153" s="2" t="inlineStr">
        <is>
          <t/>
        </is>
      </c>
      <c r="CC153" t="inlineStr">
        <is>
          <t>wykorzystanie najbardziej 
odpowiednich funkcji technicznych (oprogramowania) po 
to, by zmniejszyć pracochłonność zadań 
wykonywanych przez ludzi i zwiększyć ich 
produktywność</t>
        </is>
      </c>
      <c r="CD153" t="inlineStr">
        <is>
          <t/>
        </is>
      </c>
      <c r="CE153" t="inlineStr">
        <is>
          <t/>
        </is>
      </c>
      <c r="CF153" t="inlineStr">
        <is>
          <t/>
        </is>
      </c>
      <c r="CG153" t="inlineStr">
        <is>
          <t/>
        </is>
      </c>
      <c r="CH153" t="inlineStr">
        <is>
          <t/>
        </is>
      </c>
      <c r="CI153" t="inlineStr">
        <is>
          <t/>
        </is>
      </c>
      <c r="CJ153" t="inlineStr">
        <is>
          <t/>
        </is>
      </c>
      <c r="CK153" t="inlineStr">
        <is>
          <t/>
        </is>
      </c>
      <c r="CL153" s="2" t="inlineStr">
        <is>
          <t>digitálna automatizácia</t>
        </is>
      </c>
      <c r="CM153" s="2" t="inlineStr">
        <is>
          <t>3</t>
        </is>
      </c>
      <c r="CN153" s="2" t="inlineStr">
        <is>
          <t/>
        </is>
      </c>
      <c r="CO153" t="inlineStr">
        <is>
          <t>zavádzanie digitálnych technológií s cieľom zlepšiť efektívnosť a účinnosť obchodných procesov, od zvyšovania zručností, kompetencií a ľudských znalostí až po automatizáciu opakujúcich sa alebo štandardizovaných úloh</t>
        </is>
      </c>
      <c r="CP153" s="2" t="inlineStr">
        <is>
          <t>digitalna avtomatizacija</t>
        </is>
      </c>
      <c r="CQ153" s="2" t="inlineStr">
        <is>
          <t>3</t>
        </is>
      </c>
      <c r="CR153" s="2" t="inlineStr">
        <is>
          <t/>
        </is>
      </c>
      <c r="CS153" t="inlineStr">
        <is>
          <t/>
        </is>
      </c>
      <c r="CT153" s="2" t="inlineStr">
        <is>
          <t>digital automatisering</t>
        </is>
      </c>
      <c r="CU153" s="2" t="inlineStr">
        <is>
          <t>3</t>
        </is>
      </c>
      <c r="CV153" s="2" t="inlineStr">
        <is>
          <t/>
        </is>
      </c>
      <c r="CW153" t="inlineStr">
        <is>
          <t/>
        </is>
      </c>
    </row>
    <row r="154">
      <c r="A154" s="1" t="str">
        <f>HYPERLINK("https://iate.europa.eu/entry/result/3623625/all", "3623625")</f>
        <v>3623625</v>
      </c>
      <c r="B154" t="inlineStr">
        <is>
          <t>EMPLOYMENT AND WORKING CONDITIONS;EDUCATION AND COMMUNICATIONS</t>
        </is>
      </c>
      <c r="C154" t="inlineStr">
        <is>
          <t>EMPLOYMENT AND WORKING CONDITIONS|organisation of work and working conditions;EDUCATION AND COMMUNICATIONS|information technology and data processing</t>
        </is>
      </c>
      <c r="D154" t="inlineStr">
        <is>
          <t>yes</t>
        </is>
      </c>
      <c r="E154" t="inlineStr">
        <is>
          <t/>
        </is>
      </c>
      <c r="F154" t="inlineStr">
        <is>
          <t/>
        </is>
      </c>
      <c r="G154" t="inlineStr">
        <is>
          <t/>
        </is>
      </c>
      <c r="H154" t="inlineStr">
        <is>
          <t/>
        </is>
      </c>
      <c r="I154" t="inlineStr">
        <is>
          <t/>
        </is>
      </c>
      <c r="J154" s="2" t="inlineStr">
        <is>
          <t>algoritmické monitorování</t>
        </is>
      </c>
      <c r="K154" s="2" t="inlineStr">
        <is>
          <t>3</t>
        </is>
      </c>
      <c r="L154" s="2" t="inlineStr">
        <is>
          <t/>
        </is>
      </c>
      <c r="M154" t="inlineStr">
        <is>
          <t>monitorování chování a
produktivity zaměstnanců pomocí algoritmů</t>
        </is>
      </c>
      <c r="N154" s="2" t="inlineStr">
        <is>
          <t>algoritmisk overvågning|
algoritmebaseret overvågning|
algoritmestyret overvågning</t>
        </is>
      </c>
      <c r="O154" s="2" t="inlineStr">
        <is>
          <t>3|
3|
3</t>
        </is>
      </c>
      <c r="P154" s="2" t="inlineStr">
        <is>
          <t xml:space="preserve">|
|
</t>
        </is>
      </c>
      <c r="Q154" t="inlineStr">
        <is>
          <t>brug af algoritmer til at overvåge medarbejderes adfærd og produktivitet</t>
        </is>
      </c>
      <c r="R154" s="2" t="inlineStr">
        <is>
          <t>algorithmische Überwachung</t>
        </is>
      </c>
      <c r="S154" s="2" t="inlineStr">
        <is>
          <t>3</t>
        </is>
      </c>
      <c r="T154" s="2" t="inlineStr">
        <is>
          <t/>
        </is>
      </c>
      <c r="U154" t="inlineStr">
        <is>
          <t>Nutzung von Algorithmen zur Überwachung des Verhaltens und der Produktivität von Beschäftigten</t>
        </is>
      </c>
      <c r="V154" s="2" t="inlineStr">
        <is>
          <t>αλγοριθμική παρακολούθηση|
παρακολούθηση των αλγορίθμων</t>
        </is>
      </c>
      <c r="W154" s="2" t="inlineStr">
        <is>
          <t>2|
3</t>
        </is>
      </c>
      <c r="X154" s="2" t="inlineStr">
        <is>
          <t xml:space="preserve">|
</t>
        </is>
      </c>
      <c r="Y154" t="inlineStr">
        <is>
          <t/>
        </is>
      </c>
      <c r="Z154" s="2" t="inlineStr">
        <is>
          <t>algorithmic monitoring|
algorithmic tracking</t>
        </is>
      </c>
      <c r="AA154" s="2" t="inlineStr">
        <is>
          <t>3|
3</t>
        </is>
      </c>
      <c r="AB154" s="2" t="inlineStr">
        <is>
          <t xml:space="preserve">|
</t>
        </is>
      </c>
      <c r="AC154" t="inlineStr">
        <is>
          <t>use of algorithms to track worker behaviour and productivity</t>
        </is>
      </c>
      <c r="AD154" s="2" t="inlineStr">
        <is>
          <t>supervisión algorítmica|
monitoreo algorítmico</t>
        </is>
      </c>
      <c r="AE154" s="2" t="inlineStr">
        <is>
          <t>3|
2</t>
        </is>
      </c>
      <c r="AF154" s="2" t="inlineStr">
        <is>
          <t>|
proposed</t>
        </is>
      </c>
      <c r="AG154" t="inlineStr">
        <is>
          <t>Utilización de algoritmos para supervisar la productividad y las tareas de los trabajadores.</t>
        </is>
      </c>
      <c r="AH154" s="2" t="inlineStr">
        <is>
          <t>algoritmseire</t>
        </is>
      </c>
      <c r="AI154" s="2" t="inlineStr">
        <is>
          <t>3</t>
        </is>
      </c>
      <c r="AJ154" s="2" t="inlineStr">
        <is>
          <t/>
        </is>
      </c>
      <c r="AK154" t="inlineStr">
        <is>
          <t>algoritmide kasutamine töötajate käitumise ja tootlikkuse seire eesmärgil</t>
        </is>
      </c>
      <c r="AL154" s="2" t="inlineStr">
        <is>
          <t>algoritmeihin perustuva seuranta</t>
        </is>
      </c>
      <c r="AM154" s="2" t="inlineStr">
        <is>
          <t>3</t>
        </is>
      </c>
      <c r="AN154" s="2" t="inlineStr">
        <is>
          <t/>
        </is>
      </c>
      <c r="AO154" t="inlineStr">
        <is>
          <t>työntekijöiden käyttäytymisen ja tuottavuuden seuranta algoritmien avulla</t>
        </is>
      </c>
      <c r="AP154" s="2" t="inlineStr">
        <is>
          <t>évaluation algorithmique</t>
        </is>
      </c>
      <c r="AQ154" s="2" t="inlineStr">
        <is>
          <t>3</t>
        </is>
      </c>
      <c r="AR154" s="2" t="inlineStr">
        <is>
          <t/>
        </is>
      </c>
      <c r="AS154" t="inlineStr">
        <is>
          <t>utilisation d'algorithmes dans le but de surveiller le comportement et la productivité des travailleurs</t>
        </is>
      </c>
      <c r="AT154" t="inlineStr">
        <is>
          <t/>
        </is>
      </c>
      <c r="AU154" t="inlineStr">
        <is>
          <t/>
        </is>
      </c>
      <c r="AV154" t="inlineStr">
        <is>
          <t/>
        </is>
      </c>
      <c r="AW154" t="inlineStr">
        <is>
          <t/>
        </is>
      </c>
      <c r="AX154" s="2" t="inlineStr">
        <is>
          <t>algoritamsko praćenje</t>
        </is>
      </c>
      <c r="AY154" s="2" t="inlineStr">
        <is>
          <t>2</t>
        </is>
      </c>
      <c r="AZ154" s="2" t="inlineStr">
        <is>
          <t/>
        </is>
      </c>
      <c r="BA154" t="inlineStr">
        <is>
          <t/>
        </is>
      </c>
      <c r="BB154" s="2" t="inlineStr">
        <is>
          <t>algoritmikus nyomon követés</t>
        </is>
      </c>
      <c r="BC154" s="2" t="inlineStr">
        <is>
          <t>3</t>
        </is>
      </c>
      <c r="BD154" s="2" t="inlineStr">
        <is>
          <t/>
        </is>
      </c>
      <c r="BE154" t="inlineStr">
        <is>
          <t>algoritmusok használata a munkavállaló magatartásának és termelékenységének monitorozására</t>
        </is>
      </c>
      <c r="BF154" s="2" t="inlineStr">
        <is>
          <t>monitoraggio algoritmico</t>
        </is>
      </c>
      <c r="BG154" s="2" t="inlineStr">
        <is>
          <t>3</t>
        </is>
      </c>
      <c r="BH154" s="2" t="inlineStr">
        <is>
          <t/>
        </is>
      </c>
      <c r="BI154" t="inlineStr">
        <is>
          <t>utilizzo di algoritmi per sorvegliare e tracciare i lavoratori</t>
        </is>
      </c>
      <c r="BJ154" s="2" t="inlineStr">
        <is>
          <t>algoritminė stebėsena</t>
        </is>
      </c>
      <c r="BK154" s="2" t="inlineStr">
        <is>
          <t>3</t>
        </is>
      </c>
      <c r="BL154" s="2" t="inlineStr">
        <is>
          <t/>
        </is>
      </c>
      <c r="BM154" t="inlineStr">
        <is>
          <t>algoritmų naudojimas darbuotojų elgesiui ir darbo našumui stebėti</t>
        </is>
      </c>
      <c r="BN154" s="2" t="inlineStr">
        <is>
          <t>algoritmiskā uzraudzība</t>
        </is>
      </c>
      <c r="BO154" s="2" t="inlineStr">
        <is>
          <t>3</t>
        </is>
      </c>
      <c r="BP154" s="2" t="inlineStr">
        <is>
          <t/>
        </is>
      </c>
      <c r="BQ154" t="inlineStr">
        <is>
          <t>algoritmu izmantošana darbinieku uzvedības un produktivitātes izsekošanai</t>
        </is>
      </c>
      <c r="BR154" s="2" t="inlineStr">
        <is>
          <t>monitoraġġ algoritmiku|
monitoraġġ bl-algoritmi</t>
        </is>
      </c>
      <c r="BS154" s="2" t="inlineStr">
        <is>
          <t>3|
3</t>
        </is>
      </c>
      <c r="BT154" s="2" t="inlineStr">
        <is>
          <t xml:space="preserve">|
</t>
        </is>
      </c>
      <c r="BU154" t="inlineStr">
        <is>
          <t>l-użu tal-algoritmi biex ikunu segwiti l-imġiba u l-produttività tal-ħaddiema</t>
        </is>
      </c>
      <c r="BV154" s="2" t="inlineStr">
        <is>
          <t>algoritmische monitoring</t>
        </is>
      </c>
      <c r="BW154" s="2" t="inlineStr">
        <is>
          <t>3</t>
        </is>
      </c>
      <c r="BX154" s="2" t="inlineStr">
        <is>
          <t/>
        </is>
      </c>
      <c r="BY154" t="inlineStr">
        <is>
          <t>gebruik van algoritmen om het gedrag en de productiviteit van werknemers te volgen</t>
        </is>
      </c>
      <c r="BZ154" s="2" t="inlineStr">
        <is>
          <t>monitorowanie algorytmiczne</t>
        </is>
      </c>
      <c r="CA154" s="2" t="inlineStr">
        <is>
          <t>3</t>
        </is>
      </c>
      <c r="CB154" s="2" t="inlineStr">
        <is>
          <t/>
        </is>
      </c>
      <c r="CC154" t="inlineStr">
        <is>
          <t>śledzenie zachowań i produktywności pracowników poprzez wykorzystanie algorytmów</t>
        </is>
      </c>
      <c r="CD154" t="inlineStr">
        <is>
          <t/>
        </is>
      </c>
      <c r="CE154" t="inlineStr">
        <is>
          <t/>
        </is>
      </c>
      <c r="CF154" t="inlineStr">
        <is>
          <t/>
        </is>
      </c>
      <c r="CG154" t="inlineStr">
        <is>
          <t/>
        </is>
      </c>
      <c r="CH154" t="inlineStr">
        <is>
          <t/>
        </is>
      </c>
      <c r="CI154" t="inlineStr">
        <is>
          <t/>
        </is>
      </c>
      <c r="CJ154" t="inlineStr">
        <is>
          <t/>
        </is>
      </c>
      <c r="CK154" t="inlineStr">
        <is>
          <t/>
        </is>
      </c>
      <c r="CL154" s="2" t="inlineStr">
        <is>
          <t>algoritmické monitorovanie</t>
        </is>
      </c>
      <c r="CM154" s="2" t="inlineStr">
        <is>
          <t>2</t>
        </is>
      </c>
      <c r="CN154" s="2" t="inlineStr">
        <is>
          <t/>
        </is>
      </c>
      <c r="CO154" t="inlineStr">
        <is>
          <t>monitoring správania a produktivity zamestnancov na základe algoritmov</t>
        </is>
      </c>
      <c r="CP154" s="2" t="inlineStr">
        <is>
          <t>algoritemsko spremljanje</t>
        </is>
      </c>
      <c r="CQ154" s="2" t="inlineStr">
        <is>
          <t>3</t>
        </is>
      </c>
      <c r="CR154" s="2" t="inlineStr">
        <is>
          <t/>
        </is>
      </c>
      <c r="CS154" t="inlineStr">
        <is>
          <t/>
        </is>
      </c>
      <c r="CT154" s="2" t="inlineStr">
        <is>
          <t>algoritmisk övervakning|
algoritmisk kontroll</t>
        </is>
      </c>
      <c r="CU154" s="2" t="inlineStr">
        <is>
          <t>3|
3</t>
        </is>
      </c>
      <c r="CV154" s="2" t="inlineStr">
        <is>
          <t xml:space="preserve">|
</t>
        </is>
      </c>
      <c r="CW154" t="inlineStr">
        <is>
          <t/>
        </is>
      </c>
    </row>
    <row r="155">
      <c r="A155" s="1" t="str">
        <f>HYPERLINK("https://iate.europa.eu/entry/result/3591066/all", "3591066")</f>
        <v>3591066</v>
      </c>
      <c r="B155" t="inlineStr">
        <is>
          <t>EUROPEAN UNION;EDUCATION AND COMMUNICATIONS</t>
        </is>
      </c>
      <c r="C155" t="inlineStr">
        <is>
          <t>EUROPEAN UNION|European construction;EDUCATION AND COMMUNICATIONS|information and information processing|information policy</t>
        </is>
      </c>
      <c r="D155" t="inlineStr">
        <is>
          <t>yes</t>
        </is>
      </c>
      <c r="E155" t="inlineStr">
        <is>
          <t/>
        </is>
      </c>
      <c r="F155" s="2" t="inlineStr">
        <is>
          <t>цифровото десетилетие на Европа</t>
        </is>
      </c>
      <c r="G155" s="2" t="inlineStr">
        <is>
          <t>3</t>
        </is>
      </c>
      <c r="H155" s="2" t="inlineStr">
        <is>
          <t/>
        </is>
      </c>
      <c r="I155" t="inlineStr">
        <is>
          <t/>
        </is>
      </c>
      <c r="J155" s="2" t="inlineStr">
        <is>
          <t>evropská digitální dekáda|
digitální dekáda</t>
        </is>
      </c>
      <c r="K155" s="2" t="inlineStr">
        <is>
          <t>3|
2</t>
        </is>
      </c>
      <c r="L155" s="2" t="inlineStr">
        <is>
          <t xml:space="preserve">|
</t>
        </is>
      </c>
      <c r="M155" t="inlineStr">
        <is>
          <t>společný plán pro digitální Evropu s jasně definovanými cíli pro rok 2030 v oblastech, jako jsou konektivita, dovednosti a digitální veřejné služby</t>
        </is>
      </c>
      <c r="N155" s="2" t="inlineStr">
        <is>
          <t>Europas digitale årti|
digitalt årti</t>
        </is>
      </c>
      <c r="O155" s="2" t="inlineStr">
        <is>
          <t>3|
3</t>
        </is>
      </c>
      <c r="P155" s="2" t="inlineStr">
        <is>
          <t xml:space="preserve">|
</t>
        </is>
      </c>
      <c r="Q155" t="inlineStr">
        <is>
          <t>fælles plan for et digitalt Europa med klart beskrevne mål for 2030, f.eks. for konnektivitet, færdigheder og digitale offentlige tjenester</t>
        </is>
      </c>
      <c r="R155" s="2" t="inlineStr">
        <is>
          <t>„Digital Decade“|
digitale Dekade</t>
        </is>
      </c>
      <c r="S155" s="2" t="inlineStr">
        <is>
          <t>2|
3</t>
        </is>
      </c>
      <c r="T155" s="2" t="inlineStr">
        <is>
          <t>|
preferred</t>
        </is>
      </c>
      <c r="U155" t="inlineStr">
        <is>
          <t>Plan zur Verwirklichung des digitalen Europas mit klar definierten Zielen bis 2030 für Bereiche wie Konnektivität, digitale Kompetenzen und öffentliche Verwaltung</t>
        </is>
      </c>
      <c r="V155" s="2" t="inlineStr">
        <is>
          <t>ψηφιακή δεκαετία|
ψηφιακή δεκαετία της Ευρώπης</t>
        </is>
      </c>
      <c r="W155" s="2" t="inlineStr">
        <is>
          <t>3|
3</t>
        </is>
      </c>
      <c r="X155" s="2" t="inlineStr">
        <is>
          <t xml:space="preserve">|
</t>
        </is>
      </c>
      <c r="Y155" t="inlineStr">
        <is>
          <t/>
        </is>
      </c>
      <c r="Z155" s="2" t="inlineStr">
        <is>
          <t>Europe's digital decade|
European Digital Decade|
digital decade</t>
        </is>
      </c>
      <c r="AA155" s="2" t="inlineStr">
        <is>
          <t>3|
2|
3</t>
        </is>
      </c>
      <c r="AB155" s="2" t="inlineStr">
        <is>
          <t xml:space="preserve">|
|
</t>
        </is>
      </c>
      <c r="AC155" t="inlineStr">
        <is>
          <t>common plan for digital Europe with clearly 
defined goals for 2030, such as for connectivity, skills and digital 
public services</t>
        </is>
      </c>
      <c r="AD155" s="2" t="inlineStr">
        <is>
          <t>década digital de Europa</t>
        </is>
      </c>
      <c r="AE155" s="2" t="inlineStr">
        <is>
          <t>3</t>
        </is>
      </c>
      <c r="AF155" s="2" t="inlineStr">
        <is>
          <t/>
        </is>
      </c>
      <c r="AG155" t="inlineStr">
        <is>
          <t>Iniciativa de llevar adelante una Europa adaptada a la era digital, que incluye una hoja de ruta con objetivos claramente definidos para 2030 en relación con aspectos como la conectividad, las capacidades y los servicios públicos digitales.</t>
        </is>
      </c>
      <c r="AH155" s="2" t="inlineStr">
        <is>
          <t>Euroopa digikümnend</t>
        </is>
      </c>
      <c r="AI155" s="2" t="inlineStr">
        <is>
          <t>3</t>
        </is>
      </c>
      <c r="AJ155" s="2" t="inlineStr">
        <is>
          <t/>
        </is>
      </c>
      <c r="AK155" t="inlineStr">
        <is>
          <t/>
        </is>
      </c>
      <c r="AL155" s="2" t="inlineStr">
        <is>
          <t>Euroopan digitaalinen vuosikymmen</t>
        </is>
      </c>
      <c r="AM155" s="2" t="inlineStr">
        <is>
          <t>3</t>
        </is>
      </c>
      <c r="AN155" s="2" t="inlineStr">
        <is>
          <t/>
        </is>
      </c>
      <c r="AO155" t="inlineStr">
        <is>
          <t/>
        </is>
      </c>
      <c r="AP155" s="2" t="inlineStr">
        <is>
          <t>décennie numérique de l’Europe</t>
        </is>
      </c>
      <c r="AQ155" s="2" t="inlineStr">
        <is>
          <t>3</t>
        </is>
      </c>
      <c r="AR155" s="2" t="inlineStr">
        <is>
          <t/>
        </is>
      </c>
      <c r="AS155" t="inlineStr">
        <is>
          <t>plan commun pour l'Europe en vue de s'adapter à l’ère du numérique, comprenant des objectifs clairement définis pour 2030, tels que la connectivité, les compétences et les services publics numériques</t>
        </is>
      </c>
      <c r="AT155" s="2" t="inlineStr">
        <is>
          <t>deacáid dhigiteach</t>
        </is>
      </c>
      <c r="AU155" s="2" t="inlineStr">
        <is>
          <t>3</t>
        </is>
      </c>
      <c r="AV155" s="2" t="inlineStr">
        <is>
          <t/>
        </is>
      </c>
      <c r="AW155" t="inlineStr">
        <is>
          <t/>
        </is>
      </c>
      <c r="AX155" s="2" t="inlineStr">
        <is>
          <t>digitalno desetljeće|
digitalno desetljeće Europe</t>
        </is>
      </c>
      <c r="AY155" s="2" t="inlineStr">
        <is>
          <t>3|
3</t>
        </is>
      </c>
      <c r="AZ155" s="2" t="inlineStr">
        <is>
          <t xml:space="preserve">|
</t>
        </is>
      </c>
      <c r="BA155" t="inlineStr">
        <is>
          <t/>
        </is>
      </c>
      <c r="BB155" s="2" t="inlineStr">
        <is>
          <t>európai digitális évtized|
Európa digitális évtizede|
digitális évtized</t>
        </is>
      </c>
      <c r="BC155" s="2" t="inlineStr">
        <is>
          <t>2|
3|
3</t>
        </is>
      </c>
      <c r="BD155" s="2" t="inlineStr">
        <is>
          <t xml:space="preserve">|
|
</t>
        </is>
      </c>
      <c r="BE155" t="inlineStr">
        <is>
          <t>a 2020-2030-ig tartó időszak, amelyben Ursula von der Leyen a digitális megoldásokra helyezné a hangsúlyt</t>
        </is>
      </c>
      <c r="BF155" s="2" t="inlineStr">
        <is>
          <t>decennio digitale europeo|
decennio digitale</t>
        </is>
      </c>
      <c r="BG155" s="2" t="inlineStr">
        <is>
          <t>2|
2</t>
        </is>
      </c>
      <c r="BH155" s="2" t="inlineStr">
        <is>
          <t>proposed|
proposed</t>
        </is>
      </c>
      <c r="BI155" t="inlineStr">
        <is>
          <t>piano comune per
l'Europa digitale con obiettivi chiaramente definiti per il 2030 in ambiti come
la connettività, le competenze e i servizi pubblici digitali</t>
        </is>
      </c>
      <c r="BJ155" s="2" t="inlineStr">
        <is>
          <t>Europos skaitmeninis dešimtmetis</t>
        </is>
      </c>
      <c r="BK155" s="2" t="inlineStr">
        <is>
          <t>3</t>
        </is>
      </c>
      <c r="BL155" s="2" t="inlineStr">
        <is>
          <t/>
        </is>
      </c>
      <c r="BM155" t="inlineStr">
        <is>
          <t/>
        </is>
      </c>
      <c r="BN155" s="2" t="inlineStr">
        <is>
          <t>Eiropas digitālā desmitgade</t>
        </is>
      </c>
      <c r="BO155" s="2" t="inlineStr">
        <is>
          <t>3</t>
        </is>
      </c>
      <c r="BP155" s="2" t="inlineStr">
        <is>
          <t/>
        </is>
      </c>
      <c r="BQ155" t="inlineStr">
        <is>
          <t/>
        </is>
      </c>
      <c r="BR155" s="2" t="inlineStr">
        <is>
          <t>Deċennju Diġitali Ewropew|
deċennju diġitali|
deċennju diġitali tal-Ewropa</t>
        </is>
      </c>
      <c r="BS155" s="2" t="inlineStr">
        <is>
          <t>3|
3|
3</t>
        </is>
      </c>
      <c r="BT155" s="2" t="inlineStr">
        <is>
          <t xml:space="preserve">|
|
</t>
        </is>
      </c>
      <c r="BU155" t="inlineStr">
        <is>
          <t/>
        </is>
      </c>
      <c r="BV155" s="2" t="inlineStr">
        <is>
          <t>Europees digitaal decennium|
Europa’s digitale decennium|
digitaal decennium van Europa|
digitaal decennium</t>
        </is>
      </c>
      <c r="BW155" s="2" t="inlineStr">
        <is>
          <t>3|
3|
3|
3</t>
        </is>
      </c>
      <c r="BX155" s="2" t="inlineStr">
        <is>
          <t xml:space="preserve">|
|
|
</t>
        </is>
      </c>
      <c r="BY155" t="inlineStr">
        <is>
          <t>gemeenschappelijk
 Europees plan met als doelstelling tegen 2030 de digitale soevereniteit van
 Europa te versterken en eigen normen te bepalen</t>
        </is>
      </c>
      <c r="BZ155" s="2" t="inlineStr">
        <is>
          <t>cyfrowa dekada Europy|
cyfrowa dekada</t>
        </is>
      </c>
      <c r="CA155" s="2" t="inlineStr">
        <is>
          <t>3|
3</t>
        </is>
      </c>
      <c r="CB155" s="2" t="inlineStr">
        <is>
          <t xml:space="preserve">|
</t>
        </is>
      </c>
      <c r="CC155" t="inlineStr">
        <is>
          <t/>
        </is>
      </c>
      <c r="CD155" s="2" t="inlineStr">
        <is>
          <t>Década Digital da Europa</t>
        </is>
      </c>
      <c r="CE155" s="2" t="inlineStr">
        <is>
          <t>3</t>
        </is>
      </c>
      <c r="CF155" s="2" t="inlineStr">
        <is>
          <t/>
        </is>
      </c>
      <c r="CG155" t="inlineStr">
        <is>
          <t/>
        </is>
      </c>
      <c r="CH155" s="2" t="inlineStr">
        <is>
          <t>deceniu digital|
deceniul digital al Europei</t>
        </is>
      </c>
      <c r="CI155" s="2" t="inlineStr">
        <is>
          <t>3|
3</t>
        </is>
      </c>
      <c r="CJ155" s="2" t="inlineStr">
        <is>
          <t xml:space="preserve">|
</t>
        </is>
      </c>
      <c r="CK155" t="inlineStr">
        <is>
          <t/>
        </is>
      </c>
      <c r="CL155" s="2" t="inlineStr">
        <is>
          <t>digitálne desaťročie|
európska digitálna dekáda|
digitálne desaťročie Európy|
európske digitálne desaťročie</t>
        </is>
      </c>
      <c r="CM155" s="2" t="inlineStr">
        <is>
          <t>3|
3|
3|
3</t>
        </is>
      </c>
      <c r="CN155" s="2" t="inlineStr">
        <is>
          <t>|
admitted|
|
preferred</t>
        </is>
      </c>
      <c r="CO155" t="inlineStr">
        <is>
          <t>spoločný plán pre digitálnu Európu s jasne vymedzenými cieľmi do roku 2030 s dôrazom na také oblasti, ako je konektivita, zručnosti a digitálne verejné služby</t>
        </is>
      </c>
      <c r="CP155" s="2" t="inlineStr">
        <is>
          <t>evropsko digitalno desetletje|
digitalno desetletje</t>
        </is>
      </c>
      <c r="CQ155" s="2" t="inlineStr">
        <is>
          <t>3|
3</t>
        </is>
      </c>
      <c r="CR155" s="2" t="inlineStr">
        <is>
          <t xml:space="preserve">|
</t>
        </is>
      </c>
      <c r="CS155" t="inlineStr">
        <is>
          <t/>
        </is>
      </c>
      <c r="CT155" s="2" t="inlineStr">
        <is>
          <t>Europas digitala årtionde|
Europas digitala decennium</t>
        </is>
      </c>
      <c r="CU155" s="2" t="inlineStr">
        <is>
          <t>3|
3</t>
        </is>
      </c>
      <c r="CV155" s="2" t="inlineStr">
        <is>
          <t xml:space="preserve">|
</t>
        </is>
      </c>
      <c r="CW155" t="inlineStr">
        <is>
          <t/>
        </is>
      </c>
    </row>
    <row r="156">
      <c r="A156" s="1" t="str">
        <f>HYPERLINK("https://iate.europa.eu/entry/result/3589672/all", "3589672")</f>
        <v>3589672</v>
      </c>
      <c r="B156" t="inlineStr">
        <is>
          <t>EDUCATION AND COMMUNICATIONS</t>
        </is>
      </c>
      <c r="C156" t="inlineStr">
        <is>
          <t>EDUCATION AND COMMUNICATIONS|information technology and data processing|computer system|information security;EDUCATION AND COMMUNICATIONS|communications|communications systems|telecommunications|regulation of telecommunications</t>
        </is>
      </c>
      <c r="D156" t="inlineStr">
        <is>
          <t>yes</t>
        </is>
      </c>
      <c r="E156" t="inlineStr">
        <is>
          <t/>
        </is>
      </c>
      <c r="F156" s="2" t="inlineStr">
        <is>
          <t>инструментариум на ЕС за киберсигурност на 5G технологиите|
Инструментариум на ЕС за сигурността в областта на 5G</t>
        </is>
      </c>
      <c r="G156" s="2" t="inlineStr">
        <is>
          <t>3|
3</t>
        </is>
      </c>
      <c r="H156" s="2" t="inlineStr">
        <is>
          <t xml:space="preserve">|
</t>
        </is>
      </c>
      <c r="I156" t="inlineStr">
        <is>
          <t>набор от мерки за сигурност, които дават възможност за ефективно смекчаване на рисковете и за гарантиране на това,
че в Европа се внедряват сигурни 5G мрежи</t>
        </is>
      </c>
      <c r="J156" s="2" t="inlineStr">
        <is>
          <t>soubor opatření EU pro kybernetickou bezpečnost sítí 5G</t>
        </is>
      </c>
      <c r="K156" s="2" t="inlineStr">
        <is>
          <t>3</t>
        </is>
      </c>
      <c r="L156" s="2" t="inlineStr">
        <is>
          <t/>
        </is>
      </c>
      <c r="M156" t="inlineStr">
        <is>
          <t>soubor strategických a
technických opatření, jakož i podpůrné kroky ke zvýšení jejich efektivity, jež
lze podniknout za účelem zmírnění zjištěných rizik ve zprávě o koordinovaném
posouzení rizik souvisejících s kybernetickou bezpečností sítí 5G v EU</t>
        </is>
      </c>
      <c r="N156" s="2" t="inlineStr">
        <is>
          <t>EU-værktøjskasse til 5G-sikkerhed|
EU-værktøjskasse til cybersikkerhed i 5G-net</t>
        </is>
      </c>
      <c r="O156" s="2" t="inlineStr">
        <is>
          <t>3|
3</t>
        </is>
      </c>
      <c r="P156" s="2" t="inlineStr">
        <is>
          <t xml:space="preserve">|
</t>
        </is>
      </c>
      <c r="Q156" t="inlineStr">
        <is>
          <t>solide og omfattende foranstaltninger, der skal skabe
en EU-koordineret tilgang til sikring af 5G-net</t>
        </is>
      </c>
      <c r="R156" s="2" t="inlineStr">
        <is>
          <t>EU-Instrumentarium für die 5G-Cybersicherheit|
5G-Toolbox</t>
        </is>
      </c>
      <c r="S156" s="2" t="inlineStr">
        <is>
          <t>3|
2</t>
        </is>
      </c>
      <c r="T156" s="2" t="inlineStr">
        <is>
          <t xml:space="preserve">|
</t>
        </is>
      </c>
      <c r="U156" t="inlineStr">
        <is>
          <t>Instrumentarium von Risikominderungsmaßnahmen für ein koordiniertes Vorgehen der Mitgliedstaaten zur Verbesserung der Sicherheit im 5G-Mobilfunknetz</t>
        </is>
      </c>
      <c r="V156" s="2" t="inlineStr">
        <is>
          <t>εργαλειοθήκη της ΕΕ για την ασφάλεια του 5G</t>
        </is>
      </c>
      <c r="W156" s="2" t="inlineStr">
        <is>
          <t>3</t>
        </is>
      </c>
      <c r="X156" s="2" t="inlineStr">
        <is>
          <t/>
        </is>
      </c>
      <c r="Y156" t="inlineStr">
        <is>
          <t>σειρά μέτρων ασφάλειας, τα οποία επιτρέπουν τον αποτελεσματικό μετριασμό των κινδύνων και εξασφαλίζουν την
εγκατάσταση ασφαλών δικτύων 5G σε ολόκληρη την Ευρώπη</t>
        </is>
      </c>
      <c r="Z156" s="2" t="inlineStr">
        <is>
          <t>EU Toolbox for 5G Security|
Cybersecurity of 5G networks: EU Toolbox of risk mitigating measures|
5G cybersecurity toolbox|
EU toolbox on 5G cybersecurity</t>
        </is>
      </c>
      <c r="AA156" s="2" t="inlineStr">
        <is>
          <t>3|
3|
3|
1</t>
        </is>
      </c>
      <c r="AB156" s="2" t="inlineStr">
        <is>
          <t xml:space="preserve">|
|
|
</t>
        </is>
      </c>
      <c r="AC156" t="inlineStr">
        <is>
          <t>range of security measures to enable effective mitigation of risks and ensure that secure 5G networks are deployed across Europe</t>
        </is>
      </c>
      <c r="AD156" s="2" t="inlineStr">
        <is>
          <t>caja de herramientas de la UE sobre ciberseguridad de la 5G|
conjunto de instrumentos de la UE para la seguridad de las redes 5G</t>
        </is>
      </c>
      <c r="AE156" s="2" t="inlineStr">
        <is>
          <t>2|
3</t>
        </is>
      </c>
      <c r="AF156" s="2" t="inlineStr">
        <is>
          <t xml:space="preserve">|
</t>
        </is>
      </c>
      <c r="AG156" t="inlineStr">
        <is>
          <t>Plan de medidas estratégicas y técnicas tendentes a reducir los riesgos de seguridad que plantea la implantación de las redes móviles de quinta generación (5G) en Europa.</t>
        </is>
      </c>
      <c r="AH156" s="2" t="inlineStr">
        <is>
          <t>5G küberturvalisuse meetmepakett|
ELi meetmepakett 5G-võrkude turvalisuse tagamiseks</t>
        </is>
      </c>
      <c r="AI156" s="2" t="inlineStr">
        <is>
          <t>2|
3</t>
        </is>
      </c>
      <c r="AJ156" s="2" t="inlineStr">
        <is>
          <t xml:space="preserve">|
</t>
        </is>
      </c>
      <c r="AK156" t="inlineStr">
        <is>
          <t/>
        </is>
      </c>
      <c r="AL156" s="2" t="inlineStr">
        <is>
          <t>5G-kyberturvallisuutta koskeva EU:n välineistö|
5G-kyberturvallisuusvälineistö</t>
        </is>
      </c>
      <c r="AM156" s="2" t="inlineStr">
        <is>
          <t>3|
3</t>
        </is>
      </c>
      <c r="AN156" s="2" t="inlineStr">
        <is>
          <t xml:space="preserve">|
</t>
        </is>
      </c>
      <c r="AO156" t="inlineStr">
        <is>
          <t/>
        </is>
      </c>
      <c r="AP156" s="2" t="inlineStr">
        <is>
          <t>boîte à outils de l'UE pour la sécurité des réseaux 5G|
boîte à outils de l'UE pour la cybersécurité de la 5G</t>
        </is>
      </c>
      <c r="AQ156" s="2" t="inlineStr">
        <is>
          <t>3|
3</t>
        </is>
      </c>
      <c r="AR156" s="2" t="inlineStr">
        <is>
          <t xml:space="preserve">|
</t>
        </is>
      </c>
      <c r="AS156" t="inlineStr">
        <is>
          <t>ensemble commun de mesures visant à atténuer les principaux risques en matière de cybersécurité des réseaux 5G dans l'UE</t>
        </is>
      </c>
      <c r="AT156" s="2" t="inlineStr">
        <is>
          <t>bosca uirlisí an Aontais le haghaidh shlándáil 5G|
bosca uirlisí cibearshlándála 5G</t>
        </is>
      </c>
      <c r="AU156" s="2" t="inlineStr">
        <is>
          <t>3|
2</t>
        </is>
      </c>
      <c r="AV156" s="2" t="inlineStr">
        <is>
          <t xml:space="preserve">|
</t>
        </is>
      </c>
      <c r="AW156" t="inlineStr">
        <is>
          <t/>
        </is>
      </c>
      <c r="AX156" s="2" t="inlineStr">
        <is>
          <t>paket instrumenata EU-a za sigurnost 5G tehnologije</t>
        </is>
      </c>
      <c r="AY156" s="2" t="inlineStr">
        <is>
          <t>3</t>
        </is>
      </c>
      <c r="AZ156" s="2" t="inlineStr">
        <is>
          <t/>
        </is>
      </c>
      <c r="BA156" t="inlineStr">
        <is>
          <t/>
        </is>
      </c>
      <c r="BB156" s="2" t="inlineStr">
        <is>
          <t>az 5G kiberbiztonsággal kapcsolatos eszköztár|
az 5G biztonsággal kapcsolatos uniós eszköztár|
Az 5G-hálózatok kiberbiztonsága: a kockázatcsökkentő intézkedések uniós eszköztára</t>
        </is>
      </c>
      <c r="BC156" s="2" t="inlineStr">
        <is>
          <t>3|
3|
3</t>
        </is>
      </c>
      <c r="BD156" s="2" t="inlineStr">
        <is>
          <t xml:space="preserve">|
|
</t>
        </is>
      </c>
      <c r="BE156" t="inlineStr">
        <is>
          <t>az &lt;a href="https://iate.europa.eu/entry/slideshow/1610810555487/3569316/hu" target="_blank"&gt;5G-hálózat &lt;/a&gt;kiépítésével kapcsolatban azonosított kockázatok csökkentése érdekében bevezetendő stratégiai és technikai intézkedések</t>
        </is>
      </c>
      <c r="BF156" s="2" t="inlineStr">
        <is>
          <t>pacchetto di strumenti dell'UE per la cibersicurezza del 5G|
pacchetto di strumenti dell'UE sulla cibersicurezza del 5G|
pacchetto di strumenti dell'UE per la sicurezza del 5G</t>
        </is>
      </c>
      <c r="BG156" s="2" t="inlineStr">
        <is>
          <t>3|
3|
3</t>
        </is>
      </c>
      <c r="BH156" s="2" t="inlineStr">
        <is>
          <t xml:space="preserve">|
|
</t>
        </is>
      </c>
      <c r="BI156" t="inlineStr">
        <is>
          <t>serie di misure comuni intese ad attenuare i principali rischi di cibersicurezza delle reti 5G nell'UE</t>
        </is>
      </c>
      <c r="BJ156" s="2" t="inlineStr">
        <is>
          <t>5G kibernetinio saugumo priemonių rinkinys|
ES 5G saugumo priemonių rinkinys|
5G tinklų kibernetinis saugumas. ES rizikos mažinimo priemonių rinkinys</t>
        </is>
      </c>
      <c r="BK156" s="2" t="inlineStr">
        <is>
          <t>2|
3|
3</t>
        </is>
      </c>
      <c r="BL156" s="2" t="inlineStr">
        <is>
          <t xml:space="preserve">|
|
</t>
        </is>
      </c>
      <c r="BM156" t="inlineStr">
        <is>
          <t>įvairios saugumo priemonės, padedančios
veiksmingai mažinti riziką ir užtikrinti, kad visoje Europoje būtų diegiami saugūs 5G tinklai</t>
        </is>
      </c>
      <c r="BN156" s="2" t="inlineStr">
        <is>
          <t>ES rīkkopa 5G drošībai|
5G kiberdrošības rīkkopa</t>
        </is>
      </c>
      <c r="BO156" s="2" t="inlineStr">
        <is>
          <t>2|
2</t>
        </is>
      </c>
      <c r="BP156" s="2" t="inlineStr">
        <is>
          <t xml:space="preserve">|
</t>
        </is>
      </c>
      <c r="BQ156" t="inlineStr">
        <is>
          <t>drošības pasākumu kopums, kas
ļauj efektīvi mazināt risku un nodrošināt 5G tīklu drošu izvēršanu visā Eiropā</t>
        </is>
      </c>
      <c r="BR156" s="2" t="inlineStr">
        <is>
          <t>Sett ta' Għodod tal-UE għas-Sigurtà tal-5G|
sett ta' għodod għaċ-ċibersigurtà tal-5G|
Iċ-ċibersigurtà tan-networks tal-5G: Sett ta' għodod tal-UE ta' miżuri ta' mitigazzjoni tar-riskji</t>
        </is>
      </c>
      <c r="BS156" s="2" t="inlineStr">
        <is>
          <t>3|
3|
3</t>
        </is>
      </c>
      <c r="BT156" s="2" t="inlineStr">
        <is>
          <t xml:space="preserve">|
|
</t>
        </is>
      </c>
      <c r="BU156" t="inlineStr">
        <is>
          <t>firxa ta’ miżuri ta’ sigurtà li tippermetti li r-riskji jiġu mitigati b’mod effettiv filwaqt li jiġi żgurat li fl-Ewropa kollha
jiġu introdotti networks tal-5G siguri</t>
        </is>
      </c>
      <c r="BV156" s="2" t="inlineStr">
        <is>
          <t>EU-toolbox inzake 5G-cyberbeveiliging</t>
        </is>
      </c>
      <c r="BW156" s="2" t="inlineStr">
        <is>
          <t>3</t>
        </is>
      </c>
      <c r="BX156" s="2" t="inlineStr">
        <is>
          <t/>
        </is>
      </c>
      <c r="BY156" t="inlineStr">
        <is>
          <t>reeks beveiligingsmaatregelen die het mogelijk maken risico’s effectief te beperken en veilige 5G-netwerken uit te
rollen in heel Europa</t>
        </is>
      </c>
      <c r="BZ156" s="2" t="inlineStr">
        <is>
          <t>unijny zestaw narzędzi służących zabezpieczeniu sieci 5G|
unijny zestaw narzędzi na potrzeby cyberbezpieczeństwa sieci 5G</t>
        </is>
      </c>
      <c r="CA156" s="2" t="inlineStr">
        <is>
          <t>2|
3</t>
        </is>
      </c>
      <c r="CB156" s="2" t="inlineStr">
        <is>
          <t>|
preferred</t>
        </is>
      </c>
      <c r="CC156" t="inlineStr">
        <is>
          <t>szereg środków
bezpieczeństwa, które umożliwiają skuteczne ograniczenie ryzyka i zapewniają bezpieczne wdrożenie sieci 5G w całej Europie</t>
        </is>
      </c>
      <c r="CD156" s="2" t="inlineStr">
        <is>
          <t>instrumentário da UE para a segurança das redes 5G|
conjunto de instrumentos da UE para a cibersegurança das redes 5G</t>
        </is>
      </c>
      <c r="CE156" s="2" t="inlineStr">
        <is>
          <t>2|
3</t>
        </is>
      </c>
      <c r="CF156" s="2" t="inlineStr">
        <is>
          <t xml:space="preserve">|
</t>
        </is>
      </c>
      <c r="CG156" t="inlineStr">
        <is>
          <t>Conjunto comum de ações e medidas destinadas a mitigar eficazmente os riscos e a assegurar a implantação segura das redes 5G em toda a Europa.</t>
        </is>
      </c>
      <c r="CH156" s="2" t="inlineStr">
        <is>
          <t>set de instrumente pentru securitatea cibernetică a rețelelor 5G|
Securitatea cibernetică a rețelelor 5G – Setul de instrumente cu măsuri de atenuare a riscurilor al UE|
set de instrumente al UE pentru securitatea rețelelor 5G</t>
        </is>
      </c>
      <c r="CI156" s="2" t="inlineStr">
        <is>
          <t>3|
3|
3</t>
        </is>
      </c>
      <c r="CJ156" s="2" t="inlineStr">
        <is>
          <t xml:space="preserve">|
|
</t>
        </is>
      </c>
      <c r="CK156" t="inlineStr">
        <is>
          <t>set de măsuri
de securitate care permit atenuarea eficace a riscurilor și asigurarea securității rețelelor 5G în întreaga Europă</t>
        </is>
      </c>
      <c r="CL156" s="2" t="inlineStr">
        <is>
          <t>súbor nástrojov EÚ pre bezpečnosť 5G|
Kybernetická bezpečnosť sietí 5G – súbor nástrojov EÚ s opatreniami na zmiernenie rizika|
súbor nástrojov EÚ pre kybernetickú bezpečnosť 5G</t>
        </is>
      </c>
      <c r="CM156" s="2" t="inlineStr">
        <is>
          <t>3|
3|
3</t>
        </is>
      </c>
      <c r="CN156" s="2" t="inlineStr">
        <is>
          <t xml:space="preserve">|
|
</t>
        </is>
      </c>
      <c r="CO156" t="inlineStr">
        <is>
          <t>súbor strategických a technických opatrení, ako aj príslušné podporné opatrenia na posilnenie ich účinnosti, ktoré sa môžu zaviesť s cieľom zmierniť riziká zistené v správe o koordinovanom posúdení rizík na úrovni EÚ, pokiaľ ide o kybernetickú bezpečnosť sietí piatej generácie (5G)</t>
        </is>
      </c>
      <c r="CP156" s="2" t="inlineStr">
        <is>
          <t>zbirka orodij EU za varnost 5G</t>
        </is>
      </c>
      <c r="CQ156" s="2" t="inlineStr">
        <is>
          <t>3</t>
        </is>
      </c>
      <c r="CR156" s="2" t="inlineStr">
        <is>
          <t/>
        </is>
      </c>
      <c r="CS156" t="inlineStr">
        <is>
          <t>skupen sklop ukrepov za zmanjšanje glavnih tveganj na področju kibernetske varnosti za omrežja 5G</t>
        </is>
      </c>
      <c r="CT156" s="2" t="inlineStr">
        <is>
          <t>verktygslåda för 5G-cybersäkerhet|
EU:s verktygslåda för 5G-säkerhet</t>
        </is>
      </c>
      <c r="CU156" s="2" t="inlineStr">
        <is>
          <t>3|
3</t>
        </is>
      </c>
      <c r="CV156" s="2" t="inlineStr">
        <is>
          <t xml:space="preserve">|
</t>
        </is>
      </c>
      <c r="CW156" t="inlineStr">
        <is>
          <t/>
        </is>
      </c>
    </row>
    <row r="157">
      <c r="A157" s="1" t="str">
        <f>HYPERLINK("https://iate.europa.eu/entry/result/3574166/all", "3574166")</f>
        <v>3574166</v>
      </c>
      <c r="B157" t="inlineStr">
        <is>
          <t>EDUCATION AND COMMUNICATIONS</t>
        </is>
      </c>
      <c r="C157" t="inlineStr">
        <is>
          <t>EDUCATION AND COMMUNICATIONS|information technology and data processing</t>
        </is>
      </c>
      <c r="D157" t="inlineStr">
        <is>
          <t>yes</t>
        </is>
      </c>
      <c r="E157" t="inlineStr">
        <is>
          <t/>
        </is>
      </c>
      <c r="F157" s="2" t="inlineStr">
        <is>
          <t>европейски сертификат за киберсигурност</t>
        </is>
      </c>
      <c r="G157" s="2" t="inlineStr">
        <is>
          <t>3</t>
        </is>
      </c>
      <c r="H157" s="2" t="inlineStr">
        <is>
          <t/>
        </is>
      </c>
      <c r="I157" t="inlineStr">
        <is>
          <t>документ, издаден от орган за оценяване на съответствието, който удостоверява, че даден ИКТ продукт или дадена ИКТ услуга отговаря на специфичните изисквания, определени в съответната европейска схема за сертифициране на киберсигурността</t>
        </is>
      </c>
      <c r="J157" s="2" t="inlineStr">
        <is>
          <t>evropský certifikát kybernetické bezpečnosti</t>
        </is>
      </c>
      <c r="K157" s="2" t="inlineStr">
        <is>
          <t>3</t>
        </is>
      </c>
      <c r="L157" s="2" t="inlineStr">
        <is>
          <t/>
        </is>
      </c>
      <c r="M157" t="inlineStr">
        <is>
          <t>dokument vydaný subjektem posuzování shody, který osvědčuje, že daný produkt nebo služba 
&lt;i&gt;IKT&lt;/i&gt; 
&lt;br&gt; [ &lt;a href="/entry/result/866454/all" id="ENTRY_TO_ENTRY_CONVERTER" target="_blank"&gt;IATE:866454&lt;/a&gt; ] splňuje konkrétní požadavky stanovené v 
&lt;i&gt;evropském systému certifikace kybernetické bezpečnosti&lt;/i&gt; [ &lt;a href="/entry/result/3574165/all" id="ENTRY_TO_ENTRY_CONVERTER" target="_blank"&gt;IATE:3574165&lt;/a&gt; ]</t>
        </is>
      </c>
      <c r="N157" s="2" t="inlineStr">
        <is>
          <t>europæisk cybersikkerhedsattest</t>
        </is>
      </c>
      <c r="O157" s="2" t="inlineStr">
        <is>
          <t>3</t>
        </is>
      </c>
      <c r="P157" s="2" t="inlineStr">
        <is>
          <t/>
        </is>
      </c>
      <c r="Q157" t="inlineStr">
        <is>
          <t>dokument udstedt af et overensstemmelsesvurderingsorgan, som attesterer at et givet IKT-produkt eller en given IKT-tjeneste opfylder de specifikke krav i en europæisk cybersikkerhedscertificeringsordning</t>
        </is>
      </c>
      <c r="R157" s="2" t="inlineStr">
        <is>
          <t>europäisches Cybersicherheitszertifikat</t>
        </is>
      </c>
      <c r="S157" s="2" t="inlineStr">
        <is>
          <t>3</t>
        </is>
      </c>
      <c r="T157" s="2" t="inlineStr">
        <is>
          <t/>
        </is>
      </c>
      <c r="U157" t="inlineStr">
        <is>
          <t>ein von der maßgeblichen Stelle ausgestelltes Dokument, in dem bescheinigt wird, dass ein bestimmtes IKT-Produkt, ein bestimmter IKT-Dienst oder ein bestimmter IKT-Prozess im Hinblick auf die Erfüllung besonderer Sicherheitsanforderungen, die in einem europäischen Schema für die Cybersicherheitszertifizierung &lt;a href="/entry/result/3574165/all" id="ENTRY_TO_ENTRY_CONVERTER" target="_blank"&gt;IATE:3574165&lt;/a&gt; festgelegt sind, bewertet wurde</t>
        </is>
      </c>
      <c r="V157" s="2" t="inlineStr">
        <is>
          <t>ευρωπαϊκό πιστοποιητικό κυβερνοασφάλειας</t>
        </is>
      </c>
      <c r="W157" s="2" t="inlineStr">
        <is>
          <t>4</t>
        </is>
      </c>
      <c r="X157" s="2" t="inlineStr">
        <is>
          <t/>
        </is>
      </c>
      <c r="Y157" t="inlineStr">
        <is>
          <t>έγγραφο το οποίο εκδίδεται από τον αρμόδιο οργανισμό και βεβαιώνει ότι ένα συγκεκριμένο προϊόν ΤΠΕ, μια συγκεκριμένη υπηρεσία ΤΠΕ ή διαδικασία ΤΠΕ έχει αξιολογηθεί ως προς τη συμμόρφωση με συγκεκριμένες απαιτήσεις ασφαλείας που προβλέπει ένα ευρωπαϊκό σύστημα πιστοποίησης της κυβερνοασφάλειας</t>
        </is>
      </c>
      <c r="Z157" s="2" t="inlineStr">
        <is>
          <t>European cybersecurity certificate</t>
        </is>
      </c>
      <c r="AA157" s="2" t="inlineStr">
        <is>
          <t>3</t>
        </is>
      </c>
      <c r="AB157" s="2" t="inlineStr">
        <is>
          <t/>
        </is>
      </c>
      <c r="AC157" t="inlineStr">
        <is>
          <t>document issued by a conformity assessment body attesting that a given ICT product, ICT service or ICT process has been evaluated for compliance with specific security requirements laid down in a European cybersecurity certification scheme</t>
        </is>
      </c>
      <c r="AD157" s="2" t="inlineStr">
        <is>
          <t>certificado europeo de ciberseguridad</t>
        </is>
      </c>
      <c r="AE157" s="2" t="inlineStr">
        <is>
          <t>3</t>
        </is>
      </c>
      <c r="AF157" s="2" t="inlineStr">
        <is>
          <t/>
        </is>
      </c>
      <c r="AG157" t="inlineStr">
        <is>
          <t>Documento expedido por el organismo pertinente que certifica que determinado, producto, servicio o proceso de TIC ha sido evaluado para verificar que cumple los requisitos específicos de seguridad establecidos en un esquema europeo de certificación de la ciberseguridad.</t>
        </is>
      </c>
      <c r="AH157" s="2" t="inlineStr">
        <is>
          <t>Euroopa küberturvalisuse sertifikaat</t>
        </is>
      </c>
      <c r="AI157" s="2" t="inlineStr">
        <is>
          <t>3</t>
        </is>
      </c>
      <c r="AJ157" s="2" t="inlineStr">
        <is>
          <t/>
        </is>
      </c>
      <c r="AK157" t="inlineStr">
        <is>
          <t>asjakohase asutuse välja antud dokument, mis tõendab, et hinnatud on asjaomase IKT-toote, -teenuse või -protsessi vastavust Euroopa küberturvalisuse sertifitseerimise kavas sätestatud konkreetsetele turvanõuetele</t>
        </is>
      </c>
      <c r="AL157" s="2" t="inlineStr">
        <is>
          <t>eurooppalainen kyberturvallisuussertifikaatti</t>
        </is>
      </c>
      <c r="AM157" s="2" t="inlineStr">
        <is>
          <t>3</t>
        </is>
      </c>
      <c r="AN157" s="2" t="inlineStr">
        <is>
          <t/>
        </is>
      </c>
      <c r="AO157" t="inlineStr">
        <is>
          <t>vaatimustenmukaisuuden arviointilaitoksen antama asiakirja, jolla todistetaan, että tietty tieto- ja viestintätekniikan tuote tai palvelu täyttää eurooppalaisessa kyberturvallisuuden sertifiointijärjestelmässä vahvistetut erityiset vaatimukset</t>
        </is>
      </c>
      <c r="AP157" s="2" t="inlineStr">
        <is>
          <t>certificat de cybersécurité européen</t>
        </is>
      </c>
      <c r="AQ157" s="2" t="inlineStr">
        <is>
          <t>3</t>
        </is>
      </c>
      <c r="AR157" s="2" t="inlineStr">
        <is>
          <t/>
        </is>
      </c>
      <c r="AS157" t="inlineStr">
        <is>
          <t>document délivré par un organisme compétent attestant qu'un produit TIC, service TIC ou processus TIC donné a été évalué en ce qui concerne sa conformité aux exigences de sécurité spécifiques fixées dans un schéma européen de certification de cybersécurité</t>
        </is>
      </c>
      <c r="AT157" s="2" t="inlineStr">
        <is>
          <t>deimhniú Eorpach cibearshlándála|
deimhniú Eorpach i ndáil le cibearshlándáil</t>
        </is>
      </c>
      <c r="AU157" s="2" t="inlineStr">
        <is>
          <t>3|
3</t>
        </is>
      </c>
      <c r="AV157" s="2" t="inlineStr">
        <is>
          <t>preferred|
admitted</t>
        </is>
      </c>
      <c r="AW157" t="inlineStr">
        <is>
          <t/>
        </is>
      </c>
      <c r="AX157" s="2" t="inlineStr">
        <is>
          <t>europski kibersigurnosni certifikat</t>
        </is>
      </c>
      <c r="AY157" s="2" t="inlineStr">
        <is>
          <t>3</t>
        </is>
      </c>
      <c r="AZ157" s="2" t="inlineStr">
        <is>
          <t/>
        </is>
      </c>
      <c r="BA157" t="inlineStr">
        <is>
          <t>dokument koji je izdalo relevantno tijelo i kojim se potvrđuje da je određeni IKT proizvod, IKT usluga ili IKT proces evaluiran u pogledu toga je li skladu sa specifičnim sigurnosnim zahtjevima utvrđenima u europskom programu kibersigurnosne certifikacije</t>
        </is>
      </c>
      <c r="BB157" s="2" t="inlineStr">
        <is>
          <t>európai kiberbiztonsági tanúsítvány</t>
        </is>
      </c>
      <c r="BC157" s="2" t="inlineStr">
        <is>
          <t>3</t>
        </is>
      </c>
      <c r="BD157" s="2" t="inlineStr">
        <is>
          <t/>
        </is>
      </c>
      <c r="BE157" t="inlineStr">
        <is>
          <t>&lt;div&gt;&lt;div&gt;&lt;div&gt;&lt;div&gt;&lt;div&gt;megfelelőségértékelő szervezet által kiállított dokumentum, amely igazolja, hogy egy adott IKT-termék, IKT-szolgáltatás vagy IKT-folyamat esetében értékelték, hogy megfelel-e valamely európai kiberbiztonsági tanúsítási rendszer konkrét biztonsági követelményeinek&lt;/div&gt;&lt;/div&gt;&lt;/div&gt;&lt;/div&gt;&lt;/div&gt;</t>
        </is>
      </c>
      <c r="BF157" s="2" t="inlineStr">
        <is>
          <t>certificato europeo di cibersicurezza</t>
        </is>
      </c>
      <c r="BG157" s="2" t="inlineStr">
        <is>
          <t>3</t>
        </is>
      </c>
      <c r="BH157" s="2" t="inlineStr">
        <is>
          <t/>
        </is>
      </c>
      <c r="BI157" t="inlineStr">
        <is>
          <t>documento rilasciato da un organismo di valutazione della conformità che attesta che un determinato prodotto o servizio TIC soddisfa i requisiti specifici stabiliti da un sistema europeo di certificazione della cibersicurezza</t>
        </is>
      </c>
      <c r="BJ157" s="2" t="inlineStr">
        <is>
          <t>Europos kibernetinio saugumo sertifikatas</t>
        </is>
      </c>
      <c r="BK157" s="2" t="inlineStr">
        <is>
          <t>3</t>
        </is>
      </c>
      <c r="BL157" s="2" t="inlineStr">
        <is>
          <t/>
        </is>
      </c>
      <c r="BM157" t="inlineStr">
        <is>
          <t>dokumentas, kurį išdavė atitinkama įstaiga ir kuriuo patvirtinama, kad tam tikras IRT produktas paslauga arba procesas buvo įvertinti dėl atitikties Europos kibernetinio saugumo sertifikavimo schemoje nustatytiems konkretiems saugumo reikalavimams</t>
        </is>
      </c>
      <c r="BN157" s="2" t="inlineStr">
        <is>
          <t>Eiropas kiberdrošības sertifikāts</t>
        </is>
      </c>
      <c r="BO157" s="2" t="inlineStr">
        <is>
          <t>3</t>
        </is>
      </c>
      <c r="BP157" s="2" t="inlineStr">
        <is>
          <t/>
        </is>
      </c>
      <c r="BQ157" t="inlineStr">
        <is>
          <t>dokuments, ko izdevusi attiecīga struktūra un kas apliecina, ka ir izvērtēta attiecīgā IKT produkta, IKT pakalpojuma vai IKT procesa atbilstība konkrētajām Eiropas kiberdrošības sertifikācijas shēmā noteiktajām drošības prasībām</t>
        </is>
      </c>
      <c r="BR157" s="2" t="inlineStr">
        <is>
          <t>ċertifikat Ewropew taċ-ċibersigurtà</t>
        </is>
      </c>
      <c r="BS157" s="2" t="inlineStr">
        <is>
          <t>3</t>
        </is>
      </c>
      <c r="BT157" s="2" t="inlineStr">
        <is>
          <t/>
        </is>
      </c>
      <c r="BU157" t="inlineStr">
        <is>
          <t>dokument maħruġ minn korp li jivvaluta l-konformità li jattesta illi prodott jew servizz tal-ICT partikolari jissodisfa r-rekwiżiti stabbiliti fi skema Ewropea taċ-ċertifikazzjoni taċ-ċibersigurtà</t>
        </is>
      </c>
      <c r="BV157" s="2" t="inlineStr">
        <is>
          <t>Europees cyberbeveiligingscertificaat</t>
        </is>
      </c>
      <c r="BW157" s="2" t="inlineStr">
        <is>
          <t>3</t>
        </is>
      </c>
      <c r="BX157" s="2" t="inlineStr">
        <is>
          <t/>
        </is>
      </c>
      <c r="BY157" t="inlineStr">
        <is>
          <t>door een bevoegde instantie afgegeven document waarin wordt bevestigd dat is geëvalueerd of een bepaald ICT-product, een bepaalde ICT-dienst of een bepaald ICT-proces voldoet aan de specifieke, in een Europese cyberbeveiligingscertificeringsregeling vastgestelde beveiligingsvoorschriften</t>
        </is>
      </c>
      <c r="BZ157" s="2" t="inlineStr">
        <is>
          <t>europejski certyfikat cyberbezpieczeństwa</t>
        </is>
      </c>
      <c r="CA157" s="2" t="inlineStr">
        <is>
          <t>3</t>
        </is>
      </c>
      <c r="CB157" s="2" t="inlineStr">
        <is>
          <t/>
        </is>
      </c>
      <c r="CC157" t="inlineStr">
        <is>
          <t>dokument poświadczający, że dany produkt lub usługa spełnia wymogi określone w 
&lt;i&gt;europejskim systemie certyfikacji cyberbezpieczeństwa &lt;/i&gt; [ &lt;a href="/entry/result/3574165/all" id="ENTRY_TO_ENTRY_CONVERTER" target="_blank"&gt;IATE:3574165&lt;/a&gt; ]</t>
        </is>
      </c>
      <c r="CD157" s="2" t="inlineStr">
        <is>
          <t>certificado europeu de cibersegurança</t>
        </is>
      </c>
      <c r="CE157" s="2" t="inlineStr">
        <is>
          <t>3</t>
        </is>
      </c>
      <c r="CF157" s="2" t="inlineStr">
        <is>
          <t/>
        </is>
      </c>
      <c r="CG157" t="inlineStr">
        <is>
          <t>Documento emitido por um organismo de avaliação da conformidade que atesta que determinado produto, serviço ou processo de TIC foi avaliado para determinar a sua conformidade com os requisitos de segurança específicos estabelecidos pelo 
&lt;strong&gt;sistema europeu de certificação da cibersegurança&lt;/strong&gt; [ &lt;a href="/entry/result/3574165/all" id="ENTRY_TO_ENTRY_CONVERTER" target="_blank"&gt;IATE:3574165&lt;/a&gt; ].</t>
        </is>
      </c>
      <c r="CH157" s="2" t="inlineStr">
        <is>
          <t>certificat european de securitate cibernetică</t>
        </is>
      </c>
      <c r="CI157" s="2" t="inlineStr">
        <is>
          <t>3</t>
        </is>
      </c>
      <c r="CJ157" s="2" t="inlineStr">
        <is>
          <t/>
        </is>
      </c>
      <c r="CK157" t="inlineStr">
        <is>
          <t>un document emis de un organism relevant prin care se atestă că un anumit produs TIC, serviciu TIC sau proces TIC a fost evaluat în scopul verificării conformității cu cerințele de securitate specifice prevăzute în cadrul unui sistem european de certificare a securității cibernetice</t>
        </is>
      </c>
      <c r="CL157" s="2" t="inlineStr">
        <is>
          <t>európsky certifikát kybernetickej bezpečnosti</t>
        </is>
      </c>
      <c r="CM157" s="2" t="inlineStr">
        <is>
          <t>3</t>
        </is>
      </c>
      <c r="CN157" s="2" t="inlineStr">
        <is>
          <t/>
        </is>
      </c>
      <c r="CO157" t="inlineStr">
        <is>
          <t>dokument, ktorý vydal príslušný orgán a ktorým sa potvrdzuje, že daný produkt IKT, služba IKT alebo proces IKT bol predmetom hodnotenia, pokiaľ ide o súlad s konkrétnymi bezpečnostnými požiadavkami stanovenými v európskom systéme certifikácie kybernetickej bezpečnosti</t>
        </is>
      </c>
      <c r="CP157" s="2" t="inlineStr">
        <is>
          <t>evropski certifikat kibernetske varnosti</t>
        </is>
      </c>
      <c r="CQ157" s="2" t="inlineStr">
        <is>
          <t>3</t>
        </is>
      </c>
      <c r="CR157" s="2" t="inlineStr">
        <is>
          <t/>
        </is>
      </c>
      <c r="CS157" t="inlineStr">
        <is>
          <t>dokument, ki ga izda ustrezen organ in potrjuje, da je bil zadevni proizvod IKT, storitev IKT ali postopek IKT ocenjen glede skladnosti s posebnimi varnostnimi zahtevami, določenimi v evropski certifikacijski shemi za kibernetsko varnost</t>
        </is>
      </c>
      <c r="CT157" s="2" t="inlineStr">
        <is>
          <t>europeiskt cybersäkerhetscertifikat</t>
        </is>
      </c>
      <c r="CU157" s="2" t="inlineStr">
        <is>
          <t>3</t>
        </is>
      </c>
      <c r="CV157" s="2" t="inlineStr">
        <is>
          <t/>
        </is>
      </c>
      <c r="CW157" t="inlineStr">
        <is>
          <t>dokument, utfärdat av behörigt organ, som intygar att en viss IKT-produkt, IKT-tjänst eller IKT-process, har utvärderats för kontroll av överensstämmelse med specifika säkerhetskrav som fastställs i en europeisk ordning för cybersäkerhetscertifiering</t>
        </is>
      </c>
    </row>
    <row r="158">
      <c r="A158" s="1" t="str">
        <f>HYPERLINK("https://iate.europa.eu/entry/result/3626549/all", "3626549")</f>
        <v>3626549</v>
      </c>
      <c r="B158" t="inlineStr">
        <is>
          <t>PRODUCTION, TECHNOLOGY AND RESEARCH;TRADE</t>
        </is>
      </c>
      <c r="C158" t="inlineStr">
        <is>
          <t>PRODUCTION, TECHNOLOGY AND RESEARCH|technology and technical regulations|technology|digital technology;TRADE|consumption|goods and services|service</t>
        </is>
      </c>
      <c r="D158" t="inlineStr">
        <is>
          <t>yes</t>
        </is>
      </c>
      <c r="E158" t="inlineStr">
        <is>
          <t/>
        </is>
      </c>
      <c r="F158" s="2" t="inlineStr">
        <is>
          <t>многосвързаност|
многостранно свързване</t>
        </is>
      </c>
      <c r="G158" s="2" t="inlineStr">
        <is>
          <t>3|
3</t>
        </is>
      </c>
      <c r="H158" s="2" t="inlineStr">
        <is>
          <t xml:space="preserve">|
</t>
        </is>
      </c>
      <c r="I158" t="inlineStr">
        <is>
          <t>едновременно използване на няколко платформи</t>
        </is>
      </c>
      <c r="J158" s="2" t="inlineStr">
        <is>
          <t>multihoming</t>
        </is>
      </c>
      <c r="K158" s="2" t="inlineStr">
        <is>
          <t>3</t>
        </is>
      </c>
      <c r="L158" s="2" t="inlineStr">
        <is>
          <t/>
        </is>
      </c>
      <c r="M158" t="inlineStr">
        <is>
          <t>používání několika
konkurenčních &lt;a href="https://iate.europa.eu/entry/result/156877/cs" target="_blank"&gt;online platforem&lt;/a&gt; současně</t>
        </is>
      </c>
      <c r="N158" s="2" t="inlineStr">
        <is>
          <t>multihoming</t>
        </is>
      </c>
      <c r="O158" s="2" t="inlineStr">
        <is>
          <t>3</t>
        </is>
      </c>
      <c r="P158" s="2" t="inlineStr">
        <is>
          <t/>
        </is>
      </c>
      <c r="Q158" t="inlineStr">
        <is>
          <t>anvendelse af flere konkurrerende onlineplatforme samtidig</t>
        </is>
      </c>
      <c r="R158" s="2" t="inlineStr">
        <is>
          <t>Multi-Homing</t>
        </is>
      </c>
      <c r="S158" s="2" t="inlineStr">
        <is>
          <t>3</t>
        </is>
      </c>
      <c r="T158" s="2" t="inlineStr">
        <is>
          <t/>
        </is>
      </c>
      <c r="U158" t="inlineStr">
        <is>
          <t>gleichzeitige
Nutzung mehrerer konkurrierender Online-Plattformen durch einen Nutzer</t>
        </is>
      </c>
      <c r="V158" s="2" t="inlineStr">
        <is>
          <t>χρήση συστημάτων πολλαπλών συνδέσεων</t>
        </is>
      </c>
      <c r="W158" s="2" t="inlineStr">
        <is>
          <t>3</t>
        </is>
      </c>
      <c r="X158" s="2" t="inlineStr">
        <is>
          <t/>
        </is>
      </c>
      <c r="Y158" t="inlineStr">
        <is>
          <t/>
        </is>
      </c>
      <c r="Z158" s="2" t="inlineStr">
        <is>
          <t>multi-homing</t>
        </is>
      </c>
      <c r="AA158" s="2" t="inlineStr">
        <is>
          <t>3</t>
        </is>
      </c>
      <c r="AB158" s="2" t="inlineStr">
        <is>
          <t/>
        </is>
      </c>
      <c r="AC158" t="inlineStr">
        <is>
          <t>using several competing &lt;a href="https://iate.europa.eu/entry/result/156877/en" target="_blank"&gt;online platforms&lt;/a&gt; in parallel</t>
        </is>
      </c>
      <c r="AD158" s="2" t="inlineStr">
        <is>
          <t>&lt;i&gt;multi-homing&lt;/i&gt;|
multiconexión</t>
        </is>
      </c>
      <c r="AE158" s="2" t="inlineStr">
        <is>
          <t>3|
3</t>
        </is>
      </c>
      <c r="AF158" s="2" t="inlineStr">
        <is>
          <t xml:space="preserve">|
</t>
        </is>
      </c>
      <c r="AG158" t="inlineStr">
        <is>
          <t>Utilización simultánea de los servicios de varias &lt;a href="https://iate.europa.eu/entry/result/156877/es" target="_blank"&gt;plataformas en línea&lt;/a&gt; competidoras entre sí.</t>
        </is>
      </c>
      <c r="AH158" s="2" t="inlineStr">
        <is>
          <t>mitme platvormi kasutamine</t>
        </is>
      </c>
      <c r="AI158" s="2" t="inlineStr">
        <is>
          <t>3</t>
        </is>
      </c>
      <c r="AJ158" s="2" t="inlineStr">
        <is>
          <t/>
        </is>
      </c>
      <c r="AK158" t="inlineStr">
        <is>
          <t>mitme konkureeriva &lt;a href="https://iate.europa.eu/entry/result/156877/et" target="_blank"&gt;&lt;i&gt;digiplatvormi&lt;/i&gt; &lt;/a&gt;paralleelne kasutamine</t>
        </is>
      </c>
      <c r="AL158" s="2" t="inlineStr">
        <is>
          <t>monikotisuus</t>
        </is>
      </c>
      <c r="AM158" s="2" t="inlineStr">
        <is>
          <t>3</t>
        </is>
      </c>
      <c r="AN158" s="2" t="inlineStr">
        <is>
          <t/>
        </is>
      </c>
      <c r="AO158" t="inlineStr">
        <is>
          <t>"Tilanne, jossa käyttäjä tekee samankaltaisia
vuorovaikutustoimintoja useilla kilpailevilla alustoilla."</t>
        </is>
      </c>
      <c r="AP158" s="2" t="inlineStr">
        <is>
          <t>multihébergement</t>
        </is>
      </c>
      <c r="AQ158" s="2" t="inlineStr">
        <is>
          <t>3</t>
        </is>
      </c>
      <c r="AR158" s="2" t="inlineStr">
        <is>
          <t/>
        </is>
      </c>
      <c r="AS158" t="inlineStr">
        <is>
          <t>emploi de plusieurs &lt;a href="https://iate.europa.eu/entry/result/156877/fr" target="_blank"&gt;plateformes en ligne&lt;/a&gt; concurrentes en parallèle</t>
        </is>
      </c>
      <c r="AT158" t="inlineStr">
        <is>
          <t/>
        </is>
      </c>
      <c r="AU158" t="inlineStr">
        <is>
          <t/>
        </is>
      </c>
      <c r="AV158" t="inlineStr">
        <is>
          <t/>
        </is>
      </c>
      <c r="AW158" t="inlineStr">
        <is>
          <t/>
        </is>
      </c>
      <c r="AX158" s="2" t="inlineStr">
        <is>
          <t>povezivanje na više platformi|
&lt;i&gt;multi-homing&lt;/i&gt;</t>
        </is>
      </c>
      <c r="AY158" s="2" t="inlineStr">
        <is>
          <t>2|
2</t>
        </is>
      </c>
      <c r="AZ158" s="2" t="inlineStr">
        <is>
          <t xml:space="preserve">proposed|
</t>
        </is>
      </c>
      <c r="BA158" t="inlineStr">
        <is>
          <t/>
        </is>
      </c>
      <c r="BB158" t="inlineStr">
        <is>
          <t/>
        </is>
      </c>
      <c r="BC158" t="inlineStr">
        <is>
          <t/>
        </is>
      </c>
      <c r="BD158" t="inlineStr">
        <is>
          <t/>
        </is>
      </c>
      <c r="BE158" t="inlineStr">
        <is>
          <t/>
        </is>
      </c>
      <c r="BF158" s="2" t="inlineStr">
        <is>
          <t>multihoming</t>
        </is>
      </c>
      <c r="BG158" s="2" t="inlineStr">
        <is>
          <t>3</t>
        </is>
      </c>
      <c r="BH158" s="2" t="inlineStr">
        <is>
          <t/>
        </is>
      </c>
      <c r="BI158" t="inlineStr">
        <is>
          <t>utilizzo in parallelo di più &lt;a href="https://iate.europa.eu/entry/result/156877/it" target="_blank"&gt;piattaforme digitali&lt;/a&gt;</t>
        </is>
      </c>
      <c r="BJ158" s="2" t="inlineStr">
        <is>
          <t>daugiatinkliškumas|
kelių kanalų sudarymas</t>
        </is>
      </c>
      <c r="BK158" s="2" t="inlineStr">
        <is>
          <t>3|
2</t>
        </is>
      </c>
      <c r="BL158" s="2" t="inlineStr">
        <is>
          <t xml:space="preserve">|
</t>
        </is>
      </c>
      <c r="BM158" t="inlineStr">
        <is>
          <t>lygiagretus naudojimasis keliomis &lt;a href="https://iate.europa.eu/entry/result/156877/lt-all" target="_blank"&gt;skaitmeninėmis platformomis&lt;/a&gt; vienu metu</t>
        </is>
      </c>
      <c r="BN158" s="2" t="inlineStr">
        <is>
          <t>daudzviesošana</t>
        </is>
      </c>
      <c r="BO158" s="2" t="inlineStr">
        <is>
          <t>2</t>
        </is>
      </c>
      <c r="BP158" s="2" t="inlineStr">
        <is>
          <t/>
        </is>
      </c>
      <c r="BQ158" t="inlineStr">
        <is>
          <t>vairāku konkurējošu tiešsaistes platformu vienlaicīga izmantošana</t>
        </is>
      </c>
      <c r="BR158" s="2" t="inlineStr">
        <is>
          <t>multi-homing</t>
        </is>
      </c>
      <c r="BS158" s="2" t="inlineStr">
        <is>
          <t>3</t>
        </is>
      </c>
      <c r="BT158" s="2" t="inlineStr">
        <is>
          <t/>
        </is>
      </c>
      <c r="BU158" t="inlineStr">
        <is>
          <t>l-użu ta' diversi &lt;a href="https://iate.europa.eu/entry/result/156877/mt" target="_blank"&gt;pjattaformi online&lt;/a&gt; b'mod parallel</t>
        </is>
      </c>
      <c r="BV158" s="2" t="inlineStr">
        <is>
          <t>multihoming</t>
        </is>
      </c>
      <c r="BW158" s="2" t="inlineStr">
        <is>
          <t>3</t>
        </is>
      </c>
      <c r="BX158" s="2" t="inlineStr">
        <is>
          <t/>
        </is>
      </c>
      <c r="BY158" t="inlineStr">
        <is>
          <t>het tegelijkertijd gebruik maken van meerdere concurrerende platformen door een consument of leverancier om diensten of producten te kopen of aan te bieden.</t>
        </is>
      </c>
      <c r="BZ158" s="2" t="inlineStr">
        <is>
          <t>wieloplatformowość|
multihoming</t>
        </is>
      </c>
      <c r="CA158" s="2" t="inlineStr">
        <is>
          <t>3|
3</t>
        </is>
      </c>
      <c r="CB158" s="2" t="inlineStr">
        <is>
          <t xml:space="preserve">|
</t>
        </is>
      </c>
      <c r="CC158" t="inlineStr">
        <is>
          <t>metoda na zmianę dynamiki wpływów polegająca na oferowaniu produktów lub usług poprzez kilka różnych kanałów sprzedaży. Celem jest zwiększenie dostępu firmy do klientów oraz zyskanie lepszej zdolności obrony własnej propozycji wartości, a także ograniczenie zależności od jednej platformy</t>
        </is>
      </c>
      <c r="CD158" s="2" t="inlineStr">
        <is>
          <t>multiconectividade</t>
        </is>
      </c>
      <c r="CE158" s="2" t="inlineStr">
        <is>
          <t>3</t>
        </is>
      </c>
      <c r="CF158" s="2" t="inlineStr">
        <is>
          <t/>
        </is>
      </c>
      <c r="CG158" t="inlineStr">
        <is>
          <t>Utilização em paralelo dos serviços de várias plataformas em linha concorrentes entre si.</t>
        </is>
      </c>
      <c r="CH158" s="2" t="inlineStr">
        <is>
          <t>utilizare concomitentă a mai multor platforme|
multi-homing</t>
        </is>
      </c>
      <c r="CI158" s="2" t="inlineStr">
        <is>
          <t>3|
3</t>
        </is>
      </c>
      <c r="CJ158" s="2" t="inlineStr">
        <is>
          <t xml:space="preserve">|
</t>
        </is>
      </c>
      <c r="CK158" t="inlineStr">
        <is>
          <t>utilizarea în paralel a mai multor &lt;a href="https://iate.europa.eu/entry/result/156877/ro" target="_blank"&gt;platforme digitale&lt;/a&gt; de către un prestator de servicii sau consumator</t>
        </is>
      </c>
      <c r="CL158" s="2" t="inlineStr">
        <is>
          <t>multihoming</t>
        </is>
      </c>
      <c r="CM158" s="2" t="inlineStr">
        <is>
          <t>3</t>
        </is>
      </c>
      <c r="CN158" s="2" t="inlineStr">
        <is>
          <t/>
        </is>
      </c>
      <c r="CO158" t="inlineStr">
        <is>
          <t>používanie viacerých konkurenčných platforiem súčasne</t>
        </is>
      </c>
      <c r="CP158" s="2" t="inlineStr">
        <is>
          <t>večplatformnost|
večdomnost</t>
        </is>
      </c>
      <c r="CQ158" s="2" t="inlineStr">
        <is>
          <t>2|
3</t>
        </is>
      </c>
      <c r="CR158" s="2" t="inlineStr">
        <is>
          <t xml:space="preserve">proposed|
</t>
        </is>
      </c>
      <c r="CS158" t="inlineStr">
        <is>
          <t/>
        </is>
      </c>
      <c r="CT158" s="2" t="inlineStr">
        <is>
          <t>multihoming</t>
        </is>
      </c>
      <c r="CU158" s="2" t="inlineStr">
        <is>
          <t>3</t>
        </is>
      </c>
      <c r="CV158" s="2" t="inlineStr">
        <is>
          <t/>
        </is>
      </c>
      <c r="CW158" t="inlineStr">
        <is>
          <t/>
        </is>
      </c>
    </row>
    <row r="159">
      <c r="A159" s="1" t="str">
        <f>HYPERLINK("https://iate.europa.eu/entry/result/3626639/all", "3626639")</f>
        <v>3626639</v>
      </c>
      <c r="B159" t="inlineStr">
        <is>
          <t>PRODUCTION, TECHNOLOGY AND RESEARCH;EUROPEAN UNION;EDUCATION AND COMMUNICATIONS</t>
        </is>
      </c>
      <c r="C159" t="inlineStr">
        <is>
          <t>PRODUCTION, TECHNOLOGY AND RESEARCH|technology and technical regulations|technology|digital technology;EUROPEAN UNION|European construction|deepening of the European Union|EU activity|EU policy;EDUCATION AND COMMUNICATIONS|information technology and data processing</t>
        </is>
      </c>
      <c r="D159" t="inlineStr">
        <is>
          <t>yes</t>
        </is>
      </c>
      <c r="E159" t="inlineStr">
        <is>
          <t/>
        </is>
      </c>
      <c r="F159" t="inlineStr">
        <is>
          <t/>
        </is>
      </c>
      <c r="G159" t="inlineStr">
        <is>
          <t/>
        </is>
      </c>
      <c r="H159" t="inlineStr">
        <is>
          <t/>
        </is>
      </c>
      <c r="I159" t="inlineStr">
        <is>
          <t/>
        </is>
      </c>
      <c r="J159" s="2" t="inlineStr">
        <is>
          <t>prohlášení o digitálních právech a zásadách pro digitální dekádu|
prohlášení o digitálních zásadách|
evropské prohlášení o digitálních právech a zásadách pro digitální dekádu|
prohlášení o digitálních právech a zásadách</t>
        </is>
      </c>
      <c r="K159" s="2" t="inlineStr">
        <is>
          <t>3|
3|
3|
3</t>
        </is>
      </c>
      <c r="L159" s="2" t="inlineStr">
        <is>
          <t xml:space="preserve">|
|
|
</t>
        </is>
      </c>
      <c r="M159" t="inlineStr">
        <is>
          <t/>
        </is>
      </c>
      <c r="N159" s="2" t="inlineStr">
        <is>
          <t>erklæring om digitale rettigheder og principper|
europæisk erklæring om digitale rettigheder og principper for det digitale årti|
erklæring om digitale principper|
erklæring om digitale rettigheder og principper for det digitale årti</t>
        </is>
      </c>
      <c r="O159" s="2" t="inlineStr">
        <is>
          <t>3|
3|
3|
3</t>
        </is>
      </c>
      <c r="P159" s="2" t="inlineStr">
        <is>
          <t xml:space="preserve">|
|
|
</t>
        </is>
      </c>
      <c r="Q159" t="inlineStr">
        <is>
          <t/>
        </is>
      </c>
      <c r="R159" s="2" t="inlineStr">
        <is>
          <t>Erklärung zu den digitalen Rechten und Grundsätzen für die digitale Dekade|
Europäische Erklärung zu den digitalen Rechten und Grundsätzen für die digitale Dekade</t>
        </is>
      </c>
      <c r="S159" s="2" t="inlineStr">
        <is>
          <t>3|
3</t>
        </is>
      </c>
      <c r="T159" s="2" t="inlineStr">
        <is>
          <t xml:space="preserve">|
</t>
        </is>
      </c>
      <c r="U159" t="inlineStr">
        <is>
          <t/>
        </is>
      </c>
      <c r="V159" s="2" t="inlineStr">
        <is>
          <t>διακήρυξη σχετικά με τα ψηφιακά δικαιώματα και τις ψηφιακές αρχές για την ψηφιακή δεκαετία|
διακήρυξη σχετικά με τα ψηφιακά δικαιώματα και τις ψηφιακές αρχές|
διακήρυξη για τις ψηφιακές αρχές|
ευρωπαϊκή διακήρυξη σχετικά με τα ψηφιακά δικαιώματα και τις ψηφιακές αρχές για την ψηφιακή δεκαετία</t>
        </is>
      </c>
      <c r="W159" s="2" t="inlineStr">
        <is>
          <t>3|
3|
3|
3</t>
        </is>
      </c>
      <c r="X159" s="2" t="inlineStr">
        <is>
          <t xml:space="preserve">|
|
|
</t>
        </is>
      </c>
      <c r="Y159" t="inlineStr">
        <is>
          <t>επίσημη κοινή διακήρυξη της Ευρωπαϊκής Επιτροπής, του Ευρωπαϊκού Κοινοβουλίου και του Συμβουλίου που περιέχει σύνολο αρχών για έναν ψηφιακό μετασχηματισμό που διαμορφώνεται σύμφωνα με τις ευρωπαϊκές αρχές και την ευρωπαϊκή νομοθεσία και χρησιμεύει ως καθοδήγηση για ένα ανθρωποκεντρικό, ασφαλές, συμπεριληπτικό και ανοικτό ψηφιακό περιβάλλον, όπου κανείς δεν θα μείνει στο περιθώριο</t>
        </is>
      </c>
      <c r="Z159" s="2" t="inlineStr">
        <is>
          <t>European Declaration on Digital Rights and Principles for the Digital Decade|
Declaration on Digital Rights and Principles|
Declaration of Digital Principles|
Declaration of Digital Rights and Principles|
Declaration on Digital Rights and Principles for the Digital Decade</t>
        </is>
      </c>
      <c r="AA159" s="2" t="inlineStr">
        <is>
          <t>3|
3|
3|
1|
3</t>
        </is>
      </c>
      <c r="AB159" s="2" t="inlineStr">
        <is>
          <t xml:space="preserve">|
|
|
|
</t>
        </is>
      </c>
      <c r="AC159" t="inlineStr">
        <is>
          <t>joint solemn
declaration by the European Commission, the European Parliament and the
Council containing a set of principles for a digital transformation shaped
according to our European values and laws and serving as guidance for a human-centred,
secure, inclusive and open digital environment where no one is left behind</t>
        </is>
      </c>
      <c r="AD159" s="2" t="inlineStr">
        <is>
          <t>Declaración Europea sobre los Derechos y Principios Digitales para la Década Digital|
Declaración sobre los Derechos y Principios Digitales</t>
        </is>
      </c>
      <c r="AE159" s="2" t="inlineStr">
        <is>
          <t>3|
3</t>
        </is>
      </c>
      <c r="AF159" s="2" t="inlineStr">
        <is>
          <t xml:space="preserve">|
</t>
        </is>
      </c>
      <c r="AG159" t="inlineStr">
        <is>
          <t>Declaración solemne del Parlamento Europeo, el Consejo y la Comisión Europea en la que se expresa cómo han de aplicarse en el mundo digital los valores y derechos fundamentales de la Unión Europea, con la aspiración de promover una vía europea para la transición digital que sitúe a las personas en el centro.</t>
        </is>
      </c>
      <c r="AH159" s="2" t="inlineStr">
        <is>
          <t>Euroopa deklaratsioon digiõiguste ja -põhimõtete kohta digikümnendiks</t>
        </is>
      </c>
      <c r="AI159" s="2" t="inlineStr">
        <is>
          <t>3</t>
        </is>
      </c>
      <c r="AJ159" s="2" t="inlineStr">
        <is>
          <t/>
        </is>
      </c>
      <c r="AK159" t="inlineStr">
        <is>
          <t>institutsioonidevaheline deklaratsioon, edendada digipööret euroopalikul viisil, nii, et selle keskmes on inimene ja lähtuvalt euroopalikest väärtustest ning viisil, et see toob kasu kõigile üksikisikutele ja ettevõtjatele</t>
        </is>
      </c>
      <c r="AL159" s="2" t="inlineStr">
        <is>
          <t>digitaalisia oikeuksia ja periaatteita koskeva eurooppalainen julistus digitaalista vuosikymmentä varten|
eurooppalainen julistus digitaalisen vuosikymmenen digitaalisista oikeuksista ja periaatteista|
digitaalisia oikeuksia ja periaatteita koskeva julistus|
digitaaliperiaatteita koskeva julistus|
digitaalisten periaatteiden julistus</t>
        </is>
      </c>
      <c r="AM159" s="2" t="inlineStr">
        <is>
          <t>3|
3|
3|
3|
3</t>
        </is>
      </c>
      <c r="AN159" s="2" t="inlineStr">
        <is>
          <t xml:space="preserve">|
|
|
|
</t>
        </is>
      </c>
      <c r="AO159" t="inlineStr">
        <is>
          <t>Euroopan parlamentin, neuvoston ja komission yhteinen juhlallinen julistus, joka sisältää digitaalista muutosta varten määritellyn periaatekokonaisuuden, joka on toteutettava EU:n arvojen ja lakien mukaisesti ja joka toimii ohjenuorana ihmiskeskeisessä, turvallisessa, osallistavassa ja avoimessa digitaalisessa toimintaympäristössä, jossa ketään ei jätetä jälkeen</t>
        </is>
      </c>
      <c r="AP159" s="2" t="inlineStr">
        <is>
          <t>déclaration européenne sur les droits et principes numériques pour la décennie numérique|
déclaration sur les droits et principes numériques</t>
        </is>
      </c>
      <c r="AQ159" s="2" t="inlineStr">
        <is>
          <t>3|
3</t>
        </is>
      </c>
      <c r="AR159" s="2" t="inlineStr">
        <is>
          <t xml:space="preserve">|
</t>
        </is>
      </c>
      <c r="AS159" t="inlineStr">
        <is>
          <t>déclaration solennelle commune que devront signer le Parlement européen, le Conseil et la Commission énonçant des principes numériques conçus comme des concepts essentiels, fondés sur des valeurs européennes communes, et servant d’orientations à un environnement numérique centré sur l’humain, sécurisé, inclusif et ouvert, au sein duquel nul n’est laissé pour compte</t>
        </is>
      </c>
      <c r="AT159" t="inlineStr">
        <is>
          <t/>
        </is>
      </c>
      <c r="AU159" t="inlineStr">
        <is>
          <t/>
        </is>
      </c>
      <c r="AV159" t="inlineStr">
        <is>
          <t/>
        </is>
      </c>
      <c r="AW159" t="inlineStr">
        <is>
          <t/>
        </is>
      </c>
      <c r="AX159" s="2" t="inlineStr">
        <is>
          <t>Europska deklaracija o digitalnim pravima i načelima za digitalno desetljeće|
Deklaracija o digitalnim pravima i načelima za digitalno desetljeće</t>
        </is>
      </c>
      <c r="AY159" s="2" t="inlineStr">
        <is>
          <t>3|
3</t>
        </is>
      </c>
      <c r="AZ159" s="2" t="inlineStr">
        <is>
          <t xml:space="preserve">|
</t>
        </is>
      </c>
      <c r="BA159" t="inlineStr">
        <is>
          <t/>
        </is>
      </c>
      <c r="BB159" s="2" t="inlineStr">
        <is>
          <t>Európai nyilatkozat a digitális évtizedben érvényre juttatandó digitális jogokról és elvekről</t>
        </is>
      </c>
      <c r="BC159" s="2" t="inlineStr">
        <is>
          <t>4</t>
        </is>
      </c>
      <c r="BD159" s="2" t="inlineStr">
        <is>
          <t/>
        </is>
      </c>
      <c r="BE159" t="inlineStr">
        <is>
          <t>az európai értékeken alapuló, és valamennyi egyén és vállalkozás javát szolgáló digitális átalakulás európai útjának előmozdítása érdekében tett nyilatkozat</t>
        </is>
      </c>
      <c r="BF159" s="2" t="inlineStr">
        <is>
          <t>dichiarazione europea sui diritti e i principi digitali per il decennio digitale|
dichiarazione sui diritti e i principi digitali per il decennio digitale|
dichiarazione sui principi digitali</t>
        </is>
      </c>
      <c r="BG159" s="2" t="inlineStr">
        <is>
          <t>3|
3|
3</t>
        </is>
      </c>
      <c r="BH159" s="2" t="inlineStr">
        <is>
          <t xml:space="preserve">|
|
</t>
        </is>
      </c>
      <c r="BI159" t="inlineStr">
        <is>
          <t>dichiarazione
solenne comune della Commissione europea, del Parlamento europeo e del
Consiglio contenente un insieme di diritti e principi per la trasformazione
digitale radicati nei valori europei e nel diritto dell’UE che delineano un
ambiente digitale incentrato sulle persone, sicuro, inclusivo, aperto, che non
lasci indietro nessuno</t>
        </is>
      </c>
      <c r="BJ159" s="2" t="inlineStr">
        <is>
          <t>Europos deklaracija dėl skaitmeninių teisių</t>
        </is>
      </c>
      <c r="BK159" s="2" t="inlineStr">
        <is>
          <t>3</t>
        </is>
      </c>
      <c r="BL159" s="2" t="inlineStr">
        <is>
          <t/>
        </is>
      </c>
      <c r="BM159" t="inlineStr">
        <is>
          <t>Europos Parlamento, Tarybos ir Komisijos deklaracija dėl skaitmeninio dešimtmečio skaitmeninių teisių ir principų, kuria siekiama propaguoti europinį į žmogų orientuotą skaitmeninės pertvarkos modelį, grindžiamą Europos vertybėmis ir naudingą visiems asmenims ir įmonėms</t>
        </is>
      </c>
      <c r="BN159" s="2" t="inlineStr">
        <is>
          <t>Eiropas deklarācija par digitālajām tiesībām un principiem digitālajai desmitgadei|
Deklarācija par digitālajām tiesībām un principiem digitālajai desmitgadei</t>
        </is>
      </c>
      <c r="BO159" s="2" t="inlineStr">
        <is>
          <t>3|
3</t>
        </is>
      </c>
      <c r="BP159" s="2" t="inlineStr">
        <is>
          <t xml:space="preserve">|
</t>
        </is>
      </c>
      <c r="BQ159" t="inlineStr">
        <is>
          <t/>
        </is>
      </c>
      <c r="BR159" s="2" t="inlineStr">
        <is>
          <t>Dikjarazzjoni Ewropea dwar id-Drittijiet u l-Prinċipji Diġitali għad-Deċennju Diġitali|
Dikjarazzjoni dwar id-Drittijiet u l-Prinċipji Diġitali|
Dikjarazzjoni dwar id-Drittijiet u l-Prinċipji Diġitali għad-Deċennju Diġitali|
Dikjarazzjoni tal-Prinċipji Diġitali</t>
        </is>
      </c>
      <c r="BS159" s="2" t="inlineStr">
        <is>
          <t>3|
3|
3|
3</t>
        </is>
      </c>
      <c r="BT159" s="2" t="inlineStr">
        <is>
          <t xml:space="preserve">|
|
|
</t>
        </is>
      </c>
      <c r="BU159" t="inlineStr">
        <is>
          <t>dikjarazzjoni solenni konġunta mill-Kummissjoni Ewropea, mill-Parlament Ewropew u mill-Kunsill li fiha sett ta' prinċipji għal trasformazzjoni diġitali, imsawra skont il-valuri u l-liġijiet Ewropej, u li sservi ta' gwida għal ambjent diġitali ċċentrat fuq il-bniedem, mingħajr periklu, inklużiv u miftuħ, fejn ħadd ma jitħalla jibqa’ lura</t>
        </is>
      </c>
      <c r="BV159" s="2" t="inlineStr">
        <is>
          <t>verklaring over digitale rechten en beginselen voor het digitale decennium|
Europese verklaring over digitale rechten en beginselen voor het digitale decennium|
verklaring inzake digitale beginselen</t>
        </is>
      </c>
      <c r="BW159" s="2" t="inlineStr">
        <is>
          <t>3|
3|
2</t>
        </is>
      </c>
      <c r="BX159" s="2" t="inlineStr">
        <is>
          <t xml:space="preserve">|
|
</t>
        </is>
      </c>
      <c r="BY159" t="inlineStr">
        <is>
          <t>verklaring die op basis van rechten en beginselen zoals solidariteit en inclusie, deelname aan de digitale ruimte en online-keuzevrijheid de digitale transformatie bevordert, en daarmee het dagelijks leven van mensen in de EU helpt door onder andere het ontwikkelen van een snelle en betaalbare digitale connectiviteit, naadloze toegang tot overheidsdiensten, controle over het gebruik van persoonsgegevens en het creëren van een veilige digitale omgeving voor kinderen</t>
        </is>
      </c>
      <c r="BZ159" s="2" t="inlineStr">
        <is>
          <t>deklaracja praw i zasad cyfrowych w cyfrowej dekadzie|
Europejska deklaracja praw i zasad cyfrowych w cyfrowej dekadzie</t>
        </is>
      </c>
      <c r="CA159" s="2" t="inlineStr">
        <is>
          <t>3|
3</t>
        </is>
      </c>
      <c r="CB159" s="2" t="inlineStr">
        <is>
          <t xml:space="preserve">|
</t>
        </is>
      </c>
      <c r="CC159" t="inlineStr">
        <is>
          <t>wspólna uroczysta deklaracja Komisji Europejskiej, Parlamentu Europejskiego i Rady zawierająca zestaw zasad transformacji cyfrowej zgodnie z europejskimi wartościami</t>
        </is>
      </c>
      <c r="CD159" s="2" t="inlineStr">
        <is>
          <t>Declaração Europeia sobre os Direitos e Princípios Digitais para a Década Digital</t>
        </is>
      </c>
      <c r="CE159" s="2" t="inlineStr">
        <is>
          <t>3</t>
        </is>
      </c>
      <c r="CF159" s="2" t="inlineStr">
        <is>
          <t/>
        </is>
      </c>
      <c r="CG159" t="inlineStr">
        <is>
          <t>Declaração solene conjunta assinada pelo Parlamento Europeu, pelo Conselho e pela Comissão que contém um conjunto de princípios para a transformação digital que deve ser moldada de acordo com os valores e leis europeus e que servem de orientação para a criação de um ambiente digital centrado no ser humano, seguro, inclusivo e aberto, em que ninguém é deixado para trás.</t>
        </is>
      </c>
      <c r="CH159" s="2" t="inlineStr">
        <is>
          <t>Declarația europeană privind drepturile și principiile digitale pentru deceniul digital|
Declarația privind drepturile și principiile digitale pentru deceniul digital</t>
        </is>
      </c>
      <c r="CI159" s="2" t="inlineStr">
        <is>
          <t>3|
3</t>
        </is>
      </c>
      <c r="CJ159" s="2" t="inlineStr">
        <is>
          <t xml:space="preserve">|
</t>
        </is>
      </c>
      <c r="CK159" t="inlineStr">
        <is>
          <t/>
        </is>
      </c>
      <c r="CL159" s="2" t="inlineStr">
        <is>
          <t>Európske vyhlásenie o digitálnych právach a zásadách v digitálnom desaťročí</t>
        </is>
      </c>
      <c r="CM159" s="2" t="inlineStr">
        <is>
          <t>3</t>
        </is>
      </c>
      <c r="CN159" s="2" t="inlineStr">
        <is>
          <t/>
        </is>
      </c>
      <c r="CO159" t="inlineStr">
        <is>
          <t>spoločné čestné vyhlásenie Európskej komisie, Európskeho parlamentu a Rady obsahujúce súbor zásad digitálnej transformácie prebiehajúcej podľa európskych hodnôt a právnych predpisov a slúžiace ako usmernenie pre bezpečné, inkluzívne a otvorené digitálne prostredie zamerané na človeka, v ktorom sa na nikoho nezabudne</t>
        </is>
      </c>
      <c r="CP159" s="2" t="inlineStr">
        <is>
          <t>deklaracija o digitalnih pravicah in načelih za digitalno desetletje|
Evropska deklaracija o digitalnih pravicah in načelih za digitalno desetletje</t>
        </is>
      </c>
      <c r="CQ159" s="2" t="inlineStr">
        <is>
          <t>3|
3</t>
        </is>
      </c>
      <c r="CR159" s="2" t="inlineStr">
        <is>
          <t xml:space="preserve">|
</t>
        </is>
      </c>
      <c r="CS159" t="inlineStr">
        <is>
          <t>nabor digitalnih načel in pravic, vključen v slovesno medinstitucionalno izjavo Evropske komisije, Evropskega parlamenta in Sveta na podlagi predloga Evropske komisije</t>
        </is>
      </c>
      <c r="CT159" s="2" t="inlineStr">
        <is>
          <t>europeisk förklaring om digitala rättigheter och principer för det digitala decenniet|
förklaring om de digitala principerna</t>
        </is>
      </c>
      <c r="CU159" s="2" t="inlineStr">
        <is>
          <t>3|
3</t>
        </is>
      </c>
      <c r="CV159" s="2" t="inlineStr">
        <is>
          <t xml:space="preserve">|
</t>
        </is>
      </c>
      <c r="CW159" t="inlineStr">
        <is>
          <t/>
        </is>
      </c>
    </row>
    <row r="160">
      <c r="A160" s="1" t="str">
        <f>HYPERLINK("https://iate.europa.eu/entry/result/1266477/all", "1266477")</f>
        <v>1266477</v>
      </c>
      <c r="B160" t="inlineStr">
        <is>
          <t>TRADE</t>
        </is>
      </c>
      <c r="C160" t="inlineStr">
        <is>
          <t>TRADE|marketing|commercial transaction</t>
        </is>
      </c>
      <c r="D160" t="inlineStr">
        <is>
          <t>yes</t>
        </is>
      </c>
      <c r="E160" t="inlineStr">
        <is>
          <t/>
        </is>
      </c>
      <c r="F160" s="2" t="inlineStr">
        <is>
          <t>сделка между предприятия|
модел „дружество—дружество“</t>
        </is>
      </c>
      <c r="G160" s="2" t="inlineStr">
        <is>
          <t>3|
3</t>
        </is>
      </c>
      <c r="H160" s="2" t="inlineStr">
        <is>
          <t xml:space="preserve">|
</t>
        </is>
      </c>
      <c r="I160" t="inlineStr">
        <is>
          <t>сделка или стопанска дейност, извършвана между две предприятия, например производител и търговец на едро или търговец на едро и търговец на дребно</t>
        </is>
      </c>
      <c r="J160" s="2" t="inlineStr">
        <is>
          <t>B2B|
vztah mezi podniky</t>
        </is>
      </c>
      <c r="K160" s="2" t="inlineStr">
        <is>
          <t>3|
3</t>
        </is>
      </c>
      <c r="L160" s="2" t="inlineStr">
        <is>
          <t xml:space="preserve">|
</t>
        </is>
      </c>
      <c r="M160" t="inlineStr">
        <is>
          <t>obchodní vztah mezi obchodními společnostmi, který neobsluhuje konečné spotřebitele</t>
        </is>
      </c>
      <c r="N160" s="2" t="inlineStr">
        <is>
          <t>business to business|
B2B</t>
        </is>
      </c>
      <c r="O160" s="2" t="inlineStr">
        <is>
          <t>3|
3</t>
        </is>
      </c>
      <c r="P160" s="2" t="inlineStr">
        <is>
          <t xml:space="preserve">|
</t>
        </is>
      </c>
      <c r="Q160" t="inlineStr">
        <is>
          <t>transaktion eller forretningsvirksomhed mellem to virksomheder, f.eks. mellem en fremstillingsvirksomhed og en grossist eller mellem en grossist og en detailforretning</t>
        </is>
      </c>
      <c r="R160" s="2" t="inlineStr">
        <is>
          <t>B2B|
Business-to-Business|
B-to-B</t>
        </is>
      </c>
      <c r="S160" s="2" t="inlineStr">
        <is>
          <t>3|
3|
3</t>
        </is>
      </c>
      <c r="T160" s="2" t="inlineStr">
        <is>
          <t xml:space="preserve">|
|
</t>
        </is>
      </c>
      <c r="U160" t="inlineStr">
        <is>
          <t>Geschäftsbeziehung zwischen mindestens zwei Unternehmen</t>
        </is>
      </c>
      <c r="V160" s="2" t="inlineStr">
        <is>
          <t>επιχείρηση προς επιχείρηση|
B2B</t>
        </is>
      </c>
      <c r="W160" s="2" t="inlineStr">
        <is>
          <t>3|
3</t>
        </is>
      </c>
      <c r="X160" s="2" t="inlineStr">
        <is>
          <t xml:space="preserve">|
</t>
        </is>
      </c>
      <c r="Y160" t="inlineStr">
        <is>
          <t/>
        </is>
      </c>
      <c r="Z160" s="2" t="inlineStr">
        <is>
          <t>B2B|
business-to-business|
business to business|
B-to-B</t>
        </is>
      </c>
      <c r="AA160" s="2" t="inlineStr">
        <is>
          <t>3|
3|
3|
3</t>
        </is>
      </c>
      <c r="AB160" s="2" t="inlineStr">
        <is>
          <t xml:space="preserve">|
|
|
</t>
        </is>
      </c>
      <c r="AC160" t="inlineStr">
        <is>
          <t>transaction or
business conducted between businesses</t>
        </is>
      </c>
      <c r="AD160" s="2" t="inlineStr">
        <is>
          <t>operación interempresas|
negocio entre empresas|
comercio interempresas|
empresa a empresa|
operación B2B|
operación entre empresas</t>
        </is>
      </c>
      <c r="AE160" s="2" t="inlineStr">
        <is>
          <t>3|
1|
3|
1|
2|
3</t>
        </is>
      </c>
      <c r="AF160" s="2" t="inlineStr">
        <is>
          <t xml:space="preserve">|
|
|
|
|
</t>
        </is>
      </c>
      <c r="AG160" t="inlineStr">
        <is>
          <t>Operación o conjunto de operaciones comerciales realizadas entre empresas (entre un fabricante y un mayorista, entre un mayorista y un minorista, p. ej.).</t>
        </is>
      </c>
      <c r="AH160" s="2" t="inlineStr">
        <is>
          <t>ettevõtjalt ettevõtjale|
ettevõtjatevaheline</t>
        </is>
      </c>
      <c r="AI160" s="2" t="inlineStr">
        <is>
          <t>3|
3</t>
        </is>
      </c>
      <c r="AJ160" s="2" t="inlineStr">
        <is>
          <t xml:space="preserve">|
</t>
        </is>
      </c>
      <c r="AK160" t="inlineStr">
        <is>
          <t>tehing või ärimudel, mille mõlemad pooled on ettevõtjad, näiteks &lt;i&gt;tootja&lt;/i&gt; &lt;a href="/entry/result/3535109/all" id="ENTRY_TO_ENTRY_CONVERTER" target="_blank"&gt;IATE:3535109&lt;/a&gt; ja hulgimüüja või hulgimüüja ja &lt;i&gt;jaemüüja&lt;/i&gt; &lt;a href="/entry/result/1899599/all" id="ENTRY_TO_ENTRY_CONVERTER" target="_blank"&gt;IATE:1899599&lt;/a&gt;</t>
        </is>
      </c>
      <c r="AL160" s="2" t="inlineStr">
        <is>
          <t>yritysten välinen|
B2B</t>
        </is>
      </c>
      <c r="AM160" s="2" t="inlineStr">
        <is>
          <t>3|
3</t>
        </is>
      </c>
      <c r="AN160" s="2" t="inlineStr">
        <is>
          <t xml:space="preserve">|
</t>
        </is>
      </c>
      <c r="AO160" t="inlineStr">
        <is>
          <t>yritykseltä
yritykselle, kuten valmistajalta tukkumyyjälle tai tukkumyyjältä
vähittäismyyjälle, suunnattu liiketoimi tai -toiminta</t>
        </is>
      </c>
      <c r="AP160" s="2" t="inlineStr">
        <is>
          <t>commerce interentreprises|
commerce B to B|
B to B</t>
        </is>
      </c>
      <c r="AQ160" s="2" t="inlineStr">
        <is>
          <t>3|
3|
3</t>
        </is>
      </c>
      <c r="AR160" s="2" t="inlineStr">
        <is>
          <t xml:space="preserve">preferred|
|
</t>
        </is>
      </c>
      <c r="AS160" t="inlineStr">
        <is>
          <t>ensemble des activités commerciales nouées entre deux entreprises</t>
        </is>
      </c>
      <c r="AT160" s="2" t="inlineStr">
        <is>
          <t>gnólacht le gnólacht</t>
        </is>
      </c>
      <c r="AU160" s="2" t="inlineStr">
        <is>
          <t>3</t>
        </is>
      </c>
      <c r="AV160" s="2" t="inlineStr">
        <is>
          <t/>
        </is>
      </c>
      <c r="AW160" t="inlineStr">
        <is>
          <t/>
        </is>
      </c>
      <c r="AX160" s="2" t="inlineStr">
        <is>
          <t>između poduzeća</t>
        </is>
      </c>
      <c r="AY160" s="2" t="inlineStr">
        <is>
          <t>3</t>
        </is>
      </c>
      <c r="AZ160" s="2" t="inlineStr">
        <is>
          <t/>
        </is>
      </c>
      <c r="BA160" t="inlineStr">
        <is>
          <t>koji se odnosi na transakciju ili poslovanje između dva poduzeća (primjerice, proizvođača i trgovca na veliko ili trgovca na veliko i trgovca na malo)</t>
        </is>
      </c>
      <c r="BB160" s="2" t="inlineStr">
        <is>
          <t>vállalatközi|
B2B|
üzleti|
vállalkozások közötti</t>
        </is>
      </c>
      <c r="BC160" s="2" t="inlineStr">
        <is>
          <t>3|
3|
3|
3</t>
        </is>
      </c>
      <c r="BD160" s="2" t="inlineStr">
        <is>
          <t xml:space="preserve">|
|
|
</t>
        </is>
      </c>
      <c r="BE160" t="inlineStr">
        <is>
          <t>vállalatok, vállalkozások egymás közti tranzakcióinak jelzője</t>
        </is>
      </c>
      <c r="BF160" s="2" t="inlineStr">
        <is>
          <t>da impresa a impresa|
B2B</t>
        </is>
      </c>
      <c r="BG160" s="2" t="inlineStr">
        <is>
          <t>3|
3</t>
        </is>
      </c>
      <c r="BH160" s="2" t="inlineStr">
        <is>
          <t xml:space="preserve">|
</t>
        </is>
      </c>
      <c r="BI160" t="inlineStr">
        <is>
          <t>transazione commerciale che si verifica tra imprese</t>
        </is>
      </c>
      <c r="BJ160" s="2" t="inlineStr">
        <is>
          <t>B2B|
verslas verslui</t>
        </is>
      </c>
      <c r="BK160" s="2" t="inlineStr">
        <is>
          <t>3|
3</t>
        </is>
      </c>
      <c r="BL160" s="2" t="inlineStr">
        <is>
          <t xml:space="preserve">|
</t>
        </is>
      </c>
      <c r="BM160" t="inlineStr">
        <is>
          <t>įmonės tiekiama prekė ar teikiama paslauga, skirta kitos įmonės poreikiams tenkinti</t>
        </is>
      </c>
      <c r="BN160" s="2" t="inlineStr">
        <is>
          <t>&lt;i&gt;B2B&lt;/i&gt;|
starpuzņēmumu attiecības tirdzniecībā|
uzņēmumu darījumi ar uzņēmumiem</t>
        </is>
      </c>
      <c r="BO160" s="2" t="inlineStr">
        <is>
          <t>2|
2|
2</t>
        </is>
      </c>
      <c r="BP160" s="2" t="inlineStr">
        <is>
          <t xml:space="preserve">|
|
</t>
        </is>
      </c>
      <c r="BQ160" t="inlineStr">
        <is>
          <t>komercdarījumi, kas notiek starp uzņēmumiem</t>
        </is>
      </c>
      <c r="BR160" s="2" t="inlineStr">
        <is>
          <t>minn negozju għal negozju|
B2B</t>
        </is>
      </c>
      <c r="BS160" s="2" t="inlineStr">
        <is>
          <t>3|
3</t>
        </is>
      </c>
      <c r="BT160" s="2" t="inlineStr">
        <is>
          <t xml:space="preserve">|
</t>
        </is>
      </c>
      <c r="BU160" t="inlineStr">
        <is>
          <t>forma ta' tranżazzjoni bejn negozji, bħal pereżempju tranżazzjoni li tinvolvi manifattur u bejjiegħ bl-ingrossa, jew bejjiegħ bl-ingrossa u bejjiegħ bl-imnut</t>
        </is>
      </c>
      <c r="BV160" s="2" t="inlineStr">
        <is>
          <t>b2b|
business-to-business</t>
        </is>
      </c>
      <c r="BW160" s="2" t="inlineStr">
        <is>
          <t>3|
3</t>
        </is>
      </c>
      <c r="BX160" s="2" t="inlineStr">
        <is>
          <t xml:space="preserve">|
</t>
        </is>
      </c>
      <c r="BY160" t="inlineStr">
        <is>
          <t>handel tussen bedrijven</t>
        </is>
      </c>
      <c r="BZ160" s="2" t="inlineStr">
        <is>
          <t>B2B|
między przedsiębiorstwami|
między przedsiębiorcami</t>
        </is>
      </c>
      <c r="CA160" s="2" t="inlineStr">
        <is>
          <t>3|
3|
3</t>
        </is>
      </c>
      <c r="CB160" s="2" t="inlineStr">
        <is>
          <t xml:space="preserve">|
|
</t>
        </is>
      </c>
      <c r="CC160" t="inlineStr">
        <is>
          <t>transakcje
lub interesy między co najmniej dwoma przedsiębiorstwami, np. między producentem a
hurtownikiem lub między hurtownikiem a detalistą</t>
        </is>
      </c>
      <c r="CD160" s="2" t="inlineStr">
        <is>
          <t>B2B|
empresa a empresa</t>
        </is>
      </c>
      <c r="CE160" s="2" t="inlineStr">
        <is>
          <t>3|
3</t>
        </is>
      </c>
      <c r="CF160" s="2" t="inlineStr">
        <is>
          <t xml:space="preserve">|
</t>
        </is>
      </c>
      <c r="CG160" t="inlineStr">
        <is>
          <t>Relação
comercial entre pelo menos duas empresas.</t>
        </is>
      </c>
      <c r="CH160" s="2" t="inlineStr">
        <is>
          <t>B2B|
business-to-business</t>
        </is>
      </c>
      <c r="CI160" s="2" t="inlineStr">
        <is>
          <t>3|
3</t>
        </is>
      </c>
      <c r="CJ160" s="2" t="inlineStr">
        <is>
          <t xml:space="preserve">|
</t>
        </is>
      </c>
      <c r="CK160" t="inlineStr">
        <is>
          <t>schimbul de servicii, informații și/sau de produse de la o companie la alta</t>
        </is>
      </c>
      <c r="CL160" s="2" t="inlineStr">
        <is>
          <t>medzipodnikový|
B2B|
medzi podnikmi|
(vzťah) podnik-podnik</t>
        </is>
      </c>
      <c r="CM160" s="2" t="inlineStr">
        <is>
          <t>3|
3|
3|
3</t>
        </is>
      </c>
      <c r="CN160" s="2" t="inlineStr">
        <is>
          <t xml:space="preserve">|
|
|
</t>
        </is>
      </c>
      <c r="CO160" t="inlineStr">
        <is>
          <t/>
        </is>
      </c>
      <c r="CP160" s="2" t="inlineStr">
        <is>
          <t>med podjetji|
medpodjetniško poslovanje</t>
        </is>
      </c>
      <c r="CQ160" s="2" t="inlineStr">
        <is>
          <t>3|
3</t>
        </is>
      </c>
      <c r="CR160" s="2" t="inlineStr">
        <is>
          <t xml:space="preserve">|
</t>
        </is>
      </c>
      <c r="CS160" t="inlineStr">
        <is>
          <t/>
        </is>
      </c>
      <c r="CT160" s="2" t="inlineStr">
        <is>
          <t>företag till företag|
B2B</t>
        </is>
      </c>
      <c r="CU160" s="2" t="inlineStr">
        <is>
          <t>1|
3</t>
        </is>
      </c>
      <c r="CV160" s="2" t="inlineStr">
        <is>
          <t xml:space="preserve">|
</t>
        </is>
      </c>
      <c r="CW160" t="inlineStr">
        <is>
          <t>företagsinriktad affärsverksamhet såsom marknadsföring och försäljning av varor och tjänster till näringslivet</t>
        </is>
      </c>
    </row>
    <row r="161">
      <c r="A161" s="1" t="str">
        <f>HYPERLINK("https://iate.europa.eu/entry/result/3628972/all", "3628972")</f>
        <v>3628972</v>
      </c>
      <c r="B161" t="inlineStr">
        <is>
          <t>PRODUCTION, TECHNOLOGY AND RESEARCH;FINANCE</t>
        </is>
      </c>
      <c r="C161" t="inlineStr">
        <is>
          <t>PRODUCTION, TECHNOLOGY AND RESEARCH|technology and technical regulations|technology|digital technology;FINANCE|financial institutions and credit|financial services</t>
        </is>
      </c>
      <c r="D161" t="inlineStr">
        <is>
          <t>yes</t>
        </is>
      </c>
      <c r="E161" t="inlineStr">
        <is>
          <t>proposed</t>
        </is>
      </c>
      <c r="F161" t="inlineStr">
        <is>
          <t/>
        </is>
      </c>
      <c r="G161" t="inlineStr">
        <is>
          <t/>
        </is>
      </c>
      <c r="H161" t="inlineStr">
        <is>
          <t/>
        </is>
      </c>
      <c r="I161" t="inlineStr">
        <is>
          <t/>
        </is>
      </c>
      <c r="J161" t="inlineStr">
        <is>
          <t/>
        </is>
      </c>
      <c r="K161" t="inlineStr">
        <is>
          <t/>
        </is>
      </c>
      <c r="L161" t="inlineStr">
        <is>
          <t/>
        </is>
      </c>
      <c r="M161" t="inlineStr">
        <is>
          <t/>
        </is>
      </c>
      <c r="N161" t="inlineStr">
        <is>
          <t/>
        </is>
      </c>
      <c r="O161" t="inlineStr">
        <is>
          <t/>
        </is>
      </c>
      <c r="P161" t="inlineStr">
        <is>
          <t/>
        </is>
      </c>
      <c r="Q161" t="inlineStr">
        <is>
          <t/>
        </is>
      </c>
      <c r="R161" t="inlineStr">
        <is>
          <t/>
        </is>
      </c>
      <c r="S161" t="inlineStr">
        <is>
          <t/>
        </is>
      </c>
      <c r="T161" t="inlineStr">
        <is>
          <t/>
        </is>
      </c>
      <c r="U161" t="inlineStr">
        <is>
          <t/>
        </is>
      </c>
      <c r="V161" t="inlineStr">
        <is>
          <t/>
        </is>
      </c>
      <c r="W161" t="inlineStr">
        <is>
          <t/>
        </is>
      </c>
      <c r="X161" t="inlineStr">
        <is>
          <t/>
        </is>
      </c>
      <c r="Y161" t="inlineStr">
        <is>
          <t/>
        </is>
      </c>
      <c r="Z161" s="2" t="inlineStr">
        <is>
          <t>joint oversight network|
JON</t>
        </is>
      </c>
      <c r="AA161" s="2" t="inlineStr">
        <is>
          <t>3|
3</t>
        </is>
      </c>
      <c r="AB161" s="2" t="inlineStr">
        <is>
          <t xml:space="preserve">|
</t>
        </is>
      </c>
      <c r="AC161" t="inlineStr">
        <is>
          <t>network set up by &lt;a href="https://iate.europa.eu/entry/result/3598815/en" target="_blank"&gt;lead overseers&lt;/a&gt; to coordinate among themselves the preparatory stages and the conduct of oversight activities over their respective overseen critical &lt;a href="https://iate.europa.eu/entry/result/3627957/en" target="_blank"&gt;ICT third–party service providers&lt;/a&gt; as well as on any course of action that may be needed with a view to enabling coordinated general oversight strategies and cohesive operational approaches and work methodologies</t>
        </is>
      </c>
      <c r="AD161" t="inlineStr">
        <is>
          <t/>
        </is>
      </c>
      <c r="AE161" t="inlineStr">
        <is>
          <t/>
        </is>
      </c>
      <c r="AF161" t="inlineStr">
        <is>
          <t/>
        </is>
      </c>
      <c r="AG161" t="inlineStr">
        <is>
          <t/>
        </is>
      </c>
      <c r="AH161" t="inlineStr">
        <is>
          <t/>
        </is>
      </c>
      <c r="AI161" t="inlineStr">
        <is>
          <t/>
        </is>
      </c>
      <c r="AJ161" t="inlineStr">
        <is>
          <t/>
        </is>
      </c>
      <c r="AK161" t="inlineStr">
        <is>
          <t/>
        </is>
      </c>
      <c r="AL161" t="inlineStr">
        <is>
          <t/>
        </is>
      </c>
      <c r="AM161" t="inlineStr">
        <is>
          <t/>
        </is>
      </c>
      <c r="AN161" t="inlineStr">
        <is>
          <t/>
        </is>
      </c>
      <c r="AO161" t="inlineStr">
        <is>
          <t/>
        </is>
      </c>
      <c r="AP161" t="inlineStr">
        <is>
          <t/>
        </is>
      </c>
      <c r="AQ161" t="inlineStr">
        <is>
          <t/>
        </is>
      </c>
      <c r="AR161" t="inlineStr">
        <is>
          <t/>
        </is>
      </c>
      <c r="AS161" t="inlineStr">
        <is>
          <t/>
        </is>
      </c>
      <c r="AT161" t="inlineStr">
        <is>
          <t/>
        </is>
      </c>
      <c r="AU161" t="inlineStr">
        <is>
          <t/>
        </is>
      </c>
      <c r="AV161" t="inlineStr">
        <is>
          <t/>
        </is>
      </c>
      <c r="AW161" t="inlineStr">
        <is>
          <t/>
        </is>
      </c>
      <c r="AX161" t="inlineStr">
        <is>
          <t/>
        </is>
      </c>
      <c r="AY161" t="inlineStr">
        <is>
          <t/>
        </is>
      </c>
      <c r="AZ161" t="inlineStr">
        <is>
          <t/>
        </is>
      </c>
      <c r="BA161" t="inlineStr">
        <is>
          <t/>
        </is>
      </c>
      <c r="BB161" t="inlineStr">
        <is>
          <t/>
        </is>
      </c>
      <c r="BC161" t="inlineStr">
        <is>
          <t/>
        </is>
      </c>
      <c r="BD161" t="inlineStr">
        <is>
          <t/>
        </is>
      </c>
      <c r="BE161" t="inlineStr">
        <is>
          <t/>
        </is>
      </c>
      <c r="BF161" t="inlineStr">
        <is>
          <t/>
        </is>
      </c>
      <c r="BG161" t="inlineStr">
        <is>
          <t/>
        </is>
      </c>
      <c r="BH161" t="inlineStr">
        <is>
          <t/>
        </is>
      </c>
      <c r="BI161" t="inlineStr">
        <is>
          <t/>
        </is>
      </c>
      <c r="BJ161" t="inlineStr">
        <is>
          <t/>
        </is>
      </c>
      <c r="BK161" t="inlineStr">
        <is>
          <t/>
        </is>
      </c>
      <c r="BL161" t="inlineStr">
        <is>
          <t/>
        </is>
      </c>
      <c r="BM161" t="inlineStr">
        <is>
          <t/>
        </is>
      </c>
      <c r="BN161" t="inlineStr">
        <is>
          <t/>
        </is>
      </c>
      <c r="BO161" t="inlineStr">
        <is>
          <t/>
        </is>
      </c>
      <c r="BP161" t="inlineStr">
        <is>
          <t/>
        </is>
      </c>
      <c r="BQ161" t="inlineStr">
        <is>
          <t/>
        </is>
      </c>
      <c r="BR161" t="inlineStr">
        <is>
          <t/>
        </is>
      </c>
      <c r="BS161" t="inlineStr">
        <is>
          <t/>
        </is>
      </c>
      <c r="BT161" t="inlineStr">
        <is>
          <t/>
        </is>
      </c>
      <c r="BU161" t="inlineStr">
        <is>
          <t/>
        </is>
      </c>
      <c r="BV161" t="inlineStr">
        <is>
          <t/>
        </is>
      </c>
      <c r="BW161" t="inlineStr">
        <is>
          <t/>
        </is>
      </c>
      <c r="BX161" t="inlineStr">
        <is>
          <t/>
        </is>
      </c>
      <c r="BY161" t="inlineStr">
        <is>
          <t/>
        </is>
      </c>
      <c r="BZ161" s="2" t="inlineStr">
        <is>
          <t>wspólna sieć nadzoru</t>
        </is>
      </c>
      <c r="CA161" s="2" t="inlineStr">
        <is>
          <t>3</t>
        </is>
      </c>
      <c r="CB161" s="2" t="inlineStr">
        <is>
          <t/>
        </is>
      </c>
      <c r="CC161" t="inlineStr">
        <is>
          <t>sieć utworzona przez &lt;a href="https://iate.europa.eu/entry/result/3598815/en" target="_blank"&gt;wiodące organy nadzorcze&lt;/a&gt; - zgodnie z art. 34 wniosku dotyczącego rozporządzenia Parlamentu Europejskiego i Rady w sprawie operacyjnej odporności cyfrowej sektora finansowego - w celu koordynowania między sobą etapów przygotowawczych i prowadzenia działań nadzorczych nad odpowiednimi nadzorowanymi &lt;a href="https://iate.europa.eu/entry/result/3627957/pl" target="_blank"&gt;kluczowymi zewnętrznymi dostawcami usług ICT&lt;/a&gt;</t>
        </is>
      </c>
      <c r="CD161" t="inlineStr">
        <is>
          <t/>
        </is>
      </c>
      <c r="CE161" t="inlineStr">
        <is>
          <t/>
        </is>
      </c>
      <c r="CF161" t="inlineStr">
        <is>
          <t/>
        </is>
      </c>
      <c r="CG161" t="inlineStr">
        <is>
          <t/>
        </is>
      </c>
      <c r="CH161" t="inlineStr">
        <is>
          <t/>
        </is>
      </c>
      <c r="CI161" t="inlineStr">
        <is>
          <t/>
        </is>
      </c>
      <c r="CJ161" t="inlineStr">
        <is>
          <t/>
        </is>
      </c>
      <c r="CK161" t="inlineStr">
        <is>
          <t/>
        </is>
      </c>
      <c r="CL161" t="inlineStr">
        <is>
          <t/>
        </is>
      </c>
      <c r="CM161" t="inlineStr">
        <is>
          <t/>
        </is>
      </c>
      <c r="CN161" t="inlineStr">
        <is>
          <t/>
        </is>
      </c>
      <c r="CO161" t="inlineStr">
        <is>
          <t/>
        </is>
      </c>
      <c r="CP161" t="inlineStr">
        <is>
          <t/>
        </is>
      </c>
      <c r="CQ161" t="inlineStr">
        <is>
          <t/>
        </is>
      </c>
      <c r="CR161" t="inlineStr">
        <is>
          <t/>
        </is>
      </c>
      <c r="CS161" t="inlineStr">
        <is>
          <t/>
        </is>
      </c>
      <c r="CT161" t="inlineStr">
        <is>
          <t/>
        </is>
      </c>
      <c r="CU161" t="inlineStr">
        <is>
          <t/>
        </is>
      </c>
      <c r="CV161" t="inlineStr">
        <is>
          <t/>
        </is>
      </c>
      <c r="CW161" t="inlineStr">
        <is>
          <t/>
        </is>
      </c>
    </row>
    <row r="162">
      <c r="A162" s="1" t="str">
        <f>HYPERLINK("https://iate.europa.eu/entry/result/1267002/all", "1267002")</f>
        <v>1267002</v>
      </c>
      <c r="B162" t="inlineStr">
        <is>
          <t>EDUCATION AND COMMUNICATIONS</t>
        </is>
      </c>
      <c r="C162" t="inlineStr">
        <is>
          <t>EDUCATION AND COMMUNICATIONS|information technology and data processing|data processing</t>
        </is>
      </c>
      <c r="D162" t="inlineStr">
        <is>
          <t>no</t>
        </is>
      </c>
      <c r="E162" t="inlineStr">
        <is>
          <t/>
        </is>
      </c>
      <c r="F162" t="inlineStr">
        <is>
          <t/>
        </is>
      </c>
      <c r="G162" t="inlineStr">
        <is>
          <t/>
        </is>
      </c>
      <c r="H162" t="inlineStr">
        <is>
          <t/>
        </is>
      </c>
      <c r="I162" t="inlineStr">
        <is>
          <t/>
        </is>
      </c>
      <c r="J162" s="2" t="inlineStr">
        <is>
          <t>datový sklad</t>
        </is>
      </c>
      <c r="K162" s="2" t="inlineStr">
        <is>
          <t>3</t>
        </is>
      </c>
      <c r="L162" s="2" t="inlineStr">
        <is>
          <t/>
        </is>
      </c>
      <c r="M162" t="inlineStr">
        <is>
          <t>zvláštní typ relační databáze, která umožňuje řešit úlohy zaměřené převážně na analytické dotazování nad rozsáhlými soubory dat</t>
        </is>
      </c>
      <c r="N162" s="2" t="inlineStr">
        <is>
          <t>data warehouse</t>
        </is>
      </c>
      <c r="O162" s="2" t="inlineStr">
        <is>
          <t>4</t>
        </is>
      </c>
      <c r="P162" s="2" t="inlineStr">
        <is>
          <t/>
        </is>
      </c>
      <c r="Q162" t="inlineStr">
        <is>
          <t/>
        </is>
      </c>
      <c r="R162" s="2" t="inlineStr">
        <is>
          <t>Datenhaltung|
Daten-Lagerhaltung</t>
        </is>
      </c>
      <c r="S162" s="2" t="inlineStr">
        <is>
          <t>3|
3</t>
        </is>
      </c>
      <c r="T162" s="2" t="inlineStr">
        <is>
          <t xml:space="preserve">|
</t>
        </is>
      </c>
      <c r="U162" t="inlineStr">
        <is>
          <t/>
        </is>
      </c>
      <c r="V162" t="inlineStr">
        <is>
          <t/>
        </is>
      </c>
      <c r="W162" t="inlineStr">
        <is>
          <t/>
        </is>
      </c>
      <c r="X162" t="inlineStr">
        <is>
          <t/>
        </is>
      </c>
      <c r="Y162" t="inlineStr">
        <is>
          <t/>
        </is>
      </c>
      <c r="Z162" s="2" t="inlineStr">
        <is>
          <t>DWH|
data warehouse|
warehouse of data</t>
        </is>
      </c>
      <c r="AA162" s="2" t="inlineStr">
        <is>
          <t>3|
3|
1</t>
        </is>
      </c>
      <c r="AB162" s="2" t="inlineStr">
        <is>
          <t xml:space="preserve">|
|
</t>
        </is>
      </c>
      <c r="AC162" t="inlineStr">
        <is>
          <t>large store of data accumulated from a wide range of sources within a company and used to guide management decisions</t>
        </is>
      </c>
      <c r="AD162" s="2" t="inlineStr">
        <is>
          <t>almacén de datos|
depósito de datos</t>
        </is>
      </c>
      <c r="AE162" s="2" t="inlineStr">
        <is>
          <t>3|
3</t>
        </is>
      </c>
      <c r="AF162" s="2" t="inlineStr">
        <is>
          <t xml:space="preserve">|
</t>
        </is>
      </c>
      <c r="AG162" t="inlineStr">
        <is>
          <t>un lugar centralizado e integrado donde se almacena información</t>
        </is>
      </c>
      <c r="AH162" s="2" t="inlineStr">
        <is>
          <t>andmeait|
andmeladu</t>
        </is>
      </c>
      <c r="AI162" s="2" t="inlineStr">
        <is>
          <t>3|
3</t>
        </is>
      </c>
      <c r="AJ162" s="2" t="inlineStr">
        <is>
          <t xml:space="preserve">|
</t>
        </is>
      </c>
      <c r="AK162" t="inlineStr">
        <is>
          <t/>
        </is>
      </c>
      <c r="AL162" s="2" t="inlineStr">
        <is>
          <t>tietovarasto</t>
        </is>
      </c>
      <c r="AM162" s="2" t="inlineStr">
        <is>
          <t>3</t>
        </is>
      </c>
      <c r="AN162" s="2" t="inlineStr">
        <is>
          <t/>
        </is>
      </c>
      <c r="AO162" t="inlineStr">
        <is>
          <t>tietokanta tai tietokantakokoelma, johon on kattavasti koottu tietoa organisaation eri toiminnoista</t>
        </is>
      </c>
      <c r="AP162" s="2" t="inlineStr">
        <is>
          <t>entrepôt de données</t>
        </is>
      </c>
      <c r="AQ162" s="2" t="inlineStr">
        <is>
          <t>3</t>
        </is>
      </c>
      <c r="AR162" s="2" t="inlineStr">
        <is>
          <t/>
        </is>
      </c>
      <c r="AS162" t="inlineStr">
        <is>
          <t/>
        </is>
      </c>
      <c r="AT162" t="inlineStr">
        <is>
          <t/>
        </is>
      </c>
      <c r="AU162" t="inlineStr">
        <is>
          <t/>
        </is>
      </c>
      <c r="AV162" t="inlineStr">
        <is>
          <t/>
        </is>
      </c>
      <c r="AW162" t="inlineStr">
        <is>
          <t/>
        </is>
      </c>
      <c r="AX162" t="inlineStr">
        <is>
          <t/>
        </is>
      </c>
      <c r="AY162" t="inlineStr">
        <is>
          <t/>
        </is>
      </c>
      <c r="AZ162" t="inlineStr">
        <is>
          <t/>
        </is>
      </c>
      <c r="BA162" t="inlineStr">
        <is>
          <t/>
        </is>
      </c>
      <c r="BB162" t="inlineStr">
        <is>
          <t/>
        </is>
      </c>
      <c r="BC162" t="inlineStr">
        <is>
          <t/>
        </is>
      </c>
      <c r="BD162" t="inlineStr">
        <is>
          <t/>
        </is>
      </c>
      <c r="BE162" t="inlineStr">
        <is>
          <t/>
        </is>
      </c>
      <c r="BF162" t="inlineStr">
        <is>
          <t/>
        </is>
      </c>
      <c r="BG162" t="inlineStr">
        <is>
          <t/>
        </is>
      </c>
      <c r="BH162" t="inlineStr">
        <is>
          <t/>
        </is>
      </c>
      <c r="BI162" t="inlineStr">
        <is>
          <t/>
        </is>
      </c>
      <c r="BJ162" s="2" t="inlineStr">
        <is>
          <t>duomenų saugykla</t>
        </is>
      </c>
      <c r="BK162" s="2" t="inlineStr">
        <is>
          <t>3</t>
        </is>
      </c>
      <c r="BL162" s="2" t="inlineStr">
        <is>
          <t/>
        </is>
      </c>
      <c r="BM162" t="inlineStr">
        <is>
          <t/>
        </is>
      </c>
      <c r="BN162" s="2" t="inlineStr">
        <is>
          <t>datu noliktava</t>
        </is>
      </c>
      <c r="BO162" s="2" t="inlineStr">
        <is>
          <t>3</t>
        </is>
      </c>
      <c r="BP162" s="2" t="inlineStr">
        <is>
          <t/>
        </is>
      </c>
      <c r="BQ162" t="inlineStr">
        <is>
          <t/>
        </is>
      </c>
      <c r="BR162" s="2" t="inlineStr">
        <is>
          <t>maħżen virtwali tad-data</t>
        </is>
      </c>
      <c r="BS162" s="2" t="inlineStr">
        <is>
          <t>3</t>
        </is>
      </c>
      <c r="BT162" s="2" t="inlineStr">
        <is>
          <t/>
        </is>
      </c>
      <c r="BU162" t="inlineStr">
        <is>
          <t>il-kapital ta' data miġbura ta' intrapriżi jew istituzzjonijiet, maħżun u mmaniġġjat b'mod li jħaffef l-aċċess u l-analiżi</t>
        </is>
      </c>
      <c r="BV162" s="2" t="inlineStr">
        <is>
          <t>datapakhuis|
datawarehouse</t>
        </is>
      </c>
      <c r="BW162" s="2" t="inlineStr">
        <is>
          <t>3|
3</t>
        </is>
      </c>
      <c r="BX162" s="2" t="inlineStr">
        <is>
          <t xml:space="preserve">|
</t>
        </is>
      </c>
      <c r="BY162" t="inlineStr">
        <is>
          <t>"database waarin data uit verscheidene operationele systemen worden gedupliceerd om met dit gecombineerde gegevenspakhuis rapportages te maken en analyses samen te stellen"</t>
        </is>
      </c>
      <c r="BZ162" s="2" t="inlineStr">
        <is>
          <t>hurtownia danych</t>
        </is>
      </c>
      <c r="CA162" s="2" t="inlineStr">
        <is>
          <t>3</t>
        </is>
      </c>
      <c r="CB162" s="2" t="inlineStr">
        <is>
          <t/>
        </is>
      </c>
      <c r="CC162" t="inlineStr">
        <is>
          <t>rodzaj bazy danych, która jest zorganizowana i zoptymalizowana pod kątem pewnego wycinka rzeczywistości. Hurtownia danych jest wyższym szczeblem abstrakcji niż zwykła relacyjna baza danych (choć do jej tworzenia używane są także podobne technologie). W skład hurtowni wchodzą zbiory danych zorientowanych tematycznie (np. hurtownia danych klientów). Dane te często pochodzą z wielu źródeł, są one zintegrowane i przeznaczone wyłącznie do odczytu.</t>
        </is>
      </c>
      <c r="CD162" s="2" t="inlineStr">
        <is>
          <t>armazém de dados</t>
        </is>
      </c>
      <c r="CE162" s="2" t="inlineStr">
        <is>
          <t>2</t>
        </is>
      </c>
      <c r="CF162" s="2" t="inlineStr">
        <is>
          <t/>
        </is>
      </c>
      <c r="CG162" t="inlineStr">
        <is>
          <t>Grande banco de dados, capaz de aceder a todas as informações de uma empresa. Pode ser distribuído entre vários computadores e conter diversos bancos de dados e informações em diferentes formatos, mas o acesso a essa área de armazenamento de informações deve ser feito através de um servidor. Sendo geralmente utilizado para o apoio à decisão dentro de uma empresa, permite igualmente à instituição organizar os seus dados e relacionar informações de diferentes partes da organização.</t>
        </is>
      </c>
      <c r="CH162" s="2" t="inlineStr">
        <is>
          <t>depozit de date|
magazie de date</t>
        </is>
      </c>
      <c r="CI162" s="2" t="inlineStr">
        <is>
          <t>3|
3</t>
        </is>
      </c>
      <c r="CJ162" s="2" t="inlineStr">
        <is>
          <t xml:space="preserve">|
</t>
        </is>
      </c>
      <c r="CK162" t="inlineStr">
        <is>
          <t>colecție de date nevolatile, orientate spre subiect, integrate, variabile în timp, care sprijină managementul firmei în procedeul de luare a deciziilor</t>
        </is>
      </c>
      <c r="CL162" t="inlineStr">
        <is>
          <t/>
        </is>
      </c>
      <c r="CM162" t="inlineStr">
        <is>
          <t/>
        </is>
      </c>
      <c r="CN162" t="inlineStr">
        <is>
          <t/>
        </is>
      </c>
      <c r="CO162" t="inlineStr">
        <is>
          <t/>
        </is>
      </c>
      <c r="CP162" t="inlineStr">
        <is>
          <t/>
        </is>
      </c>
      <c r="CQ162" t="inlineStr">
        <is>
          <t/>
        </is>
      </c>
      <c r="CR162" t="inlineStr">
        <is>
          <t/>
        </is>
      </c>
      <c r="CS162" t="inlineStr">
        <is>
          <t/>
        </is>
      </c>
      <c r="CT162" s="2" t="inlineStr">
        <is>
          <t>datalager</t>
        </is>
      </c>
      <c r="CU162" s="2" t="inlineStr">
        <is>
          <t>3</t>
        </is>
      </c>
      <c r="CV162" s="2" t="inlineStr">
        <is>
          <t/>
        </is>
      </c>
      <c r="CW162" t="inlineStr">
        <is>
          <t>databas där data lagras på ett sätt som underlättar de avancerade sökningar och sammanställningar som behövs för beslutsstöd och analys inom en organisation</t>
        </is>
      </c>
    </row>
    <row r="163">
      <c r="A163" s="1" t="str">
        <f>HYPERLINK("https://iate.europa.eu/entry/result/3592788/all", "3592788")</f>
        <v>3592788</v>
      </c>
      <c r="B163" t="inlineStr">
        <is>
          <t>PRODUCTION, TECHNOLOGY AND RESEARCH;EUROPEAN UNION;INDUSTRY</t>
        </is>
      </c>
      <c r="C163" t="inlineStr">
        <is>
          <t>PRODUCTION, TECHNOLOGY AND RESEARCH|technology and technical regulations|technology|digital technology;EUROPEAN UNION|EU institutions and European civil service|EU office or agency|European Joint Undertaking;INDUSTRY|electronics and electrical engineering|electronics industry|electronic component;PRODUCTION, TECHNOLOGY AND RESEARCH|technology and technical regulations|technology|new technology</t>
        </is>
      </c>
      <c r="D163" t="inlineStr">
        <is>
          <t>yes</t>
        </is>
      </c>
      <c r="E163" t="inlineStr">
        <is>
          <t/>
        </is>
      </c>
      <c r="F163" s="2" t="inlineStr">
        <is>
          <t>съвместно предприятие „Ключови цифрови технологии“</t>
        </is>
      </c>
      <c r="G163" s="2" t="inlineStr">
        <is>
          <t>3</t>
        </is>
      </c>
      <c r="H163" s="2" t="inlineStr">
        <is>
          <t/>
        </is>
      </c>
      <c r="I163" t="inlineStr">
        <is>
          <t/>
        </is>
      </c>
      <c r="J163" s="2" t="inlineStr">
        <is>
          <t>společný podnik KDT|
společný podnik pro klíčové digitální technologie|
KDT JU</t>
        </is>
      </c>
      <c r="K163" s="2" t="inlineStr">
        <is>
          <t>3|
4|
2</t>
        </is>
      </c>
      <c r="L163" s="2" t="inlineStr">
        <is>
          <t xml:space="preserve">|
|
</t>
        </is>
      </c>
      <c r="M163" t="inlineStr">
        <is>
          <t>společný podnik zřízený v rámci programu
Horizont Evropa na období končící dnem 31. prosince 2031, který má
tyto obecné cíle:&lt;div&gt;a) posílit strategickou autonomii Unie, pokud jde o elektronické součásti a systémy, na podporu budoucích potřeb vertikálních odvětví a celého hospodářství. Celkovým cílem je přispět ke zdvojnásobení hodnoty navrhování a výroby elektronických součástí a systémů v Evropě do roku 2030 v souladu s významem Unie s ohledem na výrobky a služby;&lt;/div&gt;&lt;div&gt;b) zajistit vědeckou excelenci Unie a její vedoucí postavení v oblasti inovací týkajících se nových technologií součástí a systémů, mimo jiné v činnostech souvisejících s nižšími úrovněmi technologické připravenosti, a podporovat aktivní účast malých a středních podniků, které představují alespoň třetinu celkového počtu účastníků nepřímých akcí a mělo by jim připadnout nejméně 20 % veřejných finančních prostředků;&lt;/div&gt;&lt;div&gt;c) zajistit, aby se technologie součástí a systémů zabývaly společenskými a environmentálními výzvami Evropy. Cílem je zajistit soulad s politikou Unie v oblasti energetické účinnosti a přispět ke snížení spotřeby energie do roku 2030 o 32,5 %&lt;br&gt;&lt;/div&gt;</t>
        </is>
      </c>
      <c r="N163" s="2" t="inlineStr">
        <is>
          <t>fællesforetagendet for centrale digitale teknologier|
fællesforetagendet KDT|
KDT JU</t>
        </is>
      </c>
      <c r="O163" s="2" t="inlineStr">
        <is>
          <t>4|
2|
3</t>
        </is>
      </c>
      <c r="P163" s="2" t="inlineStr">
        <is>
          <t xml:space="preserve">|
|
</t>
        </is>
      </c>
      <c r="Q163" t="inlineStr">
        <is>
          <t>fællesforetagende under &lt;a href="https://iate.europa.eu/entry/result/3576720/da" target="_blank"&gt;Horisont Europa&lt;/a&gt;. der skal styrke Unionens strategiske autonomi inden for elektroniske komponenter og systemer, tilvejebringe videnskabelig topkvalitet og innovationslederskab i Unionen inden for fremspirende komponenter og systemteknologier, og sikre, at komponenter og systemteknologier imødegår Europas samfundsmæssige og miljømæssige udfordringer</t>
        </is>
      </c>
      <c r="R163" s="2" t="inlineStr">
        <is>
          <t>Gemeinsames Unternehmen für digitale Schlüsseltechnologien</t>
        </is>
      </c>
      <c r="S163" s="2" t="inlineStr">
        <is>
          <t>4</t>
        </is>
      </c>
      <c r="T163" s="2" t="inlineStr">
        <is>
          <t/>
        </is>
      </c>
      <c r="U163" t="inlineStr">
        <is>
          <t>&lt;a href="https://iate.europa.eu/entry/result/783051/de" target="_blank"&gt;gemeinsames Unternehmen&lt;time datetime="28.1.2022"&gt; (28.1.2022)&lt;/time&gt;&lt;/a&gt;, das im Rahmen von &lt;a href="https://iate.europa.eu/entry/result/3576720/en" target="_blank"&gt;Horizont Europa&lt;/a&gt; gegründet wurde, um klar definierte Themen anzugehen, die es der europäischen Industrie insgesamt ermöglichen, die innovativsten Technologien für elektronische Komponenten und Systeme zu entwickeln, herzustellen und zu nutzen</t>
        </is>
      </c>
      <c r="V163" s="2" t="inlineStr">
        <is>
          <t>ΚΕ «Βασικές ψηφιακές τεχνολογίες»|
κοινή επιχείρηση «Βασικές ψηφιακές τεχνολογίες»</t>
        </is>
      </c>
      <c r="W163" s="2" t="inlineStr">
        <is>
          <t>2|
4</t>
        </is>
      </c>
      <c r="X163" s="2" t="inlineStr">
        <is>
          <t xml:space="preserve">|
</t>
        </is>
      </c>
      <c r="Y163" t="inlineStr">
        <is>
          <t>&lt;a href="https://iate.europa.eu/entry/result/783051/en-el" target="_blank"&gt;κοινή επιχείρηση&lt;/a&gt; που ιδρύθηκε στο πλαίσιο του &lt;a href="https://iate.europa.eu/entry/result/3576720/en-el" target="_blank"&gt;προγράμματος «Ορίζων Ευρώπη»&lt;/a&gt; για να εξετάζει σαφώς καθορισμένα θέματα που θα βοηθήσουν τις ευρωπαϊκές βιομηχανίες γενικά να σχεδιάσουν, να κατασκευάσουν και να χρησιμοποιήσουν τις πλέον καινοτόμες τεχνολογίες ηλεκτρονικών συστατικών στοιχείων και συστημάτων</t>
        </is>
      </c>
      <c r="Z163" s="2" t="inlineStr">
        <is>
          <t>KDT Joint Undertaking|
Key Digital Technologies Joint Undertaking|
KDT JU</t>
        </is>
      </c>
      <c r="AA163" s="2" t="inlineStr">
        <is>
          <t>4|
4|
3</t>
        </is>
      </c>
      <c r="AB163" s="2" t="inlineStr">
        <is>
          <t xml:space="preserve">|
|
</t>
        </is>
      </c>
      <c r="AC163" t="inlineStr">
        <is>
          <t>&lt;a href="https://iate.europa.eu/entry/result/783051/en" target="_blank"&gt;joint undertaking&lt;/a&gt; established under &lt;a href="https://iate.europa.eu/entry/result/3576720/en" target="_blank"&gt;Horizon Europe&lt;/a&gt; to address 
clearly defined topics that would enable European industries at large to
 design, manufacture and use the most innovative technologies in 
electronic components and systems</t>
        </is>
      </c>
      <c r="AD163" s="2" t="inlineStr">
        <is>
          <t>Empresa Común para las Tecnologías Digitales Clave</t>
        </is>
      </c>
      <c r="AE163" s="2" t="inlineStr">
        <is>
          <t>3</t>
        </is>
      </c>
      <c r="AF163" s="2" t="inlineStr">
        <is>
          <t/>
        </is>
      </c>
      <c r="AG163" t="inlineStr">
        <is>
          <t>empresa común creada en el marco del programa Horizonte Europa para abordar temas claramente definidos que permitan a las industrias europeas en general diseñar, fabricar y utilizar las tecnologías más innovadoras de componentes y sistemas electrónicos.</t>
        </is>
      </c>
      <c r="AH163" s="2" t="inlineStr">
        <is>
          <t>Peamiste Digitehnoloogiate Ühisettevõte</t>
        </is>
      </c>
      <c r="AI163" s="2" t="inlineStr">
        <is>
          <t>4</t>
        </is>
      </c>
      <c r="AJ163" s="2" t="inlineStr">
        <is>
          <t/>
        </is>
      </c>
      <c r="AK163" t="inlineStr">
        <is>
          <t>programmi „Euroopa horisont“ raames asutatud ühisettevõte, mille ülesanne on lisaks ELi ühisettevõtete üldistele ülesannetele tegelda selgelt määratletud teemadega, mis võimaldavad Euroopa tööstusel laiemalt projekteerida, toota ja kasutada elektroonikakomponentide ja -süsteemide sektoris kõige 
innovatiivsemat tehnoloogiat</t>
        </is>
      </c>
      <c r="AL163" s="2" t="inlineStr">
        <is>
          <t>KDT-yhteisyritys|
keskeiset digitaaliteknologiat -yhteisyritys</t>
        </is>
      </c>
      <c r="AM163" s="2" t="inlineStr">
        <is>
          <t>3|
4</t>
        </is>
      </c>
      <c r="AN163" s="2" t="inlineStr">
        <is>
          <t xml:space="preserve">|
</t>
        </is>
      </c>
      <c r="AO163" t="inlineStr">
        <is>
          <t>&lt;div&gt;&lt;a href="http://iate.europa.eu/entry/result/3576720/fi" target="_blank"&gt;Horisontti 2020&lt;/a&gt; -ohjelman puitteissa perustettu &lt;a href="http://iate.europa.eu/entry/result/783051/fi" target="_blank"&gt;yhteisyritys&lt;/a&gt;, joka käsittelee selvästi määritettyjä aihealueita, jotka auttavat eurooppalaisia toimialoja suunnittelemaan, valmistamaan ja käyttämään innovatiivisinta teknologiaa elektronisten komponenttien ja järjestelmien alalla&lt;/div&gt;</t>
        </is>
      </c>
      <c r="AP163" s="2" t="inlineStr">
        <is>
          <t>entreprise commune «Technologies numériques clés»</t>
        </is>
      </c>
      <c r="AQ163" s="2" t="inlineStr">
        <is>
          <t>4</t>
        </is>
      </c>
      <c r="AR163" s="2" t="inlineStr">
        <is>
          <t/>
        </is>
      </c>
      <c r="AS163" t="inlineStr">
        <is>
          <t>entreprise commune créée dans le cadre d’Horizon Europe pour traiter des sujets clairement définis permettant aux entreprises européennes en général de concevoir, de fabriquer et d’utiliser les technologies les plus innovantes dans le domaine des composants et systèmes électroniques</t>
        </is>
      </c>
      <c r="AT163" s="2" t="inlineStr">
        <is>
          <t>Comhghnóthas KDT|
an Comhghnóthas Eochairtheicneolaíochtaí Digiteacha</t>
        </is>
      </c>
      <c r="AU163" s="2" t="inlineStr">
        <is>
          <t>3|
4</t>
        </is>
      </c>
      <c r="AV163" s="2" t="inlineStr">
        <is>
          <t xml:space="preserve">proposed|
</t>
        </is>
      </c>
      <c r="AW163" t="inlineStr">
        <is>
          <t/>
        </is>
      </c>
      <c r="AX163" s="2" t="inlineStr">
        <is>
          <t>Zajedničko poduzeće za ključne digitalne tehnologije</t>
        </is>
      </c>
      <c r="AY163" s="2" t="inlineStr">
        <is>
          <t>4</t>
        </is>
      </c>
      <c r="AZ163" s="2" t="inlineStr">
        <is>
          <t/>
        </is>
      </c>
      <c r="BA163" t="inlineStr">
        <is>
          <t>zajedničko poduzeće osnovano u sklopu programa Obzor Europa s ciljem poticanja europskih poduzeća da osmišljavaju, proizvode i upotrebljavaju najinovativnije tehnologije za elektroničke komponente i sustave</t>
        </is>
      </c>
      <c r="BB163" s="2" t="inlineStr">
        <is>
          <t>Kulcsfontosságú Digitális Technológiák Közös Vállalkozás</t>
        </is>
      </c>
      <c r="BC163" s="2" t="inlineStr">
        <is>
          <t>4</t>
        </is>
      </c>
      <c r="BD163" s="2" t="inlineStr">
        <is>
          <t/>
        </is>
      </c>
      <c r="BE163" t="inlineStr">
        <is>
          <t>közös vállalkozás, amely olyan világosan meghatározott témákkal foglalkozik, amelyek 
lehetővé teszik a szélesebb értelemben vett európai iparágak számára, 
hogy azok biztosítsák a leginnovatívabb technológiák tervezését, 
gyártását és felhasználását az elektronikai alkatrészek és rendszerek 
területén</t>
        </is>
      </c>
      <c r="BF163" s="2" t="inlineStr">
        <is>
          <t>KDT JU|
impresa comune «Tecnologie digitali fondamentali»|
impresa comune KDT</t>
        </is>
      </c>
      <c r="BG163" s="2" t="inlineStr">
        <is>
          <t>2|
4|
2</t>
        </is>
      </c>
      <c r="BH163" s="2" t="inlineStr">
        <is>
          <t xml:space="preserve">|
|
</t>
        </is>
      </c>
      <c r="BI163" t="inlineStr">
        <is>
          <t>impresa che mira a trattare tematiche chiaramente definite, tali da consentire alle industrie europee di progettare, fabbricare e utilizzare le tecnologie più innovative in materia di componenti e sistemi elettronici</t>
        </is>
      </c>
      <c r="BJ163" s="2" t="inlineStr">
        <is>
          <t>Bazinių skaitmeninių technologijų bendroji įmonė</t>
        </is>
      </c>
      <c r="BK163" s="2" t="inlineStr">
        <is>
          <t>4</t>
        </is>
      </c>
      <c r="BL163" s="2" t="inlineStr">
        <is>
          <t/>
        </is>
      </c>
      <c r="BM163" t="inlineStr">
        <is>
          <t>pagal programą „Europos horizontas“ įsteigta bendroji įmonė, kurios tikslas – dėmesį skirti aiškiai apibrėžtoms temoms, kurios sudarytų sąlygas Europos pramonei apskritai projektuoti, gaminti ir naudoti novatoriškiausias elektroninių komponentų bei sistemų technologijas</t>
        </is>
      </c>
      <c r="BN163" s="2" t="inlineStr">
        <is>
          <t>kopuzņēmums "Svarīgas digitālās tehnoloģijas"</t>
        </is>
      </c>
      <c r="BO163" s="2" t="inlineStr">
        <is>
          <t>3</t>
        </is>
      </c>
      <c r="BP163" s="2" t="inlineStr">
        <is>
          <t/>
        </is>
      </c>
      <c r="BQ163" t="inlineStr">
        <is>
          <t/>
        </is>
      </c>
      <c r="BR163" s="2" t="inlineStr">
        <is>
          <t>Impriża Konġunta Teknoloġiji Diġitali Ewlenin</t>
        </is>
      </c>
      <c r="BS163" s="2" t="inlineStr">
        <is>
          <t>3</t>
        </is>
      </c>
      <c r="BT163" s="2" t="inlineStr">
        <is>
          <t/>
        </is>
      </c>
      <c r="BU163" t="inlineStr">
        <is>
          <t>sħubija (&lt;a href="https://iate.europa.eu/entry/result/783051/mt" target="_blank"&gt;impriża konġunta&lt;/a&gt;) fil-qafas tal-&lt;a href="https://iate.europa.eu/entry/result/3576720/mt" target="_blank"&gt;Orizzont Ewropa&lt;/a&gt;, maħsuba biex tindirizza suġġetti ddefiniti b’mod ċar li jippermettu lill-industriji Ewropej b’mod ġenerali jfasslu, jimmanifatturaw u jużaw l-aktar teknoloġiji innovattivi fil-komponenti u fis-sistemi elettroniċi</t>
        </is>
      </c>
      <c r="BV163" s="2" t="inlineStr">
        <is>
          <t>Gemeenschappelijke Onderneming “Digitale sleuteltechnologieën”</t>
        </is>
      </c>
      <c r="BW163" s="2" t="inlineStr">
        <is>
          <t>4</t>
        </is>
      </c>
      <c r="BX163" s="2" t="inlineStr">
        <is>
          <t/>
        </is>
      </c>
      <c r="BY163" t="inlineStr">
        <is>
          <t>gemeenschappelijke onderneming in het kader van Horizon Europa die tot doel heeft duidelijk omschreven onderwerpen te behandelen die Europese industrieën in staat stellen de meest innovatieve technologieën te ontwerpen, te fabriceren en in elektronische componenten en systemen te gebruiken</t>
        </is>
      </c>
      <c r="BZ163" s="2" t="inlineStr">
        <is>
          <t>Wspólne Przedsięwzięcie na rzecz Kluczowych Technologii Cyfrowych</t>
        </is>
      </c>
      <c r="CA163" s="2" t="inlineStr">
        <is>
          <t>4</t>
        </is>
      </c>
      <c r="CB163" s="2" t="inlineStr">
        <is>
          <t/>
        </is>
      </c>
      <c r="CC163" t="inlineStr">
        <is>
          <t>&lt;a href="https://iate.europa.eu/entry/result/783051/pl" target="_blank"&gt;wspólne przedsięwzięcie&lt;time datetime="26.1.2022"&gt; (26.1.2022)&lt;/time&gt;&lt;/a&gt; ustanowione na podstawie programu „&lt;a href="https://iate.europa.eu/entry/result/3576720/pl" target="_blank"&gt;Horyzont Europa&lt;/a&gt;" w celu zajęcia się precyzyjnie zdefiniowanymi zagadnieniami, które umożliwiłyby szeroko rozumianym gałęziom przemysłu europejskiego projektowanie, wytwarzanie i stosowanie najbardziej innowacyjnych technologii podzespołów i układów elektronicznych</t>
        </is>
      </c>
      <c r="CD163" s="2" t="inlineStr">
        <is>
          <t>Empresa Comum das Tecnologias Digitais Essenciais</t>
        </is>
      </c>
      <c r="CE163" s="2" t="inlineStr">
        <is>
          <t>4</t>
        </is>
      </c>
      <c r="CF163" s="2" t="inlineStr">
        <is>
          <t/>
        </is>
      </c>
      <c r="CG163" t="inlineStr">
        <is>
          <t>&lt;div&gt;empresa comum criada ao abrigo do Horizonte Europa que tem como objetivo concentrar-se em tópicos claramente definidos, suscetíveis de permitir às indústrias europeias em geral conceber, produzir e utilizar as tecnologias mais inovadoras no domínio dos componentes e sistemas eletrónicos&lt;br&gt;&lt;/div&gt;</t>
        </is>
      </c>
      <c r="CH163" s="2" t="inlineStr">
        <is>
          <t>întreprinderea comună „Tehnologii digitale esențiale”</t>
        </is>
      </c>
      <c r="CI163" s="2" t="inlineStr">
        <is>
          <t>3</t>
        </is>
      </c>
      <c r="CJ163" s="2" t="inlineStr">
        <is>
          <t/>
        </is>
      </c>
      <c r="CK163" t="inlineStr">
        <is>
          <t/>
        </is>
      </c>
      <c r="CL163" s="2" t="inlineStr">
        <is>
          <t>spoločný podnik pre kľúčové digitálne technológie|
spoločný podnik KDT</t>
        </is>
      </c>
      <c r="CM163" s="2" t="inlineStr">
        <is>
          <t>4|
3</t>
        </is>
      </c>
      <c r="CN163" s="2" t="inlineStr">
        <is>
          <t xml:space="preserve">|
</t>
        </is>
      </c>
      <c r="CO163" t="inlineStr">
        <is>
          <t>&lt;a href="https://iate.europa.eu/entry/slideshow/1623398351232/783051/sk" target="_blank"&gt;spoločný podnik&lt;/a&gt; zriadený v rámci programu
Horizont Európa na obdobie do 31. decembra 2031, ktorý by mal byť
financovaný z programov Únie v rámci viacročného finančného rámca na
roky 2021 – 2027 a ktorý by mal, okrem iného, posilňovať strategickú
autonómiu Únie v oblasti elektronických komponentov a systémov
s cieľom podporovať budúce potreby vertikálnych priemyselných odvetví
a hospodárstva ako celku […], dosiahnuť líderstvo Únie, pokiaľ ide o vedeckú excelentnosť
a inovácie v oblasti nových technológií komponentov a systémov,
a to aj v činnostiach týkajúcich sa nižších TRL […], zabezpečovať, aby sa technológie komponentov
a systémov zaoberali európskymi spoločenskými a environmentálnymi
výzvami, a tým dosiahnuť súlad s politikou Únie v oblasti
energetickej účinnosti</t>
        </is>
      </c>
      <c r="CP163" s="2" t="inlineStr">
        <is>
          <t>Skupno podjetje za ključne digitalne tehnologije</t>
        </is>
      </c>
      <c r="CQ163" s="2" t="inlineStr">
        <is>
          <t>4</t>
        </is>
      </c>
      <c r="CR163" s="2" t="inlineStr">
        <is>
          <t/>
        </is>
      </c>
      <c r="CS163" t="inlineStr">
        <is>
          <t>&lt;a href="https://iate.europa.eu/entry/result/783051/sl" target="_blank"&gt;skupno podjetje&lt;/a&gt;, ustanovljeno v okviru programa &lt;a href="https://iate.europa.eu/entry/result/3576720/sl" target="_blank"&gt;Obzorje Evropa&lt;/a&gt;, ki naj bi obravnavalo jasno opredeljene teme, ki bi evropskim industrijam v širšem smislu omogočile, da snujejo, izdelujejo in uporabljajo najbolj inovativne tehnologije za elektronske komponente in sisteme</t>
        </is>
      </c>
      <c r="CT163" s="2" t="inlineStr">
        <is>
          <t>det gemensamma företaget för viktig digital teknik</t>
        </is>
      </c>
      <c r="CU163" s="2" t="inlineStr">
        <is>
          <t>4</t>
        </is>
      </c>
      <c r="CV163" s="2" t="inlineStr">
        <is>
          <t/>
        </is>
      </c>
      <c r="CW163" t="inlineStr">
        <is>
          <t>gemensamt företag som inrättats för att ta upp tydligt definierade ämnen som skulle göra det möjligt för europeiska industrier i stort att utforma, tillverka och använda den mest innovativa tekniken i elektroniska komponenter och system</t>
        </is>
      </c>
    </row>
    <row r="164">
      <c r="A164" s="1" t="str">
        <f>HYPERLINK("https://iate.europa.eu/entry/result/3501672/all", "3501672")</f>
        <v>3501672</v>
      </c>
      <c r="B164" t="inlineStr">
        <is>
          <t>ENERGY;INDUSTRY</t>
        </is>
      </c>
      <c r="C164" t="inlineStr">
        <is>
          <t>ENERGY;INDUSTRY|electronics and electrical engineering</t>
        </is>
      </c>
      <c r="D164" t="inlineStr">
        <is>
          <t>yes</t>
        </is>
      </c>
      <c r="E164" t="inlineStr">
        <is>
          <t/>
        </is>
      </c>
      <c r="F164" s="2" t="inlineStr">
        <is>
          <t>външно захранващо устройство</t>
        </is>
      </c>
      <c r="G164" s="2" t="inlineStr">
        <is>
          <t>3</t>
        </is>
      </c>
      <c r="H164" s="2" t="inlineStr">
        <is>
          <t/>
        </is>
      </c>
      <c r="I164" t="inlineStr">
        <is>
          <t>устройство, което преобразува променлив ток от захранващата електрическа мрежа в постоянен или променлив ток с цел да захрани електрическо или електронно устройство и което е поместено в корпус, физически отделен от устройството, което е основният товар</t>
        </is>
      </c>
      <c r="J164" s="2" t="inlineStr">
        <is>
          <t>EPS|
vnější napájecí zdroj</t>
        </is>
      </c>
      <c r="K164" s="2" t="inlineStr">
        <is>
          <t>3|
3</t>
        </is>
      </c>
      <c r="L164" s="2" t="inlineStr">
        <is>
          <t xml:space="preserve">|
</t>
        </is>
      </c>
      <c r="M164" t="inlineStr">
        <is>
          <t>zařízení, které je zkonstruováno tak, aby měnilo vstupní střídavý proud (AC) ze síťového zdroje elektrické energie na výstupní stejnosměrný proud (DC) za účelem napájení součástek elektrického nebo elektronického zařízení. Je obsaženo ve fyzickém pouzdře odděleném od primárního spotřebiče</t>
        </is>
      </c>
      <c r="N164" s="2" t="inlineStr">
        <is>
          <t>ekstern strømforsyning</t>
        </is>
      </c>
      <c r="O164" s="2" t="inlineStr">
        <is>
          <t>3</t>
        </is>
      </c>
      <c r="P164" s="2" t="inlineStr">
        <is>
          <t/>
        </is>
      </c>
      <c r="Q164" t="inlineStr">
        <is>
          <t>"anordning med følgende karakteristika:&lt;br&gt;a) den er udformet til at omforme vekselstrøm (AC) fra elnettet til jævnstrøm (DC) eller vekselstrøm med en lavere spænding&lt;br&gt;b) den kan kun omforme til én DC- eller AC-udgangsspænding ad gangen&lt;br&gt;c) den er beregnet til brug sammen med et særskilt produkt, som udgør den primære belastning&lt;br&gt;d) den er anbragt i en særskilt indkapslet enhed, som fysisk er adskilt fra den anordning, som udgør den primære belastning&lt;br&gt;e) den er tilsluttet en anordning, som udgør den primære belastning, med en aftagelig eller indbygget elektrisk han/hunstikforbindelse, kabel, ledning eller anden ledningsføring og&lt;br&gt;f) dens nominelle udgangseffekt overstiger ikke 250 W"</t>
        </is>
      </c>
      <c r="R164" s="2" t="inlineStr">
        <is>
          <t>externes Netzteil</t>
        </is>
      </c>
      <c r="S164" s="2" t="inlineStr">
        <is>
          <t>3</t>
        </is>
      </c>
      <c r="T164" s="2" t="inlineStr">
        <is>
          <t/>
        </is>
      </c>
      <c r="U164" t="inlineStr">
        <is>
          <t/>
        </is>
      </c>
      <c r="V164" s="2" t="inlineStr">
        <is>
          <t>εξωτερικό τροφοδοτικό|
εξωτερικό τροφοδοτικό ισχύος</t>
        </is>
      </c>
      <c r="W164" s="2" t="inlineStr">
        <is>
          <t>3|
3</t>
        </is>
      </c>
      <c r="X164" s="2" t="inlineStr">
        <is>
          <t xml:space="preserve">|
</t>
        </is>
      </c>
      <c r="Y164" t="inlineStr">
        <is>
          <t>1. διάταξη που πληροί όλα τα ακόλουθα κριτήρια: α) έχει σχεδιαστεί για να μετατρέπει το εισερχόμενο εναλλασσόμενο ρεύμα (ΕΡ) από το δίκτυο παροχής σε συνεχές ρεύμα (ΣΡ) ή ΕΡ χαμηλότερης τάσης στην έξοδο· β) είναι ικανή να μετατρέπει κάθε φορά προς μία μόνον τιμή τάσης ΣΡ ή ΕΡ στην έξοδο· γ) προορίζεται να χρησιμοποιείται με χωριστή συσκευή που αποτελεί το πρωτεύον φορτίο· δ) περικλείεται από περίβλημα χωριστό από τη συσκευή που αποτελεί το πρωτεύον φορτίο· ε) συνδέεται με τη συσκευή που αποτελεί το πρωτεύον φορτίο μέσω αφαιρούμενης ή μόνιμα καλωδιωμένης ηλεκτρικής σύνδεσης ρευματολήπτη/ρευματοδότη, καλωδίου, ηλεκτρικού αγωγού ή άλλης καλωδίωσης στ) η ισχύς εξόδου του κατά την πινακίδα του κατασκευαστή δεν υπερβαίνει τα 250 W· ζ) προορίζεται να χρησιμοποιηθεί σε ηλεκτρικό και ηλεκτρονικό οικιακό και γραφειακό εξοπλισμό κατά το άρθρο 2 παράγραφος 1 του κανονισμού (ΕΚ) αριθ. 1275/2008&lt;br&gt;2. εξάρτημα περιεχόμενο σε περίβλημα χωριστό από εκείνο του υπολογιστή και σχεδιασμένο για μετατροπή της εισερχόμενης εναλλασσόμενης τάσης ρεύματος του δικτύου σε χαμηλότερη τάση συνεχούς ρεύματος για τροφοδότηση του υπολογιστή. Το εξωτερικό τροφοδοτικό πρέπει να συνδέεται με τον υπολογιστή μέσω αφαιρούμενης ή συρματωμένης αρσενικής/θηλυκής ηλεκτρικής επαφής, καλωδίου, σύρματος ή άλλης καλωδίωσης</t>
        </is>
      </c>
      <c r="Z164" s="2" t="inlineStr">
        <is>
          <t>external power supply|
EPS</t>
        </is>
      </c>
      <c r="AA164" s="2" t="inlineStr">
        <is>
          <t>3|
3</t>
        </is>
      </c>
      <c r="AB164" s="2" t="inlineStr">
        <is>
          <t xml:space="preserve">|
</t>
        </is>
      </c>
      <c r="AC164" t="inlineStr">
        <is>
          <t>device which converts AC voltage from the mains to DC voltage(s) for the purpose of powering an electric or electronic device, designed to operate outside the device's casing</t>
        </is>
      </c>
      <c r="AD164" s="2" t="inlineStr">
        <is>
          <t>fuente de alimentación externa</t>
        </is>
      </c>
      <c r="AE164" s="2" t="inlineStr">
        <is>
          <t>2</t>
        </is>
      </c>
      <c r="AF164" s="2" t="inlineStr">
        <is>
          <t/>
        </is>
      </c>
      <c r="AG164" t="inlineStr">
        <is>
          <t>Según el Reglamento (CE) n&lt;sup&gt;o&lt;/sup&gt; 278/2009, dispositivo que reúne todos los requisitos siguientes:&lt;br&gt;a) que está diseñado para convertir la corriente alterna (CA) de entrada suministrada por la red eléctrica en una corriente continua o alterna de salida de baja tensión;&lt;br&gt;b) que únicamente puede convertir a una sola tensión de salida CC o CA al mismo tiempo;&lt;br&gt;c) que está concebido para utilizarse con un dispositivo separado que constituye el producto de carga primaria;&lt;br&gt;d) que está contenido en una caja separada del dispositivo que constituye el producto de carga primaria;&lt;br&gt;e) que está conectado al dispositivo que constituye el producto de carga primaria mediante una conexión, cable, hilo o cualquier tipo de cable eléctrico macho/hembra extraíble o no;&lt;br&gt;f) que tiene una potencia nominal de salida de 250 W como máximo;&lt;br&gt;g) que está concebido para su uso con equipos eléctricos y electrónicos domésticos y de oficina con arreglo al artículo 2, apartado 1, del Reglamento (CE) no 1275/2008.</t>
        </is>
      </c>
      <c r="AH164" s="2" t="inlineStr">
        <is>
          <t>väline toiteallikas|
välistoiteallikas</t>
        </is>
      </c>
      <c r="AI164" s="2" t="inlineStr">
        <is>
          <t>3|
3</t>
        </is>
      </c>
      <c r="AJ164" s="2" t="inlineStr">
        <is>
          <t xml:space="preserve">|
</t>
        </is>
      </c>
      <c r="AK164" t="inlineStr">
        <is>
          <t>komponent, mis on paigutatud arvuti korpusest väljapoole jäävasse eraldi korpusesse ning on ette nähtud elektrivõrgust saadava vahelduvvoolu toitepinge alandamiseks alalisvoolu pinge(te)ks eesmärgiga anda arvutile toidet</t>
        </is>
      </c>
      <c r="AL164" s="2" t="inlineStr">
        <is>
          <t>ulkoinen teholähde</t>
        </is>
      </c>
      <c r="AM164" s="2" t="inlineStr">
        <is>
          <t>3</t>
        </is>
      </c>
      <c r="AN164" s="2" t="inlineStr">
        <is>
          <t/>
        </is>
      </c>
      <c r="AO164" t="inlineStr">
        <is>
          <t/>
        </is>
      </c>
      <c r="AP164" s="2" t="inlineStr">
        <is>
          <t>source d'alimentation externe|
alimentation électrique externe|
SAE</t>
        </is>
      </c>
      <c r="AQ164" s="2" t="inlineStr">
        <is>
          <t>3|
3|
3</t>
        </is>
      </c>
      <c r="AR164" s="2" t="inlineStr">
        <is>
          <t xml:space="preserve">|
|
</t>
        </is>
      </c>
      <c r="AS164" t="inlineStr">
        <is>
          <t>dispositif externe qui convertit l'alimentation secteur en courant d'intensité plus faible pour un appareil ménager ou des équipements de bureau séparés tels que les téléphones portables et sans fil, les ordinateurs portables, les modems, etc.</t>
        </is>
      </c>
      <c r="AT164" s="2" t="inlineStr">
        <is>
          <t>soláthar seachtrach cumhachta</t>
        </is>
      </c>
      <c r="AU164" s="2" t="inlineStr">
        <is>
          <t>3</t>
        </is>
      </c>
      <c r="AV164" s="2" t="inlineStr">
        <is>
          <t/>
        </is>
      </c>
      <c r="AW164" t="inlineStr">
        <is>
          <t/>
        </is>
      </c>
      <c r="AX164" t="inlineStr">
        <is>
          <t/>
        </is>
      </c>
      <c r="AY164" t="inlineStr">
        <is>
          <t/>
        </is>
      </c>
      <c r="AZ164" t="inlineStr">
        <is>
          <t/>
        </is>
      </c>
      <c r="BA164" t="inlineStr">
        <is>
          <t/>
        </is>
      </c>
      <c r="BB164" s="2" t="inlineStr">
        <is>
          <t>külső tápegység</t>
        </is>
      </c>
      <c r="BC164" s="2" t="inlineStr">
        <is>
          <t>4</t>
        </is>
      </c>
      <c r="BD164" s="2" t="inlineStr">
        <is>
          <t/>
        </is>
      </c>
      <c r="BE164" t="inlineStr">
        <is>
          <t>elektronikus berendezésen kívüli működésre tervezett egység, amely a váltóáramú hálózati feszültséget egy berendezés árammal való ellátása céljából egyenáramú feszültséggé alakítja át</t>
        </is>
      </c>
      <c r="BF164" s="2" t="inlineStr">
        <is>
          <t>alimentatore esterno</t>
        </is>
      </c>
      <c r="BG164" s="2" t="inlineStr">
        <is>
          <t>3</t>
        </is>
      </c>
      <c r="BH164" s="2" t="inlineStr">
        <is>
          <t/>
        </is>
      </c>
      <c r="BI164" t="inlineStr">
        <is>
          <t>dispositivo progettato per trasformare la corrente alternata (AC) in ingresso dalla fonte principale di alimentazione in corrente continua (CC) o alternata (AC) di tensione inferiore in uscita in modo da fornire energia elettrica adattandola all'uso di altre apparecchiature elettriche (es. elettrodomestici) che è contenuto in un alloggiamento fisicamente separato dal dispositivo che è destinato ad alimentare</t>
        </is>
      </c>
      <c r="BJ164" s="2" t="inlineStr">
        <is>
          <t>išorinis maitinimo šaltinis</t>
        </is>
      </c>
      <c r="BK164" s="2" t="inlineStr">
        <is>
          <t>3</t>
        </is>
      </c>
      <c r="BL164" s="2" t="inlineStr">
        <is>
          <t/>
        </is>
      </c>
      <c r="BM164" t="inlineStr">
        <is>
          <t>atskirame fiziniame dėkle, neįmontuotame į elektros ar elektroninio įrenginio ar prietaiso vidų, esantis įtaisas, skirtas iš elektros tinklo tiekiamos kintamosios srovės įtampai paversti nuolatinės srovės įtampa, reikalinga tam įrenginiui ar prietaisui maitinti</t>
        </is>
      </c>
      <c r="BN164" s="2" t="inlineStr">
        <is>
          <t>ārējais barošanas avots</t>
        </is>
      </c>
      <c r="BO164" s="2" t="inlineStr">
        <is>
          <t>3</t>
        </is>
      </c>
      <c r="BP164" s="2" t="inlineStr">
        <is>
          <t/>
        </is>
      </c>
      <c r="BQ164" t="inlineStr">
        <is>
          <t/>
        </is>
      </c>
      <c r="BR164" s="2" t="inlineStr">
        <is>
          <t>provvista tal-elettriku esterna</t>
        </is>
      </c>
      <c r="BS164" s="2" t="inlineStr">
        <is>
          <t>3</t>
        </is>
      </c>
      <c r="BT164" s="2" t="inlineStr">
        <is>
          <t/>
        </is>
      </c>
      <c r="BU164" t="inlineStr">
        <is>
          <t>Provvista li (a) tkun iddisinjata biex tibdel l-input ta’ enerġija elettrika b’kurrent alternanti (AC) mis-sors ta’ elettriku tal-mains għal output ta’ voltaġġ aktar baxx b’kurrent dirett (DC) jew AC. (b) tista’ tibdel għal output ta’ voltaġġ b’DC jew AC wieħed biss kull darba; (c) hija maħsuba li tintuża ma’ apparat separat li jikkostitwixxi t-tagħbija primarja; (d) tkun magħluqa f’għeluq fiżiku separat mill-apparat li jikkostitwixxi t-tagħbija primarja; (e) titqabbad mal-apparat li jikkostitwixxi t-tagħbija primarja permezz ta’ konnessjoni elettrika maskili/femminili, kejbil, fil jew wajer ieħor li huwa permanenti jew li jista’ jinqala’; (f) ikollha potenza output nameplate ta’ mhux aktar minn 250 Watts; (g) tkun maħsuba li se tintuża ma’ apparat elettriku u elettroniku tad-dar u tal-uffiċċju kif imsemmi fl-Artikolu 2 (1) tar-Regolament (KE) Nru 1275/2008.</t>
        </is>
      </c>
      <c r="BV164" s="2" t="inlineStr">
        <is>
          <t>externe stroomvoorziening</t>
        </is>
      </c>
      <c r="BW164" s="2" t="inlineStr">
        <is>
          <t>3</t>
        </is>
      </c>
      <c r="BX164" s="2" t="inlineStr">
        <is>
          <t/>
        </is>
      </c>
      <c r="BY164" t="inlineStr">
        <is>
          <t>apparaat met de volgende kenmerken: &lt;br&gt;a) het is ontworpen om wisselstroomspanning van het elektriciteitsnet om te zetten in laagspanningsgelijk- of wisselstroom; &lt;br&gt;b) het is in staat om slechts naar één gelijk- of wisselstroomspanning tegelijk om te zetten; &lt;br&gt;c) het is bestemd om te worden gebruikt met een afzonderlijk toestel, het primaire stroomverbruikende toestel; &lt;br&gt;d) het bevindt zich in een behuizing die fysiek is gescheiden van het primaire stroomverbruikende toestel; &lt;br&gt;e) het is met het primaire stroomverbruikende toestel verbonden via verwijderbare of vastbedrade mannelijke/vrouwelijke elektrische aansluitingen, kabels, snoeren of andere bedradingen; en &lt;br&gt;f) het nominale uitgangsvermogen bedraagt niet meer dan 250 watt</t>
        </is>
      </c>
      <c r="BZ164" s="2" t="inlineStr">
        <is>
          <t>zasilacz zewnętrzny|
zewnętrzne źródło zasilania|
zasilacz zewnętrzny</t>
        </is>
      </c>
      <c r="CA164" s="2" t="inlineStr">
        <is>
          <t>3|
3|
3</t>
        </is>
      </c>
      <c r="CB164" s="2" t="inlineStr">
        <is>
          <t xml:space="preserve">|
|
</t>
        </is>
      </c>
      <c r="CC164" t="inlineStr">
        <is>
          <t>część umieszczona w wyodrębnionej fizycznie obudowie poza obudową komputera, służąca przekształcaniu napięcia prądu przemiennego z sieci zasilającej na niższe napięcie prądu stałego do celów zasilania komputera</t>
        </is>
      </c>
      <c r="CD164" s="2" t="inlineStr">
        <is>
          <t>fonte de alimentação externa</t>
        </is>
      </c>
      <c r="CE164" s="2" t="inlineStr">
        <is>
          <t>3</t>
        </is>
      </c>
      <c r="CF164" s="2" t="inlineStr">
        <is>
          <t/>
        </is>
      </c>
      <c r="CG164" t="inlineStr">
        <is>
          <t/>
        </is>
      </c>
      <c r="CH164" s="2" t="inlineStr">
        <is>
          <t>sursă de alimentare externă</t>
        </is>
      </c>
      <c r="CI164" s="2" t="inlineStr">
        <is>
          <t>3</t>
        </is>
      </c>
      <c r="CJ164" s="2" t="inlineStr">
        <is>
          <t/>
        </is>
      </c>
      <c r="CK164" t="inlineStr">
        <is>
          <t>o componentă aflată într-o carcasă de protecție separată fizic de carcasa computerului, concepută pentru a converti curentul alternativ de intrare provenit din rețeaua de curent electric în curent continuu de tensiuni mai joase, în scopul alimentării cu curent electric a computerului</t>
        </is>
      </c>
      <c r="CL164" s="2" t="inlineStr">
        <is>
          <t>externý zdroj napájania|
vonkajší zdroj napájania</t>
        </is>
      </c>
      <c r="CM164" s="2" t="inlineStr">
        <is>
          <t>3|
3</t>
        </is>
      </c>
      <c r="CN164" s="2" t="inlineStr">
        <is>
          <t xml:space="preserve">|
</t>
        </is>
      </c>
      <c r="CO164" t="inlineStr">
        <is>
          <t>zariadenie, ktoré konvertuje vstupný striedavý prúd (AC) z hlavného energetického sieťového zdroja na výstupný jednosmerný prúd (DC) alebo striedavý prúd (AC) s nižším napätím a je určené na používanie so samostatným zariadením, pričom sa nachádza vo fyzickom obale oddelenom od zariadenia, ktoré predstavuje primárny spotrebič</t>
        </is>
      </c>
      <c r="CP164" s="2" t="inlineStr">
        <is>
          <t>zunanji napajalnik</t>
        </is>
      </c>
      <c r="CQ164" s="2" t="inlineStr">
        <is>
          <t>3</t>
        </is>
      </c>
      <c r="CR164" s="2" t="inlineStr">
        <is>
          <t/>
        </is>
      </c>
      <c r="CS164" t="inlineStr">
        <is>
          <t/>
        </is>
      </c>
      <c r="CT164" s="2" t="inlineStr">
        <is>
          <t>externt nätaggregat</t>
        </is>
      </c>
      <c r="CU164" s="2" t="inlineStr">
        <is>
          <t>3</t>
        </is>
      </c>
      <c r="CV164" s="2" t="inlineStr">
        <is>
          <t/>
        </is>
      </c>
      <c r="CW164" t="inlineStr">
        <is>
          <t/>
        </is>
      </c>
    </row>
    <row r="165">
      <c r="A165" s="1" t="str">
        <f>HYPERLINK("https://iate.europa.eu/entry/result/1327933/all", "1327933")</f>
        <v>1327933</v>
      </c>
      <c r="B165" t="inlineStr">
        <is>
          <t>EDUCATION AND COMMUNICATIONS</t>
        </is>
      </c>
      <c r="C165" t="inlineStr">
        <is>
          <t>EDUCATION AND COMMUNICATIONS|information technology and data processing</t>
        </is>
      </c>
      <c r="D165" t="inlineStr">
        <is>
          <t>yes</t>
        </is>
      </c>
      <c r="E165" t="inlineStr">
        <is>
          <t/>
        </is>
      </c>
      <c r="F165" s="2" t="inlineStr">
        <is>
          <t>машинно самообучение</t>
        </is>
      </c>
      <c r="G165" s="2" t="inlineStr">
        <is>
          <t>3</t>
        </is>
      </c>
      <c r="H165" s="2" t="inlineStr">
        <is>
          <t/>
        </is>
      </c>
      <c r="I165" t="inlineStr">
        <is>
          <t>интердисциплинарна област, използваща понятия от такива научни области като изкуствен интелект, теория на вероятностите, математическата статистика, психология, невробиология и др., в която се изучават компютърни алгоритми, автоматично подобряващи своето поведение чрез натрупване на опит</t>
        </is>
      </c>
      <c r="J165" s="2" t="inlineStr">
        <is>
          <t>strojové učení</t>
        </is>
      </c>
      <c r="K165" s="2" t="inlineStr">
        <is>
          <t>3</t>
        </is>
      </c>
      <c r="L165" s="2" t="inlineStr">
        <is>
          <t/>
        </is>
      </c>
      <c r="M165" t="inlineStr">
        <is>
          <t>&lt;div&gt;podoblast umělé inteligence, zabývající se algoritmy a technikami, které umožňují počítačovému systému „učit se“&lt;br&gt;&lt;/div&gt;</t>
        </is>
      </c>
      <c r="N165" s="2" t="inlineStr">
        <is>
          <t>maskin­læring|
maskinindlæring</t>
        </is>
      </c>
      <c r="O165" s="2" t="inlineStr">
        <is>
          <t>3|
3</t>
        </is>
      </c>
      <c r="P165" s="2" t="inlineStr">
        <is>
          <t xml:space="preserve">|
</t>
        </is>
      </c>
      <c r="Q165" t="inlineStr">
        <is>
          <t>begreb fra kunstig intelligens hvor systemer lærer at løse opgaver, fx søge information</t>
        </is>
      </c>
      <c r="R165" s="2" t="inlineStr">
        <is>
          <t>maschinelles Lernen</t>
        </is>
      </c>
      <c r="S165" s="2" t="inlineStr">
        <is>
          <t>3</t>
        </is>
      </c>
      <c r="T165" s="2" t="inlineStr">
        <is>
          <t/>
        </is>
      </c>
      <c r="U165" t="inlineStr">
        <is>
          <t>Anwendung und Erforschung von Verfahren, durch die Computersysteme befähigt werden, selbstständig Wissen aufzunehmen und zu erweitern, um ein gegebenes Problem besser lösen zu können als vorher</t>
        </is>
      </c>
      <c r="V165" s="2" t="inlineStr">
        <is>
          <t>μηχανομάθηση|
εκμάθηση μηχανής</t>
        </is>
      </c>
      <c r="W165" s="2" t="inlineStr">
        <is>
          <t>3|
3</t>
        </is>
      </c>
      <c r="X165" s="2" t="inlineStr">
        <is>
          <t xml:space="preserve">|
</t>
        </is>
      </c>
      <c r="Y165" t="inlineStr">
        <is>
          <t>εφαρμογή τεχνητής νοημοσύνης (AI) η οποία παρέχει στα συστήματα την ικανότητα να μαθαίνουν αυτόματα και να βελτιώνονται με βάση την πείρα, χωρίς ιδιαίτερο προγραμματισμό</t>
        </is>
      </c>
      <c r="Z165" s="2" t="inlineStr">
        <is>
          <t>machine learning</t>
        </is>
      </c>
      <c r="AA165" s="2" t="inlineStr">
        <is>
          <t>3</t>
        </is>
      </c>
      <c r="AB165" s="2" t="inlineStr">
        <is>
          <t/>
        </is>
      </c>
      <c r="AC165" t="inlineStr">
        <is>
          <t>application of &lt;a href="https://iate.europa.eu/entry/result/3571274/en" target="_blank"&gt;artificial intelligence (AI)&lt;/a&gt; that provides systems the ability to automatically learn and improve from experience without being explicitly programmed</t>
        </is>
      </c>
      <c r="AD165" s="2" t="inlineStr">
        <is>
          <t>aprendizaje automático</t>
        </is>
      </c>
      <c r="AE165" s="2" t="inlineStr">
        <is>
          <t>3</t>
        </is>
      </c>
      <c r="AF165" s="2" t="inlineStr">
        <is>
          <t/>
        </is>
      </c>
      <c r="AG165" t="inlineStr">
        <is>
          <t>Disciplina del campo de la Inteligencia Artificial que, a través de algoritmos, dota a los ordenadores de la capacidad de identificar patrones en datos masivos para hacer predicciones. Este aprendizaje permite a los computadores realizar tareas específicas de forma autónoma, es decir, sin necesidad de ser programados.</t>
        </is>
      </c>
      <c r="AH165" s="2" t="inlineStr">
        <is>
          <t>masinõpe</t>
        </is>
      </c>
      <c r="AI165" s="2" t="inlineStr">
        <is>
          <t>3</t>
        </is>
      </c>
      <c r="AJ165" s="2" t="inlineStr">
        <is>
          <t/>
        </is>
      </c>
      <c r="AK165" t="inlineStr">
        <is>
          <t>tehisintellekti rakendus, mis annab süsteemidele võime automaatselt õppida ja kogemuste põhjal areneda, olemata selleks programmeeritud</t>
        </is>
      </c>
      <c r="AL165" s="2" t="inlineStr">
        <is>
          <t>koneoppiminen</t>
        </is>
      </c>
      <c r="AM165" s="2" t="inlineStr">
        <is>
          <t>3</t>
        </is>
      </c>
      <c r="AN165" s="2" t="inlineStr">
        <is>
          <t/>
        </is>
      </c>
      <c r="AO165" t="inlineStr">
        <is>
          <t>toiminta, jossa ohjelma oppii toistuvista tapahtumista ja muuttaa itse toimintaansa annetun tavoitteen suuntaan saamansa palautteen perusteella</t>
        </is>
      </c>
      <c r="AP165" s="2" t="inlineStr">
        <is>
          <t>apprentissage machine|
apprentissage automatique</t>
        </is>
      </c>
      <c r="AQ165" s="2" t="inlineStr">
        <is>
          <t>3|
4</t>
        </is>
      </c>
      <c r="AR165" s="2" t="inlineStr">
        <is>
          <t xml:space="preserve">|
</t>
        </is>
      </c>
      <c r="AS165" t="inlineStr">
        <is>
          <t>processus par lequel un algorithme évalue et améliore ses performances sans l’intervention d’un programmeur, en répétant son exécution sur des jeux de données jusqu’à obtenir, de manière régulière, des résultats pertinents</t>
        </is>
      </c>
      <c r="AT165" s="2" t="inlineStr">
        <is>
          <t>meaisínfhoghlaim</t>
        </is>
      </c>
      <c r="AU165" s="2" t="inlineStr">
        <is>
          <t>3</t>
        </is>
      </c>
      <c r="AV165" s="2" t="inlineStr">
        <is>
          <t/>
        </is>
      </c>
      <c r="AW165" t="inlineStr">
        <is>
          <t/>
        </is>
      </c>
      <c r="AX165" s="2" t="inlineStr">
        <is>
          <t>strojno učenje</t>
        </is>
      </c>
      <c r="AY165" s="2" t="inlineStr">
        <is>
          <t>3</t>
        </is>
      </c>
      <c r="AZ165" s="2" t="inlineStr">
        <is>
          <t/>
        </is>
      </c>
      <c r="BA165" t="inlineStr">
        <is>
          <t>grana umjetne inteligencije koja se bave oblikovanjem algoritama koji svoju učinkovitost poboljšavaju na temelju empirijskih podataka</t>
        </is>
      </c>
      <c r="BB165" s="2" t="inlineStr">
        <is>
          <t>gépi tanulás</t>
        </is>
      </c>
      <c r="BC165" s="2" t="inlineStr">
        <is>
          <t>4</t>
        </is>
      </c>
      <c r="BD165" s="2" t="inlineStr">
        <is>
          <t/>
        </is>
      </c>
      <c r="BE165" t="inlineStr">
        <is>
          <t>olyan folyamat, amelynek során egy gép – a tanuló rendszer – a környezetéből nyert ismeretek alapján javítja a teljesítőképességét</t>
        </is>
      </c>
      <c r="BF165" s="2" t="inlineStr">
        <is>
          <t>apprendimento automatico</t>
        </is>
      </c>
      <c r="BG165" s="2" t="inlineStr">
        <is>
          <t>3</t>
        </is>
      </c>
      <c r="BH165" s="2" t="inlineStr">
        <is>
          <t/>
        </is>
      </c>
      <c r="BI165" t="inlineStr">
        <is>
          <t>applicazione dell’intelligenza artificiale (AI) che fornisce ai sistemi la capacità di apprendere automaticamente e perfezionarsi grazie all’esperienza senza essere esplicitamente programmati</t>
        </is>
      </c>
      <c r="BJ165" s="2" t="inlineStr">
        <is>
          <t>mašinų mokymasis|
kompiuterio mokymasis</t>
        </is>
      </c>
      <c r="BK165" s="2" t="inlineStr">
        <is>
          <t>3|
3</t>
        </is>
      </c>
      <c r="BL165" s="2" t="inlineStr">
        <is>
          <t xml:space="preserve">|
</t>
        </is>
      </c>
      <c r="BM165" t="inlineStr">
        <is>
          <t>taikant dirbtinį intelektą sukurta sistemų savybė mokytis automatiškai ir tobulinti savo veikimą iš savo sukauptos patirties ir be tiesioginio jų programavimo</t>
        </is>
      </c>
      <c r="BN165" s="2" t="inlineStr">
        <is>
          <t>mašīnmācīšanās</t>
        </is>
      </c>
      <c r="BO165" s="2" t="inlineStr">
        <is>
          <t>3</t>
        </is>
      </c>
      <c r="BP165" s="2" t="inlineStr">
        <is>
          <t/>
        </is>
      </c>
      <c r="BQ165" t="inlineStr">
        <is>
          <t/>
        </is>
      </c>
      <c r="BR165" s="2" t="inlineStr">
        <is>
          <t>apprendiment awtomatiku|
tagħlim awtomatiku</t>
        </is>
      </c>
      <c r="BS165" s="2" t="inlineStr">
        <is>
          <t>3|
3</t>
        </is>
      </c>
      <c r="BT165" s="2" t="inlineStr">
        <is>
          <t xml:space="preserve">|
</t>
        </is>
      </c>
      <c r="BU165" t="inlineStr">
        <is>
          <t>tip ta' intelliġenza artifiċjali li permezz tagħha l-applikazzjonijiet ta' software jsiru aktar preċiżi fil-previżjoni ta' riżultati mingħajr ipprogrammar. Dan isir bl-użu ta' algoritmi li jirċievu data li tiġi analizzata statistikament u fuq din il-bażi jiġi previst riżultat</t>
        </is>
      </c>
      <c r="BV165" s="2" t="inlineStr">
        <is>
          <t>machinaal leren|
automatisch leren</t>
        </is>
      </c>
      <c r="BW165" s="2" t="inlineStr">
        <is>
          <t>3|
3</t>
        </is>
      </c>
      <c r="BX165" s="2" t="inlineStr">
        <is>
          <t xml:space="preserve">|
</t>
        </is>
      </c>
      <c r="BY165" t="inlineStr">
        <is>
          <t>breed onderzoeksveld binnen de kunstmatige intelligentie, dat algoritmes en technieken ontwikkelt waarmee computers kunnen leren</t>
        </is>
      </c>
      <c r="BZ165" s="2" t="inlineStr">
        <is>
          <t>uczenie się maszyn|
uczenie maszynowe</t>
        </is>
      </c>
      <c r="CA165" s="2" t="inlineStr">
        <is>
          <t>3|
3</t>
        </is>
      </c>
      <c r="CB165" s="2" t="inlineStr">
        <is>
          <t xml:space="preserve">|
</t>
        </is>
      </c>
      <c r="CC165" t="inlineStr">
        <is>
          <t>część sztucznej inteligencji (AI) lub inteligencji obliczeniowej; analiza procesów uczenia się oraz tworzenie systemów, które doskonalą swoje działanie na podstawie doświadczeń z przeszłości</t>
        </is>
      </c>
      <c r="CD165" s="2" t="inlineStr">
        <is>
          <t>aprendizagem automática</t>
        </is>
      </c>
      <c r="CE165" s="2" t="inlineStr">
        <is>
          <t>3</t>
        </is>
      </c>
      <c r="CF165" s="2" t="inlineStr">
        <is>
          <t/>
        </is>
      </c>
      <c r="CG165" t="inlineStr">
        <is>
          <t>Subcampo da inteligência artificial dedicado ao desenvolvimento de algoritmos e técnicas que permitam ao computador aprender, isto é, que permitam ao computador aperfeiçoar o seu desempenho em alguma tarefa.</t>
        </is>
      </c>
      <c r="CH165" s="2" t="inlineStr">
        <is>
          <t>învățare automată</t>
        </is>
      </c>
      <c r="CI165" s="2" t="inlineStr">
        <is>
          <t>3</t>
        </is>
      </c>
      <c r="CJ165" s="2" t="inlineStr">
        <is>
          <t/>
        </is>
      </c>
      <c r="CK165" t="inlineStr">
        <is>
          <t>subdomeniu de bază al inteligenței artificiale care se ocupă cu dezvoltarea de algoritmi și metode ce perrmit unui sistem informatic să învețe date, reguli, chiar algoritmi</t>
        </is>
      </c>
      <c r="CL165" s="2" t="inlineStr">
        <is>
          <t>strojové učenie</t>
        </is>
      </c>
      <c r="CM165" s="2" t="inlineStr">
        <is>
          <t>3</t>
        </is>
      </c>
      <c r="CN165" s="2" t="inlineStr">
        <is>
          <t/>
        </is>
      </c>
      <c r="CO165" t="inlineStr">
        <is>
          <t>podoblasť umelej inteligencie, zaoberajúca sa algoritmami a technikami, ktoré umožňujú počítačovému systému „učiť sa“, teda dosahovať takú zmenu vnútorného stavu systému, ktorá zefektívni schopnosť prispôsobenia sa zmenám okolitého prostredia</t>
        </is>
      </c>
      <c r="CP165" s="2" t="inlineStr">
        <is>
          <t>strojno učenje</t>
        </is>
      </c>
      <c r="CQ165" s="2" t="inlineStr">
        <is>
          <t>3</t>
        </is>
      </c>
      <c r="CR165" s="2" t="inlineStr">
        <is>
          <t/>
        </is>
      </c>
      <c r="CS165" t="inlineStr">
        <is>
          <t>področje umetne inteligence, ki se ukvarja z iskanjem pravil in zakonitosti v podatkih</t>
        </is>
      </c>
      <c r="CT165" s="2" t="inlineStr">
        <is>
          <t>ML|
maskininlärning</t>
        </is>
      </c>
      <c r="CU165" s="2" t="inlineStr">
        <is>
          <t>2|
3</t>
        </is>
      </c>
      <c r="CV165" s="2" t="inlineStr">
        <is>
          <t xml:space="preserve">|
</t>
        </is>
      </c>
      <c r="CW165" t="inlineStr">
        <is>
          <t>studiet av algoritmer för datorinlärning baserat på stora mängder data i syfte att göra förutsägelser och prognoser</t>
        </is>
      </c>
    </row>
    <row r="166">
      <c r="A166" s="1" t="str">
        <f>HYPERLINK("https://iate.europa.eu/entry/result/3574233/all", "3574233")</f>
        <v>3574233</v>
      </c>
      <c r="B166" t="inlineStr">
        <is>
          <t>EDUCATION AND COMMUNICATIONS</t>
        </is>
      </c>
      <c r="C166" t="inlineStr">
        <is>
          <t>EDUCATION AND COMMUNICATIONS|communications</t>
        </is>
      </c>
      <c r="D166" t="inlineStr">
        <is>
          <t>yes</t>
        </is>
      </c>
      <c r="E166" t="inlineStr">
        <is>
          <t/>
        </is>
      </c>
      <c r="F166" s="2" t="inlineStr">
        <is>
          <t>заявител|
DNS резолвер|
разрешаване на име на домейн|
DNS клиент</t>
        </is>
      </c>
      <c r="G166" s="2" t="inlineStr">
        <is>
          <t>3|
3|
2|
3</t>
        </is>
      </c>
      <c r="H166" s="2" t="inlineStr">
        <is>
          <t xml:space="preserve">|
|
|
</t>
        </is>
      </c>
      <c r="I166" t="inlineStr">
        <is>
          <t>услуга, която работи в контекста 
на операционната система и трансформира имената в адреси и обратно</t>
        </is>
      </c>
      <c r="J166" s="2" t="inlineStr">
        <is>
          <t>překladač doménových jmen|
resolver|
překladač</t>
        </is>
      </c>
      <c r="K166" s="2" t="inlineStr">
        <is>
          <t>3|
3|
3</t>
        </is>
      </c>
      <c r="L166" s="2" t="inlineStr">
        <is>
          <t xml:space="preserve">|
|
</t>
        </is>
      </c>
      <c r="M166" t="inlineStr">
        <is>
          <t>programová entita hostitelského počítače, která je iniciátorem převodu doménového jména na IP adresu</t>
        </is>
      </c>
      <c r="N166" s="2" t="inlineStr">
        <is>
          <t>resolver|
DNS-resolver</t>
        </is>
      </c>
      <c r="O166" s="2" t="inlineStr">
        <is>
          <t>3|
3</t>
        </is>
      </c>
      <c r="P166" s="2" t="inlineStr">
        <is>
          <t xml:space="preserve">|
</t>
        </is>
      </c>
      <c r="Q166" t="inlineStr">
        <is>
          <t>funktion, der oversætter webstedsadresser til numeriske IP-adresser</t>
        </is>
      </c>
      <c r="R166" s="2" t="inlineStr">
        <is>
          <t>Resolver|
DNS-Resolver</t>
        </is>
      </c>
      <c r="S166" s="2" t="inlineStr">
        <is>
          <t>3|
3</t>
        </is>
      </c>
      <c r="T166" s="2" t="inlineStr">
        <is>
          <t xml:space="preserve">|
</t>
        </is>
      </c>
      <c r="U166" t="inlineStr">
        <is>
          <t/>
        </is>
      </c>
      <c r="V166" s="2" t="inlineStr">
        <is>
          <t>λύτης|
αναλύτης|
επιλύτης ονομάτων τομέα</t>
        </is>
      </c>
      <c r="W166" s="2" t="inlineStr">
        <is>
          <t>3|
3|
3</t>
        </is>
      </c>
      <c r="X166" s="2" t="inlineStr">
        <is>
          <t xml:space="preserve">|
|
</t>
        </is>
      </c>
      <c r="Y166" t="inlineStr">
        <is>
          <t>εφαρμογή επίλυσης ερωτημάτων που επιτρέπει στο σύστημα DNS [ &lt;a href="/entry/result/3574233/all" id="ENTRY_TO_ENTRY_CONVERTER" target="_blank"&gt;IATE:3574233&lt;/a&gt; ] να μεταφράζει τα ονόματα χώρου σε λειτουργικές διευθύνσεις IP [ &lt;a href="/entry/result/1695263/all" id="ENTRY_TO_ENTRY_CONVERTER" target="_blank"&gt;IATE:1695263&lt;/a&gt; ]</t>
        </is>
      </c>
      <c r="Z166" s="2" t="inlineStr">
        <is>
          <t>domain name resolver|
DNS resolver|
domain name system resolver|
resolver</t>
        </is>
      </c>
      <c r="AA166" s="2" t="inlineStr">
        <is>
          <t>3|
1|
1|
3</t>
        </is>
      </c>
      <c r="AB166" s="2" t="inlineStr">
        <is>
          <t xml:space="preserve">|
|
|
</t>
        </is>
      </c>
      <c r="AC166" t="inlineStr">
        <is>
          <t>function that converts a domain name, whether private or on the public Internet, into an IP address</t>
        </is>
      </c>
      <c r="AD166" s="2" t="inlineStr">
        <is>
          <t>servicio de resolución de nombres de dominio</t>
        </is>
      </c>
      <c r="AE166" s="2" t="inlineStr">
        <is>
          <t>3</t>
        </is>
      </c>
      <c r="AF166" s="2" t="inlineStr">
        <is>
          <t/>
        </is>
      </c>
      <c r="AG166" t="inlineStr">
        <is>
          <t>Servicio que mejora el rendimiento de la navegación, al convertir un nombre de dominio en una dirección IP.</t>
        </is>
      </c>
      <c r="AH166" s="2" t="inlineStr">
        <is>
          <t>DNS-resolver|
resolver|
aadressiresolver</t>
        </is>
      </c>
      <c r="AI166" s="2" t="inlineStr">
        <is>
          <t>3|
3|
3</t>
        </is>
      </c>
      <c r="AJ166" s="2" t="inlineStr">
        <is>
          <t xml:space="preserve">|
|
</t>
        </is>
      </c>
      <c r="AK166" t="inlineStr">
        <is>
          <t>aadressiteisendust sooritav arvuti</t>
        </is>
      </c>
      <c r="AL166" s="2" t="inlineStr">
        <is>
          <t>ratkaisija|
resolveri|
verkkotunnuksen selvittäjä</t>
        </is>
      </c>
      <c r="AM166" s="2" t="inlineStr">
        <is>
          <t>3|
3|
3</t>
        </is>
      </c>
      <c r="AN166" s="2" t="inlineStr">
        <is>
          <t xml:space="preserve">|
|
</t>
        </is>
      </c>
      <c r="AO166" t="inlineStr">
        <is>
          <t>nimipalvelimen käännösohjelmisto, jonka tehtävänä on kääntää aluenimet IP-osoitteiksi</t>
        </is>
      </c>
      <c r="AP166" s="2" t="inlineStr">
        <is>
          <t>service de résolution de noms de domaine|
résolveur|
résolveur DNS</t>
        </is>
      </c>
      <c r="AQ166" s="2" t="inlineStr">
        <is>
          <t>4|
4|
4</t>
        </is>
      </c>
      <c r="AR166" s="2" t="inlineStr">
        <is>
          <t xml:space="preserve">preferred|
|
</t>
        </is>
      </c>
      <c r="AS166" t="inlineStr">
        <is>
          <t>opération consistant à convertir un nom de domaine en adresse IP, effectuée par le serveur de noms de domaine</t>
        </is>
      </c>
      <c r="AT166" s="2" t="inlineStr">
        <is>
          <t>taifeoir ainmneacha fearainn|
taifeoir</t>
        </is>
      </c>
      <c r="AU166" s="2" t="inlineStr">
        <is>
          <t>3|
3</t>
        </is>
      </c>
      <c r="AV166" s="2" t="inlineStr">
        <is>
          <t xml:space="preserve">|
</t>
        </is>
      </c>
      <c r="AW166" t="inlineStr">
        <is>
          <t/>
        </is>
      </c>
      <c r="AX166" t="inlineStr">
        <is>
          <t/>
        </is>
      </c>
      <c r="AY166" t="inlineStr">
        <is>
          <t/>
        </is>
      </c>
      <c r="AZ166" t="inlineStr">
        <is>
          <t/>
        </is>
      </c>
      <c r="BA166" t="inlineStr">
        <is>
          <t/>
        </is>
      </c>
      <c r="BB166" s="2" t="inlineStr">
        <is>
          <t>doménnév-átalakító</t>
        </is>
      </c>
      <c r="BC166" s="2" t="inlineStr">
        <is>
          <t>2</t>
        </is>
      </c>
      <c r="BD166" s="2" t="inlineStr">
        <is>
          <t/>
        </is>
      </c>
      <c r="BE166" t="inlineStr">
        <is>
          <t>a doménnevet IP-címmé átalakító funkció</t>
        </is>
      </c>
      <c r="BF166" s="2" t="inlineStr">
        <is>
          <t>risolutore|
risolutore dei nomi</t>
        </is>
      </c>
      <c r="BG166" s="2" t="inlineStr">
        <is>
          <t>3|
3</t>
        </is>
      </c>
      <c r="BH166" s="2" t="inlineStr">
        <is>
          <t xml:space="preserve">|
</t>
        </is>
      </c>
      <c r="BI166" t="inlineStr">
        <is>
          <t>in informatica, componente di sistema che permette di ricavare l’indirizzo IP associato ad un nome di host e viceversa</t>
        </is>
      </c>
      <c r="BJ166" s="2" t="inlineStr">
        <is>
          <t>domeno vardo keitiklis|
keitiklis</t>
        </is>
      </c>
      <c r="BK166" s="2" t="inlineStr">
        <is>
          <t>3|
3</t>
        </is>
      </c>
      <c r="BL166" s="2" t="inlineStr">
        <is>
          <t xml:space="preserve">|
</t>
        </is>
      </c>
      <c r="BM166" t="inlineStr">
        <is>
          <t>domeno vardo keitimo į skaitinį IP adresą funkcija</t>
        </is>
      </c>
      <c r="BN166" s="2" t="inlineStr">
        <is>
          <t>atrisinātājs|
domēna nosaukuma atrisinātājs</t>
        </is>
      </c>
      <c r="BO166" s="2" t="inlineStr">
        <is>
          <t>3|
2</t>
        </is>
      </c>
      <c r="BP166" s="2" t="inlineStr">
        <is>
          <t xml:space="preserve">|
</t>
        </is>
      </c>
      <c r="BQ166" t="inlineStr">
        <is>
          <t>domēnu nosaukumu sistēmas funkcija, ar ko nodrošina domēnu nosaukumu konvertēšanu par IP adresēm</t>
        </is>
      </c>
      <c r="BR166" s="2" t="inlineStr">
        <is>
          <t>riżolvatur tal-ismijiet ta' dominji|
riżolvatur</t>
        </is>
      </c>
      <c r="BS166" s="2" t="inlineStr">
        <is>
          <t>3|
3</t>
        </is>
      </c>
      <c r="BT166" s="2" t="inlineStr">
        <is>
          <t xml:space="preserve">|
</t>
        </is>
      </c>
      <c r="BU166" t="inlineStr">
        <is>
          <t>funzjoni li tikkonverti isem ta' dominju, kemm jekk privat kemm jekk fuq l-Internet pubbliku, f'indirizz IP</t>
        </is>
      </c>
      <c r="BV166" s="2" t="inlineStr">
        <is>
          <t>DNS-resolver|
omzetter|
resolver</t>
        </is>
      </c>
      <c r="BW166" s="2" t="inlineStr">
        <is>
          <t>3|
3|
3</t>
        </is>
      </c>
      <c r="BX166" s="2" t="inlineStr">
        <is>
          <t xml:space="preserve">|
|
</t>
        </is>
      </c>
      <c r="BY166" t="inlineStr">
        <is>
          <t>klein hulpprogramma dat, wanneer een internetgebruiker een website wil bezoeken en deze ingeeft in de adresbalk, op zoek gaat naar het IP-adres dat bij een bepaalde domeinnaam hoort</t>
        </is>
      </c>
      <c r="BZ166" s="2" t="inlineStr">
        <is>
          <t>resolwer DNS|
resolwer|
funkcja rozpoznawania nazw z systemu nazw domen</t>
        </is>
      </c>
      <c r="CA166" s="2" t="inlineStr">
        <is>
          <t>3|
3|
3</t>
        </is>
      </c>
      <c r="CB166" s="2" t="inlineStr">
        <is>
          <t xml:space="preserve">|
|
</t>
        </is>
      </c>
      <c r="CC166" t="inlineStr">
        <is>
          <t>program, który wysyła zapytania do serwerów DNS w celu przekształcenia nazwy strony w adres IP</t>
        </is>
      </c>
      <c r="CD166" s="2" t="inlineStr">
        <is>
          <t>resolvedor de nome de domínio|
resolvedor</t>
        </is>
      </c>
      <c r="CE166" s="2" t="inlineStr">
        <is>
          <t>3|
3</t>
        </is>
      </c>
      <c r="CF166" s="2" t="inlineStr">
        <is>
          <t xml:space="preserve">|
</t>
        </is>
      </c>
      <c r="CG166" t="inlineStr">
        <is>
          <t>Programa cliente do sistema de nomes de domínios, geralmente formado por uma biblioteca de funções que são compiladas e ligadas às aplicações que as utilizam para pesquisar o nome de um determinado domínio.</t>
        </is>
      </c>
      <c r="CH166" s="2" t="inlineStr">
        <is>
          <t>rezolver DNS|
rezolver</t>
        </is>
      </c>
      <c r="CI166" s="2" t="inlineStr">
        <is>
          <t>3|
3</t>
        </is>
      </c>
      <c r="CJ166" s="2" t="inlineStr">
        <is>
          <t xml:space="preserve">|
</t>
        </is>
      </c>
      <c r="CK166" t="inlineStr">
        <is>
          <t>program care extrage informația de la serverele de nume la cererea clienților; o cerere tipică estepentru adresa IP corespunzătoare unui nume de domeniu</t>
        </is>
      </c>
      <c r="CL166" s="2" t="inlineStr">
        <is>
          <t>resolver|
prekladač</t>
        </is>
      </c>
      <c r="CM166" s="2" t="inlineStr">
        <is>
          <t>3|
3</t>
        </is>
      </c>
      <c r="CN166" s="2" t="inlineStr">
        <is>
          <t xml:space="preserve">preferred|
</t>
        </is>
      </c>
      <c r="CO166" t="inlineStr">
        <is>
          <t>komponent operačného systému, ktorý sprostredkúva prevod doménového mena na IP adresu</t>
        </is>
      </c>
      <c r="CP166" s="2" t="inlineStr">
        <is>
          <t>razreševalnik|
razreševalnik domenskih imen</t>
        </is>
      </c>
      <c r="CQ166" s="2" t="inlineStr">
        <is>
          <t>3|
2</t>
        </is>
      </c>
      <c r="CR166" s="2" t="inlineStr">
        <is>
          <t xml:space="preserve">|
</t>
        </is>
      </c>
      <c r="CS166" t="inlineStr">
        <is>
          <t>funkcija, ki pretvori ime domene v IP-naslov</t>
        </is>
      </c>
      <c r="CT166" s="2" t="inlineStr">
        <is>
          <t>resolver|
upp­slag­nings­tjänst</t>
        </is>
      </c>
      <c r="CU166" s="2" t="inlineStr">
        <is>
          <t>3|
3</t>
        </is>
      </c>
      <c r="CV166" s="2" t="inlineStr">
        <is>
          <t xml:space="preserve">|
</t>
        </is>
      </c>
      <c r="CW166" t="inlineStr">
        <is>
          <t>funktion i inter­nets namn­system dns som anropar dns-servrar för att få reda på vilken ip-adress (en siffer­serie) som mot­svarar ett domän­namn</t>
        </is>
      </c>
    </row>
    <row r="167">
      <c r="A167" s="1" t="str">
        <f>HYPERLINK("https://iate.europa.eu/entry/result/3626571/all", "3626571")</f>
        <v>3626571</v>
      </c>
      <c r="B167" t="inlineStr">
        <is>
          <t>EDUCATION AND COMMUNICATIONS;TRADE</t>
        </is>
      </c>
      <c r="C167" t="inlineStr">
        <is>
          <t>EDUCATION AND COMMUNICATIONS|communications|communications industry|information technology;TRADE|marketing|marketing|advertising</t>
        </is>
      </c>
      <c r="D167" t="inlineStr">
        <is>
          <t>yes</t>
        </is>
      </c>
      <c r="E167" t="inlineStr">
        <is>
          <t/>
        </is>
      </c>
      <c r="F167" s="2" t="inlineStr">
        <is>
          <t>рекламна борса</t>
        </is>
      </c>
      <c r="G167" s="2" t="inlineStr">
        <is>
          <t>3</t>
        </is>
      </c>
      <c r="H167" s="2" t="inlineStr">
        <is>
          <t/>
        </is>
      </c>
      <c r="I167" t="inlineStr">
        <is>
          <t/>
        </is>
      </c>
      <c r="J167" s="2" t="inlineStr">
        <is>
          <t>reklamní burza</t>
        </is>
      </c>
      <c r="K167" s="2" t="inlineStr">
        <is>
          <t>3</t>
        </is>
      </c>
      <c r="L167" s="2" t="inlineStr">
        <is>
          <t/>
        </is>
      </c>
      <c r="M167" t="inlineStr">
        <is>
          <t>technologická platforma fungující
jako digitální tržiště, které zprostředkovává obchodní prostor pro střet
nabídky a poptávky v oblasti umísťování reklamy, přičemž obchod probíhá aukčním
systémem a uskutečňuje se v reálném čase</t>
        </is>
      </c>
      <c r="N167" s="2" t="inlineStr">
        <is>
          <t>reklamebørs|
annoncebørs</t>
        </is>
      </c>
      <c r="O167" s="2" t="inlineStr">
        <is>
          <t>3|
3</t>
        </is>
      </c>
      <c r="P167" s="2" t="inlineStr">
        <is>
          <t xml:space="preserve">|
</t>
        </is>
      </c>
      <c r="Q167" t="inlineStr">
        <is>
          <t>digital markedsplads for køb og salg af reklamer og reklameplads ved hjælp af &lt;a href="https://iate.europa.eu/entry/result/3592581/da" target="_blank"&gt;programmatisk handel&lt;/a&gt;</t>
        </is>
      </c>
      <c r="R167" s="2" t="inlineStr">
        <is>
          <t>Werbebörse</t>
        </is>
      </c>
      <c r="S167" s="2" t="inlineStr">
        <is>
          <t>3</t>
        </is>
      </c>
      <c r="T167" s="2" t="inlineStr">
        <is>
          <t/>
        </is>
      </c>
      <c r="U167" t="inlineStr">
        <is>
          <t>Plattform, auf
der Seitenbetreiber und Werbetreibende neue Vermarktungspartner finden können</t>
        </is>
      </c>
      <c r="V167" s="2" t="inlineStr">
        <is>
          <t>πλατφόρμα αγοραπωλησίας διαφημίσεων</t>
        </is>
      </c>
      <c r="W167" s="2" t="inlineStr">
        <is>
          <t>3</t>
        </is>
      </c>
      <c r="X167" s="2" t="inlineStr">
        <is>
          <t/>
        </is>
      </c>
      <c r="Y167" t="inlineStr">
        <is>
          <t/>
        </is>
      </c>
      <c r="Z167" s="2" t="inlineStr">
        <is>
          <t>advertising exchange|
ad exchange</t>
        </is>
      </c>
      <c r="AA167" s="2" t="inlineStr">
        <is>
          <t>3|
3</t>
        </is>
      </c>
      <c r="AB167" s="2" t="inlineStr">
        <is>
          <t xml:space="preserve">|
</t>
        </is>
      </c>
      <c r="AC167" t="inlineStr">
        <is>
          <t>digital marketplace where publishers sell their ad inventory and advertisers bid for and purchase that inventory</t>
        </is>
      </c>
      <c r="AD167" s="2" t="inlineStr">
        <is>
          <t>bolsa de anuncios en línea|
plataforma de intercambio de publicidad|
bolsa de anuncios</t>
        </is>
      </c>
      <c r="AE167" s="2" t="inlineStr">
        <is>
          <t>3|
3|
3</t>
        </is>
      </c>
      <c r="AF167" s="2" t="inlineStr">
        <is>
          <t xml:space="preserve">|
|
</t>
        </is>
      </c>
      <c r="AG167" t="inlineStr">
        <is>
          <t>Plataforma digital para la compraventa de espacios publicitarios en línea, en la que los editores (páginas web, p. ej.) proponen a los anunciantes los espacios de que disponen para que estos pujen por ellos, a menudo de manera automatizada.</t>
        </is>
      </c>
      <c r="AH167" s="2" t="inlineStr">
        <is>
          <t>reklaamibörs</t>
        </is>
      </c>
      <c r="AI167" s="2" t="inlineStr">
        <is>
          <t>2</t>
        </is>
      </c>
      <c r="AJ167" s="2" t="inlineStr">
        <is>
          <t>proposed</t>
        </is>
      </c>
      <c r="AK167" t="inlineStr">
        <is>
          <t>&lt;a href="https://iate.europa.eu/entry/result/319063/et" target="_blank"&gt;&lt;i&gt;internetipõhine kauplemiskoht&lt;/i&gt;&lt;/a&gt;, kus avaldajad müüvad reklaamiruumi ning reklaamijad teevad sellele ostupakkumisi</t>
        </is>
      </c>
      <c r="AL167" s="2" t="inlineStr">
        <is>
          <t>mainospörssi</t>
        </is>
      </c>
      <c r="AM167" s="2" t="inlineStr">
        <is>
          <t>3</t>
        </is>
      </c>
      <c r="AN167" s="2" t="inlineStr">
        <is>
          <t/>
        </is>
      </c>
      <c r="AO167" t="inlineStr">
        <is>
          <t>"Teknologia-alusta, joka mahdollistaa automaattisen huutokauppapohjaisen inventaarin myymisen mainostajille."</t>
        </is>
      </c>
      <c r="AP167" s="2" t="inlineStr">
        <is>
          <t>bourse d'annonces|
service d'échange d'annonces</t>
        </is>
      </c>
      <c r="AQ167" s="2" t="inlineStr">
        <is>
          <t>3|
3</t>
        </is>
      </c>
      <c r="AR167" s="2" t="inlineStr">
        <is>
          <t xml:space="preserve">|
</t>
        </is>
      </c>
      <c r="AS167" t="inlineStr">
        <is>
          <t>plateforme numérique où des éditeurs proposent des espaces publicitaires numériques à la vente et où des annonceurs cherchent à en acquérir</t>
        </is>
      </c>
      <c r="AT167" t="inlineStr">
        <is>
          <t/>
        </is>
      </c>
      <c r="AU167" t="inlineStr">
        <is>
          <t/>
        </is>
      </c>
      <c r="AV167" t="inlineStr">
        <is>
          <t/>
        </is>
      </c>
      <c r="AW167" t="inlineStr">
        <is>
          <t/>
        </is>
      </c>
      <c r="AX167" s="2" t="inlineStr">
        <is>
          <t>bruza oglasa</t>
        </is>
      </c>
      <c r="AY167" s="2" t="inlineStr">
        <is>
          <t>3</t>
        </is>
      </c>
      <c r="AZ167" s="2" t="inlineStr">
        <is>
          <t>proposed</t>
        </is>
      </c>
      <c r="BA167" t="inlineStr">
        <is>
          <t/>
        </is>
      </c>
      <c r="BB167" t="inlineStr">
        <is>
          <t/>
        </is>
      </c>
      <c r="BC167" t="inlineStr">
        <is>
          <t/>
        </is>
      </c>
      <c r="BD167" t="inlineStr">
        <is>
          <t/>
        </is>
      </c>
      <c r="BE167" t="inlineStr">
        <is>
          <t/>
        </is>
      </c>
      <c r="BF167" s="2" t="inlineStr">
        <is>
          <t>scambio pubblicitario|
scambio di inserzioni pubblicitarie</t>
        </is>
      </c>
      <c r="BG167" s="2" t="inlineStr">
        <is>
          <t>3|
3</t>
        </is>
      </c>
      <c r="BH167" s="2" t="inlineStr">
        <is>
          <t xml:space="preserve">|
</t>
        </is>
      </c>
      <c r="BI167" t="inlineStr">
        <is>
          <t>piattaforma digitale per la compravendita di spazi pubblicitari online, nella quale gli editori (ad esempio pagine web) propongono agli inserzionisti gli spazi di cui dispongono</t>
        </is>
      </c>
      <c r="BJ167" s="2" t="inlineStr">
        <is>
          <t>reklamos birža|
reklamos skelbimų birža</t>
        </is>
      </c>
      <c r="BK167" s="2" t="inlineStr">
        <is>
          <t>3|
3</t>
        </is>
      </c>
      <c r="BL167" s="2" t="inlineStr">
        <is>
          <t xml:space="preserve">|
</t>
        </is>
      </c>
      <c r="BM167" t="inlineStr">
        <is>
          <t>skaitmeninė prekyvietė, kurioje įmonės perka ir parduota reklamos inventorių</t>
        </is>
      </c>
      <c r="BN167" s="2" t="inlineStr">
        <is>
          <t>reklāmu birža</t>
        </is>
      </c>
      <c r="BO167" s="2" t="inlineStr">
        <is>
          <t>2</t>
        </is>
      </c>
      <c r="BP167" s="2" t="inlineStr">
        <is>
          <t/>
        </is>
      </c>
      <c r="BQ167" t="inlineStr">
        <is>
          <t>digitāla tirdzniecības vieta, kur reklāmas pārdevēji pārdod reklāmēšanās iespējas (reklāmas laukumus, reklāmas rādījumus u.c.), savukārt reklāmdevējiem ir iespēja piedāvāt cenu, ko tie ir gatavi maksāt</t>
        </is>
      </c>
      <c r="BR167" s="2" t="inlineStr">
        <is>
          <t>borża għall-irkant tar-reklamar</t>
        </is>
      </c>
      <c r="BS167" s="2" t="inlineStr">
        <is>
          <t>2</t>
        </is>
      </c>
      <c r="BT167" s="2" t="inlineStr">
        <is>
          <t/>
        </is>
      </c>
      <c r="BU167" t="inlineStr">
        <is>
          <t>suq diġitali fejn il-pubblikaturi jbiegħu l-inventarju tar-reklami tagħhom u min irid jirreklama jitfa' offerta u jixtri dak l-inventarju f'ħin reali</t>
        </is>
      </c>
      <c r="BV167" s="2" t="inlineStr">
        <is>
          <t>ad exchange|
advertentiemarktplaats</t>
        </is>
      </c>
      <c r="BW167" s="2" t="inlineStr">
        <is>
          <t>3|
3</t>
        </is>
      </c>
      <c r="BX167" s="2" t="inlineStr">
        <is>
          <t xml:space="preserve">|
</t>
        </is>
      </c>
      <c r="BY167" t="inlineStr">
        <is>
          <t>marktplaats voor aanbieders en kopers van advertentieruimte</t>
        </is>
      </c>
      <c r="BZ167" s="2" t="inlineStr">
        <is>
          <t>giełda reklamowa|
giełda reklam</t>
        </is>
      </c>
      <c r="CA167" s="2" t="inlineStr">
        <is>
          <t>3|
3</t>
        </is>
      </c>
      <c r="CB167" s="2" t="inlineStr">
        <is>
          <t xml:space="preserve">|
</t>
        </is>
      </c>
      <c r="CC167" t="inlineStr">
        <is>
          <t>cyfrowa platforma handlowa, na której wydawcy mogą sprzedawać przestrzeń reklamową reklamodawcom</t>
        </is>
      </c>
      <c r="CD167" s="2" t="inlineStr">
        <is>
          <t>bolsa de publicidade</t>
        </is>
      </c>
      <c r="CE167" s="2" t="inlineStr">
        <is>
          <t>3</t>
        </is>
      </c>
      <c r="CF167" s="2" t="inlineStr">
        <is>
          <t/>
        </is>
      </c>
      <c r="CG167" t="inlineStr">
        <is>
          <t>Mercado digital onde os editores (ou donos de sítios Web) propõem para venda espaços publicitários digitais e os anunciantes licitam e procuram adquiri-los.</t>
        </is>
      </c>
      <c r="CH167" s="2" t="inlineStr">
        <is>
          <t>schimb de anunțuri publicitare|
schimb publicitar</t>
        </is>
      </c>
      <c r="CI167" s="2" t="inlineStr">
        <is>
          <t>3|
3</t>
        </is>
      </c>
      <c r="CJ167" s="2" t="inlineStr">
        <is>
          <t xml:space="preserve">|
</t>
        </is>
      </c>
      <c r="CK167" t="inlineStr">
        <is>
          <t>platformă digitală prin intermediul căreia deținătorii de conținut web își scot la licitație spațiile disponibile pentru cei care doresc să plaseze anunțuri publicitare</t>
        </is>
      </c>
      <c r="CL167" s="2" t="inlineStr">
        <is>
          <t>reklamná burza</t>
        </is>
      </c>
      <c r="CM167" s="2" t="inlineStr">
        <is>
          <t>3</t>
        </is>
      </c>
      <c r="CN167" s="2" t="inlineStr">
        <is>
          <t/>
        </is>
      </c>
      <c r="CO167" t="inlineStr">
        <is>
          <t>digitálne trhovisko, ktoré umožňuje vydavateľom predávať svoj reklamný priestor a inzerentom tento priestor nakupovať</t>
        </is>
      </c>
      <c r="CP167" s="2" t="inlineStr">
        <is>
          <t>izmenjava oglasov|
oglaševalska izmenjava</t>
        </is>
      </c>
      <c r="CQ167" s="2" t="inlineStr">
        <is>
          <t>3|
2</t>
        </is>
      </c>
      <c r="CR167" s="2" t="inlineStr">
        <is>
          <t xml:space="preserve">|
</t>
        </is>
      </c>
      <c r="CS167" t="inlineStr">
        <is>
          <t>sistem, ki omogoča storitev izmenjave spletnih oglasov vsem spletnim mestom, ki sodelujejo v sistemu; razmerje med številom prikazanih oglasov naročnika je odvisno od tega, koliko prikazov ustvari naročnik na svojem spletnem mestu, najpogosteje pa je to razmerje 1 : 2 – en prikaz naročnikovega oglasa za dva prikaza drugih oglasov na naročnikovem spletnem mestu</t>
        </is>
      </c>
      <c r="CT167" s="2" t="inlineStr">
        <is>
          <t>annonsbörs</t>
        </is>
      </c>
      <c r="CU167" s="2" t="inlineStr">
        <is>
          <t>3</t>
        </is>
      </c>
      <c r="CV167" s="2" t="inlineStr">
        <is>
          <t/>
        </is>
      </c>
      <c r="CW167" t="inlineStr">
        <is>
          <t/>
        </is>
      </c>
    </row>
    <row r="168">
      <c r="A168" s="1" t="str">
        <f>HYPERLINK("https://iate.europa.eu/entry/result/3599546/all", "3599546")</f>
        <v>3599546</v>
      </c>
      <c r="B168" t="inlineStr">
        <is>
          <t>PRODUCTION, TECHNOLOGY AND RESEARCH;TRADE</t>
        </is>
      </c>
      <c r="C168" t="inlineStr">
        <is>
          <t>PRODUCTION, TECHNOLOGY AND RESEARCH|technology and technical regulations|technology|digital technology;TRADE|marketing|commercial transaction|provision of services;TRADE|marketing|commercial transaction|sale|distance selling|electronic commerce|electronic signature</t>
        </is>
      </c>
      <c r="D168" t="inlineStr">
        <is>
          <t>yes</t>
        </is>
      </c>
      <c r="E168" t="inlineStr">
        <is>
          <t>proposed</t>
        </is>
      </c>
      <c r="F168" s="2" t="inlineStr">
        <is>
          <t>квалифицирано устройство за създаване на електронен подпис от разстояние</t>
        </is>
      </c>
      <c r="G168" s="2" t="inlineStr">
        <is>
          <t>3</t>
        </is>
      </c>
      <c r="H168" s="2" t="inlineStr">
        <is>
          <t/>
        </is>
      </c>
      <c r="I168" t="inlineStr">
        <is>
          <t>квалифицирано устройство за създаване на електронен подпис, при което доставчик на квалифицирани удостоверителни услуги генерира, управлява или дублира данните за създаване на електронен подпис от името на титуляря на електронния подпис</t>
        </is>
      </c>
      <c r="J168" s="2" t="inlineStr">
        <is>
          <t>prostředek pro vytváření kvalifikovaných podpisů na dálku|
prostředek pro vytváření kvalifikovaných elektronických podpisů na dálku</t>
        </is>
      </c>
      <c r="K168" s="2" t="inlineStr">
        <is>
          <t>3|
3</t>
        </is>
      </c>
      <c r="L168" s="2" t="inlineStr">
        <is>
          <t xml:space="preserve">|
</t>
        </is>
      </c>
      <c r="M168" t="inlineStr">
        <is>
          <t>&lt;a href="https://iate.europa.eu/entry/result/3564435/cs" target="_blank"&gt;prostředek pro vytváření kvalifikovaných elektronických podpisů&lt;/a&gt;, přičemž &lt;a href="https://iate.europa.eu/entry/slideshow/1625483825523/3599650/cs" target="_blank"&gt;kvalifikovaný poskytovatel služeb vytvářejících důvěru&lt;/a&gt; vytváří, spravuje nebo kopíruje &lt;a href="https://iate.europa.eu/entry/result/3550884/cs" target="_blank"&gt;data pro vytváření elektronických podpisů&lt;/a&gt; jménem &lt;a href="https://iate.europa.eu/entry/result/1867642/cs" target="_blank"&gt;podepisující osoby&lt;/a&gt;</t>
        </is>
      </c>
      <c r="N168" s="2" t="inlineStr">
        <is>
          <t>kvalificeret system til signaturgenerering på afstand|
kvalificeret elektronisk system til signaturgenerering på afstand</t>
        </is>
      </c>
      <c r="O168" s="2" t="inlineStr">
        <is>
          <t>3|
3</t>
        </is>
      </c>
      <c r="P168" s="2" t="inlineStr">
        <is>
          <t>|
admitted</t>
        </is>
      </c>
      <c r="Q168" t="inlineStr">
        <is>
          <t>&lt;a href="https://iate.europa.eu/entry/result/3564435/da" target="_blank"&gt;kvalificeret elektronisk signaturgenereringssystem&lt;/a&gt;, hvori en &lt;a href="https://iate.europa.eu/entry/result/3599650/da" target="_blank"&gt;kvalificeret tillidstjenesteudbyder&lt;/a&gt; genererer, forvalter eller kopierer &lt;a href="https://iate.europa.eu/entry/result/3550884/da" target="_blank"&gt;elektroniske signaturgenereringsdata&lt;/a&gt; på vegne af en &lt;a href="https://iate.europa.eu/entry/result/1867642/da" target="_blank"&gt;underskriver&lt;/a&gt;</t>
        </is>
      </c>
      <c r="R168" s="2" t="inlineStr">
        <is>
          <t>qualifizierte Fernsignaturerstellungseinheit</t>
        </is>
      </c>
      <c r="S168" s="2" t="inlineStr">
        <is>
          <t>3</t>
        </is>
      </c>
      <c r="T168" s="2" t="inlineStr">
        <is>
          <t/>
        </is>
      </c>
      <c r="U168" t="inlineStr">
        <is>
          <t>&lt;a href="https://iate.europa.eu/entry/result/3564435/de" target="_blank"&gt;qualifizierte elektronische Signaturerstellungseinheit&lt;/a&gt;, bei der ein qualifizierter Vertrauensdiensteanbieter die elektronischen Signaturerstellungsdaten im Namen eines Unterzeichners erzeugt, verwaltet oder vervielfältigt</t>
        </is>
      </c>
      <c r="V168" s="2" t="inlineStr">
        <is>
          <t>εγκεκριμένη διάταξη εξ αποστάσεως δημιουργίας υπογραφής|
εγκεκριμένη διάταξη εξ αποστάσεως δημιουργίας ηλεκτρονικής υπογραφής</t>
        </is>
      </c>
      <c r="W168" s="2" t="inlineStr">
        <is>
          <t>3|
3</t>
        </is>
      </c>
      <c r="X168" s="2" t="inlineStr">
        <is>
          <t>|
admitted</t>
        </is>
      </c>
      <c r="Y168" t="inlineStr">
        <is>
          <t>&lt;a href="https://iate.europa.eu/entry/result/3564435/en-el" target="_blank"&gt;εγκεκριμένη διάταξη δημιουργίας ηλεκτρονικής υπογραφής&lt;/a&gt; μέσω της οποίας εγκεκριμένος &lt;a href="https://iate.europa.eu/entry/result/3556105/en-el" target="_blank"&gt;πάροχος υπηρεσιών εμπιστοσύνης&lt;/a&gt; δημιουργεί, διαχειρίζεται ή αναπαράγει τα &lt;a href="https://iate.europa.eu/entry/result/3550884/en-el" target="_blank"&gt;δεδομένα δημιουργίας ηλεκτρονικής υπογραφής&lt;/a&gt; για λογαριασμό ενός &lt;a href="https://iate.europa.eu/entry/result/1867642/en-el" target="_blank"&gt;υπογράφοντος&lt;/a&gt;</t>
        </is>
      </c>
      <c r="Z168" s="2" t="inlineStr">
        <is>
          <t>rQSCD|
remote qualified signature creation device|
remote qualified electronic signature creation device</t>
        </is>
      </c>
      <c r="AA168" s="2" t="inlineStr">
        <is>
          <t>1|
3|
3</t>
        </is>
      </c>
      <c r="AB168" s="2" t="inlineStr">
        <is>
          <t>|
|
admitted</t>
        </is>
      </c>
      <c r="AC168" t="inlineStr">
        <is>
          <t>&lt;a href="https://iate.europa.eu/entry/result/3564435/en" target="_blank"&gt;qualified electronic signature creation device&lt;/a&gt; where a qualified &lt;a href="https://iate.europa.eu/entry/result/3556105/en" target="_blank"&gt;trust service provider &lt;/a&gt;generates, manages or duplicates the &lt;a href="https://iate.europa.eu/entry/result/3550884/en" target="_blank"&gt;electronic signature creation data&lt;/a&gt; on behalf of a &lt;a href="https://iate.europa.eu/entry/result/1867642/en" target="_blank"&gt;signatory&lt;/a&gt;</t>
        </is>
      </c>
      <c r="AD168" s="2" t="inlineStr">
        <is>
          <t>dispositivo cualificado remoto de creación de firmas electrónicas|
dispositivo cualificado remoto de creación de firmas</t>
        </is>
      </c>
      <c r="AE168" s="2" t="inlineStr">
        <is>
          <t>3|
3</t>
        </is>
      </c>
      <c r="AF168" s="2" t="inlineStr">
        <is>
          <t xml:space="preserve">|
</t>
        </is>
      </c>
      <c r="AG168" t="inlineStr">
        <is>
          <t>&lt;a href="https://iate.europa.eu/entry/result/3564435/es" target="_blank"&gt;Dispositivo cualificado de creación de firmas&lt;/a&gt; utilizado por un &lt;a href="https://iate.europa.eu/entry/result/3556105/es" target="_blank"&gt;prestador cualificado de servicios de confianza&lt;/a&gt; para generar, gestionar o duplicar los &lt;a href="https://iate.europa.eu/entry/result/3550884/es" target="_blank"&gt;datos de creación de firmas electrónicas&lt;/a&gt; en nombre de un &lt;a href="https://iate.europa.eu/entry/result/1867642/es" target="_blank"&gt;signatario&lt;/a&gt;.</t>
        </is>
      </c>
      <c r="AH168" s="2" t="inlineStr">
        <is>
          <t>vahend kvalifitseeritud e-allkirja andmiseks vahemaa tagant</t>
        </is>
      </c>
      <c r="AI168" s="2" t="inlineStr">
        <is>
          <t>2</t>
        </is>
      </c>
      <c r="AJ168" s="2" t="inlineStr">
        <is>
          <t/>
        </is>
      </c>
      <c r="AK168" t="inlineStr">
        <is>
          <t>&lt;i&gt;kvalifitseeritud e-allkirja andmise vahend&lt;/i&gt; &lt;a href="/entry/result/3564435/all" id="ENTRY_TO_ENTRY_CONVERTER" target="_blank"&gt;IATE:3564435&lt;/a&gt; , mille puhul kvalifitseeritud &lt;i&gt;usaldusteenuse osutaja&lt;/i&gt; &lt;a href="/entry/result/3556105/all" id="ENTRY_TO_ENTRY_CONVERTER" target="_blank"&gt;IATE:3556105&lt;/a&gt; loob, haldab või dubleerib allkirja andja nimel &lt;i&gt;e-allkirja moodustamiseks vajalikke andmeid&lt;/i&gt; &lt;a href="/entry/result/3550884/all" id="ENTRY_TO_ENTRY_CONVERTER" target="_blank"&gt;IATE:3550884&lt;/a&gt;</t>
        </is>
      </c>
      <c r="AL168" s="2" t="inlineStr">
        <is>
          <t>hyväksytty sähköisen allekirjoituksen etäluontiväline|
hyväksytty allekirjoituksen etäluontiväline</t>
        </is>
      </c>
      <c r="AM168" s="2" t="inlineStr">
        <is>
          <t>3|
3</t>
        </is>
      </c>
      <c r="AN168" s="2" t="inlineStr">
        <is>
          <t xml:space="preserve">|
</t>
        </is>
      </c>
      <c r="AO168" t="inlineStr">
        <is>
          <t>hyväksytty sähköisen allekirjoituksen luontiväline, jolla hyväksytty luottamuspalvelun tarjoaja muodostaa, hallinnoi tai kahdentaa sähköisen allekirjoituksen luontitietoja allekirjoittajan puolesta</t>
        </is>
      </c>
      <c r="AP168" s="2" t="inlineStr">
        <is>
          <t>dispositif de création de signature électronique qualifié à distance</t>
        </is>
      </c>
      <c r="AQ168" s="2" t="inlineStr">
        <is>
          <t>3</t>
        </is>
      </c>
      <c r="AR168" s="2" t="inlineStr">
        <is>
          <t/>
        </is>
      </c>
      <c r="AS168" t="inlineStr">
        <is>
          <t>dispositif de création de signature électronique qualifié par lequel 
un prestataire de services de confiance qualifié génère, gère ou 
reproduit les données de création de signature électronique pour le 
compte d’un signataire</t>
        </is>
      </c>
      <c r="AT168" s="2" t="inlineStr">
        <is>
          <t>gléas cruthaithe ríomhshínithe cáilithe cianda|
gléas cruthaithe sínithe cáilithe cianda</t>
        </is>
      </c>
      <c r="AU168" s="2" t="inlineStr">
        <is>
          <t>3|
3</t>
        </is>
      </c>
      <c r="AV168" s="2" t="inlineStr">
        <is>
          <t xml:space="preserve">|
</t>
        </is>
      </c>
      <c r="AW168" t="inlineStr">
        <is>
          <t>gléas ríomhshínithe cáilithe lena ndéanann soláthraí seirbhíse iontaoibhe cáilithe na sonraí um chruthú ríomhshínithe a ghiniúint, a bhainistiú nó a dhúbláil thar ceann sínitheora</t>
        </is>
      </c>
      <c r="AX168" s="2" t="inlineStr">
        <is>
          <t>kvalificirano sredstvo za izradu elektroničkog potpisa na daljinu|
kvalificirano sredstvo za udaljenu izradu potpisa</t>
        </is>
      </c>
      <c r="AY168" s="2" t="inlineStr">
        <is>
          <t>3|
3</t>
        </is>
      </c>
      <c r="AZ168" s="2" t="inlineStr">
        <is>
          <t xml:space="preserve">proposed|
</t>
        </is>
      </c>
      <c r="BA168" t="inlineStr">
        <is>
          <t>kvalificirano sredstvo za izradu elektroničkog potpisa kojim kvalificirani pružatelj usluga povjerenja u ime potpisnika stvara ili duplicira podatke za izradu elektroničkog potpisa ili upravlja njima</t>
        </is>
      </c>
      <c r="BB168" s="2" t="inlineStr">
        <is>
          <t>távoli minősített aláírást létrehozó eszköz</t>
        </is>
      </c>
      <c r="BC168" s="2" t="inlineStr">
        <is>
          <t>4</t>
        </is>
      </c>
      <c r="BD168" s="2" t="inlineStr">
        <is>
          <t/>
        </is>
      </c>
      <c r="BE168" t="inlineStr">
        <is>
          <t>minősített elektronikus 
aláírást létrehozó eszköz, amellyel a minősített bizalmi szolgáltató az 
aláíró nevében létrehozza, kezeli vagy sokszorosítja az elektronikus 
aláírás létrehozásához használt adatot</t>
        </is>
      </c>
      <c r="BF168" s="2" t="inlineStr">
        <is>
          <t>dispositivo qualificato per la creazione di una firma a distanza|
dispositivo qualificato per la creazione di una firma elettronica a distanza</t>
        </is>
      </c>
      <c r="BG168" s="2" t="inlineStr">
        <is>
          <t>3|
3</t>
        </is>
      </c>
      <c r="BH168" s="2" t="inlineStr">
        <is>
          <t>|
admitted</t>
        </is>
      </c>
      <c r="BI168" t="inlineStr">
        <is>
          <t>dispositivo qualificato per la creazione di una firma elettronica in cui un prestatore di servizi fiduciari qualificato genera, gestisce o duplica i dati per la creazione di una firma elettronica per conto di un firmatario</t>
        </is>
      </c>
      <c r="BJ168" s="2" t="inlineStr">
        <is>
          <t>nuotolinis kvalifikuotas parašo kūrimo įtaisas|
nuotolinis kvalifikuotas elektroninio parašo kūrimo įtaisas</t>
        </is>
      </c>
      <c r="BK168" s="2" t="inlineStr">
        <is>
          <t>3|
3</t>
        </is>
      </c>
      <c r="BL168" s="2" t="inlineStr">
        <is>
          <t xml:space="preserve">|
</t>
        </is>
      </c>
      <c r="BM168" t="inlineStr">
        <is>
          <t>kvalifikuotas elektroninio parašo kūrimo įtaisas, kuriuo kvalifikuotas patikimumo užtikrinimo paslaugų teikėjas kuria, administruoja arba dubliuoja elektroninio parašo kūrimo duomenis pasirašančiojo vardu</t>
        </is>
      </c>
      <c r="BN168" s="2" t="inlineStr">
        <is>
          <t>attālināta kvalificēta paraksta radīšanas ierīce</t>
        </is>
      </c>
      <c r="BO168" s="2" t="inlineStr">
        <is>
          <t>2</t>
        </is>
      </c>
      <c r="BP168" s="2" t="inlineStr">
        <is>
          <t/>
        </is>
      </c>
      <c r="BQ168" t="inlineStr">
        <is>
          <t>kvalificēta elektroniskā paraksta radīšanas ierīce, kurā kvalificēts uzticamības pakalpojumu sniedzējs parakstītāja vārdā ģenerē, pārvalda vai dublē elektroniskā paraksta radīšanas datus</t>
        </is>
      </c>
      <c r="BR168" s="2" t="inlineStr">
        <is>
          <t>apparat kwalifikat għall-ħolqien ta' firem mill-bogħod|
apparat kwalifikat għall-ħolqien ta' firem elettroniċi mill-bogħod</t>
        </is>
      </c>
      <c r="BS168" s="2" t="inlineStr">
        <is>
          <t>3|
3</t>
        </is>
      </c>
      <c r="BT168" s="2" t="inlineStr">
        <is>
          <t xml:space="preserve">|
</t>
        </is>
      </c>
      <c r="BU168" t="inlineStr">
        <is>
          <t>&lt;i&gt;apparat kwalifikat għall-ħolqien ta' firem elettroniċi &lt;/i&gt;&lt;a href="/entry/result/3564435/mt" id="ENTRY_TO_ENTRY_CONVERTER" target="_blank"&gt;IATE:3564435/MT&lt;/a&gt; fejn &lt;i&gt;fornitur
 kwalifikat ta’ servizzi fiduċjarji &lt;/i&gt;&lt;a href="/entry/result/3599650/mt" id="ENTRY_TO_ENTRY_CONVERTER" target="_blank"&gt;IATE:3599650/MT&lt;/a&gt; jiġġenera, jimmaniġġja u jiddupplika &lt;i&gt;data għall-ħolqien ta’ firma elettronika &lt;a href="/entry/result/3550884/mt" id="ENTRY_TO_ENTRY_CONVERTER" target="_blank"&gt;IATE:3550884/MT&lt;/a&gt; &lt;/i&gt;f'isem &lt;i&gt;firmatarju &lt;/i&gt;&lt;a href="/entry/result/1867642/mt" id="ENTRY_TO_ENTRY_CONVERTER" target="_blank"&gt;IATE:1867642/MT&lt;/a&gt;</t>
        </is>
      </c>
      <c r="BV168" s="2" t="inlineStr">
        <is>
          <t>gekwalificeerd middel voor het aanmaken van elektronische handtekeningen op afstand</t>
        </is>
      </c>
      <c r="BW168" s="2" t="inlineStr">
        <is>
          <t>3</t>
        </is>
      </c>
      <c r="BX168" s="2" t="inlineStr">
        <is>
          <t/>
        </is>
      </c>
      <c r="BY168" t="inlineStr">
        <is>
          <t>gekwalificeerd middel voor het aanmaken van elektronische handtekeningen waarbij een gekwalificeerde verlener van vertrouwensdiensten de gegevens voor het aanmaken van elektronische handtekeningen namens de ondertekenaar aanmaakt, beheert of dupliceert</t>
        </is>
      </c>
      <c r="BZ168" s="2" t="inlineStr">
        <is>
          <t>kwalifikowane urządzenie do składania podpisu elektronicznego na odległość|
kwalifikowane urządzenie do składania podpisu na odległość</t>
        </is>
      </c>
      <c r="CA168" s="2" t="inlineStr">
        <is>
          <t>3|
3</t>
        </is>
      </c>
      <c r="CB168" s="2" t="inlineStr">
        <is>
          <t xml:space="preserve">admitted|
</t>
        </is>
      </c>
      <c r="CC168" t="inlineStr">
        <is>
          <t>kwalifikowane urządzenie do składania podpisu elektronicznego, którym to urządzeniem kwalifikowany dostawca usług zaufania generuje lub kopiuje dane służące do składania podpisu elektronicznego w imieniu podpisującego lub zarządza tymi danymi</t>
        </is>
      </c>
      <c r="CD168" s="2" t="inlineStr">
        <is>
          <t>dispositivo qualificado de criação de assinaturas eletrónicas à distância</t>
        </is>
      </c>
      <c r="CE168" s="2" t="inlineStr">
        <is>
          <t>3</t>
        </is>
      </c>
      <c r="CF168" s="2" t="inlineStr">
        <is>
          <t/>
        </is>
      </c>
      <c r="CG168" t="inlineStr">
        <is>
          <t>Dispositivo qualificado de criação de assinaturas eletrónicas em que um prestador qualificado de serviços de confiança cria, gere ou duplica os dados de criação da assinatura eletrónica em nome de um signatário à distância.</t>
        </is>
      </c>
      <c r="CH168" s="2" t="inlineStr">
        <is>
          <t>dispozitiv calificat de creare a semnăturii la distanță</t>
        </is>
      </c>
      <c r="CI168" s="2" t="inlineStr">
        <is>
          <t>3</t>
        </is>
      </c>
      <c r="CJ168" s="2" t="inlineStr">
        <is>
          <t/>
        </is>
      </c>
      <c r="CK168" t="inlineStr">
        <is>
          <t>dispozitiv calificat de creare a semnăturii electronice cu ajutorul 
căruia un prestator de servicii de încredere calificat generează, 
gestionează sau duplică datele de creare a semnăturilor electronice în 
numele unui semnatar</t>
        </is>
      </c>
      <c r="CL168" s="2" t="inlineStr">
        <is>
          <t>zariadenie na vyhotovenie kvalifikovaného podpisu na diaľku</t>
        </is>
      </c>
      <c r="CM168" s="2" t="inlineStr">
        <is>
          <t>3</t>
        </is>
      </c>
      <c r="CN168" s="2" t="inlineStr">
        <is>
          <t/>
        </is>
      </c>
      <c r="CO168" t="inlineStr">
        <is>
          <t>&lt;a href="https://iate.europa.eu/entry/result/3564435/sk" target="_blank"&gt;zariadenie na vyhotovenie kvalifikovaného elektronického podpisu&lt;/a&gt;, v ktorom kvalifikovaný &lt;a href="https://iate.europa.eu/entry/result/3556105/sk" target="_blank"&gt;poskytovateľ dôveryhodných služieb&lt;/a&gt; v mene &lt;a href="https://iate.europa.eu/entry/result/1867642/sk" target="_blank"&gt;podpisovateľa &lt;/a&gt;vytvára, spravuje alebo duplikuje &lt;a href="https://iate.europa.eu/entry/result/3550884/sk" target="_blank"&gt;údaje na vyhotovenie elektronického podpisu&lt;/a&gt;</t>
        </is>
      </c>
      <c r="CP168" s="2" t="inlineStr">
        <is>
          <t>naprava za ustvarjanje kvalificiranega elektronskega podpisa na daljavo</t>
        </is>
      </c>
      <c r="CQ168" s="2" t="inlineStr">
        <is>
          <t>3</t>
        </is>
      </c>
      <c r="CR168" s="2" t="inlineStr">
        <is>
          <t/>
        </is>
      </c>
      <c r="CS168" t="inlineStr">
        <is>
          <t>&lt;a href="https://iate.europa.eu/entry/result/3564435/sl" target="_blank"&gt;naprava za ustvarjanje kvalificiranega elektronskega podpisa&lt;/a&gt;, pri čemer &lt;a href="https://iate.europa.eu/entry/slideshow/1633699993899/3599650/sl" target="_blank"&gt;ponudnik kvalificiranih storitev zaupanja&lt;/a&gt; ustvari, upravlja ali podvoji &lt;a href="https://iate.europa.eu/entry/result/3550884/sl" target="_blank"&gt;podatke za ustvarjanje elektronskega podpisa&lt;/a&gt; v imenu &lt;a href="https://iate.europa.eu/entry/result/1867642/sl" target="_blank"&gt;podpisnika&lt;/a&gt;</t>
        </is>
      </c>
      <c r="CT168" s="2" t="inlineStr">
        <is>
          <t>anordning för skapande av elektroniska underskrifter på distans</t>
        </is>
      </c>
      <c r="CU168" s="2" t="inlineStr">
        <is>
          <t>3</t>
        </is>
      </c>
      <c r="CV168" s="2" t="inlineStr">
        <is>
          <t/>
        </is>
      </c>
      <c r="CW168" t="inlineStr">
        <is>
          <t>kvalificerad anordning för skapande av elektroniska underskrifter där en kvalificerad tillhandahållare av betrodda tjänster genererar, förvaltar och kopierar de data som skapar den elektroniska underskriften för undertecknarens räkning</t>
        </is>
      </c>
    </row>
    <row r="169">
      <c r="A169" s="1" t="str">
        <f>HYPERLINK("https://iate.europa.eu/entry/result/3626563/all", "3626563")</f>
        <v>3626563</v>
      </c>
      <c r="B169" t="inlineStr">
        <is>
          <t>EDUCATION AND COMMUNICATIONS;TRADE</t>
        </is>
      </c>
      <c r="C169" t="inlineStr">
        <is>
          <t>EDUCATION AND COMMUNICATIONS|communications|communications industry|information technology;TRADE|marketing|marketing|advertising</t>
        </is>
      </c>
      <c r="D169" t="inlineStr">
        <is>
          <t>yes</t>
        </is>
      </c>
      <c r="E169" t="inlineStr">
        <is>
          <t/>
        </is>
      </c>
      <c r="F169" s="2" t="inlineStr">
        <is>
          <t>рекламна мрежа</t>
        </is>
      </c>
      <c r="G169" s="2" t="inlineStr">
        <is>
          <t>3</t>
        </is>
      </c>
      <c r="H169" s="2" t="inlineStr">
        <is>
          <t/>
        </is>
      </c>
      <c r="I169" t="inlineStr">
        <is>
          <t/>
        </is>
      </c>
      <c r="J169" s="2" t="inlineStr">
        <is>
          <t>reklamní síť</t>
        </is>
      </c>
      <c r="K169" s="2" t="inlineStr">
        <is>
          <t>3</t>
        </is>
      </c>
      <c r="L169" s="2" t="inlineStr">
        <is>
          <t/>
        </is>
      </c>
      <c r="M169" t="inlineStr">
        <is>
          <t>subjekt zabývající se zprostředkováním umísťování
 reklamy tím, že propojuje zadavatele reklamy a poskytovatele reklamního
 prostoru</t>
        </is>
      </c>
      <c r="N169" s="2" t="inlineStr">
        <is>
          <t>annoncenetværk|
reklamenetværk</t>
        </is>
      </c>
      <c r="O169" s="2" t="inlineStr">
        <is>
          <t>3|
3</t>
        </is>
      </c>
      <c r="P169" s="2" t="inlineStr">
        <is>
          <t xml:space="preserve">|
</t>
        </is>
      </c>
      <c r="Q169" t="inlineStr">
        <is>
          <t>virksomhed eller system, der skaber forbindelse mellem annoncører og websteder, som ønsker at hoste reklamer</t>
        </is>
      </c>
      <c r="R169" s="2" t="inlineStr">
        <is>
          <t>Werbenetzwerk</t>
        </is>
      </c>
      <c r="S169" s="2" t="inlineStr">
        <is>
          <t>3</t>
        </is>
      </c>
      <c r="T169" s="2" t="inlineStr">
        <is>
          <t/>
        </is>
      </c>
      <c r="U169" t="inlineStr">
        <is>
          <t>Online-Unternehmen
oder Netz von Unternehmen, das sich auf die Zuordnung von Werbetreibenden zu
Websites spezialisiert hat, die Hosts suchen</t>
        </is>
      </c>
      <c r="V169" s="2" t="inlineStr">
        <is>
          <t>διαφημιστικό δίκτυο|
δίκτυο διαφημίσεων</t>
        </is>
      </c>
      <c r="W169" s="2" t="inlineStr">
        <is>
          <t>3|
3</t>
        </is>
      </c>
      <c r="X169" s="2" t="inlineStr">
        <is>
          <t xml:space="preserve">|
</t>
        </is>
      </c>
      <c r="Y169" t="inlineStr">
        <is>
          <t/>
        </is>
      </c>
      <c r="Z169" s="2" t="inlineStr">
        <is>
          <t>ad network|
advertisement network|
advertising network</t>
        </is>
      </c>
      <c r="AA169" s="2" t="inlineStr">
        <is>
          <t>3|
3|
3</t>
        </is>
      </c>
      <c r="AB169" s="2" t="inlineStr">
        <is>
          <t xml:space="preserve">|
|
</t>
        </is>
      </c>
      <c r="AC169" t="inlineStr">
        <is>
          <t>company that matches up advertisers with websites that want to host advertisements</t>
        </is>
      </c>
      <c r="AD169" s="2" t="inlineStr">
        <is>
          <t>red de publicidad|
red publicitaria</t>
        </is>
      </c>
      <c r="AE169" s="2" t="inlineStr">
        <is>
          <t>3|
3</t>
        </is>
      </c>
      <c r="AF169" s="2" t="inlineStr">
        <is>
          <t xml:space="preserve">|
</t>
        </is>
      </c>
      <c r="AG169" t="inlineStr">
        <is>
          <t>Empresa cuya actividad
consiste en la intermediación entre las empresas que desean anunciar sus
productos y los sitios web que tienen espacio digital disponible para esos
anuncios (llamados «editores») y desean venderlo.</t>
        </is>
      </c>
      <c r="AH169" s="2" t="inlineStr">
        <is>
          <t>reklaamivõrgustik|
reklaamivõrk</t>
        </is>
      </c>
      <c r="AI169" s="2" t="inlineStr">
        <is>
          <t>3|
3</t>
        </is>
      </c>
      <c r="AJ169" s="2" t="inlineStr">
        <is>
          <t xml:space="preserve">|
</t>
        </is>
      </c>
      <c r="AK169" t="inlineStr">
        <is>
          <t>struktuur, mis viib kokku reklaamijad ning reklaami majutada soovivad veebisaidid</t>
        </is>
      </c>
      <c r="AL169" s="2" t="inlineStr">
        <is>
          <t>mainosverkosto|
mainosverkko</t>
        </is>
      </c>
      <c r="AM169" s="2" t="inlineStr">
        <is>
          <t>3|
3</t>
        </is>
      </c>
      <c r="AN169" s="2" t="inlineStr">
        <is>
          <t xml:space="preserve">|
</t>
        </is>
      </c>
      <c r="AO169" t="inlineStr">
        <is>
          <t/>
        </is>
      </c>
      <c r="AP169" s="2" t="inlineStr">
        <is>
          <t>réseau d'annonces|
réseau publicitaire</t>
        </is>
      </c>
      <c r="AQ169" s="2" t="inlineStr">
        <is>
          <t>3|
3</t>
        </is>
      </c>
      <c r="AR169" s="2" t="inlineStr">
        <is>
          <t xml:space="preserve">|
</t>
        </is>
      </c>
      <c r="AS169" t="inlineStr">
        <is>
          <t>structure mettant en relation des annonceurs et des sites web qui souhaitent héberger des annonces publicitaires</t>
        </is>
      </c>
      <c r="AT169" t="inlineStr">
        <is>
          <t/>
        </is>
      </c>
      <c r="AU169" t="inlineStr">
        <is>
          <t/>
        </is>
      </c>
      <c r="AV169" t="inlineStr">
        <is>
          <t/>
        </is>
      </c>
      <c r="AW169" t="inlineStr">
        <is>
          <t/>
        </is>
      </c>
      <c r="AX169" s="2" t="inlineStr">
        <is>
          <t>oglašivačka mreža</t>
        </is>
      </c>
      <c r="AY169" s="2" t="inlineStr">
        <is>
          <t>3</t>
        </is>
      </c>
      <c r="AZ169" s="2" t="inlineStr">
        <is>
          <t/>
        </is>
      </c>
      <c r="BA169" t="inlineStr">
        <is>
          <t>poduzeće koje povezuje oglašivače s web-stranicama koje žele postaviti oglase</t>
        </is>
      </c>
      <c r="BB169" t="inlineStr">
        <is>
          <t/>
        </is>
      </c>
      <c r="BC169" t="inlineStr">
        <is>
          <t/>
        </is>
      </c>
      <c r="BD169" t="inlineStr">
        <is>
          <t/>
        </is>
      </c>
      <c r="BE169" t="inlineStr">
        <is>
          <t/>
        </is>
      </c>
      <c r="BF169" s="2" t="inlineStr">
        <is>
          <t>rete di inserzioni pubblicitarie|
rete pubblicitaria</t>
        </is>
      </c>
      <c r="BG169" s="2" t="inlineStr">
        <is>
          <t>3|
3</t>
        </is>
      </c>
      <c r="BH169" s="2" t="inlineStr">
        <is>
          <t xml:space="preserve">|
</t>
        </is>
      </c>
      <c r="BI169" t="inlineStr">
        <is>
          <t>struttura la cui attività consiste nell'intermediazione tra le imprese che intendono pubblicizzare i loro prodotti e i siti web che propongono in vendita spazi digitali disponibili per tali inserzioni</t>
        </is>
      </c>
      <c r="BJ169" s="2" t="inlineStr">
        <is>
          <t>reklamos tinklas|
reklamos skelbimų tinklas</t>
        </is>
      </c>
      <c r="BK169" s="2" t="inlineStr">
        <is>
          <t>3|
3</t>
        </is>
      </c>
      <c r="BL169" s="2" t="inlineStr">
        <is>
          <t xml:space="preserve">|
</t>
        </is>
      </c>
      <c r="BM169" t="inlineStr">
        <is>
          <t>įmonė, struktūra, per kurią reklamos teikėjai ir interneto svetainės užmezga ir palaiko santykius, kad tose svetainėse būtų rodomi reklamos teikėjų skelbimai</t>
        </is>
      </c>
      <c r="BN169" s="2" t="inlineStr">
        <is>
          <t>reklāmas tīkls</t>
        </is>
      </c>
      <c r="BO169" s="2" t="inlineStr">
        <is>
          <t>2</t>
        </is>
      </c>
      <c r="BP169" s="2" t="inlineStr">
        <is>
          <t/>
        </is>
      </c>
      <c r="BQ169" t="inlineStr">
        <is>
          <t>uzņēmums vai uzņēmumu tīkls, kas reklāmdevējus novirza uz atbilstīgām tīmekļa vietnēm, kuras vēlas izvietot reklāmas</t>
        </is>
      </c>
      <c r="BR169" s="2" t="inlineStr">
        <is>
          <t>network tar-reklamar</t>
        </is>
      </c>
      <c r="BS169" s="2" t="inlineStr">
        <is>
          <t>3</t>
        </is>
      </c>
      <c r="BT169" s="2" t="inlineStr">
        <is>
          <t/>
        </is>
      </c>
      <c r="BU169" t="inlineStr">
        <is>
          <t>kumpanija li tlaqqa' lil min irid jirreklama ma' siti web li jridu jospitaw reklami</t>
        </is>
      </c>
      <c r="BV169" s="2" t="inlineStr">
        <is>
          <t>advertentienetwerk</t>
        </is>
      </c>
      <c r="BW169" s="2" t="inlineStr">
        <is>
          <t>3</t>
        </is>
      </c>
      <c r="BX169" s="2" t="inlineStr">
        <is>
          <t/>
        </is>
      </c>
      <c r="BY169" t="inlineStr">
        <is>
          <t>organisatie die advertenties koppelt aan een specifiek medium of specifieke doelgroep, met als doel de boodschap bij de juiste ontvanger te brengen</t>
        </is>
      </c>
      <c r="BZ169" s="2" t="inlineStr">
        <is>
          <t>sieć reklamowa</t>
        </is>
      </c>
      <c r="CA169" s="2" t="inlineStr">
        <is>
          <t>3</t>
        </is>
      </c>
      <c r="CB169" s="2" t="inlineStr">
        <is>
          <t/>
        </is>
      </c>
      <c r="CC169" t="inlineStr">
        <is>
          <t>firma, która dopasowuje reklamy firm do różnych miejsc reklamowych, w tym stron internetowych, czasopism i spotów telewizyjnych. Jej nazwa bierze się z tego, że zarządza sieciami możliwości umieszczania reklam</t>
        </is>
      </c>
      <c r="CD169" s="2" t="inlineStr">
        <is>
          <t>rede de publicidade|
rede de anúncios</t>
        </is>
      </c>
      <c r="CE169" s="2" t="inlineStr">
        <is>
          <t>3|
3</t>
        </is>
      </c>
      <c r="CF169" s="2" t="inlineStr">
        <is>
          <t xml:space="preserve">|
</t>
        </is>
      </c>
      <c r="CG169" t="inlineStr">
        <is>
          <t>Empresa que liga anunciantes a sítios Web que estão disponíveis para alojar anúncios publicitários.</t>
        </is>
      </c>
      <c r="CH169" s="2" t="inlineStr">
        <is>
          <t>rețea de anunțuri publicitare|
rețea de publicitate</t>
        </is>
      </c>
      <c r="CI169" s="2" t="inlineStr">
        <is>
          <t>3|
3</t>
        </is>
      </c>
      <c r="CJ169" s="2" t="inlineStr">
        <is>
          <t xml:space="preserve">|
</t>
        </is>
      </c>
      <c r="CK169" t="inlineStr">
        <is>
          <t>întreprindere sau platformă care pune în legătură agenți de publicitate cu site-uri web care doresc să găzduiască anunțuri publicitare</t>
        </is>
      </c>
      <c r="CL169" s="2" t="inlineStr">
        <is>
          <t>reklamná sieť|
sieť pre sprostredkovanie reklamy</t>
        </is>
      </c>
      <c r="CM169" s="2" t="inlineStr">
        <is>
          <t>3|
3</t>
        </is>
      </c>
      <c r="CN169" s="2" t="inlineStr">
        <is>
          <t xml:space="preserve">|
</t>
        </is>
      </c>
      <c r="CO169" t="inlineStr">
        <is>
          <t>technologická platforma, ktorá slúži ako sprostredkovateľ medzi skupinou vydavateľov a skupinou inzerentov</t>
        </is>
      </c>
      <c r="CP169" s="2" t="inlineStr">
        <is>
          <t>oglaševalsko omrežje|
oglaševalska mreža</t>
        </is>
      </c>
      <c r="CQ169" s="2" t="inlineStr">
        <is>
          <t>2|
3</t>
        </is>
      </c>
      <c r="CR169" s="2" t="inlineStr">
        <is>
          <t xml:space="preserve">|
</t>
        </is>
      </c>
      <c r="CS169" t="inlineStr">
        <is>
          <t>podjetje, ki deluje kot posrednik med založniki in oglaševalci; mreže običajno združujejo založnike in oglaševalce ter upravljajo neprodani oglasni prostor. Imajo zelo širok nabor poslovnih modelov in naročnikov</t>
        </is>
      </c>
      <c r="CT169" s="2" t="inlineStr">
        <is>
          <t>annonseringsnätverk</t>
        </is>
      </c>
      <c r="CU169" s="2" t="inlineStr">
        <is>
          <t>3</t>
        </is>
      </c>
      <c r="CV169" s="2" t="inlineStr">
        <is>
          <t/>
        </is>
      </c>
      <c r="CW169" t="inlineStr">
        <is>
          <t/>
        </is>
      </c>
    </row>
    <row r="170">
      <c r="A170" s="1" t="str">
        <f>HYPERLINK("https://iate.europa.eu/entry/result/897005/all", "897005")</f>
        <v>897005</v>
      </c>
      <c r="B170" t="inlineStr">
        <is>
          <t>EDUCATION AND COMMUNICATIONS</t>
        </is>
      </c>
      <c r="C170" t="inlineStr">
        <is>
          <t>EDUCATION AND COMMUNICATIONS|information technology and data processing</t>
        </is>
      </c>
      <c r="D170" t="inlineStr">
        <is>
          <t>yes</t>
        </is>
      </c>
      <c r="E170" t="inlineStr">
        <is>
          <t/>
        </is>
      </c>
      <c r="F170" s="2" t="inlineStr">
        <is>
          <t>киберпространство</t>
        </is>
      </c>
      <c r="G170" s="2" t="inlineStr">
        <is>
          <t>3</t>
        </is>
      </c>
      <c r="H170" s="2" t="inlineStr">
        <is>
          <t/>
        </is>
      </c>
      <c r="I170" t="inlineStr">
        <is>
          <t>глобална мрежа от системи за компютърна обработка, електронни съобщителни мрежи, компютърни програми и данни</t>
        </is>
      </c>
      <c r="J170" s="2" t="inlineStr">
        <is>
          <t>kyberprostor|
kybernetický prostor</t>
        </is>
      </c>
      <c r="K170" s="2" t="inlineStr">
        <is>
          <t>3|
3</t>
        </is>
      </c>
      <c r="L170" s="2" t="inlineStr">
        <is>
          <t xml:space="preserve">|
</t>
        </is>
      </c>
      <c r="M170" t="inlineStr">
        <is>
          <t>digitální prostředí umožňující vznik, zpracování a výměnu informací, tvořené informačními systémy, a službami a sítěmi elektronických komunikací</t>
        </is>
      </c>
      <c r="N170" s="2" t="inlineStr">
        <is>
          <t>cyberspace</t>
        </is>
      </c>
      <c r="O170" s="2" t="inlineStr">
        <is>
          <t>3</t>
        </is>
      </c>
      <c r="P170" s="2" t="inlineStr">
        <is>
          <t/>
        </is>
      </c>
      <c r="Q170" t="inlineStr">
        <is>
          <t>elektronisk rum, hvori mennesker og maskiner kommunikerer og interagerer med hinanden</t>
        </is>
      </c>
      <c r="R170" s="2" t="inlineStr">
        <is>
          <t>Cyberraum|
Cyberspace</t>
        </is>
      </c>
      <c r="S170" s="2" t="inlineStr">
        <is>
          <t>3|
3</t>
        </is>
      </c>
      <c r="T170" s="2" t="inlineStr">
        <is>
          <t xml:space="preserve">|
</t>
        </is>
      </c>
      <c r="U170" t="inlineStr">
        <is>
          <t>der virtuelle Raum aller global auf Datenebene vernetzten IT-Systeme, dem als universelles und öffentlich zugängliches Verbindungs- und Transportnetz das Internet zugrunde liegt</t>
        </is>
      </c>
      <c r="V170" s="2" t="inlineStr">
        <is>
          <t>κυβερνοχώρος</t>
        </is>
      </c>
      <c r="W170" s="2" t="inlineStr">
        <is>
          <t>4</t>
        </is>
      </c>
      <c r="X170" s="2" t="inlineStr">
        <is>
          <t/>
        </is>
      </c>
      <c r="Y170" t="inlineStr">
        <is>
          <t>εικονικός χώρος που έχει δημιουργηθεί από τοπικά ή ευρείας εμβέλειας δίκτυα υπολογιστών, μέσα στον οποίο διακινείται τεράστιος όγκος πληροφοριών σε ψηφιακή μορφή</t>
        </is>
      </c>
      <c r="Z170" s="2" t="inlineStr">
        <is>
          <t>cyberspace|
cyber-space|
cyber space</t>
        </is>
      </c>
      <c r="AA170" s="2" t="inlineStr">
        <is>
          <t>3|
1|
1</t>
        </is>
      </c>
      <c r="AB170" s="2" t="inlineStr">
        <is>
          <t xml:space="preserve">|
|
</t>
        </is>
      </c>
      <c r="AC170" t="inlineStr">
        <is>
          <t>interactive domain made up of digital networks that is used to store, modify and communicate information</t>
        </is>
      </c>
      <c r="AD170" s="2" t="inlineStr">
        <is>
          <t>ciberespacio</t>
        </is>
      </c>
      <c r="AE170" s="2" t="inlineStr">
        <is>
          <t>3</t>
        </is>
      </c>
      <c r="AF170" s="2" t="inlineStr">
        <is>
          <t/>
        </is>
      </c>
      <c r="AG170" t="inlineStr">
        <is>
          <t>Espacio virtual, mundial y dinámico compuesto por todas las infraestructuras, redes y sistemas de tecnologías de la información y la comunicación, interconectados de forma directa o indirecta (no se incluyen los sistemas interconectados en espacios aislados). Se apoya en internet, como red de redes, además de otras redes de transporte de datos.</t>
        </is>
      </c>
      <c r="AH170" s="2" t="inlineStr">
        <is>
          <t>küberruum</t>
        </is>
      </c>
      <c r="AI170" s="2" t="inlineStr">
        <is>
          <t>3</t>
        </is>
      </c>
      <c r="AJ170" s="2" t="inlineStr">
        <is>
          <t/>
        </is>
      </c>
      <c r="AK170" t="inlineStr">
        <is>
          <t>(populaarne tähendus): inimeste, tarkvara ja teenuste interaktsiooniga tekitatav virtuaalne keskkond (peamiselt) Internetis, sageli Interneti sünonüüm; &lt;br&gt;(riikliku julgeoleku kontekstis): infokeskkonna globaalne piirkond, mille moodustab infosüsteemide üksteisest sõltuvate taristute võrk, millesse kuuluvad Internet, sidevõrgud, arvutisüsteemid ning sisseehitatud protsessorid ja kontrollerid</t>
        </is>
      </c>
      <c r="AL170" s="2" t="inlineStr">
        <is>
          <t>verkkoavaruus|
kyberavaruus|
kyberympäristö|
kybertoimintaympäristö</t>
        </is>
      </c>
      <c r="AM170" s="2" t="inlineStr">
        <is>
          <t>2|
2|
2|
3</t>
        </is>
      </c>
      <c r="AN170" s="2" t="inlineStr">
        <is>
          <t>|
|
|
preferred</t>
        </is>
      </c>
      <c r="AO170" t="inlineStr">
        <is>
          <t>ihmisten luoma digitaalinen rinnakkaistodellisuus, joka maailmanlaajuisesti yhdistää informaatioteknologian, automatisoitujen ohjausjärjestelmien, internetin ja sosiaalisen median kautta toisiinsa ihmisiä ja laitteita valtioiden rajojen yli</t>
        </is>
      </c>
      <c r="AP170" s="2" t="inlineStr">
        <is>
          <t>cyberespace</t>
        </is>
      </c>
      <c r="AQ170" s="2" t="inlineStr">
        <is>
          <t>3</t>
        </is>
      </c>
      <c r="AR170" s="2" t="inlineStr">
        <is>
          <t/>
        </is>
      </c>
      <c r="AS170" t="inlineStr">
        <is>
          <t>espace constitué par les infrastructures interconnectées relevant des technologies de l'information, notamment l'internet, et par les données qui y sont traitées</t>
        </is>
      </c>
      <c r="AT170" s="2" t="inlineStr">
        <is>
          <t>cibearspás</t>
        </is>
      </c>
      <c r="AU170" s="2" t="inlineStr">
        <is>
          <t>3</t>
        </is>
      </c>
      <c r="AV170" s="2" t="inlineStr">
        <is>
          <t/>
        </is>
      </c>
      <c r="AW170" t="inlineStr">
        <is>
          <t>réimse de theicneolaíocht an ríomhaire ina bhfeidhmíonn an t-úsáideoir i réaltacht fhíorúil nó shaorga atá tógtha go hiomlán as sonraí ríomhaire</t>
        </is>
      </c>
      <c r="AX170" s="2" t="inlineStr">
        <is>
          <t>kiberprostor</t>
        </is>
      </c>
      <c r="AY170" s="2" t="inlineStr">
        <is>
          <t>3</t>
        </is>
      </c>
      <c r="AZ170" s="2" t="inlineStr">
        <is>
          <t/>
        </is>
      </c>
      <c r="BA170" t="inlineStr">
        <is>
          <t>virtualni prostor stvoren
s pomoću globalno umreženih računala, tj. svijet interneta s njegovim okružjem</t>
        </is>
      </c>
      <c r="BB170" s="2" t="inlineStr">
        <is>
          <t>kibertér</t>
        </is>
      </c>
      <c r="BC170" s="2" t="inlineStr">
        <is>
          <t>4</t>
        </is>
      </c>
      <c r="BD170" s="2" t="inlineStr">
        <is>
          <t/>
        </is>
      </c>
      <c r="BE170" t="inlineStr">
        <is>
          <t>az elektromágneses spektrum használatával meghatározható, dinamikusan változó tartomány, mely az összekapcsolt hálózatok, eszközök és kiegészítő fizikai infrastruktúrák közötti adatok kezelésére szolgál</t>
        </is>
      </c>
      <c r="BF170" s="2" t="inlineStr">
        <is>
          <t>ciberspazio</t>
        </is>
      </c>
      <c r="BG170" s="2" t="inlineStr">
        <is>
          <t>3</t>
        </is>
      </c>
      <c r="BH170" s="2" t="inlineStr">
        <is>
          <t/>
        </is>
      </c>
      <c r="BI170" t="inlineStr">
        <is>
          <t>spazio che abbraccia tutti i sistemi digitali di connessione, acquisizione e condivisione delle informazioni (dagli smartphone ai terminali GPS)</t>
        </is>
      </c>
      <c r="BJ170" s="2" t="inlineStr">
        <is>
          <t>kibernetinė erdvė</t>
        </is>
      </c>
      <c r="BK170" s="2" t="inlineStr">
        <is>
          <t>3</t>
        </is>
      </c>
      <c r="BL170" s="2" t="inlineStr">
        <is>
          <t/>
        </is>
      </c>
      <c r="BM170" t="inlineStr">
        <is>
          <t>aplinka, kurioje pavieniuose kompiuteriuose ar kitoje informacinių ir ryšių technologijų įrangoje sukuriama elektroninė informacija ir (arba) perduodama per elektroninių ryšių tinklu sujungtus kompiuterius ar kitą informacinių ir ryšių technologijų įrangą</t>
        </is>
      </c>
      <c r="BN170" s="2" t="inlineStr">
        <is>
          <t>kibertelpa</t>
        </is>
      </c>
      <c r="BO170" s="2" t="inlineStr">
        <is>
          <t>3</t>
        </is>
      </c>
      <c r="BP170" s="2" t="inlineStr">
        <is>
          <t/>
        </is>
      </c>
      <c r="BQ170" t="inlineStr">
        <is>
          <t>interaktīva vide, kura ietver lietotājus, tīklus, skaitļošanas tehnoloģijas, programmatūru, procesus, pārsūtītās vai uzglabātās informācijas kopumu, lietojumprogrammas, pakalpojumus un sistēmas, kas ir savienotas tieši vai netieši, izmantojot internetu, telesakarus vai datortīklus, un kurā mijiedarbojas tās lietotāji; kibertelpai nav fizisko robežu</t>
        </is>
      </c>
      <c r="BR170" s="2" t="inlineStr">
        <is>
          <t>ċiberspazju</t>
        </is>
      </c>
      <c r="BS170" s="2" t="inlineStr">
        <is>
          <t>3</t>
        </is>
      </c>
      <c r="BT170" s="2" t="inlineStr">
        <is>
          <t/>
        </is>
      </c>
      <c r="BU170" t="inlineStr">
        <is>
          <t>spazju virtwali li huwa kkaratterizzat mill-użu ta' elettronika u tal-ispettru elettromanjetiku biex tiġi maħżuna, skambjata u mmodifikata d-data permezz ta' sistemi f'network u infrastrutturi fiżiċi assoċjati.</t>
        </is>
      </c>
      <c r="BV170" s="2" t="inlineStr">
        <is>
          <t>cyberspace|
cyberruimte</t>
        </is>
      </c>
      <c r="BW170" s="2" t="inlineStr">
        <is>
          <t>3|
2</t>
        </is>
      </c>
      <c r="BX170" s="2" t="inlineStr">
        <is>
          <t xml:space="preserve">|
</t>
        </is>
      </c>
      <c r="BY170" t="inlineStr">
        <is>
          <t>benaming voor de virtuele ruimte in netwerken, met name internet</t>
        </is>
      </c>
      <c r="BZ170" s="2" t="inlineStr">
        <is>
          <t>cyberprzestrzeń</t>
        </is>
      </c>
      <c r="CA170" s="2" t="inlineStr">
        <is>
          <t>3</t>
        </is>
      </c>
      <c r="CB170" s="2" t="inlineStr">
        <is>
          <t/>
        </is>
      </c>
      <c r="CC170" t="inlineStr">
        <is>
          <t>przestrzeń wirtualna, w której odbywa się komunikacja między komputerami połączonymi siecią internetową</t>
        </is>
      </c>
      <c r="CD170" s="2" t="inlineStr">
        <is>
          <t>ciberespaço</t>
        </is>
      </c>
      <c r="CE170" s="2" t="inlineStr">
        <is>
          <t>3</t>
        </is>
      </c>
      <c r="CF170" s="2" t="inlineStr">
        <is>
          <t/>
        </is>
      </c>
      <c r="CG170" t="inlineStr">
        <is>
          <t>Conjunto de redes e sistemas de comunicação que estão interligados, de forma direta ou indireta, proporcionando um ambiente virtual dinâmico onde se agrupam e relacionam utilizadores, linhas de comunicação, sítios, fóruns, serviços de Internet e outras redes.</t>
        </is>
      </c>
      <c r="CH170" s="2" t="inlineStr">
        <is>
          <t>ciberspațiu|
spațiu cibernetic</t>
        </is>
      </c>
      <c r="CI170" s="2" t="inlineStr">
        <is>
          <t>3|
3</t>
        </is>
      </c>
      <c r="CJ170" s="2" t="inlineStr">
        <is>
          <t xml:space="preserve">|
</t>
        </is>
      </c>
      <c r="CK170" t="inlineStr">
        <is>
          <t>mediu virtual, generat de infrastructurile cibernetice, incluzând conținutul informațional procesat, stocat sau transmis, precum și acțiunile derulate de utilizatori în acesta</t>
        </is>
      </c>
      <c r="CL170" s="2" t="inlineStr">
        <is>
          <t>kybernetický priestor</t>
        </is>
      </c>
      <c r="CM170" s="2" t="inlineStr">
        <is>
          <t>3</t>
        </is>
      </c>
      <c r="CN170" s="2" t="inlineStr">
        <is>
          <t/>
        </is>
      </c>
      <c r="CO170" t="inlineStr">
        <is>
          <t>globálny dynamický otvorený systém sietí a informačných systémov, ktorý tvoria aktivované prvky kybernetického priestoru, osoby vykonávajúce aktivity v tomto systéme a vzťahy a interakcie medzi nimi</t>
        </is>
      </c>
      <c r="CP170" s="2" t="inlineStr">
        <is>
          <t>kibernetski prostor</t>
        </is>
      </c>
      <c r="CQ170" s="2" t="inlineStr">
        <is>
          <t>3</t>
        </is>
      </c>
      <c r="CR170" s="2" t="inlineStr">
        <is>
          <t/>
        </is>
      </c>
      <c r="CS170" t="inlineStr">
        <is>
          <t>ljudje, podatki in računalniki, povezani tako, da delujejo drug na drugega</t>
        </is>
      </c>
      <c r="CT170" s="2" t="inlineStr">
        <is>
          <t>cyberrymd</t>
        </is>
      </c>
      <c r="CU170" s="2" t="inlineStr">
        <is>
          <t>3</t>
        </is>
      </c>
      <c r="CV170" s="2" t="inlineStr">
        <is>
          <t/>
        </is>
      </c>
      <c r="CW170" t="inlineStr">
        <is>
          <t>en vision av ett universum av information och kultur, en gemensam, global, av datorer upprätthållen virtuell värld som existerar parallellt med den fysiska världen och i vilken människor kan interagera med varandra och med världen och dess innehåll.</t>
        </is>
      </c>
    </row>
    <row r="171">
      <c r="A171" s="1" t="str">
        <f>HYPERLINK("https://iate.europa.eu/entry/result/3626583/all", "3626583")</f>
        <v>3626583</v>
      </c>
      <c r="B171" t="inlineStr">
        <is>
          <t>EDUCATION AND COMMUNICATIONS;BUSINESS AND COMPETITION;TRADE</t>
        </is>
      </c>
      <c r="C171" t="inlineStr">
        <is>
          <t>EDUCATION AND COMMUNICATIONS|information and information processing;BUSINESS AND COMPETITION;TRADE|marketing|marketing|advertising</t>
        </is>
      </c>
      <c r="D171" t="inlineStr">
        <is>
          <t>yes</t>
        </is>
      </c>
      <c r="E171" t="inlineStr">
        <is>
          <t/>
        </is>
      </c>
      <c r="F171" s="2" t="inlineStr">
        <is>
          <t>посредническа онлайн рекламна услуга|
посредническа рекламна услуга</t>
        </is>
      </c>
      <c r="G171" s="2" t="inlineStr">
        <is>
          <t>3|
3</t>
        </is>
      </c>
      <c r="H171" s="2" t="inlineStr">
        <is>
          <t xml:space="preserve">|
</t>
        </is>
      </c>
      <c r="I171" t="inlineStr">
        <is>
          <t/>
        </is>
      </c>
      <c r="J171" s="2" t="inlineStr">
        <is>
          <t>služba pro zprostředkování reklamy|
online reklamní zprostředkovatelská služba</t>
        </is>
      </c>
      <c r="K171" s="2" t="inlineStr">
        <is>
          <t>3|
3</t>
        </is>
      </c>
      <c r="L171" s="2" t="inlineStr">
        <is>
          <t xml:space="preserve">|
</t>
        </is>
      </c>
      <c r="M171" t="inlineStr">
        <is>
          <t>&lt;a href="https://iate.europa.eu/entry/result/141060/cs" target="_blank"&gt;zprostředkovatelská služba&lt;/a&gt; související s reklamou</t>
        </is>
      </c>
      <c r="N171" s="2" t="inlineStr">
        <is>
          <t>reklameformidlingstjeneste</t>
        </is>
      </c>
      <c r="O171" s="2" t="inlineStr">
        <is>
          <t>3</t>
        </is>
      </c>
      <c r="P171" s="2" t="inlineStr">
        <is>
          <t/>
        </is>
      </c>
      <c r="Q171" t="inlineStr">
        <is>
          <t>en platformstjeneste, der leverer reklametjenester</t>
        </is>
      </c>
      <c r="R171" s="2" t="inlineStr">
        <is>
          <t>Online-Werbevermittlungsdienst|
Werbevermittlungsdienst</t>
        </is>
      </c>
      <c r="S171" s="2" t="inlineStr">
        <is>
          <t>3|
3</t>
        </is>
      </c>
      <c r="T171" s="2" t="inlineStr">
        <is>
          <t xml:space="preserve">|
</t>
        </is>
      </c>
      <c r="U171" t="inlineStr">
        <is>
          <t>zentraler
Plattformdienst für die Vermittlung von Werbediensten</t>
        </is>
      </c>
      <c r="V171" s="2" t="inlineStr">
        <is>
          <t>επιγραμμική διαφημιστική υπηρεσία διαμεσολάβησης|
υπηρεσία διαμεσολάβησης για διαφημίσεις</t>
        </is>
      </c>
      <c r="W171" s="2" t="inlineStr">
        <is>
          <t>3|
3</t>
        </is>
      </c>
      <c r="X171" s="2" t="inlineStr">
        <is>
          <t xml:space="preserve">|
</t>
        </is>
      </c>
      <c r="Y171" t="inlineStr">
        <is>
          <t/>
        </is>
      </c>
      <c r="Z171" s="2" t="inlineStr">
        <is>
          <t>advertising intermediation service|
advertisement intermediation service|
online advertising intermediation service</t>
        </is>
      </c>
      <c r="AA171" s="2" t="inlineStr">
        <is>
          <t>3|
1|
3</t>
        </is>
      </c>
      <c r="AB171" s="2" t="inlineStr">
        <is>
          <t xml:space="preserve">|
|
</t>
        </is>
      </c>
      <c r="AC171" t="inlineStr">
        <is>
          <t>&lt;a href="https://iate.europa.eu/entry/result/141060/all" target="_blank"&gt;intermediation service&lt;/a&gt; relating to advertising</t>
        </is>
      </c>
      <c r="AD171" s="2" t="inlineStr">
        <is>
          <t>servicio de intermediación publicitaria|
servicio de intermediación publicitaria en línea</t>
        </is>
      </c>
      <c r="AE171" s="2" t="inlineStr">
        <is>
          <t>3|
3</t>
        </is>
      </c>
      <c r="AF171" s="2" t="inlineStr">
        <is>
          <t xml:space="preserve">|
</t>
        </is>
      </c>
      <c r="AG171" t="inlineStr">
        <is>
          <t>&lt;a href="https://iate.europa.eu/entry/result/141060/es" target="_blank"&gt;Servicio de intermediación&lt;/a&gt; en el sector de la publicidad y los anuncios en línea.</t>
        </is>
      </c>
      <c r="AH171" s="2" t="inlineStr">
        <is>
          <t>internetireklaami vahendusteenus|
reklaamivahendusteenus</t>
        </is>
      </c>
      <c r="AI171" s="2" t="inlineStr">
        <is>
          <t>2|
2</t>
        </is>
      </c>
      <c r="AJ171" s="2" t="inlineStr">
        <is>
          <t>proposed|
proposed</t>
        </is>
      </c>
      <c r="AK171" t="inlineStr">
        <is>
          <t>reklaamiga seotud &lt;a href="https://iate.europa.eu/entry/result/141060/et" target="_blank"&gt;&lt;i&gt;vahendusteenus&lt;/i&gt;&lt;/a&gt;</t>
        </is>
      </c>
      <c r="AL171" s="2" t="inlineStr">
        <is>
          <t>mainonnan välityspalvelu</t>
        </is>
      </c>
      <c r="AM171" s="2" t="inlineStr">
        <is>
          <t>3</t>
        </is>
      </c>
      <c r="AN171" s="2" t="inlineStr">
        <is>
          <t/>
        </is>
      </c>
      <c r="AO171" t="inlineStr">
        <is>
          <t/>
        </is>
      </c>
      <c r="AP171" s="2" t="inlineStr">
        <is>
          <t>service d'intermédiation publicitaire|
service d'intermédiation publicitaire en ligne</t>
        </is>
      </c>
      <c r="AQ171" s="2" t="inlineStr">
        <is>
          <t>3|
3</t>
        </is>
      </c>
      <c r="AR171" s="2" t="inlineStr">
        <is>
          <t xml:space="preserve">|
</t>
        </is>
      </c>
      <c r="AS171" t="inlineStr">
        <is>
          <t>&lt;a href="https://iate.europa.eu/entry/result/141060/fr" target="_blank"&gt;service d'intermédiation&lt;/a&gt; dans le domaine de la publicité et des annonces en ligne</t>
        </is>
      </c>
      <c r="AT171" t="inlineStr">
        <is>
          <t/>
        </is>
      </c>
      <c r="AU171" t="inlineStr">
        <is>
          <t/>
        </is>
      </c>
      <c r="AV171" t="inlineStr">
        <is>
          <t/>
        </is>
      </c>
      <c r="AW171" t="inlineStr">
        <is>
          <t/>
        </is>
      </c>
      <c r="AX171" s="2" t="inlineStr">
        <is>
          <t>usluga posredovanja u oglašavanju</t>
        </is>
      </c>
      <c r="AY171" s="2" t="inlineStr">
        <is>
          <t>3</t>
        </is>
      </c>
      <c r="AZ171" s="2" t="inlineStr">
        <is>
          <t>proposed</t>
        </is>
      </c>
      <c r="BA171" t="inlineStr">
        <is>
          <t/>
        </is>
      </c>
      <c r="BB171" t="inlineStr">
        <is>
          <t/>
        </is>
      </c>
      <c r="BC171" t="inlineStr">
        <is>
          <t/>
        </is>
      </c>
      <c r="BD171" t="inlineStr">
        <is>
          <t/>
        </is>
      </c>
      <c r="BE171" t="inlineStr">
        <is>
          <t/>
        </is>
      </c>
      <c r="BF171" s="2" t="inlineStr">
        <is>
          <t>servizio di intermediazione pubblicitaria|
servizio di intermediazione pubblicitaria online</t>
        </is>
      </c>
      <c r="BG171" s="2" t="inlineStr">
        <is>
          <t>3|
3</t>
        </is>
      </c>
      <c r="BH171" s="2" t="inlineStr">
        <is>
          <t xml:space="preserve">|
</t>
        </is>
      </c>
      <c r="BI171" t="inlineStr">
        <is>
          <t>servizio di intermediazione nel settore della pubblicità e delle inserzioni online</t>
        </is>
      </c>
      <c r="BJ171" s="2" t="inlineStr">
        <is>
          <t>reklamos tarpininkavimo paslauga|
internetinės reklamos tarpininkavimo paslauga</t>
        </is>
      </c>
      <c r="BK171" s="2" t="inlineStr">
        <is>
          <t>3|
3</t>
        </is>
      </c>
      <c r="BL171" s="2" t="inlineStr">
        <is>
          <t xml:space="preserve">|
</t>
        </is>
      </c>
      <c r="BM171" t="inlineStr">
        <is>
          <t>reklamos srities &lt;a href="https://iate.europa.eu/entry/result/141060/lt-all" target="_blank"&gt;tarpininkavimo paslauga&lt;/a&gt;</t>
        </is>
      </c>
      <c r="BN171" s="2" t="inlineStr">
        <is>
          <t>reklāmas starpniecības pakalpojums|
tiešsaistes reklāmas starpniecības pakalpojums</t>
        </is>
      </c>
      <c r="BO171" s="2" t="inlineStr">
        <is>
          <t>3|
3</t>
        </is>
      </c>
      <c r="BP171" s="2" t="inlineStr">
        <is>
          <t xml:space="preserve">|
</t>
        </is>
      </c>
      <c r="BQ171" t="inlineStr">
        <is>
          <t>platformas pamatpakalpojums, kas saistīts ar reklāmas pakalpojumu starpniecību, tostarp reklāmas tīkliem un reklāmas biržām</t>
        </is>
      </c>
      <c r="BR171" s="2" t="inlineStr">
        <is>
          <t>servizz ta' intermedjazzjoni tar-reklamar online|
servizz ta’ intermedjazzjoni tar-reklamar</t>
        </is>
      </c>
      <c r="BS171" s="2" t="inlineStr">
        <is>
          <t>3|
3</t>
        </is>
      </c>
      <c r="BT171" s="2" t="inlineStr">
        <is>
          <t xml:space="preserve">|
</t>
        </is>
      </c>
      <c r="BU171" t="inlineStr">
        <is>
          <t>&lt;div&gt;servizz ta’ reklamar, inkluż kwalunkwe network ta’ reklamar, skambji ta’ reklamar u kwalunkwe servizz ieħor ta’ intermedjazzjoni tar-reklamar, ipprovduti minn fornitur ta’ xi wieħed mis-servizzi ewlenin tal-pjattaforma&lt;/div&gt;</t>
        </is>
      </c>
      <c r="BV171" s="2" t="inlineStr">
        <is>
          <t>advertentietussenhandelsdienst</t>
        </is>
      </c>
      <c r="BW171" s="2" t="inlineStr">
        <is>
          <t>3</t>
        </is>
      </c>
      <c r="BX171" s="2" t="inlineStr">
        <is>
          <t/>
        </is>
      </c>
      <c r="BY171" t="inlineStr">
        <is>
          <t>tussenhandelsdienst met betrekking tot advertenties</t>
        </is>
      </c>
      <c r="BZ171" s="2" t="inlineStr">
        <is>
          <t>pośrednictwo reklamowe|
pośrednictwo w sprzedaży miejsca na cele reklamowe</t>
        </is>
      </c>
      <c r="CA171" s="2" t="inlineStr">
        <is>
          <t>3|
3</t>
        </is>
      </c>
      <c r="CB171" s="2" t="inlineStr">
        <is>
          <t xml:space="preserve">|
</t>
        </is>
      </c>
      <c r="CC171" t="inlineStr">
        <is>
          <t>&lt;a href="https://iate.europa.eu/entry/result/141060/pl" target="_blank"&gt;usługa pośrednictwa&lt;/a&gt; odnosząca się do reklamy</t>
        </is>
      </c>
      <c r="CD171" s="2" t="inlineStr">
        <is>
          <t>serviço de intermediação publicitária|
serviço de intermediação publicitária em linha</t>
        </is>
      </c>
      <c r="CE171" s="2" t="inlineStr">
        <is>
          <t>3|
3</t>
        </is>
      </c>
      <c r="CF171" s="2" t="inlineStr">
        <is>
          <t xml:space="preserve">|
</t>
        </is>
      </c>
      <c r="CG171" t="inlineStr">
        <is>
          <t>Serviço de intermediação no domínio da publicidade e dos anúncios em linha.</t>
        </is>
      </c>
      <c r="CH171" s="2" t="inlineStr">
        <is>
          <t>serviciu de intermediere a publicității online|
serviciu de intermediere a publicității</t>
        </is>
      </c>
      <c r="CI171" s="2" t="inlineStr">
        <is>
          <t>3|
3</t>
        </is>
      </c>
      <c r="CJ171" s="2" t="inlineStr">
        <is>
          <t xml:space="preserve">|
</t>
        </is>
      </c>
      <c r="CK171" t="inlineStr">
        <is>
          <t>serviciu de intermediere legat de publicitatea online, prestat de un furnizor de &lt;a href="https://iate.europa.eu/entry/result/3592553/ro" target="_blank"&gt;servicii de platformă esențiale&lt;/a&gt;</t>
        </is>
      </c>
      <c r="CL171" s="2" t="inlineStr">
        <is>
          <t>sprostredkovateľská služba v oblasti reklamy|
služba sprostredkovania reklamy|
reklamná sprostredkovateľska služba</t>
        </is>
      </c>
      <c r="CM171" s="2" t="inlineStr">
        <is>
          <t>3|
3|
3</t>
        </is>
      </c>
      <c r="CN171" s="2" t="inlineStr">
        <is>
          <t xml:space="preserve">|
preferred|
</t>
        </is>
      </c>
      <c r="CO171" t="inlineStr">
        <is>
          <t/>
        </is>
      </c>
      <c r="CP171" s="2" t="inlineStr">
        <is>
          <t>spletna oglaševalska posredniška storitev|
oglaševalska posredniška storitev</t>
        </is>
      </c>
      <c r="CQ171" s="2" t="inlineStr">
        <is>
          <t>3|
3</t>
        </is>
      </c>
      <c r="CR171" s="2" t="inlineStr">
        <is>
          <t xml:space="preserve">|
</t>
        </is>
      </c>
      <c r="CS171" t="inlineStr">
        <is>
          <t/>
        </is>
      </c>
      <c r="CT171" s="2" t="inlineStr">
        <is>
          <t>annonsförmedlingstjänst</t>
        </is>
      </c>
      <c r="CU171" s="2" t="inlineStr">
        <is>
          <t>3</t>
        </is>
      </c>
      <c r="CV171" s="2" t="inlineStr">
        <is>
          <t/>
        </is>
      </c>
      <c r="CW171" t="inlineStr">
        <is>
          <t/>
        </is>
      </c>
    </row>
    <row r="172">
      <c r="A172" s="1" t="str">
        <f>HYPERLINK("https://iate.europa.eu/entry/result/918415/all", "918415")</f>
        <v>918415</v>
      </c>
      <c r="B172" t="inlineStr">
        <is>
          <t>TRADE;EDUCATION AND COMMUNICATIONS</t>
        </is>
      </c>
      <c r="C172" t="inlineStr">
        <is>
          <t>TRADE|marketing|marketing|advertising;EDUCATION AND COMMUNICATIONS|information technology and data processing</t>
        </is>
      </c>
      <c r="D172" t="inlineStr">
        <is>
          <t>yes</t>
        </is>
      </c>
      <c r="E172" t="inlineStr">
        <is>
          <t/>
        </is>
      </c>
      <c r="F172" s="2" t="inlineStr">
        <is>
          <t>рекламна импресия</t>
        </is>
      </c>
      <c r="G172" s="2" t="inlineStr">
        <is>
          <t>3</t>
        </is>
      </c>
      <c r="H172" s="2" t="inlineStr">
        <is>
          <t/>
        </is>
      </c>
      <c r="I172" t="inlineStr">
        <is>
          <t>състояние, при което поне една реклама е започнала да се изтегля на устройството на потребителя</t>
        </is>
      </c>
      <c r="J172" s="2" t="inlineStr">
        <is>
          <t>imprese reklamy|
imprese</t>
        </is>
      </c>
      <c r="K172" s="2" t="inlineStr">
        <is>
          <t>3|
3</t>
        </is>
      </c>
      <c r="L172" s="2" t="inlineStr">
        <is>
          <t xml:space="preserve">|
</t>
        </is>
      </c>
      <c r="M172" t="inlineStr">
        <is>
          <t>počet zobrazení dané reklamy
na webových stránkách</t>
        </is>
      </c>
      <c r="N172" s="2" t="inlineStr">
        <is>
          <t>annonceeksponering|
eksponering|
visning</t>
        </is>
      </c>
      <c r="O172" s="2" t="inlineStr">
        <is>
          <t>3|
4|
3</t>
        </is>
      </c>
      <c r="P172" s="2" t="inlineStr">
        <is>
          <t xml:space="preserve">|
|
</t>
        </is>
      </c>
      <c r="Q172" t="inlineStr">
        <is>
          <t>visning af en annonce på et websted eller i en app</t>
        </is>
      </c>
      <c r="R172" s="2" t="inlineStr">
        <is>
          <t>Werbeimpression|
Werbeeindruck</t>
        </is>
      </c>
      <c r="S172" s="2" t="inlineStr">
        <is>
          <t>3|
3</t>
        </is>
      </c>
      <c r="T172" s="2" t="inlineStr">
        <is>
          <t xml:space="preserve">|
</t>
        </is>
      </c>
      <c r="U172" t="inlineStr">
        <is>
          <t>in einer App oder
auf einer Website angezeigte einzeln gezählte Werbeeinblendung</t>
        </is>
      </c>
      <c r="V172" s="2" t="inlineStr">
        <is>
          <t>εμφάνιση διαφήμισης</t>
        </is>
      </c>
      <c r="W172" s="2" t="inlineStr">
        <is>
          <t>3</t>
        </is>
      </c>
      <c r="X172" s="2" t="inlineStr">
        <is>
          <t/>
        </is>
      </c>
      <c r="Y172" t="inlineStr">
        <is>
          <t/>
        </is>
      </c>
      <c r="Z172" s="2" t="inlineStr">
        <is>
          <t>advertisement impression|
advertising impression|
ad impression|
ad view|
impression</t>
        </is>
      </c>
      <c r="AA172" s="2" t="inlineStr">
        <is>
          <t>3|
1|
3|
1|
3</t>
        </is>
      </c>
      <c r="AB172" s="2" t="inlineStr">
        <is>
          <t xml:space="preserve">|
|
|
|
</t>
        </is>
      </c>
      <c r="AC172" t="inlineStr">
        <is>
          <t>(with reference to an app or a website) single instance of an advertisement being
displayed</t>
        </is>
      </c>
      <c r="AD172" s="2" t="inlineStr">
        <is>
          <t>impresión publicitaria</t>
        </is>
      </c>
      <c r="AE172" s="2" t="inlineStr">
        <is>
          <t>3</t>
        </is>
      </c>
      <c r="AF172" s="2" t="inlineStr">
        <is>
          <t/>
        </is>
      </c>
      <c r="AG172" t="inlineStr">
        <is>
          <t>Indicador que mide cada
una de las ocasiones en que un internauta ha estado en contacto con la
publicidad, es decir, cada anuncio recibido por su navegador, tanto si se ha
descargado totalmente en el dispositivo del usuario (aunque el internauta no haya
tenido una interacción directa con el anuncio) como si se ha empezado a
descargar (aunque el internauta no lo haya visto en su totalidad).</t>
        </is>
      </c>
      <c r="AH172" s="2" t="inlineStr">
        <is>
          <t>reklaami esitus|
kokkupuude reklaamiga</t>
        </is>
      </c>
      <c r="AI172" s="2" t="inlineStr">
        <is>
          <t>3|
3</t>
        </is>
      </c>
      <c r="AJ172" s="2" t="inlineStr">
        <is>
          <t xml:space="preserve">|
</t>
        </is>
      </c>
      <c r="AK172" t="inlineStr">
        <is>
          <t>olukord, kus leitakse, et kasutaja on kokku puutunud rakenduses või veebisaidil kuvatud reklaamiga</t>
        </is>
      </c>
      <c r="AL172" s="2" t="inlineStr">
        <is>
          <t>mainosnäyttö</t>
        </is>
      </c>
      <c r="AM172" s="2" t="inlineStr">
        <is>
          <t>3</t>
        </is>
      </c>
      <c r="AN172" s="2" t="inlineStr">
        <is>
          <t/>
        </is>
      </c>
      <c r="AO172" t="inlineStr">
        <is>
          <t>"Mainoksen näyttömäärä riippumatta siitä, onko mainosta klikattu vai ei."</t>
        </is>
      </c>
      <c r="AP172" s="2" t="inlineStr">
        <is>
          <t>impression d'annonce</t>
        </is>
      </c>
      <c r="AQ172" s="2" t="inlineStr">
        <is>
          <t>3</t>
        </is>
      </c>
      <c r="AR172" s="2" t="inlineStr">
        <is>
          <t/>
        </is>
      </c>
      <c r="AS172" t="inlineStr">
        <is>
          <t>situation dans laquelle un utilisateur est considéré comme ayant été exposé à une annonce à la suite de la diffusion ou d'un début de téléchargement de ladite annonce sur un appareil électronique dudit utilisateur</t>
        </is>
      </c>
      <c r="AT172" t="inlineStr">
        <is>
          <t/>
        </is>
      </c>
      <c r="AU172" t="inlineStr">
        <is>
          <t/>
        </is>
      </c>
      <c r="AV172" t="inlineStr">
        <is>
          <t/>
        </is>
      </c>
      <c r="AW172" t="inlineStr">
        <is>
          <t/>
        </is>
      </c>
      <c r="AX172" s="2" t="inlineStr">
        <is>
          <t>broj prikazivanja oglasa</t>
        </is>
      </c>
      <c r="AY172" s="2" t="inlineStr">
        <is>
          <t>2</t>
        </is>
      </c>
      <c r="AZ172" s="2" t="inlineStr">
        <is>
          <t>proposed</t>
        </is>
      </c>
      <c r="BA172" t="inlineStr">
        <is>
          <t/>
        </is>
      </c>
      <c r="BB172" t="inlineStr">
        <is>
          <t/>
        </is>
      </c>
      <c r="BC172" t="inlineStr">
        <is>
          <t/>
        </is>
      </c>
      <c r="BD172" t="inlineStr">
        <is>
          <t/>
        </is>
      </c>
      <c r="BE172" t="inlineStr">
        <is>
          <t/>
        </is>
      </c>
      <c r="BF172" s="2" t="inlineStr">
        <is>
          <t>impressione pubblicitaria|
impressione dell'annuncio</t>
        </is>
      </c>
      <c r="BG172" s="2" t="inlineStr">
        <is>
          <t>3|
3</t>
        </is>
      </c>
      <c r="BH172" s="2" t="inlineStr">
        <is>
          <t xml:space="preserve">|
</t>
        </is>
      </c>
      <c r="BI172" t="inlineStr">
        <is>
          <t>ogniqualvolta un annuncio viene mostrato al target di destinazione è come un'impressione pubblicitaria, il cui costo pubblicitario può essere addebitato sotto forma di CPM (costo per mille impressioni)</t>
        </is>
      </c>
      <c r="BJ172" s="2" t="inlineStr">
        <is>
          <t>reklamos parodymo atvejis|
reklamos pateikimo atvejis</t>
        </is>
      </c>
      <c r="BK172" s="2" t="inlineStr">
        <is>
          <t>3|
3</t>
        </is>
      </c>
      <c r="BL172" s="2" t="inlineStr">
        <is>
          <t xml:space="preserve">|
</t>
        </is>
      </c>
      <c r="BM172" t="inlineStr">
        <is>
          <t>(kalbant apie programėlę ar interneto svetainę) kiekvienas atvejis, kai naudotojui parodomas reklaminis pranešimas</t>
        </is>
      </c>
      <c r="BN172" s="2" t="inlineStr">
        <is>
          <t>reklāmas parādījums</t>
        </is>
      </c>
      <c r="BO172" s="2" t="inlineStr">
        <is>
          <t>2</t>
        </is>
      </c>
      <c r="BP172" s="2" t="inlineStr">
        <is>
          <t/>
        </is>
      </c>
      <c r="BQ172" t="inlineStr">
        <is>
          <t>lietotnē vai tīmekļa vietnē vienreiz parādīta reklāma</t>
        </is>
      </c>
      <c r="BR172" s="2" t="inlineStr">
        <is>
          <t>impressjoni tar-reklamar</t>
        </is>
      </c>
      <c r="BS172" s="2" t="inlineStr">
        <is>
          <t>3</t>
        </is>
      </c>
      <c r="BT172" s="2" t="inlineStr">
        <is>
          <t/>
        </is>
      </c>
      <c r="BU172" t="inlineStr">
        <is>
          <t>impressjoni tar-reklamar tingħadd meta reklam jintbagħat (jew ''jiġi ppubblikat'') mill-fornitur tas-server tar-reklami lil pubblikatur; ir-reklam jista' jiġi ddawnlowdjat fuq l-apparat tal-utent, irrenderjat jew ivviżwalizzat mill-utent</t>
        </is>
      </c>
      <c r="BV172" s="2" t="inlineStr">
        <is>
          <t>advertentievertoning|
advertentie-impressie</t>
        </is>
      </c>
      <c r="BW172" s="2" t="inlineStr">
        <is>
          <t>3|
3</t>
        </is>
      </c>
      <c r="BX172" s="2" t="inlineStr">
        <is>
          <t xml:space="preserve">|
</t>
        </is>
      </c>
      <c r="BY172" t="inlineStr">
        <is>
          <t>het aantal keren dat een advertentie wordt getoond; vaak gebruikt bij banners op een website</t>
        </is>
      </c>
      <c r="BZ172" s="2" t="inlineStr">
        <is>
          <t>wyświetlenie</t>
        </is>
      </c>
      <c r="CA172" s="2" t="inlineStr">
        <is>
          <t>3</t>
        </is>
      </c>
      <c r="CB172" s="2" t="inlineStr">
        <is>
          <t/>
        </is>
      </c>
      <c r="CC172" t="inlineStr">
        <is>
          <t>pokazanie reklamy użytkownikowi; wyświetlenie jest rejestrowane za każdym razem, gdy reklama pojawia się na stronie wyników wyszukiwania lub w innej witrynie</t>
        </is>
      </c>
      <c r="CD172" s="2" t="inlineStr">
        <is>
          <t>impressão de anúncio|
reprodução publicitária|
visualização de anúncio</t>
        </is>
      </c>
      <c r="CE172" s="2" t="inlineStr">
        <is>
          <t>3|
3|
3</t>
        </is>
      </c>
      <c r="CF172" s="2" t="inlineStr">
        <is>
          <t xml:space="preserve">|
preferred|
</t>
        </is>
      </c>
      <c r="CG172" t="inlineStr">
        <is>
          <t>Número de vezes que um anúncio é visto numa página Web, num determinado intervalo de tempo.</t>
        </is>
      </c>
      <c r="CH172" s="2" t="inlineStr">
        <is>
          <t>afișare publicitară|
afișare|
afișare de anunț</t>
        </is>
      </c>
      <c r="CI172" s="2" t="inlineStr">
        <is>
          <t>3|
3|
3</t>
        </is>
      </c>
      <c r="CJ172" s="2" t="inlineStr">
        <is>
          <t xml:space="preserve">|
|
</t>
        </is>
      </c>
      <c r="CK172" t="inlineStr">
        <is>
          <t>ocurență individuală de afișare a unui anunț publicitar online</t>
        </is>
      </c>
      <c r="CL172" s="2" t="inlineStr">
        <is>
          <t>zobrazenie reklamy|
pozretie reklamy|
zobrazenie|
impresia</t>
        </is>
      </c>
      <c r="CM172" s="2" t="inlineStr">
        <is>
          <t>3|
3|
3|
3</t>
        </is>
      </c>
      <c r="CN172" s="2" t="inlineStr">
        <is>
          <t xml:space="preserve">preferred|
|
|
</t>
        </is>
      </c>
      <c r="CO172" t="inlineStr">
        <is>
          <t>jedno zobrazenie daného reklamného prvku na stránke, ktorá reklamu poskytuje</t>
        </is>
      </c>
      <c r="CP172" s="2" t="inlineStr">
        <is>
          <t>prikaz oglasa</t>
        </is>
      </c>
      <c r="CQ172" s="2" t="inlineStr">
        <is>
          <t>2</t>
        </is>
      </c>
      <c r="CR172" s="2" t="inlineStr">
        <is>
          <t/>
        </is>
      </c>
      <c r="CS172" t="inlineStr">
        <is>
          <t>merilo, ki pove, kolikokrat je bil oglas prikazan (ne glede na to, ali je bil opravljen klik ali ne); vsakič, ko je oglas prikazan, se to šteje kot en prikaz</t>
        </is>
      </c>
      <c r="CT172" s="2" t="inlineStr">
        <is>
          <t>annonsintryck</t>
        </is>
      </c>
      <c r="CU172" s="2" t="inlineStr">
        <is>
          <t>3</t>
        </is>
      </c>
      <c r="CV172" s="2" t="inlineStr">
        <is>
          <t/>
        </is>
      </c>
      <c r="CW172" t="inlineStr">
        <is>
          <t/>
        </is>
      </c>
    </row>
    <row r="173">
      <c r="A173" s="1" t="str">
        <f>HYPERLINK("https://iate.europa.eu/entry/result/3593230/all", "3593230")</f>
        <v>3593230</v>
      </c>
      <c r="B173" t="inlineStr">
        <is>
          <t>FINANCE;EDUCATION AND COMMUNICATIONS</t>
        </is>
      </c>
      <c r="C173" t="inlineStr">
        <is>
          <t>FINANCE|financial institutions and credit|financial services;EDUCATION AND COMMUNICATIONS|information technology and data processing</t>
        </is>
      </c>
      <c r="D173" t="inlineStr">
        <is>
          <t>yes</t>
        </is>
      </c>
      <c r="E173" t="inlineStr">
        <is>
          <t/>
        </is>
      </c>
      <c r="F173" s="2" t="inlineStr">
        <is>
          <t>тестване на проникването</t>
        </is>
      </c>
      <c r="G173" s="2" t="inlineStr">
        <is>
          <t>3</t>
        </is>
      </c>
      <c r="H173" s="2" t="inlineStr">
        <is>
          <t/>
        </is>
      </c>
      <c r="I173" t="inlineStr">
        <is>
          <t>симулиране на тактиката, техниките и процедурите на реални източници на заплаха, които се възприема, че представляват истинска киберзаплаха; тази симулация представлява контролиран, специално разработен и опиращ се на разузнавателни сведения (червен екип) тест на възловите оперативни производствени системи на дружеството</t>
        </is>
      </c>
      <c r="J173" s="2" t="inlineStr">
        <is>
          <t>penetrační testování na základě hrozeb</t>
        </is>
      </c>
      <c r="K173" s="2" t="inlineStr">
        <is>
          <t>2</t>
        </is>
      </c>
      <c r="L173" s="2" t="inlineStr">
        <is>
          <t>proposed</t>
        </is>
      </c>
      <c r="M173" t="inlineStr">
        <is>
          <t>rámec napodobující taktiku, techniky a postupy skutečných aktérů hrozeb 
vnímaných jako skutečná kybernetická hrozba, který poskytuje řízené, 
individualizované a na operativních informacích založené (metoda 
„červeného týmu“) testování kritických systémů subjektu za provozu</t>
        </is>
      </c>
      <c r="N173" s="2" t="inlineStr">
        <is>
          <t>TLPT|
trusselsbaseret penetrationstest</t>
        </is>
      </c>
      <c r="O173" s="2" t="inlineStr">
        <is>
          <t>3|
3</t>
        </is>
      </c>
      <c r="P173" s="2" t="inlineStr">
        <is>
          <t xml:space="preserve">|
</t>
        </is>
      </c>
      <c r="Q173" t="inlineStr">
        <is>
          <t>ramme, der efterligner de taktikker, teknikker og procedurer, som bruges af rigtige trusselsaktører og betragtes som reelle cybertrusler, og som muliggør en kontrolleret, skræddersyet, efterretningsbaseret (rødt team) test af enhedens kritiske live-produktionssystemer</t>
        </is>
      </c>
      <c r="R173" s="2" t="inlineStr">
        <is>
          <t>bedrohungsorientierte Penetrationstests</t>
        </is>
      </c>
      <c r="S173" s="2" t="inlineStr">
        <is>
          <t>3</t>
        </is>
      </c>
      <c r="T173" s="2" t="inlineStr">
        <is>
          <t/>
        </is>
      </c>
      <c r="U173" t="inlineStr">
        <is>
          <t>Rahmen, der Taktik, Techniken und Verfahren realer Angriffsvektoren, die als echte Cyberbedrohung empfunden werden, nachbildet und einen kontrollierten, maßgeschneiderten, erkenntnisgestützten (Red-Team-)Test der kritischen Live-Produktionssysteme des Unternehmens ermöglicht</t>
        </is>
      </c>
      <c r="V173" s="2" t="inlineStr">
        <is>
          <t>TLPT|
δοκιμή διείσδυσης βάσει απειλών</t>
        </is>
      </c>
      <c r="W173" s="2" t="inlineStr">
        <is>
          <t>3|
3</t>
        </is>
      </c>
      <c r="X173" s="2" t="inlineStr">
        <is>
          <t xml:space="preserve">|
</t>
        </is>
      </c>
      <c r="Y173" t="inlineStr">
        <is>
          <t>πλαίσιο μίμησης των τακτικών, των τεχνικών και των διαδικασιών που χρησιμοποιούν πραγματικοί παράγοντες απειλής που θεωρείται ως γνήσια κυβερνοαπειλή, το οποίο παρέχει ελεγχόμενη, κατά παραγγελία και βάσει στοιχείων (κόκκινη ομάδα) δοκιμή των κρίσιμων συστημάτων ζωντανής παραγωγής της οντότητας</t>
        </is>
      </c>
      <c r="Z173" s="2" t="inlineStr">
        <is>
          <t>threat led penetration testing|
TLPT|
ethical red teaming</t>
        </is>
      </c>
      <c r="AA173" s="2" t="inlineStr">
        <is>
          <t>3|
3|
3</t>
        </is>
      </c>
      <c r="AB173" s="2" t="inlineStr">
        <is>
          <t xml:space="preserve">|
|
</t>
        </is>
      </c>
      <c r="AC173" t="inlineStr">
        <is>
          <t>framework that mimics the tactics, techniques and procedures of real-life threat actors perceived as posing a genuine cyber threat, that delivers a controlled, bespoke, intelligence-led (red team) test of the entity’s critical live production systems</t>
        </is>
      </c>
      <c r="AD173" s="2" t="inlineStr">
        <is>
          <t>prueba de penetración guiada por amenazas</t>
        </is>
      </c>
      <c r="AE173" s="2" t="inlineStr">
        <is>
          <t>3</t>
        </is>
      </c>
      <c r="AF173" s="2" t="inlineStr">
        <is>
          <t/>
        </is>
      </c>
      <c r="AG173" t="inlineStr">
        <is>
          <t>Marco que imita las tácticas, técnicas y procedimientos de actores de amenazas reales que se considera presentan una auténtica ciberamenaza, y que da lugar a una prueba controlada, a medida y basada en inteligencia (equipo rojo) de los sistemas de producción en vivo esenciales de la entidad.</t>
        </is>
      </c>
      <c r="AH173" s="2" t="inlineStr">
        <is>
          <t>ohuteabel põhinev läbistustestimine</t>
        </is>
      </c>
      <c r="AI173" s="2" t="inlineStr">
        <is>
          <t>3</t>
        </is>
      </c>
      <c r="AJ173" s="2" t="inlineStr">
        <is>
          <t/>
        </is>
      </c>
      <c r="AK173" t="inlineStr">
        <is>
          <t>tingimused, mis matkivad taktikat, tehnikat ja menetlusi, mida kasutavad tegelikud ohusubjektid, keda tajutakse tegeliku küberohu tekitajatena, ning mis võimaldavad teha ettevõtja kriitilise tähtsusega töötavate tarbesüsteemide kontrollitud, kohandatud, teadmuspõhise (punane tiim) testi</t>
        </is>
      </c>
      <c r="AL173" s="2" t="inlineStr">
        <is>
          <t>uhkaperusteinen tunkeutumistestaus</t>
        </is>
      </c>
      <c r="AM173" s="2" t="inlineStr">
        <is>
          <t>3</t>
        </is>
      </c>
      <c r="AN173" s="2" t="inlineStr">
        <is>
          <t/>
        </is>
      </c>
      <c r="AO173" t="inlineStr">
        <is>
          <t>toiminta, jossa jäljitellään aitona kyberuhkana pidettyjen todellisten uhkatoimijoiden taktiikoita, tekniikoita ja menettelyjä ja jonka avulla yhteisön kriittisille toiminnassa oleville tuotantojärjestelmille tehdään valvottu, räätälöity, tiedustelutietoon perustuva hyökkäystestaus (ns. red team)</t>
        </is>
      </c>
      <c r="AP173" s="2" t="inlineStr">
        <is>
          <t>test de pénétration fondé sur la menace</t>
        </is>
      </c>
      <c r="AQ173" s="2" t="inlineStr">
        <is>
          <t>3</t>
        </is>
      </c>
      <c r="AR173" s="2" t="inlineStr">
        <is>
          <t/>
        </is>
      </c>
      <c r="AS173" t="inlineStr">
        <is>
          <t>cadre simulant les tactiques, les techniques et les
procédures d’acteurs de la menace réels perçus comme représentant une véritable
cybermenace, qui permet de tester de manière contrôlée, sur mesure et en
fonction des renseignements (&lt;a href="https://iate.europa.eu/entry/result/3565973/fr" target="_blank"&gt;red team&lt;/a&gt;) les systèmes de production en direct
critiques de l’entité</t>
        </is>
      </c>
      <c r="AT173" t="inlineStr">
        <is>
          <t/>
        </is>
      </c>
      <c r="AU173" t="inlineStr">
        <is>
          <t/>
        </is>
      </c>
      <c r="AV173" t="inlineStr">
        <is>
          <t/>
        </is>
      </c>
      <c r="AW173" t="inlineStr">
        <is>
          <t/>
        </is>
      </c>
      <c r="AX173" s="2" t="inlineStr">
        <is>
          <t>penetracijsko testiranjo vođeno prijetnjama</t>
        </is>
      </c>
      <c r="AY173" s="2" t="inlineStr">
        <is>
          <t>3</t>
        </is>
      </c>
      <c r="AZ173" s="2" t="inlineStr">
        <is>
          <t/>
        </is>
      </c>
      <c r="BA173" t="inlineStr">
        <is>
          <t>okvir koji oponaša taktike, tehnike i procedure stvarnih aktera prijetnji koje se smatraju stvarnom kiberprijetnjom, koji omogućuje kontrolirano, prilagođeno testiranje subjektovih ključnih sustava trenutačno u produkciji, na temelju saznanja o prijetnjama</t>
        </is>
      </c>
      <c r="BB173" s="2" t="inlineStr">
        <is>
          <t>fenyegetettségi szempontú behatolási tesztelés|
TLPT</t>
        </is>
      </c>
      <c r="BC173" s="2" t="inlineStr">
        <is>
          <t>3|
3</t>
        </is>
      </c>
      <c r="BD173" s="2" t="inlineStr">
        <is>
          <t xml:space="preserve">proposed|
</t>
        </is>
      </c>
      <c r="BE173" t="inlineStr">
        <is>
          <t>tényleges kiberfenyegetés forrásaként észlelt, valós fenyegető szereplők taktikájának, módszereinek és eljárásainak utánzásával érdekütköztetéses elemzőcsoport által végzett ellenőrzött, célzott, információkon alapuló teszt a szervezet kulcsfontosságú éles rendszerein</t>
        </is>
      </c>
      <c r="BF173" s="2" t="inlineStr">
        <is>
          <t>test di penetrazione basato su minacce|
red team per l’hacking etico|
TLPT</t>
        </is>
      </c>
      <c r="BG173" s="2" t="inlineStr">
        <is>
          <t>3|
3|
3</t>
        </is>
      </c>
      <c r="BH173" s="2" t="inlineStr">
        <is>
          <t xml:space="preserve">|
|
</t>
        </is>
      </c>
      <c r="BI173" t="inlineStr">
        <is>
          <t>quadro
che imita le tattiche, le tecniche e le procedure messe in atto nella vita
reale dagli autori delle minacce e percepite come minaccia informatica
autentica, che consente di eseguire un test controllato, mirato e fondato su
dati (&lt;i&gt;red team&lt;/i&gt;) dei reali sistemi di
produzione critici dell'entità</t>
        </is>
      </c>
      <c r="BJ173" s="2" t="inlineStr">
        <is>
          <t>grėsmėmis grindžiamas skverbimosi testavimas</t>
        </is>
      </c>
      <c r="BK173" s="2" t="inlineStr">
        <is>
          <t>3</t>
        </is>
      </c>
      <c r="BL173" s="2" t="inlineStr">
        <is>
          <t/>
        </is>
      </c>
      <c r="BM173" t="inlineStr">
        <is>
          <t>sistema, kuria imituojama realių priešiškų subjektų, kurie laikomi keliančiais tikrą kibernetinę grėsmę, taktika, metodai ir procedūros ir pagal kurią atliekamas kontroliuojamas, specialiai pritaikytas, žvalgybos informacija grindžiamas (raudonosios komandos atliekamas) subjekto ypatingos svarbos tikralaikių produkcijos sistemų bandymas</t>
        </is>
      </c>
      <c r="BN173" s="2" t="inlineStr">
        <is>
          <t>ētiskā sarkanās komandas izmantošana|
draudu vadīta ielaušanās testēšana</t>
        </is>
      </c>
      <c r="BO173" s="2" t="inlineStr">
        <is>
          <t>2|
2</t>
        </is>
      </c>
      <c r="BP173" s="2" t="inlineStr">
        <is>
          <t xml:space="preserve">|
</t>
        </is>
      </c>
      <c r="BQ173" t="inlineStr">
        <is>
          <t>tādas apdraudējuma dalībnieku taktikas,
paņēmienu un procedūru, kas tiek uztverti kā patiesi kiberdraudi, imitēšana un vienības
kritiski svarīgas aktīvas izstrādes sistēmas kontrolēta īpaši izstrādāta,
izlūkdatu vadīta testēšana</t>
        </is>
      </c>
      <c r="BR173" s="2" t="inlineStr">
        <is>
          <t>ittestjar tal-penetrazzjoni bbażat fuq it-theddid</t>
        </is>
      </c>
      <c r="BS173" s="2" t="inlineStr">
        <is>
          <t>3</t>
        </is>
      </c>
      <c r="BT173" s="2" t="inlineStr">
        <is>
          <t/>
        </is>
      </c>
      <c r="BU173" t="inlineStr">
        <is>
          <t>qafas li jimita t-tattiċi, it-tekniki u l-proċeduri ta’ atturi ta’ theddid fil-ħajja reali perċepiti bħala li jippreżentaw theddida ċibernetika ġenwina, u li jippermetti li jsir test ikkontrollat, personalizzat u bbażat fuq l-intelligenza (it-tim l-aħmar) tas-sistemi reali ta’ produzzjoni kritiċi tal-entità</t>
        </is>
      </c>
      <c r="BV173" s="2" t="inlineStr">
        <is>
          <t>dreigingsgestuurde penetratietest</t>
        </is>
      </c>
      <c r="BW173" s="2" t="inlineStr">
        <is>
          <t>3</t>
        </is>
      </c>
      <c r="BX173" s="2" t="inlineStr">
        <is>
          <t/>
        </is>
      </c>
      <c r="BY173" t="inlineStr">
        <is>
          <t>kader waarin de tactiek, de technieken en procedures van levensechte, als een reële cyberdreiging ervaren dreigingsactoren worden nagebootst en waarin een gecontroleerde, op maat gesneden, door inlichtingen gestuurde (red team) test van de cruciale reëel bestaande productiesystemen van de entiteit wordt voorgebracht</t>
        </is>
      </c>
      <c r="BZ173" s="2" t="inlineStr">
        <is>
          <t>etyczne testy typu red teaming|
testy penetracyjne pod kątem wyszukiwania zagrożeń</t>
        </is>
      </c>
      <c r="CA173" s="2" t="inlineStr">
        <is>
          <t>3|
3</t>
        </is>
      </c>
      <c r="CB173" s="2" t="inlineStr">
        <is>
          <t xml:space="preserve">|
</t>
        </is>
      </c>
      <c r="CC173" t="inlineStr">
        <is>
          <t>ramy naśladujące taktykę, techniki i procedury stosowane w rzeczywistości przez agresorów stanowiących cyberzagrożenie, które zapewniają kontrolowane, dostosowane do konkretnych zagrożeń, oparte na analizie zagrożeń (zespół atakujący) testy działających na bieżąco krytycznych systemów produkcji podmiotu</t>
        </is>
      </c>
      <c r="CD173" s="2" t="inlineStr">
        <is>
          <t>teste de penetração baseado na ameaça</t>
        </is>
      </c>
      <c r="CE173" s="2" t="inlineStr">
        <is>
          <t>2</t>
        </is>
      </c>
      <c r="CF173" s="2" t="inlineStr">
        <is>
          <t>proposed</t>
        </is>
      </c>
      <c r="CG173" t="inlineStr">
        <is>
          <t>Quadro que simula as táticas, as técnicas e os procedimentos de autores de ameaças reais que se considera representarem uma efetiva ciberameaça e que realiza testes controlados, adaptados e com base em informações («equipa vermelha») dos sistemas críticos de produção da entidade.</t>
        </is>
      </c>
      <c r="CH173" s="2" t="inlineStr">
        <is>
          <t>test de penetrare bazat pe amenințări|
testare a penetrării bazată pe amenințări|
TLPT</t>
        </is>
      </c>
      <c r="CI173" s="2" t="inlineStr">
        <is>
          <t>3|
3|
3</t>
        </is>
      </c>
      <c r="CJ173" s="2" t="inlineStr">
        <is>
          <t xml:space="preserve">|
|
</t>
        </is>
      </c>
      <c r="CK173" t="inlineStr">
        <is>
          <t>un cadru care imită tacticile, tehnicile și procedurile utilizate de 
entitățile răuvoitoare din viața reală, percepute ca reprezentând o 
amenințare cibernetică autentică, și care asigură un test controlat, 
personalizat, bazat pe informații (de tip „echipa roșie”) al sistemelor 
critice de producție în timp real ale entității</t>
        </is>
      </c>
      <c r="CL173" s="2" t="inlineStr">
        <is>
          <t>penetračné testovanie na základe konkrétnej hrozby|
etický červený tím</t>
        </is>
      </c>
      <c r="CM173" s="2" t="inlineStr">
        <is>
          <t>3|
3</t>
        </is>
      </c>
      <c r="CN173" s="2" t="inlineStr">
        <is>
          <t xml:space="preserve">|
</t>
        </is>
      </c>
      <c r="CO173" t="inlineStr">
        <is>
          <t>rámec, ktorý simuluje taktiku, techniky a postupy reálnych aktérov hrozby považovaných za subjekty predstavujúce skutočnú kybernetickú hrozbu a ktorým sa realizuje kontrolovaný, individualizovaný test kritických živých produkčných systémov daného subjektu založený na spravodajských informáciách (červený tím)</t>
        </is>
      </c>
      <c r="CP173" s="2" t="inlineStr">
        <is>
          <t>penetracijsko testiranje na podlagi analize groženj</t>
        </is>
      </c>
      <c r="CQ173" s="2" t="inlineStr">
        <is>
          <t>3</t>
        </is>
      </c>
      <c r="CR173" s="2" t="inlineStr">
        <is>
          <t/>
        </is>
      </c>
      <c r="CS173" t="inlineStr">
        <is>
          <t>okvir, ki posnema taktike, tehnike in postopke dejanskih akterjev groženj, za katere se šteje, da predstavljajo resnično kibernetsko grožnjo, in ki zagotavlja nadzorovan, prilagojen in na podlagi obveščevalnih podatkov (rdeča ekipa) oblikovan test ključnih aktivnih produkcijskih sistemov subjekta</t>
        </is>
      </c>
      <c r="CT173" s="2" t="inlineStr">
        <is>
          <t>hotstyrd penetrationstestning</t>
        </is>
      </c>
      <c r="CU173" s="2" t="inlineStr">
        <is>
          <t>3</t>
        </is>
      </c>
      <c r="CV173" s="2" t="inlineStr">
        <is>
          <t/>
        </is>
      </c>
      <c r="CW173" t="inlineStr">
        <is>
          <t>ram som efterliknar den taktik, teknik och de förfaranden som används av verkliga fientliga aktörer, som uppfattas som ett genuint cyberhot och som ger ett kontrollerat, skräddarsytt, underrättelsestyrt (”red team/rött lag”) test av de kritiska produktionssystem som är i drift hos enheten</t>
        </is>
      </c>
    </row>
    <row r="174">
      <c r="A174" s="1" t="str">
        <f>HYPERLINK("https://iate.europa.eu/entry/result/3527118/all", "3527118")</f>
        <v>3527118</v>
      </c>
      <c r="B174" t="inlineStr">
        <is>
          <t>EDUCATION AND COMMUNICATIONS;LAW</t>
        </is>
      </c>
      <c r="C174" t="inlineStr">
        <is>
          <t>EDUCATION AND COMMUNICATIONS|communications|communications systems;EDUCATION AND COMMUNICATIONS|information technology and data processing;LAW</t>
        </is>
      </c>
      <c r="D174" t="inlineStr">
        <is>
          <t>yes</t>
        </is>
      </c>
      <c r="E174" t="inlineStr">
        <is>
          <t/>
        </is>
      </c>
      <c r="F174" s="2" t="inlineStr">
        <is>
          <t>електронен сертификат</t>
        </is>
      </c>
      <c r="G174" s="2" t="inlineStr">
        <is>
          <t>4</t>
        </is>
      </c>
      <c r="H174" s="2" t="inlineStr">
        <is>
          <t/>
        </is>
      </c>
      <c r="I174" t="inlineStr">
        <is>
          <t>електронен файл, издаден от сертифициращ орган, който свързва публичен ключ със самоличност, и който се използва за следните цели: потвърждаване на принадлежността на даден публичен ключ на определено лице, установяване на идентичността на притежателя, проверяване на подписа от такова лице или криптиране на съобщение, адресирано до това лице</t>
        </is>
      </c>
      <c r="J174" s="2" t="inlineStr">
        <is>
          <t>digitální certifikát|
certifikát|
elektronický certifikát</t>
        </is>
      </c>
      <c r="K174" s="2" t="inlineStr">
        <is>
          <t>3|
3|
3</t>
        </is>
      </c>
      <c r="L174" s="2" t="inlineStr">
        <is>
          <t xml:space="preserve">|
|
</t>
        </is>
      </c>
      <c r="M174" t="inlineStr">
        <is>
          <t>elektronický soubor vydaný certifikačními orgány, který spojuje veřejný klíč s určitou totožností a který se používá k následujícím účelům: k ověření, že veřejný klíč patří určité osobě, k ověření totožnosti držitele, ke kontrole podpisu této osoby či k šifrování zpráv adresovaných této osobě</t>
        </is>
      </c>
      <c r="N174" s="2" t="inlineStr">
        <is>
          <t>digitalt certifikat|
elektronisk certifikat|
certifikat</t>
        </is>
      </c>
      <c r="O174" s="2" t="inlineStr">
        <is>
          <t>3|
3|
3</t>
        </is>
      </c>
      <c r="P174" s="2" t="inlineStr">
        <is>
          <t xml:space="preserve">|
|
</t>
        </is>
      </c>
      <c r="Q174" t="inlineStr">
        <is>
          <t>elektronisk fil, udstedt af certificeringsmyndighederne, der knytter en identitet til en offentlig nøgle, og som anvendes til følgende: at kontrollere, at en offentlig nøgle tilhører en person, bekræfte indehaverens identitet, kontrollere en underskrift fra denne person eller til at kryptere en meddelelse adresseret til denne</t>
        </is>
      </c>
      <c r="R174" s="2" t="inlineStr">
        <is>
          <t>Zertifikat|
elektronisches Zertifikat|
digitales Zertifikat</t>
        </is>
      </c>
      <c r="S174" s="2" t="inlineStr">
        <is>
          <t>3|
3|
3</t>
        </is>
      </c>
      <c r="T174" s="2" t="inlineStr">
        <is>
          <t xml:space="preserve">|
|
</t>
        </is>
      </c>
      <c r="U174" t="inlineStr">
        <is>
          <t>von den Zertifizierungsstellen ausgestellte elektronische Datei, die einen Public Key mit einer Identität verbindet und die für die folgenden Zwecke verwendet wird: zur Überprüfung, dass ein Public Key zu einer bestimmten Person gehört, zur Authentifizierung des Inhabers, zur Überprüfung einer Signatur dieser Person oder zur Entschlüsselung einer an diese Person gerichtete Nachricht</t>
        </is>
      </c>
      <c r="V174" s="2" t="inlineStr">
        <is>
          <t>ψηφιακό πιστοποιητικό|
πιστοποιητικό|
ηλεκτρονικό πιστοποιητικό</t>
        </is>
      </c>
      <c r="W174" s="2" t="inlineStr">
        <is>
          <t>3|
3|
3</t>
        </is>
      </c>
      <c r="X174" s="2" t="inlineStr">
        <is>
          <t xml:space="preserve">|
|
</t>
        </is>
      </c>
      <c r="Y174" t="inlineStr">
        <is>
          <t>ηλεκτρονικό αρχείο, εκδιδόμενο από τις αρχές πιστοποίησης, το οποίο συνδέει μια δημόσια κλείδα με ορισμένη ταυτότητα και χρησιμοποιείται προκειμένου να επαληθευθεί ότι η δημόσια κλείδα ανήκει σε συγκεκριμένο πρόσωπο, να πιστοποιηθεί ο κάτοχος, να ελεγχθεί η υπογραφή του συγκεκριμένου προσώπου ή να κρυπτογραφηθεί μήνυμα που απευθύνεται στο πρόσωπο αυτό.</t>
        </is>
      </c>
      <c r="Z174" s="2" t="inlineStr">
        <is>
          <t>digital certificate|
certificate|
electronic certificate</t>
        </is>
      </c>
      <c r="AA174" s="2" t="inlineStr">
        <is>
          <t>3|
3|
3</t>
        </is>
      </c>
      <c r="AB174" s="2" t="inlineStr">
        <is>
          <t xml:space="preserve">|
|
</t>
        </is>
      </c>
      <c r="AC174" t="inlineStr">
        <is>
          <t>electronic file, issued by the certification authorities, that binds a &lt;a href="https://iate.europa.eu/entry/result/1484716/en" target="_blank"&gt;public key&lt;/a&gt; with an identity and which is used for the following: to verify that a public key belongs to an individual, to authenticate the holder, to check a signature from this individual or to encrypt a message addressed to this individual</t>
        </is>
      </c>
      <c r="AD174" s="2" t="inlineStr">
        <is>
          <t>certificado|
certificado digital|
certificado electrónico</t>
        </is>
      </c>
      <c r="AE174" s="2" t="inlineStr">
        <is>
          <t>3|
3|
3</t>
        </is>
      </c>
      <c r="AF174" s="2" t="inlineStr">
        <is>
          <t xml:space="preserve">|
|
</t>
        </is>
      </c>
      <c r="AG174" t="inlineStr">
        <is>
          <t>Fichero electrónico expedido por las autoridades certificadoras &lt;a href="/entry/result/897783/all" id="ENTRY_TO_ENTRY_CONVERTER" target="_blank"&gt;IATE:897783&lt;/a&gt; que vincula una clave pública &lt;a href="/entry/result/1484716/all" id="ENTRY_TO_ENTRY_CONVERTER" target="_blank"&gt;IATE:1484716&lt;/a&gt; a una identidad y se usa para: verificar que una clave pública pertenece a un individuo; autenticar la identidad del titular; comprobar una firma de este individuo, o cifrar un mensaje a él dirigido. Los certificados se mantienen en dispositivos materiales como tarjetas inteligentes o barras de USB, y las referencias a los certificados incluyen estos dispositivos materiales.</t>
        </is>
      </c>
      <c r="AH174" s="2" t="inlineStr">
        <is>
          <t>digisertifikaat|
elektrooniline sertifikaat|
sertifikaat|
digitaalne sertifikaat</t>
        </is>
      </c>
      <c r="AI174" s="2" t="inlineStr">
        <is>
          <t>3|
3|
3|
3</t>
        </is>
      </c>
      <c r="AJ174" s="2" t="inlineStr">
        <is>
          <t xml:space="preserve">|
|
|
</t>
        </is>
      </c>
      <c r="AK174" t="inlineStr">
        <is>
          <t>sertifitseerimisasutuste poolt väljastatud elektrooniline andmefail, mis seob avaliku võtme isikuga ning mida kasutatakse järgmiseks otstarbeks: avaliku võtme asjaomasele isikule kuuluvuse kontrollimiseks; omaniku isiku tuvastamiseks; isiku allkirja kontrollimiseks või isikule adresseeritud sõnumi krüpteerimiseks</t>
        </is>
      </c>
      <c r="AL174" s="2" t="inlineStr">
        <is>
          <t>sähköinen varmenne|
varmenne|
digitaalinen varmenne</t>
        </is>
      </c>
      <c r="AM174" s="2" t="inlineStr">
        <is>
          <t>3|
3|
3</t>
        </is>
      </c>
      <c r="AN174" s="2" t="inlineStr">
        <is>
          <t xml:space="preserve">|
|
</t>
        </is>
      </c>
      <c r="AO174" t="inlineStr">
        <is>
          <t>Varmentajan antama sähköinen tiedosto, joka yhdistää julkisen avaimen tiettyyn henkilöllisyyteen ja jota käytetään varmentamaan julkisen avaimen kuuluminen tietylle yksilölle, tunnistamaan varmenteen haltija, tarkastamaan kyseisen yksilön allekirjoitus tai salaamaan kyseiselle yksilölle osoitettu sanoma.</t>
        </is>
      </c>
      <c r="AP174" s="2" t="inlineStr">
        <is>
          <t>certificat électronique|
certificat numérique|
certificat</t>
        </is>
      </c>
      <c r="AQ174" s="2" t="inlineStr">
        <is>
          <t>3|
3|
3</t>
        </is>
      </c>
      <c r="AR174" s="2" t="inlineStr">
        <is>
          <t xml:space="preserve">|
|
</t>
        </is>
      </c>
      <c r="AS174" t="inlineStr">
        <is>
          <t>dossier électronique, créé par les autorités de certification, qui associe une clé publique à une identité, et est utilisé pour ce qui suit: la vérification qu’une clé publique appartient à une personne individualisée, l’authentification du détenteur, le contrôle de la signature provenant de cette personne ou l’encryptage d’un message adressé à cette personne</t>
        </is>
      </c>
      <c r="AT174" s="2" t="inlineStr">
        <is>
          <t>deimhniú leictreonach</t>
        </is>
      </c>
      <c r="AU174" s="2" t="inlineStr">
        <is>
          <t>3</t>
        </is>
      </c>
      <c r="AV174" s="2" t="inlineStr">
        <is>
          <t/>
        </is>
      </c>
      <c r="AW174" t="inlineStr">
        <is>
          <t/>
        </is>
      </c>
      <c r="AX174" s="2" t="inlineStr">
        <is>
          <t>digitalni certifikat|
certifikat|
elektronički certifikat</t>
        </is>
      </c>
      <c r="AY174" s="2" t="inlineStr">
        <is>
          <t>3|
3|
3</t>
        </is>
      </c>
      <c r="AZ174" s="2" t="inlineStr">
        <is>
          <t xml:space="preserve">|
|
</t>
        </is>
      </c>
      <c r="BA174" t="inlineStr">
        <is>
          <t>elektronička datoteka, koju su izdala tijela za certificiranje, koja povezuje javni ključ s identitetom i koja se upotrebljava za sljedeće: provjeru pripada li javni ključ pojedincu, provjeru imatelja, provjeru potpisa tog pojedinca ili enkripciju poruke naslovljene na tog pojedinca</t>
        </is>
      </c>
      <c r="BB174" s="2" t="inlineStr">
        <is>
          <t>elektronikus tanúsítvány|
tanúsítvány</t>
        </is>
      </c>
      <c r="BC174" s="2" t="inlineStr">
        <is>
          <t>4|
4</t>
        </is>
      </c>
      <c r="BD174" s="2" t="inlineStr">
        <is>
          <t xml:space="preserve">|
</t>
        </is>
      </c>
      <c r="BE174" t="inlineStr">
        <is>
          <t>a tanúsító hatóság által kibocsátott olyan elektronikus fájl, amely a nyilvános kulcsot egy identitással kapcsolja össze, és amelyet a következők céljából használnak: annak ellenőrzése, hogy a nyilvános kulcs valamely személyhez tartozik, a tulajdonos hitelesítése, az e személytől származó aláírás ellenőrzése vagy az e személyhez címzett üzenet titkosítása</t>
        </is>
      </c>
      <c r="BF174" s="2" t="inlineStr">
        <is>
          <t>certificato elettronico|
certificato digitale|
certificato</t>
        </is>
      </c>
      <c r="BG174" s="2" t="inlineStr">
        <is>
          <t>3|
3|
3</t>
        </is>
      </c>
      <c r="BH174" s="2" t="inlineStr">
        <is>
          <t xml:space="preserve">|
|
</t>
        </is>
      </c>
      <c r="BI174" t="inlineStr">
        <is>
          <t>attestato elettronico che collega al certificato i dati di convalida di una firma elettronica o di un sigillo elettronico di una persona fisica o giuridica, rispettivamente, e conferma i dati di detta persona</t>
        </is>
      </c>
      <c r="BJ174" s="2" t="inlineStr">
        <is>
          <t>elektroninis sertifikatas|
skaitmeninis sertifikatas</t>
        </is>
      </c>
      <c r="BK174" s="2" t="inlineStr">
        <is>
          <t>3|
3</t>
        </is>
      </c>
      <c r="BL174" s="2" t="inlineStr">
        <is>
          <t xml:space="preserve">|
</t>
        </is>
      </c>
      <c r="BM174" t="inlineStr">
        <is>
          <t>sertifikavimo įstaigų išduota elektroninė byla, kuri susieja viešąjį raktą su asmeniu ir kuri naudojama šiems tikslams: paliudyti, kad viešasis raktas priklauso asmeniui, patvirtinti turėtojo tapatybę, patikrinti to asmens parašą arba užkoduoti tam asmeniui skirtą pranešimą</t>
        </is>
      </c>
      <c r="BN174" s="2" t="inlineStr">
        <is>
          <t>digitālais sertifikāts|
elektroniskais sertifikāts</t>
        </is>
      </c>
      <c r="BO174" s="2" t="inlineStr">
        <is>
          <t>3|
3</t>
        </is>
      </c>
      <c r="BP174" s="2" t="inlineStr">
        <is>
          <t xml:space="preserve">|
</t>
        </is>
      </c>
      <c r="BQ174" t="inlineStr">
        <is>
          <t>sertificēšanas iestāžu izsniegta elektroniska datne, kas sasaista publisko atslēgu ar identifikācijas datiem un ko izmanto, lai pārbaudītu, vai publiskā atslēga pieder personai, autentificētu turētāju, pārbaudītu šīs personas parakstu vai šifrētu šai personai adresētu ziņojumu</t>
        </is>
      </c>
      <c r="BR174" s="2" t="inlineStr">
        <is>
          <t>ċertifikat|
ċertifikat elettroniku</t>
        </is>
      </c>
      <c r="BS174" s="2" t="inlineStr">
        <is>
          <t>3|
3</t>
        </is>
      </c>
      <c r="BT174" s="2" t="inlineStr">
        <is>
          <t xml:space="preserve">|
</t>
        </is>
      </c>
      <c r="BU174" t="inlineStr">
        <is>
          <t>attestazzjoni elettronika li tikkollega firma elettronika jew dejta ta’ validazzjoni ta’ siġill ta’ persuna fiżika jew ġuridika rispettivament maċ-ċertifikat u tikkonferma dik id-dejta dwar dik il-persuna</t>
        </is>
      </c>
      <c r="BV174" s="2" t="inlineStr">
        <is>
          <t>elektronisch certificaat|
certificaat|
digitaal certificaat</t>
        </is>
      </c>
      <c r="BW174" s="2" t="inlineStr">
        <is>
          <t>3|
3|
3</t>
        </is>
      </c>
      <c r="BX174" s="2" t="inlineStr">
        <is>
          <t xml:space="preserve">|
|
</t>
        </is>
      </c>
      <c r="BY174" t="inlineStr">
        <is>
          <t>door de certificeringsautoriteiten uitgegeven elektronisch bestand dat een &lt;a href="https://iate.europa.eu/entry/result/1484716/nl" target="_blank"&gt;openbare sleutel&lt;/a&gt; verbindt aan een identiteit en voor de volgende doeleinden wordt gebruikt: om te verifiëren dat een openbare sleutel aan een individu toebehoort, voor het authentiseren van de houder, om een handtekening van dit individu te controleren of een aan dit individu gericht bericht te versleutelen</t>
        </is>
      </c>
      <c r="BZ174" s="2" t="inlineStr">
        <is>
          <t>certyfikat elektroniczny|
certyfikat|
certyfikat cyfrowy</t>
        </is>
      </c>
      <c r="CA174" s="2" t="inlineStr">
        <is>
          <t>3|
3|
3</t>
        </is>
      </c>
      <c r="CB174" s="2" t="inlineStr">
        <is>
          <t xml:space="preserve">|
|
</t>
        </is>
      </c>
      <c r="CC174" t="inlineStr">
        <is>
          <t>elektroniczny dokument potwierdzający własność klucza publicznego, zawierający informacje dotyczące klucza, informacje dotyczące tożsamości jego właściciela oraz podpis cyfrowy podmiotu, który zweryfikował poprawność zawartości certyfikatu</t>
        </is>
      </c>
      <c r="CD174" s="2" t="inlineStr">
        <is>
          <t>certificado eletrónico|
certificado|
certificado digital</t>
        </is>
      </c>
      <c r="CE174" s="2" t="inlineStr">
        <is>
          <t>3|
3|
1</t>
        </is>
      </c>
      <c r="CF174" s="2" t="inlineStr">
        <is>
          <t xml:space="preserve">|
|
</t>
        </is>
      </c>
      <c r="CG174" t="inlineStr">
        <is>
          <t>Ficheiro eletrónico, emitido pelas autoridades certificadoras, que associa uma chave pública a uma determinada identificação e que é utilizado para o seguinte: verificar que a chave pública pertence a um determinado indivíduo, certificar a identidade do titular do certificado, verificar a assinatura deste ou encriptar uma mensagem que lhe seja endereçada.</t>
        </is>
      </c>
      <c r="CH174" s="2" t="inlineStr">
        <is>
          <t>certificat|
certificat digital</t>
        </is>
      </c>
      <c r="CI174" s="2" t="inlineStr">
        <is>
          <t>3|
3</t>
        </is>
      </c>
      <c r="CJ174" s="2" t="inlineStr">
        <is>
          <t xml:space="preserve">|
</t>
        </is>
      </c>
      <c r="CK174" t="inlineStr">
        <is>
          <t>- colecție de date în formă electronică ce atestă legătura dintre datele de verificare a semnăturii electronice și o persoană, confirmând identitatea acelei persoane 
&lt;p&gt;- structură de date care conţine cel puţin numele sau identificatorul unei autorităţi de certificare, identificatorul unui abonat, cheia sa publică, perioada de validitate, numărul serial şi cel asignat de către autoritatea de certificare&lt;br&gt;&lt;/p&gt;</t>
        </is>
      </c>
      <c r="CL174" s="2" t="inlineStr">
        <is>
          <t>digitálny certifikát|
elektronický certifikát|
certifikát</t>
        </is>
      </c>
      <c r="CM174" s="2" t="inlineStr">
        <is>
          <t>3|
3|
3</t>
        </is>
      </c>
      <c r="CN174" s="2" t="inlineStr">
        <is>
          <t xml:space="preserve">|
|
</t>
        </is>
      </c>
      <c r="CO174" t="inlineStr">
        <is>
          <t>elektronický dokument vydaný certifikačnou autoritou, ktorý spája verejný kľúč s identitou držiteľa certifikátu a používa sa na overenie, či verejný kľúč patrí držiteľovi certifikátu, autentifikáciu držiteľa certifikátu, kontrolu podpisu držiteľa certifikátu, zašifrovanie správy určenej držiteľovi certifikátu, overenie prístupových práv držiteľa certifikátu k elektronickým aplikáciám, systémom, platformám a službám</t>
        </is>
      </c>
      <c r="CP174" s="2" t="inlineStr">
        <is>
          <t>potrdilo|
digitalno potrdilo|
elektronsko potrdilo</t>
        </is>
      </c>
      <c r="CQ174" s="2" t="inlineStr">
        <is>
          <t>3|
3|
3</t>
        </is>
      </c>
      <c r="CR174" s="2" t="inlineStr">
        <is>
          <t xml:space="preserve">|
|
</t>
        </is>
      </c>
      <c r="CS174" t="inlineStr">
        <is>
          <t>elektronska datoteka, ki jo izdajo organi za potrjevanje in povezuje javni ključ z identiteto ter se uporablja za preverjanje, ali javni ključ pripada posamezniku, za preverjanje istovetnosti imetnika, podpisa tega posameznika ali za šifriranje sporočila, naslovljenega na tega posameznika</t>
        </is>
      </c>
      <c r="CT174" s="2" t="inlineStr">
        <is>
          <t>elektroniskt certifikat|
certifikat</t>
        </is>
      </c>
      <c r="CU174" s="2" t="inlineStr">
        <is>
          <t>3|
3</t>
        </is>
      </c>
      <c r="CV174" s="2" t="inlineStr">
        <is>
          <t xml:space="preserve">|
</t>
        </is>
      </c>
      <c r="CW174" t="inlineStr">
        <is>
          <t>en elektronisk fil, utfärdad av certifieringsmyndigheterna, som binder en publik nyckel till en identitet och som används för följande syften: att verifiera att en publik nyckel tillhör en fysisk person, att autentisera innehavaren, att kontrollera en signatur från denna fysiska person eller att kryptera ett meddelande som är adresserat till denna fysiska person</t>
        </is>
      </c>
    </row>
    <row r="175">
      <c r="A175" s="1" t="str">
        <f>HYPERLINK("https://iate.europa.eu/entry/result/1682138/all", "1682138")</f>
        <v>1682138</v>
      </c>
      <c r="B175" t="inlineStr">
        <is>
          <t>FINANCE</t>
        </is>
      </c>
      <c r="C175" t="inlineStr">
        <is>
          <t>FINANCE|financial institutions and credit;FINANCE|insurance</t>
        </is>
      </c>
      <c r="D175" t="inlineStr">
        <is>
          <t>yes</t>
        </is>
      </c>
      <c r="E175" t="inlineStr">
        <is>
          <t/>
        </is>
      </c>
      <c r="F175" s="2" t="inlineStr">
        <is>
          <t>звено за проверка на съответствието|
звено по спазването на изискванията|
отдел с функция по проверка на съответствието</t>
        </is>
      </c>
      <c r="G175" s="2" t="inlineStr">
        <is>
          <t>3|
3|
3</t>
        </is>
      </c>
      <c r="H175" s="2" t="inlineStr">
        <is>
          <t xml:space="preserve">|
|
</t>
        </is>
      </c>
      <c r="I175" t="inlineStr">
        <is>
          <t/>
        </is>
      </c>
      <c r="J175" s="2" t="inlineStr">
        <is>
          <t>útvar compliance|
funkce zajišťování shody s předpisy</t>
        </is>
      </c>
      <c r="K175" s="2" t="inlineStr">
        <is>
          <t>3|
3</t>
        </is>
      </c>
      <c r="L175" s="2" t="inlineStr">
        <is>
          <t xml:space="preserve">|
</t>
        </is>
      </c>
      <c r="M175" t="inlineStr">
        <is>
          <t/>
        </is>
      </c>
      <c r="N175" s="2" t="inlineStr">
        <is>
          <t>complianceafdeling|
compliancefunktion</t>
        </is>
      </c>
      <c r="O175" s="2" t="inlineStr">
        <is>
          <t>3|
3</t>
        </is>
      </c>
      <c r="P175" s="2" t="inlineStr">
        <is>
          <t xml:space="preserve">|
</t>
        </is>
      </c>
      <c r="Q175" t="inlineStr">
        <is>
          <t>afdeling i virksomhed med ansvar for overholdelse af gældende love, regler, standarder og etiske normer</t>
        </is>
      </c>
      <c r="R175" s="2" t="inlineStr">
        <is>
          <t>Compliance-Abteilung|
Compliance-Funktion</t>
        </is>
      </c>
      <c r="S175" s="2" t="inlineStr">
        <is>
          <t>3|
3</t>
        </is>
      </c>
      <c r="T175" s="2" t="inlineStr">
        <is>
          <t xml:space="preserve">|
</t>
        </is>
      </c>
      <c r="U175" t="inlineStr">
        <is>
          <t>Abteilung einer Bank, deren Aufgabe es ist, die Einhaltung der gesetzlichen und anderer aufsichtsrechtlich relevanter Regeln für das jeweilige Institut sicherzustellen und damit etwaigen Verstößen vorzubeugen</t>
        </is>
      </c>
      <c r="V175" s="2" t="inlineStr">
        <is>
          <t>τμήμα συμμόρφωσης|
καθήκον συμμόρφωσης</t>
        </is>
      </c>
      <c r="W175" s="2" t="inlineStr">
        <is>
          <t>3|
3</t>
        </is>
      </c>
      <c r="X175" s="2" t="inlineStr">
        <is>
          <t xml:space="preserve">|
</t>
        </is>
      </c>
      <c r="Y175" t="inlineStr">
        <is>
          <t/>
        </is>
      </c>
      <c r="Z175" s="2" t="inlineStr">
        <is>
          <t>compliance function|
compliance department</t>
        </is>
      </c>
      <c r="AA175" s="2" t="inlineStr">
        <is>
          <t>3|
3</t>
        </is>
      </c>
      <c r="AB175" s="2" t="inlineStr">
        <is>
          <t xml:space="preserve">|
</t>
        </is>
      </c>
      <c r="AC175" t="inlineStr">
        <is>
          <t>department or staff within a bank or other financial services company that monitors compliance with legal and regulatory
requirements and internal policies, provides advice on compliance to the
management body and other relevant staff, and establishes policies and
processes to manage compliance risks and to ensure compliance</t>
        </is>
      </c>
      <c r="AD175" s="2" t="inlineStr">
        <is>
          <t>función de cumplimiento|
departamento de verificación del cumplimiento</t>
        </is>
      </c>
      <c r="AE175" s="2" t="inlineStr">
        <is>
          <t>3|
3</t>
        </is>
      </c>
      <c r="AF175" s="2" t="inlineStr">
        <is>
          <t xml:space="preserve">|
</t>
        </is>
      </c>
      <c r="AG175" t="inlineStr">
        <is>
          <t>Servicio independiente dentro de un banco u otra empresa de servicios financieros, dotado de suficientes recursos, autoridad, importancia, independencia y acceso al consejo de administración, que se encarga de realizar el seguimiento rutinario del cumplimiento (por parte del banco o empresa y de su personal) de las disposiciones legales y administrativas, las normas de gobierno corporativo, los códigos y las políticas a las que esté sujeto el banco o empresa.</t>
        </is>
      </c>
      <c r="AH175" s="2" t="inlineStr">
        <is>
          <t>vastavuskontrolli funktsiooni täitja|
vastavuskontrolli osakond|
vastavuskontrollifunktsioon|
vastavuskontrolli funktsioon</t>
        </is>
      </c>
      <c r="AI175" s="2" t="inlineStr">
        <is>
          <t>3|
3|
3|
3</t>
        </is>
      </c>
      <c r="AJ175" s="2" t="inlineStr">
        <is>
          <t xml:space="preserve">|
|
|
</t>
        </is>
      </c>
      <c r="AK175" t="inlineStr">
        <is>
          <t>panga või finantsteenuseid osutava ettevõtte osakond või töötajad, kes jälgivad õiguslike ja regulatiivsete nõuete ning sise-eeskirjade täitmist, annavad nõuetele vastavuse kohta nõu juhtorganile ning teistele asjaomastele töötajatele ning kehtestavad põhimõtted ja protsessid nõuete mittejärgimisest tulenevate riskide juhtimiseks ja nõuetele vastavuse tagamiseks</t>
        </is>
      </c>
      <c r="AL175" s="2" t="inlineStr">
        <is>
          <t>säännösten noudattamista valvova toiminto</t>
        </is>
      </c>
      <c r="AM175" s="2" t="inlineStr">
        <is>
          <t>2</t>
        </is>
      </c>
      <c r="AN175" s="2" t="inlineStr">
        <is>
          <t/>
        </is>
      </c>
      <c r="AO175" t="inlineStr">
        <is>
          <t/>
        </is>
      </c>
      <c r="AP175" s="2" t="inlineStr">
        <is>
          <t>dispositif de vérification de la conformité|
service chargé de la vérification de la conformité|
fonction de vérification de la conformité</t>
        </is>
      </c>
      <c r="AQ175" s="2" t="inlineStr">
        <is>
          <t>3|
3|
3</t>
        </is>
      </c>
      <c r="AR175" s="2" t="inlineStr">
        <is>
          <t xml:space="preserve">|
preferred|
</t>
        </is>
      </c>
      <c r="AS175" t="inlineStr">
        <is>
          <t>dispositif permettant de s’assurer de la conformité des activités à la réglementation, à la loi, aux normes ou aux usages professionnels</t>
        </is>
      </c>
      <c r="AT175" s="2" t="inlineStr">
        <is>
          <t>feidhm chomhlíonta|
rannóg um chomhlíonadh</t>
        </is>
      </c>
      <c r="AU175" s="2" t="inlineStr">
        <is>
          <t>3|
3</t>
        </is>
      </c>
      <c r="AV175" s="2" t="inlineStr">
        <is>
          <t xml:space="preserve">|
</t>
        </is>
      </c>
      <c r="AW175" t="inlineStr">
        <is>
          <t/>
        </is>
      </c>
      <c r="AX175" s="2" t="inlineStr">
        <is>
          <t>odjel za praćenje usklađenosti|
funkcija praćenja usklađenosti</t>
        </is>
      </c>
      <c r="AY175" s="2" t="inlineStr">
        <is>
          <t>3|
3</t>
        </is>
      </c>
      <c r="AZ175" s="2" t="inlineStr">
        <is>
          <t xml:space="preserve">|
</t>
        </is>
      </c>
      <c r="BA175" t="inlineStr">
        <is>
          <t/>
        </is>
      </c>
      <c r="BB175" s="2" t="inlineStr">
        <is>
          <t>megfelelési funkció|
compliance funkció</t>
        </is>
      </c>
      <c r="BC175" s="2" t="inlineStr">
        <is>
          <t>4|
4</t>
        </is>
      </c>
      <c r="BD175" s="2" t="inlineStr">
        <is>
          <t xml:space="preserve">|
</t>
        </is>
      </c>
      <c r="BE175" t="inlineStr">
        <is>
          <t>Az internal governance-nek két fő funkciót kell biztosítania: egyrészt a szervezet/menedzsment-funkciót, amely a tiszta felelősségi viszonyok, az átlátható szervezetkialakításáért felel úgy, hogy minden materiális kockázatot lefedjen, másrészt a belső kontrollok/felügyeleti funkciót, amely alapvetően a kockázatok kontrollját, compliance-t, belső ellenőrzést és folyamatba épített ellenőrzést takar.</t>
        </is>
      </c>
      <c r="BF175" s="2" t="inlineStr">
        <is>
          <t>funzione di controllo della conformità</t>
        </is>
      </c>
      <c r="BG175" s="2" t="inlineStr">
        <is>
          <t>3</t>
        </is>
      </c>
      <c r="BH175" s="2" t="inlineStr">
        <is>
          <t/>
        </is>
      </c>
      <c r="BI175" t="inlineStr">
        <is>
          <t>funzione all’interno di un’impresa di investimento, di una banca o di altri istituti finanziari responsabile 
dell’individuazione, della valutazione, della consulenza, del controllo e 
della presentazione delle relazioni sul rischio di conformità 
dell’impresa di investimento</t>
        </is>
      </c>
      <c r="BJ175" s="2" t="inlineStr">
        <is>
          <t>atitikties užtikrinimo funkcijos departamentas|
atitikties užtikrinimo funkcija</t>
        </is>
      </c>
      <c r="BK175" s="2" t="inlineStr">
        <is>
          <t>3|
3</t>
        </is>
      </c>
      <c r="BL175" s="2" t="inlineStr">
        <is>
          <t xml:space="preserve">|
</t>
        </is>
      </c>
      <c r="BM175" t="inlineStr">
        <is>
          <t>banko ar kitos finansines paslaugas teikiančios įstaigos padalinys arba personalas, stebintis atitiktį teisiniams ir reguliavimo reikalavimams bei vidaus politikai, konsultuojantis valdymo organą ir kitus atitinkamus darbuotojus ir nustatantis politiką bei procesus, skirtus atitikties rizikoms valdyti ir atitikčiai užtikrinti</t>
        </is>
      </c>
      <c r="BN175" s="2" t="inlineStr">
        <is>
          <t>atbilstības uzraudzības funkcija|
atbilstības uzraudzītājs</t>
        </is>
      </c>
      <c r="BO175" s="2" t="inlineStr">
        <is>
          <t>2|
3</t>
        </is>
      </c>
      <c r="BP175" s="2" t="inlineStr">
        <is>
          <t xml:space="preserve">|
</t>
        </is>
      </c>
      <c r="BQ175" t="inlineStr">
        <is>
          <t>bankas vai cita finanšu pakalpojumu uzņēmuma nodaļa vai darbinieki, kas pārrauga darbības atbilstību likumiskām un regulatīvām prasībām un iekšējiem noteikumiem, dod padomus par pārvaldības struktūras vai citu attiecīgu struktūrvienību darbības atbilstību un formulē norādījumus un procesus attiecībā uz darbības atbilstības riska identificēšanu, novērtēšanu un pārvaldīšanu</t>
        </is>
      </c>
      <c r="BR175" s="2" t="inlineStr">
        <is>
          <t>funzjoni ta' verifika tal-konformità|
dipartiment tal-konformità</t>
        </is>
      </c>
      <c r="BS175" s="2" t="inlineStr">
        <is>
          <t>3|
3</t>
        </is>
      </c>
      <c r="BT175" s="2" t="inlineStr">
        <is>
          <t xml:space="preserve">|
</t>
        </is>
      </c>
      <c r="BU175" t="inlineStr">
        <is>
          <t>dipartiment jew persunal f’bank jew kumpanija oħra ta’ servizzi finanzjarji li jimmonitorja l-konformità mar-rekwiżiti legali u regolatorji u mal-politiki interni, jipprovdi pariri dwar il-konformità lill-korp maniġerjali u persunal rilevanti ieħor, u jistabbilixxi politiki u proċessi għall-ġestjoni tar-riskji ta’ konformità u għall-iżgurar tal-konformità</t>
        </is>
      </c>
      <c r="BV175" s="2" t="inlineStr">
        <is>
          <t>complianceafdeling|
compliancefunctie</t>
        </is>
      </c>
      <c r="BW175" s="2" t="inlineStr">
        <is>
          <t>3|
3</t>
        </is>
      </c>
      <c r="BX175" s="2" t="inlineStr">
        <is>
          <t xml:space="preserve">|
</t>
        </is>
      </c>
      <c r="BY175" t="inlineStr">
        <is>
          <t>"afdeling binnen een bedrijf, beurs of andere organisatie die controleert of de organisatie wel werkt volgens de zelf opgestelde regels en die van eventuele toezichthouders"</t>
        </is>
      </c>
      <c r="BZ175" s="2" t="inlineStr">
        <is>
          <t>funkcja zgodności z przepisami|
komórka nadzoru zgodności z prawem|
komórka ds. nadzoru zgodności z prawem</t>
        </is>
      </c>
      <c r="CA175" s="2" t="inlineStr">
        <is>
          <t>3|
3|
3</t>
        </is>
      </c>
      <c r="CB175" s="2" t="inlineStr">
        <is>
          <t xml:space="preserve">|
preferred|
</t>
        </is>
      </c>
      <c r="CC175" t="inlineStr">
        <is>
          <t>osoba lub dział w danym banku lub instytucji finansowej, które badają przestrzeganie prawa i regulacji i odpowiadają za nie</t>
        </is>
      </c>
      <c r="CD175" s="2" t="inlineStr">
        <is>
          <t>função de verificação de conformidade|
função de verificação do cumprimento</t>
        </is>
      </c>
      <c r="CE175" s="2" t="inlineStr">
        <is>
          <t>3|
3</t>
        </is>
      </c>
      <c r="CF175" s="2" t="inlineStr">
        <is>
          <t xml:space="preserve">|
</t>
        </is>
      </c>
      <c r="CG175" t="inlineStr">
        <is>
          <t>Mecanismo de controlo interno instituído num ou mais departamentos de um banco ou agência de notação de crédito com vista a evitar, detetar e tratar qualquer desvio ou inconformidade com as normas legais e regulamentares.</t>
        </is>
      </c>
      <c r="CH175" s="2" t="inlineStr">
        <is>
          <t>funcție de conformitate</t>
        </is>
      </c>
      <c r="CI175" s="2" t="inlineStr">
        <is>
          <t>3</t>
        </is>
      </c>
      <c r="CJ175" s="2" t="inlineStr">
        <is>
          <t/>
        </is>
      </c>
      <c r="CK175" t="inlineStr">
        <is>
          <t>dispozitiv din cadrul unei bănci prin care o structură a acesteia asigură respectarea politicii de conformitate, monitorizează impactul cadrului juridic în materie de conformitate și raportează și oferă consultanță organului de conducere cu privire la aceste aspecte</t>
        </is>
      </c>
      <c r="CL175" s="2" t="inlineStr">
        <is>
          <t>útvar vnútornej kontroly a vnútorného auditu|
útvar vykonávajúci funkciu dodržiavania súladu s predpismi|
funkcia dodržiavania súladu</t>
        </is>
      </c>
      <c r="CM175" s="2" t="inlineStr">
        <is>
          <t>3|
2|
3</t>
        </is>
      </c>
      <c r="CN175" s="2" t="inlineStr">
        <is>
          <t xml:space="preserve">|
|
</t>
        </is>
      </c>
      <c r="CO175" t="inlineStr">
        <is>
          <t>organizačná jednotka alebo osoba v rámci finančnej inštitúcie, ktorá monitoruje dodržiavanie právnych a regulačných požiadaviek a interných politík, poskytuje riadiacemu orgánu a inému relevantnému personálu poradenstvo o v oblasti súladu a stanovuje politiky a postupy riadenia rizík v oblasti súladu a na jeho zabezpečenie</t>
        </is>
      </c>
      <c r="CP175" s="2" t="inlineStr">
        <is>
          <t>funkcija zagotavljanja skladnosti s predpisi|
funkcija za zagotavljanje skladnosti|
služba za varovanje zakonitosti poslovanja</t>
        </is>
      </c>
      <c r="CQ175" s="2" t="inlineStr">
        <is>
          <t>2|
3|
3</t>
        </is>
      </c>
      <c r="CR175" s="2" t="inlineStr">
        <is>
          <t xml:space="preserve">|
proposed|
</t>
        </is>
      </c>
      <c r="CS175" t="inlineStr">
        <is>
          <t/>
        </is>
      </c>
      <c r="CT175" s="2" t="inlineStr">
        <is>
          <t>funktion för regelefterlevnad</t>
        </is>
      </c>
      <c r="CU175" s="2" t="inlineStr">
        <is>
          <t>3</t>
        </is>
      </c>
      <c r="CV175" s="2" t="inlineStr">
        <is>
          <t/>
        </is>
      </c>
      <c r="CW175" t="inlineStr">
        <is>
          <t/>
        </is>
      </c>
    </row>
    <row r="176">
      <c r="A176" s="1" t="str">
        <f>HYPERLINK("https://iate.europa.eu/entry/result/3599432/all", "3599432")</f>
        <v>3599432</v>
      </c>
      <c r="B176" t="inlineStr">
        <is>
          <t>EDUCATION AND COMMUNICATIONS</t>
        </is>
      </c>
      <c r="C176" t="inlineStr">
        <is>
          <t>EDUCATION AND COMMUNICATIONS|information technology and data processing|data processing;EDUCATION AND COMMUNICATIONS|documentation|document|electronic document</t>
        </is>
      </c>
      <c r="D176" t="inlineStr">
        <is>
          <t>yes</t>
        </is>
      </c>
      <c r="E176" t="inlineStr">
        <is>
          <t>proposed</t>
        </is>
      </c>
      <c r="F176" s="2" t="inlineStr">
        <is>
          <t>европейски портфейл за цифрова самоличност</t>
        </is>
      </c>
      <c r="G176" s="2" t="inlineStr">
        <is>
          <t>3</t>
        </is>
      </c>
      <c r="H176" s="2" t="inlineStr">
        <is>
          <t/>
        </is>
      </c>
      <c r="I176" t="inlineStr">
        <is>
          <t>продукт и услуга, които позволяват на потребителя да съхранява данни за самоличност, свидетелства и атрибути, свързани с неговата/нейната самоличност, да ги предоставя на доверяващите се страни при поискване и да ги използва за удостоверяване на автентичност, онлайн и офлайн, за ползване на услуга в съответствие с член 6а, както и да създава квалифицирани електронни подписи и печати</t>
        </is>
      </c>
      <c r="J176" s="2" t="inlineStr">
        <is>
          <t>evropská peněženka digitální identity|
peněženka digitální identity|
digitální peněženka</t>
        </is>
      </c>
      <c r="K176" s="2" t="inlineStr">
        <is>
          <t>3|
3|
3</t>
        </is>
      </c>
      <c r="L176" s="2" t="inlineStr">
        <is>
          <t xml:space="preserve">|
|
</t>
        </is>
      </c>
      <c r="M176" t="inlineStr">
        <is>
          <t>produkt a služba, která uživateli umožňuje ukládat údaje o totožnosti, &lt;a href="https://iate.europa.eu/entry/result/1484728/cs" target="_blank"&gt;pověření&lt;/a&gt; a &lt;a href="https://iate.europa.eu/entry/result/1484280/cs" target="_blank"&gt;atributy&lt;/a&gt; související s jeho totožností, poskytovat je na požádání spoléhajícím se stranám a používat je pro autentizaci v režimu online nebo offline a vytváření &lt;a href="https://iate.europa.eu/entry/result/3546876/cs" target="_blank"&gt;kvalifikovaných elektronických podpisů&lt;/a&gt; a &lt;a href="https://iate.europa.eu/entry/result/3546879/cs" target="_blank"&gt;pečetí&lt;/a&gt;</t>
        </is>
      </c>
      <c r="N176" s="2" t="inlineStr">
        <is>
          <t>digital tegnebog|
digital ID-tegnebog|
europæisk digital ID-tegnebog</t>
        </is>
      </c>
      <c r="O176" s="2" t="inlineStr">
        <is>
          <t>3|
3|
3</t>
        </is>
      </c>
      <c r="P176" s="2" t="inlineStr">
        <is>
          <t xml:space="preserve">|
|
</t>
        </is>
      </c>
      <c r="Q176" t="inlineStr">
        <is>
          <t>personlig digital tegnebog, der accepteres i alle
EU-medlemsstater, og som gør det muligt for brugeren at identificere sig selv
digitalt samt lagre og forvalte identitetsoplysninger og officielle dokumenter
i elektronisk format</t>
        </is>
      </c>
      <c r="R176" s="2" t="inlineStr">
        <is>
          <t>digitale Brieftasche|
EUid-Brieftasche|
europäische Brieftasche für die digitale Identität</t>
        </is>
      </c>
      <c r="S176" s="2" t="inlineStr">
        <is>
          <t>3|
3|
3</t>
        </is>
      </c>
      <c r="T176" s="2" t="inlineStr">
        <is>
          <t xml:space="preserve">|
|
</t>
        </is>
      </c>
      <c r="U176" t="inlineStr">
        <is>
          <t>Produkt und Dienst, das bzw. der es dem Nutzer ermöglicht, mit seiner Identität verknüpfte Identitätsdaten, Berechtigungsnachweise und Attribute zu speichern, vertrauenden Beteiligten auf Anfrage vorzuweisen und sich damit online und offline bei einem Dienst zu authentifizieren sowie qualifizierte elektronische Signaturen und Siegel zu erstellen</t>
        </is>
      </c>
      <c r="V176" s="2" t="inlineStr">
        <is>
          <t>ψηφιακό πορτοφόλι|
πορτοφόλι ψηφιακής ταυτότητας|
ευρωπαϊκό πορτοφόλι ψηφιακής ταυτότητας</t>
        </is>
      </c>
      <c r="W176" s="2" t="inlineStr">
        <is>
          <t>3|
3|
3</t>
        </is>
      </c>
      <c r="X176" s="2" t="inlineStr">
        <is>
          <t xml:space="preserve">|
|
</t>
        </is>
      </c>
      <c r="Y176" t="inlineStr">
        <is>
          <t>προϊόν και υπηρεσία που επιτρέπει στον χρήστη να αποθηκεύει δεδομένα ταυτότητας, &lt;a href="https://iate.europa.eu/entry/result/1484728/en-el" target="_blank"&gt;διαπιστευτήρια&lt;/a&gt; και &lt;a href="https://iate.europa.eu/entry/result/1484280/en-el" target="_blank"&gt;χαρακτηριστικά&lt;/a&gt; που συνδέονται με την ταυτότητά του, να τα παρέχει σε βασιζόμενα μέρη κατόπιν αιτήματος και να τα χρησιμοποιεί για επαλήθευση ταυτότητας σε επιγραμμικές και μη επιγραμμικές υπηρεσίες και να δημιουργεί &lt;a href="https://iate.europa.eu/entry/result/3546876/en-el" target="_blank"&gt;εγκεκριμένες ηλεκτρονικές υπογραφές&lt;/a&gt; και &lt;a href="https://iate.europa.eu/entry/result/3546879/en-el" target="_blank"&gt;σφραγίδες&lt;/a&gt;</t>
        </is>
      </c>
      <c r="Z176" s="2" t="inlineStr">
        <is>
          <t>digital wallet|
digital identity wallet|
European Digital Identity Wallet|
EU 'digital identity wallet'</t>
        </is>
      </c>
      <c r="AA176" s="2" t="inlineStr">
        <is>
          <t>3|
3|
3|
1</t>
        </is>
      </c>
      <c r="AB176" s="2" t="inlineStr">
        <is>
          <t xml:space="preserve">|
|
|
</t>
        </is>
      </c>
      <c r="AC176" t="inlineStr">
        <is>
          <t>product and service recognised anywhere in the EU that allows the user to
store identity data,&lt;a href="https://iate.europa.eu/entry/result/1484728/en" target="_blank"&gt; credentials&lt;/a&gt; and &lt;a href="https://iate.europa.eu/entry/result/1484280/en" target="_blank"&gt;attributes &lt;/a&gt;linked to their identity, to
provide them to parties on request and to use them for authentication,
online and offline, for a service and to create &lt;a href="https://iate.europa.eu/entry/result/3546876/en" target="_blank"&gt;qualified electronic signatures&lt;/a&gt; and &lt;a href="https://iate.europa.eu/entry/result/3546879/en" target="_blank"&gt;seals&lt;/a&gt;</t>
        </is>
      </c>
      <c r="AD176" s="2" t="inlineStr">
        <is>
          <t>cartera europea de identidad digital|
cartera de identidad digital|
cartera digital</t>
        </is>
      </c>
      <c r="AE176" s="2" t="inlineStr">
        <is>
          <t>3|
3|
3</t>
        </is>
      </c>
      <c r="AF176" s="2" t="inlineStr">
        <is>
          <t xml:space="preserve">|
|
</t>
        </is>
      </c>
      <c r="AG176" t="inlineStr">
        <is>
          <t>Producto y servicio reconocido en cualquier lugar de la UE que permite
al usuario almacenar datos de identidad, credenciales y atributos vinculados a su
identidad, con el fin de proporcionarlos a las partes usuarias a petición de
estas y de utilizarlos con fines de autenticación, en línea y fuera de línea,
para un servicio,
así como para crear firmas y sellos electrónicos
cualificados.</t>
        </is>
      </c>
      <c r="AH176" s="2" t="inlineStr">
        <is>
          <t>digiidentiteeditasku|
Euroopa digitasku|
Euroopa digiidentiteeditasku</t>
        </is>
      </c>
      <c r="AI176" s="2" t="inlineStr">
        <is>
          <t>3|
3|
3</t>
        </is>
      </c>
      <c r="AJ176" s="2" t="inlineStr">
        <is>
          <t xml:space="preserve">|
|
</t>
        </is>
      </c>
      <c r="AK176" t="inlineStr">
        <is>
          <t/>
        </is>
      </c>
      <c r="AL176" s="2" t="inlineStr">
        <is>
          <t>eurooppalainen digitaalisen identiteetin lompakko</t>
        </is>
      </c>
      <c r="AM176" s="2" t="inlineStr">
        <is>
          <t>3</t>
        </is>
      </c>
      <c r="AN176" s="2" t="inlineStr">
        <is>
          <t/>
        </is>
      </c>
      <c r="AO176" t="inlineStr">
        <is>
          <t>koko EU:ssa tunnustettu tuote ja palvelu, jonka avulla käyttäjä voi tallentaa henkilöllisyyteensä liittyviä henkilötietoja, valtuustietoja ja attribuutteja, antaa niitä pyynnöstä luottaville osapuolille ja käyttää niitä todentamiseen verkossa ja sen ulkopuolella sekä luoda hyväksyttyjä sähköisiä allekirjoituksia ja leimoja</t>
        </is>
      </c>
      <c r="AP176" s="2" t="inlineStr">
        <is>
          <t>portefeuille d'identité numérique|
portefeuille numérique|
portefeuille européen d'identité numérique</t>
        </is>
      </c>
      <c r="AQ176" s="2" t="inlineStr">
        <is>
          <t>3|
3|
3</t>
        </is>
      </c>
      <c r="AR176" s="2" t="inlineStr">
        <is>
          <t xml:space="preserve">|
|
</t>
        </is>
      </c>
      <c r="AS176" t="inlineStr">
        <is>
          <t>produit et service qui permettent à l’utilisateur de stocker des 
données d’identification, des justificatifs et des attributs liés à son 
identité, de les communiquer aux parties utilisatrices sur demande et de
 les utiliser pour s’authentifier, en ligne et hors ligne, et de créer des signatures et 
cachets électroniques qualifiés</t>
        </is>
      </c>
      <c r="AT176" t="inlineStr">
        <is>
          <t/>
        </is>
      </c>
      <c r="AU176" t="inlineStr">
        <is>
          <t/>
        </is>
      </c>
      <c r="AV176" t="inlineStr">
        <is>
          <t/>
        </is>
      </c>
      <c r="AW176" t="inlineStr">
        <is>
          <t/>
        </is>
      </c>
      <c r="AX176" s="2" t="inlineStr">
        <is>
          <t>digitalna lisnica|
europska lisnica za digitalni identitet</t>
        </is>
      </c>
      <c r="AY176" s="2" t="inlineStr">
        <is>
          <t>3|
3</t>
        </is>
      </c>
      <c r="AZ176" s="2" t="inlineStr">
        <is>
          <t xml:space="preserve">|
</t>
        </is>
      </c>
      <c r="BA176" t="inlineStr">
        <is>
          <t/>
        </is>
      </c>
      <c r="BB176" s="2" t="inlineStr">
        <is>
          <t>európai digitális személyiadat-tárca</t>
        </is>
      </c>
      <c r="BC176" s="2" t="inlineStr">
        <is>
          <t>4</t>
        </is>
      </c>
      <c r="BD176" s="2" t="inlineStr">
        <is>
          <t/>
        </is>
      </c>
      <c r="BE176" t="inlineStr">
        <is>
          <t>olyan termék és szolgáltatás, amely lehetővé teszi a felhasználó 
számára, hogy a személyazonosságához kapcsolódó személyazonosító 
adatokat, hitelesítő adatokat és attribútumokat tároljon, azokat kérésre
 az igénybe vevő felek rendelkezésére bocsássa és a 6a. cikkel 
összhangban online és offline hitelesítésre használja, valamint 
minősített elektronikus aláírásokat és bélyegzőket hozzon létre</t>
        </is>
      </c>
      <c r="BF176" s="2" t="inlineStr">
        <is>
          <t>portafoglio di identità digitale|
portafoglio europeo di identità digitale|
portafoglio digitale</t>
        </is>
      </c>
      <c r="BG176" s="2" t="inlineStr">
        <is>
          <t>3|
3|
3</t>
        </is>
      </c>
      <c r="BH176" s="2" t="inlineStr">
        <is>
          <t xml:space="preserve">|
|
</t>
        </is>
      </c>
      <c r="BI176" t="inlineStr">
        <is>
          <t>prodotto e servizio che consente all'utente di conservare dati di identità, credenziali e attributi collegati alla sua identità, fornirli su richiesta alle parti facenti affidamento sulla certificazione e utilizzarli per l'autenticazione, online e offline, per un servizio, conformemente all'articolo 6 bis, nonché per creare firme elettroniche qualificate e sigilli elettronici qualificatii</t>
        </is>
      </c>
      <c r="BJ176" s="2" t="inlineStr">
        <is>
          <t>skaitmeninės tapatybės dėklė|
europinė skaitmeninės tapatybės dėklė</t>
        </is>
      </c>
      <c r="BK176" s="2" t="inlineStr">
        <is>
          <t>3|
3</t>
        </is>
      </c>
      <c r="BL176" s="2" t="inlineStr">
        <is>
          <t xml:space="preserve">|
</t>
        </is>
      </c>
      <c r="BM176" t="inlineStr">
        <is>
          <t>produktas ir paslauga, sudarantys naudotojui sąlygas saugoti tapatybės duomenis, su tapatybe susietus kredencialus ir požymius, teikti juos pasikliaujančiosioms šalims šioms prašant ir naudoti juos asmens, siekiančio naudotis paslauga, tapatumui nustatyti prisijungus ar neprisijungus prie interneto; ir kurti kvalifikuotus elektroninius parašus ir spaudus</t>
        </is>
      </c>
      <c r="BN176" s="2" t="inlineStr">
        <is>
          <t>digitālās identitātes maks|
Eiropas digitālās identitātes maks</t>
        </is>
      </c>
      <c r="BO176" s="2" t="inlineStr">
        <is>
          <t>2|
2</t>
        </is>
      </c>
      <c r="BP176" s="2" t="inlineStr">
        <is>
          <t xml:space="preserve">|
</t>
        </is>
      </c>
      <c r="BQ176" t="inlineStr">
        <is>
          <t/>
        </is>
      </c>
      <c r="BR176" s="2" t="inlineStr">
        <is>
          <t>kartiera diġitali|
Kartiera Ewropea tal-Identità Diġitali|
kartiera tal-identità diġitali</t>
        </is>
      </c>
      <c r="BS176" s="2" t="inlineStr">
        <is>
          <t>3|
3|
3</t>
        </is>
      </c>
      <c r="BT176" s="2" t="inlineStr">
        <is>
          <t xml:space="preserve">|
|
</t>
        </is>
      </c>
      <c r="BU176" t="inlineStr">
        <is>
          <t>prodott u servizz li jippermetti lill-utent jaħżen &lt;i&gt;data&lt;/i&gt; dwar l-identità u kif ukoll kredenzjali u attributi marbuta mal-identità tiegħu, biex jipprovdihom lill-partijiet dipendenti fuq talba tagħhom u biex jintużaw għall-awtentikazzjoni, kemm online u kif ukoll offline, u biex joħloq firem u siġilli elettroniċi kwalifikati</t>
        </is>
      </c>
      <c r="BV176" s="2" t="inlineStr">
        <is>
          <t>digitale portemonnee|
portemonnee voor digitale identiteit|
Europese portemonnee voor digitale identiteit</t>
        </is>
      </c>
      <c r="BW176" s="2" t="inlineStr">
        <is>
          <t>3|
3|
3</t>
        </is>
      </c>
      <c r="BX176" s="2" t="inlineStr">
        <is>
          <t xml:space="preserve">|
|
</t>
        </is>
      </c>
      <c r="BY176" t="inlineStr">
        <is>
          <t>product dat en dienst die in de hele EU erkend wordt die de gebruiker in staat stelt identiteitsgegevens, inloggegevens en attributen met betrekking tot zijn/haar identiteit op te slaan, op verzoek aan vertrouwende partijen te verstrekken, voor online en offline authenticatie voor een dienst te gebruiken, en gekwalificeerde elektronische handtekeningen en zegels aan te maken</t>
        </is>
      </c>
      <c r="BZ176" s="2" t="inlineStr">
        <is>
          <t>europejski portfel tożsamości cyfrowej|
portfel tożsamości cyfrowej|
portfel cyfrowy</t>
        </is>
      </c>
      <c r="CA176" s="2" t="inlineStr">
        <is>
          <t>3|
3|
3</t>
        </is>
      </c>
      <c r="CB176" s="2" t="inlineStr">
        <is>
          <t xml:space="preserve">|
|
</t>
        </is>
      </c>
      <c r="CC176" t="inlineStr">
        <is>
          <t>produkt i usługa, które umożliwiają użytkownikowi przechowywanie danych dotyczących tożsamości, danych uwierzytelniających i atrybutów powiązanych z jego tożsamością, dostarczanie ich na żądanie stronom ufającym oraz wykorzystywanie ich do uwierzytelniania online i offline na potrzeby usługi, jak również składanie kwalifikowanych podpisów i pieczęci elektronicznych</t>
        </is>
      </c>
      <c r="CD176" s="2" t="inlineStr">
        <is>
          <t>carteira digital|
carteira europeia de identidade digital</t>
        </is>
      </c>
      <c r="CE176" s="2" t="inlineStr">
        <is>
          <t>3|
3</t>
        </is>
      </c>
      <c r="CF176" s="2" t="inlineStr">
        <is>
          <t xml:space="preserve">|
</t>
        </is>
      </c>
      <c r="CG176" t="inlineStr">
        <is>
          <t>Produto e serviço que permite ao utilizador armazenar dados de identificação, credenciais e atributos associados à sua identidade, para os fornecer a partes utilizadoras mediante pedido, utilizá-los para autenticação, em linha e fora de linha, e criar assinaturas e selos eletrónicos qualificados.</t>
        </is>
      </c>
      <c r="CH176" s="2" t="inlineStr">
        <is>
          <t>portofel digital|
portofel european pentru identitatea digitală</t>
        </is>
      </c>
      <c r="CI176" s="2" t="inlineStr">
        <is>
          <t>3|
3</t>
        </is>
      </c>
      <c r="CJ176" s="2" t="inlineStr">
        <is>
          <t xml:space="preserve">|
</t>
        </is>
      </c>
      <c r="CK176" t="inlineStr">
        <is>
          <t/>
        </is>
      </c>
      <c r="CL176" s="2" t="inlineStr">
        <is>
          <t>peňaženka digitálnej identity|
európska peňaženka digitálnej identity|
digitálna peňaženka|
európska peňaženka s digitálnou identitou</t>
        </is>
      </c>
      <c r="CM176" s="2" t="inlineStr">
        <is>
          <t>3|
3|
3|
3</t>
        </is>
      </c>
      <c r="CN176" s="2" t="inlineStr">
        <is>
          <t xml:space="preserve">|
|
|
</t>
        </is>
      </c>
      <c r="CO176" t="inlineStr">
        <is>
          <t>produkt a služba, ktoré používateľovi umožňujú uchovávať údaje o totožnosti, potvrdenia a atribúty spojené s jeho totožnosťou, na požiadanie ich poskytovať spoliehajúcim sa stranám a používať ich na autentifikáciu online aj offline na účely služby v súlade s článkom 6a a vyhotovovať kvalifikované elektronické podpisy a pečate</t>
        </is>
      </c>
      <c r="CP176" s="2" t="inlineStr">
        <is>
          <t>evropska denarnica za digitalno identiteto|
digitalna denarnica|
denarnica za digitalno identiteto</t>
        </is>
      </c>
      <c r="CQ176" s="2" t="inlineStr">
        <is>
          <t>3|
3|
3</t>
        </is>
      </c>
      <c r="CR176" s="2" t="inlineStr">
        <is>
          <t xml:space="preserve">|
|
</t>
        </is>
      </c>
      <c r="CS176" t="inlineStr">
        <is>
          <t>izdelek in storitev, ki uporabniku omogoča shranjevanje podatkov o identiteti, &lt;a href="https://iate.europa.eu/entry/result/1484728/sl" target="_blank"&gt;poverilnic&lt;/a&gt; in &lt;a href="https://iate.europa.eu/entry/result/1484280/sl" target="_blank"&gt;atributov&lt;/a&gt;, povezanih z njegovo identiteto, njihovo predložitev zanašajočim se strankam na zahtevo ter njihovo uporabo za spletno in nespletno avtentikacijo za storitev ter ustvarjanje &lt;a href="https://iate.europa.eu/entry/result/3546876/sl" target="_blank"&gt;kvalificiranih elektronskih podpisov&lt;/a&gt; in &lt;a href="https://iate.europa.eu/entry/result/3546879/sl" target="_blank"&gt;žigov&lt;/a&gt;</t>
        </is>
      </c>
      <c r="CT176" s="2" t="inlineStr">
        <is>
          <t>europeisk e-identitetsplånbok</t>
        </is>
      </c>
      <c r="CU176" s="2" t="inlineStr">
        <is>
          <t>3</t>
        </is>
      </c>
      <c r="CV176" s="2" t="inlineStr">
        <is>
          <t/>
        </is>
      </c>
      <c r="CW176" t="inlineStr">
        <is>
          <t>produkt och tjänst som gör det möjligt för användaren att lagra identitetsuppgifter, behörighetsuppgifter och attribut som är kopplade till användarens identitet, så att dessa kan tillhandahållas åt användande parter på begäran och användas för autentisering, online och offline, för en tjänst i enlighet med artikel 6a, och för att skapa kvalificerade elektroniska underskrifter och stämplar</t>
        </is>
      </c>
    </row>
    <row r="177">
      <c r="A177" s="1" t="str">
        <f>HYPERLINK("https://iate.europa.eu/entry/result/3578011/all", "3578011")</f>
        <v>3578011</v>
      </c>
      <c r="B177" t="inlineStr">
        <is>
          <t>EDUCATION AND COMMUNICATIONS</t>
        </is>
      </c>
      <c r="C177" t="inlineStr">
        <is>
          <t>EDUCATION AND COMMUNICATIONS|information technology and data processing|computer system|information security</t>
        </is>
      </c>
      <c r="D177" t="inlineStr">
        <is>
          <t>yes</t>
        </is>
      </c>
      <c r="E177" t="inlineStr">
        <is>
          <t>proposed</t>
        </is>
      </c>
      <c r="F177" s="2" t="inlineStr">
        <is>
          <t>мрежа от национални координационни центрове</t>
        </is>
      </c>
      <c r="G177" s="2" t="inlineStr">
        <is>
          <t>3</t>
        </is>
      </c>
      <c r="H177" s="2" t="inlineStr">
        <is>
          <t/>
        </is>
      </c>
      <c r="I177" t="inlineStr">
        <is>
          <t/>
        </is>
      </c>
      <c r="J177" s="2" t="inlineStr">
        <is>
          <t>síť národních koordinačních center</t>
        </is>
      </c>
      <c r="K177" s="2" t="inlineStr">
        <is>
          <t>3</t>
        </is>
      </c>
      <c r="L177" s="2" t="inlineStr">
        <is>
          <t/>
        </is>
      </c>
      <c r="M177" t="inlineStr">
        <is>
          <t>sít subjektů, jež mají v členských státech EU úlohu koordinančních center, pokud se jedná o kapacity, schopnosti, znalosti a infrastrukturu v oblasti 
&lt;a href="https://iate.europa.eu/entry/result/2229866/cs" target="_blank"&gt;kybernetické bezpečnosti&lt;/a&gt;</t>
        </is>
      </c>
      <c r="N177" s="2" t="inlineStr">
        <is>
          <t>Netværket af Nationale Koordinationscentre</t>
        </is>
      </c>
      <c r="O177" s="2" t="inlineStr">
        <is>
          <t>4</t>
        </is>
      </c>
      <c r="P177" s="2" t="inlineStr">
        <is>
          <t/>
        </is>
      </c>
      <c r="Q177" t="inlineStr">
        <is>
          <t>netværk af enheder, der er udpeget af EU's
medlemsstater og akkrediteret af Europa-Kommissionen til at fungere som
nationale koordinationscentre for cybersikkerhedsevner, -viden og -infrastruktur</t>
        </is>
      </c>
      <c r="R177" s="2" t="inlineStr">
        <is>
          <t>Netzwerk nationaler Koordinierungszentren</t>
        </is>
      </c>
      <c r="S177" s="2" t="inlineStr">
        <is>
          <t>4</t>
        </is>
      </c>
      <c r="T177" s="2" t="inlineStr">
        <is>
          <t/>
        </is>
      </c>
      <c r="U177" t="inlineStr">
        <is>
          <t>Netzwerk von durch die EU-Mitgliedstaaten benannten und durch die Europäische Kommission anerkannten Einrichtungen, die als nationale Koordinierungszentren für die Fähigkeiten, das Wissen und die Infrastruktur im Bereich der Cybersicherheit fungieren</t>
        </is>
      </c>
      <c r="V177" s="2" t="inlineStr">
        <is>
          <t>δίκτυο εθνικών κέντρων συντονισμού</t>
        </is>
      </c>
      <c r="W177" s="2" t="inlineStr">
        <is>
          <t>3</t>
        </is>
      </c>
      <c r="X177" s="2" t="inlineStr">
        <is>
          <t/>
        </is>
      </c>
      <c r="Y177" t="inlineStr">
        <is>
          <t>δίκτυο οντοτήτων που ορίζονται από τα κράτη μέλη της ΕΕ και λαμβάνουν διαπίστευση από την Ευρωπαϊκή Επιτροπή για να ενεργούν ως εθνικά κέντρα συντονισμού για τις ικανότητες, τις γνώσεις και τις υποδομές της στον τομέα της 
&lt;a href="https://iate.europa.eu/entry/result/2229866/en-el" target="_blank"&gt;κυβερνοασφάλειας&lt;/a&gt;</t>
        </is>
      </c>
      <c r="Z177" s="2" t="inlineStr">
        <is>
          <t>Network of National Coordination Centres|
National Coordination Centres Network|
NCCs|
Cybersecurity Competence Network|
European Cybersecurity Competence Network</t>
        </is>
      </c>
      <c r="AA177" s="2" t="inlineStr">
        <is>
          <t>4|
1|
3|
2|
1</t>
        </is>
      </c>
      <c r="AB177" s="2" t="inlineStr">
        <is>
          <t xml:space="preserve">|
|
|
obsolete|
</t>
        </is>
      </c>
      <c r="AC177" t="inlineStr">
        <is>
          <t>network of entities nominated by the EU Member States and recognised by the European Commission to act as national coordination centres for 
&lt;a href="https://iate.europa.eu/entry/result/2229866/en" target="_blank"&gt;&lt;i&gt;cybersecurity&lt;/i&gt;&lt;/a&gt; capabilities, knowledge and infrastructure</t>
        </is>
      </c>
      <c r="AD177" s="2" t="inlineStr">
        <is>
          <t>Red de Centros Nacionales de Coordinación|
red de competencias en ciberseguridad</t>
        </is>
      </c>
      <c r="AE177" s="2" t="inlineStr">
        <is>
          <t>3|
2</t>
        </is>
      </c>
      <c r="AF177" s="2" t="inlineStr">
        <is>
          <t xml:space="preserve">|
</t>
        </is>
      </c>
      <c r="AG177" t="inlineStr">
        <is>
          <t>Red compuesta por todos los centros nacionales de coordinación designados por los Estados miembros para la
mejora de las capacidades, medios, conocimientos e infraestructuras de
&lt;a href="https://iate.europa.eu/entry/result/2229866/es" target="_blank"&gt;ciberseguridad &lt;/a&gt;en beneficio de la industria, en particular las pymes, las
comunidades de investigación, el sector público y la sociedad civil.</t>
        </is>
      </c>
      <c r="AH177" s="2" t="inlineStr">
        <is>
          <t>riiklike koordineerimiskeskuste võrgustik|
küberturvalisuse pädevusvõrgustik</t>
        </is>
      </c>
      <c r="AI177" s="2" t="inlineStr">
        <is>
          <t>3|
2</t>
        </is>
      </c>
      <c r="AJ177" s="2" t="inlineStr">
        <is>
          <t xml:space="preserve">|
</t>
        </is>
      </c>
      <c r="AK177" t="inlineStr">
        <is>
          <t>ELi liikmesriikide nimetatud ja Euroopa Komisjoni akrediteeritud üksuste võrgustik, mis toimib 
&lt;i&gt;küberturvalisuse &lt;/i&gt;&lt;a href="/entry/result/2229866/all" id="ENTRY_TO_ENTRY_CONVERTER" target="_blank"&gt;IATE:2229866&lt;/a&gt; alaste võimekuste, teadmiste ja taristute riiklike koordineerimiskeskustena</t>
        </is>
      </c>
      <c r="AL177" s="2" t="inlineStr">
        <is>
          <t>kansallisten koordinointikeskusten verkosto</t>
        </is>
      </c>
      <c r="AM177" s="2" t="inlineStr">
        <is>
          <t>3</t>
        </is>
      </c>
      <c r="AN177" s="2" t="inlineStr">
        <is>
          <t/>
        </is>
      </c>
      <c r="AO177" t="inlineStr">
        <is>
          <t>EU:n jäsenvaltioiden nimittämien ja Euroopan komission akkreditoimien, &lt;a href="https://iate.europa.eu/entry/result/2229866/all" target="_blank"&gt;kyberturvallisuuteen&lt;/a&gt; liittyvien valmiuksien, tietämyksen ja infrastruktuurin kansallisina koordinointikeskuksina toimivien yksiköiden verkosto</t>
        </is>
      </c>
      <c r="AP177" s="2" t="inlineStr">
        <is>
          <t>Réseau de centres nationaux de coordination</t>
        </is>
      </c>
      <c r="AQ177" s="2" t="inlineStr">
        <is>
          <t>4</t>
        </is>
      </c>
      <c r="AR177" s="2" t="inlineStr">
        <is>
          <t/>
        </is>
      </c>
      <c r="AS177" t="inlineStr">
        <is>
          <t>réseau composé d'entités désignées par les États membres de l'UE et accréditées par la Commission européenne pour faire office de centre national de coordination pour les questions de capacités, de connaissances et d'infrastructures en matière de cybersécurité</t>
        </is>
      </c>
      <c r="AT177" s="2" t="inlineStr">
        <is>
          <t>Líonra na Lárionad Náisiúnta Comhordúcháin|
an líonra um inniúlachtaí cibearshlándála</t>
        </is>
      </c>
      <c r="AU177" s="2" t="inlineStr">
        <is>
          <t>3|
2</t>
        </is>
      </c>
      <c r="AV177" s="2" t="inlineStr">
        <is>
          <t xml:space="preserve">|
</t>
        </is>
      </c>
      <c r="AW177" t="inlineStr">
        <is>
          <t/>
        </is>
      </c>
      <c r="AX177" s="2" t="inlineStr">
        <is>
          <t>mreža nacionalnih koordinacijskih centara</t>
        </is>
      </c>
      <c r="AY177" s="2" t="inlineStr">
        <is>
          <t>3</t>
        </is>
      </c>
      <c r="AZ177" s="2" t="inlineStr">
        <is>
          <t/>
        </is>
      </c>
      <c r="BA177" t="inlineStr">
        <is>
          <t/>
        </is>
      </c>
      <c r="BB177" s="2" t="inlineStr">
        <is>
          <t>kiberbiztonsági kompetenciahálózat|
nemzeti koordinációs központok hálózata</t>
        </is>
      </c>
      <c r="BC177" s="2" t="inlineStr">
        <is>
          <t>2|
4</t>
        </is>
      </c>
      <c r="BD177" s="2" t="inlineStr">
        <is>
          <t>|
preferred</t>
        </is>
      </c>
      <c r="BE177" t="inlineStr">
        <is>
          <t>az uniós tagállamok által kinevezett és az Európai Bizottság által a célból akkreditált szervezetek hálózata, hogy a kiberbiztonsági [ &lt;a href="/entry/result/2229866/all" id="ENTRY_TO_ENTRY_CONVERTER" target="_blank"&gt;IATE:2229866&lt;/a&gt; ] képességek, ismeretek és infrastruktúra nemzeti koordinációs központjaként működjenek</t>
        </is>
      </c>
      <c r="BF177" s="2" t="inlineStr">
        <is>
          <t>rete dei centri nazionali di coordinamento</t>
        </is>
      </c>
      <c r="BG177" s="2" t="inlineStr">
        <is>
          <t>3</t>
        </is>
      </c>
      <c r="BH177" s="2" t="inlineStr">
        <is>
          <t/>
        </is>
      </c>
      <c r="BI177" t="inlineStr">
        <is>
          <t>rete di organismi che fungono da centri di coordinamento della cibersicurezza [ &lt;a href="/entry/result/2229866/all" id="ENTRY_TO_ENTRY_CONVERTER" target="_blank"&gt;IATE:2229866&lt;/a&gt; ] negli Stati membri dell’UE</t>
        </is>
      </c>
      <c r="BJ177" s="2" t="inlineStr">
        <is>
          <t>Nacionalinių koordinavimo centrų tinklas</t>
        </is>
      </c>
      <c r="BK177" s="2" t="inlineStr">
        <is>
          <t>3</t>
        </is>
      </c>
      <c r="BL177" s="2" t="inlineStr">
        <is>
          <t/>
        </is>
      </c>
      <c r="BM177" t="inlineStr">
        <is>
          <t>subjektų, kuriems ES valstybės narės pavedė koordinuoti 
&lt;i&gt;kibernetinio saugumo&lt;/i&gt; ( &lt;a href="/entry/result/2229866/all" id="ENTRY_TO_ENTRY_CONVERTER" target="_blank"&gt;IATE:2229866&lt;/a&gt; ) žinių, pajėgumų ir infrastruktūros reikalus, tinklas</t>
        </is>
      </c>
      <c r="BN177" s="2" t="inlineStr">
        <is>
          <t>Kiberdrošības kompetenču tīkls|
Nacionālo koordinācijas centru tīkls</t>
        </is>
      </c>
      <c r="BO177" s="2" t="inlineStr">
        <is>
          <t>2|
3</t>
        </is>
      </c>
      <c r="BP177" s="2" t="inlineStr">
        <is>
          <t xml:space="preserve">|
</t>
        </is>
      </c>
      <c r="BQ177" t="inlineStr">
        <is>
          <t>ES dalībvalstu izvirzītas un Eiropas Komisijas apstiprinātas struktūras, kas darbojas kā nacionāli koordinācijas centri kiberdrošības spēju, zināšanu un infrastuktūras uzlabošanas nolūkos</t>
        </is>
      </c>
      <c r="BR177" s="2" t="inlineStr">
        <is>
          <t>Network ta' Ċentri Nazzjonali ta' Koordinazzjoni|
NCCs</t>
        </is>
      </c>
      <c r="BS177" s="2" t="inlineStr">
        <is>
          <t>3|
3</t>
        </is>
      </c>
      <c r="BT177" s="2" t="inlineStr">
        <is>
          <t xml:space="preserve">|
</t>
        </is>
      </c>
      <c r="BU177" t="inlineStr">
        <is>
          <t>network ta' entitajiet innominati mill-Istati Membri tal-UE u rikonoxxuti mill-Kummissjoni Ewropea biex jaġixxu bħala ċentri nazzjonali ta' koordinazzjoni għall-kapaċitajiet, l-għarfien u l-infrastruttura fil-qasam taċ-&lt;a href="http://iate.europa.eu/entry/result/2229866/mt" target="_blank"&gt;ċibersigurtà&lt;/a&gt;</t>
        </is>
      </c>
      <c r="BV177" s="2" t="inlineStr">
        <is>
          <t>Netwerk van nationale coördinatiecentra|
NCC's</t>
        </is>
      </c>
      <c r="BW177" s="2" t="inlineStr">
        <is>
          <t>3|
3</t>
        </is>
      </c>
      <c r="BX177" s="2" t="inlineStr">
        <is>
          <t xml:space="preserve">|
</t>
        </is>
      </c>
      <c r="BY177" t="inlineStr">
        <is>
          <t>netwerk van entiteiten die zijn aangewezen als coördinatiecentra in de EU-lidstaten voor kennis, vermogens en infrastructuur op het gebied van cyberbeveiliging</t>
        </is>
      </c>
      <c r="BZ177" s="2" t="inlineStr">
        <is>
          <t>sieć krajowych ośrodków koordynacji|
sieć kompetencji w dziedzinie cyberbezpieczeństwa</t>
        </is>
      </c>
      <c r="CA177" s="2" t="inlineStr">
        <is>
          <t>3|
3</t>
        </is>
      </c>
      <c r="CB177" s="2" t="inlineStr">
        <is>
          <t xml:space="preserve">|
</t>
        </is>
      </c>
      <c r="CC177" t="inlineStr">
        <is>
          <t>sieć jednostek wyznaczonych jako ośrodki koordynacji w państwach członkowskich UE na potrzeby cyberbezpieczeństwa</t>
        </is>
      </c>
      <c r="CD177" s="2" t="inlineStr">
        <is>
          <t>Rede de Centros Nacionais de Coordenação</t>
        </is>
      </c>
      <c r="CE177" s="2" t="inlineStr">
        <is>
          <t>3</t>
        </is>
      </c>
      <c r="CF177" s="2" t="inlineStr">
        <is>
          <t/>
        </is>
      </c>
      <c r="CG177" t="inlineStr">
        <is>
          <t>Rede de organismos designados por um Estado-Membro para coordenar atividades e conhecimentos no domínio da cibersegurança entre a indústria, o setor público e a comunidade científica.</t>
        </is>
      </c>
      <c r="CH177" s="2" t="inlineStr">
        <is>
          <t>CNC-uri|
Rețeaua de centre naționale de coordonare</t>
        </is>
      </c>
      <c r="CI177" s="2" t="inlineStr">
        <is>
          <t>3|
3</t>
        </is>
      </c>
      <c r="CJ177" s="2" t="inlineStr">
        <is>
          <t>|
preferred</t>
        </is>
      </c>
      <c r="CK177" t="inlineStr">
        <is>
          <t>rețea alcătuită din entități desemnate de statele membre ale UE și acreditate de Comisia Europeană pentru a acționa în calitate de &lt;a href="https://iate.europa.eu/entry/result/3588583/ro" target="_blank"&gt;centre naționale de coordonare&lt;/a&gt; a capacităților, cunoștințelor și infrastructurilor în materie de securitate cibernetică</t>
        </is>
      </c>
      <c r="CL177" s="2" t="inlineStr">
        <is>
          <t>kompetenčná sieť kybernetickej bezpečnosti|
sieť národných koordinačných centier</t>
        </is>
      </c>
      <c r="CM177" s="2" t="inlineStr">
        <is>
          <t>2|
3</t>
        </is>
      </c>
      <c r="CN177" s="2" t="inlineStr">
        <is>
          <t xml:space="preserve">|
</t>
        </is>
      </c>
      <c r="CO177" t="inlineStr">
        <is>
          <t>sieť subjektov, ktoré majú fungovať v členských štátoch EÚ ako koordinačné centrá pre bezpečnosť, poznatky, spôsobilosti a infraštruktúru v kybernetickej oblasti</t>
        </is>
      </c>
      <c r="CP177" s="2" t="inlineStr">
        <is>
          <t>mreža nacionalnih koordinacijskih centrov</t>
        </is>
      </c>
      <c r="CQ177" s="2" t="inlineStr">
        <is>
          <t>3</t>
        </is>
      </c>
      <c r="CR177" s="2" t="inlineStr">
        <is>
          <t/>
        </is>
      </c>
      <c r="CS177" t="inlineStr">
        <is>
          <t>mreža subjektov, ki jih države članice EU imenujejo za koordiniranje dejavnosti na področju&lt;a href="https://iate.europa.eu/entry/result/2229866/sl" target="_blank"&gt; kibernetske varnosti&lt;/a&gt;</t>
        </is>
      </c>
      <c r="CT177" s="2" t="inlineStr">
        <is>
          <t>nätverket av nationella samordningscentrum</t>
        </is>
      </c>
      <c r="CU177" s="2" t="inlineStr">
        <is>
          <t>3</t>
        </is>
      </c>
      <c r="CV177" s="2" t="inlineStr">
        <is>
          <t/>
        </is>
      </c>
      <c r="CW177" t="inlineStr">
        <is>
          <t/>
        </is>
      </c>
    </row>
    <row r="178">
      <c r="A178" s="1" t="str">
        <f>HYPERLINK("https://iate.europa.eu/entry/result/3599433/all", "3599433")</f>
        <v>3599433</v>
      </c>
      <c r="B178" t="inlineStr">
        <is>
          <t>EDUCATION AND COMMUNICATIONS;POLITICS;LAW;EUROPEAN UNION</t>
        </is>
      </c>
      <c r="C178" t="inlineStr">
        <is>
          <t>EDUCATION AND COMMUNICATIONS|information technology and data processing|data processing;POLITICS|executive power and public service|public administration|electronic government;LAW|international law|private international law|identity document;EUROPEAN UNION|European construction|deepening of the European Union|EU activity|EU policy;EDUCATION AND COMMUNICATIONS|documentation|document|electronic document</t>
        </is>
      </c>
      <c r="D178" t="inlineStr">
        <is>
          <t>yes</t>
        </is>
      </c>
      <c r="E178" t="inlineStr">
        <is>
          <t>proposed</t>
        </is>
      </c>
      <c r="F178" s="2" t="inlineStr">
        <is>
          <t>Европейска рамка за цифрова самоличност|
рамка за европейска цифрова самоличност</t>
        </is>
      </c>
      <c r="G178" s="2" t="inlineStr">
        <is>
          <t>3|
2</t>
        </is>
      </c>
      <c r="H178" s="2" t="inlineStr">
        <is>
          <t xml:space="preserve">preferred|
</t>
        </is>
      </c>
      <c r="I178" t="inlineStr">
        <is>
          <t/>
        </is>
      </c>
      <c r="J178" s="2" t="inlineStr">
        <is>
          <t>rámec pro evropskou digitální identitu|
evropský rámec digitální identity</t>
        </is>
      </c>
      <c r="K178" s="2" t="inlineStr">
        <is>
          <t>3|
3</t>
        </is>
      </c>
      <c r="L178" s="2" t="inlineStr">
        <is>
          <t xml:space="preserve">|
</t>
        </is>
      </c>
      <c r="M178" t="inlineStr">
        <is>
          <t>návrh rámce, který má uživatelům nabídnout osobní digitální
peněženku s vlastním nastavením, jež by umožňovala bezpečný a snadný
přístup k různým službám, veřejným i soukromým, pod plnou kontrolou
uživatelů</t>
        </is>
      </c>
      <c r="N178" s="2" t="inlineStr">
        <is>
          <t>ramme for en europæisk digital identitet|
europæisk ramme for digital identitet</t>
        </is>
      </c>
      <c r="O178" s="2" t="inlineStr">
        <is>
          <t>3|
3</t>
        </is>
      </c>
      <c r="P178" s="2" t="inlineStr">
        <is>
          <t xml:space="preserve">|
</t>
        </is>
      </c>
      <c r="Q178" t="inlineStr">
        <is>
          <t>foreslået ramme, der skal tilbyde brugerne
selvbestemte &lt;a href="https://iate.europa.eu/entry/result/3599432/da" target="_blank"&gt;personlige digitale tegnebøger&lt;/a&gt;, som vil muliggøre sikker og let
adgang til forskellige tjenester, både offentlige og private, under brugernes
fulde kontrol</t>
        </is>
      </c>
      <c r="R178" s="2" t="inlineStr">
        <is>
          <t>europäischer Rahmen für die digitale Identität</t>
        </is>
      </c>
      <c r="S178" s="2" t="inlineStr">
        <is>
          <t>3</t>
        </is>
      </c>
      <c r="T178" s="2" t="inlineStr">
        <is>
          <t/>
        </is>
      </c>
      <c r="U178" t="inlineStr">
        <is>
          <t/>
        </is>
      </c>
      <c r="V178" s="2" t="inlineStr">
        <is>
          <t>ευρωπαϊκό πλαίσιο για την ψηφιακή ταυτότητα</t>
        </is>
      </c>
      <c r="W178" s="2" t="inlineStr">
        <is>
          <t>3</t>
        </is>
      </c>
      <c r="X178" s="2" t="inlineStr">
        <is>
          <t/>
        </is>
      </c>
      <c r="Y178" t="inlineStr">
        <is>
          <t>προτεινόμενο πλαίσιο που θα προσφέρει στους χρήστες και στις χρήστριες προσωπικά ψηφιακά πορτοφόλια που θα καθορίζονται από τους ίδιους και τις ίδιες, στοιχείο το οποίο θα επιτρέπει την ασφαλή και εύκολη πρόσβαση σε διάφορες υπηρεσίες, δημόσιες και ιδιωτικές, υπό τον πλήρη έλεγχο των χρηστών και των χρηστριών</t>
        </is>
      </c>
      <c r="Z178" s="2" t="inlineStr">
        <is>
          <t>European Digital Identity framework|
framework for a European Digital Identity</t>
        </is>
      </c>
      <c r="AA178" s="2" t="inlineStr">
        <is>
          <t>3|
3</t>
        </is>
      </c>
      <c r="AB178" s="2" t="inlineStr">
        <is>
          <t xml:space="preserve">|
</t>
        </is>
      </c>
      <c r="AC178" t="inlineStr">
        <is>
          <t>proposed framework to offer users
self-determined personal digital wallets that would allow secure and easy
access to various services, both public and private, under the user's full
control</t>
        </is>
      </c>
      <c r="AD178" s="2" t="inlineStr">
        <is>
          <t>marco europeo para una identidad digital</t>
        </is>
      </c>
      <c r="AE178" s="2" t="inlineStr">
        <is>
          <t>3</t>
        </is>
      </c>
      <c r="AF178" s="2" t="inlineStr">
        <is>
          <t/>
        </is>
      </c>
      <c r="AG178" t="inlineStr">
        <is>
          <t>Marco propuesto para ofrecer a los usuarios unas carteras digitales personales
autodeterminadas que faciliten un acceso fácil y seguro a los distintos
servicios, tanto públicos como privados, bajo su control total.</t>
        </is>
      </c>
      <c r="AH178" s="2" t="inlineStr">
        <is>
          <t>Euroopa digiidentiteedi raamistik</t>
        </is>
      </c>
      <c r="AI178" s="2" t="inlineStr">
        <is>
          <t>2</t>
        </is>
      </c>
      <c r="AJ178" s="2" t="inlineStr">
        <is>
          <t/>
        </is>
      </c>
      <c r="AK178" t="inlineStr">
        <is>
          <t>kavandatav raamistik, mis pakub kasutajatele isiklikku digiidentiteeditaskut, mis võimaldaks kasutaja täieliku kontrolli all turvalist ja lihtsat juurdepääsu mitmesugustele avalikele ja erateenustele</t>
        </is>
      </c>
      <c r="AL178" s="2" t="inlineStr">
        <is>
          <t>eurooppalainen digitaalisen identiteetin kehys</t>
        </is>
      </c>
      <c r="AM178" s="2" t="inlineStr">
        <is>
          <t>3</t>
        </is>
      </c>
      <c r="AN178" s="2" t="inlineStr">
        <is>
          <t/>
        </is>
      </c>
      <c r="AO178" t="inlineStr">
        <is>
          <t/>
        </is>
      </c>
      <c r="AP178" s="2" t="inlineStr">
        <is>
          <t>cadre européen relatif à une identité numérique</t>
        </is>
      </c>
      <c r="AQ178" s="2" t="inlineStr">
        <is>
          <t>3</t>
        </is>
      </c>
      <c r="AR178" s="2" t="inlineStr">
        <is>
          <t/>
        </is>
      </c>
      <c r="AS178" t="inlineStr">
        <is>
          <t/>
        </is>
      </c>
      <c r="AT178" s="2" t="inlineStr">
        <is>
          <t>Creat Eorpach um Chéannacht Dhigiteach</t>
        </is>
      </c>
      <c r="AU178" s="2" t="inlineStr">
        <is>
          <t>3</t>
        </is>
      </c>
      <c r="AV178" s="2" t="inlineStr">
        <is>
          <t/>
        </is>
      </c>
      <c r="AW178" t="inlineStr">
        <is>
          <t/>
        </is>
      </c>
      <c r="AX178" s="2" t="inlineStr">
        <is>
          <t>europski okvir za digitalni identitet</t>
        </is>
      </c>
      <c r="AY178" s="2" t="inlineStr">
        <is>
          <t>3</t>
        </is>
      </c>
      <c r="AZ178" s="2" t="inlineStr">
        <is>
          <t/>
        </is>
      </c>
      <c r="BA178" t="inlineStr">
        <is>
          <t/>
        </is>
      </c>
      <c r="BB178" s="2" t="inlineStr">
        <is>
          <t>a digitális személyazonosság európai kerete|
európai digitális személyazonossági keret</t>
        </is>
      </c>
      <c r="BC178" s="2" t="inlineStr">
        <is>
          <t>2|
3</t>
        </is>
      </c>
      <c r="BD178" s="2" t="inlineStr">
        <is>
          <t xml:space="preserve">|
</t>
        </is>
      </c>
      <c r="BE178" t="inlineStr">
        <is>
          <t>olyan javasolt
keret, amelyben minden felhasználónak egy olyan, általa meghatározott személyes
digitális irattárca állna rendelkezésére, amely biztonságos és egyszerű
hozzáférést tesz lehetővé különböző köz- és magánszolgáltatásokhoz az adott
felhasználó teljeskörű ellenőrzése mellett</t>
        </is>
      </c>
      <c r="BF178" s="2" t="inlineStr">
        <is>
          <t>quadro per un'identità digitale europea|
quadro europeo relativo a un’identità digitale</t>
        </is>
      </c>
      <c r="BG178" s="2" t="inlineStr">
        <is>
          <t>2|
3</t>
        </is>
      </c>
      <c r="BH178" s="2" t="inlineStr">
        <is>
          <t>|
preferred</t>
        </is>
      </c>
      <c r="BI178" t="inlineStr">
        <is>
          <t>quadro armonizzato proposto per creare un'interoperabilità senza soluzione di continuità e a fornire ai cittadini e alle imprese europee servizi pubblici e privati in tutta l'Unione mediante identità elettroniche altamente sicure e affidabili.</t>
        </is>
      </c>
      <c r="BJ178" s="2" t="inlineStr">
        <is>
          <t>Europos skaitmeninės tapatybės sistema</t>
        </is>
      </c>
      <c r="BK178" s="2" t="inlineStr">
        <is>
          <t>3</t>
        </is>
      </c>
      <c r="BL178" s="2" t="inlineStr">
        <is>
          <t/>
        </is>
      </c>
      <c r="BM178" t="inlineStr">
        <is>
          <t/>
        </is>
      </c>
      <c r="BN178" s="2" t="inlineStr">
        <is>
          <t>Eiropas digitālās identitātes satvars|
Eiropas digitālās identitātes regulējums</t>
        </is>
      </c>
      <c r="BO178" s="2" t="inlineStr">
        <is>
          <t>3|
2</t>
        </is>
      </c>
      <c r="BP178" s="2" t="inlineStr">
        <is>
          <t xml:space="preserve">|
</t>
        </is>
      </c>
      <c r="BQ178" t="inlineStr">
        <is>
          <t>satvars, kas lietotājiem piedāvātu pašnoteiktus personīgos digitālos makus, kas ļautu lietotājiem pilnībā kontrolēt drošu un vieglu piekļuvi dažādiem – gan publiskiem, gan privātiem – pakalpojumiem</t>
        </is>
      </c>
      <c r="BR178" s="2" t="inlineStr">
        <is>
          <t>qafas għall-Identità Diġitali Ewropea|
Qafas Ewropew għall-Identità Diġitali</t>
        </is>
      </c>
      <c r="BS178" s="2" t="inlineStr">
        <is>
          <t>3|
3</t>
        </is>
      </c>
      <c r="BT178" s="2" t="inlineStr">
        <is>
          <t xml:space="preserve">|
</t>
        </is>
      </c>
      <c r="BU178" t="inlineStr">
        <is>
          <t>qafas għall-identità propost biex joffri lill-utenti kartieri diġitali personali awtodeterminati, li permezz tagħhom jinkiseb aċċess sikur u faċli għal servizzi differenti, kemm pubbliċi u kif ukoll privati, taħt il-kontroll sħiħ tal-utenti</t>
        </is>
      </c>
      <c r="BV178" s="2" t="inlineStr">
        <is>
          <t>Europees kader voor digitale identiteit|
Europees kader voor een digitale identiteit</t>
        </is>
      </c>
      <c r="BW178" s="2" t="inlineStr">
        <is>
          <t>3|
2</t>
        </is>
      </c>
      <c r="BX178" s="2" t="inlineStr">
        <is>
          <t xml:space="preserve">|
</t>
        </is>
      </c>
      <c r="BY178" t="inlineStr">
        <is>
          <t>voorgesteld EU-kader om gebruikers zelfbepaalde persoonlijke digitale portemonnees te bieden die een veilige en gemakkelijke toegang tot verschillende openbare en particuliere diensten mogelijk maken, met volledige controle door de gebruikers</t>
        </is>
      </c>
      <c r="BZ178" s="2" t="inlineStr">
        <is>
          <t>europejskie ramy tożsamości cyfrowej</t>
        </is>
      </c>
      <c r="CA178" s="2" t="inlineStr">
        <is>
          <t>3</t>
        </is>
      </c>
      <c r="CB178" s="2" t="inlineStr">
        <is>
          <t/>
        </is>
      </c>
      <c r="CC178" t="inlineStr">
        <is>
          <t>proponowane ramy prawne mające zapewnić użytkownikom osobiste portfele
cyfrowe, które użytkownicy tworzyliby samodzielnie, które umożliwiałyby im
bezpieczny i łatwy dostęp do różnych usług, zarówno publicznych, jak
i prywatnych, i nad którymi mieliby pełną kontrolę</t>
        </is>
      </c>
      <c r="CD178" s="2" t="inlineStr">
        <is>
          <t>Quadro Europeu para a Identidade Digital</t>
        </is>
      </c>
      <c r="CE178" s="2" t="inlineStr">
        <is>
          <t>3</t>
        </is>
      </c>
      <c r="CF178" s="2" t="inlineStr">
        <is>
          <t/>
        </is>
      </c>
      <c r="CG178" t="inlineStr">
        <is>
          <t>Quadro que oferece aos utilizadores carteiras digitais pessoais, especificadas pelos próprios utilizadores, que permitem um acesso fácil e seguro a diferentes serviços, tanto públicos como privados, sob o controlo total do utilizador.</t>
        </is>
      </c>
      <c r="CH178" s="2" t="inlineStr">
        <is>
          <t>cadru european al identității digitale</t>
        </is>
      </c>
      <c r="CI178" s="2" t="inlineStr">
        <is>
          <t>3</t>
        </is>
      </c>
      <c r="CJ178" s="2" t="inlineStr">
        <is>
          <t/>
        </is>
      </c>
      <c r="CK178" t="inlineStr">
        <is>
          <t>un cadru al identității digitale care
să le ofere utilizatorilor portofele digitale personale confidențiale, care să
permită un acces securizat și ușor la diverse servicii, atât publice, cât și
private, în condiții de control deplin din partea utilizatorilor</t>
        </is>
      </c>
      <c r="CL178" s="2" t="inlineStr">
        <is>
          <t>európsky rámec digitálnej identity|
rámec pre európsku digitálnu identitu</t>
        </is>
      </c>
      <c r="CM178" s="2" t="inlineStr">
        <is>
          <t>3|
3</t>
        </is>
      </c>
      <c r="CN178" s="2" t="inlineStr">
        <is>
          <t xml:space="preserve">preferred|
</t>
        </is>
      </c>
      <c r="CO178" t="inlineStr">
        <is>
          <t>európsky rámec, ktorý používateľom ponúkne nimi zvolené osobné digitálne peňaženky, ktoré by umožňovali bezpečný a ľahký prístup k rôznym verejným aj súkromným službám, nad ktorými budú mať používatelia plnú kontrolu</t>
        </is>
      </c>
      <c r="CP178" s="2" t="inlineStr">
        <is>
          <t>evropski okvir za digitalno identiteto|
okvir za evropsko digitalno identiteto</t>
        </is>
      </c>
      <c r="CQ178" s="2" t="inlineStr">
        <is>
          <t>3|
3</t>
        </is>
      </c>
      <c r="CR178" s="2" t="inlineStr">
        <is>
          <t xml:space="preserve">|
</t>
        </is>
      </c>
      <c r="CS178" t="inlineStr">
        <is>
          <t>predlagani okvir, ki bi uporabnikom nudil osebne digitalne denarnice, ki bi jih ti uporabniki določili sami ter bi omogočile varen in enostaven dostop do različnih javnih in zasebnih storitev pod popolnim nadzorom uporabnikov</t>
        </is>
      </c>
      <c r="CT178" s="2" t="inlineStr">
        <is>
          <t>europeisk ram för digital identitet</t>
        </is>
      </c>
      <c r="CU178" s="2" t="inlineStr">
        <is>
          <t>3</t>
        </is>
      </c>
      <c r="CV178" s="2" t="inlineStr">
        <is>
          <t/>
        </is>
      </c>
      <c r="CW178" t="inlineStr">
        <is>
          <t/>
        </is>
      </c>
    </row>
    <row r="179">
      <c r="A179" s="1" t="str">
        <f>HYPERLINK("https://iate.europa.eu/entry/result/3599476/all", "3599476")</f>
        <v>3599476</v>
      </c>
      <c r="B179" t="inlineStr">
        <is>
          <t>PRODUCTION, TECHNOLOGY AND RESEARCH;EDUCATION AND COMMUNICATIONS;POLITICS</t>
        </is>
      </c>
      <c r="C179" t="inlineStr">
        <is>
          <t>PRODUCTION, TECHNOLOGY AND RESEARCH|technology and technical regulations|technology|digital technology;EDUCATION AND COMMUNICATIONS|information technology and data processing|data processing;POLITICS|executive power and public service|public administration|electronic government;EDUCATION AND COMMUNICATIONS|documentation|document|electronic document</t>
        </is>
      </c>
      <c r="D179" t="inlineStr">
        <is>
          <t>yes</t>
        </is>
      </c>
      <c r="E179" t="inlineStr">
        <is>
          <t>proposed</t>
        </is>
      </c>
      <c r="F179" s="2" t="inlineStr">
        <is>
          <t>европейска цифрова самоличност</t>
        </is>
      </c>
      <c r="G179" s="2" t="inlineStr">
        <is>
          <t>3</t>
        </is>
      </c>
      <c r="H179" s="2" t="inlineStr">
        <is>
          <t/>
        </is>
      </c>
      <c r="I179" t="inlineStr">
        <is>
          <t/>
        </is>
      </c>
      <c r="J179" s="2" t="inlineStr">
        <is>
          <t>evropská digitální identita</t>
        </is>
      </c>
      <c r="K179" s="2" t="inlineStr">
        <is>
          <t>3</t>
        </is>
      </c>
      <c r="L179" s="2" t="inlineStr">
        <is>
          <t/>
        </is>
      </c>
      <c r="M179" t="inlineStr">
        <is>
          <t/>
        </is>
      </c>
      <c r="N179" s="2" t="inlineStr">
        <is>
          <t>europæisk digital identitet</t>
        </is>
      </c>
      <c r="O179" s="2" t="inlineStr">
        <is>
          <t>3</t>
        </is>
      </c>
      <c r="P179" s="2" t="inlineStr">
        <is>
          <t/>
        </is>
      </c>
      <c r="Q179" t="inlineStr">
        <is>
          <t/>
        </is>
      </c>
      <c r="R179" s="2" t="inlineStr">
        <is>
          <t>europäische digitale Identität</t>
        </is>
      </c>
      <c r="S179" s="2" t="inlineStr">
        <is>
          <t>3</t>
        </is>
      </c>
      <c r="T179" s="2" t="inlineStr">
        <is>
          <t/>
        </is>
      </c>
      <c r="U179" t="inlineStr">
        <is>
          <t/>
        </is>
      </c>
      <c r="V179" s="2" t="inlineStr">
        <is>
          <t>ευρωπαϊκή ψηφιακή ταυτότητα</t>
        </is>
      </c>
      <c r="W179" s="2" t="inlineStr">
        <is>
          <t>3</t>
        </is>
      </c>
      <c r="X179" s="2" t="inlineStr">
        <is>
          <t/>
        </is>
      </c>
      <c r="Y179" t="inlineStr">
        <is>
          <t/>
        </is>
      </c>
      <c r="Z179" s="2" t="inlineStr">
        <is>
          <t>European Digital Identity</t>
        </is>
      </c>
      <c r="AA179" s="2" t="inlineStr">
        <is>
          <t>3</t>
        </is>
      </c>
      <c r="AB179" s="2" t="inlineStr">
        <is>
          <t/>
        </is>
      </c>
      <c r="AC179" t="inlineStr">
        <is>
          <t>means for EU citizens, residents, and
businesses to identify themselves or provide confirmation of certain personal
information, both online and offline, across the EU</t>
        </is>
      </c>
      <c r="AD179" s="2" t="inlineStr">
        <is>
          <t>Identidad Digital Europea</t>
        </is>
      </c>
      <c r="AE179" s="2" t="inlineStr">
        <is>
          <t>3</t>
        </is>
      </c>
      <c r="AF179" s="2" t="inlineStr">
        <is>
          <t/>
        </is>
      </c>
      <c r="AG179" t="inlineStr">
        <is>
          <t/>
        </is>
      </c>
      <c r="AH179" s="2" t="inlineStr">
        <is>
          <t>Euroopa digiidentiteet</t>
        </is>
      </c>
      <c r="AI179" s="2" t="inlineStr">
        <is>
          <t>3</t>
        </is>
      </c>
      <c r="AJ179" s="2" t="inlineStr">
        <is>
          <t/>
        </is>
      </c>
      <c r="AK179" t="inlineStr">
        <is>
          <t/>
        </is>
      </c>
      <c r="AL179" s="2" t="inlineStr">
        <is>
          <t>eurooppalainen digitaalinen identiteetti</t>
        </is>
      </c>
      <c r="AM179" s="2" t="inlineStr">
        <is>
          <t>3</t>
        </is>
      </c>
      <c r="AN179" s="2" t="inlineStr">
        <is>
          <t/>
        </is>
      </c>
      <c r="AO179" t="inlineStr">
        <is>
          <t>EU-kansalaisille, EU:ssa asuville henkilöille sekä yrityksille tarkoitettu väline tunnistautumista tai tiettyjen henkilötietojen vahvistamista varten</t>
        </is>
      </c>
      <c r="AP179" s="2" t="inlineStr">
        <is>
          <t>identité numérique européenne</t>
        </is>
      </c>
      <c r="AQ179" s="2" t="inlineStr">
        <is>
          <t>3</t>
        </is>
      </c>
      <c r="AR179" s="2" t="inlineStr">
        <is>
          <t/>
        </is>
      </c>
      <c r="AS179" t="inlineStr">
        <is>
          <t/>
        </is>
      </c>
      <c r="AT179" s="2" t="inlineStr">
        <is>
          <t>Céannacht Dhigiteach Eorpach</t>
        </is>
      </c>
      <c r="AU179" s="2" t="inlineStr">
        <is>
          <t>3</t>
        </is>
      </c>
      <c r="AV179" s="2" t="inlineStr">
        <is>
          <t/>
        </is>
      </c>
      <c r="AW179" t="inlineStr">
        <is>
          <t/>
        </is>
      </c>
      <c r="AX179" s="2" t="inlineStr">
        <is>
          <t>europski digitalni identitet</t>
        </is>
      </c>
      <c r="AY179" s="2" t="inlineStr">
        <is>
          <t>3</t>
        </is>
      </c>
      <c r="AZ179" s="2" t="inlineStr">
        <is>
          <t/>
        </is>
      </c>
      <c r="BA179" t="inlineStr">
        <is>
          <t/>
        </is>
      </c>
      <c r="BB179" s="2" t="inlineStr">
        <is>
          <t>európai digitális személyazonosság</t>
        </is>
      </c>
      <c r="BC179" s="2" t="inlineStr">
        <is>
          <t>3</t>
        </is>
      </c>
      <c r="BD179" s="2" t="inlineStr">
        <is>
          <t/>
        </is>
      </c>
      <c r="BE179" t="inlineStr">
        <is>
          <t/>
        </is>
      </c>
      <c r="BF179" s="2" t="inlineStr">
        <is>
          <t>identità digitale europea</t>
        </is>
      </c>
      <c r="BG179" s="2" t="inlineStr">
        <is>
          <t>3</t>
        </is>
      </c>
      <c r="BH179" s="2" t="inlineStr">
        <is>
          <t/>
        </is>
      </c>
      <c r="BI179" t="inlineStr">
        <is>
          <t>mezzo per i cittadini, i residenti e le imprese dell'UE di identificarsi o confermare determinate informazioni personali sia online che offline in tutta l'UE</t>
        </is>
      </c>
      <c r="BJ179" s="2" t="inlineStr">
        <is>
          <t>Europos skaitmeninė tapatybė</t>
        </is>
      </c>
      <c r="BK179" s="2" t="inlineStr">
        <is>
          <t>3</t>
        </is>
      </c>
      <c r="BL179" s="2" t="inlineStr">
        <is>
          <t/>
        </is>
      </c>
      <c r="BM179" t="inlineStr">
        <is>
          <t/>
        </is>
      </c>
      <c r="BN179" s="2" t="inlineStr">
        <is>
          <t>Eiropas digitālā identitāte</t>
        </is>
      </c>
      <c r="BO179" s="2" t="inlineStr">
        <is>
          <t>3</t>
        </is>
      </c>
      <c r="BP179" s="2" t="inlineStr">
        <is>
          <t/>
        </is>
      </c>
      <c r="BQ179" t="inlineStr">
        <is>
          <t/>
        </is>
      </c>
      <c r="BR179" s="2" t="inlineStr">
        <is>
          <t>Identità Diġitali Ewropea</t>
        </is>
      </c>
      <c r="BS179" s="2" t="inlineStr">
        <is>
          <t>3</t>
        </is>
      </c>
      <c r="BT179" s="2" t="inlineStr">
        <is>
          <t/>
        </is>
      </c>
      <c r="BU179" t="inlineStr">
        <is>
          <t/>
        </is>
      </c>
      <c r="BV179" s="2" t="inlineStr">
        <is>
          <t>Europese digitale identiteit</t>
        </is>
      </c>
      <c r="BW179" s="2" t="inlineStr">
        <is>
          <t>3</t>
        </is>
      </c>
      <c r="BX179" s="2" t="inlineStr">
        <is>
          <t/>
        </is>
      </c>
      <c r="BY179" t="inlineStr">
        <is>
          <t/>
        </is>
      </c>
      <c r="BZ179" s="2" t="inlineStr">
        <is>
          <t>europejska tożsamość cyfrowa</t>
        </is>
      </c>
      <c r="CA179" s="2" t="inlineStr">
        <is>
          <t>3</t>
        </is>
      </c>
      <c r="CB179" s="2" t="inlineStr">
        <is>
          <t/>
        </is>
      </c>
      <c r="CC179" t="inlineStr">
        <is>
          <t/>
        </is>
      </c>
      <c r="CD179" s="2" t="inlineStr">
        <is>
          <t>Identidade Digital Europeia</t>
        </is>
      </c>
      <c r="CE179" s="2" t="inlineStr">
        <is>
          <t>3</t>
        </is>
      </c>
      <c r="CF179" s="2" t="inlineStr">
        <is>
          <t/>
        </is>
      </c>
      <c r="CG179" t="inlineStr">
        <is>
          <t/>
        </is>
      </c>
      <c r="CH179" s="2" t="inlineStr">
        <is>
          <t>identitate digitală europeană</t>
        </is>
      </c>
      <c r="CI179" s="2" t="inlineStr">
        <is>
          <t>3</t>
        </is>
      </c>
      <c r="CJ179" s="2" t="inlineStr">
        <is>
          <t/>
        </is>
      </c>
      <c r="CK179" t="inlineStr">
        <is>
          <t/>
        </is>
      </c>
      <c r="CL179" s="2" t="inlineStr">
        <is>
          <t>európska digitálna identita</t>
        </is>
      </c>
      <c r="CM179" s="2" t="inlineStr">
        <is>
          <t>3</t>
        </is>
      </c>
      <c r="CN179" s="2" t="inlineStr">
        <is>
          <t/>
        </is>
      </c>
      <c r="CO179" t="inlineStr">
        <is>
          <t/>
        </is>
      </c>
      <c r="CP179" s="2" t="inlineStr">
        <is>
          <t>evropska digitalna identiteta</t>
        </is>
      </c>
      <c r="CQ179" s="2" t="inlineStr">
        <is>
          <t>3</t>
        </is>
      </c>
      <c r="CR179" s="2" t="inlineStr">
        <is>
          <t/>
        </is>
      </c>
      <c r="CS179" t="inlineStr">
        <is>
          <t/>
        </is>
      </c>
      <c r="CT179" s="2" t="inlineStr">
        <is>
          <t>europeisk digital identitet</t>
        </is>
      </c>
      <c r="CU179" s="2" t="inlineStr">
        <is>
          <t>3</t>
        </is>
      </c>
      <c r="CV179" s="2" t="inlineStr">
        <is>
          <t/>
        </is>
      </c>
      <c r="CW179" t="inlineStr">
        <is>
          <t/>
        </is>
      </c>
    </row>
    <row r="180">
      <c r="A180" s="1" t="str">
        <f>HYPERLINK("https://iate.europa.eu/entry/result/3552179/all", "3552179")</f>
        <v>3552179</v>
      </c>
      <c r="B180" t="inlineStr">
        <is>
          <t>PRODUCTION, TECHNOLOGY AND RESEARCH;EDUCATION AND COMMUNICATIONS</t>
        </is>
      </c>
      <c r="C180" t="inlineStr">
        <is>
          <t>PRODUCTION, TECHNOLOGY AND RESEARCH|technology and technical regulations|technology;EDUCATION AND COMMUNICATIONS|information technology and data processing</t>
        </is>
      </c>
      <c r="D180" t="inlineStr">
        <is>
          <t>yes</t>
        </is>
      </c>
      <c r="E180" t="inlineStr">
        <is>
          <t/>
        </is>
      </c>
      <c r="F180" s="2" t="inlineStr">
        <is>
          <t>големи данни|
технология на големите информационни масиви</t>
        </is>
      </c>
      <c r="G180" s="2" t="inlineStr">
        <is>
          <t>3|
3</t>
        </is>
      </c>
      <c r="H180" s="2" t="inlineStr">
        <is>
          <t xml:space="preserve">|
</t>
        </is>
      </c>
      <c r="I180" t="inlineStr">
        <is>
          <t>областта на новите технологии, които се занимават със събиране, съхраняване, обработка и анализ на големи информащионни масиви</t>
        </is>
      </c>
      <c r="J180" s="2" t="inlineStr">
        <is>
          <t>data velkého objemu</t>
        </is>
      </c>
      <c r="K180" s="2" t="inlineStr">
        <is>
          <t>3</t>
        </is>
      </c>
      <c r="L180" s="2" t="inlineStr">
        <is>
          <t/>
        </is>
      </c>
      <c r="M180" t="inlineStr">
        <is>
          <t>obor zabývající se zpracováním, sběrem, ukládáním a analýzou velkého objemu dat</t>
        </is>
      </c>
      <c r="N180" s="2" t="inlineStr">
        <is>
          <t>big data|
massedata</t>
        </is>
      </c>
      <c r="O180" s="2" t="inlineStr">
        <is>
          <t>4|
3</t>
        </is>
      </c>
      <c r="P180" s="2" t="inlineStr">
        <is>
          <t xml:space="preserve">preferred|
</t>
        </is>
      </c>
      <c r="Q180" t="inlineStr">
        <is>
          <t>Begreb indenfor datalogi, der bredt dækker over indsamling, opbevaring, analyse, processering og fortolkning af enorme mængder af data.</t>
        </is>
      </c>
      <c r="R180" s="2" t="inlineStr">
        <is>
          <t>Big Data</t>
        </is>
      </c>
      <c r="S180" s="2" t="inlineStr">
        <is>
          <t>3</t>
        </is>
      </c>
      <c r="T180" s="2" t="inlineStr">
        <is>
          <t/>
        </is>
      </c>
      <c r="U180" t="inlineStr">
        <is>
          <t>Technologie, die der Verarbeitung, Erhebung, Speicherung und Analyse großer Datenmengen dient</t>
        </is>
      </c>
      <c r="V180" s="2" t="inlineStr">
        <is>
          <t>μεγάλα σύνολα δεδομένων|
μεγάλα δεδομένα</t>
        </is>
      </c>
      <c r="W180" s="2" t="inlineStr">
        <is>
          <t>3|
3</t>
        </is>
      </c>
      <c r="X180" s="2" t="inlineStr">
        <is>
          <t xml:space="preserve">|
</t>
        </is>
      </c>
      <c r="Y180" t="inlineStr">
        <is>
          <t/>
        </is>
      </c>
      <c r="Z180" s="2" t="inlineStr">
        <is>
          <t>Big Data science|
Big Data computing|
Big Data|
Big Data technology|
Big Data analytics</t>
        </is>
      </c>
      <c r="AA180" s="2" t="inlineStr">
        <is>
          <t>1|
1|
3|
1|
1</t>
        </is>
      </c>
      <c r="AB180" s="2" t="inlineStr">
        <is>
          <t xml:space="preserve">|
|
|
|
</t>
        </is>
      </c>
      <c r="AC180" t="inlineStr">
        <is>
          <t>field dealing with the processing, collection, storage and analysis of large amounts of data</t>
        </is>
      </c>
      <c r="AD180" s="2" t="inlineStr">
        <is>
          <t>inteligencia de datos|
ciencia de los datos</t>
        </is>
      </c>
      <c r="AE180" s="2" t="inlineStr">
        <is>
          <t>3|
3</t>
        </is>
      </c>
      <c r="AF180" s="2" t="inlineStr">
        <is>
          <t xml:space="preserve">|
</t>
        </is>
      </c>
      <c r="AG180" t="inlineStr">
        <is>
          <t>Conjunto de procesos, tecnologías y modelos de negocio cuya base son los datos y el aprovechamiento de su valor.</t>
        </is>
      </c>
      <c r="AH180" s="2" t="inlineStr">
        <is>
          <t>suurandmete haldamine|
suurandmete tehnoloogia</t>
        </is>
      </c>
      <c r="AI180" s="2" t="inlineStr">
        <is>
          <t>2|
2</t>
        </is>
      </c>
      <c r="AJ180" s="2" t="inlineStr">
        <is>
          <t xml:space="preserve">|
</t>
        </is>
      </c>
      <c r="AK180" t="inlineStr">
        <is>
          <t/>
        </is>
      </c>
      <c r="AL180" s="2" t="inlineStr">
        <is>
          <t>dataintensiivisyys|
big data</t>
        </is>
      </c>
      <c r="AM180" s="2" t="inlineStr">
        <is>
          <t>3|
3</t>
        </is>
      </c>
      <c r="AN180" s="2" t="inlineStr">
        <is>
          <t xml:space="preserve">|
</t>
        </is>
      </c>
      <c r="AO180" t="inlineStr">
        <is>
          <t>"suurten ja järjestämättömien tietomassojen keräämistä, säilyttämistä ja ennen kaikkea analysointia tietoteknisten ratkaisujen avulla"</t>
        </is>
      </c>
      <c r="AP180" s="2" t="inlineStr">
        <is>
          <t>big data</t>
        </is>
      </c>
      <c r="AQ180" s="2" t="inlineStr">
        <is>
          <t>3</t>
        </is>
      </c>
      <c r="AR180" s="2" t="inlineStr">
        <is>
          <t/>
        </is>
      </c>
      <c r="AS180" t="inlineStr">
        <is>
          <t>technologies et méthodes permettant d'agréger, de filtrer et d'analyser, à des fins généralement prédictives, des données volumineuses provenant des réseaux sociaux, des smartphones et autres appareils mobiles, d'objets connectés (véhicules, capteurs médicaux, compteurs intelligents, caméras de surveillance, jouets, smartwatch ou montres intelligentes, …).</t>
        </is>
      </c>
      <c r="AT180" s="2" t="inlineStr">
        <is>
          <t>Mórshonraí|
olltiomsú sonraí</t>
        </is>
      </c>
      <c r="AU180" s="2" t="inlineStr">
        <is>
          <t>4|
3</t>
        </is>
      </c>
      <c r="AV180" s="2" t="inlineStr">
        <is>
          <t xml:space="preserve">|
</t>
        </is>
      </c>
      <c r="AW180" t="inlineStr">
        <is>
          <t/>
        </is>
      </c>
      <c r="AX180" s="2" t="inlineStr">
        <is>
          <t>Velika količina podataka</t>
        </is>
      </c>
      <c r="AY180" s="2" t="inlineStr">
        <is>
          <t>3</t>
        </is>
      </c>
      <c r="AZ180" s="2" t="inlineStr">
        <is>
          <t/>
        </is>
      </c>
      <c r="BA180" t="inlineStr">
        <is>
          <t>područje znanosti koje se bavi obradom, prikupljanjem, pohranjivanjem i analizom velikih količina podataka</t>
        </is>
      </c>
      <c r="BB180" s="2" t="inlineStr">
        <is>
          <t>big data|
big data technológia|
nagy adathalmazokra épülő technológia</t>
        </is>
      </c>
      <c r="BC180" s="2" t="inlineStr">
        <is>
          <t>3|
3|
3</t>
        </is>
      </c>
      <c r="BD180" s="2" t="inlineStr">
        <is>
          <t xml:space="preserve">|
|
</t>
        </is>
      </c>
      <c r="BE180" t="inlineStr">
        <is>
          <t>&lt;i&gt;nagy adathalmazok &lt;/i&gt;[ &lt;a href="/entry/result/3551299/all" id="ENTRY_TO_ENTRY_CONVERTER" target="_blank"&gt;IATE:3551299&lt;/a&gt; ] feldolgozásával, gyűjtésével, tárolásával és elemzésével foglalkozó terület</t>
        </is>
      </c>
      <c r="BF180" t="inlineStr">
        <is>
          <t/>
        </is>
      </c>
      <c r="BG180" t="inlineStr">
        <is>
          <t/>
        </is>
      </c>
      <c r="BH180" t="inlineStr">
        <is>
          <t/>
        </is>
      </c>
      <c r="BI180" t="inlineStr">
        <is>
          <t/>
        </is>
      </c>
      <c r="BJ180" s="2" t="inlineStr">
        <is>
          <t>didieji duomenys</t>
        </is>
      </c>
      <c r="BK180" s="2" t="inlineStr">
        <is>
          <t>2</t>
        </is>
      </c>
      <c r="BL180" s="2" t="inlineStr">
        <is>
          <t/>
        </is>
      </c>
      <c r="BM180" t="inlineStr">
        <is>
          <t>sritis, apimanti didelių duomenų rinkinių apdorojimą, rinkimą, saugojimą ir analizę</t>
        </is>
      </c>
      <c r="BN180" s="2" t="inlineStr">
        <is>
          <t>lielo datu tehnoloģija</t>
        </is>
      </c>
      <c r="BO180" s="2" t="inlineStr">
        <is>
          <t>2</t>
        </is>
      </c>
      <c r="BP180" s="2" t="inlineStr">
        <is>
          <t/>
        </is>
      </c>
      <c r="BQ180" t="inlineStr">
        <is>
          <t>tehnoloģija liela datu apjoma apstrādei, vākšanai, uzglabāšanai un analīzei</t>
        </is>
      </c>
      <c r="BR180" s="2" t="inlineStr">
        <is>
          <t>Big Data</t>
        </is>
      </c>
      <c r="BS180" s="2" t="inlineStr">
        <is>
          <t>3</t>
        </is>
      </c>
      <c r="BT180" s="2" t="inlineStr">
        <is>
          <t/>
        </is>
      </c>
      <c r="BU180" t="inlineStr">
        <is>
          <t>qasam li jittratta l-ipproċessar, il-ġbir, il-ħżin u l-analiżi ta' ammonti kbar ta' data</t>
        </is>
      </c>
      <c r="BV180" s="2" t="inlineStr">
        <is>
          <t>big data</t>
        </is>
      </c>
      <c r="BW180" s="2" t="inlineStr">
        <is>
          <t>3</t>
        </is>
      </c>
      <c r="BX180" s="2" t="inlineStr">
        <is>
          <t/>
        </is>
      </c>
      <c r="BY180" t="inlineStr">
        <is>
          <t>discipline die zich bezighoudt met het verwerken, vergaren, opslaan en analyseren van grote hoeveelheden gegevens</t>
        </is>
      </c>
      <c r="BZ180" s="2" t="inlineStr">
        <is>
          <t>technologia dużych zbiorów danych</t>
        </is>
      </c>
      <c r="CA180" s="2" t="inlineStr">
        <is>
          <t>2</t>
        </is>
      </c>
      <c r="CB180" s="2" t="inlineStr">
        <is>
          <t/>
        </is>
      </c>
      <c r="CC180" t="inlineStr">
        <is>
          <t>dziedzina obejmująca przetwarzanie, gromadzenie, przechowywanie i analizowanie dużych zbiorów danych</t>
        </is>
      </c>
      <c r="CD180" s="2" t="inlineStr">
        <is>
          <t>megadados</t>
        </is>
      </c>
      <c r="CE180" s="2" t="inlineStr">
        <is>
          <t>3</t>
        </is>
      </c>
      <c r="CF180" s="2" t="inlineStr">
        <is>
          <t/>
        </is>
      </c>
      <c r="CG180" t="inlineStr">
        <is>
          <t>Tecnologia que trata, compila, armazena e analisa grandes quantidades de dados.</t>
        </is>
      </c>
      <c r="CH180" s="2" t="inlineStr">
        <is>
          <t>tehnologie de lucru cu volume mari de date|
Big Data|
sistem de tip big data</t>
        </is>
      </c>
      <c r="CI180" s="2" t="inlineStr">
        <is>
          <t>3|
3|
2</t>
        </is>
      </c>
      <c r="CJ180" s="2" t="inlineStr">
        <is>
          <t xml:space="preserve">|
|
</t>
        </is>
      </c>
      <c r="CK180" t="inlineStr">
        <is>
          <t>mulțimi de date structurate - arbori, tabele sau baze de date - și nestructurate a căror dimensiune depășește capabilitățile tipice de captare, stocare, management și analiză ale programelor de admistrare ale bazelor de date</t>
        </is>
      </c>
      <c r="CL180" s="2" t="inlineStr">
        <is>
          <t>Big Data</t>
        </is>
      </c>
      <c r="CM180" s="2" t="inlineStr">
        <is>
          <t>3</t>
        </is>
      </c>
      <c r="CN180" s="2" t="inlineStr">
        <is>
          <t/>
        </is>
      </c>
      <c r="CO180" t="inlineStr">
        <is>
          <t>oblasť týkajúca sa spracúvania, zberu, uchovávania a analýzy veľkého množstvá údajov (&lt;a href="https://iate.europa.eu/entry/result/3551299/sk" target="_blank"&gt;veľkých dát&lt;/a&gt;)</t>
        </is>
      </c>
      <c r="CP180" s="2" t="inlineStr">
        <is>
          <t>velepodatki|
Big Data|
masovni podatki</t>
        </is>
      </c>
      <c r="CQ180" s="2" t="inlineStr">
        <is>
          <t>3|
2|
3</t>
        </is>
      </c>
      <c r="CR180" s="2" t="inlineStr">
        <is>
          <t xml:space="preserve">|
|
</t>
        </is>
      </c>
      <c r="CS180" t="inlineStr">
        <is>
          <t>tehnologija za obdelovanje, zbiranje, hrambo in analizo ogromnih količin podatkov</t>
        </is>
      </c>
      <c r="CT180" s="2" t="inlineStr">
        <is>
          <t>stordata</t>
        </is>
      </c>
      <c r="CU180" s="2" t="inlineStr">
        <is>
          <t>3</t>
        </is>
      </c>
      <c r="CV180" s="2" t="inlineStr">
        <is>
          <t/>
        </is>
      </c>
      <c r="CW180" t="inlineStr">
        <is>
          <t>området för hantering, insamling, lagring och analys av mycket stora data­mängder</t>
        </is>
      </c>
    </row>
    <row r="181">
      <c r="A181" s="1" t="str">
        <f>HYPERLINK("https://iate.europa.eu/entry/result/156877/all", "156877")</f>
        <v>156877</v>
      </c>
      <c r="B181" t="inlineStr">
        <is>
          <t>EDUCATION AND COMMUNICATIONS</t>
        </is>
      </c>
      <c r="C181" t="inlineStr">
        <is>
          <t>EDUCATION AND COMMUNICATIONS|communications|communications systems;EDUCATION AND COMMUNICATIONS|information technology and data processing</t>
        </is>
      </c>
      <c r="D181" t="inlineStr">
        <is>
          <t>yes</t>
        </is>
      </c>
      <c r="E181" t="inlineStr">
        <is>
          <t/>
        </is>
      </c>
      <c r="F181" s="2" t="inlineStr">
        <is>
          <t>онлайн платформа|
цифрова платформа</t>
        </is>
      </c>
      <c r="G181" s="2" t="inlineStr">
        <is>
          <t>3|
3</t>
        </is>
      </c>
      <c r="H181" s="2" t="inlineStr">
        <is>
          <t xml:space="preserve">|
</t>
        </is>
      </c>
      <c r="I181" t="inlineStr">
        <is>
          <t/>
        </is>
      </c>
      <c r="J181" s="2" t="inlineStr">
        <is>
          <t>online platforma|
digitální platforma</t>
        </is>
      </c>
      <c r="K181" s="2" t="inlineStr">
        <is>
          <t>3|
3</t>
        </is>
      </c>
      <c r="L181" s="2" t="inlineStr">
        <is>
          <t xml:space="preserve">|
</t>
        </is>
      </c>
      <c r="M181" t="inlineStr">
        <is>
          <t>softwarový nástroj působící na dvoustranných nebo vícestranných trzích s různým stupněm kontroly nad přímými interakcemi mezi skupinami uživatelů</t>
        </is>
      </c>
      <c r="N181" s="2" t="inlineStr">
        <is>
          <t>digital platform|
onlineplatform</t>
        </is>
      </c>
      <c r="O181" s="2" t="inlineStr">
        <is>
          <t>3|
3</t>
        </is>
      </c>
      <c r="P181" s="2" t="inlineStr">
        <is>
          <t xml:space="preserve">|
</t>
        </is>
      </c>
      <c r="Q181" t="inlineStr">
        <is>
          <t>softwarebaserede faciliteter, der tilbyder to- eller flersidede markeder, hvor leverandører og brugere af indhold, varer og tjenesteydelser kan mødes</t>
        </is>
      </c>
      <c r="R181" s="2" t="inlineStr">
        <is>
          <t>Online-Plattform|
digitale Plattform</t>
        </is>
      </c>
      <c r="S181" s="2" t="inlineStr">
        <is>
          <t>3|
3</t>
        </is>
      </c>
      <c r="T181" s="2" t="inlineStr">
        <is>
          <t xml:space="preserve">|
</t>
        </is>
      </c>
      <c r="U181" t="inlineStr">
        <is>
          <t>internetbasierte Dienste, die durch Aggregation, Selektion und Präsentation Aufmerksamkeit für Inhalte erzeugen, einschließlich Medienplattformen</t>
        </is>
      </c>
      <c r="V181" s="2" t="inlineStr">
        <is>
          <t>πλατφόρμα|
επιγραμμική πλατφόρμα|
ψηφιακή πλατφόρμα</t>
        </is>
      </c>
      <c r="W181" s="2" t="inlineStr">
        <is>
          <t>3|
3|
3</t>
        </is>
      </c>
      <c r="X181" s="2" t="inlineStr">
        <is>
          <t xml:space="preserve">|
|
</t>
        </is>
      </c>
      <c r="Y181" t="inlineStr">
        <is>
          <t>κάθε λογισμικό, περιλαμβανομένου δικτυακού τόπου ή μέρους αυτού και κάθε εφαρμογή, περιλαμβανομένων των εφαρμογών για κινητό, που είναι προσβάσιμη από χρήστες και επιτρέπει σε Πωλητές να συνδέονται με άλλους χρήστες για τη διεξαγωγή σχετικής δραστηριότητας, άμεσα ή έμμεσα, στους εν λόγω χρήστες καθώς και κάθε σχήμα για την είσπραξη και πληρωμή αντιτίμου για τη σχετική δραστηριότητα</t>
        </is>
      </c>
      <c r="Z181" s="2" t="inlineStr">
        <is>
          <t>digital platform|
online platform|
platform|
online platform intermediary|
online intermediary platform</t>
        </is>
      </c>
      <c r="AA181" s="2" t="inlineStr">
        <is>
          <t>3|
3|
1|
1|
3</t>
        </is>
      </c>
      <c r="AB181" s="2" t="inlineStr">
        <is>
          <t xml:space="preserve">|
|
|
|
</t>
        </is>
      </c>
      <c r="AC181" t="inlineStr">
        <is>
          <t>software-based facilities offering two-or even multi-sided markets where providers and users of content, goods and services can meet</t>
        </is>
      </c>
      <c r="AD181" s="2" t="inlineStr">
        <is>
          <t>plataforma en línea|
plataforma digital</t>
        </is>
      </c>
      <c r="AE181" s="2" t="inlineStr">
        <is>
          <t>3|
3</t>
        </is>
      </c>
      <c r="AF181" s="2" t="inlineStr">
        <is>
          <t xml:space="preserve">|
</t>
        </is>
      </c>
      <c r="AG181" t="inlineStr">
        <is>
          <t>Infraestructura digital que pone en contacto al productor o proveedor de un bien o servicio con los consumidores de dichos bienes o servicios.</t>
        </is>
      </c>
      <c r="AH181" s="2" t="inlineStr">
        <is>
          <t>internetipõhine vahendusplatvorm|
veebiplatvorm|
digiplatvorm|
internetiplatvorm|
digitaalne platvorm|
internetipõhine platvorm</t>
        </is>
      </c>
      <c r="AI181" s="2" t="inlineStr">
        <is>
          <t>3|
3|
3|
3|
3|
3</t>
        </is>
      </c>
      <c r="AJ181" s="2" t="inlineStr">
        <is>
          <t xml:space="preserve">|
|
|
|
|
</t>
        </is>
      </c>
      <c r="AK181" t="inlineStr">
        <is>
          <t>tarkvaraplatvorm, mis pakub kahe- või mitmepoolseid turgusid, kus saavad kohtuda digitaalse sisu, kaupade ja teenuste pakkujad ja kasutajad</t>
        </is>
      </c>
      <c r="AL181" s="2" t="inlineStr">
        <is>
          <t>digialusta|
digitaalinen alusta|
verkkoalusta</t>
        </is>
      </c>
      <c r="AM181" s="2" t="inlineStr">
        <is>
          <t>3|
3|
3</t>
        </is>
      </c>
      <c r="AN181" s="2" t="inlineStr">
        <is>
          <t xml:space="preserve">|
|
</t>
        </is>
      </c>
      <c r="AO181" t="inlineStr">
        <is>
          <t>tietotekninen järjestelmä, jolla eri toimijat – käyttäjät, tarjoajat ja muut sidosryhmät yli organisaatiorajojen – harjoittavat yhdessä lisäarvoa tuottavaa toimintaa yhteisten toimintaperiaatteiden mukaisesti</t>
        </is>
      </c>
      <c r="AP181" s="2" t="inlineStr">
        <is>
          <t>plateforme numérique|
plateforme en ligne</t>
        </is>
      </c>
      <c r="AQ181" s="2" t="inlineStr">
        <is>
          <t>3|
3</t>
        </is>
      </c>
      <c r="AR181" s="2" t="inlineStr">
        <is>
          <t xml:space="preserve">|
</t>
        </is>
      </c>
      <c r="AS181" t="inlineStr">
        <is>
          <t>service informatique occupant une fonction d'intermédiaire dans l'accès aux informations, contenus, services ou biens édités ou fournis par des tiers</t>
        </is>
      </c>
      <c r="AT181" s="2" t="inlineStr">
        <is>
          <t>ardán digiteach|
ardán ar líne</t>
        </is>
      </c>
      <c r="AU181" s="2" t="inlineStr">
        <is>
          <t>3|
3</t>
        </is>
      </c>
      <c r="AV181" s="2" t="inlineStr">
        <is>
          <t xml:space="preserve">|
</t>
        </is>
      </c>
      <c r="AW181" t="inlineStr">
        <is>
          <t/>
        </is>
      </c>
      <c r="AX181" s="2" t="inlineStr">
        <is>
          <t>internetska platforma|
digitalna platforma</t>
        </is>
      </c>
      <c r="AY181" s="2" t="inlineStr">
        <is>
          <t>3|
3</t>
        </is>
      </c>
      <c r="AZ181" s="2" t="inlineStr">
        <is>
          <t xml:space="preserve">|
</t>
        </is>
      </c>
      <c r="BA181" t="inlineStr">
        <is>
          <t/>
        </is>
      </c>
      <c r="BB181" s="2" t="inlineStr">
        <is>
          <t>online platform|
digitális platform|
online közvetítő platform</t>
        </is>
      </c>
      <c r="BC181" s="2" t="inlineStr">
        <is>
          <t>3|
3|
2</t>
        </is>
      </c>
      <c r="BD181" s="2" t="inlineStr">
        <is>
          <t xml:space="preserve">|
|
</t>
        </is>
      </c>
      <c r="BE181" t="inlineStr">
        <is>
          <t>a tartalom és a szolgáltatások egy technikai és kereskedelmi hozzáférési területre való összegyűjtéséért felelős közvetítő szolgáltatás</t>
        </is>
      </c>
      <c r="BF181" s="2" t="inlineStr">
        <is>
          <t>piattaforma|
piattaforma digitale</t>
        </is>
      </c>
      <c r="BG181" s="2" t="inlineStr">
        <is>
          <t>3|
3</t>
        </is>
      </c>
      <c r="BH181" s="2" t="inlineStr">
        <is>
          <t xml:space="preserve">|
</t>
        </is>
      </c>
      <c r="BI181" t="inlineStr">
        <is>
          <t>infrastruttura hardware o software che fornisce servizi e strumenti tecnologici, programmi e applicazioni, per la distribuzione, il management e la creazione di contenuti e servizi digitali gratuiti o a pagamento, anche attraverso l’integrazione di più media</t>
        </is>
      </c>
      <c r="BJ181" s="2" t="inlineStr">
        <is>
          <t>skaitmeninė platforma|
interneto platforma</t>
        </is>
      </c>
      <c r="BK181" s="2" t="inlineStr">
        <is>
          <t>3|
3</t>
        </is>
      </c>
      <c r="BL181" s="2" t="inlineStr">
        <is>
          <t xml:space="preserve">|
</t>
        </is>
      </c>
      <c r="BM181" t="inlineStr">
        <is>
          <t>tarpusavyje suderintų priemonių rinkinys darbui internete su saitynu, elektroniniu paštu, naujienų grupėmis, kitomis informacijos tvarkymo ir skleidimo priemonėmis</t>
        </is>
      </c>
      <c r="BN181" s="2" t="inlineStr">
        <is>
          <t>digitālā platforma|
tiešsaistes platforma</t>
        </is>
      </c>
      <c r="BO181" s="2" t="inlineStr">
        <is>
          <t>3|
3</t>
        </is>
      </c>
      <c r="BP181" s="2" t="inlineStr">
        <is>
          <t xml:space="preserve">|
</t>
        </is>
      </c>
      <c r="BQ181" t="inlineStr">
        <is>
          <t>tiešsaistes tehnoloģija, kuras pamatā ir programmatūra, kas dod iespēju divpusējai vai daudzpusējai digitālā satura, preču un pakalpojumu piedāvātāju un lietotāju mijiedarbei</t>
        </is>
      </c>
      <c r="BR181" s="2" t="inlineStr">
        <is>
          <t>pjattaforma intermedjarja online|
pjattaforma diġitali|
pjattaforma online</t>
        </is>
      </c>
      <c r="BS181" s="2" t="inlineStr">
        <is>
          <t>3|
3|
3</t>
        </is>
      </c>
      <c r="BT181" s="2" t="inlineStr">
        <is>
          <t xml:space="preserve">|
|
</t>
        </is>
      </c>
      <c r="BU181" t="inlineStr">
        <is>
          <t>faċilitajiet ibbażati fuq software li joffru pjattaforma għal komunikazzjoni bejn produtturi jew fornituri u l-konsumaturi jew l-utenti tal-kontenut, tal-oġġetti jew tas-servizzi kkonċernati</t>
        </is>
      </c>
      <c r="BV181" s="2" t="inlineStr">
        <is>
          <t>digitaal platform|
onlineplatform</t>
        </is>
      </c>
      <c r="BW181" s="2" t="inlineStr">
        <is>
          <t>3|
3</t>
        </is>
      </c>
      <c r="BX181" s="2" t="inlineStr">
        <is>
          <t xml:space="preserve">|
</t>
        </is>
      </c>
      <c r="BY181" t="inlineStr">
        <is>
          <t>elke software, met inbegrip van een website of onderdeel daarvan en toepassingen waaronder mobiele toepassingen, die toegankelijk is voor gebruikers en waardoor verkopers in staat worden gesteld verbonden te zijn met andere gebruikers voor het verrichten van een relevante activiteit, direct of indirect, ten behoeve van dergelijke gebruikers, met daaronder begrepen ook alle regelingen voor de inning en betaling van een tegenprestatie met betrekking tot de relevante activiteit</t>
        </is>
      </c>
      <c r="BZ181" s="2" t="inlineStr">
        <is>
          <t>platforma cyfrowa|
platforma internetowa</t>
        </is>
      </c>
      <c r="CA181" s="2" t="inlineStr">
        <is>
          <t>3|
3</t>
        </is>
      </c>
      <c r="CB181" s="2" t="inlineStr">
        <is>
          <t xml:space="preserve">|
</t>
        </is>
      </c>
      <c r="CC181" t="inlineStr">
        <is>
          <t>platforma handlowa dostępna w internecie służąca głównie małym i średnim przedsiębiorcom do sprzedaży swoich produktów i usług</t>
        </is>
      </c>
      <c r="CD181" s="2" t="inlineStr">
        <is>
          <t>plataforma digital|
plataforma em linha</t>
        </is>
      </c>
      <c r="CE181" s="2" t="inlineStr">
        <is>
          <t>3|
3</t>
        </is>
      </c>
      <c r="CF181" s="2" t="inlineStr">
        <is>
          <t xml:space="preserve">|
</t>
        </is>
      </c>
      <c r="CG181" t="inlineStr">
        <is>
          <t>Aplicação baseada na Internet que fornece informações e ferramentas aos utilizadores finais e lhes permite efetuar operações específicas por via eletrónica.</t>
        </is>
      </c>
      <c r="CH181" s="2" t="inlineStr">
        <is>
          <t>platformă digitală|
platformă online</t>
        </is>
      </c>
      <c r="CI181" s="2" t="inlineStr">
        <is>
          <t>3|
3</t>
        </is>
      </c>
      <c r="CJ181" s="2" t="inlineStr">
        <is>
          <t xml:space="preserve">|
</t>
        </is>
      </c>
      <c r="CK181" t="inlineStr">
        <is>
          <t>model de afaceri caracteristic economiei digitale, care oferă infrastructură digitală pentru interacțiuni între furnizori și utilizatori în vederea furnizării online de bunuri, servicii, conținut digital și informații</t>
        </is>
      </c>
      <c r="CL181" s="2" t="inlineStr">
        <is>
          <t>elektronická platforma|
digitálna platforma|
platforma|
online platforma</t>
        </is>
      </c>
      <c r="CM181" s="2" t="inlineStr">
        <is>
          <t>4|
3|
3|
3</t>
        </is>
      </c>
      <c r="CN181" s="2" t="inlineStr">
        <is>
          <t xml:space="preserve">|
|
|
</t>
        </is>
      </c>
      <c r="CO181" t="inlineStr">
        <is>
          <t>softvérová facilita ponúkajúca trh pre dve alebo viac strán, na ktorej sa stretávajú poskytovatelia aj používatelia obsahu, tovaru a služieb</t>
        </is>
      </c>
      <c r="CP181" s="2" t="inlineStr">
        <is>
          <t>spletna platforma|
digitalna platforma</t>
        </is>
      </c>
      <c r="CQ181" s="2" t="inlineStr">
        <is>
          <t>3|
3</t>
        </is>
      </c>
      <c r="CR181" s="2" t="inlineStr">
        <is>
          <t xml:space="preserve">|
</t>
        </is>
      </c>
      <c r="CS181" t="inlineStr">
        <is>
          <t/>
        </is>
      </c>
      <c r="CT181" s="2" t="inlineStr">
        <is>
          <t>digital plattform|
onlineplattform</t>
        </is>
      </c>
      <c r="CU181" s="2" t="inlineStr">
        <is>
          <t>3|
3</t>
        </is>
      </c>
      <c r="CV181" s="2" t="inlineStr">
        <is>
          <t xml:space="preserve">|
</t>
        </is>
      </c>
      <c r="CW181" t="inlineStr">
        <is>
          <t/>
        </is>
      </c>
    </row>
    <row r="182">
      <c r="A182" s="1" t="str">
        <f>HYPERLINK("https://iate.europa.eu/entry/result/1875432/all", "1875432")</f>
        <v>1875432</v>
      </c>
      <c r="B182" t="inlineStr">
        <is>
          <t>PRODUCTION, TECHNOLOGY AND RESEARCH;EDUCATION AND COMMUNICATIONS</t>
        </is>
      </c>
      <c r="C182" t="inlineStr">
        <is>
          <t>PRODUCTION, TECHNOLOGY AND RESEARCH|research and intellectual property|research;EDUCATION AND COMMUNICATIONS|information technology and data processing</t>
        </is>
      </c>
      <c r="D182" t="inlineStr">
        <is>
          <t>yes</t>
        </is>
      </c>
      <c r="E182" t="inlineStr">
        <is>
          <t/>
        </is>
      </c>
      <c r="F182" s="2" t="inlineStr">
        <is>
          <t>квантова изчислителна технология</t>
        </is>
      </c>
      <c r="G182" s="2" t="inlineStr">
        <is>
          <t>3</t>
        </is>
      </c>
      <c r="H182" s="2" t="inlineStr">
        <is>
          <t/>
        </is>
      </c>
      <c r="I182" t="inlineStr">
        <is>
          <t/>
        </is>
      </c>
      <c r="J182" s="2" t="inlineStr">
        <is>
          <t>kvantová výpočetní technika</t>
        </is>
      </c>
      <c r="K182" s="2" t="inlineStr">
        <is>
          <t>3</t>
        </is>
      </c>
      <c r="L182" s="2" t="inlineStr">
        <is>
          <t/>
        </is>
      </c>
      <c r="M182" t="inlineStr">
        <is>
          <t>obor výpočetní techniky využívající počítačovou architekturu založenou na kvantové mechanice</t>
        </is>
      </c>
      <c r="N182" s="2" t="inlineStr">
        <is>
          <t>kvantecomputing|
kvantedatabehandling</t>
        </is>
      </c>
      <c r="O182" s="2" t="inlineStr">
        <is>
          <t>3|
3</t>
        </is>
      </c>
      <c r="P182" s="2" t="inlineStr">
        <is>
          <t xml:space="preserve">|
</t>
        </is>
      </c>
      <c r="Q182" t="inlineStr">
        <is>
          <t>en computers beregning gennem udnyttelse af kvantemekanikkens love, ifølge hvilke fysiske størrelser ikke under alle omstændigheder kan tillægges bestemte værdier, men kan være en overlejring (superposition) af flere værdier. Kvantecomputeren vil principielt kunne regne på disse flere talværdier på samme tid, og dens regnehastighed vil dermed kunne overstige endog de hurtigste gængse computere.</t>
        </is>
      </c>
      <c r="R182" s="2" t="inlineStr">
        <is>
          <t>Quanteninformatik</t>
        </is>
      </c>
      <c r="S182" s="2" t="inlineStr">
        <is>
          <t>3</t>
        </is>
      </c>
      <c r="T182" s="2" t="inlineStr">
        <is>
          <t/>
        </is>
      </c>
      <c r="U182" t="inlineStr">
        <is>
          <t>Wissenschaft von der Informationsverarbeitung mit Informationsträgern, die quantenmechanische Phänomene nutzen</t>
        </is>
      </c>
      <c r="V182" s="2" t="inlineStr">
        <is>
          <t>κβαντική υπολογιστική</t>
        </is>
      </c>
      <c r="W182" s="2" t="inlineStr">
        <is>
          <t>3</t>
        </is>
      </c>
      <c r="X182" s="2" t="inlineStr">
        <is>
          <t/>
        </is>
      </c>
      <c r="Y182" t="inlineStr">
        <is>
          <t/>
        </is>
      </c>
      <c r="Z182" s="2" t="inlineStr">
        <is>
          <t>quantum computing|
QC|
quantum computation</t>
        </is>
      </c>
      <c r="AA182" s="2" t="inlineStr">
        <is>
          <t>3|
2|
3</t>
        </is>
      </c>
      <c r="AB182" s="2" t="inlineStr">
        <is>
          <t xml:space="preserve">|
|
</t>
        </is>
      </c>
      <c r="AC182" t="inlineStr">
        <is>
          <t>computation based on quantum mechanical effects, such as superposition and entanglement, in addition to classical digital manipulations</t>
        </is>
      </c>
      <c r="AD182" s="2" t="inlineStr">
        <is>
          <t>computación cuántica|
informática cuántica</t>
        </is>
      </c>
      <c r="AE182" s="2" t="inlineStr">
        <is>
          <t>3|
3</t>
        </is>
      </c>
      <c r="AF182" s="2" t="inlineStr">
        <is>
          <t xml:space="preserve">|
</t>
        </is>
      </c>
      <c r="AG182" t="inlineStr">
        <is>
          <t>Computación basada en ordenadores cuyo comportamiento viene determinado de forma importante por las leyes de la mecánica cuántica, pues se basa en bits cuánticos o cúbits que pueden ser, por ejemplo, núcleos, puntos cuánticos semiconductores y similares.</t>
        </is>
      </c>
      <c r="AH182" s="2" t="inlineStr">
        <is>
          <t>kvantarvutus</t>
        </is>
      </c>
      <c r="AI182" s="2" t="inlineStr">
        <is>
          <t>3</t>
        </is>
      </c>
      <c r="AJ182" s="2" t="inlineStr">
        <is>
          <t/>
        </is>
      </c>
      <c r="AK182" t="inlineStr">
        <is>
          <t/>
        </is>
      </c>
      <c r="AL182" s="2" t="inlineStr">
        <is>
          <t>kvanttilaskenta</t>
        </is>
      </c>
      <c r="AM182" s="2" t="inlineStr">
        <is>
          <t>3</t>
        </is>
      </c>
      <c r="AN182" s="2" t="inlineStr">
        <is>
          <t/>
        </is>
      </c>
      <c r="AO182" t="inlineStr">
        <is>
          <t>kvantti-ilmiöihin perustuva uudenlainen tapa käsitellä informaatiota</t>
        </is>
      </c>
      <c r="AP182" s="2" t="inlineStr">
        <is>
          <t>informatique quantique|
IQ</t>
        </is>
      </c>
      <c r="AQ182" s="2" t="inlineStr">
        <is>
          <t>4|
2</t>
        </is>
      </c>
      <c r="AR182" s="2" t="inlineStr">
        <is>
          <t xml:space="preserve">|
</t>
        </is>
      </c>
      <c r="AS182" t="inlineStr">
        <is>
          <t>branche de l'informatique dans laquelle le bit quantique est utlisé comme unité de base de l'information</t>
        </is>
      </c>
      <c r="AT182" s="2" t="inlineStr">
        <is>
          <t>ríomhaireacht chandamach</t>
        </is>
      </c>
      <c r="AU182" s="2" t="inlineStr">
        <is>
          <t>3</t>
        </is>
      </c>
      <c r="AV182" s="2" t="inlineStr">
        <is>
          <t/>
        </is>
      </c>
      <c r="AW182" t="inlineStr">
        <is>
          <t/>
        </is>
      </c>
      <c r="AX182" s="2" t="inlineStr">
        <is>
          <t>kvantno računalstvo</t>
        </is>
      </c>
      <c r="AY182" s="2" t="inlineStr">
        <is>
          <t>3</t>
        </is>
      </c>
      <c r="AZ182" s="2" t="inlineStr">
        <is>
          <t/>
        </is>
      </c>
      <c r="BA182" t="inlineStr">
        <is>
          <t/>
        </is>
      </c>
      <c r="BB182" s="2" t="inlineStr">
        <is>
          <t>kvantuminformatika|
kvantum-számítástechnika</t>
        </is>
      </c>
      <c r="BC182" s="2" t="inlineStr">
        <is>
          <t>4|
3</t>
        </is>
      </c>
      <c r="BD182" s="2" t="inlineStr">
        <is>
          <t xml:space="preserve">|
</t>
        </is>
      </c>
      <c r="BE182" t="inlineStr">
        <is>
          <t>a kvantummechanika informatikai alkalmazásaival foglalkozó tudományág és technológia</t>
        </is>
      </c>
      <c r="BF182" s="2" t="inlineStr">
        <is>
          <t>computazione quantistica|
informatica quantistica</t>
        </is>
      </c>
      <c r="BG182" s="2" t="inlineStr">
        <is>
          <t>3|
2</t>
        </is>
      </c>
      <c r="BH182" s="2" t="inlineStr">
        <is>
          <t xml:space="preserve">|
</t>
        </is>
      </c>
      <c r="BI182" t="inlineStr">
        <is>
          <t>area di studi basata sull'idea che l'elaborazione e la memorizzazione di informazioni e lo scambio informativo dipendano dalle proprietà della fisica quantistica</t>
        </is>
      </c>
      <c r="BJ182" s="2" t="inlineStr">
        <is>
          <t>kvantinė kompiuterija</t>
        </is>
      </c>
      <c r="BK182" s="2" t="inlineStr">
        <is>
          <t>3</t>
        </is>
      </c>
      <c r="BL182" s="2" t="inlineStr">
        <is>
          <t/>
        </is>
      </c>
      <c r="BM182" t="inlineStr">
        <is>
          <t>ateities kompiuterių technologija skaičiavimams atlikti pagal kvantinės mechanikos dėsnius</t>
        </is>
      </c>
      <c r="BN182" s="2" t="inlineStr">
        <is>
          <t>kvantu skaitļošana|
kvantiskā datošana</t>
        </is>
      </c>
      <c r="BO182" s="2" t="inlineStr">
        <is>
          <t>2|
3</t>
        </is>
      </c>
      <c r="BP182" s="2" t="inlineStr">
        <is>
          <t>|
preferred</t>
        </is>
      </c>
      <c r="BQ182" t="inlineStr">
        <is>
          <t/>
        </is>
      </c>
      <c r="BR182" s="2" t="inlineStr">
        <is>
          <t>computing kwantistiku</t>
        </is>
      </c>
      <c r="BS182" s="2" t="inlineStr">
        <is>
          <t>3</t>
        </is>
      </c>
      <c r="BT182" s="2" t="inlineStr">
        <is>
          <t/>
        </is>
      </c>
      <c r="BU182" t="inlineStr">
        <is>
          <t>teknoloġija tal-ġejjieni għall-iddiżinjar tal-kompjuters ibbażata fuq il-mekkanika kwantistika</t>
        </is>
      </c>
      <c r="BV182" s="2" t="inlineStr">
        <is>
          <t>kwantumcomputing</t>
        </is>
      </c>
      <c r="BW182" s="2" t="inlineStr">
        <is>
          <t>3</t>
        </is>
      </c>
      <c r="BX182" s="2" t="inlineStr">
        <is>
          <t/>
        </is>
      </c>
      <c r="BY182" t="inlineStr">
        <is>
          <t/>
        </is>
      </c>
      <c r="BZ182" s="2" t="inlineStr">
        <is>
          <t>informatyka kwantowa|
obliczenia kwantowe|
kwantowe technologie obliczeniowe</t>
        </is>
      </c>
      <c r="CA182" s="2" t="inlineStr">
        <is>
          <t>3|
3|
3</t>
        </is>
      </c>
      <c r="CB182" s="2" t="inlineStr">
        <is>
          <t xml:space="preserve">|
|
</t>
        </is>
      </c>
      <c r="CC182" t="inlineStr">
        <is>
          <t>dziedzina łącząca informatykę i mechanikę kwantową, zajmująca się wykorzystaniem własności układów kwantowych do przesyłania i obróbki informacji</t>
        </is>
      </c>
      <c r="CD182" s="2" t="inlineStr">
        <is>
          <t>computação quântica</t>
        </is>
      </c>
      <c r="CE182" s="2" t="inlineStr">
        <is>
          <t>3</t>
        </is>
      </c>
      <c r="CF182" s="2" t="inlineStr">
        <is>
          <t/>
        </is>
      </c>
      <c r="CG182" t="inlineStr">
        <is>
          <t>Ciência que estuda as aplicações das teorias e propriedades da mecânica quântica na ciência da computação.</t>
        </is>
      </c>
      <c r="CH182" s="2" t="inlineStr">
        <is>
          <t>informatică cuantică</t>
        </is>
      </c>
      <c r="CI182" s="2" t="inlineStr">
        <is>
          <t>3</t>
        </is>
      </c>
      <c r="CJ182" s="2" t="inlineStr">
        <is>
          <t/>
        </is>
      </c>
      <c r="CK182" t="inlineStr">
        <is>
          <t/>
        </is>
      </c>
      <c r="CL182" s="2" t="inlineStr">
        <is>
          <t>kvantová výpočtová technika</t>
        </is>
      </c>
      <c r="CM182" s="2" t="inlineStr">
        <is>
          <t>3</t>
        </is>
      </c>
      <c r="CN182" s="2" t="inlineStr">
        <is>
          <t/>
        </is>
      </c>
      <c r="CO182" t="inlineStr">
        <is>
          <t/>
        </is>
      </c>
      <c r="CP182" s="2" t="inlineStr">
        <is>
          <t>kvantno računalništvo</t>
        </is>
      </c>
      <c r="CQ182" s="2" t="inlineStr">
        <is>
          <t>3</t>
        </is>
      </c>
      <c r="CR182" s="2" t="inlineStr">
        <is>
          <t/>
        </is>
      </c>
      <c r="CS182" t="inlineStr">
        <is>
          <t>tehnologija prihodnosti za snovanje računalnikov, ki temelji na kvantni mehaniki</t>
        </is>
      </c>
      <c r="CT182" s="2" t="inlineStr">
        <is>
          <t>kvantdatorteknik</t>
        </is>
      </c>
      <c r="CU182" s="2" t="inlineStr">
        <is>
          <t>3</t>
        </is>
      </c>
      <c r="CV182" s="2" t="inlineStr">
        <is>
          <t/>
        </is>
      </c>
      <c r="CW182" t="inlineStr">
        <is>
          <t/>
        </is>
      </c>
    </row>
    <row r="183">
      <c r="A183" s="1" t="str">
        <f>HYPERLINK("https://iate.europa.eu/entry/result/2228657/all", "2228657")</f>
        <v>2228657</v>
      </c>
      <c r="B183" t="inlineStr">
        <is>
          <t>PRODUCTION, TECHNOLOGY AND RESEARCH;EDUCATION AND COMMUNICATIONS</t>
        </is>
      </c>
      <c r="C183" t="inlineStr">
        <is>
          <t>PRODUCTION, TECHNOLOGY AND RESEARCH;EDUCATION AND COMMUNICATIONS|communications|communications systems;EDUCATION AND COMMUNICATIONS|information technology and data processing|information technology industry</t>
        </is>
      </c>
      <c r="D183" t="inlineStr">
        <is>
          <t>yes</t>
        </is>
      </c>
      <c r="E183" t="inlineStr">
        <is>
          <t/>
        </is>
      </c>
      <c r="F183" s="2" t="inlineStr">
        <is>
          <t>интернет на предметите|
интернет на нещата</t>
        </is>
      </c>
      <c r="G183" s="2" t="inlineStr">
        <is>
          <t>3|
2</t>
        </is>
      </c>
      <c r="H183" s="2" t="inlineStr">
        <is>
          <t xml:space="preserve">|
</t>
        </is>
      </c>
      <c r="I183" t="inlineStr">
        <is>
          <t/>
        </is>
      </c>
      <c r="J183" s="2" t="inlineStr">
        <is>
          <t>internet věcí</t>
        </is>
      </c>
      <c r="K183" s="2" t="inlineStr">
        <is>
          <t>3</t>
        </is>
      </c>
      <c r="L183" s="2" t="inlineStr">
        <is>
          <t/>
        </is>
      </c>
      <c r="M183" t="inlineStr">
        <is>
          <t>nově vznikající globální síťová architektura
založená na internetu, která usnadňuje výměnu zboží a služeb v rámci
globálních dodavatelských sítí a má vliv na bezpečnost a soukromí
všech zúčastněných stran</t>
        </is>
      </c>
      <c r="N183" s="2" t="inlineStr">
        <is>
          <t>Internet of Things|
tingenes internet|
IoT</t>
        </is>
      </c>
      <c r="O183" s="2" t="inlineStr">
        <is>
          <t>3|
3|
3</t>
        </is>
      </c>
      <c r="P183" s="2" t="inlineStr">
        <is>
          <t xml:space="preserve">|
|
</t>
        </is>
      </c>
      <c r="Q183" t="inlineStr">
        <is>
          <t>netværk af enheder med internetforbindelse, sensorer og anden hardware, hvormed de kan samle og dele data og styres via internettet</t>
        </is>
      </c>
      <c r="R183" s="2" t="inlineStr">
        <is>
          <t>Internet der Dinge|
IoT</t>
        </is>
      </c>
      <c r="S183" s="2" t="inlineStr">
        <is>
          <t>3|
2</t>
        </is>
      </c>
      <c r="T183" s="2" t="inlineStr">
        <is>
          <t xml:space="preserve">|
</t>
        </is>
      </c>
      <c r="U183" t="inlineStr">
        <is>
          <t>elektronische Vernetzung von Alltagsgegenständen (Autos, Konsumgüter, Stromzähler, Objekte im Gesundheitswesen usw.) durch eingebaute, über Funk miteinander kommunizierende Mikroprozessoren</t>
        </is>
      </c>
      <c r="V183" s="2" t="inlineStr">
        <is>
          <t>διαδίκτυο των αντικειμένων|
διαδίκτυο των πραγμάτων</t>
        </is>
      </c>
      <c r="W183" s="2" t="inlineStr">
        <is>
          <t>3|
3</t>
        </is>
      </c>
      <c r="X183" s="2" t="inlineStr">
        <is>
          <t xml:space="preserve">|
</t>
        </is>
      </c>
      <c r="Y183" t="inlineStr">
        <is>
          <t/>
        </is>
      </c>
      <c r="Z183" s="2" t="inlineStr">
        <is>
          <t>Internet of Things|
network of things|
IoT</t>
        </is>
      </c>
      <c r="AA183" s="2" t="inlineStr">
        <is>
          <t>3|
1|
3</t>
        </is>
      </c>
      <c r="AB183" s="2" t="inlineStr">
        <is>
          <t xml:space="preserve">|
|
</t>
        </is>
      </c>
      <c r="AC183" t="inlineStr">
        <is>
          <t>network of devices that are embedded with internet connectivity, sensors and other hardware that allow them to gather and share data and be controlled via the internet</t>
        </is>
      </c>
      <c r="AD183" s="2" t="inlineStr">
        <is>
          <t>IdC|
internet de las cosas</t>
        </is>
      </c>
      <c r="AE183" s="2" t="inlineStr">
        <is>
          <t>3|
3</t>
        </is>
      </c>
      <c r="AF183" s="2" t="inlineStr">
        <is>
          <t xml:space="preserve">|
</t>
        </is>
      </c>
      <c r="AG183" t="inlineStr">
        <is>
          <t>Infraestructura mundial para la sociedad de la información que propicia la prestación de servicios avanzados mediante la interconexión de objetos (físicos y virtuales) gracias a la interoperatividad de tecnologías de la información y la comunicación presentes y futuras.</t>
        </is>
      </c>
      <c r="AH183" s="2" t="inlineStr">
        <is>
          <t>asjade internet|
IoT|
esemevõrk</t>
        </is>
      </c>
      <c r="AI183" s="2" t="inlineStr">
        <is>
          <t>3|
3|
3</t>
        </is>
      </c>
      <c r="AJ183" s="2" t="inlineStr">
        <is>
          <t>|
|
preferred</t>
        </is>
      </c>
      <c r="AK183" t="inlineStr">
        <is>
          <t>füüsiliste seadmete võrgustik, millesse on paigaldatud elektroonika, tarkvara, sensorid, täiturseadmed ning interneti ligipääs ning mis võimaldab seadmetel andmeid koguda ja vahetada</t>
        </is>
      </c>
      <c r="AL183" s="2" t="inlineStr">
        <is>
          <t>esineiden internet</t>
        </is>
      </c>
      <c r="AM183" s="2" t="inlineStr">
        <is>
          <t>3</t>
        </is>
      </c>
      <c r="AN183" s="2" t="inlineStr">
        <is>
          <t/>
        </is>
      </c>
      <c r="AO183" t="inlineStr">
        <is>
          <t>internet esineiden ja laitteiden tiedonvälityskeinona</t>
        </is>
      </c>
      <c r="AP183" s="2" t="inlineStr">
        <is>
          <t>IDO|
internet des objets</t>
        </is>
      </c>
      <c r="AQ183" s="2" t="inlineStr">
        <is>
          <t>3|
3</t>
        </is>
      </c>
      <c r="AR183" s="2" t="inlineStr">
        <is>
          <t xml:space="preserve">|
</t>
        </is>
      </c>
      <c r="AS183" t="inlineStr">
        <is>
          <t>ensemble des objets connectés ainsi que des réseaux de télécommunication et des plateformes de traitement des informations collectées qui leur sont associés</t>
        </is>
      </c>
      <c r="AT183" s="2" t="inlineStr">
        <is>
          <t>Idirlíon na Rudaí Nithiúla</t>
        </is>
      </c>
      <c r="AU183" s="2" t="inlineStr">
        <is>
          <t>3</t>
        </is>
      </c>
      <c r="AV183" s="2" t="inlineStr">
        <is>
          <t/>
        </is>
      </c>
      <c r="AW183" t="inlineStr">
        <is>
          <t/>
        </is>
      </c>
      <c r="AX183" s="2" t="inlineStr">
        <is>
          <t>internet stvari</t>
        </is>
      </c>
      <c r="AY183" s="2" t="inlineStr">
        <is>
          <t>2</t>
        </is>
      </c>
      <c r="AZ183" s="2" t="inlineStr">
        <is>
          <t/>
        </is>
      </c>
      <c r="BA183" t="inlineStr">
        <is>
          <t>mreža međusobno povezanih uređaja, iz svakodnevne upotrebe, koji imaju sposobnost slanja i primanja informacija o stanju uređaja putem IP protokola</t>
        </is>
      </c>
      <c r="BB183" s="2" t="inlineStr">
        <is>
          <t>IoT|
dolgok internete|
tárgyak internete</t>
        </is>
      </c>
      <c r="BC183" s="2" t="inlineStr">
        <is>
          <t>3|
4|
3</t>
        </is>
      </c>
      <c r="BD183" s="2" t="inlineStr">
        <is>
          <t xml:space="preserve">admitted|
preferred|
</t>
        </is>
      </c>
      <c r="BE183" t="inlineStr">
        <is>
          <t>az a környezet, ahol a tárgyak, eszközök, készülékek jelentős része az internetre kötve kommunikációra képes egymással és velünk</t>
        </is>
      </c>
      <c r="BF183" s="2" t="inlineStr">
        <is>
          <t>internet degli oggetti|
internet delle cose</t>
        </is>
      </c>
      <c r="BG183" s="2" t="inlineStr">
        <is>
          <t>3|
3</t>
        </is>
      </c>
      <c r="BH183" s="2" t="inlineStr">
        <is>
          <t>|
preferred</t>
        </is>
      </c>
      <c r="BI183" t="inlineStr">
        <is>
          <t>rete di oggetti dotati di tecnologie di identificazione, collegati fra di loro, in grado di comunicare sia reciprocamente sia verso punti nodali del sistema, ma soprattutto in grado di costituire un enorme network di cose dove ognuna di esse è rintracciabile per nome e in riferimento alla posizione</t>
        </is>
      </c>
      <c r="BJ183" s="2" t="inlineStr">
        <is>
          <t>daiktų internetas</t>
        </is>
      </c>
      <c r="BK183" s="2" t="inlineStr">
        <is>
          <t>3</t>
        </is>
      </c>
      <c r="BL183" s="2" t="inlineStr">
        <is>
          <t/>
        </is>
      </c>
      <c r="BM183" t="inlineStr">
        <is>
          <t>informacinei visuomenei skirta globalioji infrastruktūra, teikianti pažangiausias paslaugas, sujungiant (fizinius ir virtualiuosius) daiktus esamų ir besivystančių informacinių ir ryšių technologijų pagrindu</t>
        </is>
      </c>
      <c r="BN183" s="2" t="inlineStr">
        <is>
          <t>lietu internets|
&lt;i&gt;IoT&lt;/i&gt;</t>
        </is>
      </c>
      <c r="BO183" s="2" t="inlineStr">
        <is>
          <t>3|
3</t>
        </is>
      </c>
      <c r="BP183" s="2" t="inlineStr">
        <is>
          <t xml:space="preserve">preferred|
</t>
        </is>
      </c>
      <c r="BQ183" t="inlineStr">
        <is>
          <t>fizisku objektu tīkls – ierīces, transportlīdzekļi, ēkas un citi priekšmeti -, kurā ir iestrādāta elektronika, programmatūra, sensori un tīkla savienojamība, kas ļauj šiem objektiem apkopot un apmainīties ar datiem</t>
        </is>
      </c>
      <c r="BR183" s="2" t="inlineStr">
        <is>
          <t>internet tal-oġġetti|
IoT</t>
        </is>
      </c>
      <c r="BS183" s="2" t="inlineStr">
        <is>
          <t>3|
3</t>
        </is>
      </c>
      <c r="BT183" s="2" t="inlineStr">
        <is>
          <t xml:space="preserve">|
</t>
        </is>
      </c>
      <c r="BU183" t="inlineStr">
        <is>
          <t>fażi ġdida tas-soċjetà tal-informazzjoni fejn permezz tal-Internet ikun hemm interazzjoni bil-wireless bejn il-magni, il-vetturi, it-tagħmir, is-sensuri u ħafna affarijiet oħra</t>
        </is>
      </c>
      <c r="BV183" s="2" t="inlineStr">
        <is>
          <t>internet of things|
internet der dingen|
IoT</t>
        </is>
      </c>
      <c r="BW183" s="2" t="inlineStr">
        <is>
          <t>2|
3|
2</t>
        </is>
      </c>
      <c r="BX183" s="2" t="inlineStr">
        <is>
          <t xml:space="preserve">admitted|
|
</t>
        </is>
      </c>
      <c r="BY183" t="inlineStr">
        <is>
          <t>net­werk van on­der­ling ver­bon­den ap­pa­ra­ten en voor­wer­pen die zelf­stan­dig via het in­ter­net in­for­ma­tie uit­wis­se­len met als doel het le­ven van de mens te mo­ni­to­ren, te ver­aan­ge­na­men e.d.</t>
        </is>
      </c>
      <c r="BZ183" s="2" t="inlineStr">
        <is>
          <t>IoT|
internet przedmiotów|
internet rzeczy</t>
        </is>
      </c>
      <c r="CA183" s="2" t="inlineStr">
        <is>
          <t>3|
3|
3</t>
        </is>
      </c>
      <c r="CB183" s="2" t="inlineStr">
        <is>
          <t>|
|
preferred</t>
        </is>
      </c>
      <c r="CC183" t="inlineStr">
        <is>
          <t>koncepcja, wedle której jednoznacznie identyfikowalne przedmioty mogą pośrednio albo bezpośrednio gromadzić, przetwarzać lub wymieniać dane za pośrednictwem sieci komputerowej</t>
        </is>
      </c>
      <c r="CD183" s="2" t="inlineStr">
        <is>
          <t>Internet das coisas|
IdC|
Internet dos objetos</t>
        </is>
      </c>
      <c r="CE183" s="2" t="inlineStr">
        <is>
          <t>3|
3|
3</t>
        </is>
      </c>
      <c r="CF183" s="2" t="inlineStr">
        <is>
          <t xml:space="preserve">preferred|
|
</t>
        </is>
      </c>
      <c r="CG183" t="inlineStr">
        <is>
          <t>Extensão da conectividade de rede e capacidade de computação para objetos, dispositivos, sensores e outros artefactos que normalmente não são considerados computadores.</t>
        </is>
      </c>
      <c r="CH183" s="2" t="inlineStr">
        <is>
          <t>IoT|
internet al lucrurilor|
internet al obiectelor</t>
        </is>
      </c>
      <c r="CI183" s="2" t="inlineStr">
        <is>
          <t>3|
3|
3</t>
        </is>
      </c>
      <c r="CJ183" s="2" t="inlineStr">
        <is>
          <t xml:space="preserve">|
|
</t>
        </is>
      </c>
      <c r="CK183" t="inlineStr">
        <is>
          <t>extinderea internetului la obiecte și la locuri din lumea reală prin utilizarea unor etichete electronice și al unor detectori</t>
        </is>
      </c>
      <c r="CL183" s="2" t="inlineStr">
        <is>
          <t>IoT|
internet vecí</t>
        </is>
      </c>
      <c r="CM183" s="2" t="inlineStr">
        <is>
          <t>3|
3</t>
        </is>
      </c>
      <c r="CN183" s="2" t="inlineStr">
        <is>
          <t xml:space="preserve">|
</t>
        </is>
      </c>
      <c r="CO183" t="inlineStr">
        <is>
          <t>prepojenie zariadení (a objektov/ľudí s týmito zariadeniami) s internetom, napríklad s využitím pripojenia cez Wi-Fi alebo Bluetooth, ktoré umožňuje vzájomnú interakciu nielen medzi jednotlivými systémami, ale tiež ich ovládanie, sledovanie atď.</t>
        </is>
      </c>
      <c r="CP183" s="2" t="inlineStr">
        <is>
          <t>internet stvari</t>
        </is>
      </c>
      <c r="CQ183" s="2" t="inlineStr">
        <is>
          <t>3</t>
        </is>
      </c>
      <c r="CR183" s="2" t="inlineStr">
        <is>
          <t/>
        </is>
      </c>
      <c r="CS183" t="inlineStr">
        <is>
          <t>internet, ki nastaja s postopno preobrazbo iz omrežja medsebojno povezanih računalnikov v omrežje medsebojno povezanih stvari, od knjig do avtomobilov ter od električnih naprav do hrane; ti predmeti imajo včasih lastne naslove IP, vdelani so v kompleksne sisteme ter s pomočjo senzorjev pridobivajo informacije iz svojega okolja in se odzivajo nanje (kot na primer prehrambeni izdelki, ki zaznavajo temperaturo vzdolž dobavne verige) in/ali uporabljajo prožilnike za interakcijo z okoljem (kot na primer klimatske naprave, ki se vklopijo ob prisotnosti ljudi)</t>
        </is>
      </c>
      <c r="CT183" s="2" t="inlineStr">
        <is>
          <t>sakernas internet</t>
        </is>
      </c>
      <c r="CU183" s="2" t="inlineStr">
        <is>
          <t>3</t>
        </is>
      </c>
      <c r="CV183" s="2" t="inlineStr">
        <is>
          <t/>
        </is>
      </c>
      <c r="CW183" t="inlineStr">
        <is>
          <t>anslutning av olika slags maskiner, apparater, fordon och andra anordningar till internet</t>
        </is>
      </c>
    </row>
    <row r="184">
      <c r="A184" s="1" t="str">
        <f>HYPERLINK("https://iate.europa.eu/entry/result/2250701/all", "2250701")</f>
        <v>2250701</v>
      </c>
      <c r="B184" t="inlineStr">
        <is>
          <t>EDUCATION AND COMMUNICATIONS</t>
        </is>
      </c>
      <c r="C184" t="inlineStr">
        <is>
          <t>EDUCATION AND COMMUNICATIONS|information technology and data processing|computer systems;EDUCATION AND COMMUNICATIONS|communications|communications systems</t>
        </is>
      </c>
      <c r="D184" t="inlineStr">
        <is>
          <t>yes</t>
        </is>
      </c>
      <c r="E184" t="inlineStr">
        <is>
          <t/>
        </is>
      </c>
      <c r="F184" s="2" t="inlineStr">
        <is>
          <t>изчисления в облак|
облачни изчисления|
компютърни услуги „в облак“</t>
        </is>
      </c>
      <c r="G184" s="2" t="inlineStr">
        <is>
          <t>3|
3|
3</t>
        </is>
      </c>
      <c r="H184" s="2" t="inlineStr">
        <is>
          <t xml:space="preserve">|
|
</t>
        </is>
      </c>
      <c r="I184" t="inlineStr">
        <is>
          <t>термин от областта на информационните технологии (от англ. &lt;i&gt;сloud computing&lt;/i&gt;), означаващ предоставяне на достъп до компютърни (изчислителни) услуги чрез интернет, като под услуги се разбира софтуерни приложения, платформи (PaaS), инфраструктури (IaaS) и др. съвременни технологии, които под формата на онлайн бизнес приложения, достъпни през уеб браузър, задоволяват изчислителни потребности, като съхраняват софтуера и потребителските данни на свои сървъри; комбинацията от достъпа до софтуера и хардуера и системните ресурси на центрове за данни (&lt;i&gt;data centers&lt;/i&gt;) е това, което е прието да се нарича „облак“</t>
        </is>
      </c>
      <c r="J184" s="2" t="inlineStr">
        <is>
          <t>cloud computing</t>
        </is>
      </c>
      <c r="K184" s="2" t="inlineStr">
        <is>
          <t>3</t>
        </is>
      </c>
      <c r="L184" s="2" t="inlineStr">
        <is>
          <t/>
        </is>
      </c>
      <c r="M184" t="inlineStr">
        <is>
          <t>ukládání, zpracování a využívání dat na vzdálených počítačích přístupných přes internet</t>
        </is>
      </c>
      <c r="N184" s="2" t="inlineStr">
        <is>
          <t>clouding|
cloudcomputing</t>
        </is>
      </c>
      <c r="O184" s="2" t="inlineStr">
        <is>
          <t>3|
3</t>
        </is>
      </c>
      <c r="P184" s="2" t="inlineStr">
        <is>
          <t>|
preferred</t>
        </is>
      </c>
      <c r="Q184" t="inlineStr">
        <is>
          <t>1) Levering af software, service og tjenesteydelser via internettet (»skyen«), så virksomheder og andre brugere slipper for at udvikle deres egne it-løsninger&lt;br&gt;2) Cloudcomputing relaterer sig til den underliggende arkitektur, hvorpå services og applikationer designes og distribueres. Det centrale ved cloudcomputing er ideen om, at applikationer afvikles et sted i "The Cloud" - skyen. Man ved ikke hvor og er for så vidt også ligeglad. Hvornår overvejede du eksempelvis sidst, hvor mikrochippen, der leverede din seneste Googlesøgning, befandt sig? Visionære virksomheder har i flere år eksperimenteret med at etablere deres egen sky ved at benytte teknologier som gridcomputing, virtualisering og webservices. Hvor gridcomputing binder flere servere sammen til én stor, er cloudcomputing en måde at dele denne "supercomputer" op i mindre dele gennem virtualiseringsteknologier.</t>
        </is>
      </c>
      <c r="R184" s="2" t="inlineStr">
        <is>
          <t>Cloud IT|
Cloud-Computing</t>
        </is>
      </c>
      <c r="S184" s="2" t="inlineStr">
        <is>
          <t>3|
3</t>
        </is>
      </c>
      <c r="T184" s="2" t="inlineStr">
        <is>
          <t xml:space="preserve">|
</t>
        </is>
      </c>
      <c r="U184" t="inlineStr">
        <is>
          <t>Speichern, Verarbeiten und Verwenden von Daten (Textdateien, Bilder, Videos), die sich in entfernten Rechnern befinden und auf die über eine Internetverbindung zugegriffen wird, wobei den Benutzern eine beinahe unbegrenzte Rechenleistung auf Abruf zur Verfügung steht</t>
        </is>
      </c>
      <c r="V184" s="2" t="inlineStr">
        <is>
          <t>νεφοϋπολογιστική</t>
        </is>
      </c>
      <c r="W184" s="2" t="inlineStr">
        <is>
          <t>3</t>
        </is>
      </c>
      <c r="X184" s="2" t="inlineStr">
        <is>
          <t/>
        </is>
      </c>
      <c r="Y184" t="inlineStr">
        <is>
          <t>αποθήκευση, επεξεργασία και χρήση δεδομένων σε απομακρυσμένους υπολογιστές που είναι προσβάσιμοι μέσω του διαδικτύου</t>
        </is>
      </c>
      <c r="Z184" s="2" t="inlineStr">
        <is>
          <t>cloud it|
cloud computing</t>
        </is>
      </c>
      <c r="AA184" s="2" t="inlineStr">
        <is>
          <t>1|
3</t>
        </is>
      </c>
      <c r="AB184" s="2" t="inlineStr">
        <is>
          <t xml:space="preserve">|
</t>
        </is>
      </c>
      <c r="AC184" t="inlineStr">
        <is>
          <t>storing, processing and use of data on remotely located computers accessed over the Internet</t>
        </is>
      </c>
      <c r="AD184" s="2" t="inlineStr">
        <is>
          <t>computación en la nube|
informática en la nube</t>
        </is>
      </c>
      <c r="AE184" s="2" t="inlineStr">
        <is>
          <t>3|
3</t>
        </is>
      </c>
      <c r="AF184" s="2" t="inlineStr">
        <is>
          <t xml:space="preserve">|
</t>
        </is>
      </c>
      <c r="AG184" t="inlineStr">
        <is>
          <t>Sistema de almacenamiento de aplicaciones, datos y documentos de un usuario en un servidor al que este puede acceder desde un equipo conectado a internet sin necesidad de soporte físico específico en el equipo propio.</t>
        </is>
      </c>
      <c r="AH184" s="2" t="inlineStr">
        <is>
          <t>pilvandmetöötlus</t>
        </is>
      </c>
      <c r="AI184" s="2" t="inlineStr">
        <is>
          <t>3</t>
        </is>
      </c>
      <c r="AJ184" s="2" t="inlineStr">
        <is>
          <t/>
        </is>
      </c>
      <c r="AK184" t="inlineStr">
        <is>
          <t>Internetis teenustena pakutavad rakendused ja salvestid. Sõna "pilv" tuleb sellest, et skeemidel kujutatakse Internetti sageli pilvena, mille sees toimuvat kasutajad ei näe ja mille üle neil puudub kontroll.</t>
        </is>
      </c>
      <c r="AL184" s="2" t="inlineStr">
        <is>
          <t>etäresurssipalvelu|
pilvipalvelu|
tietotekniikan resurssipalvelu</t>
        </is>
      </c>
      <c r="AM184" s="2" t="inlineStr">
        <is>
          <t>3|
3|
3</t>
        </is>
      </c>
      <c r="AN184" s="2" t="inlineStr">
        <is>
          <t xml:space="preserve">|
|
</t>
        </is>
      </c>
      <c r="AO184" t="inlineStr">
        <is>
          <t>hajautettu verkkopalvelu, jossa tietokoneita, ohjelmia, tallennustilaa ja muita tietoteknisiä palveluja käytetään verkon kautta</t>
        </is>
      </c>
      <c r="AP184" s="2" t="inlineStr">
        <is>
          <t>informatique dématérialisée|
cloud computing|
informatique en nuage|
infonuagique</t>
        </is>
      </c>
      <c r="AQ184" s="2" t="inlineStr">
        <is>
          <t>3|
3|
3|
3</t>
        </is>
      </c>
      <c r="AR184" s="2" t="inlineStr">
        <is>
          <t xml:space="preserve">|
|
preferred|
</t>
        </is>
      </c>
      <c r="AS184" t="inlineStr">
        <is>
          <t>pratique consistant à déporter sur des serveurs distants des stockages ou des traitements informatiques traditionnellement localisés sur des serveurs locaux ou sur le poste de l'utilisateur</t>
        </is>
      </c>
      <c r="AT184" s="2" t="inlineStr">
        <is>
          <t>néalríomhaireacht</t>
        </is>
      </c>
      <c r="AU184" s="2" t="inlineStr">
        <is>
          <t>4</t>
        </is>
      </c>
      <c r="AV184" s="2" t="inlineStr">
        <is>
          <t/>
        </is>
      </c>
      <c r="AW184" t="inlineStr">
        <is>
          <t/>
        </is>
      </c>
      <c r="AX184" s="2" t="inlineStr">
        <is>
          <t>računalstvo u oblaku</t>
        </is>
      </c>
      <c r="AY184" s="2" t="inlineStr">
        <is>
          <t>3</t>
        </is>
      </c>
      <c r="AZ184" s="2" t="inlineStr">
        <is>
          <t/>
        </is>
      </c>
      <c r="BA184" t="inlineStr">
        <is>
          <t>pohranjivanje, obrada i upotreba podataka u računalima na udaljenim mjestima kojima se pristupa s pomoću interneta</t>
        </is>
      </c>
      <c r="BB184" s="2" t="inlineStr">
        <is>
          <t>felhőalapú számítástechnika</t>
        </is>
      </c>
      <c r="BC184" s="2" t="inlineStr">
        <is>
          <t>4</t>
        </is>
      </c>
      <c r="BD184" s="2" t="inlineStr">
        <is>
          <t/>
        </is>
      </c>
      <c r="BE184" t="inlineStr">
        <is>
          <t>Az az eset, amikor olyan állományokkal és programokkal dolgozunk, melyek fizikailag nem a saját gépünkön, hanem az interneten vannak, valahol a „felhőben”.</t>
        </is>
      </c>
      <c r="BF184" s="2" t="inlineStr">
        <is>
          <t>cloud computing|
nuvola informatica</t>
        </is>
      </c>
      <c r="BG184" s="2" t="inlineStr">
        <is>
          <t>3|
3</t>
        </is>
      </c>
      <c r="BH184" s="2" t="inlineStr">
        <is>
          <t xml:space="preserve">|
</t>
        </is>
      </c>
      <c r="BI184" t="inlineStr">
        <is>
          <t>modello ibrido di sfruttamento delle risorse offerte dalle reti di computer, Internet principalmente, che supera il vecchio schema client/server. In questa nuova architettura i data service (servizi hardware) e le funzionalità offerte (servizi software) dovrebbero risiedere prevalentemente sui server web (le ‘nuvole’) piuttosto che ‘diffusi’ sui singoli computer connessi in rete.</t>
        </is>
      </c>
      <c r="BJ184" s="2" t="inlineStr">
        <is>
          <t>debesijos kompiuterija</t>
        </is>
      </c>
      <c r="BK184" s="2" t="inlineStr">
        <is>
          <t>3</t>
        </is>
      </c>
      <c r="BL184" s="2" t="inlineStr">
        <is>
          <t/>
        </is>
      </c>
      <c r="BM184" t="inlineStr">
        <is>
          <t>interneto paslaugų visuma, jungianti įvairiuose serveriuose esančius informacijos išteklius ir programinę įrangą, sudaranti sąlygas jais naudotis nuomos pagrindais visiems</t>
        </is>
      </c>
      <c r="BN184" s="2" t="inlineStr">
        <is>
          <t>mākoņdatošana</t>
        </is>
      </c>
      <c r="BO184" s="2" t="inlineStr">
        <is>
          <t>3</t>
        </is>
      </c>
      <c r="BP184" s="2" t="inlineStr">
        <is>
          <t/>
        </is>
      </c>
      <c r="BQ184" t="inlineStr">
        <is>
          <t>datu apstrādes tehnoloģija, kurā programmatūrai piekļūst internetā; lietotājam ir piekļuve saviem datiem, bet viņam nav jārupējas par infrastruktūru, operētājsistēmu un personisko programmatūru</t>
        </is>
      </c>
      <c r="BR184" s="2" t="inlineStr">
        <is>
          <t>cloud computing</t>
        </is>
      </c>
      <c r="BS184" s="2" t="inlineStr">
        <is>
          <t>3</t>
        </is>
      </c>
      <c r="BT184" s="2" t="inlineStr">
        <is>
          <t/>
        </is>
      </c>
      <c r="BU184" t="inlineStr">
        <is>
          <t>il-ħżin, l-ipproċessar u l-użu ta' dejta fuq kompjuters remoti u li wieħed jista' jaċċessahom permezz tal-internet. Dan ifisser li l-utenti jistgħu jikkontrollaw potenza komputazzjonali kważi bla limitu fuq talba, li jistgħu ma jagħmlux investimenti kapitali ewlenin biex jissodisfaw il-ħtiġijiet tagħhom u li jistgħu jaċċessaw id-dejta tagħhom minn kullimkien permezz ta’ konnessjoni tal-internet</t>
        </is>
      </c>
      <c r="BV184" s="2" t="inlineStr">
        <is>
          <t>cloudcomputing|
werken in de cloud</t>
        </is>
      </c>
      <c r="BW184" s="2" t="inlineStr">
        <is>
          <t>3|
2</t>
        </is>
      </c>
      <c r="BX184" s="2" t="inlineStr">
        <is>
          <t xml:space="preserve">|
</t>
        </is>
      </c>
      <c r="BY184" t="inlineStr">
        <is>
          <t>systeemarchitectuurmodel voor computergebruik gebaseerd op het internet, waarbij programma's en/of gegevens niet op een computer van de gebruiker zijn geïnstalleerd maar toegankelijk zijn via een webbrowser</t>
        </is>
      </c>
      <c r="BZ184" s="2" t="inlineStr">
        <is>
          <t>przetwarzanie w chmurze|
chmura obliczeniowa</t>
        </is>
      </c>
      <c r="CA184" s="2" t="inlineStr">
        <is>
          <t>3|
3</t>
        </is>
      </c>
      <c r="CB184" s="2" t="inlineStr">
        <is>
          <t xml:space="preserve">|
</t>
        </is>
      </c>
      <c r="CC184" t="inlineStr">
        <is>
          <t>sposób dostępu poprzez sieć komputerową do współdzielonych i łatwo konfigurowalnych zasobów obliczeniowych (sieci, serwerów, magazynów danych, aplikacji i usług), które na żądanie mogą być przydzielane i zwalniane przy minimalnym zaangażowaniu serwisów technicznych</t>
        </is>
      </c>
      <c r="CD184" s="2" t="inlineStr">
        <is>
          <t>computação em nuvem|
computação na nuvem</t>
        </is>
      </c>
      <c r="CE184" s="2" t="inlineStr">
        <is>
          <t>3|
4</t>
        </is>
      </c>
      <c r="CF184" s="2" t="inlineStr">
        <is>
          <t xml:space="preserve">|
</t>
        </is>
      </c>
      <c r="CG184" t="inlineStr">
        <is>
          <t>Paradigma computacional que permite o acesso a recursos informáticos partilhados (tais como redes, servidores, armazenamento, aplicações e serviços) disponibilizados em servidores web remotos (a &lt;i&gt;&lt;b&gt;nuvem&lt;/b&gt;&lt;/i&gt;), a partir de qualquer dispositivo ligado à Internet.&lt;br&gt;Neste modelo, esses recursos, que deixam de estar disponíveis localmente (em computadores pessoais ou servidores locais), mas na &lt;i&gt;&lt;b&gt;nuvem&lt;/b&gt;&lt;/i&gt; que é a Internet, podem ser facilmente aprovisionados ou libertados com um esforço mínimo de gestão ou de interação com o fornecedor de serviços.</t>
        </is>
      </c>
      <c r="CH184" s="2" t="inlineStr">
        <is>
          <t>tehnologie de tip cloud computing|
cloud computing</t>
        </is>
      </c>
      <c r="CI184" s="2" t="inlineStr">
        <is>
          <t>3|
3</t>
        </is>
      </c>
      <c r="CJ184" s="2" t="inlineStr">
        <is>
          <t xml:space="preserve">|
</t>
        </is>
      </c>
      <c r="CK184" t="inlineStr">
        <is>
          <t>stocarea,
procesarea și utilizarea de date pe sisteme aflate la distanță şi accesate prin intermediul Internetului</t>
        </is>
      </c>
      <c r="CL184" s="2" t="inlineStr">
        <is>
          <t>cloud computing</t>
        </is>
      </c>
      <c r="CM184" s="2" t="inlineStr">
        <is>
          <t>3</t>
        </is>
      </c>
      <c r="CN184" s="2" t="inlineStr">
        <is>
          <t/>
        </is>
      </c>
      <c r="CO184" t="inlineStr">
        <is>
          <t>model vhodného sieťového prístupu na požiadanie k spoločne využívaným prostriedkom výpočtovej techniky, napríklad sieťam, serverom, úložiskám, aplikáciám a službám, ktorý sa môže rýchlo zriadiť a zrušiť s minimálnym úsilím manažovania alebo s minimálnou súčinnosťou poskytovateľa služby</t>
        </is>
      </c>
      <c r="CP184" s="2" t="inlineStr">
        <is>
          <t>računalništvo v oblaku</t>
        </is>
      </c>
      <c r="CQ184" s="2" t="inlineStr">
        <is>
          <t>3</t>
        </is>
      </c>
      <c r="CR184" s="2" t="inlineStr">
        <is>
          <t/>
        </is>
      </c>
      <c r="CS184" t="inlineStr">
        <is>
          <t>shranjevanje, obdelava in uporaba podatkov na oddaljenih računalnikih, do katerih se dostopa prek interneta</t>
        </is>
      </c>
      <c r="CT184" s="2" t="inlineStr">
        <is>
          <t>molnbaserade datortjänster|
molntjänster</t>
        </is>
      </c>
      <c r="CU184" s="2" t="inlineStr">
        <is>
          <t>3|
3</t>
        </is>
      </c>
      <c r="CV184" s="2" t="inlineStr">
        <is>
          <t xml:space="preserve">|
</t>
        </is>
      </c>
      <c r="CW184" t="inlineStr">
        <is>
          <t>"Cloud computing är ett modeuttryck för en utveckling inom IT där funktioner som lagring, processorkraft och program flyttas ut från ett företags interna datornät och ”in i molnet”, dvs. de finns någonstans bland en uppsättning geografiskt utspridda servrar i internet som molntjänstleverantören disponerar och samordnar."</t>
        </is>
      </c>
    </row>
    <row r="185">
      <c r="A185" s="1" t="str">
        <f>HYPERLINK("https://iate.europa.eu/entry/result/3575712/all", "3575712")</f>
        <v>3575712</v>
      </c>
      <c r="B185" t="inlineStr">
        <is>
          <t>EDUCATION AND COMMUNICATIONS</t>
        </is>
      </c>
      <c r="C185" t="inlineStr">
        <is>
          <t>EDUCATION AND COMMUNICATIONS|information technology and data processing|information technology industry</t>
        </is>
      </c>
      <c r="D185" t="inlineStr">
        <is>
          <t>yes</t>
        </is>
      </c>
      <c r="E185" t="inlineStr">
        <is>
          <t/>
        </is>
      </c>
      <c r="F185" s="2" t="inlineStr">
        <is>
          <t>Европейска технологична платформа за високопроизводителни изчислителни технологии|
ETP4HPC</t>
        </is>
      </c>
      <c r="G185" s="2" t="inlineStr">
        <is>
          <t>3|
3</t>
        </is>
      </c>
      <c r="H185" s="2" t="inlineStr">
        <is>
          <t xml:space="preserve">|
</t>
        </is>
      </c>
      <c r="I185" t="inlineStr">
        <is>
          <t>мозъчен тръст, обединяващ европейските заинтересовани страни в областта на високопроизводителните изчислителни технологии, създаден с цел да определя научноизследователските приоритети и планове за действие с оглед на създаването на суперкомпютърни системи</t>
        </is>
      </c>
      <c r="J185" s="2" t="inlineStr">
        <is>
          <t>Evropská technologická platforma pro vysoce výkonnou výpočetní techniku|
ETP4HPC</t>
        </is>
      </c>
      <c r="K185" s="2" t="inlineStr">
        <is>
          <t>3|
3</t>
        </is>
      </c>
      <c r="L185" s="2" t="inlineStr">
        <is>
          <t xml:space="preserve">|
</t>
        </is>
      </c>
      <c r="M185" t="inlineStr">
        <is>
          <t>analytické středisko, v němž jsou zapojeny subjekty z oblasti vysoce výkonné výpočetní techniky a jehož cílem je určovat výzkumné priority a akční plány, pokud jde o zajištění superpočítačových systémů</t>
        </is>
      </c>
      <c r="N185" s="2" t="inlineStr">
        <is>
          <t>den europæiske teknologiplatform for HPC-værdi|
ETP4HPC</t>
        </is>
      </c>
      <c r="O185" s="2" t="inlineStr">
        <is>
          <t>3|
4</t>
        </is>
      </c>
      <c r="P185" s="2" t="inlineStr">
        <is>
          <t xml:space="preserve">|
</t>
        </is>
      </c>
      <c r="Q185" t="inlineStr">
        <is>
          <t>industristyret tænketank med interessenter inden for europæisk højtydende databehandling, som har til formål at definere forskningsprioriteter og handlingsplaner for forsyningen af supercomputersystemer</t>
        </is>
      </c>
      <c r="R185" s="2" t="inlineStr">
        <is>
          <t>ETP4HPC|
Europäische Technologieplattform für Hochleistungsrechentechnik</t>
        </is>
      </c>
      <c r="S185" s="2" t="inlineStr">
        <is>
          <t>3|
3</t>
        </is>
      </c>
      <c r="T185" s="2" t="inlineStr">
        <is>
          <t xml:space="preserve">|
</t>
        </is>
      </c>
      <c r="U185" t="inlineStr">
        <is>
          <t>Denkfabrik der europäischen Industrie aus dem Bereich der Hochleistungsrechentechnik</t>
        </is>
      </c>
      <c r="V185" s="2" t="inlineStr">
        <is>
          <t>ETP4HPC|
Ευρωπαϊκή τεχνολογική πλατφόρμα πληροφορικής υψηλών επιδόσεων</t>
        </is>
      </c>
      <c r="W185" s="2" t="inlineStr">
        <is>
          <t>4|
4</t>
        </is>
      </c>
      <c r="X185" s="2" t="inlineStr">
        <is>
          <t xml:space="preserve">|
</t>
        </is>
      </c>
      <c r="Y185" t="inlineStr">
        <is>
          <t>εργαστήριο ιδεών που συγκροτείται από ευρωπαϊκούς φορείς του κλάδου της υπολογιστικής υψηλών επιδόσεων (HPC) και αποβλέπει στον καθορισμό προτεραιοτήτων έρευνας και σχεδίων δράσης στον τομέα της παροχής τεχνολογιών HPC και την ανάπτυξη συστημάτων υπερυπολογιστών</t>
        </is>
      </c>
      <c r="Z185" s="2" t="inlineStr">
        <is>
          <t>European Technology Platform for High Performance Computing|
ETP4HPC|
European Technology Platform for HPC|
ETP 4 HPC</t>
        </is>
      </c>
      <c r="AA185" s="2" t="inlineStr">
        <is>
          <t>4|
3|
1|
1</t>
        </is>
      </c>
      <c r="AB185" s="2" t="inlineStr">
        <is>
          <t xml:space="preserve">|
|
|
</t>
        </is>
      </c>
      <c r="AC185" t="inlineStr">
        <is>
          <t>industry-led think tank comprising European high-performance computing stakeholders that aims to define research priorities and action plans for the provision of supercomputing systems</t>
        </is>
      </c>
      <c r="AD185" s="2" t="inlineStr">
        <is>
          <t>Plataforma Tecnológica Europea para la Computación de Alto Rendimiento|
ETP4HPC</t>
        </is>
      </c>
      <c r="AE185" s="2" t="inlineStr">
        <is>
          <t>3|
3</t>
        </is>
      </c>
      <c r="AF185" s="2" t="inlineStr">
        <is>
          <t xml:space="preserve">|
</t>
        </is>
      </c>
      <c r="AG185" t="inlineStr">
        <is>
          <t>Grupo de reflexión auspiciado por el sector de la computación en el que participan representantes de las diferentes partes interesadas con el objetivo de determinar prioridades de investigación y planes de acción para el desarrollo de sistemas de supercomputación.</t>
        </is>
      </c>
      <c r="AH185" s="2" t="inlineStr">
        <is>
          <t>ETP4HPC|
Euroopa kõrgjõudlusega andmetöötluse tehnoloogiaplatvorm</t>
        </is>
      </c>
      <c r="AI185" s="2" t="inlineStr">
        <is>
          <t>3|
3</t>
        </is>
      </c>
      <c r="AJ185" s="2" t="inlineStr">
        <is>
          <t xml:space="preserve">|
</t>
        </is>
      </c>
      <c r="AK185" t="inlineStr">
        <is>
          <t>tööstuse juhitud mõttekoda, kuhu kuuluvad Euroopa kõrgjõudlusega andmetöötluse sidusrühmad ning mille eesmärk on määrata kindlaks teadusuuringute prioriteedid ja tegevuskavad selle tehnoloogia pakkumiseks</t>
        </is>
      </c>
      <c r="AL185" s="2" t="inlineStr">
        <is>
          <t>eurooppalainen suurteholaskennan teknologiayhteisö|
ETP4HPC</t>
        </is>
      </c>
      <c r="AM185" s="2" t="inlineStr">
        <is>
          <t>3|
3</t>
        </is>
      </c>
      <c r="AN185" s="2" t="inlineStr">
        <is>
          <t xml:space="preserve">|
</t>
        </is>
      </c>
      <c r="AO185" t="inlineStr">
        <is>
          <t>teollisuusvetoinen suurteholaskennan eurooppalaisten toimijoiden ajatushautomo, jonka tarkoituksena on määritellä tutkimusprioriteetteja ja toimintasuunnitelmia supertietokonejärjestelmien kehittämistä varten</t>
        </is>
      </c>
      <c r="AP185" s="2" t="inlineStr">
        <is>
          <t>ETP4HPC|
Plateforme technologique européenne pour le calcul à haute performance</t>
        </is>
      </c>
      <c r="AQ185" s="2" t="inlineStr">
        <is>
          <t>3|
3</t>
        </is>
      </c>
      <c r="AR185" s="2" t="inlineStr">
        <is>
          <t xml:space="preserve">|
</t>
        </is>
      </c>
      <c r="AS185" t="inlineStr">
        <is>
          <t>groupe de réflexion composé d'acteurs européens du secteur des technologies de calcul à haute performance, qui vise à définir des priorités de recherche et des plans d'action pour la fourniture de ces technologies</t>
        </is>
      </c>
      <c r="AT185" s="2" t="inlineStr">
        <is>
          <t>Ardán Teicneolaíochta Eorpach um Ríomhaireacht Ardfheidhmíochta</t>
        </is>
      </c>
      <c r="AU185" s="2" t="inlineStr">
        <is>
          <t>3</t>
        </is>
      </c>
      <c r="AV185" s="2" t="inlineStr">
        <is>
          <t/>
        </is>
      </c>
      <c r="AW185" t="inlineStr">
        <is>
          <t>meitheal machnaimh faoi stiúir lucht tionsclaíochta, comhdhéanta de gheallsealbhóirí Eorpacha sa ríomhaireacht ardfheidhmíochta arb é is aidhm dó tosaíochtaí taighde agus pleananna gníomhaíochta le haghaidh soláthar córas sár-ríomhaireachta a shainiú</t>
        </is>
      </c>
      <c r="AX185" s="2" t="inlineStr">
        <is>
          <t>ETP4HPC|
Europska tehnološka platforma za računalstvo visokih performansi</t>
        </is>
      </c>
      <c r="AY185" s="2" t="inlineStr">
        <is>
          <t>3|
3</t>
        </is>
      </c>
      <c r="AZ185" s="2" t="inlineStr">
        <is>
          <t xml:space="preserve">|
</t>
        </is>
      </c>
      <c r="BA185" t="inlineStr">
        <is>
          <t>centar za strateško promišljanje pod vodstvom industrije koji okuplja europske dionike u području računalstva visokih performansi i koji nastoji utvrditi prioritete u istraživanju i osmisliti akcijske planove na području superračunalskih sustava</t>
        </is>
      </c>
      <c r="BB185" s="2" t="inlineStr">
        <is>
          <t>A Nagy Teljesítményű Számítástechnika Európai Technológiai Platformja|
ETP4HPC</t>
        </is>
      </c>
      <c r="BC185" s="2" t="inlineStr">
        <is>
          <t>3|
4</t>
        </is>
      </c>
      <c r="BD185" s="2" t="inlineStr">
        <is>
          <t xml:space="preserve">|
</t>
        </is>
      </c>
      <c r="BE185" t="inlineStr">
        <is>
          <t>a nagy teljesítményű számítástechnikával foglalkozó iparági szereplőket tömörítő, holland jog alapján bejegyzett, amszterdami székhelyű agytröszt</t>
        </is>
      </c>
      <c r="BF185" s="2" t="inlineStr">
        <is>
          <t>piattaforma tecnologica europea per il calcolo ad alte prestazioni|
ETP4HPC</t>
        </is>
      </c>
      <c r="BG185" s="2" t="inlineStr">
        <is>
          <t>4|
4</t>
        </is>
      </c>
      <c r="BH185" s="2" t="inlineStr">
        <is>
          <t xml:space="preserve">|
</t>
        </is>
      </c>
      <c r="BI185" t="inlineStr">
        <is>
          <t>think tank, guidato dall'industria, che riunisce rappresentanti delle parti direttamente interessate alle tecnologie europee per il calcolo ad alte prestazioni (venditori di tecnologie, centri di ricerca e utilizzatori finali) allo scopo di definire priorità di ricerca e piani d'azione nel campo della fornitura di tali tecnologie (ossia la fornitura di sistemi di calcolo ad alte prestazioni)</t>
        </is>
      </c>
      <c r="BJ185" s="2" t="inlineStr">
        <is>
          <t>Europos našiosios kompiuterijos technologijų platforma|
ETP4HPC</t>
        </is>
      </c>
      <c r="BK185" s="2" t="inlineStr">
        <is>
          <t>4|
4</t>
        </is>
      </c>
      <c r="BL185" s="2" t="inlineStr">
        <is>
          <t xml:space="preserve">|
</t>
        </is>
      </c>
      <c r="BM185" t="inlineStr">
        <is>
          <t>ekspertų grupė, kurią sudaro Europos našiosios kompiuterijos suinteresuotieji subjektai, kuri siekia nustatyti mokslinių tyrimų prioritetus ir veiksmų planus, susijusius su šių technologijų tiekimu</t>
        </is>
      </c>
      <c r="BN185" s="2" t="inlineStr">
        <is>
          <t>&lt;i&gt;ETP4HPC&lt;/i&gt;|
Eiropas Augstas veiktspējas datošanas tehnoloģiju platforma</t>
        </is>
      </c>
      <c r="BO185" s="2" t="inlineStr">
        <is>
          <t>3|
3</t>
        </is>
      </c>
      <c r="BP185" s="2" t="inlineStr">
        <is>
          <t xml:space="preserve">|
</t>
        </is>
      </c>
      <c r="BQ185" t="inlineStr">
        <is>
          <t>domnīca, kas izveidota augstas veiktspējas datošanas nozarē un kuras mērķis ir noteikt pētniecības prioritātes un rīcības plānus attiecībā uz superdatošanas sistēmu nodrošināšanu</t>
        </is>
      </c>
      <c r="BR185" s="2" t="inlineStr">
        <is>
          <t>Pjattaforma Ewropea tat-Teknoloġija għall-Computing ta’ Prestazzjoni Għolja|
ETP4HPC</t>
        </is>
      </c>
      <c r="BS185" s="2" t="inlineStr">
        <is>
          <t>3|
3</t>
        </is>
      </c>
      <c r="BT185" s="2" t="inlineStr">
        <is>
          <t xml:space="preserve">|
</t>
        </is>
      </c>
      <c r="BU185" t="inlineStr">
        <is>
          <t>think tank immexxi mill-industrija li jħaddan partijiet interessati Ewropej fil-qasam tal-computing ta' prestazzjoni għolja li għandu l-għan li jiddefinixxi prijoritajiet tar-riċerka u pjani ta' azzjoni għall-forniment ta' sistemi ta' supercomputing</t>
        </is>
      </c>
      <c r="BV185" s="2" t="inlineStr">
        <is>
          <t>ETP4HPC|
Europees Technologieplatform voor High Performance Computing</t>
        </is>
      </c>
      <c r="BW185" s="2" t="inlineStr">
        <is>
          <t>4|
3</t>
        </is>
      </c>
      <c r="BX185" s="2" t="inlineStr">
        <is>
          <t xml:space="preserve">|
</t>
        </is>
      </c>
      <c r="BY185" t="inlineStr">
        <is>
          <t>denktank van Europese belanghebbenden uit de bedrijfstak high-performance computing die zich ten doel stelt om onderzoeksprioriteiten en actieplannen voor de levering van supercomputingsystemen te formuleren</t>
        </is>
      </c>
      <c r="BZ185" s="2" t="inlineStr">
        <is>
          <t>ETP4HPC|
Europejska Platforma Technologiczna na rzecz Wysokowydajnych Systemów Obliczeniowych</t>
        </is>
      </c>
      <c r="CA185" s="2" t="inlineStr">
        <is>
          <t>3|
3</t>
        </is>
      </c>
      <c r="CB185" s="2" t="inlineStr">
        <is>
          <t xml:space="preserve">|
</t>
        </is>
      </c>
      <c r="CC185" t="inlineStr">
        <is>
          <t>ośrodek analityczny skupiający podmioty zainteresowane HPC - sprzedawców technologii, ośrodki badawcze i użytkowników końcowych - którego zadaniem jest określanie priorytetów i planów działania w dziedzinie zapewniania technologii HPC</t>
        </is>
      </c>
      <c r="CD185" s="2" t="inlineStr">
        <is>
          <t>Plataforma Tecnológica Europeia para a Computação de Alto Desempenho|
ETP4HPC</t>
        </is>
      </c>
      <c r="CE185" s="2" t="inlineStr">
        <is>
          <t>3|
3</t>
        </is>
      </c>
      <c r="CF185" s="2" t="inlineStr">
        <is>
          <t xml:space="preserve">|
</t>
        </is>
      </c>
      <c r="CG185" t="inlineStr">
        <is>
          <t>Organismo de reflexão liderado pela indústria e composto por intervenientes europeus de elevado desempenho no setor da computação, que procura definir prioridades de investigação e planos de ação para a criação de sistemas de supercomputação.</t>
        </is>
      </c>
      <c r="CH185" s="2" t="inlineStr">
        <is>
          <t>Platforma tehnologică europeană pentru calculul de înaltă performanță</t>
        </is>
      </c>
      <c r="CI185" s="2" t="inlineStr">
        <is>
          <t>3</t>
        </is>
      </c>
      <c r="CJ185" s="2" t="inlineStr">
        <is>
          <t/>
        </is>
      </c>
      <c r="CK185" t="inlineStr">
        <is>
          <t>asociație privată ce reunește părțile interesate relevante din sectorul privat în domeniul calculului de înaltă performanță ce-și propune să stabilească prioritățile în materie de cercetare și planurile de acțiune pentru furnizarea de tehnologii de calcul de înaltă performanță</t>
        </is>
      </c>
      <c r="CL185" s="2" t="inlineStr">
        <is>
          <t>Európska technologická platforma pre vysokovýkonnú výpočtovú techniku|
ETP4HPC</t>
        </is>
      </c>
      <c r="CM185" s="2" t="inlineStr">
        <is>
          <t>3|
3</t>
        </is>
      </c>
      <c r="CN185" s="2" t="inlineStr">
        <is>
          <t xml:space="preserve">|
</t>
        </is>
      </c>
      <c r="CO185" t="inlineStr">
        <is>
          <t>odborná obec európskych zainteresovaných strán v oblasti vysokovýkonnej výpočtovej technológie, ktorej cieľom je stanoviť priority v oblasti výskumu a akčné plány na zabezpečenie superpočítačových systémov</t>
        </is>
      </c>
      <c r="CP185" s="2" t="inlineStr">
        <is>
          <t>ETP4HPC|
Evropska tehnološka platforma za visokozmogljivo računalništvo</t>
        </is>
      </c>
      <c r="CQ185" s="2" t="inlineStr">
        <is>
          <t>3|
3</t>
        </is>
      </c>
      <c r="CR185" s="2" t="inlineStr">
        <is>
          <t xml:space="preserve">|
</t>
        </is>
      </c>
      <c r="CS185" t="inlineStr">
        <is>
          <t>združenje podjetij in raziskovalnih centrov na področju tehnoloških raziskav visokozmogljivega računalništva v Evropi</t>
        </is>
      </c>
      <c r="CT185" s="2" t="inlineStr">
        <is>
          <t>europeiska teknikplattformen för högpresterande datorsystem|
ETP4HPC</t>
        </is>
      </c>
      <c r="CU185" s="2" t="inlineStr">
        <is>
          <t>3|
3</t>
        </is>
      </c>
      <c r="CV185" s="2" t="inlineStr">
        <is>
          <t xml:space="preserve">|
</t>
        </is>
      </c>
      <c r="CW185" t="inlineStr">
        <is>
          <t>sektorsledd tankesmedja som omfattar berörda aktörer inom högpresterande datorsystem i Europa och som instiftats för att fastställa forskningsprioriteringar och handlingsplaner för tillhandahållande av superdatorsystem</t>
        </is>
      </c>
    </row>
    <row r="186">
      <c r="A186" s="1" t="str">
        <f>HYPERLINK("https://iate.europa.eu/entry/result/3592789/all", "3592789")</f>
        <v>3592789</v>
      </c>
      <c r="B186" t="inlineStr">
        <is>
          <t>EUROPEAN UNION;EDUCATION AND COMMUNICATIONS</t>
        </is>
      </c>
      <c r="C186" t="inlineStr">
        <is>
          <t>EUROPEAN UNION|EU institutions and European civil service|EU office or agency|European Joint Undertaking;EDUCATION AND COMMUNICATIONS|information technology and data processing|computer system|information security</t>
        </is>
      </c>
      <c r="D186" t="inlineStr">
        <is>
          <t>yes</t>
        </is>
      </c>
      <c r="E186" t="inlineStr">
        <is>
          <t/>
        </is>
      </c>
      <c r="F186" s="2" t="inlineStr">
        <is>
          <t>съвместно предприятие „Интелигентни мрежи и услуги“</t>
        </is>
      </c>
      <c r="G186" s="2" t="inlineStr">
        <is>
          <t>4</t>
        </is>
      </c>
      <c r="H186" s="2" t="inlineStr">
        <is>
          <t/>
        </is>
      </c>
      <c r="I186" t="inlineStr">
        <is>
          <t/>
        </is>
      </c>
      <c r="J186" s="2" t="inlineStr">
        <is>
          <t>společný podnik pro inteligentní sítě a služby|
společný podnik SNS|
SNS JU</t>
        </is>
      </c>
      <c r="K186" s="2" t="inlineStr">
        <is>
          <t>4|
2|
2</t>
        </is>
      </c>
      <c r="L186" s="2" t="inlineStr">
        <is>
          <t xml:space="preserve">|
|
</t>
        </is>
      </c>
      <c r="M186" t="inlineStr">
        <is>
          <t>společný podnik zřízený v rámci programu
Horizont Evropa na období končící dnem 31. prosince 2031, který má
tyto obecné cíle:&lt;div&gt;a) podporovat vedoucí postavení Evropy v oblasti technologií, pokud jde o budoucí inteligentní sítě a služby, posílením stávajících silných stránek průmyslu a rozšířením působnosti od připojení 5G na širší strategický hodnotový řetězec zahrnující poskytování cloudových služeb a součásti a zařízení;&lt;/div&gt;&lt;div&gt;b) slaďovat strategické plány širší škály účastníků z příslušných odvětví, mimo jiné i telekomunikačního odvětví, avšak také subjektů působících v oblasti internetu věcí, cloudu a součástí a zařízení;&lt;/div&gt;&lt;div&gt;c) prosazovat evropskou technologickou a vědeckou excelenci na podporu vedoucího postavení Evropy za účelem vývoje a zvládnutí systémů 6G do roku 2030;&lt;/div&gt;&lt;div&gt;d) posílit zavádění digitální infrastruktury a uvádění digitálních řešení na evropské trhy, zejména zajištěním mechanismu strategické koordinace pro program Nástroje pro propojení Evropy v oblasti digitálních technologií, jakož i synergií v rámci tohoto nástroje a s programem Digitální Evropa a Programem InvestEU jako součást oblasti působnosti a řízení společného podniku pro inteligentní sítě a služby;&lt;/div&gt;&lt;div&gt;e) připravovat evropské dodavatelské odvětví pro inteligentní sítě a služby na dlouhodobější příležitosti vyplývající z rozvoje vertikálních trhů pro infrastrukturu a služby 5G a posléze 6G v Evropě;&lt;/div&gt;&lt;div&gt;f) usnadňovat do roku 2030 digitální inovace a uspokojit při tom potřeby evropských trhů a požadavky veřejné politiky, včetně nejnáročnějších požadavků vertikálních odvětví, jakož i společenských požadavků v oblastech zahrnujících bezpečnost, energetickou účinnost a elektromagnetická pole;&lt;/div&gt;&lt;div&gt;g) podporovat sladění budoucích inteligentních sítí a služeb s cíli politiky Unie, včetně Zelené dohody pro Evropu, bezpečnosti sítí a informací, etiky, soukromí, jakož i udržitelného internetu zaměřeného na člověka&lt;br&gt;&lt;/div&gt;</t>
        </is>
      </c>
      <c r="N186" s="2" t="inlineStr">
        <is>
          <t>fællesforetagendet for intelligente net og tjenester|
fællesforetagendet SNS</t>
        </is>
      </c>
      <c r="O186" s="2" t="inlineStr">
        <is>
          <t>4|
2</t>
        </is>
      </c>
      <c r="P186" s="2" t="inlineStr">
        <is>
          <t>|
proposed</t>
        </is>
      </c>
      <c r="Q186" t="inlineStr">
        <is>
          <t>fællesforetagende under &lt;a href="https://iate.europa.eu/entry/result/3576720/da" target="_blank"&gt;Horisont Europa&lt;/a&gt;, der bl.a. har til formål at fremme Europas teknologiske lederskab inden for fremtidige intelligente net og tjenester, tilpasse de strategiske køreplaner for en bredere vifte af industrielle aktører, der ikke kun omfatter telekommunikationsindustrien, men også aktører fra tingenes internet, cloudteknologi og komponenter og udstyr, og fremme Europas teknologiske og videnskabelige ekspertise for at støtte europæisk lederskab med henblik på at forme og forvalte 6G-systemer senest i 2030</t>
        </is>
      </c>
      <c r="R186" s="2" t="inlineStr">
        <is>
          <t>Gemeinsames Unternehmen für intelligente Netze und Dienste</t>
        </is>
      </c>
      <c r="S186" s="2" t="inlineStr">
        <is>
          <t>4</t>
        </is>
      </c>
      <c r="T186" s="2" t="inlineStr">
        <is>
          <t/>
        </is>
      </c>
      <c r="U186" t="inlineStr">
        <is>
          <t>&lt;div&gt;&lt;a href="https://iate.europa.eu/entry/result/783051/de" target="_blank"&gt;gemeinsames Unternehmen&lt;time datetime="28.1.2022"&gt; (28.1.2022)&lt;/time&gt;&lt;/a&gt;, das im Rahmen von &lt;a href="https://iate.europa.eu/entry/result/3576720/en" target="_blank"&gt;Horizont Europa&lt;/a&gt; gegründet wurde, um politische Fragen im Bereich der digitalen Infrastruktur zu behandeln und den technologischen Anwendungsbereich von Forschung und Innovation für 6G-Netze zu erweitern&lt;/div&gt;</t>
        </is>
      </c>
      <c r="V186" s="2" t="inlineStr">
        <is>
          <t>ΚΕ «Έξυπνα δίκτυα και υπηρεσίες»|
κοινή επιχείρηση «Έξυπνα δίκτυα και υπηρεσίες»</t>
        </is>
      </c>
      <c r="W186" s="2" t="inlineStr">
        <is>
          <t>2|
4</t>
        </is>
      </c>
      <c r="X186" s="2" t="inlineStr">
        <is>
          <t xml:space="preserve">|
</t>
        </is>
      </c>
      <c r="Y186" t="inlineStr">
        <is>
          <t>&lt;a href="https://iate.europa.eu/entry/result/783051/en-el" target="_blank"&gt;κοινή επιχείρηση&lt;/a&gt; που ιδρύθηκε στο πλαίσιο του &lt;a href="https://iate.europa.eu/entry/result/3576720/en-el" target="_blank"&gt;προγράμματος «Ορίζων Ευρώπη»&lt;/a&gt; με σκοπό την αντιμετώπιση ζητημάτων πολιτικής στον τομέα των ψηφιακών υποδομών, τη στήριξη της ανάπτυξης υποδομών 5G</t>
        </is>
      </c>
      <c r="Z186" s="2" t="inlineStr">
        <is>
          <t>SNS Joint Undertaking|
SNS JU|
Smart Networks and Services Joint Undertaking</t>
        </is>
      </c>
      <c r="AA186" s="2" t="inlineStr">
        <is>
          <t>4|
4|
4</t>
        </is>
      </c>
      <c r="AB186" s="2" t="inlineStr">
        <is>
          <t xml:space="preserve">|
|
</t>
        </is>
      </c>
      <c r="AC186" t="inlineStr">
        <is>
          <t>&lt;a href="https://iate.europa.eu/entry/result/783051/en" target="_blank"&gt;joint undertaking&lt;/a&gt; established under &lt;a href="https://iate.europa.eu/entry/result/3576720/en" target="_blank"&gt;Horizon Europe&lt;/a&gt; to 
address policy issues in the field of digital infrastructure and to 
extend the technology scope of research and innovation for 6G networks</t>
        </is>
      </c>
      <c r="AD186" s="2" t="inlineStr">
        <is>
          <t>Empresa Común para las Redes y los Servicios Inteligentes</t>
        </is>
      </c>
      <c r="AE186" s="2" t="inlineStr">
        <is>
          <t>3</t>
        </is>
      </c>
      <c r="AF186" s="2" t="inlineStr">
        <is>
          <t/>
        </is>
      </c>
      <c r="AG186" t="inlineStr">
        <is>
          <t>empresa común establecida en el marco de Horizonte 2020 para para abordar cuestiones estratégicas en el ámbito de la infraestructura digital, apoyar el despliegue de la infraestructura 5G en el ámbito del programa del Mecanismo «Conectar Europa» 2 (MCE2 Digital)</t>
        </is>
      </c>
      <c r="AH186" s="2" t="inlineStr">
        <is>
          <t>Nutivõrkude ja -teenuste Ühisettevõte</t>
        </is>
      </c>
      <c r="AI186" s="2" t="inlineStr">
        <is>
          <t>4</t>
        </is>
      </c>
      <c r="AJ186" s="2" t="inlineStr">
        <is>
          <t/>
        </is>
      </c>
      <c r="AK186" t="inlineStr">
        <is>
          <t>programmi „Euroopa horisont“ raames asutatud ühisettevõte, mille ülesanne on lisaks ELi ühisettevõtete üldistele ülesannetele käsitleda digitaristu valdkonna poliitikaküsimusi, koordineerida strateegiliste kasutuselevõtu kavade väljatöötamist asjakohastes valdkondades ning laiendada 6G-võrkude 
teadusuuringute ja innovatsiooni tehnoloogilist ulatust</t>
        </is>
      </c>
      <c r="AL186" s="2" t="inlineStr">
        <is>
          <t>älykkäät verkot ja palvelut -yhteisyritys|
SNS-yhteisyritys</t>
        </is>
      </c>
      <c r="AM186" s="2" t="inlineStr">
        <is>
          <t>4|
3</t>
        </is>
      </c>
      <c r="AN186" s="2" t="inlineStr">
        <is>
          <t xml:space="preserve">|
</t>
        </is>
      </c>
      <c r="AO186" t="inlineStr">
        <is>
          <t>&lt;a href="http://iate.europa.eu/entry/result/3576720/fi" target="_blank"&gt;Horisontti 2020&lt;/a&gt; -ohjelman puitteissa perustettu &lt;a href="http://iate.europa.eu/entry/result/783051/fi" target="_blank"&gt;yhteisyritys&lt;/a&gt;, jonka tarkoituksena on käsitellä digitaalisen infrastruktuurin toimintapoliittisia kysymyksiä ja laajentaa tutkimuksen ja innovoinnin teknologista soveltamisalaa 6G-verkkoihin</t>
        </is>
      </c>
      <c r="AP186" s="2" t="inlineStr">
        <is>
          <t>entreprise commune «Réseaux et services intelligents»</t>
        </is>
      </c>
      <c r="AQ186" s="2" t="inlineStr">
        <is>
          <t>4</t>
        </is>
      </c>
      <c r="AR186" s="2" t="inlineStr">
        <is>
          <t/>
        </is>
      </c>
      <c r="AS186" t="inlineStr">
        <is>
          <t>entreprise commune créée dans le cadre d’Horizon Europe pour traiter les questions stratégiques dans le domaine des infrastructures numériques et étendre le champ technologique de la recherche et de l’innovation aux réseaux 6G</t>
        </is>
      </c>
      <c r="AT186" s="2" t="inlineStr">
        <is>
          <t>an Comhghnóthas um Líonraí agus Seirbhísí Cliste|
Comhghnóthas SNS</t>
        </is>
      </c>
      <c r="AU186" s="2" t="inlineStr">
        <is>
          <t>4|
3</t>
        </is>
      </c>
      <c r="AV186" s="2" t="inlineStr">
        <is>
          <t>|
proposed</t>
        </is>
      </c>
      <c r="AW186" t="inlineStr">
        <is>
          <t/>
        </is>
      </c>
      <c r="AX186" s="2" t="inlineStr">
        <is>
          <t>Zajedničko poduzeće za pametne mreže i usluge</t>
        </is>
      </c>
      <c r="AY186" s="2" t="inlineStr">
        <is>
          <t>4</t>
        </is>
      </c>
      <c r="AZ186" s="2" t="inlineStr">
        <is>
          <t/>
        </is>
      </c>
      <c r="BA186" t="inlineStr">
        <is>
          <t>zajedničko poduzeće osnovano u sklopu programa Obzor Europa s ciljem uspostave politika u području digitalne infrastrukture te proširenja tehnološkog opsega istraživanja i inovacija za 6G mreže</t>
        </is>
      </c>
      <c r="BB186" s="2" t="inlineStr">
        <is>
          <t>Intelligens Hálózatok és Szolgáltatások Közös Vállalkozás</t>
        </is>
      </c>
      <c r="BC186" s="2" t="inlineStr">
        <is>
          <t>4</t>
        </is>
      </c>
      <c r="BD186" s="2" t="inlineStr">
        <is>
          <t/>
        </is>
      </c>
      <c r="BE186" t="inlineStr">
        <is>
          <t>közös vállalkozás, amelynek célja a digitális infrastruktúra területén felmerülő szakpolitikai 
kérdések kezelése, valamint a kutatás és az innováció technológiai 
hatókörének kiterjesztése a 6G hálózatokra</t>
        </is>
      </c>
      <c r="BF186" s="2" t="inlineStr">
        <is>
          <t>SNS JU|
impresa comune «Reti e servizi intelligenti»|
impresa comune SNS</t>
        </is>
      </c>
      <c r="BG186" s="2" t="inlineStr">
        <is>
          <t>2|
4|
2</t>
        </is>
      </c>
      <c r="BH186" s="2" t="inlineStr">
        <is>
          <t xml:space="preserve">|
|
</t>
        </is>
      </c>
      <c r="BI186" t="inlineStr">
        <is>
          <t>impresa concepita per affrontare le questioni politiche nel settore delle infrastrutture digitali, sostenere la diffusione dell’infrastruttura 5G nell’ambito di applicazione del programma del meccanismo per collegare l’Europa 2 (CEF2) — settore digitale, istituito dal regolamento (UE) 2021/1153 del Parlamento europeo e del Consiglio (21) nonché per estendere la portata tecnologica della ricerca e dell’innovazione per le reti 6G</t>
        </is>
      </c>
      <c r="BJ186" s="2" t="inlineStr">
        <is>
          <t>Pažangiųjų tinklų ir paslaugų bendroji įmonė</t>
        </is>
      </c>
      <c r="BK186" s="2" t="inlineStr">
        <is>
          <t>4</t>
        </is>
      </c>
      <c r="BL186" s="2" t="inlineStr">
        <is>
          <t/>
        </is>
      </c>
      <c r="BM186" t="inlineStr">
        <is>
          <t>pagal programą „Europos horizontas“ įsteigta bendroji įmonė, kurios tikslas – spręsti skaitmeninės infrastruktūros srities politikos klausimus ir plėsti 6G tinklams skirtų mokslinių tyrimų ir inovacijų technologinę aprėptį</t>
        </is>
      </c>
      <c r="BN186" s="2" t="inlineStr">
        <is>
          <t>kopuzņēmums "Viedie tīkli un pakalpojumi"</t>
        </is>
      </c>
      <c r="BO186" s="2" t="inlineStr">
        <is>
          <t>3</t>
        </is>
      </c>
      <c r="BP186" s="2" t="inlineStr">
        <is>
          <t/>
        </is>
      </c>
      <c r="BQ186" t="inlineStr">
        <is>
          <t/>
        </is>
      </c>
      <c r="BR186" s="2" t="inlineStr">
        <is>
          <t>Impriża Konġunta Networks u Servizzi Intelliġenti</t>
        </is>
      </c>
      <c r="BS186" s="2" t="inlineStr">
        <is>
          <t>3</t>
        </is>
      </c>
      <c r="BT186" s="2" t="inlineStr">
        <is>
          <t/>
        </is>
      </c>
      <c r="BU186" t="inlineStr">
        <is>
          <t>sħubija (&lt;a href="https://iate.europa.eu/entry/result/783051/mt" target="_blank"&gt;impriża konġunta&lt;/a&gt;) fil-qafas tal-&lt;a href="https://iate.europa.eu/entry/result/3576720/mt" target="_blank"&gt;Orizzont Ewropa&lt;/a&gt;, maħsuba biex tindirizza kwistjonijiet ta’ politika fil-qasam tal-infrastruttura diġitali u biex testendi l-kamp ta’ applikazzjoni tat-teknoloġija ta’ riċerka u ta’ innovazzjoni għan-networks tas-6G</t>
        </is>
      </c>
      <c r="BV186" s="2" t="inlineStr">
        <is>
          <t>Gemeenschappelijke Onderneming “Slimme netwerken en diensten”</t>
        </is>
      </c>
      <c r="BW186" s="2" t="inlineStr">
        <is>
          <t>4</t>
        </is>
      </c>
      <c r="BX186" s="2" t="inlineStr">
        <is>
          <t/>
        </is>
      </c>
      <c r="BY186" t="inlineStr">
        <is>
          <t>gemeenschappelijke onderneming in het kader van Horizon Europa die tot doel heeft beleidskwesties op het gebied van digitale infrastructuur aan te pakken en de technologische reikwijdte van onderzoek en innovatie voor 6G‑netwerken uit te breiden</t>
        </is>
      </c>
      <c r="BZ186" s="2" t="inlineStr">
        <is>
          <t>Wspólne Przedsięwzięcie na rzecz Inteligentnych Sieci i Usług|
Wspólne Przedsięwzięcie SNS</t>
        </is>
      </c>
      <c r="CA186" s="2" t="inlineStr">
        <is>
          <t>4|
3</t>
        </is>
      </c>
      <c r="CB186" s="2" t="inlineStr">
        <is>
          <t xml:space="preserve">|
</t>
        </is>
      </c>
      <c r="CC186" t="inlineStr">
        <is>
          <t>&lt;div&gt;&lt;a href="https://iate.europa.eu/entry/result/783051/pl" target="_blank"&gt;wspólne przedsięwzięcie&lt;time datetime="26.1.2022"&gt; (26.1.2022)&lt;/time&gt;&lt;/a&gt; ustanowione na podstawie programu „&lt;a href="https://iate.europa.eu/entry/result/3576720/pl" target="_blank"&gt;Horyzont Europa&lt;/a&gt;" w celu rozwiązania kwestii politycznych w obszarze infrastruktury cyfrowej, wspierania wprowadzania infrastruktury 5G w ramach instrumentu „Łącząc Europę” 2 (CEF2) – technologie cyfrowe oraz rozszerzenia zakresu technologicznego badań naukowych i innowacji w odniesieniu do sieci 6G&lt;/div&gt;</t>
        </is>
      </c>
      <c r="CD186" s="2" t="inlineStr">
        <is>
          <t>Empresa Comum de Redes e Serviços Inteligentes</t>
        </is>
      </c>
      <c r="CE186" s="2" t="inlineStr">
        <is>
          <t>4</t>
        </is>
      </c>
      <c r="CF186" s="2" t="inlineStr">
        <is>
          <t/>
        </is>
      </c>
      <c r="CG186" t="inlineStr">
        <is>
          <t>empresa comum constituída ao abrigo do Horizonte Europa que tem como objetivo dar resposta a questões estratégicas no domínio da infraestrutura digital e alargar o âmbito tecnológico da investigação e inovação em matéria de redes 6G</t>
        </is>
      </c>
      <c r="CH186" s="2" t="inlineStr">
        <is>
          <t>întreprinderea comună „Rețele și servicii inteligente”</t>
        </is>
      </c>
      <c r="CI186" s="2" t="inlineStr">
        <is>
          <t>3</t>
        </is>
      </c>
      <c r="CJ186" s="2" t="inlineStr">
        <is>
          <t/>
        </is>
      </c>
      <c r="CK186" t="inlineStr">
        <is>
          <t/>
        </is>
      </c>
      <c r="CL186" s="2" t="inlineStr">
        <is>
          <t>spoločný podnik pre inteligentné siete a služby</t>
        </is>
      </c>
      <c r="CM186" s="2" t="inlineStr">
        <is>
          <t>4</t>
        </is>
      </c>
      <c r="CN186" s="2" t="inlineStr">
        <is>
          <t/>
        </is>
      </c>
      <c r="CO186" t="inlineStr">
        <is>
          <t>&lt;a href="https://iate.europa.eu/entry/slideshow/1623398351232/783051/sk" target="_blank"&gt;spoločný podnik&lt;/a&gt; zriadený v rámci programu
Horizont Európa na obdobie do 31. decembra 2031, ktorý by mal byť
financovaný z programov Únie v rámci viacročného finančného rámca na
roky 2021 – 2027 a ktorý by mal, okrem iného, 
a) podporovať
technologické líderstvo Európy, pokiaľ ide o budúce inteligentné siete
a služby, a to posilňovaním súčasných silných stránok priemyslu
a rozširovaním rozsahu od pripojenia 5G k širšiemu strategickému
hodnotovému reťazcu vrátane poskytovania služieb založených na cloude, ako aj
komponentov a zariadení;
b) zosúladiť strategické
plány širšej škály priemyselných subjektov okrem iného aj vrátane
telekomunikačného odvetvia, ale aj subjektov z oblasti internetu vecí,
cloudu a komponentov a zariadení ;
c) zlepšovať európsku
technologickú a vedeckú excelentnosť s cieľom podporovať líderstvo
Európy pri formovaní a zvládnutí systémov 6G do roku 2030;
d) posilňovať zavádzanie
digitálnych infraštruktúr a využívanie digitálnych riešení na európskych
trhoch, najmä zabezpečovaním strategického koordinačného mechanizmu pre program
NPE2 – Digitalizácia, ako aj synergií v rámci tohto nástroja
a s programom Digitálna Európa a Programom InvestEU, a to
v rámci rozsahu pôsobnosti a riadenia spoločného podniku pre
inteligentné siete a služby;
e) pripraviť európsky
dodávateľský sektor inteligentných sietí a služieb na dlhodobejšie
príležitosti vyplývajúce z rozvoja vertikálnych trhov pre infraštruktúry
a služby 5G a neskôr 6G v Európe;
f) uľahčovať do roku 2030
digitálne inovácie uspokojujúce potreby európskeho trhu a plniace
požiadavky verejnej politiky vrátane najnáročnejších požiadaviek vertikálnych
priemyselných odvetví, ako aj spoločenské požiadavky v oblastiach
bezpečnosti, energetickej efektívnosti a elektromagnetických polí;
g) podporovať zosúladenie budúcich inteligentných sietí a služieb
s cieľmi politiky Únie vrátane Európskej zelenej dohody, sieťovej
a informačnej bezpečnosti, etiky a súkromia, ako aj udržateľného
internetu zameraného na človeka</t>
        </is>
      </c>
      <c r="CP186" s="2" t="inlineStr">
        <is>
          <t>Skupno podjetje za pametna omrežja in storitve</t>
        </is>
      </c>
      <c r="CQ186" s="2" t="inlineStr">
        <is>
          <t>4</t>
        </is>
      </c>
      <c r="CR186" s="2" t="inlineStr">
        <is>
          <t/>
        </is>
      </c>
      <c r="CS186" t="inlineStr">
        <is>
          <t>&lt;a href="https://iate.europa.eu/entry/result/783051/sl" target="_blank"&gt;skupno podjetje&lt;/a&gt;, ustanovljeno v okviru programa &lt;a href="https://iate.europa.eu/entry/result/3576720/sl" target="_blank"&gt;Obzorje Evropa&lt;/a&gt;, ki naj bi obravnavalo vprašanja politike na področju digitalne infrastrukture ter razširilo tehnološki obseg raziskav in inovacij za omrežja 6G</t>
        </is>
      </c>
      <c r="CT186" s="2" t="inlineStr">
        <is>
          <t>det gemensamma företaget för smarta nät och tjänster</t>
        </is>
      </c>
      <c r="CU186" s="2" t="inlineStr">
        <is>
          <t>4</t>
        </is>
      </c>
      <c r="CV186" s="2" t="inlineStr">
        <is>
          <t/>
        </is>
      </c>
      <c r="CW186" t="inlineStr">
        <is>
          <t>gemensamt företag som är utformat för att ta itu med politiska frågor på området digital infrastruktur, stödja utbyggnaden av 5G-infrastrukturen och utvidga det tekniska tillämpningsområdet för forskning och innovation för 6G-nät</t>
        </is>
      </c>
    </row>
    <row r="187">
      <c r="A187" s="1" t="str">
        <f>HYPERLINK("https://iate.europa.eu/entry/result/3560119/all", "3560119")</f>
        <v>3560119</v>
      </c>
      <c r="B187" t="inlineStr">
        <is>
          <t>EDUCATION AND COMMUNICATIONS</t>
        </is>
      </c>
      <c r="C187" t="inlineStr">
        <is>
          <t>EDUCATION AND COMMUNICATIONS|information technology and data processing</t>
        </is>
      </c>
      <c r="D187" t="inlineStr">
        <is>
          <t>yes</t>
        </is>
      </c>
      <c r="E187" t="inlineStr">
        <is>
          <t/>
        </is>
      </c>
      <c r="F187" s="2" t="inlineStr">
        <is>
          <t>инцидент|
инцидент в областта на киберсигурността|
инцидент с компютърната сигурност|
киберинцидент</t>
        </is>
      </c>
      <c r="G187" s="2" t="inlineStr">
        <is>
          <t>3|
3|
3|
3</t>
        </is>
      </c>
      <c r="H187" s="2" t="inlineStr">
        <is>
          <t xml:space="preserve">|
|
|
</t>
        </is>
      </c>
      <c r="I187" t="inlineStr">
        <is>
          <t>събитие или поредица от нежелани или неочаквани събития, свързани с киберсигурността, които с голяма вероятност могат да предизвикат компрометиране на дейностите и заплашват сигурността на информацията</t>
        </is>
      </c>
      <c r="J187" s="2" t="inlineStr">
        <is>
          <t>kybernetický bezpečnostní incident</t>
        </is>
      </c>
      <c r="K187" s="2" t="inlineStr">
        <is>
          <t>3</t>
        </is>
      </c>
      <c r="L187" s="2" t="inlineStr">
        <is>
          <t/>
        </is>
      </c>
      <c r="M187" t="inlineStr">
        <is>
          <t>narušení bezpečnosti informací v informačních systémech nebo narušení bezpečnosti služeb anebo bezpečnosti a integrity sítí elektronických komunikací v důsledku kybernetické bezpečnostní události</t>
        </is>
      </c>
      <c r="N187" s="2" t="inlineStr">
        <is>
          <t>hændelse|
cybersikkerhedshændelse|
sikkerhedshændelse|
cyberhændelse</t>
        </is>
      </c>
      <c r="O187" s="2" t="inlineStr">
        <is>
          <t>3|
3|
3|
3</t>
        </is>
      </c>
      <c r="P187" s="2" t="inlineStr">
        <is>
          <t xml:space="preserve">|
|
|
</t>
        </is>
      </c>
      <c r="Q187" t="inlineStr">
        <is>
          <t>enhver begivenhed, der har en negativ indvirkning på net- og informationssikkerheden</t>
        </is>
      </c>
      <c r="R187" s="2" t="inlineStr">
        <is>
          <t>Cybervorfall|
Cybersicherheitsvorfall</t>
        </is>
      </c>
      <c r="S187" s="2" t="inlineStr">
        <is>
          <t>3|
3</t>
        </is>
      </c>
      <c r="T187" s="2" t="inlineStr">
        <is>
          <t xml:space="preserve">preferred|
</t>
        </is>
      </c>
      <c r="U187" t="inlineStr">
        <is>
          <t>Ereignis, das tatsächlich negative Auswirkungen auf die Netz- und Informationssicherheit hat</t>
        </is>
      </c>
      <c r="V187" s="2" t="inlineStr">
        <is>
          <t>περιστατικό στον κυβερνοχώρο|
κυβερνοπεριστατικό|
περιστατικό κυβερνοασφάλειας|
περιστατικό</t>
        </is>
      </c>
      <c r="W187" s="2" t="inlineStr">
        <is>
          <t>3|
4|
3|
3</t>
        </is>
      </c>
      <c r="X187" s="2" t="inlineStr">
        <is>
          <t xml:space="preserve">|
|
|
</t>
        </is>
      </c>
      <c r="Y187" t="inlineStr">
        <is>
          <t>οποιαδήποτε περίσταση ή γεγονός με συγκεκριμένη δυσμενή επίδραση στην ασφάλεια</t>
        </is>
      </c>
      <c r="Z187" s="2" t="inlineStr">
        <is>
          <t>cybersecurity incident|
cyber-security incident|
security incident|
incident|
cyber security incident|
cyber incident</t>
        </is>
      </c>
      <c r="AA187" s="2" t="inlineStr">
        <is>
          <t>3|
1|
3|
3|
1|
3</t>
        </is>
      </c>
      <c r="AB187" s="2" t="inlineStr">
        <is>
          <t xml:space="preserve">|
|
|
|
|
</t>
        </is>
      </c>
      <c r="AC187" t="inlineStr">
        <is>
          <t>any event having an adverse effect on network and information security</t>
        </is>
      </c>
      <c r="AD187" s="2" t="inlineStr">
        <is>
          <t>incidente de ciberseguridad|
ciberincidente|
incidente</t>
        </is>
      </c>
      <c r="AE187" s="2" t="inlineStr">
        <is>
          <t>3|
3|
3</t>
        </is>
      </c>
      <c r="AF187" s="2" t="inlineStr">
        <is>
          <t xml:space="preserve">|
|
</t>
        </is>
      </c>
      <c r="AG187" t="inlineStr">
        <is>
          <t>Cualquier hecho que tenga efectos adversos reales en la seguridad de las redes y sistemas de información.</t>
        </is>
      </c>
      <c r="AH187" s="2" t="inlineStr">
        <is>
          <t>küberintsident|
intsident</t>
        </is>
      </c>
      <c r="AI187" s="2" t="inlineStr">
        <is>
          <t>3|
3</t>
        </is>
      </c>
      <c r="AJ187" s="2" t="inlineStr">
        <is>
          <t xml:space="preserve">|
</t>
        </is>
      </c>
      <c r="AK187" t="inlineStr">
        <is>
          <t>sündmus, mis võib põhjustada või põhjustab kõrvalekaldeid 
&lt;i&gt;küberruumi&lt;/i&gt; [ &lt;a href="/entry/result/897005/all" id="ENTRY_TO_ENTRY_CONVERTER" target="_blank"&gt;IATE:897005&lt;/a&gt; ] ettenähtud toimimises</t>
        </is>
      </c>
      <c r="AL187" s="2" t="inlineStr">
        <is>
          <t>kyberturvallisuuden häiriötilanne|
kyberhäiriö|
kybertapahtuma|
kyberhäiriötilanne</t>
        </is>
      </c>
      <c r="AM187" s="2" t="inlineStr">
        <is>
          <t>3|
3|
3|
3</t>
        </is>
      </c>
      <c r="AN187" s="2" t="inlineStr">
        <is>
          <t xml:space="preserve">|
|
admitted|
</t>
        </is>
      </c>
      <c r="AO187" t="inlineStr">
        <is>
          <t>toteutunut kyberuhka, joka haittaa organisaation tai järjestelmän toimintaa</t>
        </is>
      </c>
      <c r="AP187" s="2" t="inlineStr">
        <is>
          <t>incident de sécurité informatique|
incident|
incident de sécurité|
cyberincident|
incident de cybersécurité</t>
        </is>
      </c>
      <c r="AQ187" s="2" t="inlineStr">
        <is>
          <t>3|
3|
3|
3|
3</t>
        </is>
      </c>
      <c r="AR187" s="2" t="inlineStr">
        <is>
          <t xml:space="preserve">|
|
|
|
</t>
        </is>
      </c>
      <c r="AS187" t="inlineStr">
        <is>
          <t>événement qui nuit effectivement ou peut nuire à la confidentialité, à l'intégrité, ou à la disponibilité d'un système informatique</t>
        </is>
      </c>
      <c r="AT187" s="2" t="inlineStr">
        <is>
          <t>cibirtheagmhas</t>
        </is>
      </c>
      <c r="AU187" s="2" t="inlineStr">
        <is>
          <t>3</t>
        </is>
      </c>
      <c r="AV187" s="2" t="inlineStr">
        <is>
          <t/>
        </is>
      </c>
      <c r="AW187" t="inlineStr">
        <is>
          <t/>
        </is>
      </c>
      <c r="AX187" s="2" t="inlineStr">
        <is>
          <t>kiberincident</t>
        </is>
      </c>
      <c r="AY187" s="2" t="inlineStr">
        <is>
          <t>2</t>
        </is>
      </c>
      <c r="AZ187" s="2" t="inlineStr">
        <is>
          <t/>
        </is>
      </c>
      <c r="BA187" t="inlineStr">
        <is>
          <t/>
        </is>
      </c>
      <c r="BB187" s="2" t="inlineStr">
        <is>
          <t>biztonsági esemény|
kiberbiztonsági esemény</t>
        </is>
      </c>
      <c r="BC187" s="2" t="inlineStr">
        <is>
          <t>3|
3</t>
        </is>
      </c>
      <c r="BD187" s="2" t="inlineStr">
        <is>
          <t xml:space="preserve">|
</t>
        </is>
      </c>
      <c r="BE187" t="inlineStr">
        <is>
          <t>a hálózati biztonságot és az információs rendszerek biztonságát negatívan érintő biztonsági esemény</t>
        </is>
      </c>
      <c r="BF187" s="2" t="inlineStr">
        <is>
          <t>incidente di cibersicurezza|
incidente informatico|
incidente|
ciberincidente|
incidente di sicurezza informatica</t>
        </is>
      </c>
      <c r="BG187" s="2" t="inlineStr">
        <is>
          <t>3|
3|
3|
3|
3</t>
        </is>
      </c>
      <c r="BH187" s="2" t="inlineStr">
        <is>
          <t xml:space="preserve">|
|
|
|
</t>
        </is>
      </c>
      <c r="BI187" t="inlineStr">
        <is>
          <t>evento avente effetto avverso sulla cibersicurezza, la quale si propone di salvaguardare la disponibilità e l'integrità delle reti e dell'infrastruttura e la riservatezza delle informazioni che esse contengono</t>
        </is>
      </c>
      <c r="BJ187" s="2" t="inlineStr">
        <is>
          <t>kibernetinis incidentas</t>
        </is>
      </c>
      <c r="BK187" s="2" t="inlineStr">
        <is>
          <t>3</t>
        </is>
      </c>
      <c r="BL187" s="2" t="inlineStr">
        <is>
          <t/>
        </is>
      </c>
      <c r="BM187" t="inlineStr">
        <is>
          <t>saugumo incidentas ir (arba) toks pats incidentas pramoninių procesų valdymo sistemoje</t>
        </is>
      </c>
      <c r="BN187" s="2" t="inlineStr">
        <is>
          <t>kiberincidents|
kiberdrošības incidents|
drošības incidents|
incidents</t>
        </is>
      </c>
      <c r="BO187" s="2" t="inlineStr">
        <is>
          <t>3|
3|
3|
3</t>
        </is>
      </c>
      <c r="BP187" s="2" t="inlineStr">
        <is>
          <t xml:space="preserve">|
|
|
</t>
        </is>
      </c>
      <c r="BQ187" t="inlineStr">
        <is>
          <t>jebkāds notikums, kas faktiski nelabvēlīgi ietekmē tīklu un informācijas sistēmu drošību</t>
        </is>
      </c>
      <c r="BR187" s="2" t="inlineStr">
        <is>
          <t>inċident ċibernetiku|
inċident ta' sigurtà|
ċiberinċident|
inċident|
inċident ta' ċibersigurtà</t>
        </is>
      </c>
      <c r="BS187" s="2" t="inlineStr">
        <is>
          <t>3|
3|
3|
3|
3</t>
        </is>
      </c>
      <c r="BT187" s="2" t="inlineStr">
        <is>
          <t xml:space="preserve">preferred|
|
|
|
</t>
        </is>
      </c>
      <c r="BU187" t="inlineStr">
        <is>
          <t>kwalunkwe avveniment li għandu effett negattiv fuq is-sigurtà tan-networks u tas-sistemi tal-informazzjoni</t>
        </is>
      </c>
      <c r="BV187" s="2" t="inlineStr">
        <is>
          <t>beveiligingsincident|
incident|
cyberincident|
cyberbeveiligingsincident</t>
        </is>
      </c>
      <c r="BW187" s="2" t="inlineStr">
        <is>
          <t>3|
2|
3|
3</t>
        </is>
      </c>
      <c r="BX187" s="2" t="inlineStr">
        <is>
          <t xml:space="preserve">|
|
|
</t>
        </is>
      </c>
      <c r="BY187" t="inlineStr">
        <is>
          <t>elke gebeurtenis met een daadwerkelijk schadelijk effect op de beveiliging van netwerk- en informatiesystemen</t>
        </is>
      </c>
      <c r="BZ187" s="2" t="inlineStr">
        <is>
          <t>incydent|
cyberincydent</t>
        </is>
      </c>
      <c r="CA187" s="2" t="inlineStr">
        <is>
          <t>3|
3</t>
        </is>
      </c>
      <c r="CB187" s="2" t="inlineStr">
        <is>
          <t xml:space="preserve">|
</t>
        </is>
      </c>
      <c r="CC187" t="inlineStr">
        <is>
          <t>wydarzenia naruszające bezpieczeństwo cybernetyczne, zamierzone (jak ataki hackerów) bądź przypadkowe (np. wynikające z zaniedbania)</t>
        </is>
      </c>
      <c r="CD187" s="2" t="inlineStr">
        <is>
          <t>ciberincidente|
incidente de cibersegurança</t>
        </is>
      </c>
      <c r="CE187" s="2" t="inlineStr">
        <is>
          <t>3|
3</t>
        </is>
      </c>
      <c r="CF187" s="2" t="inlineStr">
        <is>
          <t xml:space="preserve">|
</t>
        </is>
      </c>
      <c r="CG187" t="inlineStr">
        <is>
          <t>Qualquer evento com um efeito adverso real na segurança das redes e dos sistemas de informação.</t>
        </is>
      </c>
      <c r="CH187" s="2" t="inlineStr">
        <is>
          <t>incident cibernetic|
incident de securitate cibernetică</t>
        </is>
      </c>
      <c r="CI187" s="2" t="inlineStr">
        <is>
          <t>3|
3</t>
        </is>
      </c>
      <c r="CJ187" s="2" t="inlineStr">
        <is>
          <t xml:space="preserve">|
</t>
        </is>
      </c>
      <c r="CK187" t="inlineStr">
        <is>
          <t>eveniment survenit în spațiul cibernetic ale cărui consecințe afectează securitatea cibernetică</t>
        </is>
      </c>
      <c r="CL187" s="2" t="inlineStr">
        <is>
          <t>kybernetickobezpečnostný incident|
kybernetický incident|
kybernetický bezpečnostný incident</t>
        </is>
      </c>
      <c r="CM187" s="2" t="inlineStr">
        <is>
          <t>3|
3|
3</t>
        </is>
      </c>
      <c r="CN187" s="2" t="inlineStr">
        <is>
          <t xml:space="preserve">|
|
</t>
        </is>
      </c>
      <c r="CO187" t="inlineStr">
        <is>
          <t>udalosť s negatívnymi dôsledkami na sieť a informačnú bezpečnosť</t>
        </is>
      </c>
      <c r="CP187" s="2" t="inlineStr">
        <is>
          <t>kibernetski incident</t>
        </is>
      </c>
      <c r="CQ187" s="2" t="inlineStr">
        <is>
          <t>3</t>
        </is>
      </c>
      <c r="CR187" s="2" t="inlineStr">
        <is>
          <t/>
        </is>
      </c>
      <c r="CS187" t="inlineStr">
        <is>
          <t>vsak dogodek, ki ima dejanski negativen učinek na varnost omrežij in informacijskih sistemov</t>
        </is>
      </c>
      <c r="CT187" s="2" t="inlineStr">
        <is>
          <t>cybersäkerhetsincident|
it-incident|
cyberincident|
säkerhetsincident|
incident</t>
        </is>
      </c>
      <c r="CU187" s="2" t="inlineStr">
        <is>
          <t>3|
3|
3|
3|
3</t>
        </is>
      </c>
      <c r="CV187" s="2" t="inlineStr">
        <is>
          <t xml:space="preserve">|
|
|
|
</t>
        </is>
      </c>
      <c r="CW187" t="inlineStr">
        <is>
          <t/>
        </is>
      </c>
    </row>
    <row r="188">
      <c r="A188" s="1" t="str">
        <f>HYPERLINK("https://iate.europa.eu/entry/result/3599577/all", "3599577")</f>
        <v>3599577</v>
      </c>
      <c r="B188" t="inlineStr">
        <is>
          <t>PRODUCTION, TECHNOLOGY AND RESEARCH;TRADE</t>
        </is>
      </c>
      <c r="C188" t="inlineStr">
        <is>
          <t>PRODUCTION, TECHNOLOGY AND RESEARCH|technology and technical regulations|technology|digital technology;TRADE|marketing|commercial transaction|sale|distance selling|electronic commerce|electronic signature</t>
        </is>
      </c>
      <c r="D188" t="inlineStr">
        <is>
          <t>yes</t>
        </is>
      </c>
      <c r="E188" t="inlineStr">
        <is>
          <t>proposed</t>
        </is>
      </c>
      <c r="F188" s="2" t="inlineStr">
        <is>
          <t>марка за доверие на ЕС за портфейл за цифрова самоличност</t>
        </is>
      </c>
      <c r="G188" s="2" t="inlineStr">
        <is>
          <t>3</t>
        </is>
      </c>
      <c r="H188" s="2" t="inlineStr">
        <is>
          <t/>
        </is>
      </c>
      <c r="I188" t="inlineStr">
        <is>
          <t>просто, разпознаваемо и ясно указание, че даден портфейл за цифрова самоличност е издаден в съответствие с настоящия регламент</t>
        </is>
      </c>
      <c r="J188" s="2" t="inlineStr">
        <is>
          <t>značka důvěry EU pro peněženku digitální identity</t>
        </is>
      </c>
      <c r="K188" s="2" t="inlineStr">
        <is>
          <t>3</t>
        </is>
      </c>
      <c r="L188" s="2" t="inlineStr">
        <is>
          <t/>
        </is>
      </c>
      <c r="M188" t="inlineStr">
        <is>
          <t>jednoduché, rozpoznatelné a jasné označení toho, že &lt;a href="https://iate.europa.eu/entry/result/3599432/cs" target="_blank"&gt;peněženka digitální identity&lt;/a&gt; byla vydána v souladu s platnými pravidly a předpisy</t>
        </is>
      </c>
      <c r="N188" s="2" t="inlineStr">
        <is>
          <t>EU-tillidsmærke for europæiske digitale ID-tegnebøger</t>
        </is>
      </c>
      <c r="O188" s="2" t="inlineStr">
        <is>
          <t>3</t>
        </is>
      </c>
      <c r="P188" s="2" t="inlineStr">
        <is>
          <t/>
        </is>
      </c>
      <c r="Q188" t="inlineStr">
        <is>
          <t>simpel, genkendelig og tydelig angivelse af, at en &lt;a href="https://iate.europa.eu/entry/result/3599432/da" target="_blank"&gt;digital ID-tegnebog&lt;/a&gt; er udstedt i overensstemmelse med gældende regler og bestemmelser</t>
        </is>
      </c>
      <c r="R188" s="2" t="inlineStr">
        <is>
          <t>EU-Vertrauenssiegel der EUid-Brieftasche</t>
        </is>
      </c>
      <c r="S188" s="2" t="inlineStr">
        <is>
          <t>3</t>
        </is>
      </c>
      <c r="T188" s="2" t="inlineStr">
        <is>
          <t/>
        </is>
      </c>
      <c r="U188" t="inlineStr">
        <is>
          <t>einfache, leicht erkennbare und eindeutige Angabe, dass eine &lt;a href="https://iate.europa.eu/entry/result/3599432/de" target="_blank"&gt;EUid-Brieftasche&lt;/a&gt; gemäß den einschlägigen Bestimmungen ausgestellt wurde</t>
        </is>
      </c>
      <c r="V188" s="2" t="inlineStr">
        <is>
          <t>σήμα εμπιστοσύνης πορτοφολιού ψηφιακής ταυτότητας της ΕΕ</t>
        </is>
      </c>
      <c r="W188" s="2" t="inlineStr">
        <is>
          <t>3</t>
        </is>
      </c>
      <c r="X188" s="2" t="inlineStr">
        <is>
          <t/>
        </is>
      </c>
      <c r="Y188" t="inlineStr">
        <is>
          <t>ένδειξη με απλό, αναγνωρίσιμο και σαφή τρόπο ότι ένα &lt;a href="https://iate.europa.eu/entry/result/3599432/en-el" target="_blank"&gt;πορτοφόλι ψηφιακής ταυτότητας&lt;/a&gt; έχει εκδοθεί σύμφωνα με τους ισχύοντες κανόνες και κανονισμούς</t>
        </is>
      </c>
      <c r="Z188" s="2" t="inlineStr">
        <is>
          <t>EU Digital Identity Wallet Trust Mark</t>
        </is>
      </c>
      <c r="AA188" s="2" t="inlineStr">
        <is>
          <t>3</t>
        </is>
      </c>
      <c r="AB188" s="2" t="inlineStr">
        <is>
          <t/>
        </is>
      </c>
      <c r="AC188" t="inlineStr">
        <is>
          <t>indication in a simple, recognisable and clear manner that a &lt;a href="https://iate.europa.eu/entry/result/3599432/en" target="_blank"&gt;Digital Identity Wallet&lt;/a&gt; has been issued in accordance with the applicable rules and regulations</t>
        </is>
      </c>
      <c r="AD188" s="2" t="inlineStr">
        <is>
          <t>marca de confianza de la UE para la cartera de identidad digital</t>
        </is>
      </c>
      <c r="AE188" s="2" t="inlineStr">
        <is>
          <t>3</t>
        </is>
      </c>
      <c r="AF188" s="2" t="inlineStr">
        <is>
          <t/>
        </is>
      </c>
      <c r="AG188" t="inlineStr">
        <is>
          <t>Indicación sencilla, reconocible y clara de que una &lt;a href="https://iate.europa.eu/entry/result/3599432/es" target="_blank"&gt;cartera de identidad digital europea&lt;/a&gt; ha sido emitida de conformidad con los Reglamentos aplicables.</t>
        </is>
      </c>
      <c r="AH188" s="2" t="inlineStr">
        <is>
          <t>ELi digiidentiteeditasku usaldusmärk</t>
        </is>
      </c>
      <c r="AI188" s="2" t="inlineStr">
        <is>
          <t>2</t>
        </is>
      </c>
      <c r="AJ188" s="2" t="inlineStr">
        <is>
          <t/>
        </is>
      </c>
      <c r="AK188" t="inlineStr">
        <is>
          <t>lihtsal, äratuntaval ja selgel viisil esitatud märge selle kohta, et digiidentiteeditasku on väljastatud kooskõlas kehtivate nõete ja reeglitega</t>
        </is>
      </c>
      <c r="AL188" s="2" t="inlineStr">
        <is>
          <t>EU:n digitaalisen identiteetin lompakon luotettavuusmerkki</t>
        </is>
      </c>
      <c r="AM188" s="2" t="inlineStr">
        <is>
          <t>3</t>
        </is>
      </c>
      <c r="AN188" s="2" t="inlineStr">
        <is>
          <t/>
        </is>
      </c>
      <c r="AO188" t="inlineStr">
        <is>
          <t>yksinkertainen, tunnistettava ja selkeä osoitus siitä, että digitaalisen identiteetin lompakko on annettu käyttöön asianmukaisesti</t>
        </is>
      </c>
      <c r="AP188" s="2" t="inlineStr">
        <is>
          <t>label de confiance de l’UE pour le portefeuille d’identité numérique</t>
        </is>
      </c>
      <c r="AQ188" s="2" t="inlineStr">
        <is>
          <t>3</t>
        </is>
      </c>
      <c r="AR188" s="2" t="inlineStr">
        <is>
          <t/>
        </is>
      </c>
      <c r="AS188" t="inlineStr">
        <is>
          <t>indication formulée d’une manière simple, claire et reconnaissable selon
 laquelle un portefeuille d’identité numérique a été délivré 
conformément à la régelementaton applicable</t>
        </is>
      </c>
      <c r="AT188" s="2" t="inlineStr">
        <is>
          <t>Marc Iontaoibhe Thiachóg na Céannachta Digití ón Aontas</t>
        </is>
      </c>
      <c r="AU188" s="2" t="inlineStr">
        <is>
          <t>3</t>
        </is>
      </c>
      <c r="AV188" s="2" t="inlineStr">
        <is>
          <t/>
        </is>
      </c>
      <c r="AW188" t="inlineStr">
        <is>
          <t>léiriú a thabhairt, ar bhealach simplí, so-aitheanta agus soiléir, gur eisíodh Tiachóg na Céannachta Digití i gcomhréir leis an Rialachán seo</t>
        </is>
      </c>
      <c r="AX188" s="2" t="inlineStr">
        <is>
          <t>EU-ov znak pouzdanosti lisnice za digitalni identitet</t>
        </is>
      </c>
      <c r="AY188" s="2" t="inlineStr">
        <is>
          <t>3</t>
        </is>
      </c>
      <c r="AZ188" s="2" t="inlineStr">
        <is>
          <t>proposed</t>
        </is>
      </c>
      <c r="BA188" t="inlineStr">
        <is>
          <t>jednostavna, prepoznatljiva i jasna oznaka da je lisnica za digitalni identitet izdana u skladu s važećim pravilima i propisima</t>
        </is>
      </c>
      <c r="BB188" s="2" t="inlineStr">
        <is>
          <t>európai digitális személyiadat-tárca bizalmi jegye</t>
        </is>
      </c>
      <c r="BC188" s="2" t="inlineStr">
        <is>
          <t>4</t>
        </is>
      </c>
      <c r="BD188" s="2" t="inlineStr">
        <is>
          <t/>
        </is>
      </c>
      <c r="BE188" t="inlineStr">
        <is>
          <t>egyszerű, felismerhető és egyértelmű jelzés arra vonatkozóan, hogy a 
digitális személyiadat-tárcát e rendelettel összhangban bocsátották ki</t>
        </is>
      </c>
      <c r="BF188" s="2" t="inlineStr">
        <is>
          <t>marchio di fiducia UE per i portafogli di identità digitale</t>
        </is>
      </c>
      <c r="BG188" s="2" t="inlineStr">
        <is>
          <t>3</t>
        </is>
      </c>
      <c r="BH188" s="2" t="inlineStr">
        <is>
          <t/>
        </is>
      </c>
      <c r="BI188" t="inlineStr">
        <is>
          <t>indicazione semplice, riconoscibile e chiara del fatto che un portafoglio di identità digitale è stato emesso conformemente alla normativa in vigore</t>
        </is>
      </c>
      <c r="BJ188" s="2" t="inlineStr">
        <is>
          <t>ES skaitmeninės tapatybės dėklės patikimumo ženklas</t>
        </is>
      </c>
      <c r="BK188" s="2" t="inlineStr">
        <is>
          <t>3</t>
        </is>
      </c>
      <c r="BL188" s="2" t="inlineStr">
        <is>
          <t/>
        </is>
      </c>
      <c r="BM188" t="inlineStr">
        <is>
          <t>paprastas, atpažįstamas ir aiškus ženklas, kad skaitmeninės tapatybės dėklė išduota pagal reglamentą</t>
        </is>
      </c>
      <c r="BN188" s="2" t="inlineStr">
        <is>
          <t>ES digitālās identitātes maka uzticamības marķējums</t>
        </is>
      </c>
      <c r="BO188" s="2" t="inlineStr">
        <is>
          <t>2</t>
        </is>
      </c>
      <c r="BP188" s="2" t="inlineStr">
        <is>
          <t/>
        </is>
      </c>
      <c r="BQ188" t="inlineStr">
        <is>
          <t>vienkārša, atpazīstama un skaidra norāde, ka digitālās identitātes maks ir izdots saskaņā ar piemērojamajiem noteikumiem</t>
        </is>
      </c>
      <c r="BR188" s="2" t="inlineStr">
        <is>
          <t>Marka Fiduċjarja tal-UE għall-kartieri tal-identità diġitali</t>
        </is>
      </c>
      <c r="BS188" s="2" t="inlineStr">
        <is>
          <t>3</t>
        </is>
      </c>
      <c r="BT188" s="2" t="inlineStr">
        <is>
          <t/>
        </is>
      </c>
      <c r="BU188" t="inlineStr">
        <is>
          <t>indikazzjoni b'mod sempliċi, rikonoxxibbli u ċar li &lt;i&gt;kartiera tal-identità diġitali&lt;/i&gt; &lt;a href="/entry/result/3599432/mt" id="ENTRY_TO_ENTRY_CONVERTER" target="_blank"&gt;IATE:3599432/MT&lt;/a&gt; tkun inħarġet skont ir-regoli u r-regolamenti applikabbli</t>
        </is>
      </c>
      <c r="BV188" s="2" t="inlineStr">
        <is>
          <t>EU-betrouwbaarheidskeurmerk van de portemonnee voor digitale identiteit</t>
        </is>
      </c>
      <c r="BW188" s="2" t="inlineStr">
        <is>
          <t>3</t>
        </is>
      </c>
      <c r="BX188" s="2" t="inlineStr">
        <is>
          <t/>
        </is>
      </c>
      <c r="BY188" t="inlineStr">
        <is>
          <t>eenvoudige, herkenbare en duidelijke indicatie dat een Europese portemonnee voor digitale identiteit is afgegeven</t>
        </is>
      </c>
      <c r="BZ188" s="2" t="inlineStr">
        <is>
          <t>unijny znak zaufania dla portfela tożsamości cyfrowej</t>
        </is>
      </c>
      <c r="CA188" s="2" t="inlineStr">
        <is>
          <t>3</t>
        </is>
      </c>
      <c r="CB188" s="2" t="inlineStr">
        <is>
          <t/>
        </is>
      </c>
      <c r="CC188" t="inlineStr">
        <is>
          <t>wskazanie w prosty, rozpoznawalny i jasny sposób, że portfel tożsamości cyfrowej wydano zgodnie z przepisami</t>
        </is>
      </c>
      <c r="CD188" s="2" t="inlineStr">
        <is>
          <t>marca de confiança da UE para carteiras de identidade digital|
marca de confiança de carteira de identidade digital da UE</t>
        </is>
      </c>
      <c r="CE188" s="2" t="inlineStr">
        <is>
          <t>3|
3</t>
        </is>
      </c>
      <c r="CF188" s="2" t="inlineStr">
        <is>
          <t>proposed|
proposed</t>
        </is>
      </c>
      <c r="CG188" t="inlineStr">
        <is>
          <t>Indicação, de forma simples, reconhecível e clara, de que uma carteira de identidade digital foi produzida em conformidade com a legislação em vigor.</t>
        </is>
      </c>
      <c r="CH188" s="2" t="inlineStr">
        <is>
          <t>marcă de încredere a portofelului UE pentru identitatea digitală</t>
        </is>
      </c>
      <c r="CI188" s="2" t="inlineStr">
        <is>
          <t>3</t>
        </is>
      </c>
      <c r="CJ188" s="2" t="inlineStr">
        <is>
          <t/>
        </is>
      </c>
      <c r="CK188" t="inlineStr">
        <is>
          <t>o indicație simplă, ușor de recunoscut și clară a faptului că a fost 
emis un portofel pentru identitatea digitală</t>
        </is>
      </c>
      <c r="CL188" s="2" t="inlineStr">
        <is>
          <t>značka dôvery EÚ pre peňaženku digitálnej identity</t>
        </is>
      </c>
      <c r="CM188" s="2" t="inlineStr">
        <is>
          <t>3</t>
        </is>
      </c>
      <c r="CN188" s="2" t="inlineStr">
        <is>
          <t/>
        </is>
      </c>
      <c r="CO188" t="inlineStr">
        <is>
          <t>jednoduché, rozpoznateľné a jasné označenie toho, že peňaženka digitálnej identity bola vydaná v súlade s nariadením, ktorým sa mení nariadenie (EÚ) č. 910/2014, pokiaľ ide o stanovenie rámca pre európsku digitálnu identitu</t>
        </is>
      </c>
      <c r="CP188" s="2" t="inlineStr">
        <is>
          <t>znak zaupanja za evropsko denarnico za digitalno identiteto</t>
        </is>
      </c>
      <c r="CQ188" s="2" t="inlineStr">
        <is>
          <t>3</t>
        </is>
      </c>
      <c r="CR188" s="2" t="inlineStr">
        <is>
          <t/>
        </is>
      </c>
      <c r="CS188" t="inlineStr">
        <is>
          <t>enostavna, prepoznavna in jasna označba, da je bila &lt;a href="https://iate.europa.eu/entry/result/3599432/sl" target="_blank"&gt;denarnica za digitalno identiteto&lt;/a&gt; izdana v skladu s to uredbo</t>
        </is>
      </c>
      <c r="CT188" s="2" t="inlineStr">
        <is>
          <t>EU:s förtroendemärke för e-identitetsplånböcker</t>
        </is>
      </c>
      <c r="CU188" s="2" t="inlineStr">
        <is>
          <t>3</t>
        </is>
      </c>
      <c r="CV188" s="2" t="inlineStr">
        <is>
          <t/>
        </is>
      </c>
      <c r="CW188" t="inlineStr">
        <is>
          <t>angivelse i enkel, igenkännlig och tydlig form som visar att en e-identitetsplånbok har utfärdats i enlighet med denna förordning</t>
        </is>
      </c>
    </row>
    <row r="189">
      <c r="A189" s="1" t="str">
        <f>HYPERLINK("https://iate.europa.eu/entry/result/3592581/all", "3592581")</f>
        <v>3592581</v>
      </c>
      <c r="B189" t="inlineStr">
        <is>
          <t>TRADE</t>
        </is>
      </c>
      <c r="C189" t="inlineStr">
        <is>
          <t>TRADE|marketing</t>
        </is>
      </c>
      <c r="D189" t="inlineStr">
        <is>
          <t>yes</t>
        </is>
      </c>
      <c r="E189" t="inlineStr">
        <is>
          <t/>
        </is>
      </c>
      <c r="F189" s="2" t="inlineStr">
        <is>
          <t>програмна реклама|
програмно рекламиране</t>
        </is>
      </c>
      <c r="G189" s="2" t="inlineStr">
        <is>
          <t>3|
3</t>
        </is>
      </c>
      <c r="H189" s="2" t="inlineStr">
        <is>
          <t xml:space="preserve">|
</t>
        </is>
      </c>
      <c r="I189" t="inlineStr">
        <is>
          <t>използване на софтуер за купуването на цифрова реклама</t>
        </is>
      </c>
      <c r="J189" s="2" t="inlineStr">
        <is>
          <t>programatická reklama|
programová reklama</t>
        </is>
      </c>
      <c r="K189" s="2" t="inlineStr">
        <is>
          <t>3|
3</t>
        </is>
      </c>
      <c r="L189" s="2" t="inlineStr">
        <is>
          <t xml:space="preserve">|
</t>
        </is>
      </c>
      <c r="M189" t="inlineStr">
        <is>
          <t>digitální reklama
nakupovaná a umísťovaná automatizovaně prostřednictvím on-line aukcí</t>
        </is>
      </c>
      <c r="N189" s="2" t="inlineStr">
        <is>
          <t>programmatisk annoncering|
programmatisk markedsføring|
programmatisk reklame</t>
        </is>
      </c>
      <c r="O189" s="2" t="inlineStr">
        <is>
          <t>3|
3|
3</t>
        </is>
      </c>
      <c r="P189" s="2" t="inlineStr">
        <is>
          <t xml:space="preserve">|
|
</t>
        </is>
      </c>
      <c r="Q189" t="inlineStr">
        <is>
          <t>køb af digital reklame ved hjælp af software</t>
        </is>
      </c>
      <c r="R189" s="2" t="inlineStr">
        <is>
          <t>programmgesteuerte Werbung</t>
        </is>
      </c>
      <c r="S189" s="2" t="inlineStr">
        <is>
          <t>3</t>
        </is>
      </c>
      <c r="T189" s="2" t="inlineStr">
        <is>
          <t/>
        </is>
      </c>
      <c r="U189" t="inlineStr">
        <is>
          <t>Werbung, bei der ein vollautomatischer und
individualisierter Einkauf von Werbeflächen in Echtzeit ermöglicht wird, wobei
auf der Grundlage von Nutzerdaten gezielt auf Nutzer zugeschnittene Werbebanner
und Werbespots geliefert werden</t>
        </is>
      </c>
      <c r="V189" s="2" t="inlineStr">
        <is>
          <t>προγραμματική διαφήμιση</t>
        </is>
      </c>
      <c r="W189" s="2" t="inlineStr">
        <is>
          <t>3</t>
        </is>
      </c>
      <c r="X189" s="2" t="inlineStr">
        <is>
          <t/>
        </is>
      </c>
      <c r="Y189" t="inlineStr">
        <is>
          <t>αυτοματοποιημένη και βασισμένη στην πρακτική των
δημοπρασιών μέθοδος για την προσαρμογή της παροχής διαφημίσεων προβολής στο internet
στη ζήτηση των προϊόντων</t>
        </is>
      </c>
      <c r="Z189" s="2" t="inlineStr">
        <is>
          <t>programmatic advertising</t>
        </is>
      </c>
      <c r="AA189" s="2" t="inlineStr">
        <is>
          <t>3</t>
        </is>
      </c>
      <c r="AB189" s="2" t="inlineStr">
        <is>
          <t/>
        </is>
      </c>
      <c r="AC189" t="inlineStr">
        <is>
          <t>the use of software to buy digital advertising</t>
        </is>
      </c>
      <c r="AD189" s="2" t="inlineStr">
        <is>
          <t>publicidad programática</t>
        </is>
      </c>
      <c r="AE189" s="2" t="inlineStr">
        <is>
          <t>3</t>
        </is>
      </c>
      <c r="AF189" s="2" t="inlineStr">
        <is>
          <t/>
        </is>
      </c>
      <c r="AG189" t="inlineStr">
        <is>
          <t>Rama del &lt;i&gt;marketing &lt;/i&gt;que emplea procedimientos automatizados de compraventa de espacios publicitarios en medios de comunicación, webs o blogs en línea, basados en procesos algorítmicos, macrodatos y subastas de anuncios en tiempo real, en la que el
anunciante paga
para que
sus anuncios se muestren de manera específica o exclusiva a su público objetivo, es decir, a los internautas que, por su historial
de búsquedas o su perfil, parecen tener un interés en el producto del
anunciante.</t>
        </is>
      </c>
      <c r="AH189" s="2" t="inlineStr">
        <is>
          <t>programmeeritav reklaam</t>
        </is>
      </c>
      <c r="AI189" s="2" t="inlineStr">
        <is>
          <t>2</t>
        </is>
      </c>
      <c r="AJ189" s="2" t="inlineStr">
        <is>
          <t>proposed</t>
        </is>
      </c>
      <c r="AK189" t="inlineStr">
        <is>
          <t>digireklaam, mille puhul reklaamiruumi ostmine, kampaania korraldamine ja levitamine toimub automaatselt, tehisintellekti loodud algoritme kasutades</t>
        </is>
      </c>
      <c r="AL189" s="2" t="inlineStr">
        <is>
          <t>ohjelmallinen mainonta</t>
        </is>
      </c>
      <c r="AM189" s="2" t="inlineStr">
        <is>
          <t>3</t>
        </is>
      </c>
      <c r="AN189" s="2" t="inlineStr">
        <is>
          <t/>
        </is>
      </c>
      <c r="AO189" t="inlineStr">
        <is>
          <t>verkkomainostilan ostaminen ohjelmiston avulla</t>
        </is>
      </c>
      <c r="AP189" s="2" t="inlineStr">
        <is>
          <t>publicité programmatique</t>
        </is>
      </c>
      <c r="AQ189" s="2" t="inlineStr">
        <is>
          <t>3</t>
        </is>
      </c>
      <c r="AR189" s="2" t="inlineStr">
        <is>
          <t/>
        </is>
      </c>
      <c r="AS189" t="inlineStr">
        <is>
          <t>activité
publicitaire exclusivement numérique pour laquelle l'achat d'espace
publicitaire, la mise en place des campagnes et leur diffusion sont réalisés de
manière automatisée en utilisant des algorithmes générés par une intelligence
artificielle pour déterminer le meilleur placement publicitaire, par type de
produit et de public cible</t>
        </is>
      </c>
      <c r="AT189" t="inlineStr">
        <is>
          <t/>
        </is>
      </c>
      <c r="AU189" t="inlineStr">
        <is>
          <t/>
        </is>
      </c>
      <c r="AV189" t="inlineStr">
        <is>
          <t/>
        </is>
      </c>
      <c r="AW189" t="inlineStr">
        <is>
          <t/>
        </is>
      </c>
      <c r="AX189" s="2" t="inlineStr">
        <is>
          <t>programsko oglašavanje</t>
        </is>
      </c>
      <c r="AY189" s="2" t="inlineStr">
        <is>
          <t>2</t>
        </is>
      </c>
      <c r="AZ189" s="2" t="inlineStr">
        <is>
          <t>proposed</t>
        </is>
      </c>
      <c r="BA189" t="inlineStr">
        <is>
          <t/>
        </is>
      </c>
      <c r="BB189" s="2" t="inlineStr">
        <is>
          <t>programozott hirdetés</t>
        </is>
      </c>
      <c r="BC189" s="2" t="inlineStr">
        <is>
          <t>3</t>
        </is>
      </c>
      <c r="BD189" s="2" t="inlineStr">
        <is>
          <t/>
        </is>
      </c>
      <c r="BE189" t="inlineStr">
        <is>
          <t>a digitális hirdetési rendszerek
automatizált hirdetésértékesítési, illetve -vásárlási technológiáinak rövid
megnevezése</t>
        </is>
      </c>
      <c r="BF189" s="2" t="inlineStr">
        <is>
          <t>pubblicità programmatica</t>
        </is>
      </c>
      <c r="BG189" s="2" t="inlineStr">
        <is>
          <t>3</t>
        </is>
      </c>
      <c r="BH189" s="2" t="inlineStr">
        <is>
          <t/>
        </is>
      </c>
      <c r="BI189" t="inlineStr">
        <is>
          <t>modalità di compravendita automatizzata di inserzioni pubblicitarie digitali che avviene tramite software o piattaforme, in tempo reale, in base ai profili e alle abitudini di navigazione degli utenti</t>
        </is>
      </c>
      <c r="BJ189" s="2" t="inlineStr">
        <is>
          <t>programinė reklama</t>
        </is>
      </c>
      <c r="BK189" s="2" t="inlineStr">
        <is>
          <t>2</t>
        </is>
      </c>
      <c r="BL189" s="2" t="inlineStr">
        <is>
          <t/>
        </is>
      </c>
      <c r="BM189" t="inlineStr">
        <is>
          <t>skaitmeninė reklaminė veikla, kai naudojant programinę įrangą perkama skaitmeninė reklama</t>
        </is>
      </c>
      <c r="BN189" s="2" t="inlineStr">
        <is>
          <t>programmatiskā reklāma</t>
        </is>
      </c>
      <c r="BO189" s="2" t="inlineStr">
        <is>
          <t>2</t>
        </is>
      </c>
      <c r="BP189" s="2" t="inlineStr">
        <is>
          <t/>
        </is>
      </c>
      <c r="BQ189" t="inlineStr">
        <is>
          <t>tehnoloģiju izmantošana, lai automātiski pirktu reklāmas laukumus dažādos reklāmas kanālos</t>
        </is>
      </c>
      <c r="BR189" s="2" t="inlineStr">
        <is>
          <t>reklamar programmatiku</t>
        </is>
      </c>
      <c r="BS189" s="2" t="inlineStr">
        <is>
          <t>3</t>
        </is>
      </c>
      <c r="BT189" s="2" t="inlineStr">
        <is>
          <t/>
        </is>
      </c>
      <c r="BU189" t="inlineStr">
        <is>
          <t>l-użu ta' software biex jinxtara reklamar diġitali</t>
        </is>
      </c>
      <c r="BV189" s="2" t="inlineStr">
        <is>
          <t>programmatisch adverteren</t>
        </is>
      </c>
      <c r="BW189" s="2" t="inlineStr">
        <is>
          <t>3</t>
        </is>
      </c>
      <c r="BX189" s="2" t="inlineStr">
        <is>
          <t/>
        </is>
      </c>
      <c r="BY189" t="inlineStr">
        <is>
          <t>het plaatsen van digitale reclame, waarbij advertentieruimte wordt gekocht en advertenties worden geplaatst via een veiling in campagnes van een groot aantal reclameplatform</t>
        </is>
      </c>
      <c r="BZ189" s="2" t="inlineStr">
        <is>
          <t>reklama programatyczna</t>
        </is>
      </c>
      <c r="CA189" s="2" t="inlineStr">
        <is>
          <t>3</t>
        </is>
      </c>
      <c r="CB189" s="2" t="inlineStr">
        <is>
          <t/>
        </is>
      </c>
      <c r="CC189" t="inlineStr">
        <is>
          <t>w pełni zautomatyzowane kupowanie i sprzedawanie reklam internetowych, przy czym grupy docelowe są automatycznie dobierane w taki sposób, by byli to odbiorcy z największym prawdopodobieństwem zainteresowani kategorią produktów i usług, które oferuje dana firma</t>
        </is>
      </c>
      <c r="CD189" s="2" t="inlineStr">
        <is>
          <t>publicidade automatizada|
publicidade programática</t>
        </is>
      </c>
      <c r="CE189" s="2" t="inlineStr">
        <is>
          <t>3|
3</t>
        </is>
      </c>
      <c r="CF189" s="2" t="inlineStr">
        <is>
          <t xml:space="preserve">|
</t>
        </is>
      </c>
      <c r="CG189" t="inlineStr">
        <is>
          <t>Forma de comprar e vender espaço publicitário para público-alvos específicos, com auxílio da tomada de decisão de um computador.</t>
        </is>
      </c>
      <c r="CH189" s="2" t="inlineStr">
        <is>
          <t>publicitate programatică</t>
        </is>
      </c>
      <c r="CI189" s="2" t="inlineStr">
        <is>
          <t>3</t>
        </is>
      </c>
      <c r="CJ189" s="2" t="inlineStr">
        <is>
          <t/>
        </is>
      </c>
      <c r="CK189" t="inlineStr">
        <is>
          <t>activitate publicitară digitală în care achiziționarea spațiului publicitar online și afișarea unui conținut personalizat se desfășoară automatizat prin intermediul unui software bazat pe inteligență artificială</t>
        </is>
      </c>
      <c r="CL189" s="2" t="inlineStr">
        <is>
          <t>programová reklama</t>
        </is>
      </c>
      <c r="CM189" s="2" t="inlineStr">
        <is>
          <t>3</t>
        </is>
      </c>
      <c r="CN189" s="2" t="inlineStr">
        <is>
          <t/>
        </is>
      </c>
      <c r="CO189" t="inlineStr">
        <is>
          <t>automatizovaný nákup a predaj digitálnej reklamy prostredníctvom centralizovaných počítačových výmen a súvisiacich databáz a riadiacich platforiem</t>
        </is>
      </c>
      <c r="CP189" s="2" t="inlineStr">
        <is>
          <t>programatično oglaševanje</t>
        </is>
      </c>
      <c r="CQ189" s="2" t="inlineStr">
        <is>
          <t>3</t>
        </is>
      </c>
      <c r="CR189" s="2" t="inlineStr">
        <is>
          <t/>
        </is>
      </c>
      <c r="CS189" t="inlineStr">
        <is>
          <t>avtomatizirano oglaševanje, tj. zakup digitalnega oglasnega prostora; postopek uporabe tehnologije za nakup in prodajo oglasnega prostora prek avtomatiziranega in podatkovno usmerjenega postopka</t>
        </is>
      </c>
      <c r="CT189" s="2" t="inlineStr">
        <is>
          <t>programmatisk annonsering</t>
        </is>
      </c>
      <c r="CU189" s="2" t="inlineStr">
        <is>
          <t>3</t>
        </is>
      </c>
      <c r="CV189" s="2" t="inlineStr">
        <is>
          <t/>
        </is>
      </c>
      <c r="CW189" t="inlineStr">
        <is>
          <t/>
        </is>
      </c>
    </row>
    <row r="190">
      <c r="A190" s="1" t="str">
        <f>HYPERLINK("https://iate.europa.eu/entry/result/3592553/all", "3592553")</f>
        <v>3592553</v>
      </c>
      <c r="B190" t="inlineStr">
        <is>
          <t>PRODUCTION, TECHNOLOGY AND RESEARCH;TRADE</t>
        </is>
      </c>
      <c r="C190" t="inlineStr">
        <is>
          <t>PRODUCTION, TECHNOLOGY AND RESEARCH|technology and technical regulations|technology|digital technology;TRADE|consumption|goods and services|service</t>
        </is>
      </c>
      <c r="D190" t="inlineStr">
        <is>
          <t>yes</t>
        </is>
      </c>
      <c r="E190" t="inlineStr">
        <is>
          <t/>
        </is>
      </c>
      <c r="F190" s="2" t="inlineStr">
        <is>
          <t>основна платформена услуга</t>
        </is>
      </c>
      <c r="G190" s="2" t="inlineStr">
        <is>
          <t>3</t>
        </is>
      </c>
      <c r="H190" s="2" t="inlineStr">
        <is>
          <t/>
        </is>
      </c>
      <c r="I190" t="inlineStr">
        <is>
          <t>цифрова услуга, която е сред най-широко използваните от бизнес ползвателите и крайните ползватели</t>
        </is>
      </c>
      <c r="J190" s="2" t="inlineStr">
        <is>
          <t>hlavní služba platformy</t>
        </is>
      </c>
      <c r="K190" s="2" t="inlineStr">
        <is>
          <t>3</t>
        </is>
      </c>
      <c r="L190" s="2" t="inlineStr">
        <is>
          <t/>
        </is>
      </c>
      <c r="M190" t="inlineStr">
        <is>
          <t>digitální služba, která
je podnikatelskými uživateli a koncovými uživateli nejčastěji využívána</t>
        </is>
      </c>
      <c r="N190" s="2" t="inlineStr">
        <is>
          <t>central platformstjeneste</t>
        </is>
      </c>
      <c r="O190" s="2" t="inlineStr">
        <is>
          <t>3</t>
        </is>
      </c>
      <c r="P190" s="2" t="inlineStr">
        <is>
          <t/>
        </is>
      </c>
      <c r="Q190" t="inlineStr">
        <is>
          <t>digital tjeneste, der i udstrakt grad anvendes af erhvervsbrugere og slutbrugere</t>
        </is>
      </c>
      <c r="R190" s="2" t="inlineStr">
        <is>
          <t>zentraler Plattformdienst</t>
        </is>
      </c>
      <c r="S190" s="2" t="inlineStr">
        <is>
          <t>3</t>
        </is>
      </c>
      <c r="T190" s="2" t="inlineStr">
        <is>
          <t/>
        </is>
      </c>
      <c r="U190" t="inlineStr">
        <is>
          <t>digitaler Dienst, der von gewerblichen Nutzern und
Endnutzern am stärksten genutzt wird</t>
        </is>
      </c>
      <c r="V190" s="2" t="inlineStr">
        <is>
          <t>βασική υπηρεσία πλατφόρμας</t>
        </is>
      </c>
      <c r="W190" s="2" t="inlineStr">
        <is>
          <t>3</t>
        </is>
      </c>
      <c r="X190" s="2" t="inlineStr">
        <is>
          <t/>
        </is>
      </c>
      <c r="Y190" t="inlineStr">
        <is>
          <t>ψηφιακή υπηρεσία που χρησιμοποιούνται ευρύτατα από τους επιχειρηματικούς χρήστες και τους τελικούς χρήστες</t>
        </is>
      </c>
      <c r="Z190" s="2" t="inlineStr">
        <is>
          <t>core platform service|
core platform services</t>
        </is>
      </c>
      <c r="AA190" s="2" t="inlineStr">
        <is>
          <t>3|
1</t>
        </is>
      </c>
      <c r="AB190" s="2" t="inlineStr">
        <is>
          <t xml:space="preserve">|
</t>
        </is>
      </c>
      <c r="AC190" t="inlineStr">
        <is>
          <t>digital 
service widely used by business users and end users</t>
        </is>
      </c>
      <c r="AD190" s="2" t="inlineStr">
        <is>
          <t>servicio básico de plataforma</t>
        </is>
      </c>
      <c r="AE190" s="2" t="inlineStr">
        <is>
          <t>3</t>
        </is>
      </c>
      <c r="AF190" s="2" t="inlineStr">
        <is>
          <t/>
        </is>
      </c>
      <c r="AG190" t="inlineStr">
        <is>
          <t>Servicio digital de uso generalizado entre las empresas y los usuarios finales de servicios digitales.</t>
        </is>
      </c>
      <c r="AH190" s="2" t="inlineStr">
        <is>
          <t>põhiplatvormiteenus</t>
        </is>
      </c>
      <c r="AI190" s="2" t="inlineStr">
        <is>
          <t>3</t>
        </is>
      </c>
      <c r="AJ190" s="2" t="inlineStr">
        <is>
          <t/>
        </is>
      </c>
      <c r="AK190" t="inlineStr">
        <is>
          <t>äri- ja lõppkasutajate poolt laialdaselt kasutatav &lt;a href="https://iate.europa.eu/entry/result/3574174/et" target="_blank"&gt;&lt;i&gt;digiteenus&lt;/i&gt;&lt;/a&gt;</t>
        </is>
      </c>
      <c r="AL190" s="2" t="inlineStr">
        <is>
          <t>ydinalustapalvelu</t>
        </is>
      </c>
      <c r="AM190" s="2" t="inlineStr">
        <is>
          <t>3</t>
        </is>
      </c>
      <c r="AN190" s="2" t="inlineStr">
        <is>
          <t/>
        </is>
      </c>
      <c r="AO190" t="inlineStr">
        <is>
          <t>digitaalinen palvelu, jota yritys- ja loppukäyttäjät käyttävät laajalti</t>
        </is>
      </c>
      <c r="AP190" s="2" t="inlineStr">
        <is>
          <t>service de plateforme essentiel</t>
        </is>
      </c>
      <c r="AQ190" s="2" t="inlineStr">
        <is>
          <t>3</t>
        </is>
      </c>
      <c r="AR190" s="2" t="inlineStr">
        <is>
          <t/>
        </is>
      </c>
      <c r="AS190" t="inlineStr">
        <is>
          <t>service numérique largement utilisé par les entreprises utilisatrices et les
utilisateurs finaux</t>
        </is>
      </c>
      <c r="AT190" t="inlineStr">
        <is>
          <t/>
        </is>
      </c>
      <c r="AU190" t="inlineStr">
        <is>
          <t/>
        </is>
      </c>
      <c r="AV190" t="inlineStr">
        <is>
          <t/>
        </is>
      </c>
      <c r="AW190" t="inlineStr">
        <is>
          <t/>
        </is>
      </c>
      <c r="AX190" s="2" t="inlineStr">
        <is>
          <t>osnovna usluga platforme</t>
        </is>
      </c>
      <c r="AY190" s="2" t="inlineStr">
        <is>
          <t>2</t>
        </is>
      </c>
      <c r="AZ190" s="2" t="inlineStr">
        <is>
          <t>proposed</t>
        </is>
      </c>
      <c r="BA190" t="inlineStr">
        <is>
          <t/>
        </is>
      </c>
      <c r="BB190" s="2" t="inlineStr">
        <is>
          <t>alapvető platformszolgáltatás</t>
        </is>
      </c>
      <c r="BC190" s="2" t="inlineStr">
        <is>
          <t>3</t>
        </is>
      </c>
      <c r="BD190" s="2" t="inlineStr">
        <is>
          <t/>
        </is>
      </c>
      <c r="BE190" t="inlineStr">
        <is>
          <t>az üzleti és végfelhasználók által széles körben használt online szolgáltatás</t>
        </is>
      </c>
      <c r="BF190" s="2" t="inlineStr">
        <is>
          <t>servizio di piattaforma di base</t>
        </is>
      </c>
      <c r="BG190" s="2" t="inlineStr">
        <is>
          <t>3</t>
        </is>
      </c>
      <c r="BH190" s="2" t="inlineStr">
        <is>
          <t/>
        </is>
      </c>
      <c r="BI190" t="inlineStr">
        <is>
          <t>uno qualsiasi dei seguenti servizi: &lt;div&gt;a)servizi di intermediazione online;&lt;/div&gt;&lt;div&gt;b)motori di ricerca online;&lt;/div&gt;&lt;div&gt;c)servizi di social network online;&lt;/div&gt;&lt;div&gt;d)servizi di piattaforma per la condivisione di video;&lt;/div&gt;&lt;div&gt;e)servizi di comunicazione interpersonale indipendenti dal numero;&lt;/div&gt;&lt;div&gt; f)sistemi operativi;&lt;/div&gt;&lt;div&gt;g)servizi di cloud computing;&lt;/div&gt;&lt;div&gt;h)servizi pubblicitari, compresi reti pubblicitarie, scambi di inserzioni pubblicitarie e qualsiasi altro servizio di intermediazione pubblicitaria, erogati da un fornitore di uno dei servizi di piattaforma di base elencati alle lettere da a) a g)&lt;/div&gt;</t>
        </is>
      </c>
      <c r="BJ190" s="2" t="inlineStr">
        <is>
          <t>pagrindinė platformos paslauga</t>
        </is>
      </c>
      <c r="BK190" s="2" t="inlineStr">
        <is>
          <t>3</t>
        </is>
      </c>
      <c r="BL190" s="2" t="inlineStr">
        <is>
          <t/>
        </is>
      </c>
      <c r="BM190" t="inlineStr">
        <is>
          <t>paslauga, kuria plačiai naudojasi verslo klientai ir galutiniai naudotojai</t>
        </is>
      </c>
      <c r="BN190" s="2" t="inlineStr">
        <is>
          <t>platformas pamatpakalpojums</t>
        </is>
      </c>
      <c r="BO190" s="2" t="inlineStr">
        <is>
          <t>2</t>
        </is>
      </c>
      <c r="BP190" s="2" t="inlineStr">
        <is>
          <t/>
        </is>
      </c>
      <c r="BQ190" t="inlineStr">
        <is>
          <t>digitāls pakalpojums, ko plaši izmanto komerciālie lietotāji un &lt;a href="https://iate.europa.eu/entry/result/3576038/lv" target="_blank"&gt;galalietotāji&lt;/a&gt;</t>
        </is>
      </c>
      <c r="BR190" s="2" t="inlineStr">
        <is>
          <t>servizz ewlieni ta' pjattaforma</t>
        </is>
      </c>
      <c r="BS190" s="2" t="inlineStr">
        <is>
          <t>3</t>
        </is>
      </c>
      <c r="BT190" s="2" t="inlineStr">
        <is>
          <t/>
        </is>
      </c>
      <c r="BU190" t="inlineStr">
        <is>
          <t>servizz diġitali użat b'mod mifrux minn utenti kummerċjali u utenti finali</t>
        </is>
      </c>
      <c r="BV190" s="2" t="inlineStr">
        <is>
          <t>kernplatformdienst</t>
        </is>
      </c>
      <c r="BW190" s="2" t="inlineStr">
        <is>
          <t>3</t>
        </is>
      </c>
      <c r="BX190" s="2" t="inlineStr">
        <is>
          <t/>
        </is>
      </c>
      <c r="BY190" t="inlineStr">
        <is>
          <t>digitale dienst die breed wordt gebruikt door zowel zakelijke als eindgebruikers</t>
        </is>
      </c>
      <c r="BZ190" s="2" t="inlineStr">
        <is>
          <t>podstawowa usługa platformowa</t>
        </is>
      </c>
      <c r="CA190" s="2" t="inlineStr">
        <is>
          <t>3</t>
        </is>
      </c>
      <c r="CB190" s="2" t="inlineStr">
        <is>
          <t/>
        </is>
      </c>
      <c r="CC190" t="inlineStr">
        <is>
          <t>jedna spośród tych usług cyfrowych, z których najpowszechniej korzystają użytkownicy biznesowi i użytkownicy końcowi</t>
        </is>
      </c>
      <c r="CD190" s="2" t="inlineStr">
        <is>
          <t>serviço essencial de plataforma</t>
        </is>
      </c>
      <c r="CE190" s="2" t="inlineStr">
        <is>
          <t>3</t>
        </is>
      </c>
      <c r="CF190" s="2" t="inlineStr">
        <is>
          <t/>
        </is>
      </c>
      <c r="CG190" t="inlineStr">
        <is>
          <t>Serviço digital amplamente utilizado por utilizadores profissionais e utilizadores finais.</t>
        </is>
      </c>
      <c r="CH190" s="2" t="inlineStr">
        <is>
          <t>serviciu de platformă esențial</t>
        </is>
      </c>
      <c r="CI190" s="2" t="inlineStr">
        <is>
          <t>3</t>
        </is>
      </c>
      <c r="CJ190" s="2" t="inlineStr">
        <is>
          <t/>
        </is>
      </c>
      <c r="CK190" t="inlineStr">
        <is>
          <t>serviciu digital a cărui utilizare este larg răspândită și curentă și care este important pentru a face legătura între utilizatorii comerciali și utilizatorii finali</t>
        </is>
      </c>
      <c r="CL190" s="2" t="inlineStr">
        <is>
          <t>základná platformová služba|
základná služba platformy</t>
        </is>
      </c>
      <c r="CM190" s="2" t="inlineStr">
        <is>
          <t>3|
3</t>
        </is>
      </c>
      <c r="CN190" s="2" t="inlineStr">
        <is>
          <t xml:space="preserve">|
</t>
        </is>
      </c>
      <c r="CO190" t="inlineStr">
        <is>
          <t>digitálna služba, ktorú komerční a koncoví používatelia najviac používajú</t>
        </is>
      </c>
      <c r="CP190" s="2" t="inlineStr">
        <is>
          <t>jedrna platformna storitev</t>
        </is>
      </c>
      <c r="CQ190" s="2" t="inlineStr">
        <is>
          <t>3</t>
        </is>
      </c>
      <c r="CR190" s="2" t="inlineStr">
        <is>
          <t/>
        </is>
      </c>
      <c r="CS190" t="inlineStr">
        <is>
          <t>razširjena digitalna storitev, ki se pogosto
uporablja ter je pomembna za povezovanje
poslovnih in končnih uporabnikov</t>
        </is>
      </c>
      <c r="CT190" s="2" t="inlineStr">
        <is>
          <t>central plattformstjänst</t>
        </is>
      </c>
      <c r="CU190" s="2" t="inlineStr">
        <is>
          <t>3</t>
        </is>
      </c>
      <c r="CV190" s="2" t="inlineStr">
        <is>
          <t/>
        </is>
      </c>
      <c r="CW190" t="inlineStr">
        <is>
          <t/>
        </is>
      </c>
    </row>
    <row r="191">
      <c r="A191" s="1" t="str">
        <f>HYPERLINK("https://iate.europa.eu/entry/result/3621587/all", "3621587")</f>
        <v>3621587</v>
      </c>
      <c r="B191" t="inlineStr">
        <is>
          <t>EDUCATION AND COMMUNICATIONS;FINANCE</t>
        </is>
      </c>
      <c r="C191" t="inlineStr">
        <is>
          <t>EDUCATION AND COMMUNICATIONS|information technology and data processing;FINANCE|free movement of capital|financial market</t>
        </is>
      </c>
      <c r="D191" t="inlineStr">
        <is>
          <t>yes</t>
        </is>
      </c>
      <c r="E191" t="inlineStr">
        <is>
          <t/>
        </is>
      </c>
      <c r="F191" s="2" t="inlineStr">
        <is>
          <t>портал</t>
        </is>
      </c>
      <c r="G191" s="2" t="inlineStr">
        <is>
          <t>3</t>
        </is>
      </c>
      <c r="H191" s="2" t="inlineStr">
        <is>
          <t/>
        </is>
      </c>
      <c r="I191" t="inlineStr">
        <is>
          <t>интерфейс или платформа, които свързват групи ползватели (напр. купувачи и продавачи) или бизнес ползватели и крайни ползватели</t>
        </is>
      </c>
      <c r="J191" s="2" t="inlineStr">
        <is>
          <t>brána</t>
        </is>
      </c>
      <c r="K191" s="2" t="inlineStr">
        <is>
          <t>3</t>
        </is>
      </c>
      <c r="L191" s="2" t="inlineStr">
        <is>
          <t/>
        </is>
      </c>
      <c r="M191" t="inlineStr">
        <is>
          <t/>
        </is>
      </c>
      <c r="N191" s="2" t="inlineStr">
        <is>
          <t>gateway</t>
        </is>
      </c>
      <c r="O191" s="2" t="inlineStr">
        <is>
          <t>3</t>
        </is>
      </c>
      <c r="P191" s="2" t="inlineStr">
        <is>
          <t/>
        </is>
      </c>
      <c r="Q191" t="inlineStr">
        <is>
          <t>interface eller platform, der forbinder brugergrupper (f.eks. købere og sælgere) eller erhvervsbrugere og slutbrugere/-kunder</t>
        </is>
      </c>
      <c r="R191" s="2" t="inlineStr">
        <is>
          <t>Zugangstor</t>
        </is>
      </c>
      <c r="S191" s="2" t="inlineStr">
        <is>
          <t>3</t>
        </is>
      </c>
      <c r="T191" s="2" t="inlineStr">
        <is>
          <t/>
        </is>
      </c>
      <c r="U191" t="inlineStr">
        <is>
          <t>Schnittstelle oder Plattform, die Gruppen von Nutzern (z. B. Käufer und Verkäufer) oder gewerbliche Nutzer und Endnutzer miteinander verbindet</t>
        </is>
      </c>
      <c r="V191" s="2" t="inlineStr">
        <is>
          <t>πύλη</t>
        </is>
      </c>
      <c r="W191" s="2" t="inlineStr">
        <is>
          <t>3</t>
        </is>
      </c>
      <c r="X191" s="2" t="inlineStr">
        <is>
          <t>proposed</t>
        </is>
      </c>
      <c r="Y191" t="inlineStr">
        <is>
          <t>διεπαφή ή πλατφόρμα που συνδέει ομάδες χρηστών (π.χ. αγοραστές και πωλητές) ή επιχειρηματικών χρηστών με τελικούς χρήστες/πελάτες</t>
        </is>
      </c>
      <c r="Z191" s="2" t="inlineStr">
        <is>
          <t>gateway</t>
        </is>
      </c>
      <c r="AA191" s="2" t="inlineStr">
        <is>
          <t>3</t>
        </is>
      </c>
      <c r="AB191" s="2" t="inlineStr">
        <is>
          <t/>
        </is>
      </c>
      <c r="AC191" t="inlineStr">
        <is>
          <t>an interface or platform that connects groups of users (e.g. buyers and sellers) or
business users and final users/customers</t>
        </is>
      </c>
      <c r="AD191" s="2" t="inlineStr">
        <is>
          <t>puerta de acceso</t>
        </is>
      </c>
      <c r="AE191" s="2" t="inlineStr">
        <is>
          <t>3</t>
        </is>
      </c>
      <c r="AF191" s="2" t="inlineStr">
        <is>
          <t/>
        </is>
      </c>
      <c r="AG191" t="inlineStr">
        <is>
          <t>Interfaz o plataforma que vincula entre sí a grupos de usuarios (p. ej., compradores y vendedores) o a grupos de usuarios profesionales con sus clientes o usuarios finales.</t>
        </is>
      </c>
      <c r="AH191" s="2" t="inlineStr">
        <is>
          <t>värav</t>
        </is>
      </c>
      <c r="AI191" s="2" t="inlineStr">
        <is>
          <t>3</t>
        </is>
      </c>
      <c r="AJ191" s="2" t="inlineStr">
        <is>
          <t/>
        </is>
      </c>
      <c r="AK191" t="inlineStr">
        <is>
          <t>kasutajarühmi (nt ostjaid ja müüjaid) või ärikasutajaid ja lõppkasutajaid/kliente ühendav liides või platvorm</t>
        </is>
      </c>
      <c r="AL191" s="2" t="inlineStr">
        <is>
          <t>yhdysväylä|
yhdyskäytävä|
palveluväylä</t>
        </is>
      </c>
      <c r="AM191" s="2" t="inlineStr">
        <is>
          <t>3|
3|
3</t>
        </is>
      </c>
      <c r="AN191" s="2" t="inlineStr">
        <is>
          <t xml:space="preserve">|
|
</t>
        </is>
      </c>
      <c r="AO191" t="inlineStr">
        <is>
          <t/>
        </is>
      </c>
      <c r="AP191" s="2" t="inlineStr">
        <is>
          <t>point d'accès</t>
        </is>
      </c>
      <c r="AQ191" s="2" t="inlineStr">
        <is>
          <t>3</t>
        </is>
      </c>
      <c r="AR191" s="2" t="inlineStr">
        <is>
          <t/>
        </is>
      </c>
      <c r="AS191" t="inlineStr">
        <is>
          <t>interface ou plateforme qui relie des groupes d'utilisateurs (par exemple des acheteurs et des vendeurs) ou des utilisateurs professionnels et des utilisateurs finaux/clients</t>
        </is>
      </c>
      <c r="AT191" s="2" t="inlineStr">
        <is>
          <t>tairseach</t>
        </is>
      </c>
      <c r="AU191" s="2" t="inlineStr">
        <is>
          <t>3</t>
        </is>
      </c>
      <c r="AV191" s="2" t="inlineStr">
        <is>
          <t/>
        </is>
      </c>
      <c r="AW191" t="inlineStr">
        <is>
          <t/>
        </is>
      </c>
      <c r="AX191" s="2" t="inlineStr">
        <is>
          <t>točka pristupa</t>
        </is>
      </c>
      <c r="AY191" s="2" t="inlineStr">
        <is>
          <t>2</t>
        </is>
      </c>
      <c r="AZ191" s="2" t="inlineStr">
        <is>
          <t>proposed</t>
        </is>
      </c>
      <c r="BA191" t="inlineStr">
        <is>
          <t/>
        </is>
      </c>
      <c r="BB191" s="2" t="inlineStr">
        <is>
          <t>kapu</t>
        </is>
      </c>
      <c r="BC191" s="2" t="inlineStr">
        <is>
          <t>3</t>
        </is>
      </c>
      <c r="BD191" s="2" t="inlineStr">
        <is>
          <t/>
        </is>
      </c>
      <c r="BE191" t="inlineStr">
        <is>
          <t>olyan interfész vagy platform, amely összekapcsolja a felhasználók (pl. vevők
és értékesítők), illetve az üzleti felhasználók és a végfelhasználók/ügyfelek
csoportjait</t>
        </is>
      </c>
      <c r="BF191" s="2" t="inlineStr">
        <is>
          <t>punto di accesso|
punto di accesso (gateway)</t>
        </is>
      </c>
      <c r="BG191" s="2" t="inlineStr">
        <is>
          <t>3|
3</t>
        </is>
      </c>
      <c r="BH191" s="2" t="inlineStr">
        <is>
          <t xml:space="preserve">|
</t>
        </is>
      </c>
      <c r="BI191" t="inlineStr">
        <is>
          <t>interfaccia o piattaforma in grado di mettere in collegamento aziende o servizi con un ampio numero di utenti</t>
        </is>
      </c>
      <c r="BJ191" s="2" t="inlineStr">
        <is>
          <t>sąsaja</t>
        </is>
      </c>
      <c r="BK191" s="2" t="inlineStr">
        <is>
          <t>3</t>
        </is>
      </c>
      <c r="BL191" s="2" t="inlineStr">
        <is>
          <t/>
        </is>
      </c>
      <c r="BM191" t="inlineStr">
        <is>
          <t>sąsaja ar platforma, kuri susieja naudotojų grupes (pavyzdžiui, pirkėjus ir pardavėjus) ar verslo naudotojus ir galutinius naudotojus / vartotojus</t>
        </is>
      </c>
      <c r="BN191" s="2" t="inlineStr">
        <is>
          <t>vārteja</t>
        </is>
      </c>
      <c r="BO191" s="2" t="inlineStr">
        <is>
          <t>3</t>
        </is>
      </c>
      <c r="BP191" s="2" t="inlineStr">
        <is>
          <t/>
        </is>
      </c>
      <c r="BQ191" t="inlineStr">
        <is>
          <t>saskarne vai platforma, kas savieno lietotāju grupas (piemēram, pircējus un pārdevējus) vai biznesa lietotājus un gala lietotājus/klientus</t>
        </is>
      </c>
      <c r="BR191" s="2" t="inlineStr">
        <is>
          <t>gateway</t>
        </is>
      </c>
      <c r="BS191" s="2" t="inlineStr">
        <is>
          <t>3</t>
        </is>
      </c>
      <c r="BT191" s="2" t="inlineStr">
        <is>
          <t/>
        </is>
      </c>
      <c r="BU191" t="inlineStr">
        <is>
          <t>interfaċċa jew pjattaforma li tikkonnettja gruppi ta' utenti (eż bejjiegħa u konsumaturi) jew negozji u l-konsumaturi/l-utenti finali</t>
        </is>
      </c>
      <c r="BV191" s="2" t="inlineStr">
        <is>
          <t>toegangspoort</t>
        </is>
      </c>
      <c r="BW191" s="2" t="inlineStr">
        <is>
          <t>3</t>
        </is>
      </c>
      <c r="BX191" s="2" t="inlineStr">
        <is>
          <t/>
        </is>
      </c>
      <c r="BY191" t="inlineStr">
        <is>
          <t>interface of platform die/dat groepen van gebruikers (bijvoorbeeld verkopers en kopers) met elkaar verbindt</t>
        </is>
      </c>
      <c r="BZ191" s="2" t="inlineStr">
        <is>
          <t>punkt dostępu</t>
        </is>
      </c>
      <c r="CA191" s="2" t="inlineStr">
        <is>
          <t>2</t>
        </is>
      </c>
      <c r="CB191" s="2" t="inlineStr">
        <is>
          <t/>
        </is>
      </c>
      <c r="CC191" t="inlineStr">
        <is>
          <t>interfejs lub platforma łącząca grupy użytkowników (np. sprzedawców i kupujących) lub użytkoników biznesowych i ich klientów</t>
        </is>
      </c>
      <c r="CD191" s="2" t="inlineStr">
        <is>
          <t>porta de acesso</t>
        </is>
      </c>
      <c r="CE191" s="2" t="inlineStr">
        <is>
          <t>3</t>
        </is>
      </c>
      <c r="CF191" s="2" t="inlineStr">
        <is>
          <t/>
        </is>
      </c>
      <c r="CG191" t="inlineStr">
        <is>
          <t>Interface ou plataforma que liga grupos de utilizadores (por exemplo, compradores e vendedores) ou utilizadores comerciais e utilizadores finais/clientes.</t>
        </is>
      </c>
      <c r="CH191" s="2" t="inlineStr">
        <is>
          <t>punct de acces</t>
        </is>
      </c>
      <c r="CI191" s="2" t="inlineStr">
        <is>
          <t>3</t>
        </is>
      </c>
      <c r="CJ191" s="2" t="inlineStr">
        <is>
          <t/>
        </is>
      </c>
      <c r="CK191" t="inlineStr">
        <is>
          <t>interfață sau platformă care pune în legătură grupuri de utilizatori, (cum ar fi vânzători și cumpărători) sau utilizatori comerciali și clienți/utilizatori finali</t>
        </is>
      </c>
      <c r="CL191" s="2" t="inlineStr">
        <is>
          <t>brána|
brána prístupu</t>
        </is>
      </c>
      <c r="CM191" s="2" t="inlineStr">
        <is>
          <t>3|
3</t>
        </is>
      </c>
      <c r="CN191" s="2" t="inlineStr">
        <is>
          <t xml:space="preserve">|
</t>
        </is>
      </c>
      <c r="CO191" t="inlineStr">
        <is>
          <t/>
        </is>
      </c>
      <c r="CP191" s="2" t="inlineStr">
        <is>
          <t>vstopna točka</t>
        </is>
      </c>
      <c r="CQ191" s="2" t="inlineStr">
        <is>
          <t>3</t>
        </is>
      </c>
      <c r="CR191" s="2" t="inlineStr">
        <is>
          <t/>
        </is>
      </c>
      <c r="CS191" t="inlineStr">
        <is>
          <t>vmesnik ali platforma, ki povezuje skupine uporabnikov, npr. kupce in prodajalce, ali poslovne in končne uporabnike</t>
        </is>
      </c>
      <c r="CT191" s="2" t="inlineStr">
        <is>
          <t>nätport</t>
        </is>
      </c>
      <c r="CU191" s="2" t="inlineStr">
        <is>
          <t>3</t>
        </is>
      </c>
      <c r="CV191" s="2" t="inlineStr">
        <is>
          <t/>
        </is>
      </c>
      <c r="CW191" t="inlineStr">
        <is>
          <t/>
        </is>
      </c>
    </row>
    <row r="192">
      <c r="A192" s="1" t="str">
        <f>HYPERLINK("https://iate.europa.eu/entry/result/3574353/all", "3574353")</f>
        <v>3574353</v>
      </c>
      <c r="B192" t="inlineStr">
        <is>
          <t>EDUCATION AND COMMUNICATIONS</t>
        </is>
      </c>
      <c r="C192" t="inlineStr">
        <is>
          <t>EDUCATION AND COMMUNICATIONS|information technology and data processing</t>
        </is>
      </c>
      <c r="D192" t="inlineStr">
        <is>
          <t>yes</t>
        </is>
      </c>
      <c r="E192" t="inlineStr">
        <is>
          <t/>
        </is>
      </c>
      <c r="F192" s="2" t="inlineStr">
        <is>
          <t>доверен подател</t>
        </is>
      </c>
      <c r="G192" s="2" t="inlineStr">
        <is>
          <t>3</t>
        </is>
      </c>
      <c r="H192" s="2" t="inlineStr">
        <is>
          <t/>
        </is>
      </c>
      <c r="I192" t="inlineStr">
        <is>
          <t/>
        </is>
      </c>
      <c r="J192" s="2" t="inlineStr">
        <is>
          <t>důvěryhodný oznamovatel</t>
        </is>
      </c>
      <c r="K192" s="2" t="inlineStr">
        <is>
          <t>3</t>
        </is>
      </c>
      <c r="L192" s="2" t="inlineStr">
        <is>
          <t/>
        </is>
      </c>
      <c r="M192" t="inlineStr">
        <is>
          <t>specializovaný subjekt se specifickými odbornými znalostmi v oblasti identifikace nelegálního obsahu a se strukturami specializovanými na odhalování a identifikaci tohoto obsahu online</t>
        </is>
      </c>
      <c r="N192" s="2" t="inlineStr">
        <is>
          <t>pålidelig indberetter</t>
        </is>
      </c>
      <c r="O192" s="2" t="inlineStr">
        <is>
          <t>3</t>
        </is>
      </c>
      <c r="P192" s="2" t="inlineStr">
        <is>
          <t/>
        </is>
      </c>
      <c r="Q192" t="inlineStr">
        <is>
          <t>specialiseret enhed med særlig ekspertise i at identificere ulovligt indhold og særlige strukturer til at påvise og identificere sådant indhold online</t>
        </is>
      </c>
      <c r="R192" s="2" t="inlineStr">
        <is>
          <t>vertrauenswürdiger Hinweisgeber</t>
        </is>
      </c>
      <c r="S192" s="2" t="inlineStr">
        <is>
          <t>3</t>
        </is>
      </c>
      <c r="T192" s="2" t="inlineStr">
        <is>
          <t/>
        </is>
      </c>
      <c r="U192" t="inlineStr">
        <is>
          <t>spezialisierte Einrichtung mit besonderen Fachkenntnissen in der Ermittlung illegaler Inhalte sowie spezielle Strukturen zur Erkennung und Ermittlung derartiger Online-Inhalte</t>
        </is>
      </c>
      <c r="V192" s="2" t="inlineStr">
        <is>
          <t>αξιόπιστες πηγές επισήμανσης παράνομου περιεχομένου</t>
        </is>
      </c>
      <c r="W192" s="2" t="inlineStr">
        <is>
          <t>3</t>
        </is>
      </c>
      <c r="X192" s="2" t="inlineStr">
        <is>
          <t/>
        </is>
      </c>
      <c r="Y192" t="inlineStr">
        <is>
          <t>ειδικευμένοι φορείς που διαθέτουν ειδική εμπειρογνωμοσύνη στον εντοπισμό παράνομου περιεχομένου, καθώς και ειδικές δομές για την ανίχνευση και τον εντοπισμό του εν λόγω περιεχομένου στο διαδίκτυο</t>
        </is>
      </c>
      <c r="Z192" s="2" t="inlineStr">
        <is>
          <t>trusted flagger</t>
        </is>
      </c>
      <c r="AA192" s="2" t="inlineStr">
        <is>
          <t>3</t>
        </is>
      </c>
      <c r="AB192" s="2" t="inlineStr">
        <is>
          <t/>
        </is>
      </c>
      <c r="AC192" t="inlineStr">
        <is>
          <t>approved specialised entity with specific expertise and dedicated structures for detecting and identifying illegal content online</t>
        </is>
      </c>
      <c r="AD192" s="2" t="inlineStr">
        <is>
          <t>alertador fiable</t>
        </is>
      </c>
      <c r="AE192" s="2" t="inlineStr">
        <is>
          <t>3</t>
        </is>
      </c>
      <c r="AF192" s="2" t="inlineStr">
        <is>
          <t/>
        </is>
      </c>
      <c r="AG192" t="inlineStr">
        <is>
          <t>Entidad o estructura especializada en la identificación de contenidos ilícitos que aporta sus conocimientos y experiencia para trabajar con arreglo a normas muy exigentes, obteniendo como resultado una comunicación más fiable y una retirada más rápida.</t>
        </is>
      </c>
      <c r="AH192" s="2" t="inlineStr">
        <is>
          <t>usaldusväärne teavitaja</t>
        </is>
      </c>
      <c r="AI192" s="2" t="inlineStr">
        <is>
          <t>3</t>
        </is>
      </c>
      <c r="AJ192" s="2" t="inlineStr">
        <is>
          <t/>
        </is>
      </c>
      <c r="AK192" t="inlineStr">
        <is>
          <t>spetsialiseerunud üksus, kellel on ebaseadusliku sisu kindlakstegemiseks vajalikud erialased teadmised ja eristruktuurid, mis võimaldavad sellist sisu veebis avastada ja kindlaks teha</t>
        </is>
      </c>
      <c r="AL192" s="2" t="inlineStr">
        <is>
          <t>luotettava ilmoittaja</t>
        </is>
      </c>
      <c r="AM192" s="2" t="inlineStr">
        <is>
          <t>3</t>
        </is>
      </c>
      <c r="AN192" s="2" t="inlineStr">
        <is>
          <t/>
        </is>
      </c>
      <c r="AO192" t="inlineStr">
        <is>
          <t>erikoistunut taho, jolla on erityistä asiantuntemusta laittoman sisällön tunnistamisessa ja erityiset rakenteet tällaisen verkkosisällön havaitsemiseksi ja tunnistamiseksi</t>
        </is>
      </c>
      <c r="AP192" s="2" t="inlineStr">
        <is>
          <t>signaleur de confiance</t>
        </is>
      </c>
      <c r="AQ192" s="2" t="inlineStr">
        <is>
          <t>4</t>
        </is>
      </c>
      <c r="AR192" s="2" t="inlineStr">
        <is>
          <t/>
        </is>
      </c>
      <c r="AS192" t="inlineStr">
        <is>
          <t>entité spécialisée ayant des compétences précises en matière de repérage de contenu illicite, et des structures destinées à la détection et à l’identification d’un tel contenu en ligne</t>
        </is>
      </c>
      <c r="AT192" s="2" t="inlineStr">
        <is>
          <t>comharthóir iontaofa</t>
        </is>
      </c>
      <c r="AU192" s="2" t="inlineStr">
        <is>
          <t>3</t>
        </is>
      </c>
      <c r="AV192" s="2" t="inlineStr">
        <is>
          <t/>
        </is>
      </c>
      <c r="AW192" t="inlineStr">
        <is>
          <t/>
        </is>
      </c>
      <c r="AX192" s="2" t="inlineStr">
        <is>
          <t>provjereni označivač</t>
        </is>
      </c>
      <c r="AY192" s="2" t="inlineStr">
        <is>
          <t>3</t>
        </is>
      </c>
      <c r="AZ192" s="2" t="inlineStr">
        <is>
          <t/>
        </is>
      </c>
      <c r="BA192" t="inlineStr">
        <is>
          <t/>
        </is>
      </c>
      <c r="BB192" s="2" t="inlineStr">
        <is>
          <t>megbízható bejelentő</t>
        </is>
      </c>
      <c r="BC192" s="2" t="inlineStr">
        <is>
          <t>4</t>
        </is>
      </c>
      <c r="BD192" s="2" t="inlineStr">
        <is>
          <t/>
        </is>
      </c>
      <c r="BE192" t="inlineStr">
        <is>
          <t>online jogellenes tartalmak azonosítása terén különleges szakértelemmel rendelkező jogi személy, amely kifejezetten az ilyen tartalmak online felderítésére és azonosítására szolgáló struktúrákkal rendelkezik</t>
        </is>
      </c>
      <c r="BF192" s="2" t="inlineStr">
        <is>
          <t>segnalatore attendibile</t>
        </is>
      </c>
      <c r="BG192" s="2" t="inlineStr">
        <is>
          <t>3</t>
        </is>
      </c>
      <c r="BH192" s="2" t="inlineStr">
        <is>
          <t/>
        </is>
      </c>
      <c r="BI192" t="inlineStr">
        <is>
          <t>entità specializzata dotata di competenza specifica nell'identificazione di contenuti illegali e di strutture dedicate per l'individuazione e l'identificazione di tali contenuti online</t>
        </is>
      </c>
      <c r="BJ192" s="2" t="inlineStr">
        <is>
          <t>patikimas pranešėjas</t>
        </is>
      </c>
      <c r="BK192" s="2" t="inlineStr">
        <is>
          <t>3</t>
        </is>
      </c>
      <c r="BL192" s="2" t="inlineStr">
        <is>
          <t/>
        </is>
      </c>
      <c r="BM192" t="inlineStr">
        <is>
          <t>specializuotas subjektas, turintis specialią kompetenciją identifikuoti neteisėtą turinį, ir speciali tokiam turiniui internete aptikti ir identifikuoti skirta struktūra</t>
        </is>
      </c>
      <c r="BN192" s="2" t="inlineStr">
        <is>
          <t>uzticams signalizētājs</t>
        </is>
      </c>
      <c r="BO192" s="2" t="inlineStr">
        <is>
          <t>2</t>
        </is>
      </c>
      <c r="BP192" s="2" t="inlineStr">
        <is>
          <t/>
        </is>
      </c>
      <c r="BQ192" t="inlineStr">
        <is>
          <t>specializēta vienība ar īpašām zināšanām nelikumīga satura identificēšanā un īpaši izveidota struktūra šāda satura atklāšanai un identificēšanai tiešsaistē</t>
        </is>
      </c>
      <c r="BR192" s="2" t="inlineStr">
        <is>
          <t>sinjalatur fdat</t>
        </is>
      </c>
      <c r="BS192" s="2" t="inlineStr">
        <is>
          <t>3</t>
        </is>
      </c>
      <c r="BT192" s="2" t="inlineStr">
        <is>
          <t/>
        </is>
      </c>
      <c r="BU192" t="inlineStr">
        <is>
          <t>entità speċjalizzata approvata b'għarfien espert speċifiku u bi strutturi apposta biex jiġi individwat u identifikat kontenut illegali online</t>
        </is>
      </c>
      <c r="BV192" s="2" t="inlineStr">
        <is>
          <t>betrouwbare flagger</t>
        </is>
      </c>
      <c r="BW192" s="2" t="inlineStr">
        <is>
          <t>3</t>
        </is>
      </c>
      <c r="BX192" s="2" t="inlineStr">
        <is>
          <t/>
        </is>
      </c>
      <c r="BY192" t="inlineStr">
        <is>
          <t>gespecialiseerde entiteit met specifieke expertise in het identificeren van illegale inhoud en met speciale structuren voor het opsporen en identificeren van dergelijke online-inhoud</t>
        </is>
      </c>
      <c r="BZ192" s="2" t="inlineStr">
        <is>
          <t>zaufany podmiot sygnalizujący</t>
        </is>
      </c>
      <c r="CA192" s="2" t="inlineStr">
        <is>
          <t>2</t>
        </is>
      </c>
      <c r="CB192" s="2" t="inlineStr">
        <is>
          <t/>
        </is>
      </c>
      <c r="CC192" t="inlineStr">
        <is>
          <t>wyspecjalizowany podmiot dysponujący szczególną wiedzą ekspercką w zakresie identyfikacji nielegalnych treści</t>
        </is>
      </c>
      <c r="CD192" s="2" t="inlineStr">
        <is>
          <t>sinalizador de confiança</t>
        </is>
      </c>
      <c r="CE192" s="2" t="inlineStr">
        <is>
          <t>3</t>
        </is>
      </c>
      <c r="CF192" s="2" t="inlineStr">
        <is>
          <t/>
        </is>
      </c>
      <c r="CG192" t="inlineStr">
        <is>
          <t>Entidade especializada com conhecimentos específicos na deteção de conteúdos ilegais e estruturas para a deteção e identificação desses conteúdos na Internet.</t>
        </is>
      </c>
      <c r="CH192" s="2" t="inlineStr">
        <is>
          <t>notificator de încredere</t>
        </is>
      </c>
      <c r="CI192" s="2" t="inlineStr">
        <is>
          <t>2</t>
        </is>
      </c>
      <c r="CJ192" s="2" t="inlineStr">
        <is>
          <t/>
        </is>
      </c>
      <c r="CK192" t="inlineStr">
        <is>
          <t>entitate specializată, cu expertiză specifică în identificarea conținutului ilegal și cu structuri dedicate pentru detectarea și identificarea acestui tip de conținut online</t>
        </is>
      </c>
      <c r="CL192" s="2" t="inlineStr">
        <is>
          <t>dôveryhodný nahlasovateľ|
dôveryhodný oznamovateľ</t>
        </is>
      </c>
      <c r="CM192" s="2" t="inlineStr">
        <is>
          <t>3|
2</t>
        </is>
      </c>
      <c r="CN192" s="2" t="inlineStr">
        <is>
          <t xml:space="preserve">|
</t>
        </is>
      </c>
      <c r="CO192" t="inlineStr">
        <is>
          <t>subjekt, ktorý má osobitné odborné znalosti a spôsobilosť na účely odhaľovania, identifikácie a oznamovania nezákonného obsahu, zastupuje kolektívne záujmy a nie je závislý od žiadnej online platformy, svoju činnosť vykonáva na účely včasného, dôsledného a objektívneho predkladania oznámení a ktorému štatút dôveryhodného nahlasovateľa udelil koordinátor digitálnych služieb členského štátu, v ktorom je subjekt usadený</t>
        </is>
      </c>
      <c r="CP192" s="2" t="inlineStr">
        <is>
          <t>zaupanja vredni prijavitelj</t>
        </is>
      </c>
      <c r="CQ192" s="2" t="inlineStr">
        <is>
          <t>3</t>
        </is>
      </c>
      <c r="CR192" s="2" t="inlineStr">
        <is>
          <t/>
        </is>
      </c>
      <c r="CS192" t="inlineStr">
        <is>
          <t>specializirani subjekti s posebnim strokovnim znanjem v odkrivanju nezakonitih vsebin in namenske strukture za odkrivanje takšnih vsebin na spletu</t>
        </is>
      </c>
      <c r="CT192" s="2" t="inlineStr">
        <is>
          <t>betrodd anmälare</t>
        </is>
      </c>
      <c r="CU192" s="2" t="inlineStr">
        <is>
          <t>3</t>
        </is>
      </c>
      <c r="CV192" s="2" t="inlineStr">
        <is>
          <t/>
        </is>
      </c>
      <c r="CW192" t="inlineStr">
        <is>
          <t/>
        </is>
      </c>
    </row>
    <row r="193">
      <c r="A193" s="1" t="str">
        <f>HYPERLINK("https://iate.europa.eu/entry/result/3593709/all", "3593709")</f>
        <v>3593709</v>
      </c>
      <c r="B193" t="inlineStr">
        <is>
          <t>EDUCATION AND COMMUNICATIONS</t>
        </is>
      </c>
      <c r="C193" t="inlineStr">
        <is>
          <t>EDUCATION AND COMMUNICATIONS|information technology and data processing</t>
        </is>
      </c>
      <c r="D193" t="inlineStr">
        <is>
          <t>yes</t>
        </is>
      </c>
      <c r="E193" t="inlineStr">
        <is>
          <t/>
        </is>
      </c>
      <c r="F193" s="2" t="inlineStr">
        <is>
          <t>координатор на цифровите услуги по място на установяване</t>
        </is>
      </c>
      <c r="G193" s="2" t="inlineStr">
        <is>
          <t>3</t>
        </is>
      </c>
      <c r="H193" s="2" t="inlineStr">
        <is>
          <t/>
        </is>
      </c>
      <c r="I193" t="inlineStr">
        <is>
          <t>координатор на цифровите услуги на държавата членка, в която е установен доставчикът на посредническа услуга или в която пребивава или е установен неговият законен представител</t>
        </is>
      </c>
      <c r="J193" s="2" t="inlineStr">
        <is>
          <t>koordinátor digitálních služeb v zemi usazení</t>
        </is>
      </c>
      <c r="K193" s="2" t="inlineStr">
        <is>
          <t>3</t>
        </is>
      </c>
      <c r="L193" s="2" t="inlineStr">
        <is>
          <t/>
        </is>
      </c>
      <c r="M193" t="inlineStr">
        <is>
          <t>&lt;a href="https://iate.europa.eu/entry/result/3592459/cs" target="_blank"&gt;koordinátor digitálních služeb&lt;/a&gt; v členském
státě, ve kterém je usazen poskytovatel zprostředkovatelské služby nebo ve
kterém má bydliště nebo je usazen jeho právní zástupce</t>
        </is>
      </c>
      <c r="N193" s="2" t="inlineStr">
        <is>
          <t>koordinator for digitale tjenester i etableringslandet</t>
        </is>
      </c>
      <c r="O193" s="2" t="inlineStr">
        <is>
          <t>3</t>
        </is>
      </c>
      <c r="P193" s="2" t="inlineStr">
        <is>
          <t/>
        </is>
      </c>
      <c r="Q193" t="inlineStr">
        <is>
          <t>&lt;a href="https://iate.europa.eu/entry/result/3592459/da" target="_blank"&gt;koordinator for digitale tjenester&lt;/a&gt; i den medlemsstat, hvor udbyderen af
en formidlingstjeneste er etableret, eller hvor dennes retlige repræsentant er
bosiddende eller etableret</t>
        </is>
      </c>
      <c r="R193" s="2" t="inlineStr">
        <is>
          <t>Koordinator für digitale Dienste am Niederlassungsort</t>
        </is>
      </c>
      <c r="S193" s="2" t="inlineStr">
        <is>
          <t>3</t>
        </is>
      </c>
      <c r="T193" s="2" t="inlineStr">
        <is>
          <t/>
        </is>
      </c>
      <c r="U193" t="inlineStr">
        <is>
          <t>Koordinator für
digitale Dienste des Mitgliedstaats, in dem der Anbieter eines
Vermittlungsdienstes niedergelassen ist oder in dem sein Rechtsvertreter
ansässig oder niedergelassen ist</t>
        </is>
      </c>
      <c r="V193" s="2" t="inlineStr">
        <is>
          <t>συντονιστής ψηφιακών υπηρεσιών της χώρας εγκατάστασης</t>
        </is>
      </c>
      <c r="W193" s="2" t="inlineStr">
        <is>
          <t>3</t>
        </is>
      </c>
      <c r="X193" s="2" t="inlineStr">
        <is>
          <t/>
        </is>
      </c>
      <c r="Y193" t="inlineStr">
        <is>
          <t>&lt;a href="https://iate.europa.eu/entry/result/3592459/el" target="_blank"&gt;συντονιστής ψηφιακών υπηρεσιών&lt;/a&gt; του κράτους μέλους στο οποίο είναι εγκατεστημένος ο πάροχος ενδιάμεσης υπηρεσίας ή διαμένει ή είναι εγκατεστημένος ο νόμιμος εκπρόσωπός του</t>
        </is>
      </c>
      <c r="Z193" s="2" t="inlineStr">
        <is>
          <t>Digital Services Coordinator of establishment</t>
        </is>
      </c>
      <c r="AA193" s="2" t="inlineStr">
        <is>
          <t>3</t>
        </is>
      </c>
      <c r="AB193" s="2" t="inlineStr">
        <is>
          <t/>
        </is>
      </c>
      <c r="AC193" t="inlineStr">
        <is>
          <t>&lt;a href="https://iate.europa.eu/entry/result/3592459/en" target="_blank"&gt;Digital Services Coordinator&lt;/a&gt; of the Member State where the provider of an intermediary service is established or its legal representative resides or is established</t>
        </is>
      </c>
      <c r="AD193" s="2" t="inlineStr">
        <is>
          <t>coordinador de servicios digitales de establecimiento</t>
        </is>
      </c>
      <c r="AE193" s="2" t="inlineStr">
        <is>
          <t>3</t>
        </is>
      </c>
      <c r="AF193" s="2" t="inlineStr">
        <is>
          <t/>
        </is>
      </c>
      <c r="AG193" t="inlineStr">
        <is>
          <t>&lt;a href="https://iate.europa.eu/entry/result/3592459/es" target="_blank"&gt;Coordinador de servicios digitales&lt;/a&gt; del Estado miembro en el que está establecido el prestador de un &lt;a href="https://iate.europa.eu/entry/result/3621592/es" target="_blank"&gt;servicio intermediario&lt;/a&gt; o en el que reside o está establecido su representante legal.</t>
        </is>
      </c>
      <c r="AH193" s="2" t="inlineStr">
        <is>
          <t>tegevuskohajärgne digiteenuste koordinaator</t>
        </is>
      </c>
      <c r="AI193" s="2" t="inlineStr">
        <is>
          <t>2</t>
        </is>
      </c>
      <c r="AJ193" s="2" t="inlineStr">
        <is>
          <t>proposed</t>
        </is>
      </c>
      <c r="AK193" t="inlineStr">
        <is>
          <t>selle liikmesriigi &lt;i&gt;&lt;a href="https://iate.europa.eu/entry/result/3592459/et" target="_blank"&gt;digiteenuste koordinaator&lt;/a&gt;&lt;/i&gt;, kus on vahendusteenuse osutaja tegevuskoht või tema seadusliku esindaja
elu- või tegevuskoht</t>
        </is>
      </c>
      <c r="AL193" s="2" t="inlineStr">
        <is>
          <t>sijoittautumispaikan digitaalisten palvelujen koordinaattori</t>
        </is>
      </c>
      <c r="AM193" s="2" t="inlineStr">
        <is>
          <t>3</t>
        </is>
      </c>
      <c r="AN193" s="2" t="inlineStr">
        <is>
          <t/>
        </is>
      </c>
      <c r="AO193" t="inlineStr">
        <is>
          <t/>
        </is>
      </c>
      <c r="AP193" s="2" t="inlineStr">
        <is>
          <t>coordinateur de l'État membre d'établissement pour les services numériques</t>
        </is>
      </c>
      <c r="AQ193" s="2" t="inlineStr">
        <is>
          <t>3</t>
        </is>
      </c>
      <c r="AR193" s="2" t="inlineStr">
        <is>
          <t/>
        </is>
      </c>
      <c r="AS193" t="inlineStr">
        <is>
          <t>&lt;a href="https://iate.europa.eu/entry/result/3592459/fr" target="_blank"&gt;coordinateur pour les services numériques&lt;/a&gt; de l'État membre dans lequel le fournisseur d'un service intermédiaire est établi, ou dans lequel son représentant légal réside ou est établi</t>
        </is>
      </c>
      <c r="AT193" t="inlineStr">
        <is>
          <t/>
        </is>
      </c>
      <c r="AU193" t="inlineStr">
        <is>
          <t/>
        </is>
      </c>
      <c r="AV193" t="inlineStr">
        <is>
          <t/>
        </is>
      </c>
      <c r="AW193" t="inlineStr">
        <is>
          <t/>
        </is>
      </c>
      <c r="AX193" s="2" t="inlineStr">
        <is>
          <t>koordinator za digitalne usluge u državi poslovnog nastana</t>
        </is>
      </c>
      <c r="AY193" s="2" t="inlineStr">
        <is>
          <t>2</t>
        </is>
      </c>
      <c r="AZ193" s="2" t="inlineStr">
        <is>
          <t>proposed</t>
        </is>
      </c>
      <c r="BA193" t="inlineStr">
        <is>
          <t/>
        </is>
      </c>
      <c r="BB193" t="inlineStr">
        <is>
          <t/>
        </is>
      </c>
      <c r="BC193" t="inlineStr">
        <is>
          <t/>
        </is>
      </c>
      <c r="BD193" t="inlineStr">
        <is>
          <t/>
        </is>
      </c>
      <c r="BE193" t="inlineStr">
        <is>
          <t/>
        </is>
      </c>
      <c r="BF193" s="2" t="inlineStr">
        <is>
          <t>coordinatore dei servizi digitali del luogo di stabilimento</t>
        </is>
      </c>
      <c r="BG193" s="2" t="inlineStr">
        <is>
          <t>3</t>
        </is>
      </c>
      <c r="BH193" s="2" t="inlineStr">
        <is>
          <t/>
        </is>
      </c>
      <c r="BI193" t="inlineStr">
        <is>
          <t>il coordinatore dei servizi digitali dello Stato membro in cui è stabilito il prestatore di un servizio intermediario o in cui risiede o è stabilito il suo rappresentante legale</t>
        </is>
      </c>
      <c r="BJ193" s="2" t="inlineStr">
        <is>
          <t>įsisteigimo valstybės narės skaitmeninių paslaugų koordinatorius</t>
        </is>
      </c>
      <c r="BK193" s="2" t="inlineStr">
        <is>
          <t>3</t>
        </is>
      </c>
      <c r="BL193" s="2" t="inlineStr">
        <is>
          <t/>
        </is>
      </c>
      <c r="BM193" t="inlineStr">
        <is>
          <t>valstybės narės, kurioje yra įsisteigęs tarpininkavimo paslaugos teikėjas arba gyvena ar yra įsisteigęs jo teisinis atstovas, skaitmeninių paslaugų koordinatorius</t>
        </is>
      </c>
      <c r="BN193" s="2" t="inlineStr">
        <is>
          <t>iedibinājuma vietas digitālo pakalpojumu koordinators</t>
        </is>
      </c>
      <c r="BO193" s="2" t="inlineStr">
        <is>
          <t>2</t>
        </is>
      </c>
      <c r="BP193" s="2" t="inlineStr">
        <is>
          <t/>
        </is>
      </c>
      <c r="BQ193" t="inlineStr">
        <is>
          <t>tās dalībvalsts &lt;a href="https://iate.europa.eu/entry/result/3592459/lv" target="_blank"&gt;digitālo pakalpojumu koordinators&lt;/a&gt;, kurā starpniecības pakalpojumu sniedzējs ir reģistrēts vai kurā
dzīvo vai ir reģistrēts tā juridiskais pārstāvis</t>
        </is>
      </c>
      <c r="BR193" s="2" t="inlineStr">
        <is>
          <t>Koordinatur tas-Servizzi Diġitali tal-istabbiliment</t>
        </is>
      </c>
      <c r="BS193" s="2" t="inlineStr">
        <is>
          <t>3</t>
        </is>
      </c>
      <c r="BT193" s="2" t="inlineStr">
        <is>
          <t/>
        </is>
      </c>
      <c r="BU193" t="inlineStr">
        <is>
          <t>&lt;a href="http://iate.europa.eu/entry/result/3592459/mt" target="_blank"&gt;Koordinatur tas-Servizzi Diġitali&lt;/a&gt;tal-Istat Membru fejn ikun stabbilit il-fornitur ta' servizzi diġitali ta' servizz intermedjarju jew fejn ikun jirresjedi jew ikun stabbilit ir-rappreżentant legali tiegħu</t>
        </is>
      </c>
      <c r="BV193" s="2" t="inlineStr">
        <is>
          <t>coördinator voor digitale diensten van de plaats van vestiging</t>
        </is>
      </c>
      <c r="BW193" s="2" t="inlineStr">
        <is>
          <t>3</t>
        </is>
      </c>
      <c r="BX193" s="2" t="inlineStr">
        <is>
          <t/>
        </is>
      </c>
      <c r="BY193" t="inlineStr">
        <is>
          <t>&lt;a href="https://iate.europa.eu/entry/result/3592459/nl" target="_blank"&gt;coördinator voor digitale diensten&lt;/a&gt;van de lidstaat waar de aanbieder van een tussenhandelsdienst is gevestigd, of waar zijn wettelijke vertegenwoordiger verblijft of gevestigd is</t>
        </is>
      </c>
      <c r="BZ193" s="2" t="inlineStr">
        <is>
          <t>koordynator ds. usług cyfrowych miejsca siedziby</t>
        </is>
      </c>
      <c r="CA193" s="2" t="inlineStr">
        <is>
          <t>3</t>
        </is>
      </c>
      <c r="CB193" s="2" t="inlineStr">
        <is>
          <t/>
        </is>
      </c>
      <c r="CC193" t="inlineStr">
        <is>
          <t>koordynator ds. usług cyfrowych państwa członkowskiego, w którym dostawca &lt;a href="https://iate.europa.eu/entry/result/3621592/pl" target="_blank"&gt;usługi pośredniej&lt;/a&gt; ma siedzibę lub w którym rezyduje lub ma siedzibę jego przedstawiciel prawny</t>
        </is>
      </c>
      <c r="CD193" s="2" t="inlineStr">
        <is>
          <t>coordenador dos serviços digitais de estabelecimento</t>
        </is>
      </c>
      <c r="CE193" s="2" t="inlineStr">
        <is>
          <t>3</t>
        </is>
      </c>
      <c r="CF193" s="2" t="inlineStr">
        <is>
          <t/>
        </is>
      </c>
      <c r="CG193" t="inlineStr">
        <is>
          <t>Coordenador dos serviços digitais do Estado-Membro em que o prestador de
 um serviço intermediário está estabelecido ou em que o seu 
representante legal reside ou está estabelecido.</t>
        </is>
      </c>
      <c r="CH193" s="2" t="inlineStr">
        <is>
          <t>coordonator al serviciilor digitale din țara de stabilire</t>
        </is>
      </c>
      <c r="CI193" s="2" t="inlineStr">
        <is>
          <t>3</t>
        </is>
      </c>
      <c r="CJ193" s="2" t="inlineStr">
        <is>
          <t/>
        </is>
      </c>
      <c r="CK193" t="inlineStr">
        <is>
          <t>&lt;a href="https://iate.europa.eu/entry/result/3592459/ro" target="_blank"&gt;coordonator al serviciilor digitale&lt;/a&gt; din statul membru în care este stabilit furnizorul unui serviciu intermediar ori în care își are reședința sau este stabilit reprezentantul legal al acestui furnizor</t>
        </is>
      </c>
      <c r="CL193" s="2" t="inlineStr">
        <is>
          <t>koordinátor digitálnych služieb v mieste usadenia</t>
        </is>
      </c>
      <c r="CM193" s="2" t="inlineStr">
        <is>
          <t>3</t>
        </is>
      </c>
      <c r="CN193" s="2" t="inlineStr">
        <is>
          <t/>
        </is>
      </c>
      <c r="CO193" t="inlineStr">
        <is>
          <t>koordinátor digitálnych služieb členského štátu, v ktorom je usadený poskytovateľ sprostredkovateľskej služby alebo v ktorom má pobyt alebo je usadený jeho právny zástupca</t>
        </is>
      </c>
      <c r="CP193" s="2" t="inlineStr">
        <is>
          <t>koordinator digitalnih storitev v državi sedeža</t>
        </is>
      </c>
      <c r="CQ193" s="2" t="inlineStr">
        <is>
          <t>2</t>
        </is>
      </c>
      <c r="CR193" s="2" t="inlineStr">
        <is>
          <t/>
        </is>
      </c>
      <c r="CS193" t="inlineStr">
        <is>
          <t>koordinatorja digitalnih storitev države članice, v kateri ima ponudnik posredniških storitev sedež ali v kateri ima sedež oziroma prebivališče njegov pravni zastopnik</t>
        </is>
      </c>
      <c r="CT193" s="2" t="inlineStr">
        <is>
          <t>samordnare för digitala tjänster i etableringslandet</t>
        </is>
      </c>
      <c r="CU193" s="2" t="inlineStr">
        <is>
          <t>3</t>
        </is>
      </c>
      <c r="CV193" s="2" t="inlineStr">
        <is>
          <t/>
        </is>
      </c>
      <c r="CW193" t="inlineStr">
        <is>
          <t>Samordnaren för digitala tjänster i den medlemsstat där leverantören av en förmedlingstjänst är etablerad eller där leverantörens rättsliga företrädare har sin hemvist eller är etablerad.</t>
        </is>
      </c>
    </row>
    <row r="194">
      <c r="A194" s="1" t="str">
        <f>HYPERLINK("https://iate.europa.eu/entry/result/3592459/all", "3592459")</f>
        <v>3592459</v>
      </c>
      <c r="B194" t="inlineStr">
        <is>
          <t>EDUCATION AND COMMUNICATIONS</t>
        </is>
      </c>
      <c r="C194" t="inlineStr">
        <is>
          <t>EDUCATION AND COMMUNICATIONS|information technology and data processing</t>
        </is>
      </c>
      <c r="D194" t="inlineStr">
        <is>
          <t>yes</t>
        </is>
      </c>
      <c r="E194" t="inlineStr">
        <is>
          <t/>
        </is>
      </c>
      <c r="F194" s="2" t="inlineStr">
        <is>
          <t>координатор за цифровите услуги</t>
        </is>
      </c>
      <c r="G194" s="2" t="inlineStr">
        <is>
          <t>3</t>
        </is>
      </c>
      <c r="H194" s="2" t="inlineStr">
        <is>
          <t/>
        </is>
      </c>
      <c r="I194" t="inlineStr">
        <is>
          <t/>
        </is>
      </c>
      <c r="J194" s="2" t="inlineStr">
        <is>
          <t>koordinátor digitálních služeb</t>
        </is>
      </c>
      <c r="K194" s="2" t="inlineStr">
        <is>
          <t>2</t>
        </is>
      </c>
      <c r="L194" s="2" t="inlineStr">
        <is>
          <t/>
        </is>
      </c>
      <c r="M194" t="inlineStr">
        <is>
          <t>nezávislý orgán určený členským státem EU, který bude dohlížet na to, zda online platformy mající sídlo v daném státě dodržují povinnosti stanovené v aktu o digitálních službách</t>
        </is>
      </c>
      <c r="N194" s="2" t="inlineStr">
        <is>
          <t>koordinator for digitale tjenester</t>
        </is>
      </c>
      <c r="O194" s="2" t="inlineStr">
        <is>
          <t>3</t>
        </is>
      </c>
      <c r="P194" s="2" t="inlineStr">
        <is>
          <t/>
        </is>
      </c>
      <c r="Q194" t="inlineStr">
        <is>
          <t>uafhængig national
myndighed, der er udpeget af de enkelte medlemsstater med henblik på at sikre
en ensartet anvendelse af forordningen om digitale tjenester&lt;br&gt;
a) i den medlemsstat, hvor udbyderen af en formidlingstjeneste er etableret,
eller hvor dennes retlige repræsentant er bosiddende eller etableret&lt;br&gt;
b) i den medlemsstat, hvor formidlingstjenesten leveres</t>
        </is>
      </c>
      <c r="R194" s="2" t="inlineStr">
        <is>
          <t>Koordinator für digitale Dienste</t>
        </is>
      </c>
      <c r="S194" s="2" t="inlineStr">
        <is>
          <t>3</t>
        </is>
      </c>
      <c r="T194" s="2" t="inlineStr">
        <is>
          <t/>
        </is>
      </c>
      <c r="U194" t="inlineStr">
        <is>
          <t/>
        </is>
      </c>
      <c r="V194" s="2" t="inlineStr">
        <is>
          <t>συντονιστής ψηφιακών υπηρεσιών</t>
        </is>
      </c>
      <c r="W194" s="2" t="inlineStr">
        <is>
          <t>3</t>
        </is>
      </c>
      <c r="X194" s="2" t="inlineStr">
        <is>
          <t/>
        </is>
      </c>
      <c r="Y194" t="inlineStr">
        <is>
          <t>ανεξάρτητη εθνική αρχή που ορίζεται από κάθε κράτος μέλος για να επιβλέπει τη συμμόρφωση των επιγραμμικών πλατφορμών που είναι εγκατεστημένες στο έδαφός του προς τις υποχρεώσεις τους που προβλέπονται στην πράξη για τις ψηφιακές υπηρεσίες</t>
        </is>
      </c>
      <c r="Z194" s="2" t="inlineStr">
        <is>
          <t>Digital Services Coordinator</t>
        </is>
      </c>
      <c r="AA194" s="2" t="inlineStr">
        <is>
          <t>3</t>
        </is>
      </c>
      <c r="AB194" s="2" t="inlineStr">
        <is>
          <t/>
        </is>
      </c>
      <c r="AC194" t="inlineStr">
        <is>
          <t>independent authority designated by a Member State to supervise the compliance of online platforms established in that Member State with the obligations of the Digital Services Act</t>
        </is>
      </c>
      <c r="AD194" s="2" t="inlineStr">
        <is>
          <t>coordinador de servicios digitales</t>
        </is>
      </c>
      <c r="AE194" s="2" t="inlineStr">
        <is>
          <t>3</t>
        </is>
      </c>
      <c r="AF194" s="2" t="inlineStr">
        <is>
          <t/>
        </is>
      </c>
      <c r="AG194" t="inlineStr">
        <is>
          <t>Autoridad independiente responsable de supervisar los servicios de intermediación establecidos en un Estado miembro y/o de coordinarse con las autoridades sectoriales especializadas.</t>
        </is>
      </c>
      <c r="AH194" s="2" t="inlineStr">
        <is>
          <t>digiteenuste koordinaator</t>
        </is>
      </c>
      <c r="AI194" s="2" t="inlineStr">
        <is>
          <t>2</t>
        </is>
      </c>
      <c r="AJ194" s="2" t="inlineStr">
        <is>
          <t/>
        </is>
      </c>
      <c r="AK194" t="inlineStr">
        <is>
          <t>liikmesriigi poolt määratud sõltumatu asutus, kes vastutab digiteenuste õigusakti kohaldamise ja täitmise eest</t>
        </is>
      </c>
      <c r="AL194" s="2" t="inlineStr">
        <is>
          <t>digitaalisten palvelujen koordinaattori</t>
        </is>
      </c>
      <c r="AM194" s="2" t="inlineStr">
        <is>
          <t>3</t>
        </is>
      </c>
      <c r="AN194" s="2" t="inlineStr">
        <is>
          <t/>
        </is>
      </c>
      <c r="AO194" t="inlineStr">
        <is>
          <t/>
        </is>
      </c>
      <c r="AP194" s="2" t="inlineStr">
        <is>
          <t>coordinateur pour les services numériques</t>
        </is>
      </c>
      <c r="AQ194" s="2" t="inlineStr">
        <is>
          <t>3</t>
        </is>
      </c>
      <c r="AR194" s="2" t="inlineStr">
        <is>
          <t/>
        </is>
      </c>
      <c r="AS194" t="inlineStr">
        <is>
          <t>autorité
indépendante désignée par un État membre, chargée de superviser les services
intermédiaires établis sur le territoire national et/ou d'assurer la
coordination avec les autorités sectorielles spécialisées</t>
        </is>
      </c>
      <c r="AT194" s="2" t="inlineStr">
        <is>
          <t>comhordaitheoir seirbhísí digiteacha</t>
        </is>
      </c>
      <c r="AU194" s="2" t="inlineStr">
        <is>
          <t>3</t>
        </is>
      </c>
      <c r="AV194" s="2" t="inlineStr">
        <is>
          <t/>
        </is>
      </c>
      <c r="AW194" t="inlineStr">
        <is>
          <t/>
        </is>
      </c>
      <c r="AX194" s="2" t="inlineStr">
        <is>
          <t>koordinator za digitalne usluge</t>
        </is>
      </c>
      <c r="AY194" s="2" t="inlineStr">
        <is>
          <t>3</t>
        </is>
      </c>
      <c r="AZ194" s="2" t="inlineStr">
        <is>
          <t/>
        </is>
      </c>
      <c r="BA194" t="inlineStr">
        <is>
          <t/>
        </is>
      </c>
      <c r="BB194" s="2" t="inlineStr">
        <is>
          <t>digitális szolgáltatási koordinátor</t>
        </is>
      </c>
      <c r="BC194" s="2" t="inlineStr">
        <is>
          <t>2</t>
        </is>
      </c>
      <c r="BD194" s="2" t="inlineStr">
        <is>
          <t/>
        </is>
      </c>
      <c r="BE194" t="inlineStr">
        <is>
          <t>a &lt;a href="https://iate.europa.eu/entry/slideshow/1611751617841/3582127/hu" target="_blank"&gt;digitális szolgáltatásokról szóló jogszabálynak&lt;/a&gt; való megfelelés ellenőrzésére valamely uniós tagállam által kijelölt független hatóság</t>
        </is>
      </c>
      <c r="BF194" s="2" t="inlineStr">
        <is>
          <t>coordinatore dei servizi digitali</t>
        </is>
      </c>
      <c r="BG194" s="2" t="inlineStr">
        <is>
          <t>3</t>
        </is>
      </c>
      <c r="BH194" s="2" t="inlineStr">
        <is>
          <t/>
        </is>
      </c>
      <c r="BI194" t="inlineStr">
        <is>
          <t>autorità indipendente destinata ad essere responsabile della supervisione dei servizi di intermediazione online stabiliti nel proprio Stato membro e/o del coordinamento con autorità specializzate nel settore</t>
        </is>
      </c>
      <c r="BJ194" s="2" t="inlineStr">
        <is>
          <t>skaitmeninių paslaugų koordinatorius</t>
        </is>
      </c>
      <c r="BK194" s="2" t="inlineStr">
        <is>
          <t>3</t>
        </is>
      </c>
      <c r="BL194" s="2" t="inlineStr">
        <is>
          <t/>
        </is>
      </c>
      <c r="BM194" t="inlineStr">
        <is>
          <t/>
        </is>
      </c>
      <c r="BN194" s="2" t="inlineStr">
        <is>
          <t>digitālo pakalpojumu koordinators</t>
        </is>
      </c>
      <c r="BO194" s="2" t="inlineStr">
        <is>
          <t>2</t>
        </is>
      </c>
      <c r="BP194" s="2" t="inlineStr">
        <is>
          <t/>
        </is>
      </c>
      <c r="BQ194" t="inlineStr">
        <is>
          <t>neatkarīga dalībvalsts izraudzīta iestāde, kuras pienākums ir uzraudzīt šajā dalībvalstī iedibināto tiešsaistes platformu atbilstību Digitālo pakalpojumu akta prasībām</t>
        </is>
      </c>
      <c r="BR194" s="2" t="inlineStr">
        <is>
          <t>Koordinatur tas-Servizzi Diġitali</t>
        </is>
      </c>
      <c r="BS194" s="2" t="inlineStr">
        <is>
          <t>3</t>
        </is>
      </c>
      <c r="BT194" s="2" t="inlineStr">
        <is>
          <t/>
        </is>
      </c>
      <c r="BU194" t="inlineStr">
        <is>
          <t>awtorità indipendenti ddeżinjata minn Stat Membru biex twettaq superviżjoni tal-konformità mal-pjattaformi online stabbiliti f'dak li Stat Membru mal-obbligi tal-Att dwar is-Servizzi Diġitali</t>
        </is>
      </c>
      <c r="BV194" s="2" t="inlineStr">
        <is>
          <t>coördinator voor digitale diensten</t>
        </is>
      </c>
      <c r="BW194" s="2" t="inlineStr">
        <is>
          <t>3</t>
        </is>
      </c>
      <c r="BX194" s="2" t="inlineStr">
        <is>
          <t/>
        </is>
      </c>
      <c r="BY194" t="inlineStr">
        <is>
          <t>onafhankelijke
 instantie die door een lidstaat is aangewezen om toezicht te houden op de
 naleving van de verplichtingen van de wet inzake digitale diensten door in
 die lidstaat gevestigde onlineplatforms</t>
        </is>
      </c>
      <c r="BZ194" s="2" t="inlineStr">
        <is>
          <t>koordynator ds. usług cyfrowych</t>
        </is>
      </c>
      <c r="CA194" s="2" t="inlineStr">
        <is>
          <t>3</t>
        </is>
      </c>
      <c r="CB194" s="2" t="inlineStr">
        <is>
          <t/>
        </is>
      </c>
      <c r="CC194" t="inlineStr">
        <is>
          <t>niezależny organ wyznaczony przez państwo członkowskie do nadzorowania wypełniania przez platformy internetowe tworzone w danym państwie członkowskim obowiązków określonych w akcie o usługach cyfrowych</t>
        </is>
      </c>
      <c r="CD194" s="2" t="inlineStr">
        <is>
          <t>coordenador dos serviços digitais</t>
        </is>
      </c>
      <c r="CE194" s="2" t="inlineStr">
        <is>
          <t>3</t>
        </is>
      </c>
      <c r="CF194" s="2" t="inlineStr">
        <is>
          <t/>
        </is>
      </c>
      <c r="CG194" t="inlineStr">
        <is>
          <t>Autoridade independente designada por um Estado-Membro para supervisionar a conformidade das plataformas em linha estabelecidas nesse Estado-Membro com as obrigações previstas no ato legislativo sobre os serviços digitais.</t>
        </is>
      </c>
      <c r="CH194" s="2" t="inlineStr">
        <is>
          <t>coordonatorul serviciilor digitale</t>
        </is>
      </c>
      <c r="CI194" s="2" t="inlineStr">
        <is>
          <t>2</t>
        </is>
      </c>
      <c r="CJ194" s="2" t="inlineStr">
        <is>
          <t/>
        </is>
      </c>
      <c r="CK194" t="inlineStr">
        <is>
          <t>autoritate independentă desemnată de un stat membru pentru a supraveghea respectarea de către platformele online stabilite în statul membru respectiv a obligațiilor prevăzute de Actul legislativ privind serviciile digitale</t>
        </is>
      </c>
      <c r="CL194" s="2" t="inlineStr">
        <is>
          <t>koordinátor digitálnych služieb</t>
        </is>
      </c>
      <c r="CM194" s="2" t="inlineStr">
        <is>
          <t>3</t>
        </is>
      </c>
      <c r="CN194" s="2" t="inlineStr">
        <is>
          <t/>
        </is>
      </c>
      <c r="CO194" t="inlineStr">
        <is>
          <t>nezávislý orgán, ktorý je určený členským štátom a ktorý dozerá na to, či si online platformy v danom štáte plnia povinnosti podľa aktu o digitálnych službách</t>
        </is>
      </c>
      <c r="CP194" s="2" t="inlineStr">
        <is>
          <t>koordinator digitalnih storitev</t>
        </is>
      </c>
      <c r="CQ194" s="2" t="inlineStr">
        <is>
          <t>3</t>
        </is>
      </c>
      <c r="CR194" s="2" t="inlineStr">
        <is>
          <t/>
        </is>
      </c>
      <c r="CS194" t="inlineStr">
        <is>
          <t/>
        </is>
      </c>
      <c r="CT194" s="2" t="inlineStr">
        <is>
          <t>samordnare för digitala tjänster</t>
        </is>
      </c>
      <c r="CU194" s="2" t="inlineStr">
        <is>
          <t>2</t>
        </is>
      </c>
      <c r="CV194" s="2" t="inlineStr">
        <is>
          <t/>
        </is>
      </c>
      <c r="CW194" t="inlineStr">
        <is>
          <t>oberoende myndighet utsedd av en medlemsstat med syfte att övervaka att onlineplattformar
uppfyller de skyldigheter som fastställs i rättsakten om digitala
tjänster&lt;div&gt;a) i den medlemsstat där leverantören av en förmedlingstjänst är etablerad
eller där leverantörens rättsliga företrädare har sin hemvist eller är
etablerad, &lt;/div&gt;&lt;div&gt;b) i en medlemsstat där förmedlingstjänsten tillhandahålls&lt;/div&gt;</t>
        </is>
      </c>
    </row>
    <row r="195">
      <c r="A195" s="1" t="str">
        <f>HYPERLINK("https://iate.europa.eu/entry/result/3593710/all", "3593710")</f>
        <v>3593710</v>
      </c>
      <c r="B195" t="inlineStr">
        <is>
          <t>EDUCATION AND COMMUNICATIONS</t>
        </is>
      </c>
      <c r="C195" t="inlineStr">
        <is>
          <t>EDUCATION AND COMMUNICATIONS|information technology and data processing</t>
        </is>
      </c>
      <c r="D195" t="inlineStr">
        <is>
          <t>yes</t>
        </is>
      </c>
      <c r="E195" t="inlineStr">
        <is>
          <t/>
        </is>
      </c>
      <c r="F195" s="2" t="inlineStr">
        <is>
          <t>координатор на цифровите услуги по местоназначение</t>
        </is>
      </c>
      <c r="G195" s="2" t="inlineStr">
        <is>
          <t>3</t>
        </is>
      </c>
      <c r="H195" s="2" t="inlineStr">
        <is>
          <t/>
        </is>
      </c>
      <c r="I195" t="inlineStr">
        <is>
          <t>координатор на цифровите услуги на държава членка, в която се предоставя посредническата услуга</t>
        </is>
      </c>
      <c r="J195" s="2" t="inlineStr">
        <is>
          <t>koordinátor digitálních služeb v zemi určení</t>
        </is>
      </c>
      <c r="K195" s="2" t="inlineStr">
        <is>
          <t>3</t>
        </is>
      </c>
      <c r="L195" s="2" t="inlineStr">
        <is>
          <t/>
        </is>
      </c>
      <c r="M195" t="inlineStr">
        <is>
          <t>&lt;a href="https://iate.europa.eu/entry/result/3592459/cs" target="_blank"&gt;koordinátor digitálních služeb &lt;/a&gt;v členském
státě, v němž je zprostředkovatelská služba poskytována</t>
        </is>
      </c>
      <c r="N195" s="2" t="inlineStr">
        <is>
          <t>koordinator for digitale tjenester i destinationslandet</t>
        </is>
      </c>
      <c r="O195" s="2" t="inlineStr">
        <is>
          <t>3</t>
        </is>
      </c>
      <c r="P195" s="2" t="inlineStr">
        <is>
          <t/>
        </is>
      </c>
      <c r="Q195" t="inlineStr">
        <is>
          <t>&lt;a href="https://iate.europa.eu/entry/result/3592459/da" target="_blank"&gt;koordinator for digitale tjenester&lt;/a&gt; i den medlemsstat, hvor formidlingstjenesten leveres</t>
        </is>
      </c>
      <c r="R195" s="2" t="inlineStr">
        <is>
          <t>Koordinator für digitale Dienste am Bestimmungsort</t>
        </is>
      </c>
      <c r="S195" s="2" t="inlineStr">
        <is>
          <t>3</t>
        </is>
      </c>
      <c r="T195" s="2" t="inlineStr">
        <is>
          <t/>
        </is>
      </c>
      <c r="U195" t="inlineStr">
        <is>
          <t>Koordinator für
digitale Dienste eines Mitgliedstaats, in dem der Vermittlungsdienst erbracht
wird</t>
        </is>
      </c>
      <c r="V195" s="2" t="inlineStr">
        <is>
          <t>συντονιστής ψηφιακών υπηρεσιών της χώρας προορισμού</t>
        </is>
      </c>
      <c r="W195" s="2" t="inlineStr">
        <is>
          <t>3</t>
        </is>
      </c>
      <c r="X195" s="2" t="inlineStr">
        <is>
          <t/>
        </is>
      </c>
      <c r="Y195" t="inlineStr">
        <is>
          <t>&lt;a href="https://iate.europa.eu/entry/result/3592459/el" target="_blank"&gt;συντονιστής ψηφιακών υπηρεσιών&lt;/a&gt; του κράτους μέλους στο οποίο παρέχεται η ενδιάμεση υπηρεσία</t>
        </is>
      </c>
      <c r="Z195" s="2" t="inlineStr">
        <is>
          <t>Digital Services Coordinator of destination</t>
        </is>
      </c>
      <c r="AA195" s="2" t="inlineStr">
        <is>
          <t>3</t>
        </is>
      </c>
      <c r="AB195" s="2" t="inlineStr">
        <is>
          <t/>
        </is>
      </c>
      <c r="AC195" t="inlineStr">
        <is>
          <t>&lt;a href="https://iate.europa.eu/entry/result/3592459/en" target="_blank"&gt;Digital Services Coordinator&lt;/a&gt; of a Member State where the intermediary service is provided</t>
        </is>
      </c>
      <c r="AD195" s="2" t="inlineStr">
        <is>
          <t>coordinador de servicios digitales de destino</t>
        </is>
      </c>
      <c r="AE195" s="2" t="inlineStr">
        <is>
          <t>3</t>
        </is>
      </c>
      <c r="AF195" s="2" t="inlineStr">
        <is>
          <t/>
        </is>
      </c>
      <c r="AG195" t="inlineStr">
        <is>
          <t>&lt;a href="https://iate.europa.eu/entry/result/3592459/es" target="_blank"&gt;Coordinador de servicios digitales&lt;/a&gt; del Estado miembro en el que se presta un &lt;a href="https://iate.europa.eu/entry/result/3621592/es" target="_blank"&gt;servicio intermediario&lt;/a&gt;.</t>
        </is>
      </c>
      <c r="AH195" s="2" t="inlineStr">
        <is>
          <t>sihtkohajärgne digiteenuste koordinaator</t>
        </is>
      </c>
      <c r="AI195" s="2" t="inlineStr">
        <is>
          <t>2</t>
        </is>
      </c>
      <c r="AJ195" s="2" t="inlineStr">
        <is>
          <t>proposed</t>
        </is>
      </c>
      <c r="AK195" t="inlineStr">
        <is>
          <t>selle liikmesriigi &lt;i&gt;&lt;a href="https://iate.europa.eu/entry/result/3592459/et" target="_blank"&gt;digiteenuste koordinaator&lt;/a&gt;&lt;/i&gt;,
kus vahendusteenust osutatakse</t>
        </is>
      </c>
      <c r="AL195" s="2" t="inlineStr">
        <is>
          <t>määräpaikan digitaalisten palvelujen koordinaattori</t>
        </is>
      </c>
      <c r="AM195" s="2" t="inlineStr">
        <is>
          <t>3</t>
        </is>
      </c>
      <c r="AN195" s="2" t="inlineStr">
        <is>
          <t/>
        </is>
      </c>
      <c r="AO195" t="inlineStr">
        <is>
          <t/>
        </is>
      </c>
      <c r="AP195" s="2" t="inlineStr">
        <is>
          <t>coordinateur de l'État membre de destination pour les services numériques</t>
        </is>
      </c>
      <c r="AQ195" s="2" t="inlineStr">
        <is>
          <t>3</t>
        </is>
      </c>
      <c r="AR195" s="2" t="inlineStr">
        <is>
          <t/>
        </is>
      </c>
      <c r="AS195" t="inlineStr">
        <is>
          <t>&lt;a href="https://iate.europa.eu/entry/result/3592459/fr" target="_blank"&gt;coordinateur pour les services numériques&lt;/a&gt; d'un État membre dans lequel le service intermédiaire est fourni</t>
        </is>
      </c>
      <c r="AT195" t="inlineStr">
        <is>
          <t/>
        </is>
      </c>
      <c r="AU195" t="inlineStr">
        <is>
          <t/>
        </is>
      </c>
      <c r="AV195" t="inlineStr">
        <is>
          <t/>
        </is>
      </c>
      <c r="AW195" t="inlineStr">
        <is>
          <t/>
        </is>
      </c>
      <c r="AX195" s="2" t="inlineStr">
        <is>
          <t>koordinator za digitalne usluge u državi pružanja usluga</t>
        </is>
      </c>
      <c r="AY195" s="2" t="inlineStr">
        <is>
          <t>2</t>
        </is>
      </c>
      <c r="AZ195" s="2" t="inlineStr">
        <is>
          <t>proposed</t>
        </is>
      </c>
      <c r="BA195" t="inlineStr">
        <is>
          <t>koordinator za digitalne usluge u državi članici u kojoj se pruža posrednička usluga</t>
        </is>
      </c>
      <c r="BB195" t="inlineStr">
        <is>
          <t/>
        </is>
      </c>
      <c r="BC195" t="inlineStr">
        <is>
          <t/>
        </is>
      </c>
      <c r="BD195" t="inlineStr">
        <is>
          <t/>
        </is>
      </c>
      <c r="BE195" t="inlineStr">
        <is>
          <t/>
        </is>
      </c>
      <c r="BF195" s="2" t="inlineStr">
        <is>
          <t>coordinatore dei servizi digitali del luogo di destinazione</t>
        </is>
      </c>
      <c r="BG195" s="2" t="inlineStr">
        <is>
          <t>3</t>
        </is>
      </c>
      <c r="BH195" s="2" t="inlineStr">
        <is>
          <t/>
        </is>
      </c>
      <c r="BI195" t="inlineStr">
        <is>
          <t>il coordinatore dei servizi digitali dello Stato membro in cui è prestato il servizio intermediario</t>
        </is>
      </c>
      <c r="BJ195" s="2" t="inlineStr">
        <is>
          <t>paskirties valstybės narės skaitmeninių paslaugų koordinatorius</t>
        </is>
      </c>
      <c r="BK195" s="2" t="inlineStr">
        <is>
          <t>3</t>
        </is>
      </c>
      <c r="BL195" s="2" t="inlineStr">
        <is>
          <t/>
        </is>
      </c>
      <c r="BM195" t="inlineStr">
        <is>
          <t>valstybės narės, kurioje teikiama tarpininkavimo paslauga, skaitmeninių paslaugų koordinatorius</t>
        </is>
      </c>
      <c r="BN195" s="2" t="inlineStr">
        <is>
          <t>galamērķa digitālo pakalpojumu koordinators</t>
        </is>
      </c>
      <c r="BO195" s="2" t="inlineStr">
        <is>
          <t>2</t>
        </is>
      </c>
      <c r="BP195" s="2" t="inlineStr">
        <is>
          <t/>
        </is>
      </c>
      <c r="BQ195" t="inlineStr">
        <is>
          <t>tās dalībvalsts &lt;a href="https://iate.europa.eu/entry/result/3592459/lv" target="_blank"&gt;digitālo pakalpojumu koordinators&lt;/a&gt;, kurā tiek sniegts starpniecības pakalpojums</t>
        </is>
      </c>
      <c r="BR195" s="2" t="inlineStr">
        <is>
          <t>Koordinatur tas-Servizzi Diġitali tad-destinazzjoni</t>
        </is>
      </c>
      <c r="BS195" s="2" t="inlineStr">
        <is>
          <t>3</t>
        </is>
      </c>
      <c r="BT195" s="2" t="inlineStr">
        <is>
          <t/>
        </is>
      </c>
      <c r="BU195" t="inlineStr">
        <is>
          <t>&lt;a href="http://iate.europa.eu/entry/result/3592459/mt" target="_blank"&gt;Koordinatur tas-Servizzi Diġitali&lt;/a&gt; ta' Stat Membru fejn jiġi provdut id-servizz intermedjarju</t>
        </is>
      </c>
      <c r="BV195" s="2" t="inlineStr">
        <is>
          <t>coördinator voor digitale diensten van bestemming</t>
        </is>
      </c>
      <c r="BW195" s="2" t="inlineStr">
        <is>
          <t>3</t>
        </is>
      </c>
      <c r="BX195" s="2" t="inlineStr">
        <is>
          <t/>
        </is>
      </c>
      <c r="BY195" t="inlineStr">
        <is>
          <t>&lt;a href="https://iate.europa.eu/entry/result/3592459/nl" target="_blank"&gt;coördinator voor digitale diensten&lt;/a&gt; van een lidstaat waar de tussenhandelsdienst wordt verleend</t>
        </is>
      </c>
      <c r="BZ195" s="2" t="inlineStr">
        <is>
          <t>koordynator ds. usług cyfrowych miejsca przeznaczenia</t>
        </is>
      </c>
      <c r="CA195" s="2" t="inlineStr">
        <is>
          <t>3</t>
        </is>
      </c>
      <c r="CB195" s="2" t="inlineStr">
        <is>
          <t/>
        </is>
      </c>
      <c r="CC195" t="inlineStr">
        <is>
          <t>koordynator ds. usług cyfrowych państwa członkowskiego, w którym świadczona jest &lt;a href="https://iate.europa.eu/entry/result/3621592/pl" target="_blank"&gt;usługa pośrednia&lt;/a&gt;</t>
        </is>
      </c>
      <c r="CD195" s="2" t="inlineStr">
        <is>
          <t>coordenador dos serviços digitais de destino</t>
        </is>
      </c>
      <c r="CE195" s="2" t="inlineStr">
        <is>
          <t>3</t>
        </is>
      </c>
      <c r="CF195" s="2" t="inlineStr">
        <is>
          <t/>
        </is>
      </c>
      <c r="CG195" t="inlineStr">
        <is>
          <t>Coordenador dos serviços digitais de um Estado-Membro em que o serviço intermediário é prestado.</t>
        </is>
      </c>
      <c r="CH195" s="2" t="inlineStr">
        <is>
          <t>coordonator al serviciilor digitale din țara de destinație</t>
        </is>
      </c>
      <c r="CI195" s="2" t="inlineStr">
        <is>
          <t>3</t>
        </is>
      </c>
      <c r="CJ195" s="2" t="inlineStr">
        <is>
          <t/>
        </is>
      </c>
      <c r="CK195" t="inlineStr">
        <is>
          <t>&lt;a href="https://iate.europa.eu/entry/result/3592459/ro" target="_blank"&gt;coordonator al serviciilor digitale&lt;/a&gt; dintr-un stat membru în care este furnizat serviciul intermediar</t>
        </is>
      </c>
      <c r="CL195" s="2" t="inlineStr">
        <is>
          <t>koordinátor digitálnych služieb v mieste určenia</t>
        </is>
      </c>
      <c r="CM195" s="2" t="inlineStr">
        <is>
          <t>3</t>
        </is>
      </c>
      <c r="CN195" s="2" t="inlineStr">
        <is>
          <t/>
        </is>
      </c>
      <c r="CO195" t="inlineStr">
        <is>
          <t>koordinátor digitálnych služieb členského štátu, v ktorom sa sprostredkovateľská služba poskytuje</t>
        </is>
      </c>
      <c r="CP195" s="2" t="inlineStr">
        <is>
          <t>koordinator digitalnih storitev v namembni državi</t>
        </is>
      </c>
      <c r="CQ195" s="2" t="inlineStr">
        <is>
          <t>2</t>
        </is>
      </c>
      <c r="CR195" s="2" t="inlineStr">
        <is>
          <t/>
        </is>
      </c>
      <c r="CS195" t="inlineStr">
        <is>
          <t>koordinatorja digitalnih storitev države članice, v kateri se posredniška storitev zagotavlja</t>
        </is>
      </c>
      <c r="CT195" s="2" t="inlineStr">
        <is>
          <t>samordnare för digitala tjänster i destinationslandet</t>
        </is>
      </c>
      <c r="CU195" s="2" t="inlineStr">
        <is>
          <t>3</t>
        </is>
      </c>
      <c r="CV195" s="2" t="inlineStr">
        <is>
          <t/>
        </is>
      </c>
      <c r="CW195" t="inlineStr">
        <is>
          <t>Samordnaren för digitala tjänster i en medlemsstat där förmedlingstjänsten tillhandahålls.</t>
        </is>
      </c>
    </row>
    <row r="196">
      <c r="A196" s="1" t="str">
        <f>HYPERLINK("https://iate.europa.eu/entry/result/3579334/all", "3579334")</f>
        <v>3579334</v>
      </c>
      <c r="B196" t="inlineStr">
        <is>
          <t>TRADE;EDUCATION AND COMMUNICATIONS</t>
        </is>
      </c>
      <c r="C196" t="inlineStr">
        <is>
          <t>TRADE|marketing;EDUCATION AND COMMUNICATIONS|communications|communications systems;EDUCATION AND COMMUNICATIONS|information technology and data processing</t>
        </is>
      </c>
      <c r="D196" t="inlineStr">
        <is>
          <t>yes</t>
        </is>
      </c>
      <c r="E196" t="inlineStr">
        <is>
          <t/>
        </is>
      </c>
      <c r="F196" t="inlineStr">
        <is>
          <t/>
        </is>
      </c>
      <c r="G196" t="inlineStr">
        <is>
          <t/>
        </is>
      </c>
      <c r="H196" t="inlineStr">
        <is>
          <t/>
        </is>
      </c>
      <c r="I196" t="inlineStr">
        <is>
          <t/>
        </is>
      </c>
      <c r="J196" t="inlineStr">
        <is>
          <t/>
        </is>
      </c>
      <c r="K196" t="inlineStr">
        <is>
          <t/>
        </is>
      </c>
      <c r="L196" t="inlineStr">
        <is>
          <t/>
        </is>
      </c>
      <c r="M196" t="inlineStr">
        <is>
          <t/>
        </is>
      </c>
      <c r="N196" t="inlineStr">
        <is>
          <t/>
        </is>
      </c>
      <c r="O196" t="inlineStr">
        <is>
          <t/>
        </is>
      </c>
      <c r="P196" t="inlineStr">
        <is>
          <t/>
        </is>
      </c>
      <c r="Q196" t="inlineStr">
        <is>
          <t/>
        </is>
      </c>
      <c r="R196" t="inlineStr">
        <is>
          <t/>
        </is>
      </c>
      <c r="S196" t="inlineStr">
        <is>
          <t/>
        </is>
      </c>
      <c r="T196" t="inlineStr">
        <is>
          <t/>
        </is>
      </c>
      <c r="U196" t="inlineStr">
        <is>
          <t/>
        </is>
      </c>
      <c r="V196" t="inlineStr">
        <is>
          <t/>
        </is>
      </c>
      <c r="W196" t="inlineStr">
        <is>
          <t/>
        </is>
      </c>
      <c r="X196" t="inlineStr">
        <is>
          <t/>
        </is>
      </c>
      <c r="Y196" t="inlineStr">
        <is>
          <t/>
        </is>
      </c>
      <c r="Z196" s="2" t="inlineStr">
        <is>
          <t>SEM|
search engine marketing</t>
        </is>
      </c>
      <c r="AA196" s="2" t="inlineStr">
        <is>
          <t>3|
3</t>
        </is>
      </c>
      <c r="AB196" s="2" t="inlineStr">
        <is>
          <t xml:space="preserve">|
</t>
        </is>
      </c>
      <c r="AC196" t="inlineStr">
        <is>
          <t>form of internet marketing that involves the promotion of websites by increasing their visibility in search engine results pages (SERPs) primarily through paid advertising</t>
        </is>
      </c>
      <c r="AD196" t="inlineStr">
        <is>
          <t/>
        </is>
      </c>
      <c r="AE196" t="inlineStr">
        <is>
          <t/>
        </is>
      </c>
      <c r="AF196" t="inlineStr">
        <is>
          <t/>
        </is>
      </c>
      <c r="AG196" t="inlineStr">
        <is>
          <t/>
        </is>
      </c>
      <c r="AH196" t="inlineStr">
        <is>
          <t/>
        </is>
      </c>
      <c r="AI196" t="inlineStr">
        <is>
          <t/>
        </is>
      </c>
      <c r="AJ196" t="inlineStr">
        <is>
          <t/>
        </is>
      </c>
      <c r="AK196" t="inlineStr">
        <is>
          <t/>
        </is>
      </c>
      <c r="AL196" s="2" t="inlineStr">
        <is>
          <t>hakukonemarkkinointi</t>
        </is>
      </c>
      <c r="AM196" s="2" t="inlineStr">
        <is>
          <t>3</t>
        </is>
      </c>
      <c r="AN196" s="2" t="inlineStr">
        <is>
          <t/>
        </is>
      </c>
      <c r="AO196" t="inlineStr">
        <is>
          <t>hakukoneissa tapahtuva hakusanoilla kohdistettava markkinointi</t>
        </is>
      </c>
      <c r="AP196" t="inlineStr">
        <is>
          <t/>
        </is>
      </c>
      <c r="AQ196" t="inlineStr">
        <is>
          <t/>
        </is>
      </c>
      <c r="AR196" t="inlineStr">
        <is>
          <t/>
        </is>
      </c>
      <c r="AS196" t="inlineStr">
        <is>
          <t/>
        </is>
      </c>
      <c r="AT196" t="inlineStr">
        <is>
          <t/>
        </is>
      </c>
      <c r="AU196" t="inlineStr">
        <is>
          <t/>
        </is>
      </c>
      <c r="AV196" t="inlineStr">
        <is>
          <t/>
        </is>
      </c>
      <c r="AW196" t="inlineStr">
        <is>
          <t/>
        </is>
      </c>
      <c r="AX196" t="inlineStr">
        <is>
          <t/>
        </is>
      </c>
      <c r="AY196" t="inlineStr">
        <is>
          <t/>
        </is>
      </c>
      <c r="AZ196" t="inlineStr">
        <is>
          <t/>
        </is>
      </c>
      <c r="BA196" t="inlineStr">
        <is>
          <t/>
        </is>
      </c>
      <c r="BB196" t="inlineStr">
        <is>
          <t/>
        </is>
      </c>
      <c r="BC196" t="inlineStr">
        <is>
          <t/>
        </is>
      </c>
      <c r="BD196" t="inlineStr">
        <is>
          <t/>
        </is>
      </c>
      <c r="BE196" t="inlineStr">
        <is>
          <t/>
        </is>
      </c>
      <c r="BF196" t="inlineStr">
        <is>
          <t/>
        </is>
      </c>
      <c r="BG196" t="inlineStr">
        <is>
          <t/>
        </is>
      </c>
      <c r="BH196" t="inlineStr">
        <is>
          <t/>
        </is>
      </c>
      <c r="BI196" t="inlineStr">
        <is>
          <t/>
        </is>
      </c>
      <c r="BJ196" t="inlineStr">
        <is>
          <t/>
        </is>
      </c>
      <c r="BK196" t="inlineStr">
        <is>
          <t/>
        </is>
      </c>
      <c r="BL196" t="inlineStr">
        <is>
          <t/>
        </is>
      </c>
      <c r="BM196" t="inlineStr">
        <is>
          <t/>
        </is>
      </c>
      <c r="BN196" t="inlineStr">
        <is>
          <t/>
        </is>
      </c>
      <c r="BO196" t="inlineStr">
        <is>
          <t/>
        </is>
      </c>
      <c r="BP196" t="inlineStr">
        <is>
          <t/>
        </is>
      </c>
      <c r="BQ196" t="inlineStr">
        <is>
          <t/>
        </is>
      </c>
      <c r="BR196" t="inlineStr">
        <is>
          <t/>
        </is>
      </c>
      <c r="BS196" t="inlineStr">
        <is>
          <t/>
        </is>
      </c>
      <c r="BT196" t="inlineStr">
        <is>
          <t/>
        </is>
      </c>
      <c r="BU196" t="inlineStr">
        <is>
          <t/>
        </is>
      </c>
      <c r="BV196" t="inlineStr">
        <is>
          <t/>
        </is>
      </c>
      <c r="BW196" t="inlineStr">
        <is>
          <t/>
        </is>
      </c>
      <c r="BX196" t="inlineStr">
        <is>
          <t/>
        </is>
      </c>
      <c r="BY196" t="inlineStr">
        <is>
          <t/>
        </is>
      </c>
      <c r="BZ196" t="inlineStr">
        <is>
          <t/>
        </is>
      </c>
      <c r="CA196" t="inlineStr">
        <is>
          <t/>
        </is>
      </c>
      <c r="CB196" t="inlineStr">
        <is>
          <t/>
        </is>
      </c>
      <c r="CC196" t="inlineStr">
        <is>
          <t/>
        </is>
      </c>
      <c r="CD196" t="inlineStr">
        <is>
          <t/>
        </is>
      </c>
      <c r="CE196" t="inlineStr">
        <is>
          <t/>
        </is>
      </c>
      <c r="CF196" t="inlineStr">
        <is>
          <t/>
        </is>
      </c>
      <c r="CG196" t="inlineStr">
        <is>
          <t/>
        </is>
      </c>
      <c r="CH196" t="inlineStr">
        <is>
          <t/>
        </is>
      </c>
      <c r="CI196" t="inlineStr">
        <is>
          <t/>
        </is>
      </c>
      <c r="CJ196" t="inlineStr">
        <is>
          <t/>
        </is>
      </c>
      <c r="CK196" t="inlineStr">
        <is>
          <t/>
        </is>
      </c>
      <c r="CL196" s="2" t="inlineStr">
        <is>
          <t>marketing vo vyhľadávačoch</t>
        </is>
      </c>
      <c r="CM196" s="2" t="inlineStr">
        <is>
          <t>3</t>
        </is>
      </c>
      <c r="CN196" s="2" t="inlineStr">
        <is>
          <t/>
        </is>
      </c>
      <c r="CO196" t="inlineStr">
        <is>
          <t>marketingový nástroj zameraný na propagáciu a zviditeľnenie webovej stránky a povedomia o nej prostredníctvom &lt;a href="https://iate.europa.eu/entry/result/903231/sk" target="_blank"&gt;internetových vyhľadávačov&lt;/a&gt;</t>
        </is>
      </c>
      <c r="CP196" t="inlineStr">
        <is>
          <t/>
        </is>
      </c>
      <c r="CQ196" t="inlineStr">
        <is>
          <t/>
        </is>
      </c>
      <c r="CR196" t="inlineStr">
        <is>
          <t/>
        </is>
      </c>
      <c r="CS196" t="inlineStr">
        <is>
          <t/>
        </is>
      </c>
      <c r="CT196" t="inlineStr">
        <is>
          <t/>
        </is>
      </c>
      <c r="CU196" t="inlineStr">
        <is>
          <t/>
        </is>
      </c>
      <c r="CV196" t="inlineStr">
        <is>
          <t/>
        </is>
      </c>
      <c r="CW196" t="inlineStr">
        <is>
          <t/>
        </is>
      </c>
    </row>
    <row r="197">
      <c r="A197" s="1" t="str">
        <f>HYPERLINK("https://iate.europa.eu/entry/result/3503668/all", "3503668")</f>
        <v>3503668</v>
      </c>
      <c r="B197" t="inlineStr">
        <is>
          <t>EDUCATION AND COMMUNICATIONS</t>
        </is>
      </c>
      <c r="C197" t="inlineStr">
        <is>
          <t>EDUCATION AND COMMUNICATIONS|information technology and data processing</t>
        </is>
      </c>
      <c r="D197" t="inlineStr">
        <is>
          <t>yes</t>
        </is>
      </c>
      <c r="E197" t="inlineStr">
        <is>
          <t/>
        </is>
      </c>
      <c r="F197" s="2" t="inlineStr">
        <is>
          <t>рекламиране в търсачки|
рекламиране с ключови думи|
реклама при търсене</t>
        </is>
      </c>
      <c r="G197" s="2" t="inlineStr">
        <is>
          <t>2|
3|
3</t>
        </is>
      </c>
      <c r="H197" s="2" t="inlineStr">
        <is>
          <t xml:space="preserve">|
|
</t>
        </is>
      </c>
      <c r="I197" t="inlineStr">
        <is>
          <t>форма на реклама онлайн, при която рекламодател заплаща за появяването на реклама в резултатите от търсене, когато интернет потребител въведе определени
ключови думи или фрази при търсене на
продукт или услуга</t>
        </is>
      </c>
      <c r="J197" s="2" t="inlineStr">
        <is>
          <t>placený vyhledávací odkaz|
reklama prostřednictvím klíčových slov|
placená reklama ve vyhledávačích|
reklama ve vyhledávačích|
reklama na základě klíčových slov|
placený odkaz</t>
        </is>
      </c>
      <c r="K197" s="2" t="inlineStr">
        <is>
          <t>3|
3|
3|
3|
3|
3</t>
        </is>
      </c>
      <c r="L197" s="2" t="inlineStr">
        <is>
          <t xml:space="preserve">|
|
|
|
|
</t>
        </is>
      </c>
      <c r="M197" t="inlineStr">
        <is>
          <t>jedna z metod
internetového marketingu, jejímž cílem je získat v internetovém vyhledávači pro
danou reklamu nebo odkaz přední umístění na stránce s výsledky vyhledávání</t>
        </is>
      </c>
      <c r="N197" s="2" t="inlineStr">
        <is>
          <t>søgemaskineannoncering</t>
        </is>
      </c>
      <c r="O197" s="2" t="inlineStr">
        <is>
          <t>3</t>
        </is>
      </c>
      <c r="P197" s="2" t="inlineStr">
        <is>
          <t/>
        </is>
      </c>
      <c r="Q197" t="inlineStr">
        <is>
          <t>måde, hvorpå man mod betaling kan få annoncer vist i toppen af en søgemaskines søgeresultater ved hjælp af målrettede søgeord</t>
        </is>
      </c>
      <c r="R197" s="2" t="inlineStr">
        <is>
          <t>entgeltlicher Referenzierungsdienst|
entgeltliche Referenzierung|
Suchmaschinenwerbung|
Werbung in Suchmaschinen|
Keyword-Advertising</t>
        </is>
      </c>
      <c r="S197" s="2" t="inlineStr">
        <is>
          <t>3|
3|
3|
3|
2</t>
        </is>
      </c>
      <c r="T197" s="2" t="inlineStr">
        <is>
          <t xml:space="preserve">|
|
|
|
</t>
        </is>
      </c>
      <c r="U197" t="inlineStr">
        <is>
          <t>Internet-Werbeform,
bei der Werbemittel auf den Webseiten abhängig von individuellen Schlüsselwörtern
angezeigt werden</t>
        </is>
      </c>
      <c r="V197" s="2" t="inlineStr">
        <is>
          <t>διαφήμιση βάσει λέξεων-κλειδιών|
διαφήμιση που συνδέεται με μηχανή αναζήτησης|
διαφήμιση αναζήτησης</t>
        </is>
      </c>
      <c r="W197" s="2" t="inlineStr">
        <is>
          <t>3|
3|
3</t>
        </is>
      </c>
      <c r="X197" s="2" t="inlineStr">
        <is>
          <t xml:space="preserve">|
|
</t>
        </is>
      </c>
      <c r="Y197" t="inlineStr">
        <is>
          <t>μέθοδος τοποθέτησης διαφημίσεων στις ιστοσελίδες, ανάλογα με τα αποτελέσματα από τα ερωτήματα των μηχανών αναζήτησης και η οποία στοχεύει στην καταλληλότερη αντιστοίχιση των όρων αναζήτησης - των λεγόμενων και λέξεων-κλειδιά - που εισάγονται σε αυτές</t>
        </is>
      </c>
      <c r="Z197" s="2" t="inlineStr">
        <is>
          <t>search ads|
keyword advertising|
paid search marketing|
search advertising|
search engine advertising|
paid search advertising|
paid referencing</t>
        </is>
      </c>
      <c r="AA197" s="2" t="inlineStr">
        <is>
          <t>1|
3|
3|
3|
3|
3|
3</t>
        </is>
      </c>
      <c r="AB197" s="2" t="inlineStr">
        <is>
          <t xml:space="preserve">|
|
|
|
|
|
</t>
        </is>
      </c>
      <c r="AC197" t="inlineStr">
        <is>
          <t>method of having
advertisements placed at the top of a search engine results page on a pay-per-click basis
in response to the use of targeted
keywords in search queries</t>
        </is>
      </c>
      <c r="AD197" s="2" t="inlineStr">
        <is>
          <t>publicidad mediante palabras clave|
publicidad en motores de búsqueda|
publicidad de motores de búsqueda|
servicio remunerado de referenciación</t>
        </is>
      </c>
      <c r="AE197" s="2" t="inlineStr">
        <is>
          <t>3|
3|
3|
3</t>
        </is>
      </c>
      <c r="AF197" s="2" t="inlineStr">
        <is>
          <t xml:space="preserve">|
|
|
</t>
        </is>
      </c>
      <c r="AG197" t="inlineStr">
        <is>
          <t>Rama del marketing digital que se ocupa de la planificación, el lanzamiento, la gestión y el seguimiento de las campañas de anuncios de pago en los motores de búsqueda. El principio de funcionamiento de la publicidad en buscadores es la definición de palabras clave que corresponden a los términos de búsqueda que usan los internautas para llegar a las páginas y que son relevantes para la página anunciante.</t>
        </is>
      </c>
      <c r="AH197" s="2" t="inlineStr">
        <is>
          <t>tasuline otsingureklaam|
otsingureklaam|
tasuline viitamine|
otsingumootorireklaam|
märksõnareklaam</t>
        </is>
      </c>
      <c r="AI197" s="2" t="inlineStr">
        <is>
          <t>2|
3|
2|
3|
3</t>
        </is>
      </c>
      <c r="AJ197" s="2" t="inlineStr">
        <is>
          <t xml:space="preserve">|
|
proposed|
|
</t>
        </is>
      </c>
      <c r="AK197" t="inlineStr">
        <is>
          <t>meetod, mis seisneb reklaami kuvamises &lt;a href="https://iate.europa.eu/entry/result/903231/et" target="_blank"&gt;&lt;i&gt;otsimootori&lt;/i&gt; &lt;/a&gt;tavaotsingu tulemustest eespool</t>
        </is>
      </c>
      <c r="AL197" s="2" t="inlineStr">
        <is>
          <t>hakukonemainonta|
hakusanamainonta</t>
        </is>
      </c>
      <c r="AM197" s="2" t="inlineStr">
        <is>
          <t>3|
3</t>
        </is>
      </c>
      <c r="AN197" s="2" t="inlineStr">
        <is>
          <t xml:space="preserve">|
</t>
        </is>
      </c>
      <c r="AO197" t="inlineStr">
        <is>
          <t>"kohdennettu mainonta, jossa käyttäjälle esitetään mainos hänen hakupalveluun kirjoittamansa hakusanan perusteella"</t>
        </is>
      </c>
      <c r="AP197" s="2" t="inlineStr">
        <is>
          <t>référencement payant</t>
        </is>
      </c>
      <c r="AQ197" s="2" t="inlineStr">
        <is>
          <t>3</t>
        </is>
      </c>
      <c r="AR197" s="2" t="inlineStr">
        <is>
          <t/>
        </is>
      </c>
      <c r="AS197" t="inlineStr">
        <is>
          <t>pratique consistant à acheter des mots-clés afin de faire apparaître un lien promotionnel vers son site en cas de concordance entre ces mots et ceux contenus dans la requête adressée par un internaute au moteur de recherche</t>
        </is>
      </c>
      <c r="AT197" s="2" t="inlineStr">
        <is>
          <t>fógraíocht inneall cuardaigh|
fógraíocht ar innill chuardaigh</t>
        </is>
      </c>
      <c r="AU197" s="2" t="inlineStr">
        <is>
          <t>3|
3</t>
        </is>
      </c>
      <c r="AV197" s="2" t="inlineStr">
        <is>
          <t xml:space="preserve">|
</t>
        </is>
      </c>
      <c r="AW197" t="inlineStr">
        <is>
          <t/>
        </is>
      </c>
      <c r="AX197" s="2" t="inlineStr">
        <is>
          <t>oglašavanje po ključnim riječima|
oglašavanje na tražilicama</t>
        </is>
      </c>
      <c r="AY197" s="2" t="inlineStr">
        <is>
          <t>3|
3</t>
        </is>
      </c>
      <c r="AZ197" s="2" t="inlineStr">
        <is>
          <t xml:space="preserve">|
</t>
        </is>
      </c>
      <c r="BA197" t="inlineStr">
        <is>
          <t/>
        </is>
      </c>
      <c r="BB197" s="2" t="inlineStr">
        <is>
          <t>fizetett hivatkozás|
fizetett keresés</t>
        </is>
      </c>
      <c r="BC197" s="2" t="inlineStr">
        <is>
          <t>3|
3</t>
        </is>
      </c>
      <c r="BD197" s="2" t="inlineStr">
        <is>
          <t xml:space="preserve">|
</t>
        </is>
      </c>
      <c r="BE197" t="inlineStr">
        <is>
          <t>marketinggyakorlat,
amelynek keretében a keresőprogrammal kapott találati oldalak tetején kattintásalapú
fizetés elvén működő, a keresés során beírt célzott kulcsszavak alapján megjelenő
hirdetéseket helyeznek el</t>
        </is>
      </c>
      <c r="BF197" s="2" t="inlineStr">
        <is>
          <t>pubblicità a partire da parole chiave|
posizionamento a pagamento|
pubblicità su motore di ricerca</t>
        </is>
      </c>
      <c r="BG197" s="2" t="inlineStr">
        <is>
          <t>3|
3|
3</t>
        </is>
      </c>
      <c r="BH197" s="2" t="inlineStr">
        <is>
          <t xml:space="preserve">|
|
</t>
        </is>
      </c>
      <c r="BI197" t="inlineStr">
        <is>
          <t>pratiche volte a promuovere a pagamento il proprio
sito sui motori di ricerca</t>
        </is>
      </c>
      <c r="BJ197" s="2" t="inlineStr">
        <is>
          <t>paieškinė reklama</t>
        </is>
      </c>
      <c r="BK197" s="2" t="inlineStr">
        <is>
          <t>2</t>
        </is>
      </c>
      <c r="BL197" s="2" t="inlineStr">
        <is>
          <t/>
        </is>
      </c>
      <c r="BM197" t="inlineStr">
        <is>
          <t>interneto reklama, siejama su vartotojo paieškos užklausa: paieškos sistemoje, pvz., Google, kartu su užklausos rezultatais vartotojui pateikiama su jo ieškoma informacija susijusi, pvz., pagal užklausos žodžius, reklama</t>
        </is>
      </c>
      <c r="BN197" s="2" t="inlineStr">
        <is>
          <t>reklāma meklētājprogrammās|
maksas atsauces pakalpojums</t>
        </is>
      </c>
      <c r="BO197" s="2" t="inlineStr">
        <is>
          <t>3|
3</t>
        </is>
      </c>
      <c r="BP197" s="2" t="inlineStr">
        <is>
          <t xml:space="preserve">|
</t>
        </is>
      </c>
      <c r="BQ197" t="inlineStr">
        <is>
          <t>metode, saskaņā ar kuru reklāmas tiek ievietotas meklētājprogrammas rezultātu lapas augšdaļā, pamatojoties uz maksu par klikšķi un atbildot uz mērķauditorijas atlases atslēgvārdu izmantošanu meklēšanas vaicājumos</t>
        </is>
      </c>
      <c r="BR197" s="2" t="inlineStr">
        <is>
          <t>referenzjar bi ħlas</t>
        </is>
      </c>
      <c r="BS197" s="2" t="inlineStr">
        <is>
          <t>3</t>
        </is>
      </c>
      <c r="BT197" s="2" t="inlineStr">
        <is>
          <t/>
        </is>
      </c>
      <c r="BU197" t="inlineStr">
        <is>
          <t>metodu kif ir-reklami jitqiegħdu fil-parti ta' fuq tal-paġna tar-riżultati ta' magna tat-tiftix fuq bażi ta’ pay-per-click bi tweġiba għall-użu ta' kliem ewlieni speċifikat fil-mistoqsijiet ta' tiftix</t>
        </is>
      </c>
      <c r="BV197" s="2" t="inlineStr">
        <is>
          <t>zoekmarketing|
zoekmachineadverteren|
zoekmachinemarketing</t>
        </is>
      </c>
      <c r="BW197" s="2" t="inlineStr">
        <is>
          <t>3|
3|
3</t>
        </is>
      </c>
      <c r="BX197" s="2" t="inlineStr">
        <is>
          <t xml:space="preserve">|
|
</t>
        </is>
      </c>
      <c r="BY197" t="inlineStr">
        <is>
          <t>het tegen betaling plaatsen van advertenties boven en naast de natuurlijke zoekresultaten</t>
        </is>
      </c>
      <c r="BZ197" s="2" t="inlineStr">
        <is>
          <t>keyword advertising</t>
        </is>
      </c>
      <c r="CA197" s="2" t="inlineStr">
        <is>
          <t>2</t>
        </is>
      </c>
      <c r="CB197" s="2" t="inlineStr">
        <is>
          <t/>
        </is>
      </c>
      <c r="CC197" t="inlineStr">
        <is>
          <t>forma reklamy, w której firma płaci za
wyświetlenie reklamy lub linku do strony internetowej na ekranie
komputera, gdy jego użytkownik używa określonego słowa lub frazy w celu wyszukania
informacji w internecie</t>
        </is>
      </c>
      <c r="CD197" s="2" t="inlineStr">
        <is>
          <t>publicidade nos motores de pesquisa|
publicidade nos motores de busca|
publicidade em pesquisas|
publicidade a partir de palavras-chave|
serviço remunerado de referenciamento</t>
        </is>
      </c>
      <c r="CE197" s="2" t="inlineStr">
        <is>
          <t>3|
3|
3|
3|
3</t>
        </is>
      </c>
      <c r="CF197" s="2" t="inlineStr">
        <is>
          <t xml:space="preserve">|
|
|
|
</t>
        </is>
      </c>
      <c r="CG197" t="inlineStr">
        <is>
          <t>Método de publicidade que consiste em exibir anúncios no topo e ao lado de uma página de resultados de um motor de busca, com base num sistema &lt;i&gt;pay-per-click&lt;/i&gt; (PPC), quando um utilizador da Internet digita palavras-chave ou frases específicas na pesquisa de um produto ou serviço.</t>
        </is>
      </c>
      <c r="CH197" s="2" t="inlineStr">
        <is>
          <t>SEA|
publicitate pe bază de cuvinte-cheie|
publicitate în motoarele de căutare|
publicitate plătită în contextul căutării</t>
        </is>
      </c>
      <c r="CI197" s="2" t="inlineStr">
        <is>
          <t>3|
3|
3|
3</t>
        </is>
      </c>
      <c r="CJ197" s="2" t="inlineStr">
        <is>
          <t xml:space="preserve">|
|
|
</t>
        </is>
      </c>
      <c r="CK197" t="inlineStr">
        <is>
          <t>metodă de promovare online prin care beneficiarii plătesc motoarele de căutare, pe baza unor cuvinte-cheie, pentru a le afișa conținutul publicitar în capul listei de rezultate atunci când utilizatorii motoarelor de căutare efectuează căutări conținând respectivele cuvinte-cheie</t>
        </is>
      </c>
      <c r="CL197" s="2" t="inlineStr">
        <is>
          <t>reklama na základe kľúčových slov|
reklama vo vyhľadávačoch</t>
        </is>
      </c>
      <c r="CM197" s="2" t="inlineStr">
        <is>
          <t>3|
3</t>
        </is>
      </c>
      <c r="CN197" s="2" t="inlineStr">
        <is>
          <t xml:space="preserve">preferred|
</t>
        </is>
      </c>
      <c r="CO197" t="inlineStr">
        <is>
          <t>jedna z metód &lt;a href="https://iate.europa.eu/entry/result/3579334/sk" target="_blank"&gt;marketingu vo vyhľadávačoch&lt;/a&gt;, pri ktorej vyhľadávač zobrazuje odkaz na webovú stránku na základe kľúčových slov, pričom objednávateľ platí podľa počtu kliknutí</t>
        </is>
      </c>
      <c r="CP197" s="2" t="inlineStr">
        <is>
          <t>oglaševanje na iskalnikih|
plačljivo oglaševanje v iskalniku|
oglaševanje po ključnih besedah</t>
        </is>
      </c>
      <c r="CQ197" s="2" t="inlineStr">
        <is>
          <t>3|
3|
3</t>
        </is>
      </c>
      <c r="CR197" s="2" t="inlineStr">
        <is>
          <t xml:space="preserve">|
|
</t>
        </is>
      </c>
      <c r="CS197" t="inlineStr">
        <is>
          <t>oglaševanje, ki temelji na zakupu ključnih besed, ki jih oglaševalec izbere glede na svojo branžo in psihologijo ciljnih kupcev, ki iščejo informacije</t>
        </is>
      </c>
      <c r="CT197" s="2" t="inlineStr">
        <is>
          <t>sökordsannonsering|
sökmotorannonsering</t>
        </is>
      </c>
      <c r="CU197" s="2" t="inlineStr">
        <is>
          <t>3|
3</t>
        </is>
      </c>
      <c r="CV197" s="2" t="inlineStr">
        <is>
          <t xml:space="preserve">|
</t>
        </is>
      </c>
      <c r="CW197" t="inlineStr">
        <is>
          <t>metod som består i att man köper annonsplats för att synliggöra företaget
på sökmotorer; betalas t.ex. per klick (PPC) eller per tusen visningar (CPM)</t>
        </is>
      </c>
    </row>
    <row r="198">
      <c r="A198" s="1" t="str">
        <f>HYPERLINK("https://iate.europa.eu/entry/result/1863484/all", "1863484")</f>
        <v>1863484</v>
      </c>
      <c r="B198" t="inlineStr">
        <is>
          <t>EDUCATION AND COMMUNICATIONS</t>
        </is>
      </c>
      <c r="C198" t="inlineStr">
        <is>
          <t>EDUCATION AND COMMUNICATIONS|communications|communications systems;EDUCATION AND COMMUNICATIONS|information technology and data processing</t>
        </is>
      </c>
      <c r="D198" t="inlineStr">
        <is>
          <t>yes</t>
        </is>
      </c>
      <c r="E198" t="inlineStr">
        <is>
          <t/>
        </is>
      </c>
      <c r="F198" s="2" t="inlineStr">
        <is>
          <t>мрежа за доставяне на съдържание|
CDN</t>
        </is>
      </c>
      <c r="G198" s="2" t="inlineStr">
        <is>
          <t>3|
3</t>
        </is>
      </c>
      <c r="H198" s="2" t="inlineStr">
        <is>
          <t xml:space="preserve">|
</t>
        </is>
      </c>
      <c r="I198" t="inlineStr">
        <is>
          <t>разпределена система от сървъри, разположени в множество центрове за данни, които кершират съдържание от първоначални сървъри, след което го предоставят на потребителите, като по този начин се намалява натоварването на първоначалните сървъри и се осигурява висока разполагаемост и ефективност на потребителите</t>
        </is>
      </c>
      <c r="J198" s="2" t="inlineStr">
        <is>
          <t>síť pro doručování obsahu</t>
        </is>
      </c>
      <c r="K198" s="2" t="inlineStr">
        <is>
          <t>3</t>
        </is>
      </c>
      <c r="L198" s="2" t="inlineStr">
        <is>
          <t/>
        </is>
      </c>
      <c r="M198" t="inlineStr">
        <is>
          <t>síť geograficky distribuovaných serverů za
účelem zajištění
vysoké dostupnosti, přístupnosti nebo rychlého
poskytování digitálního obsahu a služeb
uživatelům internetu jménem poskytovatelů obsahu
a služeb</t>
        </is>
      </c>
      <c r="N198" s="2" t="inlineStr">
        <is>
          <t>indholdsdistributionsnetværk|
netværk til levering af indhold|
CDN</t>
        </is>
      </c>
      <c r="O198" s="2" t="inlineStr">
        <is>
          <t>3|
3|
3</t>
        </is>
      </c>
      <c r="P198" s="2" t="inlineStr">
        <is>
          <t xml:space="preserve">|
|
</t>
        </is>
      </c>
      <c r="Q198" t="inlineStr">
        <is>
          <t>et netværk af servere, der samarbejder om at levere/vise indhold i form af billeder, videoer, tekst og kode for at sikre en mere flydende og hurtigere oplevelse for brugerne, uanset hvor de befinder sig rent geografisk. Bruges oftest af hjemmesider med meget trafik og/eller en global målgruppe</t>
        </is>
      </c>
      <c r="R198" s="2" t="inlineStr">
        <is>
          <t>Netzwerk für die Bereitstellung von Inhalten|
Netz zur Bereitstellung von Inhalten|
CDN|
Content Delivery Network</t>
        </is>
      </c>
      <c r="S198" s="2" t="inlineStr">
        <is>
          <t>3|
3|
3|
3</t>
        </is>
      </c>
      <c r="T198" s="2" t="inlineStr">
        <is>
          <t xml:space="preserve">|
|
|
</t>
        </is>
      </c>
      <c r="U198" t="inlineStr">
        <is>
          <t>Netz regional
verteilter und über das Internet verbundener Server, mit dem Inhalte –
insbesondere große Mediendateien – ausgeliefert werden und auch bei großen
Lastspitzen ein optimaler Datendurchsatz gewährleistet wird</t>
        </is>
      </c>
      <c r="V198" s="2" t="inlineStr">
        <is>
          <t>δίκτυο διαβίβασης περιεχομένου|
δίκτυο διανομής περιεχομένου</t>
        </is>
      </c>
      <c r="W198" s="2" t="inlineStr">
        <is>
          <t>3|
3</t>
        </is>
      </c>
      <c r="X198" s="2" t="inlineStr">
        <is>
          <t xml:space="preserve">|
</t>
        </is>
      </c>
      <c r="Y198" t="inlineStr">
        <is>
          <t/>
        </is>
      </c>
      <c r="Z198" s="2" t="inlineStr">
        <is>
          <t>content delivery network|
content distribution network|
CDN</t>
        </is>
      </c>
      <c r="AA198" s="2" t="inlineStr">
        <is>
          <t>3|
3|
3</t>
        </is>
      </c>
      <c r="AB198" s="2" t="inlineStr">
        <is>
          <t xml:space="preserve">|
|
</t>
        </is>
      </c>
      <c r="AC198" t="inlineStr">
        <is>
          <t>large distributed system of servers deployed in multiple data centers across the Internet used to serve content to end-users with high availability and high performance</t>
        </is>
      </c>
      <c r="AD198" s="2" t="inlineStr">
        <is>
          <t>red de distribución de contenidos|
red de entrega de contenidos|
CDN</t>
        </is>
      </c>
      <c r="AE198" s="2" t="inlineStr">
        <is>
          <t>3|
3|
3</t>
        </is>
      </c>
      <c r="AF198" s="2" t="inlineStr">
        <is>
          <t xml:space="preserve">|
|
</t>
        </is>
      </c>
      <c r="AG198" t="inlineStr">
        <is>
          <t>Grupo de servidores interconectados y distribuidos geográficamente que proporcionan contenido de internet en caché desde una ubicación de red más cercana a un usuario, para acelerar su entrega.</t>
        </is>
      </c>
      <c r="AH198" s="2" t="inlineStr">
        <is>
          <t>sisulevivõrk</t>
        </is>
      </c>
      <c r="AI198" s="2" t="inlineStr">
        <is>
          <t>3</t>
        </is>
      </c>
      <c r="AJ198" s="2" t="inlineStr">
        <is>
          <t/>
        </is>
      </c>
      <c r="AK198" t="inlineStr">
        <is>
          <t>hajus serverite süsteem, mis väljastab kasutajale veebilehti ja muud veebisisu sõltuvalt kasutaja geograafilisest asukohast, veebilehe päritolust, sisu väljastavast serverist</t>
        </is>
      </c>
      <c r="AL198" s="2" t="inlineStr">
        <is>
          <t>sisällönjakeluverkko</t>
        </is>
      </c>
      <c r="AM198" s="2" t="inlineStr">
        <is>
          <t>3</t>
        </is>
      </c>
      <c r="AN198" s="2" t="inlineStr">
        <is>
          <t/>
        </is>
      </c>
      <c r="AO198" t="inlineStr">
        <is>
          <t>maantieteellisesti hajautettu verkko, joka koostuu välityspalvelimista ja näille tarpeellisista konesaleista ja yhteyksistä</t>
        </is>
      </c>
      <c r="AP198" s="2" t="inlineStr">
        <is>
          <t>réseau d'acheminement de contenu|
réseau de diffusion de contenu|
réseau de distribution de contenu|
RDC</t>
        </is>
      </c>
      <c r="AQ198" s="2" t="inlineStr">
        <is>
          <t>3|
3|
3|
3</t>
        </is>
      </c>
      <c r="AR198" s="2" t="inlineStr">
        <is>
          <t xml:space="preserve">|
|
|
</t>
        </is>
      </c>
      <c r="AS198" t="inlineStr">
        <is>
          <t>réseau constitué de serveurs reliés par l'internet, qui permet d'améliorer l'accès à des contenus volumineux ou très demandés en les copiant sur un grand nombre de ces serveurs</t>
        </is>
      </c>
      <c r="AT198" s="2" t="inlineStr">
        <is>
          <t>CDN|
líonra soláthair ábhair</t>
        </is>
      </c>
      <c r="AU198" s="2" t="inlineStr">
        <is>
          <t>3|
3</t>
        </is>
      </c>
      <c r="AV198" s="2" t="inlineStr">
        <is>
          <t xml:space="preserve">|
</t>
        </is>
      </c>
      <c r="AW198" t="inlineStr">
        <is>
          <t/>
        </is>
      </c>
      <c r="AX198" s="2" t="inlineStr">
        <is>
          <t>mreža za isporuku sadržaja|
mreža za distribuciju sadržaja</t>
        </is>
      </c>
      <c r="AY198" s="2" t="inlineStr">
        <is>
          <t>3|
2</t>
        </is>
      </c>
      <c r="AZ198" s="2" t="inlineStr">
        <is>
          <t xml:space="preserve">|
</t>
        </is>
      </c>
      <c r="BA198" t="inlineStr">
        <is>
          <t/>
        </is>
      </c>
      <c r="BB198" s="2" t="inlineStr">
        <is>
          <t>tartalomszolgáltató hálózat|
CDN|
tartalomelosztó hálózat</t>
        </is>
      </c>
      <c r="BC198" s="2" t="inlineStr">
        <is>
          <t>3|
3|
3</t>
        </is>
      </c>
      <c r="BD198" s="2" t="inlineStr">
        <is>
          <t xml:space="preserve">|
|
</t>
        </is>
      </c>
      <c r="BE198" t="inlineStr">
        <is>
          <t>az egész világon található adatközpontok
és szervereik földrajzilag elosztott hálózata, amely a magas rendelkezésre
állás és teljesítmény jegyében szolgáltat internetes tartalmat a
végfelhasználóknak</t>
        </is>
      </c>
      <c r="BF198" s="2" t="inlineStr">
        <is>
          <t>rete per la distribuzione di contenuti|
content delivery network|
CDN|
rete per la consegna di contenuti</t>
        </is>
      </c>
      <c r="BG198" s="2" t="inlineStr">
        <is>
          <t>3|
3|
3|
3</t>
        </is>
      </c>
      <c r="BH198" s="2" t="inlineStr">
        <is>
          <t xml:space="preserve">|
|
|
</t>
        </is>
      </c>
      <c r="BI198" t="inlineStr">
        <is>
          <t>sistema di computer collegati in &lt;a href="https://it.wikipedia.org/wiki/Rete_informatica" target="_blank"&gt;r&lt;/a&gt;ete che collaborano in maniera trasparente, sotto forma di &lt;a href="https://it.wikipedia.org/wiki/Sistema_distribuito" target="_blank"&gt;s&lt;/a&gt;istema distribuito per ripartire contenuti (specialmente contenuti multimediali di grandi dimensioni) agli utenti finali</t>
        </is>
      </c>
      <c r="BJ198" s="2" t="inlineStr">
        <is>
          <t>paskirstytasis turinio perdavimo tinklas|
turinio teikimo tinklas</t>
        </is>
      </c>
      <c r="BK198" s="2" t="inlineStr">
        <is>
          <t>3|
2</t>
        </is>
      </c>
      <c r="BL198" s="2" t="inlineStr">
        <is>
          <t xml:space="preserve">|
</t>
        </is>
      </c>
      <c r="BM198" t="inlineStr">
        <is>
          <t>grupė geografiškai išskirstytų serverių, kurie veikia kartu, kad greitai ir kokybiškai perduotų interneto turinį</t>
        </is>
      </c>
      <c r="BN198" s="2" t="inlineStr">
        <is>
          <t>satura piegādes tīkls</t>
        </is>
      </c>
      <c r="BO198" s="2" t="inlineStr">
        <is>
          <t>3</t>
        </is>
      </c>
      <c r="BP198" s="2" t="inlineStr">
        <is>
          <t/>
        </is>
      </c>
      <c r="BQ198" t="inlineStr">
        <is>
          <t>liela izkliedēta serveru sistēma, kas izvietota vairākos datu centros visā internetā; to izmanto, lai ar augstu pieejamību un augstu veiktspēju nodrošinātu saturu galalietotājiem</t>
        </is>
      </c>
      <c r="BR198" s="2" t="inlineStr">
        <is>
          <t>network ta' distribuzzjoni tal-kontenut|
network ta' twassil tal-kontenut</t>
        </is>
      </c>
      <c r="BS198" s="2" t="inlineStr">
        <is>
          <t>3|
3</t>
        </is>
      </c>
      <c r="BT198" s="2" t="inlineStr">
        <is>
          <t xml:space="preserve">|
</t>
        </is>
      </c>
      <c r="BU198" t="inlineStr">
        <is>
          <t>network ta’ servers distribwiti
ġeografikament bil-għan li jiġu żgurati disponibbiltà għolja, aċċessibbiltà jew twassil
malajr ta’ kontenut u servizzi diġitali lil utenti tal-internet f’isem il-fornituri ta’
kontenut u ta’ servizzi;</t>
        </is>
      </c>
      <c r="BV198" s="2" t="inlineStr">
        <is>
          <t>CDN|
contentdistributienetwerk</t>
        </is>
      </c>
      <c r="BW198" s="2" t="inlineStr">
        <is>
          <t>3|
3</t>
        </is>
      </c>
      <c r="BX198" s="2" t="inlineStr">
        <is>
          <t xml:space="preserve">|
</t>
        </is>
      </c>
      <c r="BY198" t="inlineStr">
        <is>
          <t>netwerk van &lt;a href="https://iate.europa.eu/entry/result/897320/nl" target="_blank"&gt;proxyservers &lt;/a&gt;die geografisch verspreid zijn over het internet in verschillende datacenters, zodat gebruikers snel en zonder vertraging content kunnen binnenhalen</t>
        </is>
      </c>
      <c r="BZ198" s="2" t="inlineStr">
        <is>
          <t>sieć dostarczania treści|
CDN</t>
        </is>
      </c>
      <c r="CA198" s="2" t="inlineStr">
        <is>
          <t>3|
3</t>
        </is>
      </c>
      <c r="CB198" s="2" t="inlineStr">
        <is>
          <t xml:space="preserve">|
</t>
        </is>
      </c>
      <c r="CC198" t="inlineStr">
        <is>
          <t>system serwerów zaprojektowany do wydajnego dostarczania rozmaitego rodzaju treści, takich jak muzyka, graficzne obrazy lub realizacje wideo, do klientów w dowolnym miejscu na świecie</t>
        </is>
      </c>
      <c r="CD198" s="2" t="inlineStr">
        <is>
          <t>CDN|
rede de distribuição de conteúdos</t>
        </is>
      </c>
      <c r="CE198" s="2" t="inlineStr">
        <is>
          <t>3|
3</t>
        </is>
      </c>
      <c r="CF198" s="2" t="inlineStr">
        <is>
          <t xml:space="preserve">|
</t>
        </is>
      </c>
      <c r="CG198" t="inlineStr">
        <is>
          <t>Rede otimizada para distribuir conteúdos específicos, como páginas Web estáticas, sítios Web baseados em transações, conteúdos estáticos diversos (desde &lt;i&gt;software &lt;/i&gt;a conteúdos multimédia), &lt;a href="https://iate.europa.eu/entry/result/919020/pt" target="_blank"&gt;fluxo contínuo&lt;/a&gt; de conteúdos multimédia ou mesmo emissão em tempo real de áudio e vídeo, com o propósito de fornecer aos utilizadores os conteúdos mais atualizados, de forma rápida e com elevada
disponibilidade.</t>
        </is>
      </c>
      <c r="CH198" s="2" t="inlineStr">
        <is>
          <t>rețea de distribuție de conținut</t>
        </is>
      </c>
      <c r="CI198" s="2" t="inlineStr">
        <is>
          <t>3</t>
        </is>
      </c>
      <c r="CJ198" s="2" t="inlineStr">
        <is>
          <t/>
        </is>
      </c>
      <c r="CK198" t="inlineStr">
        <is>
          <t>rețea distribuită la nivel global de servere de tip proxy disponibilă în mai multe centre de date</t>
        </is>
      </c>
      <c r="CL198" s="2" t="inlineStr">
        <is>
          <t>sieť na distribuovanie obsahu|
sieť na sprístupňovanie obsahu|
sieť na distribúciu obsahu</t>
        </is>
      </c>
      <c r="CM198" s="2" t="inlineStr">
        <is>
          <t>3|
3|
3</t>
        </is>
      </c>
      <c r="CN198" s="2" t="inlineStr">
        <is>
          <t xml:space="preserve">|
preferred|
</t>
        </is>
      </c>
      <c r="CO198" t="inlineStr">
        <is>
          <t>sieť geograficky distribuovaných serverov
na zabezpečenie vysokej dostupnosti, prístupnosti alebo rýchleho doručenia digitálneho
obsahu a služieb používateľom internetu v mene poskytovateľov obsahu a služieb</t>
        </is>
      </c>
      <c r="CP198" s="2" t="inlineStr">
        <is>
          <t>omrežje za dostavo vsebin|
omrežje za razširjanje vsebin</t>
        </is>
      </c>
      <c r="CQ198" s="2" t="inlineStr">
        <is>
          <t>3|
2</t>
        </is>
      </c>
      <c r="CR198" s="2" t="inlineStr">
        <is>
          <t xml:space="preserve">|
</t>
        </is>
      </c>
      <c r="CS198" t="inlineStr">
        <is>
          <t>obširni porazdeljen sistem strežnikov v podatkovnih centrih na internetu, ki končnim uporabnikom zagotavlja veliko razpoložljivost in zmogljivost</t>
        </is>
      </c>
      <c r="CT198" s="2" t="inlineStr">
        <is>
          <t>innehållsleveransnätverk</t>
        </is>
      </c>
      <c r="CU198" s="2" t="inlineStr">
        <is>
          <t>3</t>
        </is>
      </c>
      <c r="CV198" s="2" t="inlineStr">
        <is>
          <t/>
        </is>
      </c>
      <c r="CW198" t="inlineStr">
        <is>
          <t>nätverk av geografiskt spridda internet­servrar som på ett samordnat sätt överför video, musik och annat till mottagare så snabbt som möjligt</t>
        </is>
      </c>
    </row>
    <row r="199">
      <c r="A199" s="1" t="str">
        <f>HYPERLINK("https://iate.europa.eu/entry/result/3591346/all", "3591346")</f>
        <v>3591346</v>
      </c>
      <c r="B199" t="inlineStr">
        <is>
          <t>EDUCATION AND COMMUNICATIONS;TRADE</t>
        </is>
      </c>
      <c r="C199" t="inlineStr">
        <is>
          <t>EDUCATION AND COMMUNICATIONS|communications|communications systems|Internet;TRADE|marketing|commercial transaction|sale|distance selling|electronic commerce;EDUCATION AND COMMUNICATIONS|information technology and data processing</t>
        </is>
      </c>
      <c r="D199" t="inlineStr">
        <is>
          <t>yes</t>
        </is>
      </c>
      <c r="E199" t="inlineStr">
        <is>
          <t/>
        </is>
      </c>
      <c r="F199" s="2" t="inlineStr">
        <is>
          <t>тъмен модел</t>
        </is>
      </c>
      <c r="G199" s="2" t="inlineStr">
        <is>
          <t>3</t>
        </is>
      </c>
      <c r="H199" s="2" t="inlineStr">
        <is>
          <t/>
        </is>
      </c>
      <c r="I199" t="inlineStr">
        <is>
          <t>начини на оформяне на интерфейс, които целят да подведат или принудят потребителя да вземе неволно и потенциално вредно решение или да направи такава покупка</t>
        </is>
      </c>
      <c r="J199" s="2" t="inlineStr">
        <is>
          <t>klamavé prvky v uživatelském rozhraní|
temný vzorec</t>
        </is>
      </c>
      <c r="K199" s="2" t="inlineStr">
        <is>
          <t>2|
3</t>
        </is>
      </c>
      <c r="L199" s="2" t="inlineStr">
        <is>
          <t xml:space="preserve">|
</t>
        </is>
      </c>
      <c r="M199" t="inlineStr">
        <is>
          <t>záměrně naprogramované prvky, které mají za cíl uživatele oklamat a přinutit ho, aby
udělal něco, co ve skutečnosti nechce</t>
        </is>
      </c>
      <c r="N199" s="2" t="inlineStr">
        <is>
          <t>mørke mønstre|
dark pattern</t>
        </is>
      </c>
      <c r="O199" s="2" t="inlineStr">
        <is>
          <t>3|
3</t>
        </is>
      </c>
      <c r="P199" s="2" t="inlineStr">
        <is>
          <t xml:space="preserve">|
</t>
        </is>
      </c>
      <c r="Q199" t="inlineStr">
        <is>
          <t>en digital løsning, der lokker eller snyder en bruger af et interface (f.eks. et website eller en app) til at foretage utilsigtede valg, som potentielt er til skade for vedkommende</t>
        </is>
      </c>
      <c r="R199" s="2" t="inlineStr">
        <is>
          <t>Dark Pattern</t>
        </is>
      </c>
      <c r="S199" s="2" t="inlineStr">
        <is>
          <t>3</t>
        </is>
      </c>
      <c r="T199" s="2" t="inlineStr">
        <is>
          <t/>
        </is>
      </c>
      <c r="U199" t="inlineStr">
        <is>
          <t>Benutzerschnittstellen-Design,
das darauf ausgelegt ist, Benutzer einer Schnittstelle zu Handlungen zu
verleiten, die ihren Interessen entgegenlaufen</t>
        </is>
      </c>
      <c r="V199" s="2" t="inlineStr">
        <is>
          <t>παραπλανητικό μοτίβο|
σκοτεινό μοτίβο</t>
        </is>
      </c>
      <c r="W199" s="2" t="inlineStr">
        <is>
          <t>2|
3</t>
        </is>
      </c>
      <c r="X199" s="2" t="inlineStr">
        <is>
          <t xml:space="preserve">proposed|
</t>
        </is>
      </c>
      <c r="Y199" t="inlineStr">
        <is>
          <t>σχεδιαστικές επιλογές που κάνουν διάφορες ιστοσελίδες για να κάνουν τον επισκέπτη να ξοδέψει περισσότερο χρόνο ή χρήμα σε αυτές</t>
        </is>
      </c>
      <c r="Z199" s="2" t="inlineStr">
        <is>
          <t>deceptive design pattern|
dark pattern</t>
        </is>
      </c>
      <c r="AA199" s="2" t="inlineStr">
        <is>
          <t>3|
3</t>
        </is>
      </c>
      <c r="AB199" s="2" t="inlineStr">
        <is>
          <t xml:space="preserve">|
</t>
        </is>
      </c>
      <c r="AC199" t="inlineStr">
        <is>
          <t>design elements that deliberately obscure, mislead, coerce and/or deceive users of an interface into making unintended and possibly harmful choices and purchases</t>
        </is>
      </c>
      <c r="AD199" s="2" t="inlineStr">
        <is>
          <t>interfaz engañosa|
patrón oscuro</t>
        </is>
      </c>
      <c r="AE199" s="2" t="inlineStr">
        <is>
          <t>3|
3</t>
        </is>
      </c>
      <c r="AF199" s="2" t="inlineStr">
        <is>
          <t xml:space="preserve">preferred|
</t>
        </is>
      </c>
      <c r="AG199" t="inlineStr">
        <is>
          <t>Elementos del diseño de las interfaces de las aplicaciones y los sitios web que están deliberadamente destinados a inducir al usuario de la interfaz a tomar decisiones que no desea o de las que no es consciente, para beneficiarlo no a él sino al propietario del sitio web o de la aplicación.</t>
        </is>
      </c>
      <c r="AH199" s="2" t="inlineStr">
        <is>
          <t>petunõks|
petuskeem|
petuelement|
eksitav liides</t>
        </is>
      </c>
      <c r="AI199" s="2" t="inlineStr">
        <is>
          <t>2|
2|
2|
2</t>
        </is>
      </c>
      <c r="AJ199" s="2" t="inlineStr">
        <is>
          <t>|
|
|
proposed</t>
        </is>
      </c>
      <c r="AK199" t="inlineStr">
        <is>
          <t>võte, mis paneb võrgu kasutaja tegema talle kahjulikke toiminguid</t>
        </is>
      </c>
      <c r="AL199" s="2" t="inlineStr">
        <is>
          <t>harhauttava suunnittelu|
dark pattern -tekniikka|
pimeä kaava</t>
        </is>
      </c>
      <c r="AM199" s="2" t="inlineStr">
        <is>
          <t>3|
3|
2</t>
        </is>
      </c>
      <c r="AN199" s="2" t="inlineStr">
        <is>
          <t xml:space="preserve">|
|
</t>
        </is>
      </c>
      <c r="AO199" t="inlineStr">
        <is>
          <t>suunnittelutekniikkaa, jolla painostetaan tai harhautetaan kuluttajia 
tekemään päätöksiä, joilla on heille kielteisiä seurauksia</t>
        </is>
      </c>
      <c r="AP199" s="2" t="inlineStr">
        <is>
          <t>design manipulateur|
design trompeur|
piège à utilisateurs|
interface truquée|
design douteux</t>
        </is>
      </c>
      <c r="AQ199" s="2" t="inlineStr">
        <is>
          <t>2|
2|
3|
3|
2</t>
        </is>
      </c>
      <c r="AR199" s="2" t="inlineStr">
        <is>
          <t xml:space="preserve">|
admitted|
|
|
</t>
        </is>
      </c>
      <c r="AS199" t="inlineStr">
        <is>
          <t>interface utilisateur trompeuse, soigneusement
conçue pour qu'un utilisateur fasse des choix sans qu'il en soit
conscient ou qu'il ne souhaite pas faire grâce à des astuces ergonomiques</t>
        </is>
      </c>
      <c r="AT199" t="inlineStr">
        <is>
          <t/>
        </is>
      </c>
      <c r="AU199" t="inlineStr">
        <is>
          <t/>
        </is>
      </c>
      <c r="AV199" t="inlineStr">
        <is>
          <t/>
        </is>
      </c>
      <c r="AW199" t="inlineStr">
        <is>
          <t/>
        </is>
      </c>
      <c r="AX199" s="2" t="inlineStr">
        <is>
          <t>tamni obrazac</t>
        </is>
      </c>
      <c r="AY199" s="2" t="inlineStr">
        <is>
          <t>2</t>
        </is>
      </c>
      <c r="AZ199" s="2" t="inlineStr">
        <is>
          <t>proposed</t>
        </is>
      </c>
      <c r="BA199" t="inlineStr">
        <is>
          <t/>
        </is>
      </c>
      <c r="BB199" s="2" t="inlineStr">
        <is>
          <t>sötét megoldás</t>
        </is>
      </c>
      <c r="BC199" s="2" t="inlineStr">
        <is>
          <t>3</t>
        </is>
      </c>
      <c r="BD199" s="2" t="inlineStr">
        <is>
          <t/>
        </is>
      </c>
      <c r="BE199" t="inlineStr">
        <is>
          <t>olyan webes kialakítási elemek,
amelyek szándékosan félrevezetik, illetve becsapják a felhasználókat, és így
meggondolatlan döntésekre és számukra előnytelen vásárlásokra késztetik őket</t>
        </is>
      </c>
      <c r="BF199" s="2" t="inlineStr">
        <is>
          <t>percorso oscuro|
modello oscuro|
&lt;i&gt;dark pattern&lt;/i&gt;</t>
        </is>
      </c>
      <c r="BG199" s="2" t="inlineStr">
        <is>
          <t>3|
3|
3</t>
        </is>
      </c>
      <c r="BH199" s="2" t="inlineStr">
        <is>
          <t xml:space="preserve">|
|
</t>
        </is>
      </c>
      <c r="BI199" t="inlineStr">
        <is>
          <t>elementi dell’interfaccia grafica il cui scopo è quello di portare l’utente a compiere azioni non desiderate o ad eseguire procedure talmente complesse da scoraggiare l’utente da qualsiasi controllo effettivo sui suoi dati personali</t>
        </is>
      </c>
      <c r="BJ199" s="2" t="inlineStr">
        <is>
          <t>manipuliatyvus dizaino sprendimas|
tamsusis modelis</t>
        </is>
      </c>
      <c r="BK199" s="2" t="inlineStr">
        <is>
          <t>3|
2</t>
        </is>
      </c>
      <c r="BL199" s="2" t="inlineStr">
        <is>
          <t xml:space="preserve">|
</t>
        </is>
      </c>
      <c r="BM199" t="inlineStr">
        <is>
          <t>sąsajos dizaino elementai, kuriais naudotojai specialiai klaidinami, kad įsigydami prekes ar naudodamiesi paslaugomis priimtų nenorimus ir gal net jiems žalingus sprendimus</t>
        </is>
      </c>
      <c r="BN199" s="2" t="inlineStr">
        <is>
          <t>maldinoša saskarne</t>
        </is>
      </c>
      <c r="BO199" s="2" t="inlineStr">
        <is>
          <t>3</t>
        </is>
      </c>
      <c r="BP199" s="2" t="inlineStr">
        <is>
          <t/>
        </is>
      </c>
      <c r="BQ199" t="inlineStr">
        <is>
          <t>dizaina elementi, kas tīši aizsedz, maldina un mudina tīmekļa vietnes apmeklētājus veikt neparedzētas un, iespējams, kaitīgas izvēles un pirkumus</t>
        </is>
      </c>
      <c r="BR199" s="2" t="inlineStr">
        <is>
          <t>element qarrieqi|
dark pattern</t>
        </is>
      </c>
      <c r="BS199" s="2" t="inlineStr">
        <is>
          <t>3|
3</t>
        </is>
      </c>
      <c r="BT199" s="2" t="inlineStr">
        <is>
          <t xml:space="preserve">|
</t>
        </is>
      </c>
      <c r="BU199" t="inlineStr">
        <is>
          <t>elementi ta' disinn li deliberatament jgħattu, jiżgwidaw, jisfurzaw u/jew iqarrqu bl-utenti ta' interfaċċa biex jagħmlu għażliet u xirjiet mhux intenzjonati u possibbilment dannużi</t>
        </is>
      </c>
      <c r="BV199" s="2" t="inlineStr">
        <is>
          <t>donker patroon</t>
        </is>
      </c>
      <c r="BW199" s="2" t="inlineStr">
        <is>
          <t>3</t>
        </is>
      </c>
      <c r="BX199" s="2" t="inlineStr">
        <is>
          <t/>
        </is>
      </c>
      <c r="BY199" t="inlineStr">
        <is>
          <t>elementen in het ontwerp van een gebruikersinterface die er bewust op gericht zijn gebruikers te misleiden, of aan te zetten iets te doen (bijv. iets kopen) wat ze anders niet zouden doen</t>
        </is>
      </c>
      <c r="BZ199" s="2" t="inlineStr">
        <is>
          <t>zwodniczy interfejs</t>
        </is>
      </c>
      <c r="CA199" s="2" t="inlineStr">
        <is>
          <t>3</t>
        </is>
      </c>
      <c r="CB199" s="2" t="inlineStr">
        <is>
          <t/>
        </is>
      </c>
      <c r="CC199" t="inlineStr">
        <is>
          <t>interfejs użytkownika, który wymusza na nim określone działania, przy czym użytkownik ten nie jest do końca świadomy, z czym wiąże się jego zachowanie na danej stronie internetowej (np. mogą być wyłudzone jego dane osobowe, może nieświadomie zawrzeć umowę z comiesięcznymi płatnościami i in.)</t>
        </is>
      </c>
      <c r="CD199" s="2" t="inlineStr">
        <is>
          <t>padrão obscuro</t>
        </is>
      </c>
      <c r="CE199" s="2" t="inlineStr">
        <is>
          <t>2</t>
        </is>
      </c>
      <c r="CF199" s="2" t="inlineStr">
        <is>
          <t/>
        </is>
      </c>
      <c r="CG199" t="inlineStr">
        <is>
          <t>Técnica de conceção de interfaces em linha que influencia ou engana os consumidores, levando-os a tomar decisões indesejadas que têm consequências negativas para os mesmos.</t>
        </is>
      </c>
      <c r="CH199" s="2" t="inlineStr">
        <is>
          <t>interfață înșelătoare|
elemente de design manipulator (&lt;i&gt;dark patterns&lt;/i&gt;)</t>
        </is>
      </c>
      <c r="CI199" s="2" t="inlineStr">
        <is>
          <t>3|
3</t>
        </is>
      </c>
      <c r="CJ199" s="2" t="inlineStr">
        <is>
          <t xml:space="preserve">|
</t>
        </is>
      </c>
      <c r="CK199" t="inlineStr">
        <is>
          <t>elemente de design ale unei interfețe online care abuzează de tendințele comportamentale ale utilizatorilor acesteia sau le distorsionează procesele decizionale, influențându-i să facă alegeri neintenționate sau nedorite</t>
        </is>
      </c>
      <c r="CL199" s="2" t="inlineStr">
        <is>
          <t>temný mechanizmus|
temný vzorec</t>
        </is>
      </c>
      <c r="CM199" s="2" t="inlineStr">
        <is>
          <t>3|
3</t>
        </is>
      </c>
      <c r="CN199" s="2" t="inlineStr">
        <is>
          <t>|
preferred</t>
        </is>
      </c>
      <c r="CO199" t="inlineStr">
        <is>
          <t>prvky dizajnu webovej lokality alebo aplikácie, ktoré používateľov zámerne zavádzajú a navádzajú na to, aby si vybrali či kúpili to, o čo v skutočnosti nemajú záujem</t>
        </is>
      </c>
      <c r="CP199" s="2" t="inlineStr">
        <is>
          <t>temni vzorec</t>
        </is>
      </c>
      <c r="CQ199" s="2" t="inlineStr">
        <is>
          <t>3</t>
        </is>
      </c>
      <c r="CR199" s="2" t="inlineStr">
        <is>
          <t/>
        </is>
      </c>
      <c r="CS199" t="inlineStr">
        <is>
          <t>&lt;div&gt;način manipuliranja potrošnikov za nakup izdelkov; spletni vmesnik ali njegov del, ki ponudnikom storitev omogoča, da izkoriščajo kognitivno
pristranskost in spletne potrošnike
spodbudijo k nakupu blaga in storitev, ki
jih ne želijo, ali da razkrijejo informacije
o sebi, ki jih ne bi želeli razkriti, to pa
lahko dosežejo z zavajanjem ali
napeljevanje prejemnikov storitve ter s
spodkopavanjem ali oviranjem
avtonomije, odločanja ali izbiranja
prejemnikov storitve prek strukture,
zasnove ali funkcij spletnega vmesnika ali
njegovega dela&lt;br&gt;&lt;/div&gt;</t>
        </is>
      </c>
      <c r="CT199" s="2" t="inlineStr">
        <is>
          <t>mörkt mönster</t>
        </is>
      </c>
      <c r="CU199" s="2" t="inlineStr">
        <is>
          <t>3</t>
        </is>
      </c>
      <c r="CV199" s="2" t="inlineStr">
        <is>
          <t/>
        </is>
      </c>
      <c r="CW199" t="inlineStr">
        <is>
          <t>formgivningsteknik som
driver eller vilseleder konsumenterna att fatta oönskade beslut som får negativa
konsekvenser för dem</t>
        </is>
      </c>
    </row>
    <row r="200">
      <c r="A200" s="1" t="str">
        <f>HYPERLINK("https://iate.europa.eu/entry/result/3578597/all", "3578597")</f>
        <v>3578597</v>
      </c>
      <c r="B200" t="inlineStr">
        <is>
          <t>EDUCATION AND COMMUNICATIONS;INDUSTRY</t>
        </is>
      </c>
      <c r="C200" t="inlineStr">
        <is>
          <t>EDUCATION AND COMMUNICATIONS|information technology and data processing;EDUCATION AND COMMUNICATIONS|information and information processing|information;INDUSTRY|electronics and electrical engineering</t>
        </is>
      </c>
      <c r="D200" t="inlineStr">
        <is>
          <t>yes</t>
        </is>
      </c>
      <c r="E200" t="inlineStr">
        <is>
          <t/>
        </is>
      </c>
      <c r="F200" s="2" t="inlineStr">
        <is>
          <t>продукт за съхранение на данни</t>
        </is>
      </c>
      <c r="G200" s="2" t="inlineStr">
        <is>
          <t>3</t>
        </is>
      </c>
      <c r="H200" s="2" t="inlineStr">
        <is>
          <t/>
        </is>
      </c>
      <c r="I200" t="inlineStr">
        <is>
          <t/>
        </is>
      </c>
      <c r="J200" s="2" t="inlineStr">
        <is>
          <t>datové úložiště</t>
        </is>
      </c>
      <c r="K200" s="2" t="inlineStr">
        <is>
          <t>3</t>
        </is>
      </c>
      <c r="L200" s="2" t="inlineStr">
        <is>
          <t/>
        </is>
      </c>
      <c r="M200" t="inlineStr">
        <is>
          <t>plně funkční systém pro ukládání dat poskytující služby ukládání dat klientům a zařízením, která jsou připojena přímo nebo prostřednictvím sítě</t>
        </is>
      </c>
      <c r="N200" s="2" t="inlineStr">
        <is>
          <t>datalagringsprodukt</t>
        </is>
      </c>
      <c r="O200" s="2" t="inlineStr">
        <is>
          <t>3</t>
        </is>
      </c>
      <c r="P200" s="2" t="inlineStr">
        <is>
          <t/>
        </is>
      </c>
      <c r="Q200" t="inlineStr">
        <is>
          <t>fuldt ud funktionelt lagringssystem, der leverer datalagringstjenester til klienter og enheder, som er tilsluttet direkte eller gennem et netværk</t>
        </is>
      </c>
      <c r="R200" s="2" t="inlineStr">
        <is>
          <t>Datenspeicherprodukt</t>
        </is>
      </c>
      <c r="S200" s="2" t="inlineStr">
        <is>
          <t>3</t>
        </is>
      </c>
      <c r="T200" s="2" t="inlineStr">
        <is>
          <t/>
        </is>
      </c>
      <c r="U200" t="inlineStr">
        <is>
          <t>voll funktionsfähiges Speichersystem, das Datenspeicherdienste für direkt angeschlossene oder über ein Netz verbundene Clients und Geräte bereitstellt</t>
        </is>
      </c>
      <c r="V200" s="2" t="inlineStr">
        <is>
          <t>προϊόν αποθήκευσης δεδομένων</t>
        </is>
      </c>
      <c r="W200" s="2" t="inlineStr">
        <is>
          <t>3</t>
        </is>
      </c>
      <c r="X200" s="2" t="inlineStr">
        <is>
          <t/>
        </is>
      </c>
      <c r="Y200" t="inlineStr">
        <is>
          <t>πλήρως λειτουργικό σύστημα αποθήκευσης το οποίο παρέχει υπηρεσίες αποθήκευσης δεδομένων σε υπολογιστές-πελάτες και συσκευές συνδεδεμένες απευθείας ή μέσω δικτύου</t>
        </is>
      </c>
      <c r="Z200" s="2" t="inlineStr">
        <is>
          <t>data storage product</t>
        </is>
      </c>
      <c r="AA200" s="2" t="inlineStr">
        <is>
          <t>3</t>
        </is>
      </c>
      <c r="AB200" s="2" t="inlineStr">
        <is>
          <t/>
        </is>
      </c>
      <c r="AC200" t="inlineStr">
        <is>
          <t>fully-functional storage system that supplies data storage services to clients and devices attached directly or through a network</t>
        </is>
      </c>
      <c r="AD200" s="2" t="inlineStr">
        <is>
          <t>producto de almacenamiento de datos</t>
        </is>
      </c>
      <c r="AE200" s="2" t="inlineStr">
        <is>
          <t>3</t>
        </is>
      </c>
      <c r="AF200" s="2" t="inlineStr">
        <is>
          <t/>
        </is>
      </c>
      <c r="AG200" t="inlineStr">
        <is>
          <t>Sistema de almacenamiento plenamente funcional que suministra servicios de almacenamiento de datos a clientes y dispositivos conectados directamente o a través de una red.</t>
        </is>
      </c>
      <c r="AH200" s="2" t="inlineStr">
        <is>
          <t>andmesalvestustoode</t>
        </is>
      </c>
      <c r="AI200" s="2" t="inlineStr">
        <is>
          <t>3</t>
        </is>
      </c>
      <c r="AJ200" s="2" t="inlineStr">
        <is>
          <t/>
        </is>
      </c>
      <c r="AK200" t="inlineStr">
        <is>
          <t>täisfunktsionaalne salvestussüsteem, mis pakub andmesalvestusteenuseid otse või võrgu kaudu ühendatud klientidele ja seadmetele</t>
        </is>
      </c>
      <c r="AL200" s="2" t="inlineStr">
        <is>
          <t>tiedontallennustuote</t>
        </is>
      </c>
      <c r="AM200" s="2" t="inlineStr">
        <is>
          <t>3</t>
        </is>
      </c>
      <c r="AN200" s="2" t="inlineStr">
        <is>
          <t/>
        </is>
      </c>
      <c r="AO200" t="inlineStr">
        <is>
          <t>täysin toimiva tallennusjärjestelmää joka toimittaa tiedontallennuspalveluita suoraan tai verkon kautta liitetyille asiakkaille ja laitteille</t>
        </is>
      </c>
      <c r="AP200" s="2" t="inlineStr">
        <is>
          <t>produit de stockage de données</t>
        </is>
      </c>
      <c r="AQ200" s="2" t="inlineStr">
        <is>
          <t>3</t>
        </is>
      </c>
      <c r="AR200" s="2" t="inlineStr">
        <is>
          <t/>
        </is>
      </c>
      <c r="AS200" t="inlineStr">
        <is>
          <t>système de stockage totalement fonctionnel qui fournit des services de 
stockage de données à des clients et à des dispositifs qui lui sont 
reliés directement ou à travers un réseau</t>
        </is>
      </c>
      <c r="AT200" s="2" t="inlineStr">
        <is>
          <t>táirge stórála sonraí</t>
        </is>
      </c>
      <c r="AU200" s="2" t="inlineStr">
        <is>
          <t>3</t>
        </is>
      </c>
      <c r="AV200" s="2" t="inlineStr">
        <is>
          <t/>
        </is>
      </c>
      <c r="AW200" t="inlineStr">
        <is>
          <t/>
        </is>
      </c>
      <c r="AX200" s="2" t="inlineStr">
        <is>
          <t>proizvod za pohranu podataka</t>
        </is>
      </c>
      <c r="AY200" s="2" t="inlineStr">
        <is>
          <t>3</t>
        </is>
      </c>
      <c r="AZ200" s="2" t="inlineStr">
        <is>
          <t/>
        </is>
      </c>
      <c r="BA200" t="inlineStr">
        <is>
          <t/>
        </is>
      </c>
      <c r="BB200" s="2" t="inlineStr">
        <is>
          <t>adattároló</t>
        </is>
      </c>
      <c r="BC200" s="2" t="inlineStr">
        <is>
          <t>3</t>
        </is>
      </c>
      <c r="BD200" s="2" t="inlineStr">
        <is>
          <t/>
        </is>
      </c>
      <c r="BE200" t="inlineStr">
        <is>
          <t>olyan, teljesen funkcionális tárolórendszer, amely adattárolási szolgáltatásokat nyújt a közvetlenül vagy hálózaton keresztül kapcsolódó kliensek és eszközök számára</t>
        </is>
      </c>
      <c r="BF200" s="2" t="inlineStr">
        <is>
          <t>prodotto di archiviazione dati</t>
        </is>
      </c>
      <c r="BG200" s="2" t="inlineStr">
        <is>
          <t>2</t>
        </is>
      </c>
      <c r="BH200" s="2" t="inlineStr">
        <is>
          <t/>
        </is>
      </c>
      <c r="BI200" t="inlineStr">
        <is>
          <t>sistema di memorizzazione pienamente operativo che offre servizi di archiviazione dei dati a client e dispositivi connessi, direttamente o attraverso una rete</t>
        </is>
      </c>
      <c r="BJ200" s="2" t="inlineStr">
        <is>
          <t>duomenų saugojimo gaminys</t>
        </is>
      </c>
      <c r="BK200" s="2" t="inlineStr">
        <is>
          <t>3</t>
        </is>
      </c>
      <c r="BL200" s="2" t="inlineStr">
        <is>
          <t/>
        </is>
      </c>
      <c r="BM200" t="inlineStr">
        <is>
          <t>visafunkcė laikmenų sistema, naudojama duomenų saugojimo paslaugoms teikti tiesiogiai arba per tinklą prisijungusiems klientams ir įrenginiams</t>
        </is>
      </c>
      <c r="BN200" s="2" t="inlineStr">
        <is>
          <t>datu glabāšanas ražojums</t>
        </is>
      </c>
      <c r="BO200" s="2" t="inlineStr">
        <is>
          <t>3</t>
        </is>
      </c>
      <c r="BP200" s="2" t="inlineStr">
        <is>
          <t/>
        </is>
      </c>
      <c r="BQ200" t="inlineStr">
        <is>
          <t/>
        </is>
      </c>
      <c r="BR200" s="2" t="inlineStr">
        <is>
          <t>prodott tal-ħżin tad-&lt;i&gt;data&lt;/i&gt;</t>
        </is>
      </c>
      <c r="BS200" s="2" t="inlineStr">
        <is>
          <t>3</t>
        </is>
      </c>
      <c r="BT200" s="2" t="inlineStr">
        <is>
          <t/>
        </is>
      </c>
      <c r="BU200" t="inlineStr">
        <is>
          <t>sistema tal-ħżin għalkollox funzjonali li tipprovdi servizzi ta' ħżin ta' 
&lt;i&gt;data&lt;/i&gt; lil klijenti u apparati konnessi direttament jew permezz ta' network</t>
        </is>
      </c>
      <c r="BV200" s="2" t="inlineStr">
        <is>
          <t>gegevensopslag|
gegevensopslagproduct</t>
        </is>
      </c>
      <c r="BW200" s="2" t="inlineStr">
        <is>
          <t>3|
3</t>
        </is>
      </c>
      <c r="BX200" s="2" t="inlineStr">
        <is>
          <t xml:space="preserve">|
</t>
        </is>
      </c>
      <c r="BY200" t="inlineStr">
        <is>
          <t>volledig functioneel opslagsysteem dat gegevensopslagdiensten levert aan clients en apparaten die er direct of via een netwerk mee verbonden zijn</t>
        </is>
      </c>
      <c r="BZ200" s="2" t="inlineStr">
        <is>
          <t>produkt do przechowywania danych</t>
        </is>
      </c>
      <c r="CA200" s="2" t="inlineStr">
        <is>
          <t>3</t>
        </is>
      </c>
      <c r="CB200" s="2" t="inlineStr">
        <is>
          <t/>
        </is>
      </c>
      <c r="CC200" t="inlineStr">
        <is>
          <t>w pełni funkcjonujący system pamięci masowej świadczący usługi w zakresie przechowywania danych na rzecz klientów i urządzeń podłączonych do niego bezpośrednio lub poprzez sieć</t>
        </is>
      </c>
      <c r="CD200" s="2" t="inlineStr">
        <is>
          <t>produto de armazenamento de dados</t>
        </is>
      </c>
      <c r="CE200" s="2" t="inlineStr">
        <is>
          <t>3</t>
        </is>
      </c>
      <c r="CF200" s="2" t="inlineStr">
        <is>
          <t/>
        </is>
      </c>
      <c r="CG200" t="inlineStr">
        <is>
          <t>Sistema de armazenamento plenamente funcional que fornece serviços de armazenamento de dados aos seus clientes e a dispositivos que lhes estão ligados diretamente ou através de uma rede.</t>
        </is>
      </c>
      <c r="CH200" t="inlineStr">
        <is>
          <t/>
        </is>
      </c>
      <c r="CI200" t="inlineStr">
        <is>
          <t/>
        </is>
      </c>
      <c r="CJ200" t="inlineStr">
        <is>
          <t/>
        </is>
      </c>
      <c r="CK200" t="inlineStr">
        <is>
          <t/>
        </is>
      </c>
      <c r="CL200" s="2" t="inlineStr">
        <is>
          <t>dátové úložisko</t>
        </is>
      </c>
      <c r="CM200" s="2" t="inlineStr">
        <is>
          <t>3</t>
        </is>
      </c>
      <c r="CN200" s="2" t="inlineStr">
        <is>
          <t/>
        </is>
      </c>
      <c r="CO200" t="inlineStr">
        <is>
          <t>plne funkčný systém na ukladanie dát, ktorý poskytuje služby ukladania dát klientom a zariadeniam pripojeným priamo alebo prostredníctvom siete</t>
        </is>
      </c>
      <c r="CP200" s="2" t="inlineStr">
        <is>
          <t>izdelek za shranjevanje podatkov</t>
        </is>
      </c>
      <c r="CQ200" s="2" t="inlineStr">
        <is>
          <t>3</t>
        </is>
      </c>
      <c r="CR200" s="2" t="inlineStr">
        <is>
          <t/>
        </is>
      </c>
      <c r="CS200" t="inlineStr">
        <is>
          <t>popolnoma funkcionalen sistem za shranjevanje, ki zagotavlja storitve za shranjevanje podatkov odjemalcem in napravam, priključenim neposredno ali prek omrežja</t>
        </is>
      </c>
      <c r="CT200" s="2" t="inlineStr">
        <is>
          <t>datalagringsprodukt</t>
        </is>
      </c>
      <c r="CU200" s="2" t="inlineStr">
        <is>
          <t>3</t>
        </is>
      </c>
      <c r="CV200" s="2" t="inlineStr">
        <is>
          <t/>
        </is>
      </c>
      <c r="CW200" t="inlineStr">
        <is>
          <t>fullt funktionsdugligt lagringssystem som tillhandahåller datalagringstjänster för klienter och enheter som är anslutna direkt eller via ett nätverk</t>
        </is>
      </c>
    </row>
    <row r="201">
      <c r="A201" s="1" t="str">
        <f>HYPERLINK("https://iate.europa.eu/entry/result/2229866/all", "2229866")</f>
        <v>2229866</v>
      </c>
      <c r="B201" t="inlineStr">
        <is>
          <t>EDUCATION AND COMMUNICATIONS;POLITICS</t>
        </is>
      </c>
      <c r="C201" t="inlineStr">
        <is>
          <t>EDUCATION AND COMMUNICATIONS|information technology and data processing|data processing;POLITICS|politics and public safety|public safety;EDUCATION AND COMMUNICATIONS|information technology and data processing|computer system</t>
        </is>
      </c>
      <c r="D201" t="inlineStr">
        <is>
          <t>yes</t>
        </is>
      </c>
      <c r="E201" t="inlineStr">
        <is>
          <t/>
        </is>
      </c>
      <c r="F201" s="2" t="inlineStr">
        <is>
          <t>киберсигурност</t>
        </is>
      </c>
      <c r="G201" s="2" t="inlineStr">
        <is>
          <t>3</t>
        </is>
      </c>
      <c r="H201" s="2" t="inlineStr">
        <is>
          <t/>
        </is>
      </c>
      <c r="I201" t="inlineStr">
        <is>
          <t>състояние на обществото и държавата, при което чрез прилагане на комплекс от мерки и действия киберпространството е защитено от заплахи, които са свързани с неговите независими мрежи и информационна инфраструктура или могат да нарушат работата им</t>
        </is>
      </c>
      <c r="J201" s="2" t="inlineStr">
        <is>
          <t>kybernetická bezpečnost</t>
        </is>
      </c>
      <c r="K201" s="2" t="inlineStr">
        <is>
          <t>3</t>
        </is>
      </c>
      <c r="L201" s="2" t="inlineStr">
        <is>
          <t/>
        </is>
      </c>
      <c r="M201" t="inlineStr">
        <is>
          <t>souhrn právních, organizačních, technických a vzdělávacích prostředků směřujících k zajištění ochrany kybernetického prostoru</t>
        </is>
      </c>
      <c r="N201" s="2" t="inlineStr">
        <is>
          <t>IT-sikkerhed|
internetsikkerhed|
cybersikkerhed</t>
        </is>
      </c>
      <c r="O201" s="2" t="inlineStr">
        <is>
          <t>3|
3|
3</t>
        </is>
      </c>
      <c r="P201" s="2" t="inlineStr">
        <is>
          <t xml:space="preserve">|
|
</t>
        </is>
      </c>
      <c r="Q201" t="inlineStr">
        <is>
          <t>sikkerhed for data i netværk, der er forbundet med internettet, og beskyttelsen af sådanne data og systemer mod hackere ved hjælp af f.eks. kryptering, antivirussoftware og firewalls</t>
        </is>
      </c>
      <c r="R201" s="2" t="inlineStr">
        <is>
          <t>Cyber-Sicherheit|
Computer- und Netzsicherheit|
Cybersicherheit</t>
        </is>
      </c>
      <c r="S201" s="2" t="inlineStr">
        <is>
          <t>2|
2|
3</t>
        </is>
      </c>
      <c r="T201" s="2" t="inlineStr">
        <is>
          <t xml:space="preserve">|
|
</t>
        </is>
      </c>
      <c r="U201" t="inlineStr">
        <is>
          <t>Vorkehrungen und Maßnahmen zum Schutz
von Informationssystemen und deren Nutzern vor unbefugten Zugriffen, vor Angriffen
und vor Schaden, um die Vertraulichkeit, Integrität und Verfügbarkeit von Daten zu
gewährleisten</t>
        </is>
      </c>
      <c r="V201" s="2" t="inlineStr">
        <is>
          <t>κυβερνοασφάλεια|
ασφάλεια στον κυβερνοχώρο</t>
        </is>
      </c>
      <c r="W201" s="2" t="inlineStr">
        <is>
          <t>4|
3</t>
        </is>
      </c>
      <c r="X201" s="2" t="inlineStr">
        <is>
          <t xml:space="preserve">|
</t>
        </is>
      </c>
      <c r="Y201" t="inlineStr">
        <is>
          <t/>
        </is>
      </c>
      <c r="Z201" s="2" t="inlineStr">
        <is>
          <t>cyber security|
cybersecurity|
cyber-security</t>
        </is>
      </c>
      <c r="AA201" s="2" t="inlineStr">
        <is>
          <t>1|
3|
1</t>
        </is>
      </c>
      <c r="AB201" s="2" t="inlineStr">
        <is>
          <t xml:space="preserve">|
|
</t>
        </is>
      </c>
      <c r="AC201" t="inlineStr">
        <is>
          <t>means used to protect the availability and integrity of networks and infrastructure, as well as the confidentiality of the information contained therein</t>
        </is>
      </c>
      <c r="AD201" s="2" t="inlineStr">
        <is>
          <t>ciberseguridad</t>
        </is>
      </c>
      <c r="AE201" s="2" t="inlineStr">
        <is>
          <t>3</t>
        </is>
      </c>
      <c r="AF201" s="2" t="inlineStr">
        <is>
          <t/>
        </is>
      </c>
      <c r="AG201" t="inlineStr">
        <is>
          <t>Protección de los datos transmitidos por internet u otros medios digitales y de la integridad de las redes de transmisión de datos.</t>
        </is>
      </c>
      <c r="AH201" s="2" t="inlineStr">
        <is>
          <t>küberturvalisus|
küberjulgeolek|
küberkaitse|
küberturve</t>
        </is>
      </c>
      <c r="AI201" s="2" t="inlineStr">
        <is>
          <t>3|
3|
3|
3</t>
        </is>
      </c>
      <c r="AJ201" s="2" t="inlineStr">
        <is>
          <t xml:space="preserve">preferred|
|
|
</t>
        </is>
      </c>
      <c r="AK201" t="inlineStr">
        <is>
          <t>vahendid, et kaitsta võrkude ja taristu kättesaadavust ja terviklikkust ning nendes sisalduva teabe konfidentsiaalsust</t>
        </is>
      </c>
      <c r="AL201" s="2" t="inlineStr">
        <is>
          <t>kyberturvallisuus|
tietoverkkoturvallisuus|
verkkoturvallisuus</t>
        </is>
      </c>
      <c r="AM201" s="2" t="inlineStr">
        <is>
          <t>3|
3|
3</t>
        </is>
      </c>
      <c r="AN201" s="2" t="inlineStr">
        <is>
          <t xml:space="preserve">preferred|
|
</t>
        </is>
      </c>
      <c r="AO201" t="inlineStr">
        <is>
          <t>1. "tavoitetila, jossa kybertoimintaympäristöön voidaan luottaa ja jossa sen toiminta turvataan"&lt;p&gt;2. "yhteiskunnan digitaalisen toimintaympäristön turvallisuus ja sen suojaaminen hyökkäyksiltä"&lt;/p&gt;</t>
        </is>
      </c>
      <c r="AP201" s="2" t="inlineStr">
        <is>
          <t>cybersécurité</t>
        </is>
      </c>
      <c r="AQ201" s="2" t="inlineStr">
        <is>
          <t>3</t>
        </is>
      </c>
      <c r="AR201" s="2" t="inlineStr">
        <is>
          <t/>
        </is>
      </c>
      <c r="AS201" t="inlineStr">
        <is>
          <t>ensemble des outils, politiques, concepts de sécurité, mécanismes de sécurité, lignes directrices, méthodes de gestion des risques, actions, formations, bonnes pratiques, garanties et technologies qui peuvent être utilisés pour protéger le cyberenvironnement et les actifs des organisations et des utilisateurs</t>
        </is>
      </c>
      <c r="AT201" s="2" t="inlineStr">
        <is>
          <t>cibearshlándáil</t>
        </is>
      </c>
      <c r="AU201" s="2" t="inlineStr">
        <is>
          <t>3</t>
        </is>
      </c>
      <c r="AV201" s="2" t="inlineStr">
        <is>
          <t/>
        </is>
      </c>
      <c r="AW201" t="inlineStr">
        <is>
          <t>cosaint agus gníomhartha a úsáidtear chun an cibearfhearann a chosaint, sna réimsí sibhialtacha agus míleata araon, ó bhagairtí chun díobháil a dhéanamh do líonraí idirspleácha agus do bhonneagar faisnéise</t>
        </is>
      </c>
      <c r="AX201" s="2" t="inlineStr">
        <is>
          <t>kibersigurnost</t>
        </is>
      </c>
      <c r="AY201" s="2" t="inlineStr">
        <is>
          <t>3</t>
        </is>
      </c>
      <c r="AZ201" s="2" t="inlineStr">
        <is>
          <t/>
        </is>
      </c>
      <c r="BA201" t="inlineStr">
        <is>
          <t>sredstva za zaštitu dostupnosti i cjelovitosti mreža i infrastrukture, kao i povjerljivosti informacija koje su u njima sadržane</t>
        </is>
      </c>
      <c r="BB201" s="2" t="inlineStr">
        <is>
          <t>kiberbiztonság</t>
        </is>
      </c>
      <c r="BC201" s="2" t="inlineStr">
        <is>
          <t>4</t>
        </is>
      </c>
      <c r="BD201" s="2" t="inlineStr">
        <is>
          <t/>
        </is>
      </c>
      <c r="BE201" t="inlineStr">
        <is>
          <t>a kibertérben [ &lt;a href="/entry/result/897005/all" id="ENTRY_TO_ENTRY_CONVERTER" target="_blank"&gt;IATE:897005&lt;/a&gt; ] létező kockázatok kezelésére alkalmazható politikai, jogi, gazdasági, oktatási és tudatosságnövelő, valamint technikai eszközök folyamatos és tervszerű alkalmazása, amelyek a kibertérben létező kockázatok elfogadható szintjét biztosítva a kiberteret megbízható környezetté alakítják a társadalmi és gazdasági folyamatok zavartalan működéséhez és működtetéséhez</t>
        </is>
      </c>
      <c r="BF201" s="2" t="inlineStr">
        <is>
          <t>cibersicurezza</t>
        </is>
      </c>
      <c r="BG201" s="2" t="inlineStr">
        <is>
          <t>3</t>
        </is>
      </c>
      <c r="BH201" s="2" t="inlineStr">
        <is>
          <t/>
        </is>
      </c>
      <c r="BI201" t="inlineStr">
        <is>
          <t>protezione delle infrastrutture critiche informatizzate e contrasto alla cibercriminalità</t>
        </is>
      </c>
      <c r="BJ201" s="2" t="inlineStr">
        <is>
          <t>kibernetinis saugumas</t>
        </is>
      </c>
      <c r="BK201" s="2" t="inlineStr">
        <is>
          <t>3</t>
        </is>
      </c>
      <c r="BL201" s="2" t="inlineStr">
        <is>
          <t/>
        </is>
      </c>
      <c r="BM201" t="inlineStr">
        <is>
          <t>visuma teisinių, informacijos sklaidos, organizacinių ir techninių priemonių, skirtų kibernetiniams incidentams išvengti, aptikti, analizuoti ir reaguoti į juos, taip pat įprastinei elektroninių ryšių tinklų, informacinių sistemų ar pramoninių procesų valdymo sistemų veiklai, įvykus šiems incidentams, atkurti</t>
        </is>
      </c>
      <c r="BN201" s="2" t="inlineStr">
        <is>
          <t>kiberdrošība</t>
        </is>
      </c>
      <c r="BO201" s="2" t="inlineStr">
        <is>
          <t>3</t>
        </is>
      </c>
      <c r="BP201" s="2" t="inlineStr">
        <is>
          <t/>
        </is>
      </c>
      <c r="BQ201" t="inlineStr">
        <is>
          <t>drošības pasākumi un darbības, ko var izmantot, lai gan civilās, gan militārās jomās aizsargātu tīklu un infrastruktūru pieejamību un integritāti, kā arī tajos ietvertās informācijas konfidencialitāti un lai novērstu draudus, kas ir saistīti ar savstarpēji atkarīgiem tīkliem un informācijas infrastruktūru vai var tiem kaitēt</t>
        </is>
      </c>
      <c r="BR201" s="2" t="inlineStr">
        <is>
          <t>ċibersigurtà</t>
        </is>
      </c>
      <c r="BS201" s="2" t="inlineStr">
        <is>
          <t>3</t>
        </is>
      </c>
      <c r="BT201" s="2" t="inlineStr">
        <is>
          <t/>
        </is>
      </c>
      <c r="BU201" t="inlineStr">
        <is>
          <t>miżuri meħudin biex kompjuter, sistema tal-kompjuter, network jew infrastruttura tal-kompjuters tiġi protetta kontra aċċess mhux awtorizzat jew attakk. Dawn il-miżuri ġeneralment jinkludu salvagwardji u azzjonijiet li jistgħu jintużaw għall-protezzjoni tad-dominju ċibernetiku, kemm fil-qasam ċivili kif ukoll militari, minn dak it-theddid li huwa assoċjat ma' jew li jista' jkun ta' ħsara għan-networks indipendenti u għall-infrastruttura tal-informazzjoni tiegħu. Iċ-ċibersigurtà għandha l-għan li żżomm d-disponibbiltà u l-integrità tan-networks u tal-infrastruttura u l-kunfidenzjalità tal-informazzjoni li hemm fihom. Dan it-terminu jkopri wkoll miżuri ta’ prevenzjoni u ta’ infurzar tal-liġi biex tiġi miġġielda ċ-ċiberkriminalità</t>
        </is>
      </c>
      <c r="BV201" s="2" t="inlineStr">
        <is>
          <t>cyberbeveiliging</t>
        </is>
      </c>
      <c r="BW201" s="2" t="inlineStr">
        <is>
          <t>3</t>
        </is>
      </c>
      <c r="BX201" s="2" t="inlineStr">
        <is>
          <t/>
        </is>
      </c>
      <c r="BY201" t="inlineStr">
        <is>
          <t>het beschermen van ICT tegen onder meer spionage, misdaad, vandalisme en terrorisme via het internet</t>
        </is>
      </c>
      <c r="BZ201" s="2" t="inlineStr">
        <is>
          <t>cyberbezpieczeństwo|
bezpieczeństwo cyberprzestrzeni</t>
        </is>
      </c>
      <c r="CA201" s="2" t="inlineStr">
        <is>
          <t>3|
3</t>
        </is>
      </c>
      <c r="CB201" s="2" t="inlineStr">
        <is>
          <t xml:space="preserve">preferred|
</t>
        </is>
      </c>
      <c r="CC201" t="inlineStr">
        <is>
          <t>zespół przedsięwzięć organizacyjno-prawnych, technicznych, fizycznych i edukacyjnych mający na celu zapewnienie niezakłóconego funkcjonowania cyberprzestrzeni</t>
        </is>
      </c>
      <c r="CD201" s="2" t="inlineStr">
        <is>
          <t>cibersegurança</t>
        </is>
      </c>
      <c r="CE201" s="2" t="inlineStr">
        <is>
          <t>3</t>
        </is>
      </c>
      <c r="CF201" s="2" t="inlineStr">
        <is>
          <t/>
        </is>
      </c>
      <c r="CG201" t="inlineStr">
        <is>
          <t>Conjunto de meios e tecnologias que visam proteger, de danos e intrusão ilícita, programas, computadores, redes e dados e garantir a utilização segura do ciberespaço.</t>
        </is>
      </c>
      <c r="CH201" s="2" t="inlineStr">
        <is>
          <t>securitate cibernetică</t>
        </is>
      </c>
      <c r="CI201" s="2" t="inlineStr">
        <is>
          <t>3</t>
        </is>
      </c>
      <c r="CJ201" s="2" t="inlineStr">
        <is>
          <t/>
        </is>
      </c>
      <c r="CK201" t="inlineStr">
        <is>
          <t>stare de normalitate rezultată în urma aplicării unui ansamblu de măsuri proactive și reactive prin care se asigură confidențialitatea, integritatea, disponibilitatea, autenticitatea și nonrepudierea informațiilor în format electronic, a resurselor și serviciilor publice sau private din spațiul cibernetic</t>
        </is>
      </c>
      <c r="CL201" s="2" t="inlineStr">
        <is>
          <t>kybernetická bezpečnosť</t>
        </is>
      </c>
      <c r="CM201" s="2" t="inlineStr">
        <is>
          <t>3</t>
        </is>
      </c>
      <c r="CN201" s="2" t="inlineStr">
        <is>
          <t/>
        </is>
      </c>
      <c r="CO201" t="inlineStr">
        <is>
          <t>prostriedky na zachovanie dostupnosti a integrity sietí a infraštruktúry a dôvernosti informácií, ktoré sú v nich obsiahnuté</t>
        </is>
      </c>
      <c r="CP201" s="2" t="inlineStr">
        <is>
          <t>kibernetska varnost</t>
        </is>
      </c>
      <c r="CQ201" s="2" t="inlineStr">
        <is>
          <t>3</t>
        </is>
      </c>
      <c r="CR201" s="2" t="inlineStr">
        <is>
          <t/>
        </is>
      </c>
      <c r="CS201" t="inlineStr">
        <is>
          <t>ukrepi za ohranjanje razpoložljivosti in celovitosti omrežij in infrastrukture ter zaupnosti informacij, ki jih ta omrežja in infrastruktura vsebujejo</t>
        </is>
      </c>
      <c r="CT201" s="2" t="inlineStr">
        <is>
          <t>it-säkerhet|
cybersäkerhet</t>
        </is>
      </c>
      <c r="CU201" s="2" t="inlineStr">
        <is>
          <t>3|
3</t>
        </is>
      </c>
      <c r="CV201" s="2" t="inlineStr">
        <is>
          <t xml:space="preserve">|
</t>
        </is>
      </c>
      <c r="CW201" t="inlineStr">
        <is>
          <t>De skydd och åtgärder som kan användas för att skydda cyberrymden, både på det civila och militära området, från hot som är förknippade med eller som kan skada nät och informationsinfrastruktur.</t>
        </is>
      </c>
    </row>
    <row r="202">
      <c r="A202" s="1" t="str">
        <f>HYPERLINK("https://iate.europa.eu/entry/result/3562533/all", "3562533")</f>
        <v>3562533</v>
      </c>
      <c r="B202" t="inlineStr">
        <is>
          <t>EDUCATION AND COMMUNICATIONS;ENERGY</t>
        </is>
      </c>
      <c r="C202" t="inlineStr">
        <is>
          <t>EDUCATION AND COMMUNICATIONS|information technology and data processing|data processing;ENERGY|energy policy|energy policy|energy audit|energy efficiency</t>
        </is>
      </c>
      <c r="D202" t="inlineStr">
        <is>
          <t>yes</t>
        </is>
      </c>
      <c r="E202" t="inlineStr">
        <is>
          <t/>
        </is>
      </c>
      <c r="F202" s="2" t="inlineStr">
        <is>
          <t>Кодекс на ЕС за енергийна ефективност в центровете за данни</t>
        </is>
      </c>
      <c r="G202" s="2" t="inlineStr">
        <is>
          <t>3</t>
        </is>
      </c>
      <c r="H202" s="2" t="inlineStr">
        <is>
          <t/>
        </is>
      </c>
      <c r="I202" t="inlineStr">
        <is>
          <t/>
        </is>
      </c>
      <c r="J202" s="2" t="inlineStr">
        <is>
          <t>kodex chování EU pro energetickou účinnost datových center|
evropský kodex chování pro energetickou účinnost v datových centrech|
evropský kodex chování pro energetickou účinnost datových center</t>
        </is>
      </c>
      <c r="K202" s="2" t="inlineStr">
        <is>
          <t>3|
3|
3</t>
        </is>
      </c>
      <c r="L202" s="2" t="inlineStr">
        <is>
          <t xml:space="preserve">|
|
</t>
        </is>
      </c>
      <c r="M202" t="inlineStr">
        <is>
          <t>kodex chování
vytvořený Evropskou komisí v reakci na rostoucí spotřebu energie v datových
centrech a potřebu snížit související dopady v oblasti životního prostředí,
ekonomiky a bezpečnosti dodávek energie</t>
        </is>
      </c>
      <c r="N202" s="2" t="inlineStr">
        <is>
          <t>EU-adfærdskodeks om energieffektivitet i datacentre|
EU's adfærdskodeks om energieffektivitet i datacentre|
europæisk adfærdskodeks om energieffektivitet i datacentre</t>
        </is>
      </c>
      <c r="O202" s="2" t="inlineStr">
        <is>
          <t>3|
3|
3</t>
        </is>
      </c>
      <c r="P202" s="2" t="inlineStr">
        <is>
          <t xml:space="preserve">|
|
</t>
        </is>
      </c>
      <c r="Q202" t="inlineStr">
        <is>
          <t>adfærdskodeks, der blev skabt af Europa-Kommissionen som reaktion på det stigende
energiforbrug i datacentre og behovet for at reducere de dermed forbundne
konsekvenser for miljø, økonomi og energiforsyningssikkerhed</t>
        </is>
      </c>
      <c r="R202" s="2" t="inlineStr">
        <is>
          <t>EU-Verhaltenskodex für die Energieeffizienz von Datenzentren</t>
        </is>
      </c>
      <c r="S202" s="2" t="inlineStr">
        <is>
          <t>3</t>
        </is>
      </c>
      <c r="T202" s="2" t="inlineStr">
        <is>
          <t/>
        </is>
      </c>
      <c r="U202" t="inlineStr">
        <is>
          <t>freiwilliger Verhaltenskodex, der als Reaktion auf den steigenden Energieverbrauch von Datenzentren und die Notwendigkeit einer Verringerung der daraus resultierenden Auswirkungen auf Umwelt, Wirtschaft und Energieversorgungssicherheit geschaffen wurde mit dem Ziel, Betreibern, Kunden und Besitzern von Datenzentren Informationen an die Hand zu geben und sie dazu zu veranlassen, den Energieverbrauch auf kosteneffiziente Weise zu senken</t>
        </is>
      </c>
      <c r="V202" s="2" t="inlineStr">
        <is>
          <t>ευρωπαϊκός κώδικας δεοντολογίας σχετικά με την ενεργειακή απόδοση των κέντρων δεδομένων|
κώδικας δεοντολογίας της ΕΕ σχετικά με την ενεργειακή απόδοση των κέντρων δεδομένων</t>
        </is>
      </c>
      <c r="W202" s="2" t="inlineStr">
        <is>
          <t>3|
3</t>
        </is>
      </c>
      <c r="X202" s="2" t="inlineStr">
        <is>
          <t xml:space="preserve">|
</t>
        </is>
      </c>
      <c r="Y202" t="inlineStr">
        <is>
          <t>κώδικας δεοντολογίας που δημιουργήθηκε από την Ρυρωπαϊκή Επιτροπή ως απάντηση στην αύξηση της κατανάλωσης ενέργειας στα κέντρα δεδομένων και στην ανάγκη μείωσης των σχετικών περιβαλλοντικών και οικονομικών αντικτύπων, καθώς και του αντικτύπου όσον αφορά την ασφάλεια του ενεργειακού εφοδιασμού</t>
        </is>
      </c>
      <c r="Z202" s="2" t="inlineStr">
        <is>
          <t>European Code of Conduct on Data Centre Energy Efficiency|
EU Code of Conduct on Data Centre Energy Efficiency|
European Code of Conduct for Energy Efficiency in Data Centres</t>
        </is>
      </c>
      <c r="AA202" s="2" t="inlineStr">
        <is>
          <t>3|
3|
3</t>
        </is>
      </c>
      <c r="AB202" s="2" t="inlineStr">
        <is>
          <t xml:space="preserve">|
|
</t>
        </is>
      </c>
      <c r="AC202" t="inlineStr">
        <is>
          <t>code of conduct created by the European Commission in response to the increasing energy consumption in data centres and the need to reduce the related environmental, economic and energy supply security impacts</t>
        </is>
      </c>
      <c r="AD202" s="2" t="inlineStr">
        <is>
          <t>código de conducta europeo sobre eficiencia energética de los centros de datos|
código de conducta de la UE para la eficiencia energética de los centros de datos</t>
        </is>
      </c>
      <c r="AE202" s="2" t="inlineStr">
        <is>
          <t>3|
3</t>
        </is>
      </c>
      <c r="AF202" s="2" t="inlineStr">
        <is>
          <t xml:space="preserve">|
</t>
        </is>
      </c>
      <c r="AG202" t="inlineStr">
        <is>
          <t>Código de conducta voluntario promovido por la Comisión Europea para abordar el consumo de energía en los centros de datos y la necesidad de reducir su correspondiente impacto en el medio ambiente, la economía y la seguridad de abastecimiento energético.</t>
        </is>
      </c>
      <c r="AH202" s="2" t="inlineStr">
        <is>
          <t>ELi käitumisjuhend andmekeskuste energiatõhususe kohta|
Euroopa andmekeskuste energiatõhususe käitumisjuhend</t>
        </is>
      </c>
      <c r="AI202" s="2" t="inlineStr">
        <is>
          <t>3|
3</t>
        </is>
      </c>
      <c r="AJ202" s="2" t="inlineStr">
        <is>
          <t xml:space="preserve">|
</t>
        </is>
      </c>
      <c r="AK202" t="inlineStr">
        <is>
          <t>Euroopa Komisjoni eestvõttel rakendatav vabatahtlik käitumisjuhend, mille sisuks on andmekeskuste energiatarbimine ja vajadus vähendada selle keskkonna, majanduslikku ja energiavarustuse kindluse alast mõju</t>
        </is>
      </c>
      <c r="AL202" s="2" t="inlineStr">
        <is>
          <t>tietokeskusten energiatehokkuutta koskevat EU:n käytännesäännöt|
datakeskuksen energiatehokkuutta koskevat eurooppalaiset käytännesäännöt</t>
        </is>
      </c>
      <c r="AM202" s="2" t="inlineStr">
        <is>
          <t>3|
3</t>
        </is>
      </c>
      <c r="AN202" s="2" t="inlineStr">
        <is>
          <t xml:space="preserve">|
</t>
        </is>
      </c>
      <c r="AO202" t="inlineStr">
        <is>
          <t>Euroopan komission laatimat käytännesäännöt datakeskusten energiankulutuksen kasvun ja siitä aiheutuvien ympäristöön liittyvien, taloudellisten ja energian toimitusvarmuuteen liittyvien vaikutusten hillitsemiseksi</t>
        </is>
      </c>
      <c r="AP202" s="2" t="inlineStr">
        <is>
          <t>code de conduite européen pour l’efficience énergétique des centres de données|
code de conduite européen relatif au rendement énergétique des centres de données|
code de conduite européen sur l'efficacité énergétique des centres de données|
code de conduite de l'Union européenne relatif au rendement énergétique des centres de données</t>
        </is>
      </c>
      <c r="AQ202" s="2" t="inlineStr">
        <is>
          <t>3|
3|
3|
3</t>
        </is>
      </c>
      <c r="AR202" s="2" t="inlineStr">
        <is>
          <t xml:space="preserve">|
|
|
</t>
        </is>
      </c>
      <c r="AS202" t="inlineStr">
        <is>
          <t>code de conduite 
volontaire recommandé par la Commission européenne pour gérer la consommation énergétique dans les centres 
de données et pour réduire l’incidence de cette dernière en matière d’environnement, d’économie et de sécurité de 
l’approvisionnement énergétique</t>
        </is>
      </c>
      <c r="AT202" s="2" t="inlineStr">
        <is>
          <t>Cód Iompair Eorpach maidir le hÉifeachtúlacht Fuinnimh Lárionad Sonraí</t>
        </is>
      </c>
      <c r="AU202" s="2" t="inlineStr">
        <is>
          <t>3</t>
        </is>
      </c>
      <c r="AV202" s="2" t="inlineStr">
        <is>
          <t/>
        </is>
      </c>
      <c r="AW202" t="inlineStr">
        <is>
          <t/>
        </is>
      </c>
      <c r="AX202" s="2" t="inlineStr">
        <is>
          <t>Europski kodeks ponašanja za upravljanje podatkovnim centrima na energetski učinkovit način|
Kodeks ponašanja EU-a o energetskoj učinkovitosti podatkovnog centra</t>
        </is>
      </c>
      <c r="AY202" s="2" t="inlineStr">
        <is>
          <t>3|
3</t>
        </is>
      </c>
      <c r="AZ202" s="2" t="inlineStr">
        <is>
          <t xml:space="preserve">|
</t>
        </is>
      </c>
      <c r="BA202" t="inlineStr">
        <is>
          <t/>
        </is>
      </c>
      <c r="BB202" s="2" t="inlineStr">
        <is>
          <t>az adatközpontok energiahatékonyságára vonatkozó európai magatartási kódex|
az adatközpontok energiahatékonyságáról szóló uniós magatartási kódex</t>
        </is>
      </c>
      <c r="BC202" s="2" t="inlineStr">
        <is>
          <t>3|
3</t>
        </is>
      </c>
      <c r="BD202" s="2" t="inlineStr">
        <is>
          <t xml:space="preserve">|
</t>
        </is>
      </c>
      <c r="BE202" t="inlineStr">
        <is>
          <t>az adatközpontok növekvő energiafogyasztására tekintettel és az ebből származó környezeti hatások limitálása céljával az Európai Bizottság által létrehozott kódex</t>
        </is>
      </c>
      <c r="BF202" s="2" t="inlineStr">
        <is>
          <t>codice di condotta europeo per l’efficienza energetica nei centri dati</t>
        </is>
      </c>
      <c r="BG202" s="2" t="inlineStr">
        <is>
          <t>3</t>
        </is>
      </c>
      <c r="BH202" s="2" t="inlineStr">
        <is>
          <t/>
        </is>
      </c>
      <c r="BI202" t="inlineStr">
        <is>
          <t>codice di condotta volontario promosso
dalla Commissione europea per gestire il consumo energetico nei centri dati e far fronte all’esigenza di ridurre gli effetti
correlati sotto il profilo ambientale, economico e della sicurezza dell’approvvigionamento energetico</t>
        </is>
      </c>
      <c r="BJ202" s="2" t="inlineStr">
        <is>
          <t>ES duomenų centrų energijos vartojimo efektyvumo kodeksas</t>
        </is>
      </c>
      <c r="BK202" s="2" t="inlineStr">
        <is>
          <t>2</t>
        </is>
      </c>
      <c r="BL202" s="2" t="inlineStr">
        <is>
          <t/>
        </is>
      </c>
      <c r="BM202" t="inlineStr">
        <is>
          <t>Europos Komisijos propaguojamas savanoriškai taikomas kodeksas, susijęs su energijos vartojimu duomenų centruose ir poreikiu sumažinti susijusį poveikį aplinkai, ekonomikai ir energijos tiekimo saugumui</t>
        </is>
      </c>
      <c r="BN202" s="2" t="inlineStr">
        <is>
          <t>Eiropas Energoefektivitātes rīcības kodekss datu centriem|
Eiropas rīcības kodekss attiecībā uz datu centru energoefektivitāti</t>
        </is>
      </c>
      <c r="BO202" s="2" t="inlineStr">
        <is>
          <t>3|
3</t>
        </is>
      </c>
      <c r="BP202" s="2" t="inlineStr">
        <is>
          <t>|
preferred</t>
        </is>
      </c>
      <c r="BQ202" t="inlineStr">
        <is>
          <t>Eiropas Komisijas atbalstīts brīvprātīgs rīcības kodekss, kas paredzēts, lai risinātu situāciju saistībā ar enerģijas patēriņu datu centros un vajadzību mazināt saistīto ietekmi uz vidi, ekonomiku un energoapgādes drošību</t>
        </is>
      </c>
      <c r="BR202" s="2" t="inlineStr">
        <is>
          <t>Kodiċi ta' Kondotta tal-UE dwar l-Effiċjenza Enerġetika fiċ-Ċentri tad-&lt;i&gt;Data&lt;/i&gt;|
Kodiċi ta' Kondotta Ewropew dwar l-Effiċjenza Enerġetika fiċ-Ċentri tad-&lt;i&gt;Data&lt;/i&gt;|
Kodiċi ta' Kondotta Ewropew għall-Effiċjenza Enerġetika fiċ-Ċentri tad-&lt;i&gt;Data&lt;/i&gt;</t>
        </is>
      </c>
      <c r="BS202" s="2" t="inlineStr">
        <is>
          <t>3|
3|
3</t>
        </is>
      </c>
      <c r="BT202" s="2" t="inlineStr">
        <is>
          <t xml:space="preserve">|
|
</t>
        </is>
      </c>
      <c r="BU202" t="inlineStr">
        <is>
          <t>kodiċi tal-kondotta maħluq mill-Kummissjoni Ewropea b'rispons għaż-żieda fl-konsum tal-enerġija fiċ-ċentri tad-&lt;i&gt;data &lt;/i&gt;u għall-ħtieġa li jitnaqqsu l-impatti ambjentali, ekonomiċi u ta' sigurtà fil-provvista tal-enerġija relatati</t>
        </is>
      </c>
      <c r="BV202" s="2" t="inlineStr">
        <is>
          <t>EU-gedragscode inzake energie-efficiëntie in datacentra</t>
        </is>
      </c>
      <c r="BW202" s="2" t="inlineStr">
        <is>
          <t>3</t>
        </is>
      </c>
      <c r="BX202" s="2" t="inlineStr">
        <is>
          <t/>
        </is>
      </c>
      <c r="BY202" t="inlineStr">
        <is>
          <t>vrijwillige
 gedragscode die door de Europese Commissie is opgesteld als antwoord op het
 stijgende energieverbruik in datacentra en op de noodzaak de impact ervan op
 milieu, economie en energievoorzieningszekerheid te verminderen</t>
        </is>
      </c>
      <c r="BZ202" s="2" t="inlineStr">
        <is>
          <t>europejski kodeks postępowania w sprawie efektywności energetycznej centrów danych</t>
        </is>
      </c>
      <c r="CA202" s="2" t="inlineStr">
        <is>
          <t>3</t>
        </is>
      </c>
      <c r="CB202" s="2" t="inlineStr">
        <is>
          <t/>
        </is>
      </c>
      <c r="CC202" t="inlineStr">
        <is>
          <t/>
        </is>
      </c>
      <c r="CD202" s="2" t="inlineStr">
        <is>
          <t>código de conduta europeu relativo à eficiência energética dos centros de dados|
código de conduta da UE relativo à eficiência energética dos centros de dados</t>
        </is>
      </c>
      <c r="CE202" s="2" t="inlineStr">
        <is>
          <t>3|
3</t>
        </is>
      </c>
      <c r="CF202" s="2" t="inlineStr">
        <is>
          <t xml:space="preserve">|
</t>
        </is>
      </c>
      <c r="CG202" t="inlineStr">
        <is>
          <t>Código de conduta
voluntário, promovido pela Comissão Europeia para abordar o consumo de energia nos centros de dados
e responder à necessidade de reduzir os impactos conexos em termos ambientais, económicos e de segurança
do aprovisionamento energético.</t>
        </is>
      </c>
      <c r="CH202" s="2" t="inlineStr">
        <is>
          <t>Codul european de conduită privind eficiența energetică a centrelor de date</t>
        </is>
      </c>
      <c r="CI202" s="2" t="inlineStr">
        <is>
          <t>3</t>
        </is>
      </c>
      <c r="CJ202" s="2" t="inlineStr">
        <is>
          <t/>
        </is>
      </c>
      <c r="CK202" t="inlineStr">
        <is>
          <t/>
        </is>
      </c>
      <c r="CL202" s="2" t="inlineStr">
        <is>
          <t>európsky kódex správania pre energetickú efektívnosť dátového centra|
kódex správania EÚ pre energetickú efektívnosť dátového centra</t>
        </is>
      </c>
      <c r="CM202" s="2" t="inlineStr">
        <is>
          <t>3|
3</t>
        </is>
      </c>
      <c r="CN202" s="2" t="inlineStr">
        <is>
          <t xml:space="preserve">|
</t>
        </is>
      </c>
      <c r="CO202" t="inlineStr">
        <is>
          <t>kódex správania vytvorený Európskou komisiou v reakcii na rastúcu spotrebu energie v dátových centrách a potrebu znížiť súvisiace vplyvy na životné prostredie, hospodárstvo a bezpečnosť dodávok energie</t>
        </is>
      </c>
      <c r="CP202" s="2" t="inlineStr">
        <is>
          <t>Kodeks ravnanja EU o energijski učinkovitosti podatkovnih centrov</t>
        </is>
      </c>
      <c r="CQ202" s="2" t="inlineStr">
        <is>
          <t>3</t>
        </is>
      </c>
      <c r="CR202" s="2" t="inlineStr">
        <is>
          <t/>
        </is>
      </c>
      <c r="CS202" t="inlineStr">
        <is>
          <t/>
        </is>
      </c>
      <c r="CT202" s="2" t="inlineStr">
        <is>
          <t>EU:s uppförandekod om energieffektivitet vid datacentrum</t>
        </is>
      </c>
      <c r="CU202" s="2" t="inlineStr">
        <is>
          <t>3</t>
        </is>
      </c>
      <c r="CV202" s="2" t="inlineStr">
        <is>
          <t/>
        </is>
      </c>
      <c r="CW202" t="inlineStr">
        <is>
          <t>frivillig uppförandekod som inrättades som svar på den ökande energiförbrukningen vid datacentrum och
behovet av att minska konsekvenserna när det gäller miljö, ekonomi och
garanterad energiförsörjning</t>
        </is>
      </c>
    </row>
    <row r="203">
      <c r="A203" s="1" t="str">
        <f>HYPERLINK("https://iate.europa.eu/entry/result/3621598/all", "3621598")</f>
        <v>3621598</v>
      </c>
      <c r="B203" t="inlineStr">
        <is>
          <t>EDUCATION AND COMMUNICATIONS</t>
        </is>
      </c>
      <c r="C203" t="inlineStr">
        <is>
          <t>EDUCATION AND COMMUNICATIONS|information and information processing</t>
        </is>
      </c>
      <c r="D203" t="inlineStr">
        <is>
          <t>yes</t>
        </is>
      </c>
      <c r="E203" t="inlineStr">
        <is>
          <t/>
        </is>
      </c>
      <c r="F203" s="2" t="inlineStr">
        <is>
          <t>активен получател</t>
        </is>
      </c>
      <c r="G203" s="2" t="inlineStr">
        <is>
          <t>3</t>
        </is>
      </c>
      <c r="H203" s="2" t="inlineStr">
        <is>
          <t/>
        </is>
      </c>
      <c r="I203" t="inlineStr">
        <is>
          <t/>
        </is>
      </c>
      <c r="J203" s="2" t="inlineStr">
        <is>
          <t>aktivní příjemce</t>
        </is>
      </c>
      <c r="K203" s="2" t="inlineStr">
        <is>
          <t>3</t>
        </is>
      </c>
      <c r="L203" s="2" t="inlineStr">
        <is>
          <t/>
        </is>
      </c>
      <c r="M203" t="inlineStr">
        <is>
          <t>příjemce obsahu
umístěného na online platformách a šířeného prostřednictvím jejich online
rozhraní nebo vyhledávaného pomocí internetových vyhledávačů</t>
        </is>
      </c>
      <c r="N203" s="2" t="inlineStr">
        <is>
          <t>aktiv modtager</t>
        </is>
      </c>
      <c r="O203" s="2" t="inlineStr">
        <is>
          <t>3</t>
        </is>
      </c>
      <c r="P203" s="2" t="inlineStr">
        <is>
          <t/>
        </is>
      </c>
      <c r="Q203" t="inlineStr">
        <is>
          <t>modtager af indhold, der hostes på eller formidles via onlineplatforme eller onlinesøgemaskiner</t>
        </is>
      </c>
      <c r="R203" s="2" t="inlineStr">
        <is>
          <t>aktiver Nutzer</t>
        </is>
      </c>
      <c r="S203" s="2" t="inlineStr">
        <is>
          <t>3</t>
        </is>
      </c>
      <c r="T203" s="2" t="inlineStr">
        <is>
          <t/>
        </is>
      </c>
      <c r="U203" t="inlineStr">
        <is>
          <t>Nutzer von
Inhalt, der von Online-Plattformen oder Internetsuchmaschinen bereitgestellt
wird</t>
        </is>
      </c>
      <c r="V203" s="2" t="inlineStr">
        <is>
          <t>ενεργός αποδέκτης</t>
        </is>
      </c>
      <c r="W203" s="2" t="inlineStr">
        <is>
          <t>3</t>
        </is>
      </c>
      <c r="X203" s="2" t="inlineStr">
        <is>
          <t/>
        </is>
      </c>
      <c r="Y203" t="inlineStr">
        <is>
          <t>αποδέκτης περιεχομένου το οποίο φιλοξενούν ή διαδίδουν επιγραμμικές πλατφόρμες ή επιγραμμικές μηχανές αναζήτησης</t>
        </is>
      </c>
      <c r="Z203" s="2" t="inlineStr">
        <is>
          <t>active recipient</t>
        </is>
      </c>
      <c r="AA203" s="2" t="inlineStr">
        <is>
          <t>3</t>
        </is>
      </c>
      <c r="AB203" s="2" t="inlineStr">
        <is>
          <t/>
        </is>
      </c>
      <c r="AC203" t="inlineStr">
        <is>
          <t>recipient of content hosted or disseminated by online platforms or online search engines</t>
        </is>
      </c>
      <c r="AD203" s="2" t="inlineStr">
        <is>
          <t>destinatario activo</t>
        </is>
      </c>
      <c r="AE203" s="2" t="inlineStr">
        <is>
          <t>3</t>
        </is>
      </c>
      <c r="AF203" s="2" t="inlineStr">
        <is>
          <t/>
        </is>
      </c>
      <c r="AG203" t="inlineStr">
        <is>
          <t>Persona a la que se destinan los contenidos alojados o difundidos por una plataforma en línea o un motor de búsqueda y que utiliza realmente el servicio de la plataforma o del motor de búsqueda al menos una vez en un periodo de tiempo determinado.</t>
        </is>
      </c>
      <c r="AH203" s="2" t="inlineStr">
        <is>
          <t>aktiivne teenusesaaja</t>
        </is>
      </c>
      <c r="AI203" s="2" t="inlineStr">
        <is>
          <t>3</t>
        </is>
      </c>
      <c r="AJ203" s="2" t="inlineStr">
        <is>
          <t/>
        </is>
      </c>
      <c r="AK203" t="inlineStr">
        <is>
          <t>&lt;a href="https://iate.europa.eu/entry/result/156877/et" target="_blank"&gt;&lt;i&gt;digiplatvormi&lt;/i&gt; &lt;/a&gt;või&lt;a href="https://iate.europa.eu/entry/result/903231/et" target="_blank"&gt;&lt;i&gt; internetipõhise otsingumootori&lt;/i&gt;&lt;/a&gt; majutatava või levitatava sisu saaja</t>
        </is>
      </c>
      <c r="AL203" s="2" t="inlineStr">
        <is>
          <t>aktiivinen vastaanottaja</t>
        </is>
      </c>
      <c r="AM203" s="2" t="inlineStr">
        <is>
          <t>3</t>
        </is>
      </c>
      <c r="AN203" s="2" t="inlineStr">
        <is>
          <t/>
        </is>
      </c>
      <c r="AO203" t="inlineStr">
        <is>
          <t>Verkkoalustojen tai verkossa toimivien hakukoneiden ylläpitämän tai levittämän sisällön vastaanottaja.</t>
        </is>
      </c>
      <c r="AP203" s="2" t="inlineStr">
        <is>
          <t>bénéficiaire actif</t>
        </is>
      </c>
      <c r="AQ203" s="2" t="inlineStr">
        <is>
          <t>3</t>
        </is>
      </c>
      <c r="AR203" s="2" t="inlineStr">
        <is>
          <t>proposed</t>
        </is>
      </c>
      <c r="AS203" t="inlineStr">
        <is>
          <t>bénéficiaire de contenu hébergé ou diffusé par des plateformes en ligne ou des moteurs de recherche en ligne</t>
        </is>
      </c>
      <c r="AT203" s="2" t="inlineStr">
        <is>
          <t>faighteoir gníomhach</t>
        </is>
      </c>
      <c r="AU203" s="2" t="inlineStr">
        <is>
          <t>3</t>
        </is>
      </c>
      <c r="AV203" s="2" t="inlineStr">
        <is>
          <t/>
        </is>
      </c>
      <c r="AW203" t="inlineStr">
        <is>
          <t/>
        </is>
      </c>
      <c r="AX203" s="2" t="inlineStr">
        <is>
          <t>aktivni primatelj</t>
        </is>
      </c>
      <c r="AY203" s="2" t="inlineStr">
        <is>
          <t>3</t>
        </is>
      </c>
      <c r="AZ203" s="2" t="inlineStr">
        <is>
          <t/>
        </is>
      </c>
      <c r="BA203" t="inlineStr">
        <is>
          <t/>
        </is>
      </c>
      <c r="BB203" s="2" t="inlineStr">
        <is>
          <t>aktív igénybe vevő</t>
        </is>
      </c>
      <c r="BC203" s="2" t="inlineStr">
        <is>
          <t>2</t>
        </is>
      </c>
      <c r="BD203" s="2" t="inlineStr">
        <is>
          <t/>
        </is>
      </c>
      <c r="BE203" t="inlineStr">
        <is>
          <t>online platform által tárolt vagy
online keresőprogram által megjelenített, illetve terjesztett tartalom felhasználója</t>
        </is>
      </c>
      <c r="BF203" s="2" t="inlineStr">
        <is>
          <t>destinatario attivo</t>
        </is>
      </c>
      <c r="BG203" s="2" t="inlineStr">
        <is>
          <t>3</t>
        </is>
      </c>
      <c r="BH203" s="2" t="inlineStr">
        <is>
          <t/>
        </is>
      </c>
      <c r="BI203" t="inlineStr">
        <is>
          <t>destinatario dei contenuti presenti o diffusi tramite piattaforme online o motori di ricerca</t>
        </is>
      </c>
      <c r="BJ203" s="2" t="inlineStr">
        <is>
          <t>aktyvus paslaugos gavėjas</t>
        </is>
      </c>
      <c r="BK203" s="2" t="inlineStr">
        <is>
          <t>3</t>
        </is>
      </c>
      <c r="BL203" s="2" t="inlineStr">
        <is>
          <t/>
        </is>
      </c>
      <c r="BM203" t="inlineStr">
        <is>
          <t>turinio, laikomo ar skleidžiamo interneto platformose ar interneto paieškos sistemose, gavėjas</t>
        </is>
      </c>
      <c r="BN203" s="2" t="inlineStr">
        <is>
          <t>aktīvais pakalpojuma saņēmējs</t>
        </is>
      </c>
      <c r="BO203" s="2" t="inlineStr">
        <is>
          <t>2</t>
        </is>
      </c>
      <c r="BP203" s="2" t="inlineStr">
        <is>
          <t/>
        </is>
      </c>
      <c r="BQ203" t="inlineStr">
        <is>
          <t>tiešsaistes platformās vai tiešsaistes meklētājprogrammās izvietotā vai izplatītā satura saņēmējs</t>
        </is>
      </c>
      <c r="BR203" s="2" t="inlineStr">
        <is>
          <t>riċevitur attiv</t>
        </is>
      </c>
      <c r="BS203" s="2" t="inlineStr">
        <is>
          <t>3</t>
        </is>
      </c>
      <c r="BT203" s="2" t="inlineStr">
        <is>
          <t/>
        </is>
      </c>
      <c r="BU203" t="inlineStr">
        <is>
          <t>riċevitur ta' kontenut ospitat jew disseminat minn pjattaformi online jew magni tat-tiftix</t>
        </is>
      </c>
      <c r="BV203" s="2" t="inlineStr">
        <is>
          <t>actieve afnemer</t>
        </is>
      </c>
      <c r="BW203" s="2" t="inlineStr">
        <is>
          <t>3</t>
        </is>
      </c>
      <c r="BX203" s="2" t="inlineStr">
        <is>
          <t/>
        </is>
      </c>
      <c r="BY203" t="inlineStr">
        <is>
          <t>afnemer van content die via onlineplatforms of onlinezoekmachines wordt gehost of verspreid</t>
        </is>
      </c>
      <c r="BZ203" s="2" t="inlineStr">
        <is>
          <t>aktywny odbiorca</t>
        </is>
      </c>
      <c r="CA203" s="2" t="inlineStr">
        <is>
          <t>3</t>
        </is>
      </c>
      <c r="CB203" s="2" t="inlineStr">
        <is>
          <t/>
        </is>
      </c>
      <c r="CC203" t="inlineStr">
        <is>
          <t/>
        </is>
      </c>
      <c r="CD203" s="2" t="inlineStr">
        <is>
          <t>destinatário ativo</t>
        </is>
      </c>
      <c r="CE203" s="2" t="inlineStr">
        <is>
          <t>3</t>
        </is>
      </c>
      <c r="CF203" s="2" t="inlineStr">
        <is>
          <t/>
        </is>
      </c>
      <c r="CG203" t="inlineStr">
        <is>
          <t>Pessoa a quem se destinam os conteúdos alojados ou difundidos por plataformas em linha ou motores de pesquisa em linha e que interage efetivamente com o serviço
pelo menos uma vez num determinado período de tempo.</t>
        </is>
      </c>
      <c r="CH203" s="2" t="inlineStr">
        <is>
          <t>destinatar activ</t>
        </is>
      </c>
      <c r="CI203" s="2" t="inlineStr">
        <is>
          <t>3</t>
        </is>
      </c>
      <c r="CJ203" s="2" t="inlineStr">
        <is>
          <t/>
        </is>
      </c>
      <c r="CK203" t="inlineStr">
        <is>
          <t>destinatar activ al conținutului găzduit sau diseminat de platforme online sau de motoare de căutare online</t>
        </is>
      </c>
      <c r="CL203" s="2" t="inlineStr">
        <is>
          <t>aktívny príjemca</t>
        </is>
      </c>
      <c r="CM203" s="2" t="inlineStr">
        <is>
          <t>3</t>
        </is>
      </c>
      <c r="CN203" s="2" t="inlineStr">
        <is>
          <t/>
        </is>
      </c>
      <c r="CO203" t="inlineStr">
        <is>
          <t>príjemca služby, ktorý využíva online
platformu tak, že buď požiada online platformu, aby uložila obsah,
alebo je vystavený obsahu, ktorý sa nachádza na online platforme a ktorý sa šíri
prostredníctvom jej online rozhrania, alebo využíva
internetový vyhľadávač tak, že vyhľadáva v internetovom vyhľadávači a je vystavený
indexovanému obsahu, ktorý je prezentovaný v jeho online rozhraní</t>
        </is>
      </c>
      <c r="CP203" s="2" t="inlineStr">
        <is>
          <t>aktivni prejemnik</t>
        </is>
      </c>
      <c r="CQ203" s="2" t="inlineStr">
        <is>
          <t>3</t>
        </is>
      </c>
      <c r="CR203" s="2" t="inlineStr">
        <is>
          <t/>
        </is>
      </c>
      <c r="CS203" t="inlineStr">
        <is>
          <t/>
        </is>
      </c>
      <c r="CT203" s="2" t="inlineStr">
        <is>
          <t>aktiv mottagare</t>
        </is>
      </c>
      <c r="CU203" s="2" t="inlineStr">
        <is>
          <t>3</t>
        </is>
      </c>
      <c r="CV203" s="2" t="inlineStr">
        <is>
          <t/>
        </is>
      </c>
      <c r="CW203" t="inlineStr">
        <is>
          <t/>
        </is>
      </c>
    </row>
    <row r="204">
      <c r="A204" s="1" t="str">
        <f>HYPERLINK("https://iate.europa.eu/entry/result/3621595/all", "3621595")</f>
        <v>3621595</v>
      </c>
      <c r="B204" t="inlineStr">
        <is>
          <t>EDUCATION AND COMMUNICATIONS</t>
        </is>
      </c>
      <c r="C204" t="inlineStr">
        <is>
          <t>EDUCATION AND COMMUNICATIONS|information technology and data processing</t>
        </is>
      </c>
      <c r="D204" t="inlineStr">
        <is>
          <t>yes</t>
        </is>
      </c>
      <c r="E204" t="inlineStr">
        <is>
          <t/>
        </is>
      </c>
      <c r="F204" s="2" t="inlineStr">
        <is>
          <t>прокси сървър за адаптиране на съдържанието</t>
        </is>
      </c>
      <c r="G204" s="2" t="inlineStr">
        <is>
          <t>3</t>
        </is>
      </c>
      <c r="H204" s="2" t="inlineStr">
        <is>
          <t/>
        </is>
      </c>
      <c r="I204" t="inlineStr">
        <is>
          <t>&lt;a href="https://iate.europa.eu/entry/result/897320/bg" target="_blank"&gt;прокси сървър&lt;/a&gt;, който адаптира исканото съдържание към способностите и/или изискванията на показващото устройство или мрежа, така че да се показва по начин, който ще бъде удобен за четене и навигация на потребителите, използващи различни резолюции и устройства</t>
        </is>
      </c>
      <c r="J204" s="2" t="inlineStr">
        <is>
          <t>filtrovací proxy|
filtrovací proxy server</t>
        </is>
      </c>
      <c r="K204" s="2" t="inlineStr">
        <is>
          <t>3|
3</t>
        </is>
      </c>
      <c r="L204" s="2" t="inlineStr">
        <is>
          <t xml:space="preserve">|
</t>
        </is>
      </c>
      <c r="M204" t="inlineStr">
        <is>
          <t>&lt;a href="https://iate.europa.eu/entry/result/897320/cs" target="_blank"&gt;proxy server&lt;/a&gt;, který filtruje
přes něj procházející obsah, přičemž umožňuje kontrolu a řízení obsahu v jednom
nebo obou směrech</t>
        </is>
      </c>
      <c r="N204" s="2" t="inlineStr">
        <is>
          <t>proxyserver til tilpasning af indhold</t>
        </is>
      </c>
      <c r="O204" s="2" t="inlineStr">
        <is>
          <t>2</t>
        </is>
      </c>
      <c r="P204" s="2" t="inlineStr">
        <is>
          <t/>
        </is>
      </c>
      <c r="Q204" t="inlineStr">
        <is>
          <t>proxyserver, som tilpasser det ønskede indhold til visning på forskellige enheder, f.eks. mobiltelefoner eller tablets, for at optimere brugeroplevelsen</t>
        </is>
      </c>
      <c r="R204" s="2" t="inlineStr">
        <is>
          <t>Proxy zur Anpassung von Inhalten|
Proxy-Server für die Inhaltsanpassung</t>
        </is>
      </c>
      <c r="S204" s="2" t="inlineStr">
        <is>
          <t>2|
2</t>
        </is>
      </c>
      <c r="T204" s="2" t="inlineStr">
        <is>
          <t>|
proposed</t>
        </is>
      </c>
      <c r="U204" t="inlineStr">
        <is>
          <t>Proxyserver, der
Inhalte an die Funktionen und/oder Anforderungen der Geräte oder Netze, mit
denen die Inhalte angezeigt werden, anpasst</t>
        </is>
      </c>
      <c r="V204" s="2" t="inlineStr">
        <is>
          <t>διακομιστής προσαρμογής περιεχομένου|
διακομιστής μεσολάβησης για την προσαρμογή περιεχομένου</t>
        </is>
      </c>
      <c r="W204" s="2" t="inlineStr">
        <is>
          <t>2|
2</t>
        </is>
      </c>
      <c r="X204" s="2" t="inlineStr">
        <is>
          <t>|
proposed</t>
        </is>
      </c>
      <c r="Y204" t="inlineStr">
        <is>
          <t/>
        </is>
      </c>
      <c r="Z204" s="2" t="inlineStr">
        <is>
          <t>content adaptation proxy</t>
        </is>
      </c>
      <c r="AA204" s="2" t="inlineStr">
        <is>
          <t>2</t>
        </is>
      </c>
      <c r="AB204" s="2" t="inlineStr">
        <is>
          <t/>
        </is>
      </c>
      <c r="AC204" t="inlineStr">
        <is>
          <t>&lt;a href="https://iate.europa.eu/entry/result/897320" target="_blank"&gt;proxy server &lt;/a&gt;which adapts requested content to the capabilities and/or requirements of the displaying device or network</t>
        </is>
      </c>
      <c r="AD204" s="2" t="inlineStr">
        <is>
          <t>&lt;i&gt;proxy &lt;/i&gt;de adaptación de contenidos</t>
        </is>
      </c>
      <c r="AE204" s="2" t="inlineStr">
        <is>
          <t>2</t>
        </is>
      </c>
      <c r="AF204" s="2" t="inlineStr">
        <is>
          <t>proposed</t>
        </is>
      </c>
      <c r="AG204" t="inlineStr">
        <is>
          <t>&lt;a href="https://iate.europa.eu/entry/result/897320/es" target="_blank"&gt;Servidor &lt;i&gt;proxy&lt;/i&gt;&lt;/a&gt; encargado de transformar los contenidos solicitados ajustándolos a las capacidades o requisitos del dispositivo o red del destinatario.</t>
        </is>
      </c>
      <c r="AH204" s="2" t="inlineStr">
        <is>
          <t>sisukohandusproksi</t>
        </is>
      </c>
      <c r="AI204" s="2" t="inlineStr">
        <is>
          <t>3</t>
        </is>
      </c>
      <c r="AJ204" s="2" t="inlineStr">
        <is>
          <t/>
        </is>
      </c>
      <c r="AK204" t="inlineStr">
        <is>
          <t>&lt;i&gt;&lt;a href="https://iate.europa.eu/entry/result/897320/et" target="_blank"&gt;vaheserver&lt;/a&gt;&lt;/i&gt;, mis kohandab taotletud sisu vastavalt kuvaseadme või -võrgu suutlikkusele ja/või nõuetele</t>
        </is>
      </c>
      <c r="AL204" s="2" t="inlineStr">
        <is>
          <t>välityspalvelimen tekemä sisällön sovitus</t>
        </is>
      </c>
      <c r="AM204" s="2" t="inlineStr">
        <is>
          <t>3</t>
        </is>
      </c>
      <c r="AN204" s="2" t="inlineStr">
        <is>
          <t/>
        </is>
      </c>
      <c r="AO204" t="inlineStr">
        <is>
          <t>Välityspalvelin pyytää asiakkaalta laitteiston ominaisuudet ja pyytää palvelimelta sisällön. Sitten välityspalvelin muuttaa palvelimelta saadun sisällön asiakkaalta saatujen laitteisto-ominaisuuksien mukaisesti ja lähettää sovitetun sisällön asiakkaalle.</t>
        </is>
      </c>
      <c r="AP204" s="2" t="inlineStr">
        <is>
          <t>mandataire d'adaptation de contenu|
proxy d'adaptation de contenu|
serveur mandataire d'adaptation de contenu</t>
        </is>
      </c>
      <c r="AQ204" s="2" t="inlineStr">
        <is>
          <t>2|
3|
2</t>
        </is>
      </c>
      <c r="AR204" s="2" t="inlineStr">
        <is>
          <t>|
|
proposed</t>
        </is>
      </c>
      <c r="AS204" t="inlineStr">
        <is>
          <t>&lt;a href="https://iate.europa.eu/entry/result/897320/fr" target="_blank"&gt;serveur mandataire&lt;/a&gt; qui adapte le contenu demandé aux capacités ou aux exigences de l'appareil ou du réseau d'affichage</t>
        </is>
      </c>
      <c r="AT204" s="2" t="inlineStr">
        <is>
          <t>seachfhreastalaí oiriúnaithe ábhair</t>
        </is>
      </c>
      <c r="AU204" s="2" t="inlineStr">
        <is>
          <t>3</t>
        </is>
      </c>
      <c r="AV204" s="2" t="inlineStr">
        <is>
          <t/>
        </is>
      </c>
      <c r="AW204" t="inlineStr">
        <is>
          <t/>
        </is>
      </c>
      <c r="AX204" s="2" t="inlineStr">
        <is>
          <t>proxy za prilagodbu sadržaja</t>
        </is>
      </c>
      <c r="AY204" s="2" t="inlineStr">
        <is>
          <t>2</t>
        </is>
      </c>
      <c r="AZ204" s="2" t="inlineStr">
        <is>
          <t>proposed</t>
        </is>
      </c>
      <c r="BA204" t="inlineStr">
        <is>
          <t>proxy poslužitelj koji zatraženi sadržaj prilagođava mogućnostima i/ili zahtjevima uređaja koji će ga prikazati</t>
        </is>
      </c>
      <c r="BB204" s="2" t="inlineStr">
        <is>
          <t>tartalomadaptációs proxy</t>
        </is>
      </c>
      <c r="BC204" s="2" t="inlineStr">
        <is>
          <t>2</t>
        </is>
      </c>
      <c r="BD204" s="2" t="inlineStr">
        <is>
          <t/>
        </is>
      </c>
      <c r="BE204" t="inlineStr">
        <is>
          <t>olyan proxyszerver, amely
adaptálja a kért tartalmat a megjelenítő eszköz vagy hálózat kapacitásaihoz,
illetve követelményeihez</t>
        </is>
      </c>
      <c r="BF204" s="2" t="inlineStr">
        <is>
          <t>proxy di adattamento dei contenuti</t>
        </is>
      </c>
      <c r="BG204" s="2" t="inlineStr">
        <is>
          <t>2</t>
        </is>
      </c>
      <c r="BH204" s="2" t="inlineStr">
        <is>
          <t/>
        </is>
      </c>
      <c r="BI204" t="inlineStr">
        <is>
          <t>&lt;a href="https://iate.europa.eu/entry/result/897320/it" target="_blank"&gt;server proxy&lt;/a&gt; incaricato di trasformare i contenuti richiesti adeguandoli alle capacità o ai requisiti del dispositivo o della rete del destinatario</t>
        </is>
      </c>
      <c r="BJ204" s="2" t="inlineStr">
        <is>
          <t>turinio pritaikymo tarpinis serveris</t>
        </is>
      </c>
      <c r="BK204" s="2" t="inlineStr">
        <is>
          <t>3</t>
        </is>
      </c>
      <c r="BL204" s="2" t="inlineStr">
        <is>
          <t/>
        </is>
      </c>
      <c r="BM204" t="inlineStr">
        <is>
          <t>&lt;a href="https://iate.europa.eu/entry/result/897320/lt-all" target="_blank"&gt;tarpinis serveris&lt;/a&gt;, kuris pritaiko reikiamą turinį prie rodomojo įrenginio ar tinklo</t>
        </is>
      </c>
      <c r="BN204" s="2" t="inlineStr">
        <is>
          <t>satura pielāgošanas starpniekserveris</t>
        </is>
      </c>
      <c r="BO204" s="2" t="inlineStr">
        <is>
          <t>3</t>
        </is>
      </c>
      <c r="BP204" s="2" t="inlineStr">
        <is>
          <t/>
        </is>
      </c>
      <c r="BQ204" t="inlineStr">
        <is>
          <t>&lt;a href="https://iate.europa.eu/entry/result/897320/lv" target="_blank"&gt;starpniekserveris&lt;/a&gt;, kas pielāgo pieprasīto saturu parādāmās ierīces vai tīkla iespējām un/vai prasībām</t>
        </is>
      </c>
      <c r="BR204" s="2" t="inlineStr">
        <is>
          <t>proxy ta' adattament tal-kontenut</t>
        </is>
      </c>
      <c r="BS204" s="2" t="inlineStr">
        <is>
          <t>3</t>
        </is>
      </c>
      <c r="BT204" s="2" t="inlineStr">
        <is>
          <t/>
        </is>
      </c>
      <c r="BU204" t="inlineStr">
        <is>
          <t>&lt;a href="https://iate.europa.eu/entry/result/897320/mt" target="_blank"&gt;proxy server&lt;/a&gt; li jadatta l-kontenut mitlub għall-kapaċitajiet u/jew ir-rekwiżiti tal-apparat ta' wiri jew tan-network</t>
        </is>
      </c>
      <c r="BV204" s="2" t="inlineStr">
        <is>
          <t>proxyserver voor contentaanpassing|
proxyserver voor contentadaptatie</t>
        </is>
      </c>
      <c r="BW204" s="2" t="inlineStr">
        <is>
          <t>3|
3</t>
        </is>
      </c>
      <c r="BX204" s="2" t="inlineStr">
        <is>
          <t>proposed|
proposed</t>
        </is>
      </c>
      <c r="BY204" t="inlineStr">
        <is>
          <t>&lt;a href="https://iate.europa.eu/entry/result/897320/nl" target="_blank"&gt;proxyserver&lt;/a&gt; die gevraagde inhoud aanpast aan de mogelijkheden of (systeem)vereisten van het ontvangende netwerk of toestel, of aan de voorkeuren van de gebruiker</t>
        </is>
      </c>
      <c r="BZ204" s="2" t="inlineStr">
        <is>
          <t>serwer proxy adaptacji treści</t>
        </is>
      </c>
      <c r="CA204" s="2" t="inlineStr">
        <is>
          <t>2</t>
        </is>
      </c>
      <c r="CB204" s="2" t="inlineStr">
        <is>
          <t>proposed</t>
        </is>
      </c>
      <c r="CC204" t="inlineStr">
        <is>
          <t/>
        </is>
      </c>
      <c r="CD204" s="2" t="inlineStr">
        <is>
          <t>&lt;i&gt;proxy &lt;/i&gt;de adaptação de conteúdos</t>
        </is>
      </c>
      <c r="CE204" s="2" t="inlineStr">
        <is>
          <t>3</t>
        </is>
      </c>
      <c r="CF204" s="2" t="inlineStr">
        <is>
          <t/>
        </is>
      </c>
      <c r="CG204" t="inlineStr">
        <is>
          <t>&lt;a href="https://iate.europa.eu/entry/result/897320/pt" target="_blank"&gt;Servidor &lt;i&gt;proxy&lt;/i&gt;&lt;/a&gt; que adapta o conteúdo solicitado às capacidades e/ou aos requisitos do dispositivo ou rede do destinatário.</t>
        </is>
      </c>
      <c r="CH204" s="2" t="inlineStr">
        <is>
          <t>proxy de adaptare a conținutului</t>
        </is>
      </c>
      <c r="CI204" s="2" t="inlineStr">
        <is>
          <t>3</t>
        </is>
      </c>
      <c r="CJ204" s="2" t="inlineStr">
        <is>
          <t/>
        </is>
      </c>
      <c r="CK204" t="inlineStr">
        <is>
          <t>&lt;a href="https://iate.europa.eu/entry/result/897320/ro" target="_blank"&gt;server proxy&lt;/a&gt; care adaptează conținuturi solicitate la capacitățile sau exigențele dispozitivului sau rețelei care urmează să le afișeze</t>
        </is>
      </c>
      <c r="CL204" s="2" t="inlineStr">
        <is>
          <t>filtrovací proxy server|
proxy server na prispôsobenie obsahu|
proxy server na filtrovanie obsahu</t>
        </is>
      </c>
      <c r="CM204" s="2" t="inlineStr">
        <is>
          <t>2|
3|
3</t>
        </is>
      </c>
      <c r="CN204" s="2" t="inlineStr">
        <is>
          <t xml:space="preserve">|
preferred|
</t>
        </is>
      </c>
      <c r="CO204" t="inlineStr">
        <is>
          <t>&lt;a href="https://iate.europa.eu/entry/result/897320/sk" target="_blank"&gt;proxy server&lt;/a&gt;, ktorý umožňuje kontrolu a riadenie obsahu , ktorý cezeň prechádza, v jednom alebo oboch smeroch</t>
        </is>
      </c>
      <c r="CP204" s="2" t="inlineStr">
        <is>
          <t>posredniški strežnik za prilagajanje vsebine</t>
        </is>
      </c>
      <c r="CQ204" s="2" t="inlineStr">
        <is>
          <t>2</t>
        </is>
      </c>
      <c r="CR204" s="2" t="inlineStr">
        <is>
          <t>proposed</t>
        </is>
      </c>
      <c r="CS204" t="inlineStr">
        <is>
          <t/>
        </is>
      </c>
      <c r="CT204" s="2" t="inlineStr">
        <is>
          <t>proxyserver för anpassning av innehåll</t>
        </is>
      </c>
      <c r="CU204" s="2" t="inlineStr">
        <is>
          <t>3</t>
        </is>
      </c>
      <c r="CV204" s="2" t="inlineStr">
        <is>
          <t/>
        </is>
      </c>
      <c r="CW204" t="inlineStr">
        <is>
          <t/>
        </is>
      </c>
    </row>
    <row r="205">
      <c r="A205" s="1" t="str">
        <f>HYPERLINK("https://iate.europa.eu/entry/result/3621593/all", "3621593")</f>
        <v>3621593</v>
      </c>
      <c r="B205" t="inlineStr">
        <is>
          <t>EDUCATION AND COMMUNICATIONS</t>
        </is>
      </c>
      <c r="C205" t="inlineStr">
        <is>
          <t>EDUCATION AND COMMUNICATIONS|information technology and data processing</t>
        </is>
      </c>
      <c r="D205" t="inlineStr">
        <is>
          <t>yes</t>
        </is>
      </c>
      <c r="E205" t="inlineStr">
        <is>
          <t/>
        </is>
      </c>
      <c r="F205" s="2" t="inlineStr">
        <is>
          <t>обратно прокси|
обратен прокси сървър</t>
        </is>
      </c>
      <c r="G205" s="2" t="inlineStr">
        <is>
          <t>3|
3</t>
        </is>
      </c>
      <c r="H205" s="2" t="inlineStr">
        <is>
          <t xml:space="preserve">|
</t>
        </is>
      </c>
      <c r="I205" t="inlineStr">
        <is>
          <t>прокси сървър, осигуряващ връзка към интернет, като служи и за точка на контрол и защита при достъп на сървър от частна мрежа и обикновено предоставя и други услуги, напр. баланс на натоварването (load-balancing), оторизиране (authentication), декодиране (decryption) или кеширане (caching)</t>
        </is>
      </c>
      <c r="J205" s="2" t="inlineStr">
        <is>
          <t>reverzní proxy|
reverzní proxy server</t>
        </is>
      </c>
      <c r="K205" s="2" t="inlineStr">
        <is>
          <t>3|
3</t>
        </is>
      </c>
      <c r="L205" s="2" t="inlineStr">
        <is>
          <t xml:space="preserve">|
</t>
        </is>
      </c>
      <c r="M205" t="inlineStr">
        <is>
          <t>proxy server, který je umístěn
za firewallem sítě a je nastaven tak, aby odpovídal na požadavky klientů HTTP na
internetu na prostředky umístěné na jednotlivých interních serverech sítě, přičemž
pro klienta zachovává jediné vnější rozhraní; používá se zejména pro zvýšení zabezpečení
a vyvažování zátěže interních serverů</t>
        </is>
      </c>
      <c r="N205" s="2" t="inlineStr">
        <is>
          <t>omvendt proxy|
omvendt proxyserver</t>
        </is>
      </c>
      <c r="O205" s="2" t="inlineStr">
        <is>
          <t>3|
2</t>
        </is>
      </c>
      <c r="P205" s="2" t="inlineStr">
        <is>
          <t xml:space="preserve">|
</t>
        </is>
      </c>
      <c r="Q205" t="inlineStr">
        <is>
          <t>server, som en webhost kan placere mellem sine servere og internettet til håndtering af klientforespørgsler, og som videresender klientforespørgslerne til de faktiske servere, hvis svar returneres til klientcomputeren. Den anvendes typisk for at øge sikkerheden for webhosten, fremskynde levering af indhold eller aflaste serverne</t>
        </is>
      </c>
      <c r="R205" s="2" t="inlineStr">
        <is>
          <t>Reverse-Proxy|
Reverse-Proxy-Server</t>
        </is>
      </c>
      <c r="S205" s="2" t="inlineStr">
        <is>
          <t>3|
3</t>
        </is>
      </c>
      <c r="T205" s="2" t="inlineStr">
        <is>
          <t xml:space="preserve">|
</t>
        </is>
      </c>
      <c r="U205" t="inlineStr">
        <is>
          <t>Kommunikationsschnittstelle
im Netzwerk, die Anfragen entgegennimmt und stellvertretend an einen
Zielrechner weiterleitet und mit der Sicherheit, Lastausgleich und Wartung
verbessert werden sollen</t>
        </is>
      </c>
      <c r="V205" s="2" t="inlineStr">
        <is>
          <t>διακομιστής αντίστροφης μεσολάβησης</t>
        </is>
      </c>
      <c r="W205" s="2" t="inlineStr">
        <is>
          <t>3</t>
        </is>
      </c>
      <c r="X205" s="2" t="inlineStr">
        <is>
          <t/>
        </is>
      </c>
      <c r="Y205" t="inlineStr">
        <is>
          <t/>
        </is>
      </c>
      <c r="Z205" s="2" t="inlineStr">
        <is>
          <t>reverse proxy|
reverse proxy server</t>
        </is>
      </c>
      <c r="AA205" s="2" t="inlineStr">
        <is>
          <t>3|
3</t>
        </is>
      </c>
      <c r="AB205" s="2" t="inlineStr">
        <is>
          <t xml:space="preserve">|
</t>
        </is>
      </c>
      <c r="AC205" t="inlineStr">
        <is>
          <t>server that sits in front of web servers and forwards client (e.g. web browser) requests to those web servers; it is typically implemented to help increase security, performance, and reliability</t>
        </is>
      </c>
      <c r="AD205" s="2" t="inlineStr">
        <is>
          <t>servidor &lt;i&gt;proxy&lt;/i&gt; inverso|
&lt;i&gt;proxy &lt;/i&gt;inverso</t>
        </is>
      </c>
      <c r="AE205" s="2" t="inlineStr">
        <is>
          <t>3|
3</t>
        </is>
      </c>
      <c r="AF205" s="2" t="inlineStr">
        <is>
          <t xml:space="preserve">|
</t>
        </is>
      </c>
      <c r="AG205" t="inlineStr">
        <is>
          <t>&lt;a href="https://iate.europa.eu/entry/result/897320/es" target="_blank"&gt;Servidor &lt;i&gt;proxy&lt;/i&gt;&lt;/a&gt; que recupera recursos en nombre de un cliente desde uno o varios servidores distintos y los devuelve después al cliente como si se originaran en ese servidor, aplicando las normas de detección de &lt;a href="https://iate.europa.eu/entry/result/922349/es" target="_blank"&gt;programas informáticos malintencionados&lt;/a&gt; al contenido que se carga (en lugar del que se descarga) de un sitio web.</t>
        </is>
      </c>
      <c r="AH205" s="2" t="inlineStr">
        <is>
          <t>pöördproksi</t>
        </is>
      </c>
      <c r="AI205" s="2" t="inlineStr">
        <is>
          <t>3</t>
        </is>
      </c>
      <c r="AJ205" s="2" t="inlineStr">
        <is>
          <t/>
        </is>
      </c>
      <c r="AK205" t="inlineStr">
        <is>
          <t>&lt;i&gt;&lt;a href="https://iate.europa.eu/entry/result/897320/et" target="_blank"&gt;vaheserver&lt;/a&gt;&lt;/i&gt;, mis vahendab välisklientide päringuid siseserveri(te)le ning mis paistab klientidele kui harilik server</t>
        </is>
      </c>
      <c r="AL205" s="2" t="inlineStr">
        <is>
          <t>käänteinen välityspalvelin</t>
        </is>
      </c>
      <c r="AM205" s="2" t="inlineStr">
        <is>
          <t>3</t>
        </is>
      </c>
      <c r="AN205" s="2" t="inlineStr">
        <is>
          <t/>
        </is>
      </c>
      <c r="AO205" t="inlineStr">
        <is>
          <t/>
        </is>
      </c>
      <c r="AP205" s="2" t="inlineStr">
        <is>
          <t>serveur mandataire inverse|
proxy inverse</t>
        </is>
      </c>
      <c r="AQ205" s="2" t="inlineStr">
        <is>
          <t>3|
3</t>
        </is>
      </c>
      <c r="AR205" s="2" t="inlineStr">
        <is>
          <t xml:space="preserve">|
</t>
        </is>
      </c>
      <c r="AS205" t="inlineStr">
        <is>
          <t>intermédiaire de communication sur le réseau qui reçoit les requêtes des appareils clients pour les transmettre aux serveurs web, après vérification de la conformité aux règles de sécurité de configuration</t>
        </is>
      </c>
      <c r="AT205" s="2" t="inlineStr">
        <is>
          <t>ais-seachfhreastalaí</t>
        </is>
      </c>
      <c r="AU205" s="2" t="inlineStr">
        <is>
          <t>3</t>
        </is>
      </c>
      <c r="AV205" s="2" t="inlineStr">
        <is>
          <t/>
        </is>
      </c>
      <c r="AW205" t="inlineStr">
        <is>
          <t/>
        </is>
      </c>
      <c r="AX205" s="2" t="inlineStr">
        <is>
          <t>reverzni proxy poslužitelj</t>
        </is>
      </c>
      <c r="AY205" s="2" t="inlineStr">
        <is>
          <t>3</t>
        </is>
      </c>
      <c r="AZ205" s="2" t="inlineStr">
        <is>
          <t/>
        </is>
      </c>
      <c r="BA205" t="inlineStr">
        <is>
          <t/>
        </is>
      </c>
      <c r="BB205" s="2" t="inlineStr">
        <is>
          <t>fordított proxyszerver|
fordított proxy</t>
        </is>
      </c>
      <c r="BC205" s="2" t="inlineStr">
        <is>
          <t>3|
3</t>
        </is>
      </c>
      <c r="BD205" s="2" t="inlineStr">
        <is>
          <t xml:space="preserve">|
</t>
        </is>
      </c>
      <c r="BE205" t="inlineStr">
        <is>
          <t>olyan szerver, amely a
webszerverek előtt található és az említett szerverekre továbbítja az ügyfelek
kéréseit (pl. webböngésző); jellemzően a biztonság, a teljesítmény és a
megbízhatóság növelésére szolgál</t>
        </is>
      </c>
      <c r="BF205" s="2" t="inlineStr">
        <is>
          <t>proxy inverso|
proxy server inverso</t>
        </is>
      </c>
      <c r="BG205" s="2" t="inlineStr">
        <is>
          <t>3|
3</t>
        </is>
      </c>
      <c r="BH205" s="2" t="inlineStr">
        <is>
          <t xml:space="preserve">|
</t>
        </is>
      </c>
      <c r="BI205" t="inlineStr">
        <is>
          <t>server che si trova nel mezzo del collegamento tra il client e il server Web e nel momento in cui il client effettua una richiesta web, questa invece di andare direttamente al server, passa al proxy inverso, che la inoltra poi al server web</t>
        </is>
      </c>
      <c r="BJ205" s="2" t="inlineStr">
        <is>
          <t>atvirkštinis tarpinis serveris</t>
        </is>
      </c>
      <c r="BK205" s="2" t="inlineStr">
        <is>
          <t>3</t>
        </is>
      </c>
      <c r="BL205" s="2" t="inlineStr">
        <is>
          <t/>
        </is>
      </c>
      <c r="BM205" t="inlineStr">
        <is>
          <t>serveris, kuris, priešingai &lt;a href="https://iate.europa.eu/entry/result/897320/lt-all" target="_blank"&gt;tarpiniam serveriui&lt;/a&gt;, nepraleidžia identifikuojančios informacijos priešinga kryptimi – nuo kliento programos paslepia tikrąjį prašomų duomenų šaltinį</t>
        </is>
      </c>
      <c r="BN205" s="2" t="inlineStr">
        <is>
          <t>apgrieztais starpniekserveris</t>
        </is>
      </c>
      <c r="BO205" s="2" t="inlineStr">
        <is>
          <t>3</t>
        </is>
      </c>
      <c r="BP205" s="2" t="inlineStr">
        <is>
          <t/>
        </is>
      </c>
      <c r="BQ205" t="inlineStr">
        <is>
          <t>serveris, kas pieņem pieprasījumus pirms tīmekļa serveriem un pārsūta klienta (piemēram, tīmekļa pārlūkprogrammas) pieprasījumus uz šiem tīmekļa serveriem; tas parasti tiek ieviests, lai uzlabotu drošību, veiktspēju un uzticamību</t>
        </is>
      </c>
      <c r="BR205" s="2" t="inlineStr">
        <is>
          <t>proxy invers</t>
        </is>
      </c>
      <c r="BS205" s="2" t="inlineStr">
        <is>
          <t>3</t>
        </is>
      </c>
      <c r="BT205" s="2" t="inlineStr">
        <is>
          <t/>
        </is>
      </c>
      <c r="BU205" t="inlineStr">
        <is>
          <t>tip ta' &lt;a href="https://iate.europa.eu/entry/result/8279203F3E95AE7CE053C3E4A79E4140/mt?forceEcas=true" target="_blank"&gt;proxy server&lt;/a&gt; li jsib riżorsi f'isem ta' klijent minn server wieħed jew aktar, u mbagħad jibgħathom lill-klijent daqslikieku oriġinaw minnu stess</t>
        </is>
      </c>
      <c r="BV205" s="2" t="inlineStr">
        <is>
          <t>reverse proxy</t>
        </is>
      </c>
      <c r="BW205" s="2" t="inlineStr">
        <is>
          <t>3</t>
        </is>
      </c>
      <c r="BX205" s="2" t="inlineStr">
        <is>
          <t/>
        </is>
      </c>
      <c r="BY205" t="inlineStr">
        <is>
          <t>server die als ‘tussenpersoon’ optreedt en aanvragen aanneemt uit het publieke netwerk en doorstuurt 
naar de doelcomputer</t>
        </is>
      </c>
      <c r="BZ205" s="2" t="inlineStr">
        <is>
          <t>odwrotny serwer proxy|
odwrotne proxy</t>
        </is>
      </c>
      <c r="CA205" s="2" t="inlineStr">
        <is>
          <t>3|
3</t>
        </is>
      </c>
      <c r="CB205" s="2" t="inlineStr">
        <is>
          <t xml:space="preserve">|
</t>
        </is>
      </c>
      <c r="CC205" t="inlineStr">
        <is>
          <t>serwer umieszczony przez hosta między jego serwerami a internetem w celu obsługi żądań klientów; przesyła on wszystkie żądania do rzeczywistych serwerów, a następnie przesyła dane z powrotem do klientów, co ma zapewnić dodatkowe bezpieczeństwo hostowi internetowemu, przyspieszyć dostarczanie treści lub odciążyć serwery WWW</t>
        </is>
      </c>
      <c r="CD205" s="2" t="inlineStr">
        <is>
          <t>&lt;i&gt;proxy &lt;/i&gt;inverso|
&lt;i&gt;proxy &lt;/i&gt;reverso|
servidor &lt;i&gt;proxy &lt;/i&gt;reverso</t>
        </is>
      </c>
      <c r="CE205" s="2" t="inlineStr">
        <is>
          <t>3|
3|
3</t>
        </is>
      </c>
      <c r="CF205" s="2" t="inlineStr">
        <is>
          <t xml:space="preserve">|
|
</t>
        </is>
      </c>
      <c r="CG205" t="inlineStr">
        <is>
          <t>&lt;a href="https://iate.europa.eu/entry/result/897320/pt" target="_blank"&gt;Servidor &lt;i&gt;proxy&lt;/i&gt;&lt;/a&gt; que está entre um grupo de servidores e os clientes que desejam usá-los, recebendo as requisições destes clientes (por exemplo, um navegador Web), e que é implementado para ajudar a aumentar a segurança, melhorar o desempenho e reforçar a confiabilidade.</t>
        </is>
      </c>
      <c r="CH205" s="2" t="inlineStr">
        <is>
          <t>proxy de tip „reverse”|
proxy invers</t>
        </is>
      </c>
      <c r="CI205" s="2" t="inlineStr">
        <is>
          <t>3|
3</t>
        </is>
      </c>
      <c r="CJ205" s="2" t="inlineStr">
        <is>
          <t xml:space="preserve">|
</t>
        </is>
      </c>
      <c r="CK205" t="inlineStr">
        <is>
          <t>&lt;a href="https://iate.europa.eu/entry/slideshow/1636632814606/897320/en-ro" target="_blank"&gt;server proxy&lt;/a&gt; instalat în vecinătatea unuia sau mai multor servere obișnuite și care controlează accesul la acestea, transmițând cererile clienților către severele respective și efectuând sarcini precum managementul încărcării, autentificarea, decriptarea și gestionarea memoriei cache</t>
        </is>
      </c>
      <c r="CL205" s="2" t="inlineStr">
        <is>
          <t>reverzný proxy server</t>
        </is>
      </c>
      <c r="CM205" s="2" t="inlineStr">
        <is>
          <t>3</t>
        </is>
      </c>
      <c r="CN205" s="2" t="inlineStr">
        <is>
          <t/>
        </is>
      </c>
      <c r="CO205" t="inlineStr">
        <is>
          <t>&lt;a href="https://iate.europa.eu/entry/result/897320/sk" target="_blank"&gt;proxy server&lt;/a&gt;, ktorý je umiestnený pred servermi a funguje reverzne, teda namiesto bežného
dopytu od klientov zachytáva automaticky všetky požiadavky na servery za ním a pošle tieto požiadavky ďalej na jeden zo serverov alebo vráti obsah, ktorý má uložený
vo vyrovnávacej pamäti</t>
        </is>
      </c>
      <c r="CP205" s="2" t="inlineStr">
        <is>
          <t>obratni posredniški strežnik</t>
        </is>
      </c>
      <c r="CQ205" s="2" t="inlineStr">
        <is>
          <t>3</t>
        </is>
      </c>
      <c r="CR205" s="2" t="inlineStr">
        <is>
          <t/>
        </is>
      </c>
      <c r="CS205" t="inlineStr">
        <is>
          <t/>
        </is>
      </c>
      <c r="CT205" s="2" t="inlineStr">
        <is>
          <t>omvänd proxyserver|
omvänd proxy</t>
        </is>
      </c>
      <c r="CU205" s="2" t="inlineStr">
        <is>
          <t>3|
3</t>
        </is>
      </c>
      <c r="CV205" s="2" t="inlineStr">
        <is>
          <t xml:space="preserve">|
</t>
        </is>
      </c>
      <c r="CW205" t="inlineStr">
        <is>
          <t>server som placeras framför en resurs, t.ex. en webbserver, och som vanligtvis används för att öka säkerheten, prestandan och tillförlitligheten, dölja bakomliggande nätverk och begränsa åtkomst</t>
        </is>
      </c>
    </row>
    <row r="206">
      <c r="A206" s="1" t="str">
        <f>HYPERLINK("https://iate.europa.eu/entry/result/3621592/all", "3621592")</f>
        <v>3621592</v>
      </c>
      <c r="B206" t="inlineStr">
        <is>
          <t>EDUCATION AND COMMUNICATIONS</t>
        </is>
      </c>
      <c r="C206" t="inlineStr">
        <is>
          <t>EDUCATION AND COMMUNICATIONS|information and information processing</t>
        </is>
      </c>
      <c r="D206" t="inlineStr">
        <is>
          <t>yes</t>
        </is>
      </c>
      <c r="E206" t="inlineStr">
        <is>
          <t/>
        </is>
      </c>
      <c r="F206" s="2" t="inlineStr">
        <is>
          <t>посредническа услуга</t>
        </is>
      </c>
      <c r="G206" s="2" t="inlineStr">
        <is>
          <t>3</t>
        </is>
      </c>
      <c r="H206" s="2" t="inlineStr">
        <is>
          <t/>
        </is>
      </c>
      <c r="I206" t="inlineStr">
        <is>
          <t/>
        </is>
      </c>
      <c r="J206" s="2" t="inlineStr">
        <is>
          <t>zprostředkovatelská služba</t>
        </is>
      </c>
      <c r="K206" s="2" t="inlineStr">
        <is>
          <t>3</t>
        </is>
      </c>
      <c r="L206" s="2" t="inlineStr">
        <is>
          <t/>
        </is>
      </c>
      <c r="M206" t="inlineStr">
        <is>
          <t>&lt;a href="https://iate.europa.eu/entry/result/903777/cs" target="_blank"&gt;služba informační společnosti&lt;/a&gt; spočívající v
přenosu informací poskytovaných příjemcem služby v komunikační síti, ukládání
těchto informací do mezipaměti nebo ukládání těchto informací na jeho žádost</t>
        </is>
      </c>
      <c r="N206" s="2" t="inlineStr">
        <is>
          <t>formidlingstjeneste</t>
        </is>
      </c>
      <c r="O206" s="2" t="inlineStr">
        <is>
          <t>3</t>
        </is>
      </c>
      <c r="P206" s="2" t="inlineStr">
        <is>
          <t/>
        </is>
      </c>
      <c r="Q206" t="inlineStr">
        <is>
          <t>elektronisk tjeneste, der omfatter transmission af information på et kommunikationsnet, levering af adgang til et kommunkationsnet eller oplagring af information for en tjenestemodtager</t>
        </is>
      </c>
      <c r="R206" s="2" t="inlineStr">
        <is>
          <t>Vermittlungsdienst</t>
        </is>
      </c>
      <c r="S206" s="2" t="inlineStr">
        <is>
          <t>3</t>
        </is>
      </c>
      <c r="T206" s="2" t="inlineStr">
        <is>
          <t/>
        </is>
      </c>
      <c r="U206" t="inlineStr">
        <is>
          <t>Dienstleistung
der Informationsgesellschaft, die aus der reinen Durchleitung, der Übermittlung
(Caching-Leistung) oder der Speicherung (Hosting-Leistung) der von einem Nutzer
bereitgestellten Informationen in einem Kommunikationsnetz oder der Suche (Suchmaschinen)
nach Informationen besteht</t>
        </is>
      </c>
      <c r="V206" s="2" t="inlineStr">
        <is>
          <t>ενδιάμεση υπηρεσία</t>
        </is>
      </c>
      <c r="W206" s="2" t="inlineStr">
        <is>
          <t>3</t>
        </is>
      </c>
      <c r="X206" s="2" t="inlineStr">
        <is>
          <t/>
        </is>
      </c>
      <c r="Y206" t="inlineStr">
        <is>
          <t>μία από τις ακόλουθες υπηρεσίες:&lt;div&gt;–«απλή μετάδοση»: υπηρεσία η οποία συνίσταται στη μετάδοση, σε δίκτυο επικοινωνιών, πληροφοριών που παρέχει αποδέκτης της υπηρεσίας ή η παροχή πρόσβασης σε δίκτυο επικοινωνιών·&lt;br&gt;&lt;/div&gt;&lt;div&gt;–«προσωρινή αποθήκευση»: υπηρεσία η οποία συνίσταται στη μετάδοση, σε δίκτυο επικοινωνιών, πληροφοριών που παρέχει αποδέκτης της υπηρεσίας και περιλαμβάνει την αυτόματη, ενδιάμεση και προσωρινή αποθήκευση των εν λόγω πληροφοριών, με αποκλειστικό σκοπό να καταστεί αποτελεσματικότερη η μεταγενέστερη μετάδοση των πληροφοριών σε άλλους αποδέκτες κατόπιν αιτήματός τους·&lt;br&gt;&lt;/div&gt;&lt;div&gt;–«φιλοξενία»: υπηρεσία η οποία συνίσταται στην αποθήκευση πληροφοριών που παρέχει αποδέκτης της υπηρεσίας, κατόπιν αιτήματός του·&lt;br&gt;&lt;/div&gt;</t>
        </is>
      </c>
      <c r="Z206" s="2" t="inlineStr">
        <is>
          <t>intermediary service</t>
        </is>
      </c>
      <c r="AA206" s="2" t="inlineStr">
        <is>
          <t>3</t>
        </is>
      </c>
      <c r="AB206" s="2" t="inlineStr">
        <is>
          <t/>
        </is>
      </c>
      <c r="AC206" t="inlineStr">
        <is>
          <t>&lt;a href="https://iate.europa.eu/entry/result/903777" target="_blank"&gt;information society service&lt;/a&gt; consisting in the transmission or storage of, or a search for, information in a communication network</t>
        </is>
      </c>
      <c r="AD206" s="2" t="inlineStr">
        <is>
          <t>servicio intermediario</t>
        </is>
      </c>
      <c r="AE206" s="2" t="inlineStr">
        <is>
          <t>3</t>
        </is>
      </c>
      <c r="AF206" s="2" t="inlineStr">
        <is>
          <t/>
        </is>
      </c>
      <c r="AG206" t="inlineStr">
        <is>
          <t>&lt;a href="https://iate.europa.eu/entry/result/903777/es" target="_blank"&gt;Servicio de la sociedad de la información&lt;/a&gt; que consiste en la transmisión, almacenamiento o la búsqueda de datos en una red de comunicación.</t>
        </is>
      </c>
      <c r="AH206" s="2" t="inlineStr">
        <is>
          <t>vahendusteenus</t>
        </is>
      </c>
      <c r="AI206" s="2" t="inlineStr">
        <is>
          <t>2</t>
        </is>
      </c>
      <c r="AJ206" s="2" t="inlineStr">
        <is>
          <t>proposed</t>
        </is>
      </c>
      <c r="AK206" t="inlineStr">
        <is>
          <t>&lt;i&gt;&lt;a href="https://iate.europa.eu/entry/result/903777/et" target="_blank"&gt;infoühiskonna teenus&lt;/a&gt;&lt;/i&gt;, mis seisneb teabe sidevõrgus edastamises, talletamises või päringu alusel otsimises</t>
        </is>
      </c>
      <c r="AL206" s="2" t="inlineStr">
        <is>
          <t>välityspalvelu</t>
        </is>
      </c>
      <c r="AM206" s="2" t="inlineStr">
        <is>
          <t>3</t>
        </is>
      </c>
      <c r="AN206" s="2" t="inlineStr">
        <is>
          <t/>
        </is>
      </c>
      <c r="AO206" t="inlineStr">
        <is>
          <t/>
        </is>
      </c>
      <c r="AP206" s="2" t="inlineStr">
        <is>
          <t>service intermédiaire</t>
        </is>
      </c>
      <c r="AQ206" s="2" t="inlineStr">
        <is>
          <t>3</t>
        </is>
      </c>
      <c r="AR206" s="2" t="inlineStr">
        <is>
          <t/>
        </is>
      </c>
      <c r="AS206" t="inlineStr">
        <is>
          <t>&lt;a href="https://iate.europa.eu/entry/result/903777/fr" target="_blank"&gt;service de la société de l'information&lt;/a&gt; consistant à transmettre, à stocker ou à rechercher des informations sur un réseau de communication</t>
        </is>
      </c>
      <c r="AT206" s="2" t="inlineStr">
        <is>
          <t>seirbhís idirghabhálach</t>
        </is>
      </c>
      <c r="AU206" s="2" t="inlineStr">
        <is>
          <t>3</t>
        </is>
      </c>
      <c r="AV206" s="2" t="inlineStr">
        <is>
          <t/>
        </is>
      </c>
      <c r="AW206" t="inlineStr">
        <is>
          <t/>
        </is>
      </c>
      <c r="AX206" s="2" t="inlineStr">
        <is>
          <t>posrednička usluga</t>
        </is>
      </c>
      <c r="AY206" s="2" t="inlineStr">
        <is>
          <t>3</t>
        </is>
      </c>
      <c r="AZ206" s="2" t="inlineStr">
        <is>
          <t/>
        </is>
      </c>
      <c r="BA206" t="inlineStr">
        <is>
          <t/>
        </is>
      </c>
      <c r="BB206" s="2" t="inlineStr">
        <is>
          <t>közvetítő szolgáltatás</t>
        </is>
      </c>
      <c r="BC206" s="2" t="inlineStr">
        <is>
          <t>3</t>
        </is>
      </c>
      <c r="BD206" s="2" t="inlineStr">
        <is>
          <t/>
        </is>
      </c>
      <c r="BE206" t="inlineStr">
        <is>
          <t>&lt;a href="https://iate.europa.eu/entry/slideshow/1636463336764/903777/hu" target="_blank"&gt;információs társadalommal összefüggő szolgáltatás&lt;/a&gt;, amely az információk hírközlő hálózaton való
továbbításából, tárolásából vagy kereséséből áll</t>
        </is>
      </c>
      <c r="BF206" s="2" t="inlineStr">
        <is>
          <t>servizio intermediario</t>
        </is>
      </c>
      <c r="BG206" s="2" t="inlineStr">
        <is>
          <t>3</t>
        </is>
      </c>
      <c r="BH206" s="2" t="inlineStr">
        <is>
          <t/>
        </is>
      </c>
      <c r="BI206" t="inlineStr">
        <is>
          <t>&lt;a href="https://iate.europa.eu/entry/result/903777/it" target="_blank"&gt;servizio della società dell'informazione&lt;/a&gt; che consiste in un servizio di trasmissione, conservazione o ricerca di informazioni in una rete di comunicazione</t>
        </is>
      </c>
      <c r="BJ206" s="2" t="inlineStr">
        <is>
          <t>tarpininkavimo paslauga</t>
        </is>
      </c>
      <c r="BK206" s="2" t="inlineStr">
        <is>
          <t>3</t>
        </is>
      </c>
      <c r="BL206" s="2" t="inlineStr">
        <is>
          <t/>
        </is>
      </c>
      <c r="BM206" t="inlineStr">
        <is>
          <t>&lt;a href="https://iate.europa.eu/entry/result/903777/lt-all" target="_blank"&gt;informacinės visuomenės paslauga&lt;/a&gt;, kurią sudaro informacijos perdavimas, saugojimas arba paieška ryšių tinkle</t>
        </is>
      </c>
      <c r="BN206" s="2" t="inlineStr">
        <is>
          <t>starpniecības pakalpojums</t>
        </is>
      </c>
      <c r="BO206" s="2" t="inlineStr">
        <is>
          <t>2</t>
        </is>
      </c>
      <c r="BP206" s="2" t="inlineStr">
        <is>
          <t/>
        </is>
      </c>
      <c r="BQ206" t="inlineStr">
        <is>
          <t>&lt;a href="https://iate.europa.eu/entry/result/903777/lv" target="_blank"&gt;informācijas sabiedrības pakalpojums&lt;/a&gt;, kas ietver informācijas nosūtīšanu vai glabāšanu, vai meklēšanu sakaru tīklā</t>
        </is>
      </c>
      <c r="BR206" s="2" t="inlineStr">
        <is>
          <t>servizz intermedjarju</t>
        </is>
      </c>
      <c r="BS206" s="2" t="inlineStr">
        <is>
          <t>3</t>
        </is>
      </c>
      <c r="BT206" s="2" t="inlineStr">
        <is>
          <t/>
        </is>
      </c>
      <c r="BU206" t="inlineStr">
        <is>
          <t>&lt;a href="https://iate.europa.eu/entry/result/903777/mt" target="_blank"&gt;servizz tas-soċjetà tal-informazzjoni&lt;/a&gt; li jikkonsisti fit-trażmissjoni jew il-ħżin ta' informazzjoni f'network ta' komunikazzjoni, jew it-tiftix tagħha</t>
        </is>
      </c>
      <c r="BV206" s="2" t="inlineStr">
        <is>
          <t>tussenhandelsdienst</t>
        </is>
      </c>
      <c r="BW206" s="2" t="inlineStr">
        <is>
          <t>3</t>
        </is>
      </c>
      <c r="BX206" s="2" t="inlineStr">
        <is>
          <t/>
        </is>
      </c>
      <c r="BY206" t="inlineStr">
        <is>
          <t>&lt;a href="https://iate.europa.eu/entry/result/903777/nl" target="_blank"&gt;dienst van de informatiemaatschappij&lt;/a&gt; die erin bestaat informatie in een communicatienetwerk door te geven, op te slaan of op te zoeken</t>
        </is>
      </c>
      <c r="BZ206" s="2" t="inlineStr">
        <is>
          <t>usługa pośrednia</t>
        </is>
      </c>
      <c r="CA206" s="2" t="inlineStr">
        <is>
          <t>3</t>
        </is>
      </c>
      <c r="CB206" s="2" t="inlineStr">
        <is>
          <t/>
        </is>
      </c>
      <c r="CC206" t="inlineStr">
        <is>
          <t>usługa społeczeństwa informacyjnego polegająca na transmisji, przechowywaniu lub wyszukiwaniu informacji w sieci telekomunikacyjnej</t>
        </is>
      </c>
      <c r="CD206" s="2" t="inlineStr">
        <is>
          <t>serviço intermediário</t>
        </is>
      </c>
      <c r="CE206" s="2" t="inlineStr">
        <is>
          <t>3</t>
        </is>
      </c>
      <c r="CF206" s="2" t="inlineStr">
        <is>
          <t/>
        </is>
      </c>
      <c r="CG206" t="inlineStr">
        <is>
          <t>&lt;a href="https://iate.europa.eu/entry/result/903777/pt" target="_blank"&gt;Serviço da sociedade de informação&lt;/a&gt; que consiste na transmissão, no armazenamento ou na pesquisa de informações numa rede de comunicação.</t>
        </is>
      </c>
      <c r="CH206" s="2" t="inlineStr">
        <is>
          <t>serviciu intermediar</t>
        </is>
      </c>
      <c r="CI206" s="2" t="inlineStr">
        <is>
          <t>3</t>
        </is>
      </c>
      <c r="CJ206" s="2" t="inlineStr">
        <is>
          <t/>
        </is>
      </c>
      <c r="CK206" t="inlineStr">
        <is>
          <t>&lt;a href="https://iate.europa.eu/entry/result/903777/en-ro" target="_blank"&gt;serviciu al societății informaționale&lt;/a&gt; care constă în transmiterea, stocarea sau căutarea unor informații într-o rețea de comunicații</t>
        </is>
      </c>
      <c r="CL206" s="2" t="inlineStr">
        <is>
          <t>sprostredkovateľská služba</t>
        </is>
      </c>
      <c r="CM206" s="2" t="inlineStr">
        <is>
          <t>3</t>
        </is>
      </c>
      <c r="CN206" s="2" t="inlineStr">
        <is>
          <t/>
        </is>
      </c>
      <c r="CO206" t="inlineStr">
        <is>
          <t>&lt;a href="https://iate.europa.eu/entry/result/903777/sk" target="_blank"&gt;služba informačnej spoločnosti&lt;/a&gt;, ktorá pozostáva z prenosu a uchovávania informácií poskytovaných príjemcom služby</t>
        </is>
      </c>
      <c r="CP206" s="2" t="inlineStr">
        <is>
          <t>posredniška storitev</t>
        </is>
      </c>
      <c r="CQ206" s="2" t="inlineStr">
        <is>
          <t>3</t>
        </is>
      </c>
      <c r="CR206" s="2" t="inlineStr">
        <is>
          <t/>
        </is>
      </c>
      <c r="CS206" t="inlineStr">
        <is>
          <t>&lt;a href="https://iate.europa.eu/entry/slideshow/1636742045784/903777/sl" target="_blank"&gt;storitev informacijske družbe&lt;/a&gt;, ki vključuje prenos, hrambo ali iskanje informacij v komunikacijskem omrežju</t>
        </is>
      </c>
      <c r="CT206" s="2" t="inlineStr">
        <is>
          <t>förmedlingstjänst</t>
        </is>
      </c>
      <c r="CU206" s="2" t="inlineStr">
        <is>
          <t>3</t>
        </is>
      </c>
      <c r="CV206" s="2" t="inlineStr">
        <is>
          <t/>
        </is>
      </c>
      <c r="CW206" t="inlineStr">
        <is>
          <t>elektronisk tjänst som omfattar överföring av information i ett kommunikationsnät, tillhandahållande av tillgång till ett kommunikationsnät eller lagring av information</t>
        </is>
      </c>
    </row>
    <row r="207">
      <c r="A207" s="1" t="str">
        <f>HYPERLINK("https://iate.europa.eu/entry/result/3588933/all", "3588933")</f>
        <v>3588933</v>
      </c>
      <c r="B207" t="inlineStr">
        <is>
          <t>EUROPEAN UNION;PRODUCTION, TECHNOLOGY AND RESEARCH;EDUCATION AND COMMUNICATIONS</t>
        </is>
      </c>
      <c r="C207" t="inlineStr">
        <is>
          <t>EUROPEAN UNION;PRODUCTION, TECHNOLOGY AND RESEARCH|technology and technical regulations|technology|digital technology;EDUCATION AND COMMUNICATIONS|information technology and data processing</t>
        </is>
      </c>
      <c r="D207" t="inlineStr">
        <is>
          <t>yes</t>
        </is>
      </c>
      <c r="E207" t="inlineStr">
        <is>
          <t/>
        </is>
      </c>
      <c r="F207" s="2" t="inlineStr">
        <is>
          <t>Европейска стратегия за данните|
европейска стратегия за данните</t>
        </is>
      </c>
      <c r="G207" s="2" t="inlineStr">
        <is>
          <t>3|
3</t>
        </is>
      </c>
      <c r="H207" s="2" t="inlineStr">
        <is>
          <t xml:space="preserve">|
</t>
        </is>
      </c>
      <c r="I207" t="inlineStr">
        <is>
          <t>стратегия, приета през февруари 2020 г., чиято цел е да се реализира визията за истински единен пазар на данни и да се намери решение на проблемите, идентифицирани посредством мерки на политиката и финансиране, въз основа на вече постигнатото през последните години</t>
        </is>
      </c>
      <c r="J207" s="2" t="inlineStr">
        <is>
          <t>evropská strategie pro data</t>
        </is>
      </c>
      <c r="K207" s="2" t="inlineStr">
        <is>
          <t>3</t>
        </is>
      </c>
      <c r="L207" s="2" t="inlineStr">
        <is>
          <t/>
        </is>
      </c>
      <c r="M207" t="inlineStr">
        <is>
          <t>strategie přijatá v únoru 2020, jejímž cílem je
uskutečnění vize vytvořit jednotný evropský datový prostor, skutečný jednotný
trh s daty, a řešit zjištěné problémy prostřednictvím politických opatření a financování</t>
        </is>
      </c>
      <c r="N207" s="2" t="inlineStr">
        <is>
          <t>europæisk datastrategi|
europæisk strategi for data</t>
        </is>
      </c>
      <c r="O207" s="2" t="inlineStr">
        <is>
          <t>3|
3</t>
        </is>
      </c>
      <c r="P207" s="2" t="inlineStr">
        <is>
          <t xml:space="preserve">|
</t>
        </is>
      </c>
      <c r="Q207" t="inlineStr">
        <is>
          <t>strategi vedtaget i februar 2020 med det formål at realisere visionen om et ægte indre marked for data og tackle de problemer, der er identificeret gennem politiske foranstaltninger og finansiering, der bygger på det, der allerede er opnået i de sidste par år</t>
        </is>
      </c>
      <c r="R207" s="2" t="inlineStr">
        <is>
          <t>europäische Datenstrategie</t>
        </is>
      </c>
      <c r="S207" s="2" t="inlineStr">
        <is>
          <t>3</t>
        </is>
      </c>
      <c r="T207" s="2" t="inlineStr">
        <is>
          <t/>
        </is>
      </c>
      <c r="U207" t="inlineStr">
        <is>
          <t>im Februar 2020 angenommene Strategie, mit der das Ziel eines echten Binnenmarkts für Daten verwirklicht und die festgestellten Probleme mit politischen Maßnahmen und finanzieller Förderung angegangen werden sollen</t>
        </is>
      </c>
      <c r="V207" s="2" t="inlineStr">
        <is>
          <t>ευρωπαϊκή στρατηγική για τα δεδομένα</t>
        </is>
      </c>
      <c r="W207" s="2" t="inlineStr">
        <is>
          <t>3</t>
        </is>
      </c>
      <c r="X207" s="2" t="inlineStr">
        <is>
          <t/>
        </is>
      </c>
      <c r="Y207" t="inlineStr">
        <is>
          <t/>
        </is>
      </c>
      <c r="Z207" s="2" t="inlineStr">
        <is>
          <t>European strategy for data|
European Data Strategy|
EU Data Strategy|
EU strategy for data</t>
        </is>
      </c>
      <c r="AA207" s="2" t="inlineStr">
        <is>
          <t>3|
3|
1|
1</t>
        </is>
      </c>
      <c r="AB207" s="2" t="inlineStr">
        <is>
          <t xml:space="preserve">|
|
|
</t>
        </is>
      </c>
      <c r="AC207" t="inlineStr">
        <is>
          <t>strategy adopted in February 2020 aiming to realise the vision for a genuine single market for data and tackle the problems identified through policy measures and funding, building on what has already been achieved in the last few years</t>
        </is>
      </c>
      <c r="AD207" s="2" t="inlineStr">
        <is>
          <t>Estrategia Europea de Datos</t>
        </is>
      </c>
      <c r="AE207" s="2" t="inlineStr">
        <is>
          <t>3</t>
        </is>
      </c>
      <c r="AF207" s="2" t="inlineStr">
        <is>
          <t/>
        </is>
      </c>
      <c r="AG207" t="inlineStr">
        <is>
          <t>Estrategia adoptada en febrero de 2020 con el objetivo de materializar un auténtico mercado único de datos y abordar los problemas detectados a través de medidas y financiación que girarán en torno a cuatro grandes ejes: el desarrollo de un marco de gobernanza intersectorial para el acceso a los datos y su utilización; la inversión en datos y el refuerzo de las capacidades e infraestructuras de Europa en este ámbito; la inversión en cualificaciones y en pymes, y la creación de espacios comunes europeos de datos en sectores estratégicos y en ámbitos de interés público.</t>
        </is>
      </c>
      <c r="AH207" s="2" t="inlineStr">
        <is>
          <t>Euroopa andmestrateegia</t>
        </is>
      </c>
      <c r="AI207" s="2" t="inlineStr">
        <is>
          <t>3</t>
        </is>
      </c>
      <c r="AJ207" s="2" t="inlineStr">
        <is>
          <t/>
        </is>
      </c>
      <c r="AK207" t="inlineStr">
        <is>
          <t>2020. aasta veebruaris vastu võetud strateegia, mille eesmärk on muuta reaalsuseks visioon andmete tõeliselt ühtsest turust ning lahendada kindlakstehtud probleemid poliitiliste meetmete ja rahastamisega, tuginedes viimastel aastatel saavutatule</t>
        </is>
      </c>
      <c r="AL207" s="2" t="inlineStr">
        <is>
          <t>Euroopan datastrategia</t>
        </is>
      </c>
      <c r="AM207" s="2" t="inlineStr">
        <is>
          <t>3</t>
        </is>
      </c>
      <c r="AN207" s="2" t="inlineStr">
        <is>
          <t/>
        </is>
      </c>
      <c r="AO207" t="inlineStr">
        <is>
          <t>helmikuussa 2020 hyväksytty strategia, jolla pyritään toteuttamaan visio todellisista datan sisämarkkinoista ja ratkaisemaan havaitut ongelmat politiikkatoimien ja rahoituksen avulla viime vuosina jo saavutettujen tulosten pohjalta</t>
        </is>
      </c>
      <c r="AP207" s="2" t="inlineStr">
        <is>
          <t>stratégie européenne pour les données</t>
        </is>
      </c>
      <c r="AQ207" s="2" t="inlineStr">
        <is>
          <t>3</t>
        </is>
      </c>
      <c r="AR207" s="2" t="inlineStr">
        <is>
          <t/>
        </is>
      </c>
      <c r="AS207" t="inlineStr">
        <is>
          <t>stratégie adoptée en février 2020 afin de contribuer à la réalisation de la vision d’un véritable marché unique des données et aborder les problèmes recensés à l’aide de mesures et de moyens financiers en partant de ce qui a déjà été réalisé au cours des dernières années</t>
        </is>
      </c>
      <c r="AT207" s="2" t="inlineStr">
        <is>
          <t>straitéis Eorpach um shonraí|
an Straitéis Eorpach maidir le Sonraí</t>
        </is>
      </c>
      <c r="AU207" s="2" t="inlineStr">
        <is>
          <t>3|
3</t>
        </is>
      </c>
      <c r="AV207" s="2" t="inlineStr">
        <is>
          <t>|
preferred</t>
        </is>
      </c>
      <c r="AW207" t="inlineStr">
        <is>
          <t/>
        </is>
      </c>
      <c r="AX207" s="2" t="inlineStr">
        <is>
          <t>europska strategija za podatke</t>
        </is>
      </c>
      <c r="AY207" s="2" t="inlineStr">
        <is>
          <t>3</t>
        </is>
      </c>
      <c r="AZ207" s="2" t="inlineStr">
        <is>
          <t/>
        </is>
      </c>
      <c r="BA207" t="inlineStr">
        <is>
          <t/>
        </is>
      </c>
      <c r="BB207" s="2" t="inlineStr">
        <is>
          <t>európai adatstratégia</t>
        </is>
      </c>
      <c r="BC207" s="2" t="inlineStr">
        <is>
          <t>3</t>
        </is>
      </c>
      <c r="BD207" s="2" t="inlineStr">
        <is>
          <t/>
        </is>
      </c>
      <c r="BE207" t="inlineStr">
        <is>
          <t>2020 februárjában elfogadott stratégia, amely az adatok valódi egységes piacára vonatkozó elképzelés megvalósítását szolgálja, és az elmúlt néhány évben elért eredményekre építve, szakpolitikai intézkedések és finanszírozás révén kezeli az azonosított problémákat</t>
        </is>
      </c>
      <c r="BF207" s="2" t="inlineStr">
        <is>
          <t>strategia europea dei dati|
strategia europea per i dati</t>
        </is>
      </c>
      <c r="BG207" s="2" t="inlineStr">
        <is>
          <t>3|
3</t>
        </is>
      </c>
      <c r="BH207" s="2" t="inlineStr">
        <is>
          <t xml:space="preserve">|
</t>
        </is>
      </c>
      <c r="BI207" t="inlineStr">
        <is>
          <t>strategia adottata nel febbraio 2020 volta a realizzare la visione di un autentico mercato unico dei dati e ad affrontare i problemi individuati mediante misure strategiche e finanziamenti, basandosi su quanto già realizzato negli ultimi anni</t>
        </is>
      </c>
      <c r="BJ207" s="2" t="inlineStr">
        <is>
          <t>Europos duomenų strategija</t>
        </is>
      </c>
      <c r="BK207" s="2" t="inlineStr">
        <is>
          <t>3</t>
        </is>
      </c>
      <c r="BL207" s="2" t="inlineStr">
        <is>
          <t/>
        </is>
      </c>
      <c r="BM207" t="inlineStr">
        <is>
          <t>strategija, kurioje nustatomos politikos ir finansavimo priemonės, kuriomis siekiama įgyvendinti tikros bendrosios duomenų rinkos viziją ir spręsti nustatytas problemas, remiantis tuo, kas jau pasiekta per pastaruosius kelerius metus</t>
        </is>
      </c>
      <c r="BN207" s="2" t="inlineStr">
        <is>
          <t>Eiropas Datu stratēģija</t>
        </is>
      </c>
      <c r="BO207" s="2" t="inlineStr">
        <is>
          <t>3</t>
        </is>
      </c>
      <c r="BP207" s="2" t="inlineStr">
        <is>
          <t/>
        </is>
      </c>
      <c r="BQ207" t="inlineStr">
        <is>
          <t>stratēģija, kuras mērķis ir īstenot redzējumu par patiesu vienoto datu tirgu un risināt konstatētās problēmas ar rīcībpolitikas pasākumiem un finansējumu, pamatojoties uz to, kas jau ir sasniegts pēdējos dažos gados (pieņemta 2020. gada februārī)</t>
        </is>
      </c>
      <c r="BR207" s="2" t="inlineStr">
        <is>
          <t>Strateġija Ewropea għad-&lt;i&gt;Data&lt;/i&gt;</t>
        </is>
      </c>
      <c r="BS207" s="2" t="inlineStr">
        <is>
          <t>3</t>
        </is>
      </c>
      <c r="BT207" s="2" t="inlineStr">
        <is>
          <t/>
        </is>
      </c>
      <c r="BU207" t="inlineStr">
        <is>
          <t>strateġija adottata fi Frar 2020 bl-għan li titwettaq il-viżjoni għal suq uniku għad-&lt;i&gt;data &lt;/i&gt;ġenwin u biex jiġu trattati l-problemi identifikati permezz ta' miżuri u finanzjament politiċi, li tibni fuq dak li ntlaħaq diġà f'dawn l-aħħar snin</t>
        </is>
      </c>
      <c r="BV207" s="2" t="inlineStr">
        <is>
          <t>Europese datastrategie</t>
        </is>
      </c>
      <c r="BW207" s="2" t="inlineStr">
        <is>
          <t>3</t>
        </is>
      </c>
      <c r="BX207" s="2" t="inlineStr">
        <is>
          <t/>
        </is>
      </c>
      <c r="BY207" t="inlineStr">
        <is>
          <t>een strategie uit februari 2020 om de visie van een echte interne markt voor data te realiseren en oplossingen voor de geconstateerde problemen aan te dragen in de vorm van beleidsmaatregelen en financiering</t>
        </is>
      </c>
      <c r="BZ207" s="2" t="inlineStr">
        <is>
          <t>europejska strategia w zakresie danych</t>
        </is>
      </c>
      <c r="CA207" s="2" t="inlineStr">
        <is>
          <t>3</t>
        </is>
      </c>
      <c r="CB207" s="2" t="inlineStr">
        <is>
          <t/>
        </is>
      </c>
      <c r="CC207" t="inlineStr">
        <is>
          <t>przyjęta w lutym 2020 r. strategia w zakresie środków politycznych i inwestycji mających na celu urzeczywistnienie gospodarki opartej na danych w perspektywie najbliższych pięciu lat</t>
        </is>
      </c>
      <c r="CD207" s="2" t="inlineStr">
        <is>
          <t>Estratégia Europeia para os Dados</t>
        </is>
      </c>
      <c r="CE207" s="2" t="inlineStr">
        <is>
          <t>3</t>
        </is>
      </c>
      <c r="CF207" s="2" t="inlineStr">
        <is>
          <t/>
        </is>
      </c>
      <c r="CG207" t="inlineStr">
        <is>
          <t/>
        </is>
      </c>
      <c r="CH207" s="2" t="inlineStr">
        <is>
          <t>Strategia europeană privind datele</t>
        </is>
      </c>
      <c r="CI207" s="2" t="inlineStr">
        <is>
          <t>3</t>
        </is>
      </c>
      <c r="CJ207" s="2" t="inlineStr">
        <is>
          <t/>
        </is>
      </c>
      <c r="CK207" t="inlineStr">
        <is>
          <t>strategie adoptată în februarie 2020, al cărei obiectiv este dezvoltarea economiei bazate pe date prin intermediul unor măsuri de politică și investiții</t>
        </is>
      </c>
      <c r="CL207" s="2" t="inlineStr">
        <is>
          <t>Európska dátová stratégia</t>
        </is>
      </c>
      <c r="CM207" s="2" t="inlineStr">
        <is>
          <t>3</t>
        </is>
      </c>
      <c r="CN207" s="2" t="inlineStr">
        <is>
          <t/>
        </is>
      </c>
      <c r="CO207" t="inlineStr">
        <is>
          <t>stratégia politických opatrení a investícií s cieľom umožniť dátové hospodárstvo</t>
        </is>
      </c>
      <c r="CP207" s="2" t="inlineStr">
        <is>
          <t>evropska podatkovna strategija|
evropska strategija za podatke</t>
        </is>
      </c>
      <c r="CQ207" s="2" t="inlineStr">
        <is>
          <t>3|
3</t>
        </is>
      </c>
      <c r="CR207" s="2" t="inlineStr">
        <is>
          <t>|
preferred</t>
        </is>
      </c>
      <c r="CS207" t="inlineStr">
        <is>
          <t>strategija za politične ukrepe in naložbe, ki bodo omogočili razvoj podatkovnega gospodarstva</t>
        </is>
      </c>
      <c r="CT207" s="2" t="inlineStr">
        <is>
          <t>EU-strategin för data</t>
        </is>
      </c>
      <c r="CU207" s="2" t="inlineStr">
        <is>
          <t>3</t>
        </is>
      </c>
      <c r="CV207" s="2" t="inlineStr">
        <is>
          <t/>
        </is>
      </c>
      <c r="CW207" t="inlineStr">
        <is>
          <t/>
        </is>
      </c>
    </row>
    <row r="208">
      <c r="A208" s="1" t="str">
        <f>HYPERLINK("https://iate.europa.eu/entry/result/3580437/all", "3580437")</f>
        <v>3580437</v>
      </c>
      <c r="B208" t="inlineStr">
        <is>
          <t>PRODUCTION, TECHNOLOGY AND RESEARCH;INDUSTRY;EDUCATION AND COMMUNICATIONS</t>
        </is>
      </c>
      <c r="C208" t="inlineStr">
        <is>
          <t>PRODUCTION, TECHNOLOGY AND RESEARCH|technology and technical regulations|technology|digital technology;INDUSTRY;EDUCATION AND COMMUNICATIONS|information technology and data processing</t>
        </is>
      </c>
      <c r="D208" t="inlineStr">
        <is>
          <t>yes</t>
        </is>
      </c>
      <c r="E208" t="inlineStr">
        <is>
          <t/>
        </is>
      </c>
      <c r="F208" s="2" t="inlineStr">
        <is>
          <t>цифров близнак</t>
        </is>
      </c>
      <c r="G208" s="2" t="inlineStr">
        <is>
          <t>3</t>
        </is>
      </c>
      <c r="H208" s="2" t="inlineStr">
        <is>
          <t/>
        </is>
      </c>
      <c r="I208" t="inlineStr">
        <is>
          <t/>
        </is>
      </c>
      <c r="J208" s="2" t="inlineStr">
        <is>
          <t>digitální dvojče</t>
        </is>
      </c>
      <c r="K208" s="2" t="inlineStr">
        <is>
          <t>3</t>
        </is>
      </c>
      <c r="L208" s="2" t="inlineStr">
        <is>
          <t/>
        </is>
      </c>
      <c r="M208" t="inlineStr">
        <is>
          <t>obecně virtuální kopie fyzického světa, virtuální replika fyzického produktu, procesu nebo systému, v oblasti průmyslu pak matematický model stroje, výrobního procesu, výrobní buňky či celé výrobní haly, který umožňuje ověřit výrobní postupy ještě předtím, než jsou fyzicky realizovány</t>
        </is>
      </c>
      <c r="N208" s="2" t="inlineStr">
        <is>
          <t>digital tvilling</t>
        </is>
      </c>
      <c r="O208" s="2" t="inlineStr">
        <is>
          <t>3</t>
        </is>
      </c>
      <c r="P208" s="2" t="inlineStr">
        <is>
          <t/>
        </is>
      </c>
      <c r="Q208" t="inlineStr">
        <is>
          <t>præcis kopi af en genstand eller et system, som kan bruges til at forudsige, hvad der vil ske med tingen i bestemte situationer</t>
        </is>
      </c>
      <c r="R208" s="2" t="inlineStr">
        <is>
          <t>digitaler Zwilling</t>
        </is>
      </c>
      <c r="S208" s="2" t="inlineStr">
        <is>
          <t>3</t>
        </is>
      </c>
      <c r="T208" s="2" t="inlineStr">
        <is>
          <t/>
        </is>
      </c>
      <c r="U208" t="inlineStr">
        <is>
          <t>virtuelles Modell z.B. eines &lt;a href="https://wirtschaftslexikon.gabler.de/definition/prozess-45614" target="_blank"&gt;Prozesses&lt;/a&gt;, eines &lt;a href="https://wirtschaftslexikon.gabler.de/definition/produkt-42902" target="_blank"&gt;Produkts&lt;/a&gt; oder einer &lt;a href="https://wirtschaftslexikon.gabler.de/definition/dienstleistungen-28662" target="_blank"&gt;Dienstleistung&lt;/a&gt;, welches die reale und virtuelle Welt verbindet</t>
        </is>
      </c>
      <c r="V208" s="2" t="inlineStr">
        <is>
          <t>ψηφιακό δίδυμο</t>
        </is>
      </c>
      <c r="W208" s="2" t="inlineStr">
        <is>
          <t>3</t>
        </is>
      </c>
      <c r="X208" s="2" t="inlineStr">
        <is>
          <t/>
        </is>
      </c>
      <c r="Y208" t="inlineStr">
        <is>
          <t>ψηφιακή αναπαράσταση μιας διαδικασίας, ενός προϊόντος ή μιας υπηρεσίας με στόχο την παρακολούθηση της λειτουργίας</t>
        </is>
      </c>
      <c r="Z208" s="2" t="inlineStr">
        <is>
          <t>digital twin|
digital twin technology</t>
        </is>
      </c>
      <c r="AA208" s="2" t="inlineStr">
        <is>
          <t>3|
1</t>
        </is>
      </c>
      <c r="AB208" s="2" t="inlineStr">
        <is>
          <t xml:space="preserve">|
</t>
        </is>
      </c>
      <c r="AC208" t="inlineStr">
        <is>
          <t>virtual representation of a physical product or process, used to understand and predict the physical counterpart’s performance characteristics</t>
        </is>
      </c>
      <c r="AD208" s="2" t="inlineStr">
        <is>
          <t>gemelo digital</t>
        </is>
      </c>
      <c r="AE208" s="2" t="inlineStr">
        <is>
          <t>3</t>
        </is>
      </c>
      <c r="AF208" s="2" t="inlineStr">
        <is>
          <t/>
        </is>
      </c>
      <c r="AG208" t="inlineStr">
        <is>
          <t>Representación virtual de un producto o proceso físico que se utiliza 
para comprender y predecir las características de rendimiento de su 
equivalente físico.</t>
        </is>
      </c>
      <c r="AH208" s="2" t="inlineStr">
        <is>
          <t>digitaalne kaksik|
digiteisik</t>
        </is>
      </c>
      <c r="AI208" s="2" t="inlineStr">
        <is>
          <t>3|
3</t>
        </is>
      </c>
      <c r="AJ208" s="2" t="inlineStr">
        <is>
          <t xml:space="preserve">|
</t>
        </is>
      </c>
      <c r="AK208" t="inlineStr">
        <is>
          <t>reaalse keskkonna, objekti või protsessi kujutamine virtuaalse andmemudelina</t>
        </is>
      </c>
      <c r="AL208" s="2" t="inlineStr">
        <is>
          <t>digitaalinen kaksonen|
digikaksonen</t>
        </is>
      </c>
      <c r="AM208" s="2" t="inlineStr">
        <is>
          <t>3|
3</t>
        </is>
      </c>
      <c r="AN208" s="2" t="inlineStr">
        <is>
          <t xml:space="preserve">|
</t>
        </is>
      </c>
      <c r="AO208" t="inlineStr">
        <is>
          <t>fyysisen tuotteen, prosessin tai järjestelmän virtuaalinen vastine</t>
        </is>
      </c>
      <c r="AP208" s="2" t="inlineStr">
        <is>
          <t>jumeau numérique|
double numérique</t>
        </is>
      </c>
      <c r="AQ208" s="2" t="inlineStr">
        <is>
          <t>3|
3</t>
        </is>
      </c>
      <c r="AR208" s="2" t="inlineStr">
        <is>
          <t xml:space="preserve">|
</t>
        </is>
      </c>
      <c r="AS208" t="inlineStr">
        <is>
          <t>modèle virtuel utilisé pour faciliter l'analyse détaillée en continu de systèmes physiques</t>
        </is>
      </c>
      <c r="AT208" s="2" t="inlineStr">
        <is>
          <t>leathchúpla digiteach|
leathbhreac digiteach</t>
        </is>
      </c>
      <c r="AU208" s="2" t="inlineStr">
        <is>
          <t>3|
3</t>
        </is>
      </c>
      <c r="AV208" s="2" t="inlineStr">
        <is>
          <t xml:space="preserve">|
</t>
        </is>
      </c>
      <c r="AW208" t="inlineStr">
        <is>
          <t/>
        </is>
      </c>
      <c r="AX208" s="2" t="inlineStr">
        <is>
          <t>digitalni blizanac</t>
        </is>
      </c>
      <c r="AY208" s="2" t="inlineStr">
        <is>
          <t>3</t>
        </is>
      </c>
      <c r="AZ208" s="2" t="inlineStr">
        <is>
          <t/>
        </is>
      </c>
      <c r="BA208" t="inlineStr">
        <is>
          <t/>
        </is>
      </c>
      <c r="BB208" s="2" t="inlineStr">
        <is>
          <t>digitális iker|
digitális ikermodell</t>
        </is>
      </c>
      <c r="BC208" s="2" t="inlineStr">
        <is>
          <t>3|
3</t>
        </is>
      </c>
      <c r="BD208" s="2" t="inlineStr">
        <is>
          <t xml:space="preserve">|
</t>
        </is>
      </c>
      <c r="BE208" t="inlineStr">
        <is>
          <t>fizikai eszköz/rendszer virtualizált, számítógépesített mása, amely lehetővé teszi annak számos különböző célból történő 
szimulációját</t>
        </is>
      </c>
      <c r="BF208" s="2" t="inlineStr">
        <is>
          <t>gemello digitale</t>
        </is>
      </c>
      <c r="BG208" s="2" t="inlineStr">
        <is>
          <t>3</t>
        </is>
      </c>
      <c r="BH208" s="2" t="inlineStr">
        <is>
          <t/>
        </is>
      </c>
      <c r="BI208" t="inlineStr">
        <is>
          <t>copia virtuale di processi o servizi reali sulla quale effettuare dei test per prevenire errori e migliorare le funzionalità</t>
        </is>
      </c>
      <c r="BJ208" s="2" t="inlineStr">
        <is>
          <t>skaitmeninis dvynys</t>
        </is>
      </c>
      <c r="BK208" s="2" t="inlineStr">
        <is>
          <t>3</t>
        </is>
      </c>
      <c r="BL208" s="2" t="inlineStr">
        <is>
          <t/>
        </is>
      </c>
      <c r="BM208" t="inlineStr">
        <is>
          <t>fizinio objekto, įrenginio, mašinos, gamybos ar pramonės proceso, kuriuos galima pamatyti bet kokiame kompiuteryje, virtuali kopija</t>
        </is>
      </c>
      <c r="BN208" s="2" t="inlineStr">
        <is>
          <t>digitālais dvīnis</t>
        </is>
      </c>
      <c r="BO208" s="2" t="inlineStr">
        <is>
          <t>2</t>
        </is>
      </c>
      <c r="BP208" s="2" t="inlineStr">
        <is>
          <t/>
        </is>
      </c>
      <c r="BQ208" t="inlineStr">
        <is>
          <t>procesa, produkta vai pakalpojuma virtuāls modelis</t>
        </is>
      </c>
      <c r="BR208" s="2" t="inlineStr">
        <is>
          <t>tewmi diġitali</t>
        </is>
      </c>
      <c r="BS208" s="2" t="inlineStr">
        <is>
          <t>3</t>
        </is>
      </c>
      <c r="BT208" s="2" t="inlineStr">
        <is>
          <t/>
        </is>
      </c>
      <c r="BU208" t="inlineStr">
        <is>
          <t>rappreżentazzjoni virtwali ta' prodott jew proċess fiżiku, użata biex wieħed jifhem u jipprevedi l-karatteristiki tal-prestazzjoni tal-kontroparti fiżika</t>
        </is>
      </c>
      <c r="BV208" s="2" t="inlineStr">
        <is>
          <t>digitale tweeling</t>
        </is>
      </c>
      <c r="BW208" s="2" t="inlineStr">
        <is>
          <t>3</t>
        </is>
      </c>
      <c r="BX208" s="2" t="inlineStr">
        <is>
          <t/>
        </is>
      </c>
      <c r="BY208" t="inlineStr">
        <is>
          <t>&lt;div&gt;aanpasbare digitale replica van een fysiek object, die kan worden gebruikt
 voor het beheer en de aanpassing van dat object&lt;/div&gt;</t>
        </is>
      </c>
      <c r="BZ208" s="2" t="inlineStr">
        <is>
          <t>cyfrowy bliźniak</t>
        </is>
      </c>
      <c r="CA208" s="2" t="inlineStr">
        <is>
          <t>3</t>
        </is>
      </c>
      <c r="CB208" s="2" t="inlineStr">
        <is>
          <t/>
        </is>
      </c>
      <c r="CC208" t="inlineStr">
        <is>
          <t>cyfrowa replika fizycznych obiektów, procesów i systemów</t>
        </is>
      </c>
      <c r="CD208" s="2" t="inlineStr">
        <is>
          <t>gémeo digital</t>
        </is>
      </c>
      <c r="CE208" s="2" t="inlineStr">
        <is>
          <t>3</t>
        </is>
      </c>
      <c r="CF208" s="2" t="inlineStr">
        <is>
          <t/>
        </is>
      </c>
      <c r="CG208" t="inlineStr">
        <is>
          <t>Réplica virtual de produtos, processos ou sistemas físicos.</t>
        </is>
      </c>
      <c r="CH208" s="2" t="inlineStr">
        <is>
          <t>geamăn digital</t>
        </is>
      </c>
      <c r="CI208" s="2" t="inlineStr">
        <is>
          <t>3</t>
        </is>
      </c>
      <c r="CJ208" s="2" t="inlineStr">
        <is>
          <t/>
        </is>
      </c>
      <c r="CK208" t="inlineStr">
        <is>
          <t>o clonă virtuală a unui produs, proces sau sistem fizic, utilizată pentru a înțelege și a prezice caracteristicile de performanță ale produsului, procesului sau sistemului fizic respectiv</t>
        </is>
      </c>
      <c r="CL208" s="2" t="inlineStr">
        <is>
          <t>tieň zariadenia|
digitálne dvojča</t>
        </is>
      </c>
      <c r="CM208" s="2" t="inlineStr">
        <is>
          <t>3|
3</t>
        </is>
      </c>
      <c r="CN208" s="2" t="inlineStr">
        <is>
          <t xml:space="preserve">|
</t>
        </is>
      </c>
      <c r="CO208" t="inlineStr">
        <is>
          <t>digitálny model entity či systému z reálneho sveta, ktorý umožňuje vytvárať, testovať a vyrábať výrobok vo virtuálnom prostredí</t>
        </is>
      </c>
      <c r="CP208" s="2" t="inlineStr">
        <is>
          <t>digitalni dvojček</t>
        </is>
      </c>
      <c r="CQ208" s="2" t="inlineStr">
        <is>
          <t>3</t>
        </is>
      </c>
      <c r="CR208" s="2" t="inlineStr">
        <is>
          <t/>
        </is>
      </c>
      <c r="CS208" t="inlineStr">
        <is>
          <t/>
        </is>
      </c>
      <c r="CT208" s="2" t="inlineStr">
        <is>
          <t>digital tvilling</t>
        </is>
      </c>
      <c r="CU208" s="2" t="inlineStr">
        <is>
          <t>3</t>
        </is>
      </c>
      <c r="CV208" s="2" t="inlineStr">
        <is>
          <t/>
        </is>
      </c>
      <c r="CW208" t="inlineStr">
        <is>
          <t>exakt avbildning av en viss maskin i form av mjukvara</t>
        </is>
      </c>
    </row>
    <row r="209">
      <c r="A209" s="1" t="str">
        <f>HYPERLINK("https://iate.europa.eu/entry/result/918711/all", "918711")</f>
        <v>918711</v>
      </c>
      <c r="B209" t="inlineStr">
        <is>
          <t>EDUCATION AND COMMUNICATIONS;SOCIAL QUESTIONS</t>
        </is>
      </c>
      <c r="C209" t="inlineStr">
        <is>
          <t>EDUCATION AND COMMUNICATIONS|information and information processing;SOCIAL QUESTIONS;EDUCATION AND COMMUNICATIONS|information technology and data processing;EDUCATION AND COMMUNICATIONS|education</t>
        </is>
      </c>
      <c r="D209" t="inlineStr">
        <is>
          <t>yes</t>
        </is>
      </c>
      <c r="E209" t="inlineStr">
        <is>
          <t/>
        </is>
      </c>
      <c r="F209" s="2" t="inlineStr">
        <is>
          <t>цифрово разделение</t>
        </is>
      </c>
      <c r="G209" s="2" t="inlineStr">
        <is>
          <t>3</t>
        </is>
      </c>
      <c r="H209" s="2" t="inlineStr">
        <is>
          <t/>
        </is>
      </c>
      <c r="I209" t="inlineStr">
        <is>
          <t>различията между лица, домакинства, предприятия и географски райони на различни социално-икономически равнища по отношение както на техните възможности за достъп до информационни и комуникационни технологии (ИКТ), така и на тяхното използване на интернет за широк спектър от дейности</t>
        </is>
      </c>
      <c r="J209" s="2" t="inlineStr">
        <is>
          <t>digitální propast</t>
        </is>
      </c>
      <c r="K209" s="2" t="inlineStr">
        <is>
          <t>2</t>
        </is>
      </c>
      <c r="L209" s="2" t="inlineStr">
        <is>
          <t/>
        </is>
      </c>
      <c r="M209" t="inlineStr">
        <is>
          <t>Nerovnost mezi těmi, kdo mají přístup k informačním a komunikačním technologiím a mohou je účinně využívat, a mezi těmi, kdo nemohou.</t>
        </is>
      </c>
      <c r="N209" s="2" t="inlineStr">
        <is>
          <t>digital kløft|
mangel på IT-færdigheder|
IT-kløft|
informationsteknologisk A- og B-hold</t>
        </is>
      </c>
      <c r="O209" s="2" t="inlineStr">
        <is>
          <t>4|
4|
4|
4</t>
        </is>
      </c>
      <c r="P209" s="2" t="inlineStr">
        <is>
          <t xml:space="preserve">|
|
|
</t>
        </is>
      </c>
      <c r="Q209" t="inlineStr">
        <is>
          <t>En uoverensstemmelse mellem dem, der har IT-kompetencer, og dem, der ikke har. IT-kompetencer omfatter både forståelse af den digitale teknologiske funktion og anvendelse og færdigheder i at bruge den.&lt;p&gt;Forskelle mellem individer, husstande, virksomheder og geografiske områder på forskellige socioøkonomiske niveauer hvad angår adgang til informationsteknologi og brug af internet til en lang række aktiviteter.&lt;/p&gt;</t>
        </is>
      </c>
      <c r="R209" s="2" t="inlineStr">
        <is>
          <t>digitale Kluft|
digitale Spaltung|
digitaler Graben</t>
        </is>
      </c>
      <c r="S209" s="2" t="inlineStr">
        <is>
          <t>3|
3|
3</t>
        </is>
      </c>
      <c r="T209" s="2" t="inlineStr">
        <is>
          <t xml:space="preserve">|
|
</t>
        </is>
      </c>
      <c r="U209" t="inlineStr">
        <is>
          <t>a) Spaltung der Gesellschaft in diejenigen, die Zugang zu Informationen und neuen Techniken haben, und diejenigen, die keinen Zugang dazu haben; b) weltweit extrem ungleiche Verteilung von Informations- und Komunikationstechniken bzw. des Zugangs dazu</t>
        </is>
      </c>
      <c r="V209" s="2" t="inlineStr">
        <is>
          <t>ψηφιακό χάσμα|
χάσμα της ψηφιακής υστέρησης</t>
        </is>
      </c>
      <c r="W209" s="2" t="inlineStr">
        <is>
          <t>3|
3</t>
        </is>
      </c>
      <c r="X209" s="2" t="inlineStr">
        <is>
          <t xml:space="preserve">|
</t>
        </is>
      </c>
      <c r="Y209" t="inlineStr">
        <is>
          <t>Χάσμα μεταξύ αυτών που έχουν πρόσβαση στις τεχνολογίες των πληροφοριών και μπορούν να τις χρησιμοποιούν και εκείνων που δεν έχουν.</t>
        </is>
      </c>
      <c r="Z209" s="2" t="inlineStr">
        <is>
          <t>digital gap|
digital divide|
digital delta|
numeracy gap|
digital breach</t>
        </is>
      </c>
      <c r="AA209" s="2" t="inlineStr">
        <is>
          <t>3|
3|
1|
2|
1</t>
        </is>
      </c>
      <c r="AB209" s="2" t="inlineStr">
        <is>
          <t xml:space="preserve">|
|
|
deprecated|
</t>
        </is>
      </c>
      <c r="AC209" t="inlineStr">
        <is>
          <t>gap between individuals, households, businesses and geographic areas at different socio-economic levels with regard to both their opportunities to access information and communication technologies (ICTs) and to their use of the Internet for a wide variety of activities</t>
        </is>
      </c>
      <c r="AD209" s="2" t="inlineStr">
        <is>
          <t>brecha digital|
fractura digital</t>
        </is>
      </c>
      <c r="AE209" s="2" t="inlineStr">
        <is>
          <t>3|
3</t>
        </is>
      </c>
      <c r="AF209" s="2" t="inlineStr">
        <is>
          <t xml:space="preserve">|
</t>
        </is>
      </c>
      <c r="AG209" t="inlineStr">
        <is>
          <t>Separación que se establece entre quienes tienen acceso a las nuevas tecnologías de la información y los que carecen de él. En Sociología se entiende por "fractura" las líneas sociales de demarcación o separación entre grupos; se utliza este concepto para aludir a procesos de demarcación social distintos de las clases o la estratificación social, es decir, a fisuras verticales y no horizontales, que agrupan y cortan transversalmente clases sociales diversas.</t>
        </is>
      </c>
      <c r="AH209" s="2" t="inlineStr">
        <is>
          <t>digilõhe</t>
        </is>
      </c>
      <c r="AI209" s="2" t="inlineStr">
        <is>
          <t>3</t>
        </is>
      </c>
      <c r="AJ209" s="2" t="inlineStr">
        <is>
          <t/>
        </is>
      </c>
      <c r="AK209" t="inlineStr">
        <is>
          <t>infoühiskonnas tekkinud erinevus ühelt poolt internetile vaba ligipääsuga ning selle võimalusi kasutada oskavate ning teiselt poolt internetile halvasti või üldse mitte ligipääsevate ja selle võimalusi mitte valdavate inimeste vahel</t>
        </is>
      </c>
      <c r="AL209" s="2" t="inlineStr">
        <is>
          <t>digitaalinen kahtiajako|
digitaalinen kuilu</t>
        </is>
      </c>
      <c r="AM209" s="2" t="inlineStr">
        <is>
          <t>3|
3</t>
        </is>
      </c>
      <c r="AN209" s="2" t="inlineStr">
        <is>
          <t xml:space="preserve">|
</t>
        </is>
      </c>
      <c r="AO209" t="inlineStr">
        <is>
          <t/>
        </is>
      </c>
      <c r="AP209" s="2" t="inlineStr">
        <is>
          <t>fracture numérique|
fossé numérique</t>
        </is>
      </c>
      <c r="AQ209" s="2" t="inlineStr">
        <is>
          <t>3|
3</t>
        </is>
      </c>
      <c r="AR209" s="2" t="inlineStr">
        <is>
          <t xml:space="preserve">|
</t>
        </is>
      </c>
      <c r="AS209" t="inlineStr">
        <is>
          <t>fossé entre ceux qui utilisent les potentialités des technologies de l'information et de la communication (TIC) pour leurs besoins personnels ou professionnels et ceux qui ne sont pas en état de les exploiter faute de pouvoir accéder aux équipements ou faute de compétences</t>
        </is>
      </c>
      <c r="AT209" s="2" t="inlineStr">
        <is>
          <t>bearna dhigiteach</t>
        </is>
      </c>
      <c r="AU209" s="2" t="inlineStr">
        <is>
          <t>3</t>
        </is>
      </c>
      <c r="AV209" s="2" t="inlineStr">
        <is>
          <t/>
        </is>
      </c>
      <c r="AW209" t="inlineStr">
        <is>
          <t/>
        </is>
      </c>
      <c r="AX209" s="2" t="inlineStr">
        <is>
          <t>digitalni jaz</t>
        </is>
      </c>
      <c r="AY209" s="2" t="inlineStr">
        <is>
          <t>3</t>
        </is>
      </c>
      <c r="AZ209" s="2" t="inlineStr">
        <is>
          <t/>
        </is>
      </c>
      <c r="BA209" t="inlineStr">
        <is>
          <t/>
        </is>
      </c>
      <c r="BB209" s="2" t="inlineStr">
        <is>
          <t>digitális szakadék</t>
        </is>
      </c>
      <c r="BC209" s="2" t="inlineStr">
        <is>
          <t>4</t>
        </is>
      </c>
      <c r="BD209" s="2" t="inlineStr">
        <is>
          <t/>
        </is>
      </c>
      <c r="BE209" t="inlineStr">
        <is>
          <t>Az informatikai és kommunikációs technológiát (IKT) hatékonyan használni tudók és nem tudók közötti szakadék.</t>
        </is>
      </c>
      <c r="BF209" s="2" t="inlineStr">
        <is>
          <t>divario digitale</t>
        </is>
      </c>
      <c r="BG209" s="2" t="inlineStr">
        <is>
          <t>2</t>
        </is>
      </c>
      <c r="BH209" s="2" t="inlineStr">
        <is>
          <t/>
        </is>
      </c>
      <c r="BI209" t="inlineStr">
        <is>
          <t>disuguaglianze nell’accesso e nell’utilizzo delle tecnologie della Società dell’informazione e della comunicazione ossia difficoltà di alcune categorie sociali, o di interi paesi, di usufruire di tecnologie che utilizzano una codifica dei dati di tipo digitale rispetto ad un altro tipo di codifica precedente, quella analogica</t>
        </is>
      </c>
      <c r="BJ209" s="2" t="inlineStr">
        <is>
          <t>skaitmeninis atotrūkis|
skaitmeninė atskirtis</t>
        </is>
      </c>
      <c r="BK209" s="2" t="inlineStr">
        <is>
          <t>3|
3</t>
        </is>
      </c>
      <c r="BL209" s="2" t="inlineStr">
        <is>
          <t xml:space="preserve">|
</t>
        </is>
      </c>
      <c r="BM209" t="inlineStr">
        <is>
          <t>žmonių (bendruomenių), turinčių galimybių naudotis šiuolaikinėmis informacinėmis ir komunikacinėmis technologijomis ir neturinčių tokių galimybių, socialinis ir ekonominis atotrūkis</t>
        </is>
      </c>
      <c r="BN209" s="2" t="inlineStr">
        <is>
          <t>digitālā plaisa</t>
        </is>
      </c>
      <c r="BO209" s="2" t="inlineStr">
        <is>
          <t>3</t>
        </is>
      </c>
      <c r="BP209" s="2" t="inlineStr">
        <is>
          <t/>
        </is>
      </c>
      <c r="BQ209" t="inlineStr">
        <is>
          <t>apmērs, kādā atšķiras personu, mājsaimniecību, uzņēmumu un ģeogrāfisku apgabalu iespējas piekļūt informācijas un komunikācijas tehnoloģijām, un atšķirības veidos, kādos tie izmanto internetu dažādām darbībām</t>
        </is>
      </c>
      <c r="BR209" s="2" t="inlineStr">
        <is>
          <t>qasma diġitali|
distakk diġitali</t>
        </is>
      </c>
      <c r="BS209" s="2" t="inlineStr">
        <is>
          <t>3|
4</t>
        </is>
      </c>
      <c r="BT209" s="2" t="inlineStr">
        <is>
          <t xml:space="preserve">|
</t>
        </is>
      </c>
      <c r="BU209" t="inlineStr">
        <is>
          <t>id-distakk bejn individwi, unitajiet domestiċi, negozji u żoni ġeografiċi f'livelli soċjoekonomiċi differenti fir-rigward kemm tal-opportunitajiet tagħhom li jaċċessaw informazzjoni u teknoloġiji ta' komunikazzjoni kif ukoll tal-użu tagħhom tal-internet għal firxa wiesgħa ta' attivitajiet</t>
        </is>
      </c>
      <c r="BV209" s="2" t="inlineStr">
        <is>
          <t>digitale kloof</t>
        </is>
      </c>
      <c r="BW209" s="2" t="inlineStr">
        <is>
          <t>3</t>
        </is>
      </c>
      <c r="BX209" s="2" t="inlineStr">
        <is>
          <t/>
        </is>
      </c>
      <c r="BY209" t="inlineStr">
        <is>
          <t/>
        </is>
      </c>
      <c r="BZ209" s="2" t="inlineStr">
        <is>
          <t>podział cyfrowy|
rozłam informatyczny|
przepaść cyfrowa|
luka cyfrowa</t>
        </is>
      </c>
      <c r="CA209" s="2" t="inlineStr">
        <is>
          <t>3|
3|
3|
3</t>
        </is>
      </c>
      <c r="CB209" s="2" t="inlineStr">
        <is>
          <t xml:space="preserve">preferred|
|
preferred|
</t>
        </is>
      </c>
      <c r="CC209" t="inlineStr">
        <is>
          <t>Podział na tych, którzy mają dostęp do technologii informacji i komunikacji (TIK) i potrafią z nich korzystać, oraz tych, którzy tego dostępu nie mają.</t>
        </is>
      </c>
      <c r="CD209" s="2" t="inlineStr">
        <is>
          <t>fratura digital|
divisão digital|
clivagem digital</t>
        </is>
      </c>
      <c r="CE209" s="2" t="inlineStr">
        <is>
          <t>3|
4|
3</t>
        </is>
      </c>
      <c r="CF209" s="2" t="inlineStr">
        <is>
          <t xml:space="preserve">|
|
</t>
        </is>
      </c>
      <c r="CG209" t="inlineStr">
        <is>
          <t>Disparidade entre indivíduos, agregados familiares, empresas e áreas geográficas a diferentes níveis sócio-económicos no que diz respeito tanto às suas oportunidades de acesso às tecnologias da informação e da comunicação (TIC) como na sua utilização da Internet para uma ampla gama de atividades.</t>
        </is>
      </c>
      <c r="CH209" s="2" t="inlineStr">
        <is>
          <t>diviziune digitală|
decalaj digital</t>
        </is>
      </c>
      <c r="CI209" s="2" t="inlineStr">
        <is>
          <t>3|
3</t>
        </is>
      </c>
      <c r="CJ209" s="2" t="inlineStr">
        <is>
          <t xml:space="preserve">|
</t>
        </is>
      </c>
      <c r="CK209" t="inlineStr">
        <is>
          <t>inegalitate în privința accesului la Internet, a gradului în care este folosit, a cunoașterii modalităților de căutare, a calității conexiunilor tehnice și sprijinului social, a capacității de a evalua cantitatea de informație și a diversității utilizărilor</t>
        </is>
      </c>
      <c r="CL209" s="2" t="inlineStr">
        <is>
          <t>digitálna priepasť</t>
        </is>
      </c>
      <c r="CM209" s="2" t="inlineStr">
        <is>
          <t>3</t>
        </is>
      </c>
      <c r="CN209" s="2" t="inlineStr">
        <is>
          <t/>
        </is>
      </c>
      <c r="CO209" t="inlineStr">
        <is>
          <t>nerovnosť v rámci populácie medzi tými, ktorí majú prístup k informačným a komunikačným technológiám (IKT) a dokážu ich účinne využívať, a tými, ktorí nedokážu</t>
        </is>
      </c>
      <c r="CP209" s="2" t="inlineStr">
        <is>
          <t>digitalna vrzel|
digitalni razkorak</t>
        </is>
      </c>
      <c r="CQ209" s="2" t="inlineStr">
        <is>
          <t>3|
3</t>
        </is>
      </c>
      <c r="CR209" s="2" t="inlineStr">
        <is>
          <t xml:space="preserve">|
</t>
        </is>
      </c>
      <c r="CS209" t="inlineStr">
        <is>
          <t>Izraz "digitalna ločnica" se običajno uporablja za opredelitev vrzeli med posamezniki in skupnostmi, ki imajo dostop do informacijske tehnologije, in tistimi, ki ga nimajo.</t>
        </is>
      </c>
      <c r="CT209" s="2" t="inlineStr">
        <is>
          <t>digital klyfta</t>
        </is>
      </c>
      <c r="CU209" s="2" t="inlineStr">
        <is>
          <t>3</t>
        </is>
      </c>
      <c r="CV209" s="2" t="inlineStr">
        <is>
          <t/>
        </is>
      </c>
      <c r="CW209" t="inlineStr">
        <is>
          <t>Skillnader i tillgång till informationsteknik och internet mellan enskilda personer, hushåll, företag och geografiska områden på olika socioekonomisk nivå.</t>
        </is>
      </c>
    </row>
    <row r="210">
      <c r="A210" s="1" t="str">
        <f>HYPERLINK("https://iate.europa.eu/entry/result/3574062/all", "3574062")</f>
        <v>3574062</v>
      </c>
      <c r="B210" t="inlineStr">
        <is>
          <t>POLITICS;EDUCATION AND COMMUNICATIONS</t>
        </is>
      </c>
      <c r="C210" t="inlineStr">
        <is>
          <t>POLITICS|politics and public safety;EDUCATION AND COMMUNICATIONS|information technology and data processing</t>
        </is>
      </c>
      <c r="D210" t="inlineStr">
        <is>
          <t>yes</t>
        </is>
      </c>
      <c r="E210" t="inlineStr">
        <is>
          <t/>
        </is>
      </c>
      <c r="F210" s="2" t="inlineStr">
        <is>
          <t>екосистема на киберсигурност</t>
        </is>
      </c>
      <c r="G210" s="2" t="inlineStr">
        <is>
          <t>3</t>
        </is>
      </c>
      <c r="H210" s="2" t="inlineStr">
        <is>
          <t/>
        </is>
      </c>
      <c r="I210" t="inlineStr">
        <is>
          <t/>
        </is>
      </c>
      <c r="J210" s="2" t="inlineStr">
        <is>
          <t>kybernetický ekosystém|
kybernetickobezpečnostní ekosystém</t>
        </is>
      </c>
      <c r="K210" s="2" t="inlineStr">
        <is>
          <t>3|
3</t>
        </is>
      </c>
      <c r="L210" s="2" t="inlineStr">
        <is>
          <t xml:space="preserve">|
</t>
        </is>
      </c>
      <c r="M210" t="inlineStr">
        <is>
          <t/>
        </is>
      </c>
      <c r="N210" s="2" t="inlineStr">
        <is>
          <t>cyberøkosystem|
cybersikkerhedsøkosystem</t>
        </is>
      </c>
      <c r="O210" s="2" t="inlineStr">
        <is>
          <t>3|
3</t>
        </is>
      </c>
      <c r="P210" s="2" t="inlineStr">
        <is>
          <t xml:space="preserve">|
</t>
        </is>
      </c>
      <c r="Q210" t="inlineStr">
        <is>
          <t/>
        </is>
      </c>
      <c r="R210" s="2" t="inlineStr">
        <is>
          <t>Cybersicherheitsökosystem</t>
        </is>
      </c>
      <c r="S210" s="2" t="inlineStr">
        <is>
          <t>3</t>
        </is>
      </c>
      <c r="T210" s="2" t="inlineStr">
        <is>
          <t/>
        </is>
      </c>
      <c r="U210" t="inlineStr">
        <is>
          <t/>
        </is>
      </c>
      <c r="V210" s="2" t="inlineStr">
        <is>
          <t>οικοσύστημα κυβερνοασφάλειας|
κυβερνοοικοσύστημα</t>
        </is>
      </c>
      <c r="W210" s="2" t="inlineStr">
        <is>
          <t>3|
3</t>
        </is>
      </c>
      <c r="X210" s="2" t="inlineStr">
        <is>
          <t xml:space="preserve">|
</t>
        </is>
      </c>
      <c r="Y210" t="inlineStr">
        <is>
          <t/>
        </is>
      </c>
      <c r="Z210" s="2" t="inlineStr">
        <is>
          <t>cybersecurity ecosystem|
cyber ecosystem|
cyber security ecosystem</t>
        </is>
      </c>
      <c r="AA210" s="2" t="inlineStr">
        <is>
          <t>3|
3|
1</t>
        </is>
      </c>
      <c r="AB210" s="2" t="inlineStr">
        <is>
          <t xml:space="preserve">|
|
</t>
        </is>
      </c>
      <c r="AC210" t="inlineStr">
        <is>
          <t>synergetic composition of technologies addressing both proactive and reactive strategies to create countermeasures for security</t>
        </is>
      </c>
      <c r="AD210" s="2" t="inlineStr">
        <is>
          <t>ecosistema de la ciberseguridad</t>
        </is>
      </c>
      <c r="AE210" s="2" t="inlineStr">
        <is>
          <t>3</t>
        </is>
      </c>
      <c r="AF210" s="2" t="inlineStr">
        <is>
          <t/>
        </is>
      </c>
      <c r="AG210" t="inlineStr">
        <is>
          <t>Conjunto de tecnologías, iniciativas y sistemas para la prevención y la eliminación de las amenazas a la ciberseguridad.</t>
        </is>
      </c>
      <c r="AH210" s="2" t="inlineStr">
        <is>
          <t>küberturvalisuse ökosüsteem</t>
        </is>
      </c>
      <c r="AI210" s="2" t="inlineStr">
        <is>
          <t>3</t>
        </is>
      </c>
      <c r="AJ210" s="2" t="inlineStr">
        <is>
          <t/>
        </is>
      </c>
      <c r="AK210" t="inlineStr">
        <is>
          <t/>
        </is>
      </c>
      <c r="AL210" s="2" t="inlineStr">
        <is>
          <t>kyberturvallisuusekosysteemi|
kyberekosysteemi</t>
        </is>
      </c>
      <c r="AM210" s="2" t="inlineStr">
        <is>
          <t>3|
3</t>
        </is>
      </c>
      <c r="AN210" s="2" t="inlineStr">
        <is>
          <t xml:space="preserve">|
</t>
        </is>
      </c>
      <c r="AO210" t="inlineStr">
        <is>
          <t/>
        </is>
      </c>
      <c r="AP210" s="2" t="inlineStr">
        <is>
          <t>écosystème de la cybersécurité</t>
        </is>
      </c>
      <c r="AQ210" s="2" t="inlineStr">
        <is>
          <t>4</t>
        </is>
      </c>
      <c r="AR210" s="2" t="inlineStr">
        <is>
          <t/>
        </is>
      </c>
      <c r="AS210" t="inlineStr">
        <is>
          <t>---</t>
        </is>
      </c>
      <c r="AT210" s="2" t="inlineStr">
        <is>
          <t>éiceachóras cibearshlándála</t>
        </is>
      </c>
      <c r="AU210" s="2" t="inlineStr">
        <is>
          <t>3</t>
        </is>
      </c>
      <c r="AV210" s="2" t="inlineStr">
        <is>
          <t/>
        </is>
      </c>
      <c r="AW210" t="inlineStr">
        <is>
          <t/>
        </is>
      </c>
      <c r="AX210" s="2" t="inlineStr">
        <is>
          <t>kibersigurnosni ekosustav</t>
        </is>
      </c>
      <c r="AY210" s="2" t="inlineStr">
        <is>
          <t>3</t>
        </is>
      </c>
      <c r="AZ210" s="2" t="inlineStr">
        <is>
          <t/>
        </is>
      </c>
      <c r="BA210" t="inlineStr">
        <is>
          <t/>
        </is>
      </c>
      <c r="BB210" s="2" t="inlineStr">
        <is>
          <t>kiberbiztonsági ökoszisztéma</t>
        </is>
      </c>
      <c r="BC210" s="2" t="inlineStr">
        <is>
          <t>4</t>
        </is>
      </c>
      <c r="BD210" s="2" t="inlineStr">
        <is>
          <t/>
        </is>
      </c>
      <c r="BE210" t="inlineStr">
        <is>
          <t>a számítógépes biztonság érdekében hozott intézkedésekre vonatkozó proaktív és reaktív stratégiák alapján szinergizált technológai környezet</t>
        </is>
      </c>
      <c r="BF210" s="2" t="inlineStr">
        <is>
          <t>ecosistema della cibersicurezza|
ecosistema cibernetico</t>
        </is>
      </c>
      <c r="BG210" s="2" t="inlineStr">
        <is>
          <t>3|
3</t>
        </is>
      </c>
      <c r="BH210" s="2" t="inlineStr">
        <is>
          <t xml:space="preserve">|
</t>
        </is>
      </c>
      <c r="BI210" t="inlineStr">
        <is>
          <t/>
        </is>
      </c>
      <c r="BJ210" s="2" t="inlineStr">
        <is>
          <t>kibernetinio saugumo ekosistema</t>
        </is>
      </c>
      <c r="BK210" s="2" t="inlineStr">
        <is>
          <t>3</t>
        </is>
      </c>
      <c r="BL210" s="2" t="inlineStr">
        <is>
          <t/>
        </is>
      </c>
      <c r="BM210" t="inlineStr">
        <is>
          <t>prevencijos ir reagavimo strategijų ir atsakomųjų priemonių visuma kibernetiniam saugumui užtikrinti</t>
        </is>
      </c>
      <c r="BN210" s="2" t="inlineStr">
        <is>
          <t>kiberdrošības ekosistēma</t>
        </is>
      </c>
      <c r="BO210" s="2" t="inlineStr">
        <is>
          <t>3</t>
        </is>
      </c>
      <c r="BP210" s="2" t="inlineStr">
        <is>
          <t/>
        </is>
      </c>
      <c r="BQ210" t="inlineStr">
        <is>
          <t/>
        </is>
      </c>
      <c r="BR210" s="2" t="inlineStr">
        <is>
          <t>ekosistema taċ-ċibersigurtà</t>
        </is>
      </c>
      <c r="BS210" s="2" t="inlineStr">
        <is>
          <t>3</t>
        </is>
      </c>
      <c r="BT210" s="2" t="inlineStr">
        <is>
          <t/>
        </is>
      </c>
      <c r="BU210" t="inlineStr">
        <is>
          <t>kompożizzjoni sinerġetika ta' teknoloġiji li jindirizzaw strateġiji proattivi u reattivi biex jinħolqu kontromiżuri għas-sigurtà</t>
        </is>
      </c>
      <c r="BV210" s="2" t="inlineStr">
        <is>
          <t>cyberbeveiligingsecosysteem</t>
        </is>
      </c>
      <c r="BW210" s="2" t="inlineStr">
        <is>
          <t>3</t>
        </is>
      </c>
      <c r="BX210" s="2" t="inlineStr">
        <is>
          <t/>
        </is>
      </c>
      <c r="BY210" t="inlineStr">
        <is>
          <t/>
        </is>
      </c>
      <c r="BZ210" s="2" t="inlineStr">
        <is>
          <t>ekosystem cyberbezpieczeństwa|
cyberśrodowisko</t>
        </is>
      </c>
      <c r="CA210" s="2" t="inlineStr">
        <is>
          <t>3|
3</t>
        </is>
      </c>
      <c r="CB210" s="2" t="inlineStr">
        <is>
          <t xml:space="preserve">|
</t>
        </is>
      </c>
      <c r="CC210" t="inlineStr">
        <is>
          <t/>
        </is>
      </c>
      <c r="CD210" s="2" t="inlineStr">
        <is>
          <t>ciberecossistema|
ecossistema de cibersegurança</t>
        </is>
      </c>
      <c r="CE210" s="2" t="inlineStr">
        <is>
          <t>3|
3</t>
        </is>
      </c>
      <c r="CF210" s="2" t="inlineStr">
        <is>
          <t xml:space="preserve">|
</t>
        </is>
      </c>
      <c r="CG210" t="inlineStr">
        <is>
          <t/>
        </is>
      </c>
      <c r="CH210" s="2" t="inlineStr">
        <is>
          <t>ecosistem cibernetic|
ecosistem de securitate cibernetică</t>
        </is>
      </c>
      <c r="CI210" s="2" t="inlineStr">
        <is>
          <t>3|
3</t>
        </is>
      </c>
      <c r="CJ210" s="2" t="inlineStr">
        <is>
          <t xml:space="preserve">|
</t>
        </is>
      </c>
      <c r="CK210" t="inlineStr">
        <is>
          <t/>
        </is>
      </c>
      <c r="CL210" s="2" t="inlineStr">
        <is>
          <t>ekosystém kybernetickej bezpečnosti</t>
        </is>
      </c>
      <c r="CM210" s="2" t="inlineStr">
        <is>
          <t>3</t>
        </is>
      </c>
      <c r="CN210" s="2" t="inlineStr">
        <is>
          <t/>
        </is>
      </c>
      <c r="CO210" t="inlineStr">
        <is>
          <t>súbor spolupôsobiacich technických riešení zameraných na proaktívne aj reaktívne stratégie v prospech kybernetickobezpečnostných opatrení</t>
        </is>
      </c>
      <c r="CP210" s="2" t="inlineStr">
        <is>
          <t>ekosistem kibernetske varnosti</t>
        </is>
      </c>
      <c r="CQ210" s="2" t="inlineStr">
        <is>
          <t>3</t>
        </is>
      </c>
      <c r="CR210" s="2" t="inlineStr">
        <is>
          <t/>
        </is>
      </c>
      <c r="CS210" t="inlineStr">
        <is>
          <t/>
        </is>
      </c>
      <c r="CT210" s="2" t="inlineStr">
        <is>
          <t>cybersäkerhetsekosystem</t>
        </is>
      </c>
      <c r="CU210" s="2" t="inlineStr">
        <is>
          <t>3</t>
        </is>
      </c>
      <c r="CV210" s="2" t="inlineStr">
        <is>
          <t/>
        </is>
      </c>
      <c r="CW210" t="inlineStr">
        <is>
          <t/>
        </is>
      </c>
    </row>
    <row r="211">
      <c r="A211" s="1" t="str">
        <f>HYPERLINK("https://iate.europa.eu/entry/result/3574225/all", "3574225")</f>
        <v>3574225</v>
      </c>
      <c r="B211" t="inlineStr">
        <is>
          <t>EDUCATION AND COMMUNICATIONS</t>
        </is>
      </c>
      <c r="C211" t="inlineStr">
        <is>
          <t>EDUCATION AND COMMUNICATIONS|information technology and data processing</t>
        </is>
      </c>
      <c r="D211" t="inlineStr">
        <is>
          <t>yes</t>
        </is>
      </c>
      <c r="E211" t="inlineStr">
        <is>
          <t/>
        </is>
      </c>
      <c r="F211" s="2" t="inlineStr">
        <is>
          <t>увереност в киберсигурността|
осигуряване на киберсигурността</t>
        </is>
      </c>
      <c r="G211" s="2" t="inlineStr">
        <is>
          <t>3|
3</t>
        </is>
      </c>
      <c r="H211" s="2" t="inlineStr">
        <is>
          <t xml:space="preserve">|
</t>
        </is>
      </c>
      <c r="I211" t="inlineStr">
        <is>
          <t/>
        </is>
      </c>
      <c r="J211" s="2" t="inlineStr">
        <is>
          <t>záruka kybernetické bezpečnosti</t>
        </is>
      </c>
      <c r="K211" s="2" t="inlineStr">
        <is>
          <t>3</t>
        </is>
      </c>
      <c r="L211" s="2" t="inlineStr">
        <is>
          <t/>
        </is>
      </c>
      <c r="M211" t="inlineStr">
        <is>
          <t>informace o vlastnostech kybernetické bezpečnosti, které uživatelům produktu, služby nebo procesu informačních a komunikačních technologií umožňují objektivně stanovit úroveň jejich bezpečnosti</t>
        </is>
      </c>
      <c r="N211" s="2" t="inlineStr">
        <is>
          <t>cybersikkerhedstillidsniveau</t>
        </is>
      </c>
      <c r="O211" s="2" t="inlineStr">
        <is>
          <t>3</t>
        </is>
      </c>
      <c r="P211" s="2" t="inlineStr">
        <is>
          <t/>
        </is>
      </c>
      <c r="Q211" t="inlineStr">
        <is>
          <t>grad af tillid til, at IKT-produkters, -tjenesters og -processers sikkerhedsbehov er opfyldt</t>
        </is>
      </c>
      <c r="R211" s="2" t="inlineStr">
        <is>
          <t>Vertrauenswürdigkeit der Cybersicherheit</t>
        </is>
      </c>
      <c r="S211" s="2" t="inlineStr">
        <is>
          <t>3</t>
        </is>
      </c>
      <c r="T211" s="2" t="inlineStr">
        <is>
          <t/>
        </is>
      </c>
      <c r="U211" t="inlineStr">
        <is>
          <t/>
        </is>
      </c>
      <c r="V211" s="2" t="inlineStr">
        <is>
          <t>εξασφάλιση της κυβερνοασφάλειας|
διασφάλιση κυβερνοασφάλειας</t>
        </is>
      </c>
      <c r="W211" s="2" t="inlineStr">
        <is>
          <t>3|
3</t>
        </is>
      </c>
      <c r="X211" s="2" t="inlineStr">
        <is>
          <t xml:space="preserve">|
</t>
        </is>
      </c>
      <c r="Y211" t="inlineStr">
        <is>
          <t/>
        </is>
      </c>
      <c r="Z211" s="2" t="inlineStr">
        <is>
          <t>cybersecurity assurance|
cyber security assurance</t>
        </is>
      </c>
      <c r="AA211" s="2" t="inlineStr">
        <is>
          <t>3|
1</t>
        </is>
      </c>
      <c r="AB211" s="2" t="inlineStr">
        <is>
          <t xml:space="preserve">|
</t>
        </is>
      </c>
      <c r="AC211" t="inlineStr">
        <is>
          <t>degree of confidence that the security needs of a given ICT product, service or process are satisfied</t>
        </is>
      </c>
      <c r="AD211" s="2" t="inlineStr">
        <is>
          <t>garantía de ciberseguridad|
aseguramiento de la ciberseguridad</t>
        </is>
      </c>
      <c r="AE211" s="2" t="inlineStr">
        <is>
          <t>3|
2</t>
        </is>
      </c>
      <c r="AF211" s="2" t="inlineStr">
        <is>
          <t xml:space="preserve">|
</t>
        </is>
      </c>
      <c r="AG211" t="inlineStr">
        <is>
          <t>Proceso de auditoría y revisión de las medidas de ciberseguridad [ &lt;a href="/entry/result/2229866/all" id="ENTRY_TO_ENTRY_CONVERTER" target="_blank"&gt;IATE:2229866&lt;/a&gt; ] adoptadas en un determinado entorno para garantizar su fiabilidad y correcto funcionamiento.</t>
        </is>
      </c>
      <c r="AH211" s="2" t="inlineStr">
        <is>
          <t>küberturvalisuse usaldusväärsus</t>
        </is>
      </c>
      <c r="AI211" s="2" t="inlineStr">
        <is>
          <t>3</t>
        </is>
      </c>
      <c r="AJ211" s="2" t="inlineStr">
        <is>
          <t/>
        </is>
      </c>
      <c r="AK211" t="inlineStr">
        <is>
          <t>kindlustunne, et teatava IKT-toote, -teenuse ja -protsessi turvalisusnõuded on täidetud</t>
        </is>
      </c>
      <c r="AL211" s="2" t="inlineStr">
        <is>
          <t>kyberturvallisuuden varmistus</t>
        </is>
      </c>
      <c r="AM211" s="2" t="inlineStr">
        <is>
          <t>3</t>
        </is>
      </c>
      <c r="AN211" s="2" t="inlineStr">
        <is>
          <t/>
        </is>
      </c>
      <c r="AO211" t="inlineStr">
        <is>
          <t/>
        </is>
      </c>
      <c r="AP211" s="2" t="inlineStr">
        <is>
          <t>assurance en matière de cybersécurité</t>
        </is>
      </c>
      <c r="AQ211" s="2" t="inlineStr">
        <is>
          <t>3</t>
        </is>
      </c>
      <c r="AR211" s="2" t="inlineStr">
        <is>
          <t/>
        </is>
      </c>
      <c r="AS211" t="inlineStr">
        <is>
          <t>fait de fournir aux utilisateurs suffisamment d’informations sur les caractéristiques de cybersécurité pour leur permettre de déterminer, de façon objective, le niveau de sécurité offert par un produit, service ou processus TIC donné</t>
        </is>
      </c>
      <c r="AT211" s="2" t="inlineStr">
        <is>
          <t>dearbhú cibearshlándála</t>
        </is>
      </c>
      <c r="AU211" s="2" t="inlineStr">
        <is>
          <t>3</t>
        </is>
      </c>
      <c r="AV211" s="2" t="inlineStr">
        <is>
          <t/>
        </is>
      </c>
      <c r="AW211" t="inlineStr">
        <is>
          <t/>
        </is>
      </c>
      <c r="AX211" s="2" t="inlineStr">
        <is>
          <t>kibersigurnosno jamstvo</t>
        </is>
      </c>
      <c r="AY211" s="2" t="inlineStr">
        <is>
          <t>3</t>
        </is>
      </c>
      <c r="AZ211" s="2" t="inlineStr">
        <is>
          <t/>
        </is>
      </c>
      <c r="BA211" t="inlineStr">
        <is>
          <t/>
        </is>
      </c>
      <c r="BB211" s="2" t="inlineStr">
        <is>
          <t>kiberbiztonsági megbízhatóság</t>
        </is>
      </c>
      <c r="BC211" s="2" t="inlineStr">
        <is>
          <t>3</t>
        </is>
      </c>
      <c r="BD211" s="2" t="inlineStr">
        <is>
          <t/>
        </is>
      </c>
      <c r="BE211" t="inlineStr">
        <is>
          <t>a megbízhatóság mértéke arra vonatkozóan, hogy az infokommunikációs termék, szolgáltatás vagy folyamat biztonsági jellemzői kielégítőek</t>
        </is>
      </c>
      <c r="BF211" s="2" t="inlineStr">
        <is>
          <t>affidabilità in termini di cibersicurezza</t>
        </is>
      </c>
      <c r="BG211" s="2" t="inlineStr">
        <is>
          <t>3</t>
        </is>
      </c>
      <c r="BH211" s="2" t="inlineStr">
        <is>
          <t/>
        </is>
      </c>
      <c r="BI211" t="inlineStr">
        <is>
          <t>livello di affidabilità degli elementi di sicurezza incorporati in prodotti e servizi TIC (tecnologie dell'informazione e della comunicazione)</t>
        </is>
      </c>
      <c r="BJ211" s="2" t="inlineStr">
        <is>
          <t>kibernetinio saugumo užtikrinimas</t>
        </is>
      </c>
      <c r="BK211" s="2" t="inlineStr">
        <is>
          <t>3</t>
        </is>
      </c>
      <c r="BL211" s="2" t="inlineStr">
        <is>
          <t/>
        </is>
      </c>
      <c r="BM211" t="inlineStr">
        <is>
          <t>pasitikėjimo lygis, rodantis, kad tam tikro IRT produkto, paslaugos ar proceso saugumo poreikiai yra patenkinti</t>
        </is>
      </c>
      <c r="BN211" s="2" t="inlineStr">
        <is>
          <t>kiberdrošības apliecinājums</t>
        </is>
      </c>
      <c r="BO211" s="2" t="inlineStr">
        <is>
          <t>3</t>
        </is>
      </c>
      <c r="BP211" s="2" t="inlineStr">
        <is>
          <t/>
        </is>
      </c>
      <c r="BQ211" t="inlineStr">
        <is>
          <t/>
        </is>
      </c>
      <c r="BR211" s="2" t="inlineStr">
        <is>
          <t>assigurazzjoni taċ-ċibersigurtà</t>
        </is>
      </c>
      <c r="BS211" s="2" t="inlineStr">
        <is>
          <t>3</t>
        </is>
      </c>
      <c r="BT211" s="2" t="inlineStr">
        <is>
          <t/>
        </is>
      </c>
      <c r="BU211" t="inlineStr">
        <is>
          <t>il-grad ta' kunfidenza li l-ħtiġijiet marbuta mas-sigurtà ta' prodott, servizz jew proċess tal-ICT partikolari ġew issodisfati</t>
        </is>
      </c>
      <c r="BV211" s="2" t="inlineStr">
        <is>
          <t>cyberbeveiligingszekerheid</t>
        </is>
      </c>
      <c r="BW211" s="2" t="inlineStr">
        <is>
          <t>3</t>
        </is>
      </c>
      <c r="BX211" s="2" t="inlineStr">
        <is>
          <t/>
        </is>
      </c>
      <c r="BY211" t="inlineStr">
        <is>
          <t>mate van vertrouwen die de beveiligingssector stelt in een bepaald ICT-product ofbepaalde ICT-dienst</t>
        </is>
      </c>
      <c r="BZ211" s="2" t="inlineStr">
        <is>
          <t>zapewnianie cyberbezpieczeństwa</t>
        </is>
      </c>
      <c r="CA211" s="2" t="inlineStr">
        <is>
          <t>3</t>
        </is>
      </c>
      <c r="CB211" s="2" t="inlineStr">
        <is>
          <t/>
        </is>
      </c>
      <c r="CC211" t="inlineStr">
        <is>
          <t>stopień pewności, że zaspokojone są potrzeby dotyczące bezpieczeństwa produktu, usługi lub procesu ICT</t>
        </is>
      </c>
      <c r="CD211" s="2" t="inlineStr">
        <is>
          <t>garantia de cibersegurança</t>
        </is>
      </c>
      <c r="CE211" s="2" t="inlineStr">
        <is>
          <t>3</t>
        </is>
      </c>
      <c r="CF211" s="2" t="inlineStr">
        <is>
          <t/>
        </is>
      </c>
      <c r="CG211" t="inlineStr">
        <is>
          <t>Garantia de que estão satisfeitas as necessidades de segurança de um produto, serviço ou processo das tecnologias da informação e comunicação.</t>
        </is>
      </c>
      <c r="CH211" s="2" t="inlineStr">
        <is>
          <t>asigurare a securității cibernetice</t>
        </is>
      </c>
      <c r="CI211" s="2" t="inlineStr">
        <is>
          <t>3</t>
        </is>
      </c>
      <c r="CJ211" s="2" t="inlineStr">
        <is>
          <t/>
        </is>
      </c>
      <c r="CK211" t="inlineStr">
        <is>
          <t/>
        </is>
      </c>
      <c r="CL211" s="2" t="inlineStr">
        <is>
          <t>zaručiteľnosť kybernetickej bezpečnosti|
dôveryhodnosť kybernetickej bezpečnosti|
zabezpečenie kybernetickej bezpečnosti</t>
        </is>
      </c>
      <c r="CM211" s="2" t="inlineStr">
        <is>
          <t>2|
3|
3</t>
        </is>
      </c>
      <c r="CN211" s="2" t="inlineStr">
        <is>
          <t xml:space="preserve">|
|
</t>
        </is>
      </c>
      <c r="CO211" t="inlineStr">
        <is>
          <t>stupeň istoty v tom, že požiadavky, ktoré sa na produkty, služby a procesy IKT v oblasti kybernetickej bezpečnosti kladú, sú splnené</t>
        </is>
      </c>
      <c r="CP211" s="2" t="inlineStr">
        <is>
          <t>zanesljivost kibernetske varnosti|
zagotovilo kibernetske varnosti</t>
        </is>
      </c>
      <c r="CQ211" s="2" t="inlineStr">
        <is>
          <t>3|
3</t>
        </is>
      </c>
      <c r="CR211" s="2" t="inlineStr">
        <is>
          <t xml:space="preserve">|
</t>
        </is>
      </c>
      <c r="CS211" t="inlineStr">
        <is>
          <t>stopnja zaupanja, da je zadoščeno varnostnim zahtevam za določen izdelek, storitev ali postopek IKT</t>
        </is>
      </c>
      <c r="CT211" s="2" t="inlineStr">
        <is>
          <t>assuransnivå för cybersäkerhet</t>
        </is>
      </c>
      <c r="CU211" s="2" t="inlineStr">
        <is>
          <t>3</t>
        </is>
      </c>
      <c r="CV211" s="2" t="inlineStr">
        <is>
          <t/>
        </is>
      </c>
      <c r="CW211" t="inlineStr">
        <is>
          <t/>
        </is>
      </c>
    </row>
    <row r="212">
      <c r="A212" s="1" t="str">
        <f>HYPERLINK("https://iate.europa.eu/entry/result/3574258/all", "3574258")</f>
        <v>3574258</v>
      </c>
      <c r="B212" t="inlineStr">
        <is>
          <t>EDUCATION AND COMMUNICATIONS</t>
        </is>
      </c>
      <c r="C212" t="inlineStr">
        <is>
          <t>EDUCATION AND COMMUNICATIONS|information technology and data processing</t>
        </is>
      </c>
      <c r="D212" t="inlineStr">
        <is>
          <t>yes</t>
        </is>
      </c>
      <c r="E212" t="inlineStr">
        <is>
          <t/>
        </is>
      </c>
      <c r="F212" s="2" t="inlineStr">
        <is>
          <t>показател за компрометиране на системите</t>
        </is>
      </c>
      <c r="G212" s="2" t="inlineStr">
        <is>
          <t>3</t>
        </is>
      </c>
      <c r="H212" s="2" t="inlineStr">
        <is>
          <t/>
        </is>
      </c>
      <c r="I212" t="inlineStr">
        <is>
          <t>артефакт, наблюдаван в мрежа или в операционна система, който с високо ниво на достоверност показва проникване в компютъра</t>
        </is>
      </c>
      <c r="J212" s="2" t="inlineStr">
        <is>
          <t>indikátor narušení</t>
        </is>
      </c>
      <c r="K212" s="2" t="inlineStr">
        <is>
          <t>3</t>
        </is>
      </c>
      <c r="L212" s="2" t="inlineStr">
        <is>
          <t/>
        </is>
      </c>
      <c r="M212" t="inlineStr">
        <is>
          <t>v &lt;i&gt;počítačové forenzní analýze&lt;/i&gt; [ &lt;a href="/entry/result/362202/all" id="ENTRY_TO_ENTRY_CONVERTER" target="_blank"&gt;IATE:362202&lt;/a&gt; ] artefakt na síti nebo v operačním systému, který s vysokou pravděpodobností ukazuje na narušení počítačového systému</t>
        </is>
      </c>
      <c r="N212" s="2" t="inlineStr">
        <is>
          <t>kompromitteringsindikator</t>
        </is>
      </c>
      <c r="O212" s="2" t="inlineStr">
        <is>
          <t>3</t>
        </is>
      </c>
      <c r="P212" s="2" t="inlineStr">
        <is>
          <t/>
        </is>
      </c>
      <c r="Q212" t="inlineStr">
        <is>
          <t>inden for IT-kriminalteknik et artefakt, der observeres på et netværk eller i et operativsystem, og som med stor sandsynlighed vidner om uautoriseret adgang</t>
        </is>
      </c>
      <c r="R212" s="2" t="inlineStr">
        <is>
          <t>Gefährdungsindikator</t>
        </is>
      </c>
      <c r="S212" s="2" t="inlineStr">
        <is>
          <t>3</t>
        </is>
      </c>
      <c r="T212" s="2" t="inlineStr">
        <is>
          <t/>
        </is>
      </c>
      <c r="U212" t="inlineStr">
        <is>
          <t/>
        </is>
      </c>
      <c r="V212" s="2" t="inlineStr">
        <is>
          <t>δείκτης έκθεσης σε κίνδυνο|
δείκτης παραβίασης</t>
        </is>
      </c>
      <c r="W212" s="2" t="inlineStr">
        <is>
          <t>3|
3</t>
        </is>
      </c>
      <c r="X212" s="2" t="inlineStr">
        <is>
          <t>|
preferred</t>
        </is>
      </c>
      <c r="Y212" t="inlineStr">
        <is>
          <t>τεχνούργημα που παρατηρείται σε δίκτυο ή σε λειτουργικό σύστημα και αποτελεί αξιόπιστη ένδειξη διείσδυσης σε υπολογιστή</t>
        </is>
      </c>
      <c r="Z212" s="2" t="inlineStr">
        <is>
          <t>indicator of compromise|
IoC</t>
        </is>
      </c>
      <c r="AA212" s="2" t="inlineStr">
        <is>
          <t>3|
3</t>
        </is>
      </c>
      <c r="AB212" s="2" t="inlineStr">
        <is>
          <t xml:space="preserve">|
</t>
        </is>
      </c>
      <c r="AC212" t="inlineStr">
        <is>
          <t>artifact observed on a network or in an operating system that with high confidence indicates a computer intrusion</t>
        </is>
      </c>
      <c r="AD212" s="2" t="inlineStr">
        <is>
          <t>indicador de compromiso</t>
        </is>
      </c>
      <c r="AE212" s="2" t="inlineStr">
        <is>
          <t>3</t>
        </is>
      </c>
      <c r="AF212" s="2" t="inlineStr">
        <is>
          <t/>
        </is>
      </c>
      <c r="AG212" t="inlineStr">
        <is>
          <t>Aplicación informática que sirve para identificar si un sistema ha sido comprometido (a modo de herramienta forense), o si se está intentando comprometerlo.</t>
        </is>
      </c>
      <c r="AH212" s="2" t="inlineStr">
        <is>
          <t>turvarikke indikaator|
rikkeindikaator</t>
        </is>
      </c>
      <c r="AI212" s="2" t="inlineStr">
        <is>
          <t>3|
3</t>
        </is>
      </c>
      <c r="AJ212" s="2" t="inlineStr">
        <is>
          <t xml:space="preserve">preferred|
</t>
        </is>
      </c>
      <c r="AK212" t="inlineStr">
        <is>
          <t>arvutikriminalistikas võrgus või operatsioonisüsteemis täheldatud moonutus, mis viitab sellele, et suure tõenäosusega on arvutisse sisse tungitud</t>
        </is>
      </c>
      <c r="AL212" s="2" t="inlineStr">
        <is>
          <t>vaarantumisindikaattori</t>
        </is>
      </c>
      <c r="AM212" s="2" t="inlineStr">
        <is>
          <t>3</t>
        </is>
      </c>
      <c r="AN212" s="2" t="inlineStr">
        <is>
          <t/>
        </is>
      </c>
      <c r="AO212" t="inlineStr">
        <is>
          <t>tietokoneforensiikassa verkossa tai käyttöjärjestelmässä havaittu artefakti, joka osoittaa suurella varmuudella, että tietokoneeseen on murtauduttu</t>
        </is>
      </c>
      <c r="AP212" s="2" t="inlineStr">
        <is>
          <t>indicateur de compromis</t>
        </is>
      </c>
      <c r="AQ212" s="2" t="inlineStr">
        <is>
          <t>4</t>
        </is>
      </c>
      <c r="AR212" s="2" t="inlineStr">
        <is>
          <t/>
        </is>
      </c>
      <c r="AS212" t="inlineStr">
        <is>
          <t>élément observé sur un réseau ou dans un système d'exploitation qui indique avec un indice de confiance élevé une intrusion informatique</t>
        </is>
      </c>
      <c r="AT212" s="2" t="inlineStr">
        <is>
          <t>táscaire maidir le cur i mbaol|
IoC</t>
        </is>
      </c>
      <c r="AU212" s="2" t="inlineStr">
        <is>
          <t>3|
3</t>
        </is>
      </c>
      <c r="AV212" s="2" t="inlineStr">
        <is>
          <t xml:space="preserve">|
</t>
        </is>
      </c>
      <c r="AW212" t="inlineStr">
        <is>
          <t/>
        </is>
      </c>
      <c r="AX212" s="2" t="inlineStr">
        <is>
          <t>IOC|
pokazatelj ugroženosti</t>
        </is>
      </c>
      <c r="AY212" s="2" t="inlineStr">
        <is>
          <t>3|
3</t>
        </is>
      </c>
      <c r="AZ212" s="2" t="inlineStr">
        <is>
          <t xml:space="preserve">|
</t>
        </is>
      </c>
      <c r="BA212" t="inlineStr">
        <is>
          <t>u računalnoj forenzici, predmet koji se promatra na mreži ili u operativnom sustavu i koji uz visok stupanj pouzdanosti pokazuje prodor u računalo</t>
        </is>
      </c>
      <c r="BB212" s="2" t="inlineStr">
        <is>
          <t>IOC|
fertőzöttségi mutató</t>
        </is>
      </c>
      <c r="BC212" s="2" t="inlineStr">
        <is>
          <t>4|
4</t>
        </is>
      </c>
      <c r="BD212" s="2" t="inlineStr">
        <is>
          <t xml:space="preserve">|
</t>
        </is>
      </c>
      <c r="BE212" t="inlineStr">
        <is>
          <t>a számítógépes kriminalisztikában egy hálózaton vagy egy operációs rendszerben megfigyelt olyan jelenség, amely nagy bizonyossággal számítógépes behatolásra utal</t>
        </is>
      </c>
      <c r="BF212" s="2" t="inlineStr">
        <is>
          <t>indicatore di compromissione|
IOC</t>
        </is>
      </c>
      <c r="BG212" s="2" t="inlineStr">
        <is>
          <t>3|
3</t>
        </is>
      </c>
      <c r="BH212" s="2" t="inlineStr">
        <is>
          <t xml:space="preserve">|
</t>
        </is>
      </c>
      <c r="BI212" t="inlineStr">
        <is>
          <t>nell'informatica legale: artefatto osservato in una rete o in un sistema operativo che indica con elevato livello di attendibilità l'intrusione in un computer</t>
        </is>
      </c>
      <c r="BJ212" s="2" t="inlineStr">
        <is>
          <t>užvaldymo rodiklis</t>
        </is>
      </c>
      <c r="BK212" s="2" t="inlineStr">
        <is>
          <t>3</t>
        </is>
      </c>
      <c r="BL212" s="2" t="inlineStr">
        <is>
          <t/>
        </is>
      </c>
      <c r="BM212" t="inlineStr">
        <is>
          <t>atliekant kompiuterių ekspertizę tinkle arba operacinėje sistemoje stebimas artefaktas, patikimai rodantis, jog prie kompiuterio buvo neteisėtai prisijungta</t>
        </is>
      </c>
      <c r="BN212" s="2" t="inlineStr">
        <is>
          <t>aizskāruma rādītājs</t>
        </is>
      </c>
      <c r="BO212" s="2" t="inlineStr">
        <is>
          <t>3</t>
        </is>
      </c>
      <c r="BP212" s="2" t="inlineStr">
        <is>
          <t/>
        </is>
      </c>
      <c r="BQ212" t="inlineStr">
        <is>
          <t>tīklā vai operētājsistēmā konstatēts artefakts, kurš ar augstu ticamības pakāpi norāda uz ielaušanos datorā</t>
        </is>
      </c>
      <c r="BR212" s="2" t="inlineStr">
        <is>
          <t>indikatur ta' kompromess</t>
        </is>
      </c>
      <c r="BS212" s="2" t="inlineStr">
        <is>
          <t>3</t>
        </is>
      </c>
      <c r="BT212" s="2" t="inlineStr">
        <is>
          <t/>
        </is>
      </c>
      <c r="BU212" t="inlineStr">
        <is>
          <t>artefatt osservat fuq network jew f'sistema operattiva li b'kunfidenza għolja tindika intrużjoni f'kompjuter</t>
        </is>
      </c>
      <c r="BV212" s="2" t="inlineStr">
        <is>
          <t>Indicator of Compromise|
IoC</t>
        </is>
      </c>
      <c r="BW212" s="2" t="inlineStr">
        <is>
          <t>3|
3</t>
        </is>
      </c>
      <c r="BX212" s="2" t="inlineStr">
        <is>
          <t xml:space="preserve">|
</t>
        </is>
      </c>
      <c r="BY212" t="inlineStr">
        <is>
          <t>artefact dat in forensisch computeronderzoek is waargenomen op een netwerk of in een besturingssysteem en dat hoogstwaarschijnlijk wijst op een inbraak in het computersysteem</t>
        </is>
      </c>
      <c r="BZ212" s="2" t="inlineStr">
        <is>
          <t>oznaka naruszenia integralności systemu|
IoC|
wskaźnik kompromitacji</t>
        </is>
      </c>
      <c r="CA212" s="2" t="inlineStr">
        <is>
          <t>3|
3|
3</t>
        </is>
      </c>
      <c r="CB212" s="2" t="inlineStr">
        <is>
          <t xml:space="preserve">|
|
</t>
        </is>
      </c>
      <c r="CC212" t="inlineStr">
        <is>
          <t>w kryminalistyce informatycznej artefakt zaobserwowany w sieci lub w systemie operacyjnym, który z dużym prawdopodobieństwem wskazuje na zainfekowanie komputera</t>
        </is>
      </c>
      <c r="CD212" s="2" t="inlineStr">
        <is>
          <t>indicador de comprometimento</t>
        </is>
      </c>
      <c r="CE212" s="2" t="inlineStr">
        <is>
          <t>3</t>
        </is>
      </c>
      <c r="CF212" s="2" t="inlineStr">
        <is>
          <t/>
        </is>
      </c>
      <c r="CG212" t="inlineStr">
        <is>
          <t/>
        </is>
      </c>
      <c r="CH212" s="2" t="inlineStr">
        <is>
          <t>indicator de compromitere</t>
        </is>
      </c>
      <c r="CI212" s="2" t="inlineStr">
        <is>
          <t>3</t>
        </is>
      </c>
      <c r="CJ212" s="2" t="inlineStr">
        <is>
          <t/>
        </is>
      </c>
      <c r="CK212" t="inlineStr">
        <is>
          <t>în criminalistica informatică este un element observat pe o rețea sau într-un sistem de operare care indică cu un grad ridicat de încredere o intruziune informatică</t>
        </is>
      </c>
      <c r="CL212" s="2" t="inlineStr">
        <is>
          <t>ukazovateľ narušenia|
indikátor kompromitácie</t>
        </is>
      </c>
      <c r="CM212" s="2" t="inlineStr">
        <is>
          <t>3|
3</t>
        </is>
      </c>
      <c r="CN212" s="2" t="inlineStr">
        <is>
          <t xml:space="preserve">|
</t>
        </is>
      </c>
      <c r="CO212" t="inlineStr">
        <is>
          <t>artefakt zistený v sieti alebo operačnom systéme, ktorý s vysokou pravdepodobnosťou poukazuje na vniknutie do systému</t>
        </is>
      </c>
      <c r="CP212" s="2" t="inlineStr">
        <is>
          <t>kazalnik ogroženosti</t>
        </is>
      </c>
      <c r="CQ212" s="2" t="inlineStr">
        <is>
          <t>3</t>
        </is>
      </c>
      <c r="CR212" s="2" t="inlineStr">
        <is>
          <t/>
        </is>
      </c>
      <c r="CS212" t="inlineStr">
        <is>
          <t>v računalniški forenziki element, zaznan na mreži ali v operacijskem sistemu, ki z veliko verjetnostjo kaže na računalniški vdor</t>
        </is>
      </c>
      <c r="CT212" s="2" t="inlineStr">
        <is>
          <t>angreppsindikator</t>
        </is>
      </c>
      <c r="CU212" s="2" t="inlineStr">
        <is>
          <t>3</t>
        </is>
      </c>
      <c r="CV212" s="2" t="inlineStr">
        <is>
          <t/>
        </is>
      </c>
      <c r="CW212" t="inlineStr">
        <is>
          <t/>
        </is>
      </c>
    </row>
    <row r="213">
      <c r="A213" s="1" t="str">
        <f>HYPERLINK("https://iate.europa.eu/entry/result/2231330/all", "2231330")</f>
        <v>2231330</v>
      </c>
      <c r="B213" t="inlineStr">
        <is>
          <t>TRADE</t>
        </is>
      </c>
      <c r="C213" t="inlineStr">
        <is>
          <t>TRADE|marketing|marketing</t>
        </is>
      </c>
      <c r="D213" t="inlineStr">
        <is>
          <t>yes</t>
        </is>
      </c>
      <c r="E213" t="inlineStr">
        <is>
          <t/>
        </is>
      </c>
      <c r="F213" s="2" t="inlineStr">
        <is>
          <t>позициониране на продукт</t>
        </is>
      </c>
      <c r="G213" s="2" t="inlineStr">
        <is>
          <t>3</t>
        </is>
      </c>
      <c r="H213" s="2" t="inlineStr">
        <is>
          <t/>
        </is>
      </c>
      <c r="I213" t="inlineStr">
        <is>
          <t>всяка форма на аудиовизуално търговско съобщение, което представлява включване или споменаване на продукт, услуга или тяхната търговска марка, с цел показването им в рамките на предаване срещу заплащане или подобно възнаграждение</t>
        </is>
      </c>
      <c r="J213" s="2" t="inlineStr">
        <is>
          <t>umístění produktu</t>
        </is>
      </c>
      <c r="K213" s="2" t="inlineStr">
        <is>
          <t>3</t>
        </is>
      </c>
      <c r="L213" s="2" t="inlineStr">
        <is>
          <t/>
        </is>
      </c>
      <c r="M213" t="inlineStr">
        <is>
          <t>jakákoli podoba audiovizuálního obchodního sdělení, jež je tvořeno začleněním produktu, služby nebo odpovídající ochranné známky či zmínky o nich do pořadu za úplatu nebo obdobnou protihodnotu</t>
        </is>
      </c>
      <c r="N213" s="2" t="inlineStr">
        <is>
          <t>produktplacering</t>
        </is>
      </c>
      <c r="O213" s="2" t="inlineStr">
        <is>
          <t>4</t>
        </is>
      </c>
      <c r="P213" s="2" t="inlineStr">
        <is>
          <t/>
        </is>
      </c>
      <c r="Q213" t="inlineStr">
        <is>
          <t>"Produktplacering kan ... defineres som et promotionstiltag, der har til formål at få et produkt eller en tjenesteydelse indarbejdet i en spillefilm, en video eller et tv-program med henblik på at skabe en tiltrækkende visuel kontekst omkring produktet eller ydelsen."</t>
        </is>
      </c>
      <c r="R213" s="2" t="inlineStr">
        <is>
          <t>Produktplatzierung</t>
        </is>
      </c>
      <c r="S213" s="2" t="inlineStr">
        <is>
          <t>3</t>
        </is>
      </c>
      <c r="T213" s="2" t="inlineStr">
        <is>
          <t/>
        </is>
      </c>
      <c r="U213" t="inlineStr">
        <is>
          <t>Produktwerbung, die außerhalb der Werbeblöcke gezielt in Fernsehfilmen und sonstigen TV-Programmen gegen entsprechende Bezahlung durch die jeweiligen Herstellerfirmen untergebracht wird</t>
        </is>
      </c>
      <c r="V213" s="2" t="inlineStr">
        <is>
          <t>τοποθέτηση προϊόντος</t>
        </is>
      </c>
      <c r="W213" s="2" t="inlineStr">
        <is>
          <t>3</t>
        </is>
      </c>
      <c r="X213" s="2" t="inlineStr">
        <is>
          <t/>
        </is>
      </c>
      <c r="Y213" t="inlineStr">
        <is>
          <t>κάθε μορφή οπτικοακουστικής εμπορικής ανακοίνωσης που συνίσταται στην παρουσίαση ή στην αναφορά προϊόντος, υπηρεσίας ή του αντίστοιχου εμπορικού σήματος ώστε να εμφανίζεται εντός προγράμματος, έναντι πληρωμής ή αναλόγου ανταλλάγματος</t>
        </is>
      </c>
      <c r="Z213" s="2" t="inlineStr">
        <is>
          <t>product placement</t>
        </is>
      </c>
      <c r="AA213" s="2" t="inlineStr">
        <is>
          <t>3</t>
        </is>
      </c>
      <c r="AB213" s="2" t="inlineStr">
        <is>
          <t/>
        </is>
      </c>
      <c r="AC213" t="inlineStr">
        <is>
          <t>practice in which manufacturers of goods or providers of a service gain exposure for their products by paying for them to be featured in films and television programmes</t>
        </is>
      </c>
      <c r="AD213" s="2" t="inlineStr">
        <is>
          <t>emplazamiento de productos|
colocación de productos</t>
        </is>
      </c>
      <c r="AE213" s="2" t="inlineStr">
        <is>
          <t>3|
3</t>
        </is>
      </c>
      <c r="AF213" s="2" t="inlineStr">
        <is>
          <t xml:space="preserve">|
</t>
        </is>
      </c>
      <c r="AG213" t="inlineStr">
        <is>
          <t>Toda forma de comunicación comercial audiovisual consistente en incluir o referirse a un producto, servicio o marca comercial de manera que figure en un programa de la televisión o una película, a cambio de una remuneración o contraprestación similar.</t>
        </is>
      </c>
      <c r="AH213" s="2" t="inlineStr">
        <is>
          <t>tootepaigutus</t>
        </is>
      </c>
      <c r="AI213" s="2" t="inlineStr">
        <is>
          <t>3</t>
        </is>
      </c>
      <c r="AJ213" s="2" t="inlineStr">
        <is>
          <t/>
        </is>
      </c>
      <c r="AK213" t="inlineStr">
        <is>
          <t>igasugune audiovisuaalse ärilise teadaande vorm, mis seisneb toote, teenuse või selle kaubamärgi kaasamises või sellele osutamises selliselt, et seda esitatakse saates tasu või samalaadse hüvitise eest</t>
        </is>
      </c>
      <c r="AL213" s="2" t="inlineStr">
        <is>
          <t>tuotesijoittelu</t>
        </is>
      </c>
      <c r="AM213" s="2" t="inlineStr">
        <is>
          <t>3</t>
        </is>
      </c>
      <c r="AN213" s="2" t="inlineStr">
        <is>
          <t/>
        </is>
      </c>
      <c r="AO213" t="inlineStr">
        <is>
          <t>kaikenlainen audiovisuaalinen kaupallinen viestintä, jossa ohjelmaan sisällytetään tuote, palvelu, tavaramerkki tai näitä koskeva viittaus maksua tai muuta samankaltaista vastiketta vastaan</t>
        </is>
      </c>
      <c r="AP213" s="2" t="inlineStr">
        <is>
          <t>placement de produit</t>
        </is>
      </c>
      <c r="AQ213" s="2" t="inlineStr">
        <is>
          <t>3</t>
        </is>
      </c>
      <c r="AR213" s="2" t="inlineStr">
        <is>
          <t/>
        </is>
      </c>
      <c r="AS213" t="inlineStr">
        <is>
          <t>toute forme de communication commerciale audiovisuelle consistant à inclure un produit, un service, ou leur marque, ou à y faire référence, en l'insérant dans un programme, moyennant paiement ou autre contrepartie</t>
        </is>
      </c>
      <c r="AT213" s="2" t="inlineStr">
        <is>
          <t>suíomh táirgí</t>
        </is>
      </c>
      <c r="AU213" s="2" t="inlineStr">
        <is>
          <t>3</t>
        </is>
      </c>
      <c r="AV213" s="2" t="inlineStr">
        <is>
          <t/>
        </is>
      </c>
      <c r="AW213" t="inlineStr">
        <is>
          <t>táirge nó seirbhís nó tagairt dó a chur san áireamh i gclár as a bhfaigheann an craoltóir nó déantóir clár comaoin agus nach dtugtar aitheantas dó ag tús agus/ná ag deireadh an chláir</t>
        </is>
      </c>
      <c r="AX213" t="inlineStr">
        <is>
          <t/>
        </is>
      </c>
      <c r="AY213" t="inlineStr">
        <is>
          <t/>
        </is>
      </c>
      <c r="AZ213" t="inlineStr">
        <is>
          <t/>
        </is>
      </c>
      <c r="BA213" t="inlineStr">
        <is>
          <t/>
        </is>
      </c>
      <c r="BB213" s="2" t="inlineStr">
        <is>
          <t>termékmegjelenítés</t>
        </is>
      </c>
      <c r="BC213" s="2" t="inlineStr">
        <is>
          <t>3</t>
        </is>
      </c>
      <c r="BD213" s="2" t="inlineStr">
        <is>
          <t/>
        </is>
      </c>
      <c r="BE213" t="inlineStr">
        <is>
          <t>olyan hirdetési típus, 
amelyben a vállalat fizet azért, hogy a terméke/szolgáltatása megjelenjen egy 
film/műsor cselekményében</t>
        </is>
      </c>
      <c r="BF213" s="2" t="inlineStr">
        <is>
          <t>inserimento di prodotti</t>
        </is>
      </c>
      <c r="BG213" s="2" t="inlineStr">
        <is>
          <t>3</t>
        </is>
      </c>
      <c r="BH213" s="2" t="inlineStr">
        <is>
          <t/>
        </is>
      </c>
      <c r="BI213" t="inlineStr">
        <is>
          <t>ogni forma di comunicazione commerciale audiovisiva che consiste nell'inserire o nel fare riferimento a un prodotto, a un servizio o al relativo marchio così che appaia all'interno di un programma o di un video generato dall'utente dietro pagamento o altro compenso</t>
        </is>
      </c>
      <c r="BJ213" s="2" t="inlineStr">
        <is>
          <t>prekių rodymas</t>
        </is>
      </c>
      <c r="BK213" s="2" t="inlineStr">
        <is>
          <t>3</t>
        </is>
      </c>
      <c r="BL213" s="2" t="inlineStr">
        <is>
          <t/>
        </is>
      </c>
      <c r="BM213" t="inlineStr">
        <is>
          <t>bet kokios formos komercinis audiovizualinis pranešimas, kuriame už mokestį ar kitą panašų atlygį pateikiama informacija apie produktą, paslaugą ar jų prekės ženklą ar nuoroda į juos, taip, kad ji būtų aiškiai rodoma programos metu</t>
        </is>
      </c>
      <c r="BN213" s="2" t="inlineStr">
        <is>
          <t>produktu izvietošana</t>
        </is>
      </c>
      <c r="BO213" s="2" t="inlineStr">
        <is>
          <t>2</t>
        </is>
      </c>
      <c r="BP213" s="2" t="inlineStr">
        <is>
          <t/>
        </is>
      </c>
      <c r="BQ213" t="inlineStr">
        <is>
          <t/>
        </is>
      </c>
      <c r="BR213" s="2" t="inlineStr">
        <is>
          <t>inklużjoni ta' prodotti kummerċjali|
f'dan il-programm jidhru xi prodotti kummerċjali|
f'dan il-programm jissemmew xi prodotti kummerċjali</t>
        </is>
      </c>
      <c r="BS213" s="2" t="inlineStr">
        <is>
          <t>3|
3|
3</t>
        </is>
      </c>
      <c r="BT213" s="2" t="inlineStr">
        <is>
          <t xml:space="preserve">|
|
</t>
        </is>
      </c>
      <c r="BU213" t="inlineStr">
        <is>
          <t/>
        </is>
      </c>
      <c r="BV213" s="2" t="inlineStr">
        <is>
          <t>productplaatsing</t>
        </is>
      </c>
      <c r="BW213" s="2" t="inlineStr">
        <is>
          <t>3</t>
        </is>
      </c>
      <c r="BX213" s="2" t="inlineStr">
        <is>
          <t/>
        </is>
      </c>
      <c r="BY213" t="inlineStr">
        <is>
          <t>elke vorm van audiovisuele commerciële communicatie in de vorm van opname van of verwijzing naar een product of dienst of een desbetreffend handelsmerk in een programma, film of evenement, tegen betaling of soortgelijke vergoeding</t>
        </is>
      </c>
      <c r="BZ213" s="2" t="inlineStr">
        <is>
          <t>plasowanie produktu|
lokowanie produktu</t>
        </is>
      </c>
      <c r="CA213" s="2" t="inlineStr">
        <is>
          <t>3|
3</t>
        </is>
      </c>
      <c r="CB213" s="2" t="inlineStr">
        <is>
          <t xml:space="preserve">|
</t>
        </is>
      </c>
      <c r="CC213" t="inlineStr">
        <is>
          <t>szczególna forma reklamy polegająca na umieszczeniu w audycji radiowej, telewizyjnej, w prasie lub w filmie towaru lub usługi w celach reklamowych, najczęściej w zamian za udzielenie przez reklamującego nadawcy lub producentowi pewnej korzyści o charakterze majątkowym</t>
        </is>
      </c>
      <c r="CD213" s="2" t="inlineStr">
        <is>
          <t>colocação de produto</t>
        </is>
      </c>
      <c r="CE213" s="2" t="inlineStr">
        <is>
          <t>3</t>
        </is>
      </c>
      <c r="CF213" s="2" t="inlineStr">
        <is>
          <t/>
        </is>
      </c>
      <c r="CG213" t="inlineStr">
        <is>
          <t>Qualquer forma de comunicação comercial audiovisual que consista na inclusão ou referência a um produto ou serviço ou à respetiva marca comercial num programa, a troco de pagamento ou retribuição similar.</t>
        </is>
      </c>
      <c r="CH213" s="2" t="inlineStr">
        <is>
          <t>plasare de produse</t>
        </is>
      </c>
      <c r="CI213" s="2" t="inlineStr">
        <is>
          <t>3</t>
        </is>
      </c>
      <c r="CJ213" s="2" t="inlineStr">
        <is>
          <t/>
        </is>
      </c>
      <c r="CK213" t="inlineStr">
        <is>
          <t>orice formă de comunicare comercială audiovizuală constând în includerea unui produs, serviciu sau a mărcilor acestora ori în referirea la acestea, prin inserarea în cadrul unui program, în schimbul unei plăți sau contraprestații</t>
        </is>
      </c>
      <c r="CL213" s="2" t="inlineStr">
        <is>
          <t>umiestňovanie produktov</t>
        </is>
      </c>
      <c r="CM213" s="2" t="inlineStr">
        <is>
          <t>3</t>
        </is>
      </c>
      <c r="CN213" s="2" t="inlineStr">
        <is>
          <t/>
        </is>
      </c>
      <c r="CO213" t="inlineStr">
        <is>
          <t/>
        </is>
      </c>
      <c r="CP213" s="2" t="inlineStr">
        <is>
          <t>promocijsko umeščanje izdelkov</t>
        </is>
      </c>
      <c r="CQ213" s="2" t="inlineStr">
        <is>
          <t>3</t>
        </is>
      </c>
      <c r="CR213" s="2" t="inlineStr">
        <is>
          <t/>
        </is>
      </c>
      <c r="CS213" t="inlineStr">
        <is>
          <t>kakršna koli oblika avdiovizualnega komercialnega sporočanja, ki vključuje izdelek, storitev ali njuno blagovno znamko ali sklicevanje nanje, tako da se jih pokaže v programski vsebini, v zameno za plačilo ali podobno nadomestilo</t>
        </is>
      </c>
      <c r="CT213" s="2" t="inlineStr">
        <is>
          <t>produktplacering</t>
        </is>
      </c>
      <c r="CU213" s="2" t="inlineStr">
        <is>
          <t>3</t>
        </is>
      </c>
      <c r="CV213" s="2" t="inlineStr">
        <is>
          <t/>
        </is>
      </c>
      <c r="CW213" t="inlineStr">
        <is>
          <t>"produktplacering, metod för att delfinansiera framför allt spelfilmer genom att ett företag betalar för att använda eller visa upp varumärken eller produkter i filmen. "</t>
        </is>
      </c>
    </row>
    <row r="214">
      <c r="A214" s="1" t="str">
        <f>HYPERLINK("https://iate.europa.eu/entry/result/3566181/all", "3566181")</f>
        <v>3566181</v>
      </c>
      <c r="B214" t="inlineStr">
        <is>
          <t>FINANCE</t>
        </is>
      </c>
      <c r="C214" t="inlineStr">
        <is>
          <t>FINANCE|financial institutions and credit</t>
        </is>
      </c>
      <c r="D214" t="inlineStr">
        <is>
          <t>yes</t>
        </is>
      </c>
      <c r="E214" t="inlineStr">
        <is>
          <t/>
        </is>
      </c>
      <c r="F214" s="2" t="inlineStr">
        <is>
          <t>безконтактно плащане</t>
        </is>
      </c>
      <c r="G214" s="2" t="inlineStr">
        <is>
          <t>3</t>
        </is>
      </c>
      <c r="H214" s="2" t="inlineStr">
        <is>
          <t/>
        </is>
      </c>
      <c r="I214" t="inlineStr">
        <is>
          <t/>
        </is>
      </c>
      <c r="J214" s="2" t="inlineStr">
        <is>
          <t>bezkontaktní platba</t>
        </is>
      </c>
      <c r="K214" s="2" t="inlineStr">
        <is>
          <t>3</t>
        </is>
      </c>
      <c r="L214" s="2" t="inlineStr">
        <is>
          <t/>
        </is>
      </c>
      <c r="M214" t="inlineStr">
        <is>
          <t>platba, k jejímuž provedení na platebním terminálu se používá bezkontaktní platební karta (kreditní, debetní i předplacená) či mobilní telefon</t>
        </is>
      </c>
      <c r="N214" s="2" t="inlineStr">
        <is>
          <t>nærbetaling|
kontaktløs betaling</t>
        </is>
      </c>
      <c r="O214" s="2" t="inlineStr">
        <is>
          <t>3|
3</t>
        </is>
      </c>
      <c r="P214" s="2" t="inlineStr">
        <is>
          <t xml:space="preserve">|
</t>
        </is>
      </c>
      <c r="Q214" t="inlineStr">
        <is>
          <t/>
        </is>
      </c>
      <c r="R214" s="2" t="inlineStr">
        <is>
          <t>kontaktloses Bezahlen|
berührungsloses Bezahlen</t>
        </is>
      </c>
      <c r="S214" s="2" t="inlineStr">
        <is>
          <t>3|
3</t>
        </is>
      </c>
      <c r="T214" s="2" t="inlineStr">
        <is>
          <t xml:space="preserve">|
</t>
        </is>
      </c>
      <c r="U214" t="inlineStr">
        <is>
          <t>Zahlung (kleinerer Beträge) über Bank-, Kreditkarten oder Smartphone usw. mit NFC-Technik &lt;a href="/entry/result/3530417/all" id="ENTRY_TO_ENTRY_CONVERTER" target="_blank"&gt;IATE:3530417&lt;/a&gt; , wobei die Daten über einen geringen Abstand zwischen Chip und Terminal übertragen werden</t>
        </is>
      </c>
      <c r="V214" s="2" t="inlineStr">
        <is>
          <t>άυλη πληρωμή|
ανέπαφη πληρωμή</t>
        </is>
      </c>
      <c r="W214" s="2" t="inlineStr">
        <is>
          <t>3|
3</t>
        </is>
      </c>
      <c r="X214" s="2" t="inlineStr">
        <is>
          <t xml:space="preserve">|
</t>
        </is>
      </c>
      <c r="Y214" t="inlineStr">
        <is>
          <t/>
        </is>
      </c>
      <c r="Z214" s="2" t="inlineStr">
        <is>
          <t>contactless proximity payment|
proximity payment|
contactless payment</t>
        </is>
      </c>
      <c r="AA214" s="2" t="inlineStr">
        <is>
          <t>2|
3|
3</t>
        </is>
      </c>
      <c r="AB214" s="2" t="inlineStr">
        <is>
          <t xml:space="preserve">|
|
</t>
        </is>
      </c>
      <c r="AC214" t="inlineStr">
        <is>
          <t>payment with credit cards, debit cards, key fobs, smart cards or other devices, including smartphones and other mobile devices, that use radio-frequency identification (RFID) &lt;a href="/entry/result/933380/all" id="ENTRY_TO_ENTRY_CONVERTER" target="_blank"&gt;IATE:933380&lt;/a&gt; or near field communication (NFC) &lt;a href="/entry/result/3530417/all" id="ENTRY_TO_ENTRY_CONVERTER" target="_blank"&gt;IATE:3530417&lt;/a&gt; for making secure payments</t>
        </is>
      </c>
      <c r="AD214" s="2" t="inlineStr">
        <is>
          <t>pago sin contacto</t>
        </is>
      </c>
      <c r="AE214" s="2" t="inlineStr">
        <is>
          <t>3</t>
        </is>
      </c>
      <c r="AF214" s="2" t="inlineStr">
        <is>
          <t/>
        </is>
      </c>
      <c r="AG214" t="inlineStr">
        <is>
          <t>Pago mediante tarjeta o dispositivo electrónico que se basa en el uso de las tecnologías de identificación por radiofrecuencia [ &lt;a href="/entry/result/933380/all" id="ENTRY_TO_ENTRY_CONVERTER" target="_blank"&gt;IATE:933380&lt;/a&gt; ] o de comunicación de campo próximo [ &lt;a href="/entry/result/3530417/all" id="ENTRY_TO_ENTRY_CONVERTER" target="_blank"&gt;IATE:3530417&lt;/a&gt; ] para realizar pagos seguros.</t>
        </is>
      </c>
      <c r="AH214" s="2" t="inlineStr">
        <is>
          <t>viipemakse</t>
        </is>
      </c>
      <c r="AI214" s="2" t="inlineStr">
        <is>
          <t>2</t>
        </is>
      </c>
      <c r="AJ214" s="2" t="inlineStr">
        <is>
          <t/>
        </is>
      </c>
      <c r="AK214" t="inlineStr">
        <is>
          <t>ostu eest tasumine ilma pangakaarti makseterminali panemata</t>
        </is>
      </c>
      <c r="AL214" s="2" t="inlineStr">
        <is>
          <t>kontaktiton maksaminen|
lähimaksaminen</t>
        </is>
      </c>
      <c r="AM214" s="2" t="inlineStr">
        <is>
          <t>3|
2</t>
        </is>
      </c>
      <c r="AN214" s="2" t="inlineStr">
        <is>
          <t xml:space="preserve">|
</t>
        </is>
      </c>
      <c r="AO214" t="inlineStr">
        <is>
          <t>maksaminen lähilukuominaisuudella varustetulla maksukortilla &lt;a href="/entry/result/795581/all" id="ENTRY_TO_ENTRY_CONVERTER" target="_blank"&gt;IATE:795581&lt;/a&gt; tai mobiililaitteella &lt;a href="/entry/result/1609202/all" id="ENTRY_TO_ENTRY_CONVERTER" target="_blank"&gt;IATE:1609202&lt;/a&gt;</t>
        </is>
      </c>
      <c r="AP214" s="2" t="inlineStr">
        <is>
          <t>paiement sans contact|
paiement de proximité</t>
        </is>
      </c>
      <c r="AQ214" s="2" t="inlineStr">
        <is>
          <t>4|
4</t>
        </is>
      </c>
      <c r="AR214" s="2" t="inlineStr">
        <is>
          <t xml:space="preserve">preferred|
</t>
        </is>
      </c>
      <c r="AS214" t="inlineStr">
        <is>
          <t>mode de paiement qui utilise la technique de la communication en champ proche, qui permet de faire transiter les données entre un terminal et, le plus souvent, une carte bancaire ou un appareil mobile équipé d'une puce</t>
        </is>
      </c>
      <c r="AT214" s="2" t="inlineStr">
        <is>
          <t>íocaíocht éadadhaill|
íocaíocht gan tadhall</t>
        </is>
      </c>
      <c r="AU214" s="2" t="inlineStr">
        <is>
          <t>3|
3</t>
        </is>
      </c>
      <c r="AV214" s="2" t="inlineStr">
        <is>
          <t xml:space="preserve">|
</t>
        </is>
      </c>
      <c r="AW214" t="inlineStr">
        <is>
          <t/>
        </is>
      </c>
      <c r="AX214" s="2" t="inlineStr">
        <is>
          <t>beskontaktno plaćanje</t>
        </is>
      </c>
      <c r="AY214" s="2" t="inlineStr">
        <is>
          <t>3</t>
        </is>
      </c>
      <c r="AZ214" s="2" t="inlineStr">
        <is>
          <t/>
        </is>
      </c>
      <c r="BA214" t="inlineStr">
        <is>
          <t/>
        </is>
      </c>
      <c r="BB214" s="2" t="inlineStr">
        <is>
          <t>érintéses fizetés</t>
        </is>
      </c>
      <c r="BC214" s="2" t="inlineStr">
        <is>
          <t>4</t>
        </is>
      </c>
      <c r="BD214" s="2" t="inlineStr">
        <is>
          <t/>
        </is>
      </c>
      <c r="BE214" t="inlineStr">
        <is>
          <t>hitelkártyával, bankkártyával, okostelefonnal stb. történő fizetés, amely során az eszközt elég közel tartani a fizetési terminálhoz</t>
        </is>
      </c>
      <c r="BF214" s="2" t="inlineStr">
        <is>
          <t>pagamento senza contatto|
pagamento di prossimità|
pagamento di prossimità senza contatto fisico|
pagamento senza contatto fisico</t>
        </is>
      </c>
      <c r="BG214" s="2" t="inlineStr">
        <is>
          <t>3|
3|
3|
3</t>
        </is>
      </c>
      <c r="BH214" s="2" t="inlineStr">
        <is>
          <t xml:space="preserve">|
|
|
</t>
        </is>
      </c>
      <c r="BI214" t="inlineStr">
        <is>
          <t>pagamento con carta per cui la carta non non ha bisogno di essere strisciata né inserita in un apposito lettore POS, poiché l’avvicinamento al medesimo è del tutto sufficiente per leggere i dati contenuti nel microchip</t>
        </is>
      </c>
      <c r="BJ214" s="2" t="inlineStr">
        <is>
          <t>bekontaktis mokėjimas</t>
        </is>
      </c>
      <c r="BK214" s="2" t="inlineStr">
        <is>
          <t>3</t>
        </is>
      </c>
      <c r="BL214" s="2" t="inlineStr">
        <is>
          <t/>
        </is>
      </c>
      <c r="BM214" t="inlineStr">
        <is>
          <t>mokėjimas kredito, debeto ar išankstinio mokėjimo kortele, mobiliuoju telefonu ar kitu įrenginiu naudojant atpažinimo radijo dažniu ar artimojo lauko ryšių (NFC) technologiją</t>
        </is>
      </c>
      <c r="BN214" s="2" t="inlineStr">
        <is>
          <t>bezkontakta maksājums</t>
        </is>
      </c>
      <c r="BO214" s="2" t="inlineStr">
        <is>
          <t>3</t>
        </is>
      </c>
      <c r="BP214" s="2" t="inlineStr">
        <is>
          <t/>
        </is>
      </c>
      <c r="BQ214" t="inlineStr">
        <is>
          <t/>
        </is>
      </c>
      <c r="BR214" s="2" t="inlineStr">
        <is>
          <t>pagament mingħajr kuntatt|
pagament ta' prossimità|
pagament ta' prossimità mingħajr kuntatt</t>
        </is>
      </c>
      <c r="BS214" s="2" t="inlineStr">
        <is>
          <t>3|
3|
3</t>
        </is>
      </c>
      <c r="BT214" s="2" t="inlineStr">
        <is>
          <t xml:space="preserve">|
|
</t>
        </is>
      </c>
      <c r="BU214" t="inlineStr">
        <is>
          <t>pagament b'karti tal-kreditu, b'karti tad-debitu, b'kard intelliġenti jew b'mezzi oħrajn li jużaw l-identifikazzjoni bil-frekwenza tar-radju (RFID)&lt;sup&gt;1&lt;/sup&gt; jew il-komunikazzjoni tal-kamp viċin (NFC) biex jgħaddu pagamenti sikuri &lt;p&gt;&lt;sup&gt;1&lt;/sup&gt;identifikazzjoni bil-frekwenza tar-radju [ &lt;a href="/entry/result/933380/all" id="ENTRY_TO_ENTRY_CONVERTER" target="_blank"&gt;IATE:933380&lt;/a&gt; ]&lt;/p&gt;</t>
        </is>
      </c>
      <c r="BV214" s="2" t="inlineStr">
        <is>
          <t>contactloos betalen</t>
        </is>
      </c>
      <c r="BW214" s="2" t="inlineStr">
        <is>
          <t>3</t>
        </is>
      </c>
      <c r="BX214" s="2" t="inlineStr">
        <is>
          <t/>
        </is>
      </c>
      <c r="BY214" t="inlineStr">
        <is>
          <t>betaling van kleine bedragen door een betaalpas of mobiele telefoon kort dichtbij een betaalautomaat te houden</t>
        </is>
      </c>
      <c r="BZ214" s="2" t="inlineStr">
        <is>
          <t>płatność bezstykowa|
płatność zbliżeniowa</t>
        </is>
      </c>
      <c r="CA214" s="2" t="inlineStr">
        <is>
          <t>3|
3</t>
        </is>
      </c>
      <c r="CB214" s="2" t="inlineStr">
        <is>
          <t xml:space="preserve">|
</t>
        </is>
      </c>
      <c r="CC214" t="inlineStr">
        <is>
          <t>transakcja polegająca na przyłożeniu karty z funkcją płatności zbliżeniowej (karty zbliżeniowej) do czytnika terminala płatniczego</t>
        </is>
      </c>
      <c r="CD214" s="2" t="inlineStr">
        <is>
          <t>pagamento sem contacto</t>
        </is>
      </c>
      <c r="CE214" s="2" t="inlineStr">
        <is>
          <t>3</t>
        </is>
      </c>
      <c r="CF214" s="2" t="inlineStr">
        <is>
          <t/>
        </is>
      </c>
      <c r="CG214" t="inlineStr">
        <is>
          <t/>
        </is>
      </c>
      <c r="CH214" s="2" t="inlineStr">
        <is>
          <t>plată contactless</t>
        </is>
      </c>
      <c r="CI214" s="2" t="inlineStr">
        <is>
          <t>3</t>
        </is>
      </c>
      <c r="CJ214" s="2" t="inlineStr">
        <is>
          <t/>
        </is>
      </c>
      <c r="CK214" t="inlineStr">
        <is>
          <t/>
        </is>
      </c>
      <c r="CL214" s="2" t="inlineStr">
        <is>
          <t>bezkontaktná platba</t>
        </is>
      </c>
      <c r="CM214" s="2" t="inlineStr">
        <is>
          <t>3</t>
        </is>
      </c>
      <c r="CN214" s="2" t="inlineStr">
        <is>
          <t/>
        </is>
      </c>
      <c r="CO214" t="inlineStr">
        <is>
          <t>platba, pri ktorej nedochádza k fyzickému kontaktu karty (prípadne iného predmetu, ktorý nahrádza platobnú kartu) s terminálom, no pritom možno bezpečne realizovať plabu len priložením platobného modulu na krátku vzdialenosť, v prípade platieb nízkej hodnoty (obvykle do 20 eur) aj bez zadania PIN kódu</t>
        </is>
      </c>
      <c r="CP214" s="2" t="inlineStr">
        <is>
          <t>brezstično plačilo</t>
        </is>
      </c>
      <c r="CQ214" s="2" t="inlineStr">
        <is>
          <t>3</t>
        </is>
      </c>
      <c r="CR214" s="2" t="inlineStr">
        <is>
          <t/>
        </is>
      </c>
      <c r="CS214" t="inlineStr">
        <is>
          <t>varno plačilo s plačilno ali kreditno kartico oziroma z drugim pripomočkom ali napravo, vključno s pametnimi telefoni in drugimi mobilnimi napravami, ki deluje po načelu radiofrekvenčne identifikacije (RFID) [ &lt;a href="/entry/result/933380/all" id="ENTRY_TO_ENTRY_CONVERTER" target="_blank"&gt;IATE:933380&lt;/a&gt; ] ali komunikacije s sosednjim poljem [ &lt;a href="/entry/result/3530417/all" id="ENTRY_TO_ENTRY_CONVERTER" target="_blank"&gt;IATE:3530417&lt;/a&gt; ]</t>
        </is>
      </c>
      <c r="CT214" s="2" t="inlineStr">
        <is>
          <t>kontaktlös betalning|
blippbetalning</t>
        </is>
      </c>
      <c r="CU214" s="2" t="inlineStr">
        <is>
          <t>3|
3</t>
        </is>
      </c>
      <c r="CV214" s="2" t="inlineStr">
        <is>
          <t xml:space="preserve">|
</t>
        </is>
      </c>
      <c r="CW214" t="inlineStr">
        <is>
          <t>när en kund betalar genom att hålla sitt kort över betalterminalen utan att dra eller sätta in kortet. Ett kontaktlöst kort kommunicerar trådlöst till kortterminalen med en teknik som kallas NFC, Near Field Communication</t>
        </is>
      </c>
    </row>
    <row r="215">
      <c r="A215" s="1" t="str">
        <f>HYPERLINK("https://iate.europa.eu/entry/result/3591953/all", "3591953")</f>
        <v>3591953</v>
      </c>
      <c r="B215" t="inlineStr">
        <is>
          <t>EDUCATION AND COMMUNICATIONS;SCIENCE;SOCIAL QUESTIONS</t>
        </is>
      </c>
      <c r="C215" t="inlineStr">
        <is>
          <t>EDUCATION AND COMMUNICATIONS|information and information processing|information processing|artificial intelligence;EDUCATION AND COMMUNICATIONS|information technology and data processing|data processing;SCIENCE|natural and applied sciences|applied sciences|information science;SOCIAL QUESTIONS|social affairs|social life|social behaviour;EDUCATION AND COMMUNICATIONS|information technology and data processing|computer system|information technology applications</t>
        </is>
      </c>
      <c r="D215" t="inlineStr">
        <is>
          <t>yes</t>
        </is>
      </c>
      <c r="E215" t="inlineStr">
        <is>
          <t/>
        </is>
      </c>
      <c r="F215" s="2" t="inlineStr">
        <is>
          <t>оценяване на гражданите</t>
        </is>
      </c>
      <c r="G215" s="2" t="inlineStr">
        <is>
          <t>3</t>
        </is>
      </c>
      <c r="H215" s="2" t="inlineStr">
        <is>
          <t/>
        </is>
      </c>
      <c r="I215" t="inlineStr">
        <is>
          <t>прилагане на алгоритми към публични данни с цел сегментиране и оценяване на граждани и групи от населението според тяхната социална група или рисков профил</t>
        </is>
      </c>
      <c r="J215" s="2" t="inlineStr">
        <is>
          <t>bodování občanů</t>
        </is>
      </c>
      <c r="K215" s="2" t="inlineStr">
        <is>
          <t>2</t>
        </is>
      </c>
      <c r="L215" s="2" t="inlineStr">
        <is>
          <t/>
        </is>
      </c>
      <c r="M215" t="inlineStr">
        <is>
          <t>použití algoritmů na veřejná data s cílem rozčlenit a „bodovat“ občany a skupiny obyvatel podle jejich sociální skupiny nebo „profilu rizika“</t>
        </is>
      </c>
      <c r="N215" s="2" t="inlineStr">
        <is>
          <t>bedømmelse af borgere|
social scoring</t>
        </is>
      </c>
      <c r="O215" s="2" t="inlineStr">
        <is>
          <t>3|
2</t>
        </is>
      </c>
      <c r="P215" s="2" t="inlineStr">
        <is>
          <t xml:space="preserve">|
</t>
        </is>
      </c>
      <c r="Q215" t="inlineStr">
        <is>
          <t>anvendelse af algoritmer på offentlige data med henblik på at opdele og "bedømme" borgere og befolkningsgrupper efter socialgruppe eller "risikoprofil"</t>
        </is>
      </c>
      <c r="R215" s="2" t="inlineStr">
        <is>
          <t>Sozialkreditsystem|
Citizen Scoring|
Bürgerbewertung</t>
        </is>
      </c>
      <c r="S215" s="2" t="inlineStr">
        <is>
          <t>3|
3|
3</t>
        </is>
      </c>
      <c r="T215" s="2" t="inlineStr">
        <is>
          <t xml:space="preserve">|
|
</t>
        </is>
      </c>
      <c r="U215" t="inlineStr">
        <is>
          <t>Bewertung des sozialen Verhaltens von Personen oder deren Eigenschaften mittels eines Punktwertes</t>
        </is>
      </c>
      <c r="V215" s="2" t="inlineStr">
        <is>
          <t>χαρακτηρισμός πολιτών</t>
        </is>
      </c>
      <c r="W215" s="2" t="inlineStr">
        <is>
          <t>3</t>
        </is>
      </c>
      <c r="X215" s="2" t="inlineStr">
        <is>
          <t/>
        </is>
      </c>
      <c r="Y215" t="inlineStr">
        <is>
          <t>μηχανισμός αξιολόγησης της «ηθικής προσωπικότητας» ή της
«δεοντολογικής ακεραιότητας» των πολιτών που μπορεί να οδηγήσει στην απώλεια της αυτονομίας των πολιτών και να θέσει σε κίνδυνο την αρχή της απαγόρευσης των διακρίσεων</t>
        </is>
      </c>
      <c r="Z215" s="2" t="inlineStr">
        <is>
          <t>scoring|
citizen scoring|
social scoring</t>
        </is>
      </c>
      <c r="AA215" s="2" t="inlineStr">
        <is>
          <t>3|
3|
3</t>
        </is>
      </c>
      <c r="AB215" s="2" t="inlineStr">
        <is>
          <t xml:space="preserve">|
|
</t>
        </is>
      </c>
      <c r="AC215" t="inlineStr">
        <is>
          <t>application of algorithms to public data in order to segment and 'score' citizens and population groups according to their social group or 'risk profile'</t>
        </is>
      </c>
      <c r="AD215" s="2" t="inlineStr">
        <is>
          <t>evaluación de los ciudadanos|
puntuación ciudadana</t>
        </is>
      </c>
      <c r="AE215" s="2" t="inlineStr">
        <is>
          <t>3|
3</t>
        </is>
      </c>
      <c r="AF215" s="2" t="inlineStr">
        <is>
          <t xml:space="preserve">|
</t>
        </is>
      </c>
      <c r="AG215" t="inlineStr">
        <is>
          <t>Aplicación de algoritmos y técnicas de inteligencia artificial a los datos públicos para clasificar a los ciudadanos y grupos de población, atribuyéndoles, en función de su comportamiento o perfil, una puntuación que puede afectar al ejercicio de sus derechos.</t>
        </is>
      </c>
      <c r="AH215" s="2" t="inlineStr">
        <is>
          <t>kodanikuskoori kasutamine|
kodanike numbriline hindamine|
kodanikupunktiskoori kasutamine</t>
        </is>
      </c>
      <c r="AI215" s="2" t="inlineStr">
        <is>
          <t>3|
2|
2</t>
        </is>
      </c>
      <c r="AJ215" s="2" t="inlineStr">
        <is>
          <t xml:space="preserve">preferred|
|
</t>
        </is>
      </c>
      <c r="AK215" t="inlineStr">
        <is>
          <t>algoritmide
 kohaldamine avalike andmete suhtes kodanike ja elanikkonnarühmade
 kategoriseerimiseks ja hindamiseks vastavalt nende sotsiaalsele rühmale või
 riskiprofiilile</t>
        </is>
      </c>
      <c r="AL215" s="2" t="inlineStr">
        <is>
          <t>kansalaisten pisteyttäminen</t>
        </is>
      </c>
      <c r="AM215" s="2" t="inlineStr">
        <is>
          <t>3</t>
        </is>
      </c>
      <c r="AN215" s="2" t="inlineStr">
        <is>
          <t/>
        </is>
      </c>
      <c r="AO215" t="inlineStr">
        <is>
          <t>algoritmien soveltaminen julkisiin tietoihin kansalaisten ja väestöryhmien segmentoimiseksi ja pisteyttämiseksi heidän sosiaalisen ryhmänsä tai riskiprofiilinsa mukaisesti</t>
        </is>
      </c>
      <c r="AP215" s="2" t="inlineStr">
        <is>
          <t>notation des citoyens|
notation sociale</t>
        </is>
      </c>
      <c r="AQ215" s="2" t="inlineStr">
        <is>
          <t>3|
2</t>
        </is>
      </c>
      <c r="AR215" s="2" t="inlineStr">
        <is>
          <t xml:space="preserve">|
</t>
        </is>
      </c>
      <c r="AS215" t="inlineStr">
        <is>
          <t>dispositif permettant d'attribuer une note aux citoyens en fonction de leur comportement social et politique, leur donnant plus ou moins de droits en fonction du nombre de points engrangés ou perdus</t>
        </is>
      </c>
      <c r="AT215" s="2" t="inlineStr">
        <is>
          <t>scóráil i dtaobh saoránach</t>
        </is>
      </c>
      <c r="AU215" s="2" t="inlineStr">
        <is>
          <t>3</t>
        </is>
      </c>
      <c r="AV215" s="2" t="inlineStr">
        <is>
          <t/>
        </is>
      </c>
      <c r="AW215" t="inlineStr">
        <is>
          <t/>
        </is>
      </c>
      <c r="AX215" s="2" t="inlineStr">
        <is>
          <t>vrednovanje građana</t>
        </is>
      </c>
      <c r="AY215" s="2" t="inlineStr">
        <is>
          <t>3</t>
        </is>
      </c>
      <c r="AZ215" s="2" t="inlineStr">
        <is>
          <t/>
        </is>
      </c>
      <c r="BA215" t="inlineStr">
        <is>
          <t>primjena algoritama na javne podatke kako bi se razdvojili i „vrednovali” građani i skupine stanovništva u skladu s njihovom društvenom skupinom ili „profilom rizika”</t>
        </is>
      </c>
      <c r="BB215" s="2" t="inlineStr">
        <is>
          <t>pontozás|
a polgárok pontozása|
társadalmi pontozás</t>
        </is>
      </c>
      <c r="BC215" s="2" t="inlineStr">
        <is>
          <t>3|
3|
3</t>
        </is>
      </c>
      <c r="BD215" s="2" t="inlineStr">
        <is>
          <t xml:space="preserve">|
|
</t>
        </is>
      </c>
      <c r="BE215" t="inlineStr">
        <is>
          <t>algoritmusok alkalmazása nyilvános adatokon azzal a céllal, hogy a polgárokat a társadalmi csoporthoz tartozásuk vagy kockázati profiljuk alapján elkülönítse és pontozza</t>
        </is>
      </c>
      <c r="BF215" s="2" t="inlineStr">
        <is>
          <t>punteggio dei cittadini|
punteggio|
punteggio delle persone</t>
        </is>
      </c>
      <c r="BG215" s="2" t="inlineStr">
        <is>
          <t>3|
3|
3</t>
        </is>
      </c>
      <c r="BH215" s="2" t="inlineStr">
        <is>
          <t xml:space="preserve">|
|
</t>
        </is>
      </c>
      <c r="BI215" t="inlineStr">
        <is>
          <t>monitoraggio di cittadini, enti e imprese attraverso un complesso sistema di controllo e valutazione con premi o sanzioni in base al comportamento dei cittadini</t>
        </is>
      </c>
      <c r="BJ215" s="2" t="inlineStr">
        <is>
          <t>piliečių vertinimas</t>
        </is>
      </c>
      <c r="BK215" s="2" t="inlineStr">
        <is>
          <t>3</t>
        </is>
      </c>
      <c r="BL215" s="2" t="inlineStr">
        <is>
          <t/>
        </is>
      </c>
      <c r="BM215" t="inlineStr">
        <is>
          <t>algoritmų taikymas viešiems duomenims siekiant segmentuoti ir vertinti piliečius ir gyventojų grupes pagal jų priklausymą socialinei grupei ar jų rizikos profilį</t>
        </is>
      </c>
      <c r="BN215" s="2" t="inlineStr">
        <is>
          <t>iedzīvotāju vērtēšana</t>
        </is>
      </c>
      <c r="BO215" s="2" t="inlineStr">
        <is>
          <t>3</t>
        </is>
      </c>
      <c r="BP215" s="2" t="inlineStr">
        <is>
          <t/>
        </is>
      </c>
      <c r="BQ215" t="inlineStr">
        <is>
          <t>algoritmu piemērošana publiskiem datiem nolūkā iedzīvotājus un iedzīvotāju grupas segmentēt un "vērtēt" pēc viņu piederības kādai sociālajai grupai vai "riska profilam"</t>
        </is>
      </c>
      <c r="BR215" s="2" t="inlineStr">
        <is>
          <t>punteġġ għaċ-ċittadini</t>
        </is>
      </c>
      <c r="BS215" s="2" t="inlineStr">
        <is>
          <t>3</t>
        </is>
      </c>
      <c r="BT215" s="2" t="inlineStr">
        <is>
          <t/>
        </is>
      </c>
      <c r="BU215" t="inlineStr">
        <is>
          <t>applikazzjoni ta' algoritmi għad-data pubblika sabiex iċ-ċittadini u l-gruppi tal-popolazzjoni jiġu segmentati u “jingħataw punteġġ” skont il-grupp soċjali tagħhom jew il-“profil tar-riskju” tagħhom</t>
        </is>
      </c>
      <c r="BV215" s="2" t="inlineStr">
        <is>
          <t>beoordeling van burgers|
burgerscore</t>
        </is>
      </c>
      <c r="BW215" s="2" t="inlineStr">
        <is>
          <t>3|
3</t>
        </is>
      </c>
      <c r="BX215" s="2" t="inlineStr">
        <is>
          <t xml:space="preserve">|
</t>
        </is>
      </c>
      <c r="BY215" t="inlineStr">
        <is>
          <t>toepassing van algoritmen op overheidsgegevens om burgers en bevolkingsgroepen te segmenteren en te scoren op basis van hun sociale groep of risicoprofiel</t>
        </is>
      </c>
      <c r="BZ215" s="2" t="inlineStr">
        <is>
          <t>scoring obywateli|
klasyfikacja punktowa obywateli</t>
        </is>
      </c>
      <c r="CA215" s="2" t="inlineStr">
        <is>
          <t>3|
3</t>
        </is>
      </c>
      <c r="CB215" s="2" t="inlineStr">
        <is>
          <t xml:space="preserve">preferred|
</t>
        </is>
      </c>
      <c r="CC215" t="inlineStr">
        <is>
          <t>stosowanie algorytmów na zbiorach danych publicznych w celu klasyfikowania obywateli i grup ludności oraz nadawania im ratingu, w zależności od ich profilu ryzyka</t>
        </is>
      </c>
      <c r="CD215" s="2" t="inlineStr">
        <is>
          <t>classificação dos cidadãos</t>
        </is>
      </c>
      <c r="CE215" s="2" t="inlineStr">
        <is>
          <t>3</t>
        </is>
      </c>
      <c r="CF215" s="2" t="inlineStr">
        <is>
          <t/>
        </is>
      </c>
      <c r="CG215" t="inlineStr">
        <is>
          <t>Aplicação de algoritmos a dados públicos, com a finalidade de segmentar e classificar os cidadãos e os grupos da população em função do seu grupo social ou perfil de risco.</t>
        </is>
      </c>
      <c r="CH215" s="2" t="inlineStr">
        <is>
          <t>atribuire a unui punctaj social</t>
        </is>
      </c>
      <c r="CI215" s="2" t="inlineStr">
        <is>
          <t>3</t>
        </is>
      </c>
      <c r="CJ215" s="2" t="inlineStr">
        <is>
          <t/>
        </is>
      </c>
      <c r="CK215" t="inlineStr">
        <is>
          <t/>
        </is>
      </c>
      <c r="CL215" t="inlineStr">
        <is>
          <t/>
        </is>
      </c>
      <c r="CM215" t="inlineStr">
        <is>
          <t/>
        </is>
      </c>
      <c r="CN215" t="inlineStr">
        <is>
          <t/>
        </is>
      </c>
      <c r="CO215" t="inlineStr">
        <is>
          <t/>
        </is>
      </c>
      <c r="CP215" s="2" t="inlineStr">
        <is>
          <t>družbeno točkovanje|
točkovanje državljanov|
točkovanje</t>
        </is>
      </c>
      <c r="CQ215" s="2" t="inlineStr">
        <is>
          <t>3|
3|
3</t>
        </is>
      </c>
      <c r="CR215" s="2" t="inlineStr">
        <is>
          <t xml:space="preserve">|
|
</t>
        </is>
      </c>
      <c r="CS215" t="inlineStr">
        <is>
          <t/>
        </is>
      </c>
      <c r="CT215" s="2" t="inlineStr">
        <is>
          <t>poängsättning av medborgare</t>
        </is>
      </c>
      <c r="CU215" s="2" t="inlineStr">
        <is>
          <t>2</t>
        </is>
      </c>
      <c r="CV215" s="2" t="inlineStr">
        <is>
          <t/>
        </is>
      </c>
      <c r="CW215" t="inlineStr">
        <is>
          <t/>
        </is>
      </c>
    </row>
    <row r="216">
      <c r="A216" s="1" t="str">
        <f>HYPERLINK("https://iate.europa.eu/entry/result/3576551/all", "3576551")</f>
        <v>3576551</v>
      </c>
      <c r="B216" t="inlineStr">
        <is>
          <t>EDUCATION AND COMMUNICATIONS</t>
        </is>
      </c>
      <c r="C216" t="inlineStr">
        <is>
          <t>EDUCATION AND COMMUNICATIONS|information technology and data processing</t>
        </is>
      </c>
      <c r="D216" t="inlineStr">
        <is>
          <t>yes</t>
        </is>
      </c>
      <c r="E216" t="inlineStr">
        <is>
          <t/>
        </is>
      </c>
      <c r="F216" t="inlineStr">
        <is>
          <t/>
        </is>
      </c>
      <c r="G216" t="inlineStr">
        <is>
          <t/>
        </is>
      </c>
      <c r="H216" t="inlineStr">
        <is>
          <t/>
        </is>
      </c>
      <c r="I216" t="inlineStr">
        <is>
          <t/>
        </is>
      </c>
      <c r="J216" t="inlineStr">
        <is>
          <t/>
        </is>
      </c>
      <c r="K216" t="inlineStr">
        <is>
          <t/>
        </is>
      </c>
      <c r="L216" t="inlineStr">
        <is>
          <t/>
        </is>
      </c>
      <c r="M216" t="inlineStr">
        <is>
          <t/>
        </is>
      </c>
      <c r="N216" t="inlineStr">
        <is>
          <t/>
        </is>
      </c>
      <c r="O216" t="inlineStr">
        <is>
          <t/>
        </is>
      </c>
      <c r="P216" t="inlineStr">
        <is>
          <t/>
        </is>
      </c>
      <c r="Q216" t="inlineStr">
        <is>
          <t/>
        </is>
      </c>
      <c r="R216" t="inlineStr">
        <is>
          <t/>
        </is>
      </c>
      <c r="S216" t="inlineStr">
        <is>
          <t/>
        </is>
      </c>
      <c r="T216" t="inlineStr">
        <is>
          <t/>
        </is>
      </c>
      <c r="U216" t="inlineStr">
        <is>
          <t/>
        </is>
      </c>
      <c r="V216" t="inlineStr">
        <is>
          <t/>
        </is>
      </c>
      <c r="W216" t="inlineStr">
        <is>
          <t/>
        </is>
      </c>
      <c r="X216" t="inlineStr">
        <is>
          <t/>
        </is>
      </c>
      <c r="Y216" t="inlineStr">
        <is>
          <t/>
        </is>
      </c>
      <c r="Z216" s="2" t="inlineStr">
        <is>
          <t>corporate information technology system|
corporate IT system</t>
        </is>
      </c>
      <c r="AA216" s="2" t="inlineStr">
        <is>
          <t>3|
3</t>
        </is>
      </c>
      <c r="AB216" s="2" t="inlineStr">
        <is>
          <t xml:space="preserve">|
</t>
        </is>
      </c>
      <c r="AC216" t="inlineStr">
        <is>
          <t>information technology infrastructure of an organisation including the processes and controls used to store and manage information</t>
        </is>
      </c>
      <c r="AD216" t="inlineStr">
        <is>
          <t/>
        </is>
      </c>
      <c r="AE216" t="inlineStr">
        <is>
          <t/>
        </is>
      </c>
      <c r="AF216" t="inlineStr">
        <is>
          <t/>
        </is>
      </c>
      <c r="AG216" t="inlineStr">
        <is>
          <t/>
        </is>
      </c>
      <c r="AH216" t="inlineStr">
        <is>
          <t/>
        </is>
      </c>
      <c r="AI216" t="inlineStr">
        <is>
          <t/>
        </is>
      </c>
      <c r="AJ216" t="inlineStr">
        <is>
          <t/>
        </is>
      </c>
      <c r="AK216" t="inlineStr">
        <is>
          <t/>
        </is>
      </c>
      <c r="AL216" t="inlineStr">
        <is>
          <t/>
        </is>
      </c>
      <c r="AM216" t="inlineStr">
        <is>
          <t/>
        </is>
      </c>
      <c r="AN216" t="inlineStr">
        <is>
          <t/>
        </is>
      </c>
      <c r="AO216" t="inlineStr">
        <is>
          <t/>
        </is>
      </c>
      <c r="AP216" t="inlineStr">
        <is>
          <t/>
        </is>
      </c>
      <c r="AQ216" t="inlineStr">
        <is>
          <t/>
        </is>
      </c>
      <c r="AR216" t="inlineStr">
        <is>
          <t/>
        </is>
      </c>
      <c r="AS216" t="inlineStr">
        <is>
          <t/>
        </is>
      </c>
      <c r="AT216" t="inlineStr">
        <is>
          <t/>
        </is>
      </c>
      <c r="AU216" t="inlineStr">
        <is>
          <t/>
        </is>
      </c>
      <c r="AV216" t="inlineStr">
        <is>
          <t/>
        </is>
      </c>
      <c r="AW216" t="inlineStr">
        <is>
          <t/>
        </is>
      </c>
      <c r="AX216" t="inlineStr">
        <is>
          <t/>
        </is>
      </c>
      <c r="AY216" t="inlineStr">
        <is>
          <t/>
        </is>
      </c>
      <c r="AZ216" t="inlineStr">
        <is>
          <t/>
        </is>
      </c>
      <c r="BA216" t="inlineStr">
        <is>
          <t/>
        </is>
      </c>
      <c r="BB216" s="2" t="inlineStr">
        <is>
          <t>szervezeti információtechnológiai rendszer|
vállalati információtechnológiai rendszer</t>
        </is>
      </c>
      <c r="BC216" s="2" t="inlineStr">
        <is>
          <t>3|
3</t>
        </is>
      </c>
      <c r="BD216" s="2" t="inlineStr">
        <is>
          <t xml:space="preserve">|
</t>
        </is>
      </c>
      <c r="BE216" t="inlineStr">
        <is>
          <t>szervezeti IT-infrastruktúra, beleértve az információtárolási és kezelési folyamatokat és kontrollokat</t>
        </is>
      </c>
      <c r="BF216" s="2" t="inlineStr">
        <is>
          <t>sistema informatico aziendale|
sistema informatico istituzionale</t>
        </is>
      </c>
      <c r="BG216" s="2" t="inlineStr">
        <is>
          <t>3|
3</t>
        </is>
      </c>
      <c r="BH216" s="2" t="inlineStr">
        <is>
          <t xml:space="preserve">|
</t>
        </is>
      </c>
      <c r="BI216" t="inlineStr">
        <is>
          <t>sistema di dati e metodologie per la gestione delle informazioni di un’organizzazione gestito e mantenuto mediante strumenti informatici</t>
        </is>
      </c>
      <c r="BJ216" s="2" t="inlineStr">
        <is>
          <t>institucijos informacinių technologijų sistema</t>
        </is>
      </c>
      <c r="BK216" s="2" t="inlineStr">
        <is>
          <t>2</t>
        </is>
      </c>
      <c r="BL216" s="2" t="inlineStr">
        <is>
          <t/>
        </is>
      </c>
      <c r="BM216" t="inlineStr">
        <is>
          <t/>
        </is>
      </c>
      <c r="BN216" t="inlineStr">
        <is>
          <t/>
        </is>
      </c>
      <c r="BO216" t="inlineStr">
        <is>
          <t/>
        </is>
      </c>
      <c r="BP216" t="inlineStr">
        <is>
          <t/>
        </is>
      </c>
      <c r="BQ216" t="inlineStr">
        <is>
          <t/>
        </is>
      </c>
      <c r="BR216" s="2" t="inlineStr">
        <is>
          <t>sistema tat-teknoloġija tal-informazzjoni korporattiva</t>
        </is>
      </c>
      <c r="BS216" s="2" t="inlineStr">
        <is>
          <t>3</t>
        </is>
      </c>
      <c r="BT216" s="2" t="inlineStr">
        <is>
          <t/>
        </is>
      </c>
      <c r="BU216" t="inlineStr">
        <is>
          <t>infrastruttura tat-teknoloġija tal-informazzjoni ta' organizzazzjoni inklużi l-proċessi u l-kontrolli li jintużaw għall-ħżin u għall-ġestjoni tal-informazzjoni</t>
        </is>
      </c>
      <c r="BV216" t="inlineStr">
        <is>
          <t/>
        </is>
      </c>
      <c r="BW216" t="inlineStr">
        <is>
          <t/>
        </is>
      </c>
      <c r="BX216" t="inlineStr">
        <is>
          <t/>
        </is>
      </c>
      <c r="BY216" t="inlineStr">
        <is>
          <t/>
        </is>
      </c>
      <c r="BZ216" s="2" t="inlineStr">
        <is>
          <t>instytucjonalny system informatyczny</t>
        </is>
      </c>
      <c r="CA216" s="2" t="inlineStr">
        <is>
          <t>3</t>
        </is>
      </c>
      <c r="CB216" s="2" t="inlineStr">
        <is>
          <t/>
        </is>
      </c>
      <c r="CC216" t="inlineStr">
        <is>
          <t/>
        </is>
      </c>
      <c r="CD216" s="2" t="inlineStr">
        <is>
          <t>sistema informático institucional|
sistema informático interno</t>
        </is>
      </c>
      <c r="CE216" s="2" t="inlineStr">
        <is>
          <t>3|
3</t>
        </is>
      </c>
      <c r="CF216" s="2" t="inlineStr">
        <is>
          <t xml:space="preserve">|
</t>
        </is>
      </c>
      <c r="CG216" t="inlineStr">
        <is>
          <t>Infraestrutura informática de uma organização, incluindo os processos e controlos usados ​​para armazenar e gerir a informação.</t>
        </is>
      </c>
      <c r="CH216" t="inlineStr">
        <is>
          <t/>
        </is>
      </c>
      <c r="CI216" t="inlineStr">
        <is>
          <t/>
        </is>
      </c>
      <c r="CJ216" t="inlineStr">
        <is>
          <t/>
        </is>
      </c>
      <c r="CK216" t="inlineStr">
        <is>
          <t/>
        </is>
      </c>
      <c r="CL216" t="inlineStr">
        <is>
          <t/>
        </is>
      </c>
      <c r="CM216" t="inlineStr">
        <is>
          <t/>
        </is>
      </c>
      <c r="CN216" t="inlineStr">
        <is>
          <t/>
        </is>
      </c>
      <c r="CO216" t="inlineStr">
        <is>
          <t/>
        </is>
      </c>
      <c r="CP216" s="2" t="inlineStr">
        <is>
          <t>korporativni informacijskotehnološki sistem|
korporativni informacijski sistem</t>
        </is>
      </c>
      <c r="CQ216" s="2" t="inlineStr">
        <is>
          <t>3|
3</t>
        </is>
      </c>
      <c r="CR216" s="2" t="inlineStr">
        <is>
          <t xml:space="preserve">|
</t>
        </is>
      </c>
      <c r="CS216" t="inlineStr">
        <is>
          <t/>
        </is>
      </c>
      <c r="CT216" t="inlineStr">
        <is>
          <t/>
        </is>
      </c>
      <c r="CU216" t="inlineStr">
        <is>
          <t/>
        </is>
      </c>
      <c r="CV216" t="inlineStr">
        <is>
          <t/>
        </is>
      </c>
      <c r="CW216" t="inlineStr">
        <is>
          <t/>
        </is>
      </c>
    </row>
    <row r="217">
      <c r="A217" s="1" t="str">
        <f>HYPERLINK("https://iate.europa.eu/entry/result/3527964/all", "3527964")</f>
        <v>3527964</v>
      </c>
      <c r="B217" t="inlineStr">
        <is>
          <t>EDUCATION AND COMMUNICATIONS</t>
        </is>
      </c>
      <c r="C217" t="inlineStr">
        <is>
          <t>EDUCATION AND COMMUNICATIONS|information technology and data processing|data processing</t>
        </is>
      </c>
      <c r="D217" t="inlineStr">
        <is>
          <t>yes</t>
        </is>
      </c>
      <c r="E217" t="inlineStr">
        <is>
          <t/>
        </is>
      </c>
      <c r="F217" s="2" t="inlineStr">
        <is>
          <t>задължителни фирмени правила</t>
        </is>
      </c>
      <c r="G217" s="2" t="inlineStr">
        <is>
          <t>3</t>
        </is>
      </c>
      <c r="H217" s="2" t="inlineStr">
        <is>
          <t/>
        </is>
      </c>
      <c r="I217" t="inlineStr">
        <is>
          <t>политики за защита на личните данни, които се спазват от администратор или обработващ лични данни, установен на територията на държава членка на Съюза, при предаване или съвкупност от предавания на лични данни до администратор или обработващ лични данни в една или повече трети държави в рамките на група предприятия или група дружества, участващи в съвместна стопанска дейност</t>
        </is>
      </c>
      <c r="J217" s="2" t="inlineStr">
        <is>
          <t>závazná podniková pravidla</t>
        </is>
      </c>
      <c r="K217" s="2" t="inlineStr">
        <is>
          <t>3</t>
        </is>
      </c>
      <c r="L217" s="2" t="inlineStr">
        <is>
          <t/>
        </is>
      </c>
      <c r="M217" t="inlineStr">
        <is>
          <t/>
        </is>
      </c>
      <c r="N217" s="2" t="inlineStr">
        <is>
          <t>bindende virksomhedsregler</t>
        </is>
      </c>
      <c r="O217" s="2" t="inlineStr">
        <is>
          <t>4</t>
        </is>
      </c>
      <c r="P217" s="2" t="inlineStr">
        <is>
          <t/>
        </is>
      </c>
      <c r="Q217" t="inlineStr">
        <is>
          <t>regler om beskyttelse af personoplysninger, som en dataansvarlig eller databehandler, der er etableret på en medlemsstats område, overholder i forbindelse med overførsel eller en række overførsler af personoplysninger til en dataansvarlig eller databehandler i et eller flere tredjelande inden for en koncern eller gruppe af foretagender, der udøver en fælles økonomisk aktivitet</t>
        </is>
      </c>
      <c r="R217" s="2" t="inlineStr">
        <is>
          <t>verbindliche interne Datenschutzvorschriften</t>
        </is>
      </c>
      <c r="S217" s="2" t="inlineStr">
        <is>
          <t>3</t>
        </is>
      </c>
      <c r="T217" s="2" t="inlineStr">
        <is>
          <t/>
        </is>
      </c>
      <c r="U217" t="inlineStr">
        <is>
          <t>Maßnahmen zum Schutz personenbezogener Daten, zu deren Einhaltung sich ein im Hoheitsgebiet eines Mitgliedstaats niedergelassener Verantwortlicher oder Auftragsverarbeiter verpflichtet im Hinblick auf Datenübermittlungen oder eine Kategorie von Datenübermittlungen personenbezogener Daten an einen Verantwortlichen oder Auftragsverarbeiter derselben Unternehmensgruppe oder derselben Gruppe von Unternehmen, die eine gemeinsame Wirtschaftstätigkeit ausüben, in einem oder mehreren Drittländern</t>
        </is>
      </c>
      <c r="V217" s="2" t="inlineStr">
        <is>
          <t>δεσμευτικοί εταιρικοί κανόνες</t>
        </is>
      </c>
      <c r="W217" s="2" t="inlineStr">
        <is>
          <t>3</t>
        </is>
      </c>
      <c r="X217" s="2" t="inlineStr">
        <is>
          <t/>
        </is>
      </c>
      <c r="Y217" t="inlineStr">
        <is>
          <t/>
        </is>
      </c>
      <c r="Z217" s="2" t="inlineStr">
        <is>
          <t>BCR|
binding corporate rules</t>
        </is>
      </c>
      <c r="AA217" s="2" t="inlineStr">
        <is>
          <t>3|
3</t>
        </is>
      </c>
      <c r="AB217" s="2" t="inlineStr">
        <is>
          <t xml:space="preserve">|
</t>
        </is>
      </c>
      <c r="AC217" t="inlineStr">
        <is>
          <t>personal data protection policies which are adhered to by a controller or processor established on the territory of a Member State for transfers or a set of transfers of personal data to a controller or processor in one or more third countries within a group of undertakings, or group of enterprises engaged in a joint economic activity</t>
        </is>
      </c>
      <c r="AD217" s="2" t="inlineStr">
        <is>
          <t>normas corporativas vinculantes</t>
        </is>
      </c>
      <c r="AE217" s="2" t="inlineStr">
        <is>
          <t>3</t>
        </is>
      </c>
      <c r="AF217" s="2" t="inlineStr">
        <is>
          <t/>
        </is>
      </c>
      <c r="AG217" t="inlineStr">
        <is>
          <t>Las políticas de protección de datos personales asumidas por un responsable o encargado del tratamiento establecido en el territorio de un Estado miembro para transferencias o un conjunto de transferencias de datos personales a un responsable o encargado en uno o más países terceros, dentro de un grupo empresarial o una unión de empresas dedicadas a una actividad económica conjunta.</t>
        </is>
      </c>
      <c r="AH217" s="2" t="inlineStr">
        <is>
          <t>siduv kontsernisisene eeskiri</t>
        </is>
      </c>
      <c r="AI217" s="2" t="inlineStr">
        <is>
          <t>3</t>
        </is>
      </c>
      <c r="AJ217" s="2" t="inlineStr">
        <is>
          <t/>
        </is>
      </c>
      <c r="AK217" t="inlineStr">
        <is>
          <t>isikuandmete kaitse põhimõtted, millest vastutav töötleja või volitatud töötleja, kelle asukoht on liikmesriigi territooriumil, lähtub isikuandmete ühekordsel või korduval edastamisel ühes või mitmes kolmandas riigis kontserni koosseisus või ühise majandustegevusega tegelevate ettevõtjate rühmas tegutsevale vastutavale töötajale või volitatud töötlejale</t>
        </is>
      </c>
      <c r="AL217" s="2" t="inlineStr">
        <is>
          <t>yrityksiä sitovat säännöt|
BCR|
yritystä koskevat sitovat säännöt|
konsernin sisäiset sitovat tietosuojasäännöt</t>
        </is>
      </c>
      <c r="AM217" s="2" t="inlineStr">
        <is>
          <t>3|
2|
3|
2</t>
        </is>
      </c>
      <c r="AN217" s="2" t="inlineStr">
        <is>
          <t xml:space="preserve">|
|
|
</t>
        </is>
      </c>
      <c r="AO217" t="inlineStr">
        <is>
          <t>henkilötietojen suojeluperiaatteet, joita jonkin jäsenvaltion alueelle sijoittautunut rekisterinpitäjä tai henkilötietojen käsittelijä on sitoutunut noudattamaan tehdessään henkilötietojen siirtoja tai siirtojen sarjoja yhdessä tai useammassa kolmannessa maassa sijaitsevalle rekisterinpitäjälle tai henkilötietojen käsittelijälle konsernin tai yhteistä taloudellista toimintaa harjoittavan yritysryhmän sisällä</t>
        </is>
      </c>
      <c r="AP217" s="2" t="inlineStr">
        <is>
          <t>règles d'entreprise contraignantes</t>
        </is>
      </c>
      <c r="AQ217" s="2" t="inlineStr">
        <is>
          <t>3</t>
        </is>
      </c>
      <c r="AR217" s="2" t="inlineStr">
        <is>
          <t/>
        </is>
      </c>
      <c r="AS217" t="inlineStr">
        <is>
          <t>règles internes relatives à la protection des données à caractère personnel qu'applique un responsable du traitement ou un sous-traitant établi sur le territoire d'un État membre pour des transferts ou pour un ensemble de transferts de données à caractère personnel à un responsable du traitement ou à un sous-traitant établi dans un ou plusieurs pays tiers au sein d'un groupe d'entreprises, ou d'un groupe d'entreprises engagées dans une activité économique conjointe</t>
        </is>
      </c>
      <c r="AT217" s="2" t="inlineStr">
        <is>
          <t>rialacha ceangailteacha corparáideacha</t>
        </is>
      </c>
      <c r="AU217" s="2" t="inlineStr">
        <is>
          <t>3</t>
        </is>
      </c>
      <c r="AV217" s="2" t="inlineStr">
        <is>
          <t/>
        </is>
      </c>
      <c r="AW217" t="inlineStr">
        <is>
          <t/>
        </is>
      </c>
      <c r="AX217" s="2" t="inlineStr">
        <is>
          <t>obvezujuća korporativna pravila</t>
        </is>
      </c>
      <c r="AY217" s="2" t="inlineStr">
        <is>
          <t>3</t>
        </is>
      </c>
      <c r="AZ217" s="2" t="inlineStr">
        <is>
          <t/>
        </is>
      </c>
      <c r="BA217" t="inlineStr">
        <is>
          <t>politike zaštite osobnih podataka kojih se voditelj obrade ili izvršitelj obrade s poslovnim nastanom na državnom području države članice pridržava za prijenose ili skupove prijenosa osobnih podataka voditelju obrade ili izvršitelju obrade u jednoj ili više trećih zemalja unutar grupe poduzetnika ili grupe poduzeća koja se bave zajedničkom gospodarskom djelatnošću</t>
        </is>
      </c>
      <c r="BB217" s="2" t="inlineStr">
        <is>
          <t>BCR|
kötelező erejű vállalati szabályok</t>
        </is>
      </c>
      <c r="BC217" s="2" t="inlineStr">
        <is>
          <t>4|
4</t>
        </is>
      </c>
      <c r="BD217" s="2" t="inlineStr">
        <is>
          <t xml:space="preserve">|
</t>
        </is>
      </c>
      <c r="BE217" t="inlineStr">
        <is>
          <t>multinacionális társaságok által alkalmazott és a bejegyzés székhelye szerinti EU-tagállam adatvédelmi hatósága által jóváhagyott kötelező magatartási kódex</t>
        </is>
      </c>
      <c r="BF217" s="2" t="inlineStr">
        <is>
          <t>norme vincolanti d'impresa</t>
        </is>
      </c>
      <c r="BG217" s="2" t="inlineStr">
        <is>
          <t>3</t>
        </is>
      </c>
      <c r="BH217" s="2" t="inlineStr">
        <is>
          <t/>
        </is>
      </c>
      <c r="BI217" t="inlineStr">
        <is>
          <t>politiche in materia di protezione dei dati personali applicate da un titolare del trattamento o responsabile del trattamento stabilito nel territorio di uno Stato membro al trasferimento o al complesso di trasferimenti di dati personali a un titolare del trattamento o responsabile del trattamento in uno o più paesi terzi, nell'ambito di un gruppo imprenditoriale o di un gruppo di imprese che svolge un'attività economica comune</t>
        </is>
      </c>
      <c r="BJ217" s="2" t="inlineStr">
        <is>
          <t>įmonei privalomos taisyklės</t>
        </is>
      </c>
      <c r="BK217" s="2" t="inlineStr">
        <is>
          <t>3</t>
        </is>
      </c>
      <c r="BL217" s="2" t="inlineStr">
        <is>
          <t/>
        </is>
      </c>
      <c r="BM217" t="inlineStr">
        <is>
          <t>asmens duomenų apsaugos politikos nuostatos, kurių valstybės narės teritorijoje įsisteigęs duomenų valdytojas arba duomenų tvarkytojas laikosi, perduodamas asmens duomenis arba atlikdamas perdavimų seką vienos ar daugiau trečiųjų valstybių duomenų valdytojui arba duomenų tvarkytojui, priklausančiam tai pačiai įmonių grupei arba bendrą ekonominę veiklą vykdančių įmonių grupei</t>
        </is>
      </c>
      <c r="BN217" s="2" t="inlineStr">
        <is>
          <t>saistoši uzņēmuma noteikumi</t>
        </is>
      </c>
      <c r="BO217" s="2" t="inlineStr">
        <is>
          <t>3</t>
        </is>
      </c>
      <c r="BP217" s="2" t="inlineStr">
        <is>
          <t/>
        </is>
      </c>
      <c r="BQ217" t="inlineStr">
        <is>
          <t>personas datu aizsardzības vadlīnijas, ko stingri ievēro pārzinis vai apstrādātājs, kas veic uzņēmējdarbību dalībvalsts teritorijā, attiecībā uz personas datu nosūtīšanu vai vairākkārtēju nosūtīšanu pārzinim vai apstrādātājam vienā vai vairākās trešās valstīs uzņēmumu grupā vai uzņēmējsabiedrību grupā, kas iesaistīta kopīgā saimnieciskā darbībā</t>
        </is>
      </c>
      <c r="BR217" s="2" t="inlineStr">
        <is>
          <t>regoli korporattivi vinkolanti</t>
        </is>
      </c>
      <c r="BS217" s="2" t="inlineStr">
        <is>
          <t>3</t>
        </is>
      </c>
      <c r="BT217" s="2" t="inlineStr">
        <is>
          <t/>
        </is>
      </c>
      <c r="BU217" t="inlineStr">
        <is>
          <t>politiki ta' protezzjoni tad-data personali li jiġu ssodisfati minn kontrollur jew proċessur stabbilit fit-territorju ta' Stat Membru għal trasferimenti jew sett ta' trasferimenti ta' data personali lil kontrollur jew proċessur f'pajjiż terz wieħed jew aktar fi grupp ta' impriżi, jew grupp ta' intrapriżi involuti f'attività ekonomika konġunta</t>
        </is>
      </c>
      <c r="BV217" s="2" t="inlineStr">
        <is>
          <t>bindende bedrijfsvoorschriften</t>
        </is>
      </c>
      <c r="BW217" s="2" t="inlineStr">
        <is>
          <t>3</t>
        </is>
      </c>
      <c r="BX217" s="2" t="inlineStr">
        <is>
          <t/>
        </is>
      </c>
      <c r="BY217" t="inlineStr">
        <is>
          <t>beleid inzake de bescherming van persoonsgegevens dat een op het grondgebied van een lidstaat gevestigde verwerkingsverantwoordelijke of verwerker voert met betrekking tot de doorgifte of reeksen van doorgiften van persoonsgegevens aan een verwerkingsverantwoordelijke of verwerker in een of meer derde landen binnen een concern of een groepering van ondernemingen die gezamenlijk een economische activiteit uitoefenen</t>
        </is>
      </c>
      <c r="BZ217" s="2" t="inlineStr">
        <is>
          <t>wiążące reguły korporacyjne</t>
        </is>
      </c>
      <c r="CA217" s="2" t="inlineStr">
        <is>
          <t>3</t>
        </is>
      </c>
      <c r="CB217" s="2" t="inlineStr">
        <is>
          <t/>
        </is>
      </c>
      <c r="CC217" t="inlineStr">
        <is>
          <t>polityki ochrony danych osobowych stosowane przez administratora lub podmiot przetwarzający, którzy posiadają jednostkę organizacyjną na terytorium państwa członkowskiego, przy jednorazowym lub wielokrotnym przekazaniu danych osobowych administratorowi lub podmiotowi przetwarzającemu w co najmniej jednym państwie trzecim w ramach grupy przedsiębiorstw lub grupy przedsiębiorców prowadzących wspólną działalność gospodarczą</t>
        </is>
      </c>
      <c r="CD217" s="2" t="inlineStr">
        <is>
          <t>regras vinculativas aplicáveis às empresas|
regras vinculativas das empresas|
RVE</t>
        </is>
      </c>
      <c r="CE217" s="2" t="inlineStr">
        <is>
          <t>3|
3|
3</t>
        </is>
      </c>
      <c r="CF217" s="2" t="inlineStr">
        <is>
          <t xml:space="preserve">|
|
</t>
        </is>
      </c>
      <c r="CG217" t="inlineStr">
        <is>
          <t>Regras internas de proteção de dados pessoais aplicadas por um responsável pelo tratamento ou um subcontratante estabelecido no território de um Estado-Membro para as transferências ou conjuntos de transferências de dados pessoais para um responsável ou subcontratante num ou mais países terceiros, dentro de um grupo empresarial ou de um grupo de empresas envolvidas numa atividade económica conjunta.</t>
        </is>
      </c>
      <c r="CH217" s="2" t="inlineStr">
        <is>
          <t>BCR|
reguli corporatiste obligatorii</t>
        </is>
      </c>
      <c r="CI217" s="2" t="inlineStr">
        <is>
          <t>3|
3</t>
        </is>
      </c>
      <c r="CJ217" s="2" t="inlineStr">
        <is>
          <t xml:space="preserve">|
</t>
        </is>
      </c>
      <c r="CK217" t="inlineStr">
        <is>
          <t>politicile în materie de protecție a datelor cu caracter personal care 
trebuie respectate de un operator sau de o persoană împuternicită de 
operator stabilită pe teritoriul unui stat membru, în ceea ce privește 
transferurile sau seturile de transferuri de date cu caracter personal 
către un operator sau o persoană împuternicită de operator în una sau 
mai multe țări terțe în cadrul unui grup de întreprinderi sau al unui 
grup de întreprinderi implicate într-o activitate economică comună</t>
        </is>
      </c>
      <c r="CL217" s="2" t="inlineStr">
        <is>
          <t>záväzné vnútropodnikové pravidlá</t>
        </is>
      </c>
      <c r="CM217" s="2" t="inlineStr">
        <is>
          <t>3</t>
        </is>
      </c>
      <c r="CN217" s="2" t="inlineStr">
        <is>
          <t/>
        </is>
      </c>
      <c r="CO217" t="inlineStr">
        <is>
          <t>politika ochrany osobných údajov, ktorú dodržiava prevádzkovateľ alebo sprostredkovateľ usadený na území členského štátu na účely prenosu alebo súborov prenosov osobných údajov prevádzkovateľovi alebo sprostredkovateľovi v jednej alebo viacerých tretích krajinách v rámci skupiny podnikov alebo podnikov zapojených do spoločnej hospodárskej činnosti</t>
        </is>
      </c>
      <c r="CP217" s="2" t="inlineStr">
        <is>
          <t>zavezujoča poslovna pravila</t>
        </is>
      </c>
      <c r="CQ217" s="2" t="inlineStr">
        <is>
          <t>3</t>
        </is>
      </c>
      <c r="CR217" s="2" t="inlineStr">
        <is>
          <t/>
        </is>
      </c>
      <c r="CS217" t="inlineStr">
        <is>
          <t>politike na področju varstva osebnih podatkov, ki jih upravljavec ali obdelovalec s sedežem na ozemlju države članice spoštuje pri prenosih ali nizih prenosov osebnih podatkov upravljavcu ali obdelovalcu povezane družbe ali skupine podjetij, ki opravljajo skupno gospodarsko dejavnost, v eni ali več tretjih državah</t>
        </is>
      </c>
      <c r="CT217" s="2" t="inlineStr">
        <is>
          <t>bindande företagsbestämmelser</t>
        </is>
      </c>
      <c r="CU217" s="2" t="inlineStr">
        <is>
          <t>3</t>
        </is>
      </c>
      <c r="CV217" s="2" t="inlineStr">
        <is>
          <t/>
        </is>
      </c>
      <c r="CW217" t="inlineStr">
        <is>
          <t>strategier för skydd av personuppgifter som en personuppgiftsansvarig eller ett personuppgiftsbiträde som är etablerad på en medlemsstats territorium använder sig av vid överföringar eller en uppsättning av överföringar av personuppgifter till en personuppgiftsansvarig eller ett personuppgiftsbiträde i ett eller flera tredjeländer inom en koncern eller en grupp av företag som deltar i gemensam ekonomisk verksamhet</t>
        </is>
      </c>
    </row>
    <row r="218">
      <c r="A218" s="1" t="str">
        <f>HYPERLINK("https://iate.europa.eu/entry/result/1467444/all", "1467444")</f>
        <v>1467444</v>
      </c>
      <c r="B218" t="inlineStr">
        <is>
          <t>INTERNATIONAL RELATIONS</t>
        </is>
      </c>
      <c r="C218" t="inlineStr">
        <is>
          <t>INTERNATIONAL RELATIONS|defence</t>
        </is>
      </c>
      <c r="D218" t="inlineStr">
        <is>
          <t>yes</t>
        </is>
      </c>
      <c r="E218" t="inlineStr">
        <is>
          <t/>
        </is>
      </c>
      <c r="F218" t="inlineStr">
        <is>
          <t/>
        </is>
      </c>
      <c r="G218" t="inlineStr">
        <is>
          <t/>
        </is>
      </c>
      <c r="H218" t="inlineStr">
        <is>
          <t/>
        </is>
      </c>
      <c r="I218" t="inlineStr">
        <is>
          <t/>
        </is>
      </c>
      <c r="J218" s="2" t="inlineStr">
        <is>
          <t>klamání</t>
        </is>
      </c>
      <c r="K218" s="2" t="inlineStr">
        <is>
          <t>1</t>
        </is>
      </c>
      <c r="L218" s="2" t="inlineStr">
        <is>
          <t/>
        </is>
      </c>
      <c r="M218" t="inlineStr">
        <is>
          <t/>
        </is>
      </c>
      <c r="N218" s="2" t="inlineStr">
        <is>
          <t>militær vildledning|
vildledning</t>
        </is>
      </c>
      <c r="O218" s="2" t="inlineStr">
        <is>
          <t>4|
3</t>
        </is>
      </c>
      <c r="P218" s="2" t="inlineStr">
        <is>
          <t xml:space="preserve">|
</t>
        </is>
      </c>
      <c r="Q218" t="inlineStr">
        <is>
          <t/>
        </is>
      </c>
      <c r="R218" s="2" t="inlineStr">
        <is>
          <t>militärisches Täuschen</t>
        </is>
      </c>
      <c r="S218" s="2" t="inlineStr">
        <is>
          <t>3</t>
        </is>
      </c>
      <c r="T218" s="2" t="inlineStr">
        <is>
          <t/>
        </is>
      </c>
      <c r="U218" t="inlineStr">
        <is>
          <t>Maßnahmen zur absichtlichen Irreführung der gegnerischen militärischen Entscheidungsträger, was die eigenen militärischen Fähigkeiten, Absichten und Operationen anbelangt, wodurch der Gegner zu spezifischen Handlungen (oder zur Unterlassung von Handlungen) veranlasst wird, die zur erfolgreichen Durchführung des eigenen Auftrags beitragen</t>
        </is>
      </c>
      <c r="V218" t="inlineStr">
        <is>
          <t/>
        </is>
      </c>
      <c r="W218" t="inlineStr">
        <is>
          <t/>
        </is>
      </c>
      <c r="X218" t="inlineStr">
        <is>
          <t/>
        </is>
      </c>
      <c r="Y218" t="inlineStr">
        <is>
          <t/>
        </is>
      </c>
      <c r="Z218" s="2" t="inlineStr">
        <is>
          <t>deception</t>
        </is>
      </c>
      <c r="AA218" s="2" t="inlineStr">
        <is>
          <t>3</t>
        </is>
      </c>
      <c r="AB218" s="2" t="inlineStr">
        <is>
          <t/>
        </is>
      </c>
      <c r="AC218" t="inlineStr">
        <is>
          <t>those measures designed to mislead the enemy by manipulation,distortion,or falsification of evidence to induce him to react in a manner prejudicial to his interests</t>
        </is>
      </c>
      <c r="AD218" t="inlineStr">
        <is>
          <t/>
        </is>
      </c>
      <c r="AE218" t="inlineStr">
        <is>
          <t/>
        </is>
      </c>
      <c r="AF218" t="inlineStr">
        <is>
          <t/>
        </is>
      </c>
      <c r="AG218" t="inlineStr">
        <is>
          <t/>
        </is>
      </c>
      <c r="AH218" t="inlineStr">
        <is>
          <t/>
        </is>
      </c>
      <c r="AI218" t="inlineStr">
        <is>
          <t/>
        </is>
      </c>
      <c r="AJ218" t="inlineStr">
        <is>
          <t/>
        </is>
      </c>
      <c r="AK218" t="inlineStr">
        <is>
          <t/>
        </is>
      </c>
      <c r="AL218" t="inlineStr">
        <is>
          <t/>
        </is>
      </c>
      <c r="AM218" t="inlineStr">
        <is>
          <t/>
        </is>
      </c>
      <c r="AN218" t="inlineStr">
        <is>
          <t/>
        </is>
      </c>
      <c r="AO218" t="inlineStr">
        <is>
          <t/>
        </is>
      </c>
      <c r="AP218" s="2" t="inlineStr">
        <is>
          <t>déception|
leurrage</t>
        </is>
      </c>
      <c r="AQ218" s="2" t="inlineStr">
        <is>
          <t>3|
3</t>
        </is>
      </c>
      <c r="AR218" s="2" t="inlineStr">
        <is>
          <t xml:space="preserve">|
</t>
        </is>
      </c>
      <c r="AS218" t="inlineStr">
        <is>
          <t>mesures visant à induire l'ennemi en erreur, grâce à des truquages, des déformations de la réalité; ou des falsifications, en vue de l'inciter à réagir d'une manière préjudiciable à ses propres intérêts</t>
        </is>
      </c>
      <c r="AT218" t="inlineStr">
        <is>
          <t/>
        </is>
      </c>
      <c r="AU218" t="inlineStr">
        <is>
          <t/>
        </is>
      </c>
      <c r="AV218" t="inlineStr">
        <is>
          <t/>
        </is>
      </c>
      <c r="AW218" t="inlineStr">
        <is>
          <t/>
        </is>
      </c>
      <c r="AX218" t="inlineStr">
        <is>
          <t/>
        </is>
      </c>
      <c r="AY218" t="inlineStr">
        <is>
          <t/>
        </is>
      </c>
      <c r="AZ218" t="inlineStr">
        <is>
          <t/>
        </is>
      </c>
      <c r="BA218" t="inlineStr">
        <is>
          <t/>
        </is>
      </c>
      <c r="BB218" s="2" t="inlineStr">
        <is>
          <t>megtévesztés</t>
        </is>
      </c>
      <c r="BC218" s="2" t="inlineStr">
        <is>
          <t>3</t>
        </is>
      </c>
      <c r="BD218" s="2" t="inlineStr">
        <is>
          <t/>
        </is>
      </c>
      <c r="BE218" t="inlineStr">
        <is>
          <t>az ellenség félrevezetése a tények
manipulálásával, torzításával vagy meghamisításával, abból a célból, hogy
érdekeivel ellentétes reagálásra késztessék</t>
        </is>
      </c>
      <c r="BF218" t="inlineStr">
        <is>
          <t/>
        </is>
      </c>
      <c r="BG218" t="inlineStr">
        <is>
          <t/>
        </is>
      </c>
      <c r="BH218" t="inlineStr">
        <is>
          <t/>
        </is>
      </c>
      <c r="BI218" t="inlineStr">
        <is>
          <t/>
        </is>
      </c>
      <c r="BJ218" s="2" t="inlineStr">
        <is>
          <t>apgaulė</t>
        </is>
      </c>
      <c r="BK218" s="2" t="inlineStr">
        <is>
          <t>1</t>
        </is>
      </c>
      <c r="BL218" s="2" t="inlineStr">
        <is>
          <t/>
        </is>
      </c>
      <c r="BM218" t="inlineStr">
        <is>
          <t/>
        </is>
      </c>
      <c r="BN218" t="inlineStr">
        <is>
          <t/>
        </is>
      </c>
      <c r="BO218" t="inlineStr">
        <is>
          <t/>
        </is>
      </c>
      <c r="BP218" t="inlineStr">
        <is>
          <t/>
        </is>
      </c>
      <c r="BQ218" t="inlineStr">
        <is>
          <t/>
        </is>
      </c>
      <c r="BR218" t="inlineStr">
        <is>
          <t/>
        </is>
      </c>
      <c r="BS218" t="inlineStr">
        <is>
          <t/>
        </is>
      </c>
      <c r="BT218" t="inlineStr">
        <is>
          <t/>
        </is>
      </c>
      <c r="BU218" t="inlineStr">
        <is>
          <t/>
        </is>
      </c>
      <c r="BV218" t="inlineStr">
        <is>
          <t/>
        </is>
      </c>
      <c r="BW218" t="inlineStr">
        <is>
          <t/>
        </is>
      </c>
      <c r="BX218" t="inlineStr">
        <is>
          <t/>
        </is>
      </c>
      <c r="BY218" t="inlineStr">
        <is>
          <t/>
        </is>
      </c>
      <c r="BZ218" t="inlineStr">
        <is>
          <t/>
        </is>
      </c>
      <c r="CA218" t="inlineStr">
        <is>
          <t/>
        </is>
      </c>
      <c r="CB218" t="inlineStr">
        <is>
          <t/>
        </is>
      </c>
      <c r="CC218" t="inlineStr">
        <is>
          <t/>
        </is>
      </c>
      <c r="CD218" t="inlineStr">
        <is>
          <t/>
        </is>
      </c>
      <c r="CE218" t="inlineStr">
        <is>
          <t/>
        </is>
      </c>
      <c r="CF218" t="inlineStr">
        <is>
          <t/>
        </is>
      </c>
      <c r="CG218" t="inlineStr">
        <is>
          <t/>
        </is>
      </c>
      <c r="CH218" t="inlineStr">
        <is>
          <t/>
        </is>
      </c>
      <c r="CI218" t="inlineStr">
        <is>
          <t/>
        </is>
      </c>
      <c r="CJ218" t="inlineStr">
        <is>
          <t/>
        </is>
      </c>
      <c r="CK218" t="inlineStr">
        <is>
          <t/>
        </is>
      </c>
      <c r="CL218" t="inlineStr">
        <is>
          <t/>
        </is>
      </c>
      <c r="CM218" t="inlineStr">
        <is>
          <t/>
        </is>
      </c>
      <c r="CN218" t="inlineStr">
        <is>
          <t/>
        </is>
      </c>
      <c r="CO218" t="inlineStr">
        <is>
          <t/>
        </is>
      </c>
      <c r="CP218" t="inlineStr">
        <is>
          <t/>
        </is>
      </c>
      <c r="CQ218" t="inlineStr">
        <is>
          <t/>
        </is>
      </c>
      <c r="CR218" t="inlineStr">
        <is>
          <t/>
        </is>
      </c>
      <c r="CS218" t="inlineStr">
        <is>
          <t/>
        </is>
      </c>
      <c r="CT218" s="2" t="inlineStr">
        <is>
          <t>militär vilseledning</t>
        </is>
      </c>
      <c r="CU218" s="2" t="inlineStr">
        <is>
          <t>3</t>
        </is>
      </c>
      <c r="CV218" s="2" t="inlineStr">
        <is>
          <t/>
        </is>
      </c>
      <c r="CW218" t="inlineStr">
        <is>
          <t/>
        </is>
      </c>
    </row>
    <row r="219">
      <c r="A219" s="1" t="str">
        <f>HYPERLINK("https://iate.europa.eu/entry/result/3569111/all", "3569111")</f>
        <v>3569111</v>
      </c>
      <c r="B219" t="inlineStr">
        <is>
          <t>PRODUCTION, TECHNOLOGY AND RESEARCH;EDUCATION AND COMMUNICATIONS</t>
        </is>
      </c>
      <c r="C219" t="inlineStr">
        <is>
          <t>PRODUCTION, TECHNOLOGY AND RESEARCH|technology and technical regulations|technology|digital technology;EDUCATION AND COMMUNICATIONS|information and information processing</t>
        </is>
      </c>
      <c r="D219" t="inlineStr">
        <is>
          <t>yes</t>
        </is>
      </c>
      <c r="E219" t="inlineStr">
        <is>
          <t/>
        </is>
      </c>
      <c r="F219" s="2" t="inlineStr">
        <is>
          <t>цифрова трансформация</t>
        </is>
      </c>
      <c r="G219" s="2" t="inlineStr">
        <is>
          <t>2</t>
        </is>
      </c>
      <c r="H219" s="2" t="inlineStr">
        <is>
          <t/>
        </is>
      </c>
      <c r="I219" t="inlineStr">
        <is>
          <t>възприемане, все по-широка употреба и интегриране на цифровите технологии в даден бизнес, организация или обществото</t>
        </is>
      </c>
      <c r="J219" s="2" t="inlineStr">
        <is>
          <t>digitální transformace</t>
        </is>
      </c>
      <c r="K219" s="2" t="inlineStr">
        <is>
          <t>3</t>
        </is>
      </c>
      <c r="L219" s="2" t="inlineStr">
        <is>
          <t/>
        </is>
      </c>
      <c r="M219" t="inlineStr">
        <is>
          <t>zavádění, zvýšené využívání a integrace digitálních technologií v podnicích, organizacích nebo ve společnosti</t>
        </is>
      </c>
      <c r="N219" s="2" t="inlineStr">
        <is>
          <t>digital transformation|
digitalisering</t>
        </is>
      </c>
      <c r="O219" s="2" t="inlineStr">
        <is>
          <t>3|
3</t>
        </is>
      </c>
      <c r="P219" s="2" t="inlineStr">
        <is>
          <t xml:space="preserve">|
</t>
        </is>
      </c>
      <c r="Q219" t="inlineStr">
        <is>
          <t>udnyttelse af mulighederne i digitale teknologier til at skabe en grundlæggende forandring af, hvordan en virksomhed driver forretning, eller en institution fungerer</t>
        </is>
      </c>
      <c r="R219" s="2" t="inlineStr">
        <is>
          <t>digitaler Wandel|
digitale Umgestaltung|
digitale Transformation</t>
        </is>
      </c>
      <c r="S219" s="2" t="inlineStr">
        <is>
          <t>2|
2|
3</t>
        </is>
      </c>
      <c r="T219" s="2" t="inlineStr">
        <is>
          <t xml:space="preserve">|
|
</t>
        </is>
      </c>
      <c r="U219" t="inlineStr">
        <is>
          <t>zielgerichteter Einsatz von digitalen Technologien, um die eigenen
Wertschöpfungsprozesse neu- oder
umzugestalten</t>
        </is>
      </c>
      <c r="V219" s="2" t="inlineStr">
        <is>
          <t>ψηφιακός μετασχηματισμός</t>
        </is>
      </c>
      <c r="W219" s="2" t="inlineStr">
        <is>
          <t>3</t>
        </is>
      </c>
      <c r="X219" s="2" t="inlineStr">
        <is>
          <t/>
        </is>
      </c>
      <c r="Y219" t="inlineStr">
        <is>
          <t>η υιοθέτηση, αυξημένη χρήση και ενσωμάτωση ψηφιακών τεχνολογιών στις επιχειρήσεις, σε οργανισμούς και στην κοινωνία εν γένει</t>
        </is>
      </c>
      <c r="Z219" s="2" t="inlineStr">
        <is>
          <t>DT|
digitisation|
digital transformation|
digitalisation</t>
        </is>
      </c>
      <c r="AA219" s="2" t="inlineStr">
        <is>
          <t>3|
1|
3|
1</t>
        </is>
      </c>
      <c r="AB219" s="2" t="inlineStr">
        <is>
          <t xml:space="preserve">|
|
|
</t>
        </is>
      </c>
      <c r="AC219" t="inlineStr">
        <is>
          <t>leveraging the opportunities offered by digital technologies in order to bring about a fundamental change in how a company does business or an institution operates</t>
        </is>
      </c>
      <c r="AD219" s="2" t="inlineStr">
        <is>
          <t>digitalización|
transformación digital</t>
        </is>
      </c>
      <c r="AE219" s="2" t="inlineStr">
        <is>
          <t>3|
3</t>
        </is>
      </c>
      <c r="AF219" s="2" t="inlineStr">
        <is>
          <t xml:space="preserve">|
</t>
        </is>
      </c>
      <c r="AG219" t="inlineStr">
        <is>
          <t>Integración de las tecnologías digitales en los procesos de las empresas y organizaciones.</t>
        </is>
      </c>
      <c r="AH219" s="2" t="inlineStr">
        <is>
          <t>digipööre|
digitaalne ümberkujundamine</t>
        </is>
      </c>
      <c r="AI219" s="2" t="inlineStr">
        <is>
          <t>3|
2</t>
        </is>
      </c>
      <c r="AJ219" s="2" t="inlineStr">
        <is>
          <t xml:space="preserve">preferred|
</t>
        </is>
      </c>
      <c r="AK219" t="inlineStr">
        <is>
          <t>digitehnoloogia pakutavate võimaluste kasutamine eesmärgiga muuta põhjalikult ärimudelit või töömeetodeid</t>
        </is>
      </c>
      <c r="AL219" s="2" t="inlineStr">
        <is>
          <t>digitaalinen muutos|
digitalisaatio</t>
        </is>
      </c>
      <c r="AM219" s="2" t="inlineStr">
        <is>
          <t>3|
3</t>
        </is>
      </c>
      <c r="AN219" s="2" t="inlineStr">
        <is>
          <t xml:space="preserve">|
</t>
        </is>
      </c>
      <c r="AO219" t="inlineStr">
        <is>
          <t>kokonaisvaltainen toimintatapojen uudistaminen, joka sisältää myös uusien digitaalisten teknologioiden käyttöönottoja. Digitaalisilla teknologioilla tarkoitetaan muun muassa analytiikkaa, big dataa, mobiiliteknologioita, pilvipalveluita, robotiikkaa, sosiaalista mediaa ja asioiden internetiä.</t>
        </is>
      </c>
      <c r="AP219" s="2" t="inlineStr">
        <is>
          <t>mutation numérique|
mue numérique|
transformation numérique|
virage numérique</t>
        </is>
      </c>
      <c r="AQ219" s="2" t="inlineStr">
        <is>
          <t>3|
2|
3|
3</t>
        </is>
      </c>
      <c r="AR219" s="2" t="inlineStr">
        <is>
          <t xml:space="preserve">|
|
|
</t>
        </is>
      </c>
      <c r="AS219" t="inlineStr">
        <is>
          <t>processus continu consistant à tirer parti des
opportunités qu'offrent les nouvelles technologies pour modifier en profondeur
les modes de fonctionnement d'une entreprise et de la société dans son ensemble et ainsi anticiper les défis de
demain</t>
        </is>
      </c>
      <c r="AT219" s="2" t="inlineStr">
        <is>
          <t>digiteáil|
claochlú digiteach</t>
        </is>
      </c>
      <c r="AU219" s="2" t="inlineStr">
        <is>
          <t>3|
3</t>
        </is>
      </c>
      <c r="AV219" s="2" t="inlineStr">
        <is>
          <t>admitted|
preferred</t>
        </is>
      </c>
      <c r="AW219" t="inlineStr">
        <is>
          <t>méadú ar ghlacadh, úsáid agus comhtháthú na dteicneolaíochtaí digiteacha i ngnólacht, in eagraíocht nó sa tsochaí i gcoitinne</t>
        </is>
      </c>
      <c r="AX219" s="2" t="inlineStr">
        <is>
          <t>digitalna transformacija</t>
        </is>
      </c>
      <c r="AY219" s="2" t="inlineStr">
        <is>
          <t>3</t>
        </is>
      </c>
      <c r="AZ219" s="2" t="inlineStr">
        <is>
          <t/>
        </is>
      </c>
      <c r="BA219" t="inlineStr">
        <is>
          <t>usvajanje digitalnih tehnologija u poduzećima, organizacijama ili društvima te njihova povećana uporaba i integracija</t>
        </is>
      </c>
      <c r="BB219" s="2" t="inlineStr">
        <is>
          <t>digitális transzformáció|
digitalizáció|
digitális átalakítás|
digitális átalakulás</t>
        </is>
      </c>
      <c r="BC219" s="2" t="inlineStr">
        <is>
          <t>4|
3|
3|
3</t>
        </is>
      </c>
      <c r="BD219" s="2" t="inlineStr">
        <is>
          <t xml:space="preserve">preferred|
|
|
</t>
        </is>
      </c>
      <c r="BE219" t="inlineStr">
        <is>
          <t>a vállalatok teljesítményének és információkészségének javítása a digitális technológia alkalmazásával; az éghajlatváltozás elleni küzdelem és a zöld gazdaságra való áttérés alapvető eszköze</t>
        </is>
      </c>
      <c r="BF219" s="2" t="inlineStr">
        <is>
          <t>trasformazione digitale</t>
        </is>
      </c>
      <c r="BG219" s="2" t="inlineStr">
        <is>
          <t>3</t>
        </is>
      </c>
      <c r="BH219" s="2" t="inlineStr">
        <is>
          <t/>
        </is>
      </c>
      <c r="BI219" t="inlineStr">
        <is>
          <t>processo globale di trasformazione di un'impresa o della pubblica amministrazione tendente a un utilizzo esteso delle tecnologie digitali</t>
        </is>
      </c>
      <c r="BJ219" s="2" t="inlineStr">
        <is>
          <t>skaitmeninimas|
skaitmeninė transformacija</t>
        </is>
      </c>
      <c r="BK219" s="2" t="inlineStr">
        <is>
          <t>3|
3</t>
        </is>
      </c>
      <c r="BL219" s="2" t="inlineStr">
        <is>
          <t xml:space="preserve">|
</t>
        </is>
      </c>
      <c r="BM219" t="inlineStr">
        <is>
          <t>skaitmeninių technologijų diegimas, platesnis naudojimas ir integravimas įmonėje, organizacijoje ar visuomenėje</t>
        </is>
      </c>
      <c r="BN219" s="2" t="inlineStr">
        <is>
          <t>digitalizēšanās|
digitālā pārveide|
digitalizācija</t>
        </is>
      </c>
      <c r="BO219" s="2" t="inlineStr">
        <is>
          <t>3|
3|
3</t>
        </is>
      </c>
      <c r="BP219" s="2" t="inlineStr">
        <is>
          <t xml:space="preserve">|
|
</t>
        </is>
      </c>
      <c r="BQ219" t="inlineStr">
        <is>
          <t>digitālo tehnoloģiju plašāka ieviešana un izmantošana, uzņēmumā, organizācijā vai sabiedrībā</t>
        </is>
      </c>
      <c r="BR219" s="2" t="inlineStr">
        <is>
          <t>trasformazzjoni diġitali</t>
        </is>
      </c>
      <c r="BS219" s="2" t="inlineStr">
        <is>
          <t>3</t>
        </is>
      </c>
      <c r="BT219" s="2" t="inlineStr">
        <is>
          <t/>
        </is>
      </c>
      <c r="BU219" t="inlineStr">
        <is>
          <t>l-użu u l-promozzjoni tat-teknoloġiji diġitali f'kumpanniji privati, organizzazzjonijiet, amministrazzjonijiet pubbliċi u s-soċjetà</t>
        </is>
      </c>
      <c r="BV219" s="2" t="inlineStr">
        <is>
          <t>digitalisering|
digitale transformatie</t>
        </is>
      </c>
      <c r="BW219" s="2" t="inlineStr">
        <is>
          <t>3|
3</t>
        </is>
      </c>
      <c r="BX219" s="2" t="inlineStr">
        <is>
          <t xml:space="preserve">|
</t>
        </is>
      </c>
      <c r="BY219" t="inlineStr">
        <is>
          <t>(steeds meer) gaan gebruiken van digitale technologieën</t>
        </is>
      </c>
      <c r="BZ219" s="2" t="inlineStr">
        <is>
          <t>transformacja cyfrowa</t>
        </is>
      </c>
      <c r="CA219" s="2" t="inlineStr">
        <is>
          <t>3</t>
        </is>
      </c>
      <c r="CB219" s="2" t="inlineStr">
        <is>
          <t/>
        </is>
      </c>
      <c r="CC219" t="inlineStr">
        <is>
          <t>działania w celu zwiększenia dostępności Internetu i jego zasobów dla obywateli i wbudowanie mechanizmów elektronicznych w administrację państwową</t>
        </is>
      </c>
      <c r="CD219" s="2" t="inlineStr">
        <is>
          <t>transformação digital</t>
        </is>
      </c>
      <c r="CE219" s="2" t="inlineStr">
        <is>
          <t>3</t>
        </is>
      </c>
      <c r="CF219" s="2" t="inlineStr">
        <is>
          <t/>
        </is>
      </c>
      <c r="CG219" t="inlineStr">
        <is>
          <t>Processo de alteração profunda de uma entidade pública ou de uma empresa movido pelas oportunidades oferecidas pelas tecnologias digitais.</t>
        </is>
      </c>
      <c r="CH219" s="2" t="inlineStr">
        <is>
          <t>transformare digitală</t>
        </is>
      </c>
      <c r="CI219" s="2" t="inlineStr">
        <is>
          <t>3</t>
        </is>
      </c>
      <c r="CJ219" s="2" t="inlineStr">
        <is>
          <t/>
        </is>
      </c>
      <c r="CK219" t="inlineStr">
        <is>
          <t>adoptare, utilizare intensă și integrare a tehnologiilor digitale într-o întreprindere, organizație sau societate</t>
        </is>
      </c>
      <c r="CL219" s="2" t="inlineStr">
        <is>
          <t>digitálna transformácia</t>
        </is>
      </c>
      <c r="CM219" s="2" t="inlineStr">
        <is>
          <t>3</t>
        </is>
      </c>
      <c r="CN219" s="2" t="inlineStr">
        <is>
          <t/>
        </is>
      </c>
      <c r="CO219" t="inlineStr">
        <is>
          <t>zavádzanie, rozširovanie využívania a integrácia digitálnych technológií do podnikov, organizácií a spoločnosti s cieľom dosiahnuť v ich fungovaní zásadné zmeny umožnené digitálnymi technológiami</t>
        </is>
      </c>
      <c r="CP219" s="2" t="inlineStr">
        <is>
          <t>digitalizacija|
digitalna preobrazba</t>
        </is>
      </c>
      <c r="CQ219" s="2" t="inlineStr">
        <is>
          <t>3|
3</t>
        </is>
      </c>
      <c r="CR219" s="2" t="inlineStr">
        <is>
          <t xml:space="preserve">|
</t>
        </is>
      </c>
      <c r="CS219" t="inlineStr">
        <is>
          <t/>
        </is>
      </c>
      <c r="CT219" s="2" t="inlineStr">
        <is>
          <t>digital omvandling|
digital transformation|
digitalisering</t>
        </is>
      </c>
      <c r="CU219" s="2" t="inlineStr">
        <is>
          <t>3|
3|
3</t>
        </is>
      </c>
      <c r="CV219" s="2" t="inlineStr">
        <is>
          <t xml:space="preserve">|
|
</t>
        </is>
      </c>
      <c r="CW219" t="inlineStr">
        <is>
          <t>övergång till användning och lagring av information i digital form i organisationer och samhälle; ofta förknippat med genomgrip­ande förändringar av arbetssätt och affärsmodeller</t>
        </is>
      </c>
    </row>
    <row r="220">
      <c r="A220" s="1" t="str">
        <f>HYPERLINK("https://iate.europa.eu/entry/result/1592778/all", "1592778")</f>
        <v>1592778</v>
      </c>
      <c r="B220" t="inlineStr">
        <is>
          <t>EDUCATION AND COMMUNICATIONS</t>
        </is>
      </c>
      <c r="C220" t="inlineStr">
        <is>
          <t>EDUCATION AND COMMUNICATIONS|communications;EDUCATION AND COMMUNICATIONS|information technology and data processing</t>
        </is>
      </c>
      <c r="D220" t="inlineStr">
        <is>
          <t>yes</t>
        </is>
      </c>
      <c r="E220" t="inlineStr">
        <is>
          <t/>
        </is>
      </c>
      <c r="F220" s="2" t="inlineStr">
        <is>
          <t>QoS|
качество на услугата</t>
        </is>
      </c>
      <c r="G220" s="2" t="inlineStr">
        <is>
          <t>3|
3</t>
        </is>
      </c>
      <c r="H220" s="2" t="inlineStr">
        <is>
          <t xml:space="preserve">|
</t>
        </is>
      </c>
      <c r="I220" t="inlineStr">
        <is>
          <t>възможността да се предостави различен приоритет на различни приложения, потребители или потоци данни, или да гарантира определено ниво на изпълнение за даден поток</t>
        </is>
      </c>
      <c r="J220" s="2" t="inlineStr">
        <is>
          <t>QoS|
kvalita služeb</t>
        </is>
      </c>
      <c r="K220" s="2" t="inlineStr">
        <is>
          <t>3|
3</t>
        </is>
      </c>
      <c r="L220" s="2" t="inlineStr">
        <is>
          <t xml:space="preserve">|
</t>
        </is>
      </c>
      <c r="M220" t="inlineStr">
        <is>
          <t>soubor standardů a funkcí garantování určité výkonnosti a spolehlivosti sítě, které jsou vymezeny v &lt;i&gt;dohodě o úrovni služeb&lt;/i&gt; [ &lt;a href="/entry/result/914402/all" id="ENTRY_TO_ENTRY_CONVERTER" target="_blank"&gt;IATE:914402&lt;/a&gt; ]</t>
        </is>
      </c>
      <c r="N220" s="2" t="inlineStr">
        <is>
          <t>QoS|
tjenestekvalitet|
servicekvalitet|
Quality of Service</t>
        </is>
      </c>
      <c r="O220" s="2" t="inlineStr">
        <is>
          <t>3|
3|
3|
3</t>
        </is>
      </c>
      <c r="P220" s="2" t="inlineStr">
        <is>
          <t xml:space="preserve">|
|
|
</t>
        </is>
      </c>
      <c r="Q220" t="inlineStr">
        <is>
          <t/>
        </is>
      </c>
      <c r="R220" s="2" t="inlineStr">
        <is>
          <t>Dienstgüte|
Dienstqualität</t>
        </is>
      </c>
      <c r="S220" s="2" t="inlineStr">
        <is>
          <t>3|
3</t>
        </is>
      </c>
      <c r="T220" s="2" t="inlineStr">
        <is>
          <t xml:space="preserve">|
</t>
        </is>
      </c>
      <c r="U220" t="inlineStr">
        <is>
          <t>Eigenschaften einer Sitzung, die mit Hilfe von Dienstgüteparametern beschrieben werden</t>
        </is>
      </c>
      <c r="V220" s="2" t="inlineStr">
        <is>
          <t>ποιότητα υπηρεσίας|
ποιότητα παρεχόμενης υπηρεσίας|
ποιότητα εξυπηρέτησης' ποιότητα παρεχόμενης υπηρεσίας</t>
        </is>
      </c>
      <c r="W220" s="2" t="inlineStr">
        <is>
          <t>3|
3|
3</t>
        </is>
      </c>
      <c r="X220" s="2" t="inlineStr">
        <is>
          <t xml:space="preserve">|
|
</t>
        </is>
      </c>
      <c r="Y220" t="inlineStr">
        <is>
          <t/>
        </is>
      </c>
      <c r="Z220" s="2" t="inlineStr">
        <is>
          <t>QoS|
quality of service</t>
        </is>
      </c>
      <c r="AA220" s="2" t="inlineStr">
        <is>
          <t>3|
3</t>
        </is>
      </c>
      <c r="AB220" s="2" t="inlineStr">
        <is>
          <t xml:space="preserve">|
</t>
        </is>
      </c>
      <c r="AC220" t="inlineStr">
        <is>
          <t>totality of characteristics of a telecommunications service that bear on its ability to satisfy stated and implied needs of the user of the service</t>
        </is>
      </c>
      <c r="AD220" s="2" t="inlineStr">
        <is>
          <t>calidad de servicio</t>
        </is>
      </c>
      <c r="AE220" s="2" t="inlineStr">
        <is>
          <t>3</t>
        </is>
      </c>
      <c r="AF220" s="2" t="inlineStr">
        <is>
          <t/>
        </is>
      </c>
      <c r="AG220" t="inlineStr">
        <is>
          <t>Efecto global de la calidad de funcionamiento del servicio que determina el grado de satisfacción de un usuario de un servicio.</t>
        </is>
      </c>
      <c r="AH220" s="2" t="inlineStr">
        <is>
          <t>teenusekvaliteet</t>
        </is>
      </c>
      <c r="AI220" s="2" t="inlineStr">
        <is>
          <t>3</t>
        </is>
      </c>
      <c r="AJ220" s="2" t="inlineStr">
        <is>
          <t/>
        </is>
      </c>
      <c r="AK220" t="inlineStr">
        <is>
          <t>internetis ja muudes võrkudes teenust iseloomutavate parameetrite kogum (ülekandekiirus, vigade esinemise sagedus jt), mida on võimalik mõõta, parandada ja teatud määral garanteerida</t>
        </is>
      </c>
      <c r="AL220" s="2" t="inlineStr">
        <is>
          <t>QoS|
palvelun laatu</t>
        </is>
      </c>
      <c r="AM220" s="2" t="inlineStr">
        <is>
          <t>3|
3</t>
        </is>
      </c>
      <c r="AN220" s="2" t="inlineStr">
        <is>
          <t xml:space="preserve">|
</t>
        </is>
      </c>
      <c r="AO220" t="inlineStr">
        <is>
          <t>teknisesti määriteltävät ja mitattavat viestintäverkkojen ja -palvelujen ominaisuudet, joiden avulla tarjottavan palvelun laatu on mahdollista määritellä ja kuvata esim. laatuluokituksen tai raja-arvojen avulla</t>
        </is>
      </c>
      <c r="AP220" s="2" t="inlineStr">
        <is>
          <t>qualité de service</t>
        </is>
      </c>
      <c r="AQ220" s="2" t="inlineStr">
        <is>
          <t>3</t>
        </is>
      </c>
      <c r="AR220" s="2" t="inlineStr">
        <is>
          <t/>
        </is>
      </c>
      <c r="AS220" t="inlineStr">
        <is>
          <t>capacité à véhiculer dans de bonnes conditions un type de trafic donné en termes de disponibilité, de débit, de délais de transmission, de gigue, de taux de perte de paquets, etc.</t>
        </is>
      </c>
      <c r="AT220" s="2" t="inlineStr">
        <is>
          <t>QoS|
cáilíocht seirbhíse</t>
        </is>
      </c>
      <c r="AU220" s="2" t="inlineStr">
        <is>
          <t>3|
3</t>
        </is>
      </c>
      <c r="AV220" s="2" t="inlineStr">
        <is>
          <t xml:space="preserve">|
</t>
        </is>
      </c>
      <c r="AW220" t="inlineStr">
        <is>
          <t/>
        </is>
      </c>
      <c r="AX220" t="inlineStr">
        <is>
          <t/>
        </is>
      </c>
      <c r="AY220" t="inlineStr">
        <is>
          <t/>
        </is>
      </c>
      <c r="AZ220" t="inlineStr">
        <is>
          <t/>
        </is>
      </c>
      <c r="BA220" t="inlineStr">
        <is>
          <t/>
        </is>
      </c>
      <c r="BB220" s="2" t="inlineStr">
        <is>
          <t>szolgáltatás minősége|
szolgáltatásminőség</t>
        </is>
      </c>
      <c r="BC220" s="2" t="inlineStr">
        <is>
          <t>4|
4</t>
        </is>
      </c>
      <c r="BD220" s="2" t="inlineStr">
        <is>
          <t xml:space="preserve">|
</t>
        </is>
      </c>
      <c r="BE220" t="inlineStr">
        <is>
          <t/>
        </is>
      </c>
      <c r="BF220" s="2" t="inlineStr">
        <is>
          <t>qualità del servizio|
QoS</t>
        </is>
      </c>
      <c r="BG220" s="2" t="inlineStr">
        <is>
          <t>3|
3</t>
        </is>
      </c>
      <c r="BH220" s="2" t="inlineStr">
        <is>
          <t xml:space="preserve">|
</t>
        </is>
      </c>
      <c r="BI220" t="inlineStr">
        <is>
          <t>in ambito internazionale: effetto collettivo della prestazione di un servizio che determina il grado di soddisfazione che l’Utente percepisce del servizio stesso&lt;br&gt;--&lt;br&gt;dal punto di vista delle comunicazioni: capacità di una rete di garantire un determinato livello di servizio</t>
        </is>
      </c>
      <c r="BJ220" s="2" t="inlineStr">
        <is>
          <t>paslaugos kokybė</t>
        </is>
      </c>
      <c r="BK220" s="2" t="inlineStr">
        <is>
          <t>3</t>
        </is>
      </c>
      <c r="BL220" s="2" t="inlineStr">
        <is>
          <t/>
        </is>
      </c>
      <c r="BM220" t="inlineStr">
        <is>
          <t/>
        </is>
      </c>
      <c r="BN220" s="2" t="inlineStr">
        <is>
          <t>pakalpojumu kvalitāte</t>
        </is>
      </c>
      <c r="BO220" s="2" t="inlineStr">
        <is>
          <t>3</t>
        </is>
      </c>
      <c r="BP220" s="2" t="inlineStr">
        <is>
          <t/>
        </is>
      </c>
      <c r="BQ220" t="inlineStr">
        <is>
          <t/>
        </is>
      </c>
      <c r="BR220" s="2" t="inlineStr">
        <is>
          <t>kwalità tas-servizz</t>
        </is>
      </c>
      <c r="BS220" s="2" t="inlineStr">
        <is>
          <t>3</t>
        </is>
      </c>
      <c r="BT220" s="2" t="inlineStr">
        <is>
          <t/>
        </is>
      </c>
      <c r="BU220" t="inlineStr">
        <is>
          <t>għadd ta' aspetti relatati tat-telefonija u n-networks tal-kompjuter li jippermettu t-trasport ta' traffiku b'rekwiżiti speċjali</t>
        </is>
      </c>
      <c r="BV220" s="2" t="inlineStr">
        <is>
          <t>kwaliteit van de diensten</t>
        </is>
      </c>
      <c r="BW220" s="2" t="inlineStr">
        <is>
          <t>2</t>
        </is>
      </c>
      <c r="BX220" s="2" t="inlineStr">
        <is>
          <t/>
        </is>
      </c>
      <c r="BY220" t="inlineStr">
        <is>
          <t>"De kwaliteitsspecificatie van een communicatiekanaal, -systeem, virtueel communicatiekanaal, computercommunicatiesessie enz. Kwaliteit van de dienst(verlening) kan bijvorbeeld worden gemeten in termen van signaal/ruisverhouding, bitfoutenpercentage, berichtdoorvoersnelheid of blokkeerkans."</t>
        </is>
      </c>
      <c r="BZ220" s="2" t="inlineStr">
        <is>
          <t>jakość usług|
QoS</t>
        </is>
      </c>
      <c r="CA220" s="2" t="inlineStr">
        <is>
          <t>3|
3</t>
        </is>
      </c>
      <c r="CB220" s="2" t="inlineStr">
        <is>
          <t xml:space="preserve">|
</t>
        </is>
      </c>
      <c r="CC220" t="inlineStr">
        <is>
          <t>całość właściwości usługi telekomunikacyjnej stanowiących podstawę do zaspokojenia wyrażonych i zakładanych potrzeb użytkownika tej usługi</t>
        </is>
      </c>
      <c r="CD220" s="2" t="inlineStr">
        <is>
          <t>qualidade de serviço</t>
        </is>
      </c>
      <c r="CE220" s="2" t="inlineStr">
        <is>
          <t>3</t>
        </is>
      </c>
      <c r="CF220" s="2" t="inlineStr">
        <is>
          <t/>
        </is>
      </c>
      <c r="CG220" t="inlineStr">
        <is>
          <t>Efeito global pedido pelas características de um serviço fornecido ao utilizador que determinam o seu grau de satisfação na utilização.</t>
        </is>
      </c>
      <c r="CH220" t="inlineStr">
        <is>
          <t/>
        </is>
      </c>
      <c r="CI220" t="inlineStr">
        <is>
          <t/>
        </is>
      </c>
      <c r="CJ220" t="inlineStr">
        <is>
          <t/>
        </is>
      </c>
      <c r="CK220" t="inlineStr">
        <is>
          <t/>
        </is>
      </c>
      <c r="CL220" s="2" t="inlineStr">
        <is>
          <t>kvalita služby</t>
        </is>
      </c>
      <c r="CM220" s="2" t="inlineStr">
        <is>
          <t>3</t>
        </is>
      </c>
      <c r="CN220" s="2" t="inlineStr">
        <is>
          <t/>
        </is>
      </c>
      <c r="CO220" t="inlineStr">
        <is>
          <t>súhrnné pôsobenie výkonnosti služby, ktoré stanovuje stupeň spokojnosti používateľa služby; kvalita služby je charakterizovaná kombináciou aspektov podpory prevádzky služby, prevádzkyschopnosti služby, schopnosti plniť úlohy prevádzky, bezpečnosti prevádzky služby a ďalších faktorov špecifických pre každú službu</t>
        </is>
      </c>
      <c r="CP220" s="2" t="inlineStr">
        <is>
          <t>kakovost storitve</t>
        </is>
      </c>
      <c r="CQ220" s="2" t="inlineStr">
        <is>
          <t>3</t>
        </is>
      </c>
      <c r="CR220" s="2" t="inlineStr">
        <is>
          <t/>
        </is>
      </c>
      <c r="CS220" t="inlineStr">
        <is>
          <t/>
        </is>
      </c>
      <c r="CT220" s="2" t="inlineStr">
        <is>
          <t>tjänstekvalitet</t>
        </is>
      </c>
      <c r="CU220" s="2" t="inlineStr">
        <is>
          <t>3</t>
        </is>
      </c>
      <c r="CV220" s="2" t="inlineStr">
        <is>
          <t/>
        </is>
      </c>
      <c r="CW220" t="inlineStr">
        <is>
          <t>samlad effekt av tjänsteprestationer som bestämmer en tjänsteanvändares grad av tillfredsställelse</t>
        </is>
      </c>
    </row>
    <row r="221">
      <c r="A221" s="1" t="str">
        <f>HYPERLINK("https://iate.europa.eu/entry/result/3543211/all", "3543211")</f>
        <v>3543211</v>
      </c>
      <c r="B221" t="inlineStr">
        <is>
          <t>INTERNATIONAL RELATIONS;EDUCATION AND COMMUNICATIONS</t>
        </is>
      </c>
      <c r="C221" t="inlineStr">
        <is>
          <t>INTERNATIONAL RELATIONS|defence;EDUCATION AND COMMUNICATIONS|information technology and data processing</t>
        </is>
      </c>
      <c r="D221" t="inlineStr">
        <is>
          <t>yes</t>
        </is>
      </c>
      <c r="E221" t="inlineStr">
        <is>
          <t/>
        </is>
      </c>
      <c r="F221" s="2" t="inlineStr">
        <is>
          <t>кибернетична отбрана|
киберотбрана</t>
        </is>
      </c>
      <c r="G221" s="2" t="inlineStr">
        <is>
          <t>3|
3</t>
        </is>
      </c>
      <c r="H221" s="2" t="inlineStr">
        <is>
          <t xml:space="preserve">|
</t>
        </is>
      </c>
      <c r="I221" t="inlineStr">
        <is>
          <t>действия, съчетаващи осигуреност на информацията, защита на компютърната мрежа и защита на критичната инфраструктура с цел да се предотврати, разкрие и реагира на опити на противника да манипулира информация или инфраструктура</t>
        </is>
      </c>
      <c r="J221" s="2" t="inlineStr">
        <is>
          <t>kybernetická obrana</t>
        </is>
      </c>
      <c r="K221" s="2" t="inlineStr">
        <is>
          <t>3</t>
        </is>
      </c>
      <c r="L221" s="2" t="inlineStr">
        <is>
          <t/>
        </is>
      </c>
      <c r="M221" t="inlineStr">
        <is>
          <t>Obrana proti kybernetickému útoku a zmírňování jeho následků. Také rezistence subjektu na útok a schopnost se účinně bránit.</t>
        </is>
      </c>
      <c r="N221" s="2" t="inlineStr">
        <is>
          <t>cyberforsvar|
forsvar mod cyberangreb</t>
        </is>
      </c>
      <c r="O221" s="2" t="inlineStr">
        <is>
          <t>3|
2</t>
        </is>
      </c>
      <c r="P221" s="2" t="inlineStr">
        <is>
          <t xml:space="preserve">preferred|
</t>
        </is>
      </c>
      <c r="Q221" t="inlineStr">
        <is>
          <t>foranstaltninger, der træffes for at detektere, reagere på og overvinde cybertrusler, navnlig de trusler, der er rettet mod nationale forsvars- og sikkerhedsinteresser eller kritisk infrastruktur</t>
        </is>
      </c>
      <c r="R221" s="2" t="inlineStr">
        <is>
          <t>Cyberabwehr</t>
        </is>
      </c>
      <c r="S221" s="2" t="inlineStr">
        <is>
          <t>3</t>
        </is>
      </c>
      <c r="T221" s="2" t="inlineStr">
        <is>
          <t/>
        </is>
      </c>
      <c r="U221" t="inlineStr">
        <is>
          <t>Schutz- und Abwehrmaßnahmen zur Sicherstellung der Sicherheit im Cyberraum und zum Schutz kritischer Informationsinfrastrukturen, um die Integrität, Authentizität und Vertraulichkeit von Daten zu wahren</t>
        </is>
      </c>
      <c r="V221" s="2" t="inlineStr">
        <is>
          <t>άμυνα στον κυβερνοχώρο|
κυβερνοάμυνα</t>
        </is>
      </c>
      <c r="W221" s="2" t="inlineStr">
        <is>
          <t>3|
4</t>
        </is>
      </c>
      <c r="X221" s="2" t="inlineStr">
        <is>
          <t xml:space="preserve">|
</t>
        </is>
      </c>
      <c r="Y221" t="inlineStr">
        <is>
          <t/>
        </is>
      </c>
      <c r="Z221" s="2" t="inlineStr">
        <is>
          <t>cyberdefence|
cyber defence|
CyD|
cyber-defence</t>
        </is>
      </c>
      <c r="AA221" s="2" t="inlineStr">
        <is>
          <t>1|
3|
3|
1</t>
        </is>
      </c>
      <c r="AB221" s="2" t="inlineStr">
        <is>
          <t xml:space="preserve">|
|
|
</t>
        </is>
      </c>
      <c r="AC221" t="inlineStr">
        <is>
          <t>actions taken to detect, respond to and recover from cyber threats, particularly those targeting national defence and security interests or critical infrastructure</t>
        </is>
      </c>
      <c r="AD221" s="2" t="inlineStr">
        <is>
          <t>ciberdefensa</t>
        </is>
      </c>
      <c r="AE221" s="2" t="inlineStr">
        <is>
          <t>3</t>
        </is>
      </c>
      <c r="AF221" s="2" t="inlineStr">
        <is>
          <t/>
        </is>
      </c>
      <c r="AG221" t="inlineStr">
        <is>
          <t>Medidas destinadas a prevenir y combatir ataques &lt;a href="/entry/result/919510/all" id="ENTRY_TO_ENTRY_CONVERTER" target="_blank"&gt;IATE:919510&lt;/a&gt; contra las infraestructuras, redes y sistemas informáticos &lt;a href="/entry/result/748671/all" id="ENTRY_TO_ENTRY_CONVERTER" target="_blank"&gt;IATE:748671&lt;/a&gt; . Abarcan el aseguramiento de la información &lt;a href="/entry/result/3500350/all" id="ENTRY_TO_ENTRY_CONVERTER" target="_blank"&gt;IATE:3500350&lt;/a&gt; , la defensa de las redes informáticas (con inclusión de acciones de respuesta), y la protección de infraestructuras críticas &lt;a href="/entry/result/932915/all" id="ENTRY_TO_ENTRY_CONVERTER" target="_blank"&gt;IATE:932915&lt;/a&gt; junto con capacidades habilitadoras &lt;a href="/entry/result/933715/all" id="ENTRY_TO_ENTRY_CONVERTER" target="_blank"&gt;IATE:933715&lt;/a&gt; (como protección electrónica &lt;a href="/entry/result/1877780/all" id="ENTRY_TO_ENTRY_CONVERTER" target="_blank"&gt;IATE:1877780&lt;/a&gt; , apoyo a infraestructuras, críticas, etc.) para prevenir, detectar y, en último término, responder ante la capacidad de los adversarios de obstaculizar o manipular la información o las infraestructuras.</t>
        </is>
      </c>
      <c r="AH221" s="2" t="inlineStr">
        <is>
          <t>küberkaitse</t>
        </is>
      </c>
      <c r="AI221" s="2" t="inlineStr">
        <is>
          <t>3</t>
        </is>
      </c>
      <c r="AJ221" s="2" t="inlineStr">
        <is>
          <t/>
        </is>
      </c>
      <c r="AK221" t="inlineStr">
        <is>
          <t>meetmed, mida võetakse &lt;i&gt;küberohtudele&lt;/i&gt; [ &lt;a href="/entry/result/2213475/all" id="ENTRY_TO_ENTRY_CONVERTER" target="_blank"&gt;IATE:2213475&lt;/a&gt; ] reageerimiseks ja nendest taastumiseks, eelkõige riigi kaitse- ja julgeolekualaseid huve või olulist infrastruktuuri puudutavate küberohtude puhul</t>
        </is>
      </c>
      <c r="AL221" s="2" t="inlineStr">
        <is>
          <t>verkkopuolustus|
kyberpuolustus|
tietoverkkopuolustus</t>
        </is>
      </c>
      <c r="AM221" s="2" t="inlineStr">
        <is>
          <t>3|
3|
3</t>
        </is>
      </c>
      <c r="AN221" s="2" t="inlineStr">
        <is>
          <t xml:space="preserve">|
preferred|
</t>
        </is>
      </c>
      <c r="AO221" t="inlineStr">
        <is>
          <t>kyberturvallisuuden maanpuolustuksellinen osa-alue, joka muodostuu tiedustelun, vaikuttamisen jasuojautumisen suorituskyvyistä</t>
        </is>
      </c>
      <c r="AP221" s="2" t="inlineStr">
        <is>
          <t>cyberdéfense</t>
        </is>
      </c>
      <c r="AQ221" s="2" t="inlineStr">
        <is>
          <t>3</t>
        </is>
      </c>
      <c r="AR221" s="2" t="inlineStr">
        <is>
          <t/>
        </is>
      </c>
      <c r="AS221" t="inlineStr">
        <is>
          <t>ensemble des mesures techniques et non techniques permettant à un Etat de défendre dans le cyberespace les systèmes d'information jugés essentiels</t>
        </is>
      </c>
      <c r="AT221" s="2" t="inlineStr">
        <is>
          <t>cibearchosaint</t>
        </is>
      </c>
      <c r="AU221" s="2" t="inlineStr">
        <is>
          <t>3</t>
        </is>
      </c>
      <c r="AV221" s="2" t="inlineStr">
        <is>
          <t/>
        </is>
      </c>
      <c r="AW221" t="inlineStr">
        <is>
          <t/>
        </is>
      </c>
      <c r="AX221" s="2" t="inlineStr">
        <is>
          <t>kiberobrana</t>
        </is>
      </c>
      <c r="AY221" s="2" t="inlineStr">
        <is>
          <t>2</t>
        </is>
      </c>
      <c r="AZ221" s="2" t="inlineStr">
        <is>
          <t/>
        </is>
      </c>
      <c r="BA221" t="inlineStr">
        <is>
          <t/>
        </is>
      </c>
      <c r="BB221" s="2" t="inlineStr">
        <is>
          <t>kibervédelem</t>
        </is>
      </c>
      <c r="BC221" s="2" t="inlineStr">
        <is>
          <t>4</t>
        </is>
      </c>
      <c r="BD221" s="2" t="inlineStr">
        <is>
          <t/>
        </is>
      </c>
      <c r="BE221" t="inlineStr">
        <is>
          <t>a kibertérből származó fenyegetések [ &lt;a href="/entry/result/2213475/all" id="ENTRY_TO_ENTRY_CONVERTER" target="_blank"&gt;IATE:2213475&lt;/a&gt; ] és támadások [ &lt;a href="/entry/result/919510/all" id="ENTRY_TO_ENTRY_CONVERTER" target="_blank"&gt;IATE:919510&lt;/a&gt; ] kivédésére irányuló intézkedések összessége</t>
        </is>
      </c>
      <c r="BF221" s="2" t="inlineStr">
        <is>
          <t>difesa cibernetica|
ciberdifesa</t>
        </is>
      </c>
      <c r="BG221" s="2" t="inlineStr">
        <is>
          <t>3|
3</t>
        </is>
      </c>
      <c r="BH221" s="2" t="inlineStr">
        <is>
          <t xml:space="preserve">|
</t>
        </is>
      </c>
      <c r="BI221" t="inlineStr">
        <is>
          <t>protezione dei sistemi di informazione e comunicazione dai cosiddetti "ciberattacchi", ovvero da offensive informatiche da parte di attori statali e non statali che possono mettere a rischio la sicurezza degli stati</t>
        </is>
      </c>
      <c r="BJ221" s="2" t="inlineStr">
        <is>
          <t>kibernetinė gynyba</t>
        </is>
      </c>
      <c r="BK221" s="2" t="inlineStr">
        <is>
          <t>3</t>
        </is>
      </c>
      <c r="BL221" s="2" t="inlineStr">
        <is>
          <t/>
        </is>
      </c>
      <c r="BM221" t="inlineStr">
        <is>
          <t>aptikimo, reagavimo ir atkūrimo po sudėtingų kibernetinių grėsmių, ypač nukreiptų į nacionalinius gynybos ir saugumo interesus ar ypatingos svarbos infrastruktūrą, veiksmai</t>
        </is>
      </c>
      <c r="BN221" s="2" t="inlineStr">
        <is>
          <t>kiberaizsardzība</t>
        </is>
      </c>
      <c r="BO221" s="2" t="inlineStr">
        <is>
          <t>3</t>
        </is>
      </c>
      <c r="BP221" s="2" t="inlineStr">
        <is>
          <t/>
        </is>
      </c>
      <c r="BQ221" t="inlineStr">
        <is>
          <t>pasākumi, lai atklātu un novērstu kiberdraudus [ &lt;a href="/entry/result/2213475/all" id="ENTRY_TO_ENTRY_CONVERTER" target="_blank"&gt;IATE:2213475&lt;/a&gt; ] un reaģētu uz tiem, jo īpaši attiecībā uz draudiem, kas vērsti uz valsts aizsardzības un drošības interesēm vai kritiskām infrastruktūrām</t>
        </is>
      </c>
      <c r="BR221" s="2" t="inlineStr">
        <is>
          <t>difiża ċibernetika|
ċiberdifiża</t>
        </is>
      </c>
      <c r="BS221" s="2" t="inlineStr">
        <is>
          <t>3|
3</t>
        </is>
      </c>
      <c r="BT221" s="2" t="inlineStr">
        <is>
          <t xml:space="preserve">|
</t>
        </is>
      </c>
      <c r="BU221" t="inlineStr">
        <is>
          <t>tinkorpora l-miżuri kollha li jiddefendu ċ-ċiberspazju b'mezzi militari u dawk adatti biex jinkisbu miri strateġiċi militari u li jħallu lil Stat jiddefendi s-sistemi ta' informazzjoni taċ-ċiberspazju li huwa jikkunsidra li huma importanti</t>
        </is>
      </c>
      <c r="BV221" s="2" t="inlineStr">
        <is>
          <t>cyberdefensie</t>
        </is>
      </c>
      <c r="BW221" s="2" t="inlineStr">
        <is>
          <t>3</t>
        </is>
      </c>
      <c r="BX221" s="2" t="inlineStr">
        <is>
          <t/>
        </is>
      </c>
      <c r="BY221" t="inlineStr">
        <is>
          <t>het brede spectrum van maatregelen op civiel en militair gebied om zich te wapenen tegen en te reageren op cyberaanslagen</t>
        </is>
      </c>
      <c r="BZ221" s="2" t="inlineStr">
        <is>
          <t>cyberobrona</t>
        </is>
      </c>
      <c r="CA221" s="2" t="inlineStr">
        <is>
          <t>3</t>
        </is>
      </c>
      <c r="CB221" s="2" t="inlineStr">
        <is>
          <t/>
        </is>
      </c>
      <c r="CC221" t="inlineStr">
        <is>
          <t>wysiłki militarne zmierzające do ochrony przed cyberatakami [ &lt;a href="/entry/result/919510/all" id="ENTRY_TO_ENTRY_CONVERTER" target="_blank"&gt;IATE:919510&lt;/a&gt; ] i reagowania na nie lub działania prewencyjne i reagowanie zmierzające do ograniczenia szkód sieci cyfrowych, spowodowanych przez katastrofy naturalne i wypadki</t>
        </is>
      </c>
      <c r="CD221" s="2" t="inlineStr">
        <is>
          <t>ciberdefesa</t>
        </is>
      </c>
      <c r="CE221" s="2" t="inlineStr">
        <is>
          <t>3</t>
        </is>
      </c>
      <c r="CF221" s="2" t="inlineStr">
        <is>
          <t/>
        </is>
      </c>
      <c r="CG221" t="inlineStr">
        <is>
          <t>Conjunto de medidas destinadas a proteger os sistemas de comunicação e informação contra ciberataques suscetíveis de colocar em risco a segurança e defesa do Estado, e centradas na deteção das ameaças informáticas, na resposta a dar e na recuperação posterior.</t>
        </is>
      </c>
      <c r="CH221" s="2" t="inlineStr">
        <is>
          <t>apărare cibernetică</t>
        </is>
      </c>
      <c r="CI221" s="2" t="inlineStr">
        <is>
          <t>3</t>
        </is>
      </c>
      <c r="CJ221" s="2" t="inlineStr">
        <is>
          <t/>
        </is>
      </c>
      <c r="CK221" t="inlineStr">
        <is>
          <t>acțiuni desfășurate în spațiul cibernetic în scopul protejării, monitorizării, analizării, detectării, contracarării agresiunilor și asigurării răspunsului oportun împotriva amenințărilor asupra infrastructurilor cibernetice specifice apărării naționale</t>
        </is>
      </c>
      <c r="CL221" s="2" t="inlineStr">
        <is>
          <t>kybernetická obrana</t>
        </is>
      </c>
      <c r="CM221" s="2" t="inlineStr">
        <is>
          <t>3</t>
        </is>
      </c>
      <c r="CN221" s="2" t="inlineStr">
        <is>
          <t/>
        </is>
      </c>
      <c r="CO221" t="inlineStr">
        <is>
          <t>opatrenia zamerané na predchádzanie kybernetických hrozieb, ich odhaľovanie, reakciu na ne a zotavenie z ich následkov</t>
        </is>
      </c>
      <c r="CP221" s="2" t="inlineStr">
        <is>
          <t>kibernetska obramba</t>
        </is>
      </c>
      <c r="CQ221" s="2" t="inlineStr">
        <is>
          <t>3</t>
        </is>
      </c>
      <c r="CR221" s="2" t="inlineStr">
        <is>
          <t/>
        </is>
      </c>
      <c r="CS221" t="inlineStr">
        <is>
          <t/>
        </is>
      </c>
      <c r="CT221" s="2" t="inlineStr">
        <is>
          <t>cyberförsvar|
it-försvar</t>
        </is>
      </c>
      <c r="CU221" s="2" t="inlineStr">
        <is>
          <t>2|
3</t>
        </is>
      </c>
      <c r="CV221" s="2" t="inlineStr">
        <is>
          <t xml:space="preserve">|
</t>
        </is>
      </c>
      <c r="CW221" t="inlineStr">
        <is>
          <t/>
        </is>
      </c>
    </row>
    <row r="222">
      <c r="A222" s="1" t="str">
        <f>HYPERLINK("https://iate.europa.eu/entry/result/3569616/all", "3569616")</f>
        <v>3569616</v>
      </c>
      <c r="B222" t="inlineStr">
        <is>
          <t>TRADE</t>
        </is>
      </c>
      <c r="C222" t="inlineStr">
        <is>
          <t>TRADE|marketing|commercial transaction</t>
        </is>
      </c>
      <c r="D222" t="inlineStr">
        <is>
          <t>yes</t>
        </is>
      </c>
      <c r="E222" t="inlineStr">
        <is>
          <t/>
        </is>
      </c>
      <c r="F222" s="2" t="inlineStr">
        <is>
          <t>покупка в приложение</t>
        </is>
      </c>
      <c r="G222" s="2" t="inlineStr">
        <is>
          <t>3</t>
        </is>
      </c>
      <c r="H222" s="2" t="inlineStr">
        <is>
          <t/>
        </is>
      </c>
      <c r="I222" t="inlineStr">
        <is>
          <t>покупка на допълнително съдържание или услуги (като допълнителни ходове в игра, различни теми за фон и др.) в мобилно приложение</t>
        </is>
      </c>
      <c r="J222" s="2" t="inlineStr">
        <is>
          <t>nákup v rámci aplikace|
nákup z aplikace|
nákup v aplikaci</t>
        </is>
      </c>
      <c r="K222" s="2" t="inlineStr">
        <is>
          <t>3|
3|
3</t>
        </is>
      </c>
      <c r="L222" s="2" t="inlineStr">
        <is>
          <t xml:space="preserve">|
|
</t>
        </is>
      </c>
      <c r="M222" t="inlineStr">
        <is>
          <t>transakce uskutečněná zákazníkem v rámci aplikace s cílem zakoupit si k této aplikaci doplňující prvky a funkce</t>
        </is>
      </c>
      <c r="N222" s="2" t="inlineStr">
        <is>
          <t>køb i apps|
køb via apps|
in app-køb|
apptilkøb</t>
        </is>
      </c>
      <c r="O222" s="2" t="inlineStr">
        <is>
          <t>3|
3|
3|
3</t>
        </is>
      </c>
      <c r="P222" s="2" t="inlineStr">
        <is>
          <t xml:space="preserve">|
|
|
</t>
        </is>
      </c>
      <c r="Q222" t="inlineStr">
        <is>
          <t>indkøb i apps</t>
        </is>
      </c>
      <c r="R222" s="2" t="inlineStr">
        <is>
          <t>In-App-Kauf</t>
        </is>
      </c>
      <c r="S222" s="2" t="inlineStr">
        <is>
          <t>3</t>
        </is>
      </c>
      <c r="T222" s="2" t="inlineStr">
        <is>
          <t/>
        </is>
      </c>
      <c r="U222" t="inlineStr">
        <is>
          <t>in einer App, die diese Option anbietet, getätigter Kauf</t>
        </is>
      </c>
      <c r="V222" s="2" t="inlineStr">
        <is>
          <t>αγορά εντός εφαρμογής</t>
        </is>
      </c>
      <c r="W222" s="2" t="inlineStr">
        <is>
          <t>3</t>
        </is>
      </c>
      <c r="X222" s="2" t="inlineStr">
        <is>
          <t/>
        </is>
      </c>
      <c r="Y222" t="inlineStr">
        <is>
          <t>Η αγορά πρόσθετου περιεχομένου ή υπηρεσιών εντός μιας ηλεκτρονικής εφαρμογής σε ταμπλέτες ή κινητά τηλέφωνα</t>
        </is>
      </c>
      <c r="Z222" s="2" t="inlineStr">
        <is>
          <t>in-app purchase</t>
        </is>
      </c>
      <c r="AA222" s="2" t="inlineStr">
        <is>
          <t>3</t>
        </is>
      </c>
      <c r="AB222" s="2" t="inlineStr">
        <is>
          <t/>
        </is>
      </c>
      <c r="AC222" t="inlineStr">
        <is>
          <t>purchase made from within a mobile application</t>
        </is>
      </c>
      <c r="AD222" s="2" t="inlineStr">
        <is>
          <t>compra integrada en la aplicación|
compra integrada</t>
        </is>
      </c>
      <c r="AE222" s="2" t="inlineStr">
        <is>
          <t>3|
3</t>
        </is>
      </c>
      <c r="AF222" s="2" t="inlineStr">
        <is>
          <t xml:space="preserve">|
</t>
        </is>
      </c>
      <c r="AG222" t="inlineStr">
        <is>
          <t>Compra de contenidos y servicios realizada desde dentro de una aplicación.</t>
        </is>
      </c>
      <c r="AH222" s="2" t="inlineStr">
        <is>
          <t>äpisisene ost</t>
        </is>
      </c>
      <c r="AI222" s="2" t="inlineStr">
        <is>
          <t>3</t>
        </is>
      </c>
      <c r="AJ222" s="2" t="inlineStr">
        <is>
          <t/>
        </is>
      </c>
      <c r="AK222" t="inlineStr">
        <is>
          <t/>
        </is>
      </c>
      <c r="AL222" s="2" t="inlineStr">
        <is>
          <t>sovelluksen kautta tehtävä osto|
sovelluksen sisäinen osto</t>
        </is>
      </c>
      <c r="AM222" s="2" t="inlineStr">
        <is>
          <t>3|
3</t>
        </is>
      </c>
      <c r="AN222" s="2" t="inlineStr">
        <is>
          <t xml:space="preserve">|
</t>
        </is>
      </c>
      <c r="AO222" t="inlineStr">
        <is>
          <t/>
        </is>
      </c>
      <c r="AP222" s="2" t="inlineStr">
        <is>
          <t>achat intégré à l'application</t>
        </is>
      </c>
      <c r="AQ222" s="2" t="inlineStr">
        <is>
          <t>3</t>
        </is>
      </c>
      <c r="AR222" s="2" t="inlineStr">
        <is>
          <t/>
        </is>
      </c>
      <c r="AS222" t="inlineStr">
        <is>
          <t/>
        </is>
      </c>
      <c r="AT222" s="2" t="inlineStr">
        <is>
          <t>ceannachán ionaipe|
IAP</t>
        </is>
      </c>
      <c r="AU222" s="2" t="inlineStr">
        <is>
          <t>3|
3</t>
        </is>
      </c>
      <c r="AV222" s="2" t="inlineStr">
        <is>
          <t xml:space="preserve">|
</t>
        </is>
      </c>
      <c r="AW222" t="inlineStr">
        <is>
          <t/>
        </is>
      </c>
      <c r="AX222" s="2" t="inlineStr">
        <is>
          <t>kupnja unutar aplikacije</t>
        </is>
      </c>
      <c r="AY222" s="2" t="inlineStr">
        <is>
          <t>3</t>
        </is>
      </c>
      <c r="AZ222" s="2" t="inlineStr">
        <is>
          <t/>
        </is>
      </c>
      <c r="BA222" t="inlineStr">
        <is>
          <t/>
        </is>
      </c>
      <c r="BB222" s="2" t="inlineStr">
        <is>
          <t>alkalmazáson belüli vásárlás</t>
        </is>
      </c>
      <c r="BC222" s="2" t="inlineStr">
        <is>
          <t>4</t>
        </is>
      </c>
      <c r="BD222" s="2" t="inlineStr">
        <is>
          <t/>
        </is>
      </c>
      <c r="BE222" t="inlineStr">
        <is>
          <t/>
        </is>
      </c>
      <c r="BF222" s="2" t="inlineStr">
        <is>
          <t>acquisto in-app</t>
        </is>
      </c>
      <c r="BG222" s="2" t="inlineStr">
        <is>
          <t>3</t>
        </is>
      </c>
      <c r="BH222" s="2" t="inlineStr">
        <is>
          <t/>
        </is>
      </c>
      <c r="BI222" t="inlineStr">
        <is>
          <t>acquisto di oggetti e abbonamenti all’interno di un’applicazione mobile</t>
        </is>
      </c>
      <c r="BJ222" s="2" t="inlineStr">
        <is>
          <t>programėlės priepirka</t>
        </is>
      </c>
      <c r="BK222" s="2" t="inlineStr">
        <is>
          <t>2</t>
        </is>
      </c>
      <c r="BL222" s="2" t="inlineStr">
        <is>
          <t/>
        </is>
      </c>
      <c r="BM222" t="inlineStr">
        <is>
          <t>perkamas mobiliojosios programėlės papildymas</t>
        </is>
      </c>
      <c r="BN222" s="2" t="inlineStr">
        <is>
          <t>pirkums lietotnē</t>
        </is>
      </c>
      <c r="BO222" s="2" t="inlineStr">
        <is>
          <t>2</t>
        </is>
      </c>
      <c r="BP222" s="2" t="inlineStr">
        <is>
          <t/>
        </is>
      </c>
      <c r="BQ222" t="inlineStr">
        <is>
          <t/>
        </is>
      </c>
      <c r="BR222" s="2" t="inlineStr">
        <is>
          <t>xiri fl-applikazzjoni stess|
xiri waqt l-użu ta' app|
xiri in-app</t>
        </is>
      </c>
      <c r="BS222" s="2" t="inlineStr">
        <is>
          <t>3|
2|
3</t>
        </is>
      </c>
      <c r="BT222" s="2" t="inlineStr">
        <is>
          <t xml:space="preserve">|
|
</t>
        </is>
      </c>
      <c r="BU222" t="inlineStr">
        <is>
          <t>xiri li jsir direttament minn ġo applikazzjoni għall-apparati mobbli</t>
        </is>
      </c>
      <c r="BV222" s="2" t="inlineStr">
        <is>
          <t>in-app-aankoop</t>
        </is>
      </c>
      <c r="BW222" s="2" t="inlineStr">
        <is>
          <t>3</t>
        </is>
      </c>
      <c r="BX222" s="2" t="inlineStr">
        <is>
          <t/>
        </is>
      </c>
      <c r="BY222" t="inlineStr">
        <is>
          <t>aankoop gemaakt vanuit een applicatie op een mobiel elektronisch apparaat</t>
        </is>
      </c>
      <c r="BZ222" s="2" t="inlineStr">
        <is>
          <t>zakup wewnątrz aplikacji</t>
        </is>
      </c>
      <c r="CA222" s="2" t="inlineStr">
        <is>
          <t>3</t>
        </is>
      </c>
      <c r="CB222" s="2" t="inlineStr">
        <is>
          <t/>
        </is>
      </c>
      <c r="CC222" t="inlineStr">
        <is>
          <t/>
        </is>
      </c>
      <c r="CD222" s="2" t="inlineStr">
        <is>
          <t>compra em aplicação|
compra via aplicação</t>
        </is>
      </c>
      <c r="CE222" s="2" t="inlineStr">
        <is>
          <t>3|
3</t>
        </is>
      </c>
      <c r="CF222" s="2" t="inlineStr">
        <is>
          <t>|
preferred</t>
        </is>
      </c>
      <c r="CG222" t="inlineStr">
        <is>
          <t>Compra realizada a partir de uma aplicação móvel.</t>
        </is>
      </c>
      <c r="CH222" s="2" t="inlineStr">
        <is>
          <t>achiziție în cadrul aplicației</t>
        </is>
      </c>
      <c r="CI222" s="2" t="inlineStr">
        <is>
          <t>3</t>
        </is>
      </c>
      <c r="CJ222" s="2" t="inlineStr">
        <is>
          <t/>
        </is>
      </c>
      <c r="CK222" t="inlineStr">
        <is>
          <t/>
        </is>
      </c>
      <c r="CL222" s="2" t="inlineStr">
        <is>
          <t>nákup v rámci aplikácie</t>
        </is>
      </c>
      <c r="CM222" s="2" t="inlineStr">
        <is>
          <t>3</t>
        </is>
      </c>
      <c r="CN222" s="2" t="inlineStr">
        <is>
          <t/>
        </is>
      </c>
      <c r="CO222" t="inlineStr">
        <is>
          <t>nákup uskutočnený v rámci mobilnej aplikácie</t>
        </is>
      </c>
      <c r="CP222" s="2" t="inlineStr">
        <is>
          <t>nakup v aplikaciji</t>
        </is>
      </c>
      <c r="CQ222" s="2" t="inlineStr">
        <is>
          <t>3</t>
        </is>
      </c>
      <c r="CR222" s="2" t="inlineStr">
        <is>
          <t/>
        </is>
      </c>
      <c r="CS222" t="inlineStr">
        <is>
          <t/>
        </is>
      </c>
      <c r="CT222" s="2" t="inlineStr">
        <is>
          <t>köp i app</t>
        </is>
      </c>
      <c r="CU222" s="2" t="inlineStr">
        <is>
          <t>3</t>
        </is>
      </c>
      <c r="CV222" s="2" t="inlineStr">
        <is>
          <t/>
        </is>
      </c>
      <c r="CW222" t="inlineStr">
        <is>
          <t>möjlighet att köpa direkt från internet genom en app utan att lämna appen</t>
        </is>
      </c>
    </row>
    <row r="223">
      <c r="A223" s="1" t="str">
        <f>HYPERLINK("https://iate.europa.eu/entry/result/3563714/all", "3563714")</f>
        <v>3563714</v>
      </c>
      <c r="B223" t="inlineStr">
        <is>
          <t>INTERNATIONAL RELATIONS;POLITICS;EDUCATION AND COMMUNICATIONS</t>
        </is>
      </c>
      <c r="C223" t="inlineStr">
        <is>
          <t>INTERNATIONAL RELATIONS|international balance|international security;POLITICS|politics and public safety|public safety;EDUCATION AND COMMUNICATIONS|information technology and data processing</t>
        </is>
      </c>
      <c r="D223" t="inlineStr">
        <is>
          <t>yes</t>
        </is>
      </c>
      <c r="E223" t="inlineStr">
        <is>
          <t/>
        </is>
      </c>
      <c r="F223" s="2" t="inlineStr">
        <is>
          <t>състояние на киберсигурността|
модел на киберсигурност</t>
        </is>
      </c>
      <c r="G223" s="2" t="inlineStr">
        <is>
          <t>3|
3</t>
        </is>
      </c>
      <c r="H223" s="2" t="inlineStr">
        <is>
          <t xml:space="preserve">|
</t>
        </is>
      </c>
      <c r="I223" t="inlineStr">
        <is>
          <t/>
        </is>
      </c>
      <c r="J223" s="2" t="inlineStr">
        <is>
          <t>stav zabezpečení|
stav kybernetické bezpečnosti|
připravenost odolávat rizikům</t>
        </is>
      </c>
      <c r="K223" s="2" t="inlineStr">
        <is>
          <t>3|
3|
3</t>
        </is>
      </c>
      <c r="L223" s="2" t="inlineStr">
        <is>
          <t xml:space="preserve">|
|
</t>
        </is>
      </c>
      <c r="M223" t="inlineStr">
        <is>
          <t>bezpečnostní status sítí, informací a systémů organizace určený na základě zdrojů informační architektury (např. osob, hardwaru, softwaru nebo politik) a zavedené kapacity umožňující řídit obranu organizace před kybernetickými útoky a reagovat na změnu situace</t>
        </is>
      </c>
      <c r="N223" s="2" t="inlineStr">
        <is>
          <t>sikkerhedsstatus</t>
        </is>
      </c>
      <c r="O223" s="2" t="inlineStr">
        <is>
          <t>3</t>
        </is>
      </c>
      <c r="P223" s="2" t="inlineStr">
        <is>
          <t/>
        </is>
      </c>
      <c r="Q223" t="inlineStr">
        <is>
          <t/>
        </is>
      </c>
      <c r="R223" s="2" t="inlineStr">
        <is>
          <t>Sicherheitslage|
Gefährdungslage</t>
        </is>
      </c>
      <c r="S223" s="2" t="inlineStr">
        <is>
          <t>3|
3</t>
        </is>
      </c>
      <c r="T223" s="2" t="inlineStr">
        <is>
          <t xml:space="preserve">|
</t>
        </is>
      </c>
      <c r="U223" t="inlineStr">
        <is>
          <t/>
        </is>
      </c>
      <c r="V223" s="2" t="inlineStr">
        <is>
          <t>κατάσταση κυβερνοασφάλειας</t>
        </is>
      </c>
      <c r="W223" s="2" t="inlineStr">
        <is>
          <t>3</t>
        </is>
      </c>
      <c r="X223" s="2" t="inlineStr">
        <is>
          <t/>
        </is>
      </c>
      <c r="Y223" t="inlineStr">
        <is>
          <t/>
        </is>
      </c>
      <c r="Z223" s="2" t="inlineStr">
        <is>
          <t>cyber posture|
risk posture|
security posture|
cybersecurity posture</t>
        </is>
      </c>
      <c r="AA223" s="2" t="inlineStr">
        <is>
          <t>3|
3|
3|
3</t>
        </is>
      </c>
      <c r="AB223" s="2" t="inlineStr">
        <is>
          <t xml:space="preserve">|
|
|
</t>
        </is>
      </c>
      <c r="AC223" t="inlineStr">
        <is>
          <t>security status of an entity's networks, information, and systems based on information architecture resources (e.g. people, hardware, software, policies) and the capabilities in place to manage the defence of the entity from cyber-attack and to react as the situation changes</t>
        </is>
      </c>
      <c r="AD223" s="2" t="inlineStr">
        <is>
          <t>postura de ciberseguridad</t>
        </is>
      </c>
      <c r="AE223" s="2" t="inlineStr">
        <is>
          <t>3</t>
        </is>
      </c>
      <c r="AF223" s="2" t="inlineStr">
        <is>
          <t/>
        </is>
      </c>
      <c r="AG223" t="inlineStr">
        <is>
          <t>Situación de seguridad en la que se encuentran la información, las redes y los sistemas de una entidad en función de sus recursos (personal, hardware, software, áreas de trabajo) y las capacidades disponibles para defenderse de un ciberataque y reaccionar ante los cambios provocados por él.</t>
        </is>
      </c>
      <c r="AH223" s="2" t="inlineStr">
        <is>
          <t>riskiseisund|
turvaolek</t>
        </is>
      </c>
      <c r="AI223" s="2" t="inlineStr">
        <is>
          <t>3|
3</t>
        </is>
      </c>
      <c r="AJ223" s="2" t="inlineStr">
        <is>
          <t xml:space="preserve">|
</t>
        </is>
      </c>
      <c r="AK223" t="inlineStr">
        <is>
          <t/>
        </is>
      </c>
      <c r="AL223" s="2" t="inlineStr">
        <is>
          <t>turvallisuustaso|
kyberturvalisuuden taso</t>
        </is>
      </c>
      <c r="AM223" s="2" t="inlineStr">
        <is>
          <t>3|
3</t>
        </is>
      </c>
      <c r="AN223" s="2" t="inlineStr">
        <is>
          <t xml:space="preserve">|
</t>
        </is>
      </c>
      <c r="AO223" t="inlineStr">
        <is>
          <t/>
        </is>
      </c>
      <c r="AP223" s="2" t="inlineStr">
        <is>
          <t>posture de sécurité|
posture de cybersécurité</t>
        </is>
      </c>
      <c r="AQ223" s="2" t="inlineStr">
        <is>
          <t>3|
3</t>
        </is>
      </c>
      <c r="AR223" s="2" t="inlineStr">
        <is>
          <t xml:space="preserve">|
</t>
        </is>
      </c>
      <c r="AS223" t="inlineStr">
        <is>
          <t>état de sécurité des réseaux, informations et systèmes d'une organisation, évalué sur la base des ressources d'&lt;a href="https://iate.europa.eu/entry/result/3500350" target="_blank"&gt;assurance de l'information&lt;/a&gt; (personnes, matériel, logiciels, stratégies…) et des capacités qui sont en place pour gérer la défense de l'organisation et réagir à mesure que la situation change</t>
        </is>
      </c>
      <c r="AT223" s="2" t="inlineStr">
        <is>
          <t>seasamh cibearshlándála</t>
        </is>
      </c>
      <c r="AU223" s="2" t="inlineStr">
        <is>
          <t>3</t>
        </is>
      </c>
      <c r="AV223" s="2" t="inlineStr">
        <is>
          <t/>
        </is>
      </c>
      <c r="AW223" t="inlineStr">
        <is>
          <t/>
        </is>
      </c>
      <c r="AX223" s="2" t="inlineStr">
        <is>
          <t>razina sigurnosti</t>
        </is>
      </c>
      <c r="AY223" s="2" t="inlineStr">
        <is>
          <t>3</t>
        </is>
      </c>
      <c r="AZ223" s="2" t="inlineStr">
        <is>
          <t/>
        </is>
      </c>
      <c r="BA223" t="inlineStr">
        <is>
          <t/>
        </is>
      </c>
      <c r="BB223" s="2" t="inlineStr">
        <is>
          <t>kiberbiztonsági helyzet|
kockázati helyzet</t>
        </is>
      </c>
      <c r="BC223" s="2" t="inlineStr">
        <is>
          <t>3|
3</t>
        </is>
      </c>
      <c r="BD223" s="2" t="inlineStr">
        <is>
          <t xml:space="preserve">|
</t>
        </is>
      </c>
      <c r="BE223" t="inlineStr">
        <is>
          <t>jogi személy, vállalkozás hálózatainak, adatainak és rendszereinek biztonsági státusza, valamint arra való képessége, hogy védekezzen a kibertámadások ellen és alkalmazkodjon a helyzet változásához</t>
        </is>
      </c>
      <c r="BF223" s="2" t="inlineStr">
        <is>
          <t>posizione di rischio|
posizione di sicurezza|
posizione di sicurezza informatica</t>
        </is>
      </c>
      <c r="BG223" s="2" t="inlineStr">
        <is>
          <t>3|
3|
3</t>
        </is>
      </c>
      <c r="BH223" s="2" t="inlineStr">
        <is>
          <t xml:space="preserve">|
|
</t>
        </is>
      </c>
      <c r="BI223" t="inlineStr">
        <is>
          <t>livello di sicurezza rispetto ai rischi informatici</t>
        </is>
      </c>
      <c r="BJ223" s="2" t="inlineStr">
        <is>
          <t>saugumo būklė|
kibernetinio saugumo būklė</t>
        </is>
      </c>
      <c r="BK223" s="2" t="inlineStr">
        <is>
          <t>2|
2</t>
        </is>
      </c>
      <c r="BL223" s="2" t="inlineStr">
        <is>
          <t xml:space="preserve">|
</t>
        </is>
      </c>
      <c r="BM223" t="inlineStr">
        <is>
          <t>subjekto tinklų, informacijos ir sistemų saugumo statusas, grindžiamas ištekliais (personalu, aparatine įranga, programine įranga, taisyklėmis) ir turimais pajėgumais apsiginti nuo kibernetinio išpuolio ir reaguoti pasikeitus situacijai</t>
        </is>
      </c>
      <c r="BN223" s="2" t="inlineStr">
        <is>
          <t>drošības parametri</t>
        </is>
      </c>
      <c r="BO223" s="2" t="inlineStr">
        <is>
          <t>2</t>
        </is>
      </c>
      <c r="BP223" s="2" t="inlineStr">
        <is>
          <t/>
        </is>
      </c>
      <c r="BQ223" t="inlineStr">
        <is>
          <t/>
        </is>
      </c>
      <c r="BR223" s="2" t="inlineStr">
        <is>
          <t>qagħda taċ-ċibersigurtà|
qagħda tas-sigurtà|
qagħda tar-riskju</t>
        </is>
      </c>
      <c r="BS223" s="2" t="inlineStr">
        <is>
          <t>3|
3|
3</t>
        </is>
      </c>
      <c r="BT223" s="2" t="inlineStr">
        <is>
          <t xml:space="preserve">|
|
</t>
        </is>
      </c>
      <c r="BU223" t="inlineStr">
        <is>
          <t>l-istat tas-sigurtà tan-networks, tal-informazzjoni u tas-sistema ta' entità abbażi tar-riżorsi tal-arkitettura tal-informazzjoni (pereżempju, nies, hardware, software, politiki) u l-kapaċitajiet li hemm disponibbli biex tiġi ġestita d-difiża tal-entità minn ċiberattakk u biex tirreaġixxi hekk kif is-sitwazzjoni tinbidel</t>
        </is>
      </c>
      <c r="BV223" s="2" t="inlineStr">
        <is>
          <t>beveiligingsmentaliteit|
risicogedrag|
beveiligingsmaturiteit</t>
        </is>
      </c>
      <c r="BW223" s="2" t="inlineStr">
        <is>
          <t>3|
2|
3</t>
        </is>
      </c>
      <c r="BX223" s="2" t="inlineStr">
        <is>
          <t xml:space="preserve">|
|
</t>
        </is>
      </c>
      <c r="BY223" t="inlineStr">
        <is>
          <t/>
        </is>
      </c>
      <c r="BZ223" s="2" t="inlineStr">
        <is>
          <t>stan cyberbezpieczeństwa</t>
        </is>
      </c>
      <c r="CA223" s="2" t="inlineStr">
        <is>
          <t>3</t>
        </is>
      </c>
      <c r="CB223" s="2" t="inlineStr">
        <is>
          <t/>
        </is>
      </c>
      <c r="CC223" t="inlineStr">
        <is>
          <t>stan bezpieczeństwa sieci, informacji i systemów podmiotu w oparciu o zasoby architektury informatycznej (np. ludzie, sprzęt, oprogramowanie, zasady) oraz istniejące możliwości zarządzania obroną podmiotu przed cyberatakiem i reagowania na zmiany sytuacji</t>
        </is>
      </c>
      <c r="CD223" s="2" t="inlineStr">
        <is>
          <t>postura de segurança|
postura de cibersegurança</t>
        </is>
      </c>
      <c r="CE223" s="2" t="inlineStr">
        <is>
          <t>3|
3</t>
        </is>
      </c>
      <c r="CF223" s="2" t="inlineStr">
        <is>
          <t xml:space="preserve">|
</t>
        </is>
      </c>
      <c r="CG223" t="inlineStr">
        <is>
          <t>Estado de segurança das redes, informações e sistemas de uma organização, avaliado com base nos recursos de segurança da informação (pessoas, equipamento e programas informáticos, estratégias) e na capacidade existente para gerir a defesa dessa organização e para reagir a ciberameaças à medida que a situação evolui.</t>
        </is>
      </c>
      <c r="CH223" s="2" t="inlineStr">
        <is>
          <t>postură de securitate</t>
        </is>
      </c>
      <c r="CI223" s="2" t="inlineStr">
        <is>
          <t>3</t>
        </is>
      </c>
      <c r="CJ223" s="2" t="inlineStr">
        <is>
          <t/>
        </is>
      </c>
      <c r="CK223" t="inlineStr">
        <is>
          <t>ansamblu de măsuri luate pentru a întări securitatea unui dispozitiv informatic sau a unei rețele informatice, în scopul protejării împotriva atacurilor informatice</t>
        </is>
      </c>
      <c r="CL223" s="2" t="inlineStr">
        <is>
          <t>stav kybernetickej bezpečnosti|
stav bezpečnosti|
bezpečnostná pozícia</t>
        </is>
      </c>
      <c r="CM223" s="2" t="inlineStr">
        <is>
          <t>3|
3|
2</t>
        </is>
      </c>
      <c r="CN223" s="2" t="inlineStr">
        <is>
          <t xml:space="preserve">|
|
</t>
        </is>
      </c>
      <c r="CO223" t="inlineStr">
        <is>
          <t>súbor opatrení a ochrán, vrátane politiky, vzdelávania, školení a zvyšovania povedomia, ako aj technológie, ktoré organizácia implementuje alebo sa usiluje implementovať na ochranu informačných aktív</t>
        </is>
      </c>
      <c r="CP223" s="2" t="inlineStr">
        <is>
          <t>položaj glede tveganja</t>
        </is>
      </c>
      <c r="CQ223" s="2" t="inlineStr">
        <is>
          <t>3</t>
        </is>
      </c>
      <c r="CR223" s="2" t="inlineStr">
        <is>
          <t/>
        </is>
      </c>
      <c r="CS223" t="inlineStr">
        <is>
          <t/>
        </is>
      </c>
      <c r="CT223" s="2" t="inlineStr">
        <is>
          <t>säkerhetsstatus</t>
        </is>
      </c>
      <c r="CU223" s="2" t="inlineStr">
        <is>
          <t>3</t>
        </is>
      </c>
      <c r="CV223" s="2" t="inlineStr">
        <is>
          <t/>
        </is>
      </c>
      <c r="CW223" t="inlineStr">
        <is>
          <t/>
        </is>
      </c>
    </row>
    <row r="224">
      <c r="A224" s="1" t="str">
        <f>HYPERLINK("https://iate.europa.eu/entry/result/3622678/all", "3622678")</f>
        <v>3622678</v>
      </c>
      <c r="B224" t="inlineStr">
        <is>
          <t>LAW;PRODUCTION, TECHNOLOGY AND RESEARCH;EDUCATION AND COMMUNICATIONS;EMPLOYMENT AND WORKING CONDITIONS</t>
        </is>
      </c>
      <c r="C224" t="inlineStr">
        <is>
          <t>LAW|rights and freedoms;PRODUCTION, TECHNOLOGY AND RESEARCH|technology and technical regulations|technology|digital technology;EDUCATION AND COMMUNICATIONS|information and information processing|information processing|artificial intelligence;EMPLOYMENT AND WORKING CONDITIONS|organisation of work and working conditions</t>
        </is>
      </c>
      <c r="D224" t="inlineStr">
        <is>
          <t>yes</t>
        </is>
      </c>
      <c r="E224" t="inlineStr">
        <is>
          <t/>
        </is>
      </c>
      <c r="F224" t="inlineStr">
        <is>
          <t/>
        </is>
      </c>
      <c r="G224" t="inlineStr">
        <is>
          <t/>
        </is>
      </c>
      <c r="H224" t="inlineStr">
        <is>
          <t/>
        </is>
      </c>
      <c r="I224" t="inlineStr">
        <is>
          <t/>
        </is>
      </c>
      <c r="J224" s="2" t="inlineStr">
        <is>
          <t>algoritmická odpovědnost</t>
        </is>
      </c>
      <c r="K224" s="2" t="inlineStr">
        <is>
          <t>3</t>
        </is>
      </c>
      <c r="L224" s="2" t="inlineStr">
        <is>
          <t/>
        </is>
      </c>
      <c r="M224" t="inlineStr">
        <is>
          <t/>
        </is>
      </c>
      <c r="N224" s="2" t="inlineStr">
        <is>
          <t>algoritmisk ansvarlighed</t>
        </is>
      </c>
      <c r="O224" s="2" t="inlineStr">
        <is>
          <t>3</t>
        </is>
      </c>
      <c r="P224" s="2" t="inlineStr">
        <is>
          <t/>
        </is>
      </c>
      <c r="Q224" t="inlineStr">
        <is>
          <t/>
        </is>
      </c>
      <c r="R224" s="2" t="inlineStr">
        <is>
          <t>Rechenschaftspflicht für Algorithmen</t>
        </is>
      </c>
      <c r="S224" s="2" t="inlineStr">
        <is>
          <t>3</t>
        </is>
      </c>
      <c r="T224" s="2" t="inlineStr">
        <is>
          <t/>
        </is>
      </c>
      <c r="U224" t="inlineStr">
        <is>
          <t/>
        </is>
      </c>
      <c r="V224" s="2" t="inlineStr">
        <is>
          <t>αλγοριθμική λογοδοσία</t>
        </is>
      </c>
      <c r="W224" s="2" t="inlineStr">
        <is>
          <t>3</t>
        </is>
      </c>
      <c r="X224" s="2" t="inlineStr">
        <is>
          <t/>
        </is>
      </c>
      <c r="Y224" t="inlineStr">
        <is>
          <t>καθήκον των δημιουργών, των προμηθευτών και των χρηστών αλγόριθμων να είναι υπόλογοι για τα αποτελέσματα που επιφέρουν οι εν λόγω αλγόριθμοι</t>
        </is>
      </c>
      <c r="Z224" s="2" t="inlineStr">
        <is>
          <t>algorithm accountability|
accountability for algorithms|
accountability on algorithms|
accountability of algorithms|
algorithmic accountability</t>
        </is>
      </c>
      <c r="AA224" s="2" t="inlineStr">
        <is>
          <t>3|
1|
1|
1|
3</t>
        </is>
      </c>
      <c r="AB224" s="2" t="inlineStr">
        <is>
          <t xml:space="preserve">|
|
|
|
</t>
        </is>
      </c>
      <c r="AC224" t="inlineStr">
        <is>
          <t>duty of those that build, procure and use algorithms to
ultimately be answerable for the effects of the algorithms</t>
        </is>
      </c>
      <c r="AD224" s="2" t="inlineStr">
        <is>
          <t>responsabilidad algorítmica</t>
        </is>
      </c>
      <c r="AE224" s="2" t="inlineStr">
        <is>
          <t>3</t>
        </is>
      </c>
      <c r="AF224" s="2" t="inlineStr">
        <is>
          <t/>
        </is>
      </c>
      <c r="AG224" t="inlineStr">
        <is>
          <t>Obligación de responder por los efectos y las consecuencias de las decisiones automatizadas basadas en algoritmos.</t>
        </is>
      </c>
      <c r="AH224" s="2" t="inlineStr">
        <is>
          <t>algoritmide vastutuspõhimõtted</t>
        </is>
      </c>
      <c r="AI224" s="2" t="inlineStr">
        <is>
          <t>3</t>
        </is>
      </c>
      <c r="AJ224" s="2" t="inlineStr">
        <is>
          <t/>
        </is>
      </c>
      <c r="AK224" t="inlineStr">
        <is>
          <t>kohustus luua, hankida ja kasutada algoritme, millel on lõppvastutus oma mõju eest</t>
        </is>
      </c>
      <c r="AL224" s="2" t="inlineStr">
        <is>
          <t>algoritmeja koskeva vastuuvelvollisuus</t>
        </is>
      </c>
      <c r="AM224" s="2" t="inlineStr">
        <is>
          <t>3</t>
        </is>
      </c>
      <c r="AN224" s="2" t="inlineStr">
        <is>
          <t/>
        </is>
      </c>
      <c r="AO224" t="inlineStr">
        <is>
          <t/>
        </is>
      </c>
      <c r="AP224" s="2" t="inlineStr">
        <is>
          <t>responsabilité du fait des algorithmes|
responsabilité en matière d’algorithmes</t>
        </is>
      </c>
      <c r="AQ224" s="2" t="inlineStr">
        <is>
          <t>3|
3</t>
        </is>
      </c>
      <c r="AR224" s="2" t="inlineStr">
        <is>
          <t xml:space="preserve">|
</t>
        </is>
      </c>
      <c r="AS224" t="inlineStr">
        <is>
          <t>responsabilité qui incombe aux concepteurs, aux fournisseurs ou aux utilisateurs d'algorithmes de réparer un préjudice causé par la mise en œuvre d'un algorithme n'offrant pas la fiabilité à laquelle on peut légitimement s'attendre</t>
        </is>
      </c>
      <c r="AT224" t="inlineStr">
        <is>
          <t/>
        </is>
      </c>
      <c r="AU224" t="inlineStr">
        <is>
          <t/>
        </is>
      </c>
      <c r="AV224" t="inlineStr">
        <is>
          <t/>
        </is>
      </c>
      <c r="AW224" t="inlineStr">
        <is>
          <t/>
        </is>
      </c>
      <c r="AX224" s="2" t="inlineStr">
        <is>
          <t>algoritamska odgovornost</t>
        </is>
      </c>
      <c r="AY224" s="2" t="inlineStr">
        <is>
          <t>3</t>
        </is>
      </c>
      <c r="AZ224" s="2" t="inlineStr">
        <is>
          <t/>
        </is>
      </c>
      <c r="BA224" t="inlineStr">
        <is>
          <t/>
        </is>
      </c>
      <c r="BB224" s="2" t="inlineStr">
        <is>
          <t>algoritmikus elszámoltathatóság</t>
        </is>
      </c>
      <c r="BC224" s="2" t="inlineStr">
        <is>
          <t>3</t>
        </is>
      </c>
      <c r="BD224" s="2" t="inlineStr">
        <is>
          <t/>
        </is>
      </c>
      <c r="BE224" t="inlineStr">
        <is>
          <t/>
        </is>
      </c>
      <c r="BF224" s="2" t="inlineStr">
        <is>
          <t>responsabilità degli algoritmi|
responsabilità algoritmica</t>
        </is>
      </c>
      <c r="BG224" s="2" t="inlineStr">
        <is>
          <t>3|
3</t>
        </is>
      </c>
      <c r="BH224" s="2" t="inlineStr">
        <is>
          <t xml:space="preserve">|
</t>
        </is>
      </c>
      <c r="BI224" t="inlineStr">
        <is>
          <t>dovere di chi
progetta o utilizza algoritmi di essere responsabile dei risultati prodotti
dagli algoritmi</t>
        </is>
      </c>
      <c r="BJ224" s="2" t="inlineStr">
        <is>
          <t>atskaitomybė už algoritmus</t>
        </is>
      </c>
      <c r="BK224" s="2" t="inlineStr">
        <is>
          <t>3</t>
        </is>
      </c>
      <c r="BL224" s="2" t="inlineStr">
        <is>
          <t/>
        </is>
      </c>
      <c r="BM224" t="inlineStr">
        <is>
          <t>techninių
 ir veiklos priemonių įgyvendinimas siekiant užtikrinti skaidrumą, 
aiškiai nustatytus atsakomybės ryšius, nediskriminavimą automatizuotai 
priimant sprendimus arba apskaičiuojant asmens elgesio tikimybę</t>
        </is>
      </c>
      <c r="BN224" s="2" t="inlineStr">
        <is>
          <t>algoritmiskā pārskatatbildība</t>
        </is>
      </c>
      <c r="BO224" s="2" t="inlineStr">
        <is>
          <t>2</t>
        </is>
      </c>
      <c r="BP224" s="2" t="inlineStr">
        <is>
          <t/>
        </is>
      </c>
      <c r="BQ224" t="inlineStr">
        <is>
          <t/>
        </is>
      </c>
      <c r="BR224" s="2" t="inlineStr">
        <is>
          <t>akkontabbiltà algoritmika</t>
        </is>
      </c>
      <c r="BS224" s="2" t="inlineStr">
        <is>
          <t>3</t>
        </is>
      </c>
      <c r="BT224" s="2" t="inlineStr">
        <is>
          <t/>
        </is>
      </c>
      <c r="BU224" t="inlineStr">
        <is>
          <t>id-dmir ta' dawk li joħolqu, jakkwistaw u jużaw l-algoritmi, li jinżammu responsabbli għall-effetti/l-impatti li jkollhom tali algoritmi</t>
        </is>
      </c>
      <c r="BV224" s="2" t="inlineStr">
        <is>
          <t>algoritmische verantwoordingsplicht</t>
        </is>
      </c>
      <c r="BW224" s="2" t="inlineStr">
        <is>
          <t>3</t>
        </is>
      </c>
      <c r="BX224" s="2" t="inlineStr">
        <is>
          <t/>
        </is>
      </c>
      <c r="BY224" t="inlineStr">
        <is>
          <t>beleid waarmee ontwikkelaars of beheerders van geautomatiseerde besluitvormingssystemen verantwoordelijk gesteld kunnen worden voor de resultaten van deze vooraf ingestelde systemen</t>
        </is>
      </c>
      <c r="BZ224" s="2" t="inlineStr">
        <is>
          <t>odpowiedzialność za algorytmy|
rozliczalność w przypadku korzystania z algorytmów|
odpowiedzialność algorytmiczna</t>
        </is>
      </c>
      <c r="CA224" s="2" t="inlineStr">
        <is>
          <t>3|
3|
3</t>
        </is>
      </c>
      <c r="CB224" s="2" t="inlineStr">
        <is>
          <t xml:space="preserve">|
|
</t>
        </is>
      </c>
      <c r="CC224" t="inlineStr">
        <is>
          <t/>
        </is>
      </c>
      <c r="CD224" s="2" t="inlineStr">
        <is>
          <t>responsabilidade algorítmica</t>
        </is>
      </c>
      <c r="CE224" s="2" t="inlineStr">
        <is>
          <t>3</t>
        </is>
      </c>
      <c r="CF224" s="2" t="inlineStr">
        <is>
          <t/>
        </is>
      </c>
      <c r="CG224" t="inlineStr">
        <is>
          <t>Dever dos indivíduos que criam, adquirem ou utilizam algoritmos de responder, em última análise, pelos efeitos e consequências desses algoritmos.</t>
        </is>
      </c>
      <c r="CH224" s="2" t="inlineStr">
        <is>
          <t>răspundere algoritmică</t>
        </is>
      </c>
      <c r="CI224" s="2" t="inlineStr">
        <is>
          <t>3</t>
        </is>
      </c>
      <c r="CJ224" s="2" t="inlineStr">
        <is>
          <t/>
        </is>
      </c>
      <c r="CK224" t="inlineStr">
        <is>
          <t/>
        </is>
      </c>
      <c r="CL224" s="2" t="inlineStr">
        <is>
          <t>algoritmická zodpovednosť|
zodpovednosť za algoritmy|
zodpovednosť algoritmov</t>
        </is>
      </c>
      <c r="CM224" s="2" t="inlineStr">
        <is>
          <t>3|
3|
3</t>
        </is>
      </c>
      <c r="CN224" s="2" t="inlineStr">
        <is>
          <t xml:space="preserve">|
|
</t>
        </is>
      </c>
      <c r="CO224" t="inlineStr">
        <is>
          <t>povinnosť tvorcov, obstarávateľov a používateľov algoritmov mať konečnú zodpovednosť za účinky algoritmov</t>
        </is>
      </c>
      <c r="CP224" s="2" t="inlineStr">
        <is>
          <t>algoritemska odgovornost</t>
        </is>
      </c>
      <c r="CQ224" s="2" t="inlineStr">
        <is>
          <t>3</t>
        </is>
      </c>
      <c r="CR224" s="2" t="inlineStr">
        <is>
          <t/>
        </is>
      </c>
      <c r="CS224" t="inlineStr">
        <is>
          <t/>
        </is>
      </c>
      <c r="CT224" s="2" t="inlineStr">
        <is>
          <t>algoritmisk ansvarsskyldighet</t>
        </is>
      </c>
      <c r="CU224" s="2" t="inlineStr">
        <is>
          <t>3</t>
        </is>
      </c>
      <c r="CV224" s="2" t="inlineStr">
        <is>
          <t/>
        </is>
      </c>
      <c r="CW224" t="inlineStr">
        <is>
          <t/>
        </is>
      </c>
    </row>
    <row r="225">
      <c r="A225" s="1" t="str">
        <f>HYPERLINK("https://iate.europa.eu/entry/result/3626249/all", "3626249")</f>
        <v>3626249</v>
      </c>
      <c r="B225" t="inlineStr">
        <is>
          <t>TRADE</t>
        </is>
      </c>
      <c r="C225" t="inlineStr">
        <is>
          <t>TRADE|marketing|commercial transaction|sale|distance selling|electronic commerce</t>
        </is>
      </c>
      <c r="D225" t="inlineStr">
        <is>
          <t>yes</t>
        </is>
      </c>
      <c r="E225" t="inlineStr">
        <is>
          <t/>
        </is>
      </c>
      <c r="F225" t="inlineStr">
        <is>
          <t/>
        </is>
      </c>
      <c r="G225" t="inlineStr">
        <is>
          <t/>
        </is>
      </c>
      <c r="H225" t="inlineStr">
        <is>
          <t/>
        </is>
      </c>
      <c r="I225" t="inlineStr">
        <is>
          <t/>
        </is>
      </c>
      <c r="J225" s="2" t="inlineStr">
        <is>
          <t>podnikatelský uživatel</t>
        </is>
      </c>
      <c r="K225" s="2" t="inlineStr">
        <is>
          <t>3</t>
        </is>
      </c>
      <c r="L225" s="2" t="inlineStr">
        <is>
          <t/>
        </is>
      </c>
      <c r="M225" t="inlineStr">
        <is>
          <t>jakákoli soukromá osoba jednající v rámci obchodní nebo profesní činnosti nebo 
jakákoli právnická osoba, která prostřednictvím online 
zprostředkovatelských služeb nabízí zboží nebo služby spotřebitelům za 
účelem, který lze považovat za jejich obchodní činnost, podnikání, 
řemeslo nebo povolání</t>
        </is>
      </c>
      <c r="N225" s="2" t="inlineStr">
        <is>
          <t>erhvervsbruger</t>
        </is>
      </c>
      <c r="O225" s="2" t="inlineStr">
        <is>
          <t>3</t>
        </is>
      </c>
      <c r="P225" s="2" t="inlineStr">
        <is>
          <t/>
        </is>
      </c>
      <c r="Q225" t="inlineStr">
        <is>
          <t>enhver privatperson, der optræder i egenskab af handlende eller erhvervsdrivende, eller enhver fysisk eller juridisk person, der ved hjælp af onlineformidlingstjenester tilbyder varer eller tjenesteydelser til forbrugere til formål relateret til dennes erhverv, forretning, håndværk eller profession</t>
        </is>
      </c>
      <c r="R225" s="2" t="inlineStr">
        <is>
          <t>gewerblicher Nutzer</t>
        </is>
      </c>
      <c r="S225" s="2" t="inlineStr">
        <is>
          <t>3</t>
        </is>
      </c>
      <c r="T225" s="2" t="inlineStr">
        <is>
          <t/>
        </is>
      </c>
      <c r="U225" t="inlineStr">
        <is>
          <t>jede im Rahmen einer geschäftlichen oder beruflichen Tätigkeit handelnde Privatperson oder jede juristische Person, die über Online-Vermittlungsdienste und für Zwecke im Zusammenhang mit ihrer gewerblichen, geschäftlichen, handwerklichen oder beruflichen Tätigkeit Verbrauchern Waren oder Dienstleistungen anbietet</t>
        </is>
      </c>
      <c r="V225" s="2" t="inlineStr">
        <is>
          <t>επιχειρηματικός/-ή χρήστης/-στρια</t>
        </is>
      </c>
      <c r="W225" s="2" t="inlineStr">
        <is>
          <t>3</t>
        </is>
      </c>
      <c r="X225" s="2" t="inlineStr">
        <is>
          <t/>
        </is>
      </c>
      <c r="Y225" t="inlineStr">
        <is>
          <t>κάθε φυσικό πρόσωπο που ενεργεί υπό εμπορική ή επαγγελματική ιδιότητα ή κάθε νομικό πρόσωπο το οποίο προσφέρει προϊόντα ή υπηρεσίες, μέσω επιγραμμικών υπηρεσιών διαμεσολάβησης, σε καταναλωτές για σκοπούς σχετικούς με την εμπορική, επιχειρηματική, βιοτεχνική ή επαγγελματική του δραστηριότητα</t>
        </is>
      </c>
      <c r="Z225" s="2" t="inlineStr">
        <is>
          <t>business user</t>
        </is>
      </c>
      <c r="AA225" s="2" t="inlineStr">
        <is>
          <t>3</t>
        </is>
      </c>
      <c r="AB225" s="2" t="inlineStr">
        <is>
          <t/>
        </is>
      </c>
      <c r="AC225" t="inlineStr">
        <is>
          <t>any private individual acting in a commercial or professional capacity who, or any legal person which, through online intermediation services offers goods or services to consumers for purposes relating to its trade, business, craft or profession</t>
        </is>
      </c>
      <c r="AD225" s="2" t="inlineStr">
        <is>
          <t>usuario profesional</t>
        </is>
      </c>
      <c r="AE225" s="2" t="inlineStr">
        <is>
          <t>3</t>
        </is>
      </c>
      <c r="AF225" s="2" t="inlineStr">
        <is>
          <t/>
        </is>
      </c>
      <c r="AG225" t="inlineStr">
        <is>
          <t>Todo particular que actúa en el marco de una actividad comercial o profesional o toda persona jurídica que ofrece bienes o servicios a los consumidores a través de servicios de intermediación en línea con fines relativos a su comercio, negocio, oficio o profesión.</t>
        </is>
      </c>
      <c r="AH225" s="2" t="inlineStr">
        <is>
          <t>ärikasutaja</t>
        </is>
      </c>
      <c r="AI225" s="2" t="inlineStr">
        <is>
          <t>3</t>
        </is>
      </c>
      <c r="AJ225" s="2" t="inlineStr">
        <is>
          <t/>
        </is>
      </c>
      <c r="AK225" t="inlineStr">
        <is>
          <t>eraisik, kes tegutseb oma majandus- või kutsetegevuse raames, või juriidiline isik, kes pakub oma kaubandus-, majandus-, oskus- või kutsetegevuse raames veebipõhiste vahendusteenuste kaudu tarbijatele kaupu või teenuseid</t>
        </is>
      </c>
      <c r="AL225" s="2" t="inlineStr">
        <is>
          <t>yrityskäyttäjä</t>
        </is>
      </c>
      <c r="AM225" s="2" t="inlineStr">
        <is>
          <t>3</t>
        </is>
      </c>
      <c r="AN225" s="2" t="inlineStr">
        <is>
          <t/>
        </is>
      </c>
      <c r="AO225" t="inlineStr">
        <is>
          <t>yksityishenkilö elinkeino- tai ammattitoiminnassa tai oikeushenkilö, joka verkossa toimivien välityspalvelujen kautta tarjoaa tavaroita tai palveluja kuluttajille tarkoituksessa, joka liittyy yrityskäyttäjän elinkeino- tai ammattitoimintaan</t>
        </is>
      </c>
      <c r="AP225" s="2" t="inlineStr">
        <is>
          <t>entreprise utilisatrice</t>
        </is>
      </c>
      <c r="AQ225" s="2" t="inlineStr">
        <is>
          <t>3</t>
        </is>
      </c>
      <c r="AR225" s="2" t="inlineStr">
        <is>
          <t/>
        </is>
      </c>
      <c r="AS225" t="inlineStr">
        <is>
          <t>tout particulier qui agit dans le cadre de son activité commerciale ou professionnelle ou toute personne morale qui, par le biais de services d’intermédiation en ligne, offre des biens ou services aux consommateurs à des fins liées à son activité commerciale, industrielle, artisanale ou libérale</t>
        </is>
      </c>
      <c r="AT225" t="inlineStr">
        <is>
          <t/>
        </is>
      </c>
      <c r="AU225" t="inlineStr">
        <is>
          <t/>
        </is>
      </c>
      <c r="AV225" t="inlineStr">
        <is>
          <t/>
        </is>
      </c>
      <c r="AW225" t="inlineStr">
        <is>
          <t/>
        </is>
      </c>
      <c r="AX225" s="2" t="inlineStr">
        <is>
          <t>poslovni korisnik</t>
        </is>
      </c>
      <c r="AY225" s="2" t="inlineStr">
        <is>
          <t>3</t>
        </is>
      </c>
      <c r="AZ225" s="2" t="inlineStr">
        <is>
          <t/>
        </is>
      </c>
      <c r="BA225" t="inlineStr">
        <is>
          <t>svaka privatna osoba koja djeluje u trgovačkom ili profesionalnom svojstvu ili bilo koja pravna osoba, koja potrošačima nudi robu ili usluge putem usluga internetskog posredovanja u svrhe povezane s vlastitom trgovačkom, poslovnom, obrtničkom ili profesionalnom djelatnosti</t>
        </is>
      </c>
      <c r="BB225" s="2" t="inlineStr">
        <is>
          <t>üzleti felhasználó</t>
        </is>
      </c>
      <c r="BC225" s="2" t="inlineStr">
        <is>
          <t>4</t>
        </is>
      </c>
      <c r="BD225" s="2" t="inlineStr">
        <is>
          <t/>
        </is>
      </c>
      <c r="BE225" t="inlineStr">
        <is>
          <t>bármely, kereskedelmi vagy szakmai minőségben eljáró magánszemély, vagy 
bármely jogi személy, aki vagy amely online közvetítő szolgáltatáson 
keresztül kínál fogyasztóknak árut vagy szolgáltatást üzleti, ipari, 
kézműipari vagy szakmai tevékenységéhez kapcsolódó célokból</t>
        </is>
      </c>
      <c r="BF225" s="2" t="inlineStr">
        <is>
          <t>utente commerciale</t>
        </is>
      </c>
      <c r="BG225" s="2" t="inlineStr">
        <is>
          <t>3</t>
        </is>
      </c>
      <c r="BH225" s="2" t="inlineStr">
        <is>
          <t/>
        </is>
      </c>
      <c r="BI225" t="inlineStr">
        <is>
          <t>privato che
agisce nell’ambito delle proprie attività commerciali o professionali o una
persona giuridica che offre beni o servizi ai consumatori tramite servizi di
intermediazione online per fini legati alla sua attività commerciale,
imprenditoriale, artigianale o professionale</t>
        </is>
      </c>
      <c r="BJ225" s="2" t="inlineStr">
        <is>
          <t>verslo klientas</t>
        </is>
      </c>
      <c r="BK225" s="2" t="inlineStr">
        <is>
          <t>3</t>
        </is>
      </c>
      <c r="BL225" s="2" t="inlineStr">
        <is>
          <t/>
        </is>
      </c>
      <c r="BM225" t="inlineStr">
        <is>
          <t>privatus asmuo, vykdantis komercinę ar profesinę veiklą, arba juridinis asmuo, kuris, naudodamasis internetinėmis tarpininkavimo paslaugomis, siūlo prekes arba paslaugas vartotojams su savo prekyba, verslu, amatu arba profesija susijusiais tikslais</t>
        </is>
      </c>
      <c r="BN225" s="2" t="inlineStr">
        <is>
          <t>komerciālais lietotājs</t>
        </is>
      </c>
      <c r="BO225" s="2" t="inlineStr">
        <is>
          <t>3</t>
        </is>
      </c>
      <c r="BP225" s="2" t="inlineStr">
        <is>
          <t/>
        </is>
      </c>
      <c r="BQ225" t="inlineStr">
        <is>
          <t>jebkura privātpersona, kas rīkojas savas komerciālās vai profesionālās darbības ietvaros, vai jebkura juridiska persona, kas, izmantojot tiešsaistes starpniecības pakalpojumus, piedāvā patērētājiem preces vai pakalpojumus nolūkos, kas saistīti ar tās komercdarbību, darījumdarbību, amatniecisko darbību vai profesiju</t>
        </is>
      </c>
      <c r="BR225" s="2" t="inlineStr">
        <is>
          <t>utent kummerċjali</t>
        </is>
      </c>
      <c r="BS225" s="2" t="inlineStr">
        <is>
          <t>3</t>
        </is>
      </c>
      <c r="BT225" s="2" t="inlineStr">
        <is>
          <t/>
        </is>
      </c>
      <c r="BU225" t="inlineStr">
        <is>
          <t>kwalunkwe persuna privata li taġixxi f'kapaċità kummerċjali jew professjonali, jew kwalunkwe persuna ġuridika li, permezz tas-servizzi tal-intermedjazzjoni online toffri prodotti jew servizzi lill-konsumaturi tagħha, għal finijiet relatati mal-kummerċ, in-negozju, is-sengħa jew il-professjoni tagħha</t>
        </is>
      </c>
      <c r="BV225" s="2" t="inlineStr">
        <is>
          <t>zakelijke gebruiker</t>
        </is>
      </c>
      <c r="BW225" s="2" t="inlineStr">
        <is>
          <t>3</t>
        </is>
      </c>
      <c r="BX225" s="2" t="inlineStr">
        <is>
          <t/>
        </is>
      </c>
      <c r="BY225" t="inlineStr">
        <is>
          <t>"elke natuurlijke persoon die in een commerciële of professionele hoedanigheid optreedt of elke rechtspersoon, die via onlinetussenhandelsdiensten goederen of diensten aan consumenten aanbiedt voor doeleinden die verband houden met zijn handels-, bedrijfs-, ambachts- of beroepsactiviteit"</t>
        </is>
      </c>
      <c r="BZ225" s="2" t="inlineStr">
        <is>
          <t>użytkownik biznesowy</t>
        </is>
      </c>
      <c r="CA225" s="2" t="inlineStr">
        <is>
          <t>3</t>
        </is>
      </c>
      <c r="CB225" s="2" t="inlineStr">
        <is>
          <t/>
        </is>
      </c>
      <c r="CC225" t="inlineStr">
        <is>
          <t>każda osoba prywatna działająca w celach handlowych lub zawodowych lub każda osoba prawna, która poprzez usługi pośrednictwa internetowego oferuje konsumentom towary lub usługi w celach związanych z jej działalnością handlową, gospodarczą, rzemieślniczą lub zawodową</t>
        </is>
      </c>
      <c r="CD225" s="2" t="inlineStr">
        <is>
          <t>utilizador profissional</t>
        </is>
      </c>
      <c r="CE225" s="2" t="inlineStr">
        <is>
          <t>3</t>
        </is>
      </c>
      <c r="CF225" s="2" t="inlineStr">
        <is>
          <t/>
        </is>
      </c>
      <c r="CG225" t="inlineStr">
        <is>
          <t>Particular que aje enquanto comerciante ou profissional ou uma pessoa coletiva que propõe bens ou serviços aos consumidores por intermédio de serviços de intermediação em linha para fins relacionados com a sua atividade comercial, industrial, artesanal ou profissional.</t>
        </is>
      </c>
      <c r="CH225" s="2" t="inlineStr">
        <is>
          <t>întreprindere utilizatoare de servicii de intermediere online|
întreprindere utilizatoare</t>
        </is>
      </c>
      <c r="CI225" s="2" t="inlineStr">
        <is>
          <t>3|
3</t>
        </is>
      </c>
      <c r="CJ225" s="2" t="inlineStr">
        <is>
          <t xml:space="preserve">|
</t>
        </is>
      </c>
      <c r="CK225" t="inlineStr">
        <is>
          <t>orice persoană fizică care acționează în capacitate comercială sau profesională sau orice persoană juridică care oferă bunuri sau servicii consumatorilor, prin intermediul serviciilor de intermediere online, în scopuri legate de activitatea sa comercială, de afaceri, meșteșugărească sau profesională</t>
        </is>
      </c>
      <c r="CL225" s="2" t="inlineStr">
        <is>
          <t>komerčný používateľ</t>
        </is>
      </c>
      <c r="CM225" s="2" t="inlineStr">
        <is>
          <t>3</t>
        </is>
      </c>
      <c r="CN225" s="2" t="inlineStr">
        <is>
          <t/>
        </is>
      </c>
      <c r="CO225" t="inlineStr">
        <is>
          <t>akákoľvek súkromná osoba konajúca v rámci svojej obchodnej alebo odbornej činnosti alebo akákoľvek právnická osoba, ktorá prostredníctvom online sprostredkovateľských služieb ponúka tovar alebo služby spotrebiteľom na účely súvisiace s jej obchodom, podnikaním, remeslom alebo profesiou</t>
        </is>
      </c>
      <c r="CP225" s="2" t="inlineStr">
        <is>
          <t>poslovni uporabnik</t>
        </is>
      </c>
      <c r="CQ225" s="2" t="inlineStr">
        <is>
          <t>3</t>
        </is>
      </c>
      <c r="CR225" s="2" t="inlineStr">
        <is>
          <t/>
        </is>
      </c>
      <c r="CS225" t="inlineStr">
        <is>
          <t>vsa[k] posamezni[k], ki deluje v okviru poslovne ali poklicne dejavnosti, ali vsak[a] pravn[a] oseb[a], ki prek spletnih posredniških storitev potrošnikom ponujata blago ali storitve v okviru svoje trgovske, poslovne, obrtne ali poklicne dejavnosti</t>
        </is>
      </c>
      <c r="CT225" s="2" t="inlineStr">
        <is>
          <t>företagsanvändare</t>
        </is>
      </c>
      <c r="CU225" s="2" t="inlineStr">
        <is>
          <t>3</t>
        </is>
      </c>
      <c r="CV225" s="2" t="inlineStr">
        <is>
          <t/>
        </is>
      </c>
      <c r="CW225" t="inlineStr">
        <is>
          <t>privatperson som affärs- eller yrkesmässigt, eller en juridisk person som, via onlinebaserade förmedlingstjänster erbjuder konsumenter varor eller tjänster inom ramen för sin närings- eller yrkesverksamhet</t>
        </is>
      </c>
    </row>
    <row r="226">
      <c r="A226" s="1" t="str">
        <f>HYPERLINK("https://iate.europa.eu/entry/result/3623354/all", "3623354")</f>
        <v>3623354</v>
      </c>
      <c r="B226" t="inlineStr">
        <is>
          <t>EMPLOYMENT AND WORKING CONDITIONS;EDUCATION AND COMMUNICATIONS</t>
        </is>
      </c>
      <c r="C226" t="inlineStr">
        <is>
          <t>EMPLOYMENT AND WORKING CONDITIONS|labour market;EDUCATION AND COMMUNICATIONS|information technology and data processing</t>
        </is>
      </c>
      <c r="D226" t="inlineStr">
        <is>
          <t>yes</t>
        </is>
      </c>
      <c r="E226" t="inlineStr">
        <is>
          <t/>
        </is>
      </c>
      <c r="F226" t="inlineStr">
        <is>
          <t/>
        </is>
      </c>
      <c r="G226" t="inlineStr">
        <is>
          <t/>
        </is>
      </c>
      <c r="H226" t="inlineStr">
        <is>
          <t/>
        </is>
      </c>
      <c r="I226" t="inlineStr">
        <is>
          <t/>
        </is>
      </c>
      <c r="J226" s="2" t="inlineStr">
        <is>
          <t>algoritmické řízení</t>
        </is>
      </c>
      <c r="K226" s="2" t="inlineStr">
        <is>
          <t>3</t>
        </is>
      </c>
      <c r="L226" s="2" t="inlineStr">
        <is>
          <t/>
        </is>
      </c>
      <c r="M226" t="inlineStr">
        <is>
          <t/>
        </is>
      </c>
      <c r="N226" s="2" t="inlineStr">
        <is>
          <t>algoritmisk ledelse|
algoritmisk styring</t>
        </is>
      </c>
      <c r="O226" s="2" t="inlineStr">
        <is>
          <t>3|
3</t>
        </is>
      </c>
      <c r="P226" s="2" t="inlineStr">
        <is>
          <t xml:space="preserve">|
</t>
        </is>
      </c>
      <c r="Q226" t="inlineStr">
        <is>
          <t>den mere eller mindre udstrakte kontrol, som digitale arbejdsplatforme foretager ved hjælp af automatiserede redskaber for så vidt angår tildelingen, leveringen, evalueringen, rangordningen, gennemgangen mm. af de tjenester, der leveres af personer, der arbejder gennem platforme</t>
        </is>
      </c>
      <c r="R226" s="2" t="inlineStr">
        <is>
          <t>algorithmisches Management</t>
        </is>
      </c>
      <c r="S226" s="2" t="inlineStr">
        <is>
          <t>3</t>
        </is>
      </c>
      <c r="T226" s="2" t="inlineStr">
        <is>
          <t/>
        </is>
      </c>
      <c r="U226" t="inlineStr">
        <is>
          <t/>
        </is>
      </c>
      <c r="V226" s="2" t="inlineStr">
        <is>
          <t>αλγοριθμική διαχείριση</t>
        </is>
      </c>
      <c r="W226" s="2" t="inlineStr">
        <is>
          <t>3</t>
        </is>
      </c>
      <c r="X226" s="2" t="inlineStr">
        <is>
          <t/>
        </is>
      </c>
      <c r="Y226" t="inlineStr">
        <is>
          <t>έλεγχος που ασκείται μέσω αυτοματοποιημένων μέσων, σε μεγαλύτερο ή μικρότερο βαθμό, από ψηφιακές πλατφόρμες εργασίας για την ανάθεση, την εκτέλεση εργασίας, την αξιολόγηση, την κατάταξη, την υποβολή σχολίων και άλλες ενέργειες που αφορούν τις υπηρεσίες που παρέχουν πρόσωπα που εργάζονται μέσω πλατφορμών</t>
        </is>
      </c>
      <c r="Z226" s="2" t="inlineStr">
        <is>
          <t>algorithmic management</t>
        </is>
      </c>
      <c r="AA226" s="2" t="inlineStr">
        <is>
          <t>3</t>
        </is>
      </c>
      <c r="AB226" s="2" t="inlineStr">
        <is>
          <t/>
        </is>
      </c>
      <c r="AC226" t="inlineStr">
        <is>
          <t>greater or lesser extent of control exerted 
by digital labour platforms through automated means over the assignment, 
performance, evaluation, ranking, review of, and other actions concerning, the 
services provided by people working through platforms</t>
        </is>
      </c>
      <c r="AD226" s="2" t="inlineStr">
        <is>
          <t>gestión algorítmica</t>
        </is>
      </c>
      <c r="AE226" s="2" t="inlineStr">
        <is>
          <t>3</t>
        </is>
      </c>
      <c r="AF226" s="2" t="inlineStr">
        <is>
          <t/>
        </is>
      </c>
      <c r="AG226" t="inlineStr">
        <is>
          <t>Uso de sistemas automatizados para gestionar el trabajo, por ejemplo, para asignar tareas a los trabajadores, para evaluarlos o controlarlos o para tomar decisiones sobre ellos.</t>
        </is>
      </c>
      <c r="AH226" s="2" t="inlineStr">
        <is>
          <t>algoritmiline juhtimine</t>
        </is>
      </c>
      <c r="AI226" s="2" t="inlineStr">
        <is>
          <t>2</t>
        </is>
      </c>
      <c r="AJ226" s="2" t="inlineStr">
        <is>
          <t>proposed</t>
        </is>
      </c>
      <c r="AK226" t="inlineStr">
        <is>
          <t/>
        </is>
      </c>
      <c r="AL226" s="2" t="inlineStr">
        <is>
          <t>algoritminen johtaminen|
algoritmijohtaminen</t>
        </is>
      </c>
      <c r="AM226" s="2" t="inlineStr">
        <is>
          <t>3|
3</t>
        </is>
      </c>
      <c r="AN226" s="2" t="inlineStr">
        <is>
          <t xml:space="preserve">|
</t>
        </is>
      </c>
      <c r="AO226" t="inlineStr">
        <is>
          <t>automatisoitujen järjestelmien hyödyntäminen esimiestyön apuna tai korvaajana</t>
        </is>
      </c>
      <c r="AP226" s="2" t="inlineStr">
        <is>
          <t>gestion algorithmique</t>
        </is>
      </c>
      <c r="AQ226" s="2" t="inlineStr">
        <is>
          <t>3</t>
        </is>
      </c>
      <c r="AR226" s="2" t="inlineStr">
        <is>
          <t/>
        </is>
      </c>
      <c r="AS226" t="inlineStr">
        <is>
          <t>contrôle plus ou moins fort exercé par les plateformes de travail numériques, à l’aide de moyens automatisés, sur l’attribution, l’exécution, l’évaluation, le classement ou l’examen des services fournis par les personnes travaillant par l’intermédiaire de plateformes, ou sur toute autre activité connexe</t>
        </is>
      </c>
      <c r="AT226" t="inlineStr">
        <is>
          <t/>
        </is>
      </c>
      <c r="AU226" t="inlineStr">
        <is>
          <t/>
        </is>
      </c>
      <c r="AV226" t="inlineStr">
        <is>
          <t/>
        </is>
      </c>
      <c r="AW226" t="inlineStr">
        <is>
          <t/>
        </is>
      </c>
      <c r="AX226" s="2" t="inlineStr">
        <is>
          <t>algoritamsko upravljanje</t>
        </is>
      </c>
      <c r="AY226" s="2" t="inlineStr">
        <is>
          <t>3</t>
        </is>
      </c>
      <c r="AZ226" s="2" t="inlineStr">
        <is>
          <t/>
        </is>
      </c>
      <c r="BA226" t="inlineStr">
        <is>
          <t/>
        </is>
      </c>
      <c r="BB226" s="2" t="inlineStr">
        <is>
          <t>algoritmikus irányítás</t>
        </is>
      </c>
      <c r="BC226" s="2" t="inlineStr">
        <is>
          <t>3</t>
        </is>
      </c>
      <c r="BD226" s="2" t="inlineStr">
        <is>
          <t/>
        </is>
      </c>
      <c r="BE226" t="inlineStr">
        <is>
          <t>digitális munkaplatformok által használt automatizált rendszer a munkakínálat és -kereslet összehangolására: a feladatok kiosztására, nyomon követésére, értékelésére, valamint a platformokon keresztül dolgozó személyeket érintő döntések meghozatalára</t>
        </is>
      </c>
      <c r="BF226" s="2" t="inlineStr">
        <is>
          <t>gestione algoritmica</t>
        </is>
      </c>
      <c r="BG226" s="2" t="inlineStr">
        <is>
          <t>3</t>
        </is>
      </c>
      <c r="BH226" s="2" t="inlineStr">
        <is>
          <t/>
        </is>
      </c>
      <c r="BI226" t="inlineStr">
        <is>
          <t>maggiore o minore
controllo esercitato dalle piattaforme di lavoro digitali attraverso sistemi
automatizzati per assegnare incarichi, monitorare, valutare e prendere
decisioni in relazione ai lavoratori delle piattaforme digitali</t>
        </is>
      </c>
      <c r="BJ226" s="2" t="inlineStr">
        <is>
          <t>algoritminis valdymas</t>
        </is>
      </c>
      <c r="BK226" s="2" t="inlineStr">
        <is>
          <t>3</t>
        </is>
      </c>
      <c r="BL226" s="2" t="inlineStr">
        <is>
          <t/>
        </is>
      </c>
      <c r="BM226" t="inlineStr">
        <is>
          <t>automatizuotų sistemų naudojimas skaitmeninėse darbo platformose darbo pasiūlai ir paklausai suderinti ir užduotims skirti, stebėti, vertinti bei sprendimams dėl jose dirbančių žmonių priimti</t>
        </is>
      </c>
      <c r="BN226" s="2" t="inlineStr">
        <is>
          <t>algoritmiskā pārvaldība</t>
        </is>
      </c>
      <c r="BO226" s="2" t="inlineStr">
        <is>
          <t>2</t>
        </is>
      </c>
      <c r="BP226" s="2" t="inlineStr">
        <is>
          <t/>
        </is>
      </c>
      <c r="BQ226" t="inlineStr">
        <is>
          <t>lielāka vai mazāka kontroles pakāpe, ko ar automatizētu līdzekļu palīdzību īsteno digitālās darba platformas attiecībā uz tādu pakalpojumu piešķiršanu, izpildi, novērtēšanu, sarindojumu, pārskatīšanu un citām darbībām saistībā ar pakalpojumiem, ko sniedz personas, kuras strādā, izmantojot platformas</t>
        </is>
      </c>
      <c r="BR226" s="2" t="inlineStr">
        <is>
          <t>ġestjoni algoritmika</t>
        </is>
      </c>
      <c r="BS226" s="2" t="inlineStr">
        <is>
          <t>3</t>
        </is>
      </c>
      <c r="BT226" s="2" t="inlineStr">
        <is>
          <t/>
        </is>
      </c>
      <c r="BU226" t="inlineStr">
        <is>
          <t>il-kontroll kbir jew żgħir li jkunu jistgħu jeżerċitaw il-pjattaformi tax-xogħol diġitali permezz ta' mezzi awtomatizzati, fuq l-assenjar tal-inkarigi, l-evalwazzjoni tal-prestazzjoni tax-xogħol, il-monitoraġġ, is-superviżjoni, il-klassifikazzjoni, ir-remunerazzjoni u azzjonijiet oħrajn li jirrigwardaw il-ħaddiema tal-pjattaformi diġitali</t>
        </is>
      </c>
      <c r="BV226" s="2" t="inlineStr">
        <is>
          <t>algoritmisch beheer</t>
        </is>
      </c>
      <c r="BW226" s="2" t="inlineStr">
        <is>
          <t>3</t>
        </is>
      </c>
      <c r="BX226" s="2" t="inlineStr">
        <is>
          <t/>
        </is>
      </c>
      <c r="BY226" t="inlineStr">
        <is>
          <t>werkwijze waarbij digitale arbeidsplatformen gebruik maken van geautomatiseerde systemen om vraag en aanbod van werk op elkaar af te stemmen en daarbij taken toe te wijzen, monitoring uit te voeren, te evalueren en besluiten te nemen voor de mensen die via die platformen werken</t>
        </is>
      </c>
      <c r="BZ226" s="2" t="inlineStr">
        <is>
          <t>zarządzanie algorytmiczne</t>
        </is>
      </c>
      <c r="CA226" s="2" t="inlineStr">
        <is>
          <t>3</t>
        </is>
      </c>
      <c r="CB226" s="2" t="inlineStr">
        <is>
          <t/>
        </is>
      </c>
      <c r="CC226" t="inlineStr">
        <is>
          <t>proces, w ramach którego zadania są przydzielane
pracownikowi, optymalizowane i oceniane
poprzez algorytmy i śledzone dane</t>
        </is>
      </c>
      <c r="CD226" s="2" t="inlineStr">
        <is>
          <t>gestão algorítmica</t>
        </is>
      </c>
      <c r="CE226" s="2" t="inlineStr">
        <is>
          <t>3</t>
        </is>
      </c>
      <c r="CF226" s="2" t="inlineStr">
        <is>
          <t/>
        </is>
      </c>
      <c r="CG226" t="inlineStr">
        <is>
          <t>&lt;div&gt;Maior ou menor grau de controlo exercido pelas plataformas de trabalho digitais através de sistemas automatizados para atribuir as tarefas, monitorizar, avaliar e tomar decisões sobre as pessoas que trabalham nas plataformas.&lt;/div&gt;</t>
        </is>
      </c>
      <c r="CH226" s="2" t="inlineStr">
        <is>
          <t>gestionare algoritmică</t>
        </is>
      </c>
      <c r="CI226" s="2" t="inlineStr">
        <is>
          <t>3</t>
        </is>
      </c>
      <c r="CJ226" s="2" t="inlineStr">
        <is>
          <t/>
        </is>
      </c>
      <c r="CK226" t="inlineStr">
        <is>
          <t/>
        </is>
      </c>
      <c r="CL226" s="2" t="inlineStr">
        <is>
          <t>algoritmické riadenie</t>
        </is>
      </c>
      <c r="CM226" s="2" t="inlineStr">
        <is>
          <t>3</t>
        </is>
      </c>
      <c r="CN226" s="2" t="inlineStr">
        <is>
          <t/>
        </is>
      </c>
      <c r="CO226" t="inlineStr">
        <is>
          <t>väčší alebo menší rozsah kontroly
vykonávanej prostredníctvom &lt;a href="https://iate.europa.eu/entry/slideshow/1638791245394/3623350/sk" target="_blank"&gt;digitálnych pracovných platforiem&lt;/a&gt; automatizovanými prostriedkami počas prideľovania,
vykonávania, hodnotenia, zoraďovania, preskúmavania a iných aktivít týkajúcich sa 
služieb poskytovaných ľuďmi pracujúcimi prostredníctvom platforiem</t>
        </is>
      </c>
      <c r="CP226" s="2" t="inlineStr">
        <is>
          <t>algoritemsko upravljanje</t>
        </is>
      </c>
      <c r="CQ226" s="2" t="inlineStr">
        <is>
          <t>3</t>
        </is>
      </c>
      <c r="CR226" s="2" t="inlineStr">
        <is>
          <t/>
        </is>
      </c>
      <c r="CS226" t="inlineStr">
        <is>
          <t/>
        </is>
      </c>
      <c r="CT226" s="2" t="inlineStr">
        <is>
          <t>algoritmisk verksamhetsledning</t>
        </is>
      </c>
      <c r="CU226" s="2" t="inlineStr">
        <is>
          <t>3</t>
        </is>
      </c>
      <c r="CV226" s="2" t="inlineStr">
        <is>
          <t/>
        </is>
      </c>
      <c r="CW226" t="inlineStr">
        <is>
          <t/>
        </is>
      </c>
    </row>
    <row r="227">
      <c r="A227" s="1" t="str">
        <f>HYPERLINK("https://iate.europa.eu/entry/result/3626245/all", "3626245")</f>
        <v>3626245</v>
      </c>
      <c r="B227" t="inlineStr">
        <is>
          <t>EMPLOYMENT AND WORKING CONDITIONS</t>
        </is>
      </c>
      <c r="C227" t="inlineStr">
        <is>
          <t>EMPLOYMENT AND WORKING CONDITIONS|organisation of work and working conditions</t>
        </is>
      </c>
      <c r="D227" t="inlineStr">
        <is>
          <t>yes</t>
        </is>
      </c>
      <c r="E227" t="inlineStr">
        <is>
          <t/>
        </is>
      </c>
      <c r="F227" t="inlineStr">
        <is>
          <t/>
        </is>
      </c>
      <c r="G227" t="inlineStr">
        <is>
          <t/>
        </is>
      </c>
      <c r="H227" t="inlineStr">
        <is>
          <t/>
        </is>
      </c>
      <c r="I227" t="inlineStr">
        <is>
          <t/>
        </is>
      </c>
      <c r="J227" s="2" t="inlineStr">
        <is>
          <t>práce prostřednictvím platformy online</t>
        </is>
      </c>
      <c r="K227" s="2" t="inlineStr">
        <is>
          <t>3</t>
        </is>
      </c>
      <c r="L227" s="2" t="inlineStr">
        <is>
          <t/>
        </is>
      </c>
      <c r="M227" t="inlineStr">
        <is>
          <t>&lt;a href="https://iate.europa.eu/entry/result/3575424" target="_blank"&gt;práce prostřednictvím platformy&lt;/a&gt; vykonávaná výhradně online prostřednictvím elektronických nástrojů</t>
        </is>
      </c>
      <c r="N227" s="2" t="inlineStr">
        <is>
          <t>onlineplatformsarbejde</t>
        </is>
      </c>
      <c r="O227" s="2" t="inlineStr">
        <is>
          <t>3</t>
        </is>
      </c>
      <c r="P227" s="2" t="inlineStr">
        <is>
          <t/>
        </is>
      </c>
      <c r="Q227" t="inlineStr">
        <is>
          <t>&lt;a href="https://iate.europa.eu/entry/result/3575424/da" target="_blank"&gt;platformsarbejde&lt;/a&gt;, der udelukkende udføres online ved hjælp af elektroniske værktøjer</t>
        </is>
      </c>
      <c r="R227" s="2" t="inlineStr">
        <is>
          <t>Online-Plattformarbeit</t>
        </is>
      </c>
      <c r="S227" s="2" t="inlineStr">
        <is>
          <t>3</t>
        </is>
      </c>
      <c r="T227" s="2" t="inlineStr">
        <is>
          <t/>
        </is>
      </c>
      <c r="U227" t="inlineStr">
        <is>
          <t>online über elektronische Tools erbrachte Plattformarbeit</t>
        </is>
      </c>
      <c r="V227" s="2" t="inlineStr">
        <is>
          <t>εργασία σε διαδικτυακή πλατφόρμα|
διαδικτυακή εργασία σε πλατφόρμα</t>
        </is>
      </c>
      <c r="W227" s="2" t="inlineStr">
        <is>
          <t>3|
2</t>
        </is>
      </c>
      <c r="X227" s="2" t="inlineStr">
        <is>
          <t xml:space="preserve">|
</t>
        </is>
      </c>
      <c r="Y227" t="inlineStr">
        <is>
          <t>&lt;a href="https://iate.europa.eu/entry/result/3575424/en-el" target="_blank"&gt;εργασία σε πλατφόρμα&lt;/a&gt; που εκτελείται αποκλειστικά επιγραμμικά μέσω ηλεκτρονικών εργαλείων*</t>
        </is>
      </c>
      <c r="Z227" s="2" t="inlineStr">
        <is>
          <t>online platform work</t>
        </is>
      </c>
      <c r="AA227" s="2" t="inlineStr">
        <is>
          <t>3</t>
        </is>
      </c>
      <c r="AB227" s="2" t="inlineStr">
        <is>
          <t/>
        </is>
      </c>
      <c r="AC227" t="inlineStr">
        <is>
          <t>&lt;a href="https://iate.europa.eu/entry/result/3575424" target="_blank"&gt;platform work&lt;/a&gt; performed exclusively online through electronic tools*</t>
        </is>
      </c>
      <c r="AD227" s="2" t="inlineStr">
        <is>
          <t>trabajo en plataformas en línea</t>
        </is>
      </c>
      <c r="AE227" s="2" t="inlineStr">
        <is>
          <t>3</t>
        </is>
      </c>
      <c r="AF227" s="2" t="inlineStr">
        <is>
          <t/>
        </is>
      </c>
      <c r="AG227" t="inlineStr">
        <is>
          <t>&lt;a href="https://iate.europa.eu/entry/result/3575424/es" target="_blank"&gt;Trabajo en plataformas&lt;/a&gt; ejecutado exclusivamente en línea a través de herramientas electrónicas.</t>
        </is>
      </c>
      <c r="AH227" s="2" t="inlineStr">
        <is>
          <t>veebipõhine platvormitöö</t>
        </is>
      </c>
      <c r="AI227" s="2" t="inlineStr">
        <is>
          <t>3</t>
        </is>
      </c>
      <c r="AJ227" s="2" t="inlineStr">
        <is>
          <t>proposed</t>
        </is>
      </c>
      <c r="AK227" t="inlineStr">
        <is>
          <t>üksnes veebis elektrooniliste vahendite kaudu tehtav platvormitöö</t>
        </is>
      </c>
      <c r="AL227" s="2" t="inlineStr">
        <is>
          <t>verkossa tapahtuva alustatyö|
verkossa tehtävä alustatyö</t>
        </is>
      </c>
      <c r="AM227" s="2" t="inlineStr">
        <is>
          <t>3|
3</t>
        </is>
      </c>
      <c r="AN227" s="2" t="inlineStr">
        <is>
          <t xml:space="preserve">|
</t>
        </is>
      </c>
      <c r="AO227" t="inlineStr">
        <is>
          <t>pelkästään verkossa sähköisten työkalujen avulla tehtävä &lt;a href="https://iate.europa.eu/entry/result/3575424/fi" target="_blank"&gt;alustatyö&lt;/a&gt;</t>
        </is>
      </c>
      <c r="AP227" s="2" t="inlineStr">
        <is>
          <t>travail via une plateforme en ligne|
travail via une plateforme effectué en ligne</t>
        </is>
      </c>
      <c r="AQ227" s="2" t="inlineStr">
        <is>
          <t>3|
3</t>
        </is>
      </c>
      <c r="AR227" s="2" t="inlineStr">
        <is>
          <t xml:space="preserve">|
</t>
        </is>
      </c>
      <c r="AS227" t="inlineStr">
        <is>
          <t>&lt;a href="https://iate.europa.eu/entry/result/3575424/fr" target="_blank"&gt;travail via une plateforme&lt;/a&gt; exécuté exclusivement en ligne au moyen d’outils électroniques</t>
        </is>
      </c>
      <c r="AT227" t="inlineStr">
        <is>
          <t/>
        </is>
      </c>
      <c r="AU227" t="inlineStr">
        <is>
          <t/>
        </is>
      </c>
      <c r="AV227" t="inlineStr">
        <is>
          <t/>
        </is>
      </c>
      <c r="AW227" t="inlineStr">
        <is>
          <t/>
        </is>
      </c>
      <c r="AX227" s="2" t="inlineStr">
        <is>
          <t>rad putem internetskih platformi</t>
        </is>
      </c>
      <c r="AY227" s="2" t="inlineStr">
        <is>
          <t>3</t>
        </is>
      </c>
      <c r="AZ227" s="2" t="inlineStr">
        <is>
          <t/>
        </is>
      </c>
      <c r="BA227" t="inlineStr">
        <is>
          <t/>
        </is>
      </c>
      <c r="BB227" s="2" t="inlineStr">
        <is>
          <t>online platformalapú munkavégzés</t>
        </is>
      </c>
      <c r="BC227" s="2" t="inlineStr">
        <is>
          <t>4</t>
        </is>
      </c>
      <c r="BD227" s="2" t="inlineStr">
        <is>
          <t/>
        </is>
      </c>
      <c r="BE227" t="inlineStr">
        <is>
          <t>platformalapú munkavégzés kizárólag online, elektronikus eszközökkel</t>
        </is>
      </c>
      <c r="BF227" s="2" t="inlineStr">
        <is>
          <t>lavoro online mediante piattaforme digitali</t>
        </is>
      </c>
      <c r="BG227" s="2" t="inlineStr">
        <is>
          <t>3</t>
        </is>
      </c>
      <c r="BH227" s="2" t="inlineStr">
        <is>
          <t/>
        </is>
      </c>
      <c r="BI227" t="inlineStr">
        <is>
          <t>&lt;a href="https://iate.europa.eu/entry/result/3575424/en-it" target="_blank"&gt;lavoro mediante piattaforme digitali&lt;/a&gt; svolto esclusivamente online mediante strumenti
elettronici</t>
        </is>
      </c>
      <c r="BJ227" s="2" t="inlineStr">
        <is>
          <t>darbas skaitmeninėje platformoje internetu</t>
        </is>
      </c>
      <c r="BK227" s="2" t="inlineStr">
        <is>
          <t>3</t>
        </is>
      </c>
      <c r="BL227" s="2" t="inlineStr">
        <is>
          <t/>
        </is>
      </c>
      <c r="BM227" t="inlineStr">
        <is>
          <t>darbas skaitmeninėje platformoje, kuris atliekamas tik internetu, naudojantis elektroninėmis priemonėmis</t>
        </is>
      </c>
      <c r="BN227" s="2" t="inlineStr">
        <is>
          <t>tiešsaistes platformu darbs</t>
        </is>
      </c>
      <c r="BO227" s="2" t="inlineStr">
        <is>
          <t>2</t>
        </is>
      </c>
      <c r="BP227" s="2" t="inlineStr">
        <is>
          <t/>
        </is>
      </c>
      <c r="BQ227" t="inlineStr">
        <is>
          <t>platformu darbs, ko var veikt tikai tiešsaistē, izmantojot elektroniskos rīkus</t>
        </is>
      </c>
      <c r="BR227" s="2" t="inlineStr">
        <is>
          <t>xogħol fuq il-pjattaformi online</t>
        </is>
      </c>
      <c r="BS227" s="2" t="inlineStr">
        <is>
          <t>3</t>
        </is>
      </c>
      <c r="BT227" s="2" t="inlineStr">
        <is>
          <t/>
        </is>
      </c>
      <c r="BU227" t="inlineStr">
        <is>
          <t>&lt;a href="https://iate.europa.eu/entry/result/3575424/mt" target="_blank"&gt;xogħol fuq il-pjattaformi&lt;/a&gt; li jista’ jitwettaq esklużivament online permezz ta’ għodod elettroniċi bħal pereż. il-kodifikazzjoni tad-data, it-traduzzjoni jew id-disinn</t>
        </is>
      </c>
      <c r="BV227" s="2" t="inlineStr">
        <is>
          <t>onlineplatformwerk</t>
        </is>
      </c>
      <c r="BW227" s="2" t="inlineStr">
        <is>
          <t>3</t>
        </is>
      </c>
      <c r="BX227" s="2" t="inlineStr">
        <is>
          <t/>
        </is>
      </c>
      <c r="BY227" t="inlineStr">
        <is>
          <t>platformwerk dat uitsluitend online wordt verricht met behulp van elektronische instrumenten</t>
        </is>
      </c>
      <c r="BZ227" s="2" t="inlineStr">
        <is>
          <t>praca za pośrednictwem platform internetowych</t>
        </is>
      </c>
      <c r="CA227" s="2" t="inlineStr">
        <is>
          <t>3</t>
        </is>
      </c>
      <c r="CB227" s="2" t="inlineStr">
        <is>
          <t/>
        </is>
      </c>
      <c r="CC227" t="inlineStr">
        <is>
          <t>&lt;a href="https://iate.europa.eu/entry/result/3575424/pl" target="_blank"&gt;praca za pośrednictwem platform internetowych&lt;/a&gt; wykonywana wyłącznie online za pomocą narzędzi elektronicznych</t>
        </is>
      </c>
      <c r="CD227" s="2" t="inlineStr">
        <is>
          <t>trabalho baseado na Internet</t>
        </is>
      </c>
      <c r="CE227" s="2" t="inlineStr">
        <is>
          <t>3</t>
        </is>
      </c>
      <c r="CF227" s="2" t="inlineStr">
        <is>
          <t/>
        </is>
      </c>
      <c r="CG227" t="inlineStr">
        <is>
          <t>Trabalho em plataformas digitais realizado exclusivamente em linha através de ferramentas eletrónicas.</t>
        </is>
      </c>
      <c r="CH227" s="2" t="inlineStr">
        <is>
          <t>lucru pe platforme online</t>
        </is>
      </c>
      <c r="CI227" s="2" t="inlineStr">
        <is>
          <t>3</t>
        </is>
      </c>
      <c r="CJ227" s="2" t="inlineStr">
        <is>
          <t/>
        </is>
      </c>
      <c r="CK227" t="inlineStr">
        <is>
          <t/>
        </is>
      </c>
      <c r="CL227" s="2" t="inlineStr">
        <is>
          <t>online práca pre platformy</t>
        </is>
      </c>
      <c r="CM227" s="2" t="inlineStr">
        <is>
          <t>3</t>
        </is>
      </c>
      <c r="CN227" s="2" t="inlineStr">
        <is>
          <t/>
        </is>
      </c>
      <c r="CO227" t="inlineStr">
        <is>
          <t>&lt;a href="https://iate.europa.eu/entry/result/3575424/sk" target="_blank"&gt;práca pre platformy&lt;/a&gt; vykonávaná výlučne online prostredníctvom elektronických nástrojov</t>
        </is>
      </c>
      <c r="CP227" s="2" t="inlineStr">
        <is>
          <t>spletno platformno delo</t>
        </is>
      </c>
      <c r="CQ227" s="2" t="inlineStr">
        <is>
          <t>3</t>
        </is>
      </c>
      <c r="CR227" s="2" t="inlineStr">
        <is>
          <t/>
        </is>
      </c>
      <c r="CS227" t="inlineStr">
        <is>
          <t>&lt;a href="https://iate.europa.eu/entry/result/3575424/sl" target="_blank"&gt;platformno delo&lt;time datetime="17. 3. 2022"&gt; (17. 3. 2022)&lt;/time&gt;&lt;/a&gt;, ki se opravlja izključno na spletu prek elektronskih orodij</t>
        </is>
      </c>
      <c r="CT227" s="2" t="inlineStr">
        <is>
          <t>onlineplattformsarbete</t>
        </is>
      </c>
      <c r="CU227" s="2" t="inlineStr">
        <is>
          <t>3</t>
        </is>
      </c>
      <c r="CV227" s="2" t="inlineStr">
        <is>
          <t/>
        </is>
      </c>
      <c r="CW227" t="inlineStr">
        <is>
          <t>&lt;a href="https://iate.europa.eu/entry/result/3575424" target="_blank"&gt;plattformsarbete &lt;/a&gt;som uteslutande utförs online med hjälp av elektroniska verktyg</t>
        </is>
      </c>
    </row>
    <row r="228">
      <c r="A228" s="1" t="str">
        <f>HYPERLINK("https://iate.europa.eu/entry/result/3626244/all", "3626244")</f>
        <v>3626244</v>
      </c>
      <c r="B228" t="inlineStr">
        <is>
          <t>EMPLOYMENT AND WORKING CONDITIONS</t>
        </is>
      </c>
      <c r="C228" t="inlineStr">
        <is>
          <t>EMPLOYMENT AND WORKING CONDITIONS|organisation of work and working conditions</t>
        </is>
      </c>
      <c r="D228" t="inlineStr">
        <is>
          <t>yes</t>
        </is>
      </c>
      <c r="E228" t="inlineStr">
        <is>
          <t/>
        </is>
      </c>
      <c r="F228" t="inlineStr">
        <is>
          <t/>
        </is>
      </c>
      <c r="G228" t="inlineStr">
        <is>
          <t/>
        </is>
      </c>
      <c r="H228" t="inlineStr">
        <is>
          <t/>
        </is>
      </c>
      <c r="I228" t="inlineStr">
        <is>
          <t/>
        </is>
      </c>
      <c r="J228" s="2" t="inlineStr">
        <is>
          <t>práce prostřednictvím platformy na místě</t>
        </is>
      </c>
      <c r="K228" s="2" t="inlineStr">
        <is>
          <t>3</t>
        </is>
      </c>
      <c r="L228" s="2" t="inlineStr">
        <is>
          <t/>
        </is>
      </c>
      <c r="M228" t="inlineStr">
        <is>
          <t>&lt;a href="https://iate.europa.eu/entry/result/3575424" target="_blank"&gt;práce prostřednictvím platformy&lt;/a&gt; vykonávaná hybridním způsobem, který kombinuje proces online komunikace s následnou činností ve fyzickém světě</t>
        </is>
      </c>
      <c r="N228" s="2" t="inlineStr">
        <is>
          <t>platformsarbejde på stedet</t>
        </is>
      </c>
      <c r="O228" s="2" t="inlineStr">
        <is>
          <t>3</t>
        </is>
      </c>
      <c r="P228" s="2" t="inlineStr">
        <is>
          <t/>
        </is>
      </c>
      <c r="Q228" t="inlineStr">
        <is>
          <t>&lt;a href="https://iate.europa.eu/entry/result/3575424/da" target="_blank"&gt;platformsarbejde&lt;/a&gt;,
der udføres på en hybrid måde, hvor en onlinekommunikationsproces kombineres
med en efterfølgende aktivitet i den fysiske verden</t>
        </is>
      </c>
      <c r="R228" s="2" t="inlineStr">
        <is>
          <t>Plattformarbeit vor Ort</t>
        </is>
      </c>
      <c r="S228" s="2" t="inlineStr">
        <is>
          <t>3</t>
        </is>
      </c>
      <c r="T228" s="2" t="inlineStr">
        <is>
          <t/>
        </is>
      </c>
      <c r="U228" t="inlineStr">
        <is>
          <t>hybrid in einer Kombination aus Online-Kommunikationsprozess und anschließender Leistungserbringung in der realen Welt erbrachte Plattformarbeit</t>
        </is>
      </c>
      <c r="V228" s="2" t="inlineStr">
        <is>
          <t>εργασία σε πλατφόρμα με επιτόπου παρουσία</t>
        </is>
      </c>
      <c r="W228" s="2" t="inlineStr">
        <is>
          <t>3</t>
        </is>
      </c>
      <c r="X228" s="2" t="inlineStr">
        <is>
          <t/>
        </is>
      </c>
      <c r="Y228" t="inlineStr">
        <is>
          <t>&lt;a href="https://iate.europa.eu/entry/result/3575424/en-el" target="_blank"&gt;εργασία σε πλατφόρμα&lt;/a&gt; που εκτελείται με υβριδικό τρόπο, με συνδυασμό διαδικασίας επιγραμμικής επικοινωνίας και επακόλουθης δραστηριότητας στον φυσικό κόσμο*</t>
        </is>
      </c>
      <c r="Z228" s="2" t="inlineStr">
        <is>
          <t>on-location work|
on-location platform work</t>
        </is>
      </c>
      <c r="AA228" s="2" t="inlineStr">
        <is>
          <t>1|
3</t>
        </is>
      </c>
      <c r="AB228" s="2" t="inlineStr">
        <is>
          <t xml:space="preserve">|
</t>
        </is>
      </c>
      <c r="AC228" t="inlineStr">
        <is>
          <t>&lt;a href="https://iate.europa.eu/entry/result/3575424" target="_blank"&gt;platform work&lt;/a&gt; performed in a hybrid way, combining an online
communication process with a subsequent activity in the physical world*</t>
        </is>
      </c>
      <c r="AD228" s="2" t="inlineStr">
        <is>
          <t>trabajo en plataformas &lt;i&gt;in situ&lt;/i&gt;</t>
        </is>
      </c>
      <c r="AE228" s="2" t="inlineStr">
        <is>
          <t>3</t>
        </is>
      </c>
      <c r="AF228" s="2" t="inlineStr">
        <is>
          <t/>
        </is>
      </c>
      <c r="AG228" t="inlineStr">
        <is>
          <t>&lt;a href="https://iate.europa.eu/entry/result/3575424/es" target="_blank"&gt;Trabajo en plataformas&lt;/a&gt; realizado de forma híbrida, combinando un proceso de comunicación en línea con una actividad posterior en el mundo físico.</t>
        </is>
      </c>
      <c r="AH228" s="2" t="inlineStr">
        <is>
          <t>kohapealne platvormitöö</t>
        </is>
      </c>
      <c r="AI228" s="2" t="inlineStr">
        <is>
          <t>3</t>
        </is>
      </c>
      <c r="AJ228" s="2" t="inlineStr">
        <is>
          <t>proposed</t>
        </is>
      </c>
      <c r="AK228" t="inlineStr">
        <is>
          <t>platvormitöö, mida tehakse hübriidvormis, kombineerides veebis toimuvat teabevahetust ja sellele järgnevat tegevus füüsilises maailmas</t>
        </is>
      </c>
      <c r="AL228" s="2" t="inlineStr">
        <is>
          <t>itse paikalla tehtävä alustatyö|
paikan päällä tehtävä alustatyö</t>
        </is>
      </c>
      <c r="AM228" s="2" t="inlineStr">
        <is>
          <t>3|
3</t>
        </is>
      </c>
      <c r="AN228" s="2" t="inlineStr">
        <is>
          <t xml:space="preserve">|
</t>
        </is>
      </c>
      <c r="AO228" t="inlineStr">
        <is>
          <t>hybridimuodossa tehtävä &lt;a href="https://iate.europa.eu/entry/result/3575424/fi" target="_blank"&gt;alustatyö&lt;/a&gt;, jossa viestintä tapahtuu verkossa, mutta itse toiminta fyysisessä maailmassa</t>
        </is>
      </c>
      <c r="AP228" s="2" t="inlineStr">
        <is>
          <t>travail via une plateforme effectué sur site|
travail via une plateforme sur site</t>
        </is>
      </c>
      <c r="AQ228" s="2" t="inlineStr">
        <is>
          <t>3|
3</t>
        </is>
      </c>
      <c r="AR228" s="2" t="inlineStr">
        <is>
          <t xml:space="preserve">|
</t>
        </is>
      </c>
      <c r="AS228" t="inlineStr">
        <is>
          <t>&lt;a href="https://iate.europa.eu/entry/result/3575424/fr" target="_blank"&gt;travail via une plateforme&lt;/a&gt; exécuté d’une manière hybride combinant un processus de communication en ligne avec une activité ultérieure dans le monde physique</t>
        </is>
      </c>
      <c r="AT228" t="inlineStr">
        <is>
          <t/>
        </is>
      </c>
      <c r="AU228" t="inlineStr">
        <is>
          <t/>
        </is>
      </c>
      <c r="AV228" t="inlineStr">
        <is>
          <t/>
        </is>
      </c>
      <c r="AW228" t="inlineStr">
        <is>
          <t/>
        </is>
      </c>
      <c r="AX228" s="2" t="inlineStr">
        <is>
          <t>rad putem platformi na lokaciji|
rad na licu mjesta</t>
        </is>
      </c>
      <c r="AY228" s="2" t="inlineStr">
        <is>
          <t>3|
3</t>
        </is>
      </c>
      <c r="AZ228" s="2" t="inlineStr">
        <is>
          <t xml:space="preserve">|
</t>
        </is>
      </c>
      <c r="BA228" t="inlineStr">
        <is>
          <t/>
        </is>
      </c>
      <c r="BB228" s="2" t="inlineStr">
        <is>
          <t>helyszíni platformalapú munkavégzés</t>
        </is>
      </c>
      <c r="BC228" s="2" t="inlineStr">
        <is>
          <t>4</t>
        </is>
      </c>
      <c r="BD228" s="2" t="inlineStr">
        <is>
          <t/>
        </is>
      </c>
      <c r="BE228" t="inlineStr">
        <is>
          <t>hibrid platformalapú munkavégzés, amikor az online kommunikációs folyamathoz valamilyen tevékenység kapcsolódik a fizikai világban</t>
        </is>
      </c>
      <c r="BF228" s="2" t="inlineStr">
        <is>
          <t>lavoro in loco mediante piattaforme digitali</t>
        </is>
      </c>
      <c r="BG228" s="2" t="inlineStr">
        <is>
          <t>3</t>
        </is>
      </c>
      <c r="BH228" s="2" t="inlineStr">
        <is>
          <t/>
        </is>
      </c>
      <c r="BI228" t="inlineStr">
        <is>
          <t>&lt;a href="https://iate.europa.eu/entry/result/3575424/en-it" target="_blank"&gt;lavoro mediante piattaforme digitali &lt;/a&gt;svolto secondo modalità ibride che combinano un processo di
comunicazione online con una successiva attività nel mondo fisico</t>
        </is>
      </c>
      <c r="BJ228" s="2" t="inlineStr">
        <is>
          <t>darbas skaitmeninėje platformoje vietoje</t>
        </is>
      </c>
      <c r="BK228" s="2" t="inlineStr">
        <is>
          <t>3</t>
        </is>
      </c>
      <c r="BL228" s="2" t="inlineStr">
        <is>
          <t/>
        </is>
      </c>
      <c r="BM228" t="inlineStr">
        <is>
          <t>darbas skaitmeninėje platformoje, kuris atliekamas mišriu būdu, derinant internetinės komunikacijos procesą su paskesne veikla fizinėje aplinkoje</t>
        </is>
      </c>
      <c r="BN228" s="2" t="inlineStr">
        <is>
          <t>platformu darbs fiziskajā darba vietā</t>
        </is>
      </c>
      <c r="BO228" s="2" t="inlineStr">
        <is>
          <t>2</t>
        </is>
      </c>
      <c r="BP228" s="2" t="inlineStr">
        <is>
          <t/>
        </is>
      </c>
      <c r="BQ228" t="inlineStr">
        <is>
          <t>platformu darbs, ko var veikt hibrīdveidā, apvienojot tiešsaistes saziņas procesu ar turpmāku darbību fiziskajā pasaulē</t>
        </is>
      </c>
      <c r="BR228" s="2" t="inlineStr">
        <is>
          <t>xogħol fuq il-pjattaformi fuq il-post</t>
        </is>
      </c>
      <c r="BS228" s="2" t="inlineStr">
        <is>
          <t>3</t>
        </is>
      </c>
      <c r="BT228" s="2" t="inlineStr">
        <is>
          <t/>
        </is>
      </c>
      <c r="BU228" t="inlineStr">
        <is>
          <t>&lt;a href="https://iate.europa.eu/entry/result/3575424/mt" target="_blank"&gt;xogħol fuq il-pjattaformi&lt;/a&gt; mwettaq b’mod ibridu li jgħaqqad il-proċess ta’ komunikazzjoni online ma’ attività sussegwenti fid-dinja fiżika bħal pereż. ride-hailing, kunsinna ta’ oġġetti, tindif jew servizzi ta’ kura</t>
        </is>
      </c>
      <c r="BV228" s="2" t="inlineStr">
        <is>
          <t>platformwerk op locatie</t>
        </is>
      </c>
      <c r="BW228" s="2" t="inlineStr">
        <is>
          <t>3</t>
        </is>
      </c>
      <c r="BX228" s="2" t="inlineStr">
        <is>
          <t/>
        </is>
      </c>
      <c r="BY228" t="inlineStr">
        <is>
          <t>"platformwerk waarbij een onlinecommunicatieproces wordt gecombineerd met een daaropvolgende activiteit in de fysieke wereld"</t>
        </is>
      </c>
      <c r="BZ228" s="2" t="inlineStr">
        <is>
          <t>praca w terenie za pośrednictwem platform internetowych</t>
        </is>
      </c>
      <c r="CA228" s="2" t="inlineStr">
        <is>
          <t>3</t>
        </is>
      </c>
      <c r="CB228" s="2" t="inlineStr">
        <is>
          <t/>
        </is>
      </c>
      <c r="CC228" t="inlineStr">
        <is>
          <t>&lt;a href="https://iate.europa.eu/entry/result/3575424/pl" target="_blank"&gt;praca za pośrednictwem platform internetowych&lt;/a&gt; w sposób hybrydowy łącząca proces komunikacji online z późniejszą działalnością w świecie fizycznym</t>
        </is>
      </c>
      <c r="CD228" s="2" t="inlineStr">
        <is>
          <t>trabalho em plataforma no local|
trabalho baseado na localização</t>
        </is>
      </c>
      <c r="CE228" s="2" t="inlineStr">
        <is>
          <t>3|
3</t>
        </is>
      </c>
      <c r="CF228" s="2" t="inlineStr">
        <is>
          <t xml:space="preserve">|
</t>
        </is>
      </c>
      <c r="CG228" t="inlineStr">
        <is>
          <t>Trabalho em plataformas digitais realizado de forma híbrida, combinando formas de comunicação em linha com uma atividade subsequente no mundo físico.</t>
        </is>
      </c>
      <c r="CH228" s="2" t="inlineStr">
        <is>
          <t>lucru pe platforme într-o locație fizică</t>
        </is>
      </c>
      <c r="CI228" s="2" t="inlineStr">
        <is>
          <t>3</t>
        </is>
      </c>
      <c r="CJ228" s="2" t="inlineStr">
        <is>
          <t/>
        </is>
      </c>
      <c r="CK228" t="inlineStr">
        <is>
          <t/>
        </is>
      </c>
      <c r="CL228" s="2" t="inlineStr">
        <is>
          <t>práca pre platformy na mieste</t>
        </is>
      </c>
      <c r="CM228" s="2" t="inlineStr">
        <is>
          <t>3</t>
        </is>
      </c>
      <c r="CN228" s="2" t="inlineStr">
        <is>
          <t/>
        </is>
      </c>
      <c r="CO228" t="inlineStr">
        <is>
          <t>&lt;a href="https://iate.europa.eu/entry/result/3575424/sk" target="_blank"&gt;práca pre platformy&lt;/a&gt; vykonávaná hybridným spôsobom, ktorý spája online komunikáciu s následnou činnosťou vo fyzickom svete</t>
        </is>
      </c>
      <c r="CP228" s="2" t="inlineStr">
        <is>
          <t>platformno delo na lokaciji</t>
        </is>
      </c>
      <c r="CQ228" s="2" t="inlineStr">
        <is>
          <t>3</t>
        </is>
      </c>
      <c r="CR228" s="2" t="inlineStr">
        <is>
          <t/>
        </is>
      </c>
      <c r="CS228" t="inlineStr">
        <is>
          <t>&lt;a href="https://iate.europa.eu/entry/result/3575424/sl" target="_blank"&gt;platformno delo&lt;time datetime="17. 3. 2022"&gt; (17. 3. 2022)&lt;/time&gt;&lt;/a&gt;, ki se opravlja na hibridni način, ki združuje postopek spletne komunikacije in poznejšo dejavnost v fizičnem svetu</t>
        </is>
      </c>
      <c r="CT228" s="2" t="inlineStr">
        <is>
          <t>plattformsarbete på plats</t>
        </is>
      </c>
      <c r="CU228" s="2" t="inlineStr">
        <is>
          <t>3</t>
        </is>
      </c>
      <c r="CV228" s="2" t="inlineStr">
        <is>
          <t/>
        </is>
      </c>
      <c r="CW228" t="inlineStr">
        <is>
          <t>&lt;a href="https://iate.europa.eu/entry/result/3575424" target="_blank"&gt;plattformsarbete &lt;/a&gt;som kombinerar onlinekommunikation med efterföljande verksamhet i den fysiska världen</t>
        </is>
      </c>
    </row>
    <row r="229">
      <c r="A229" s="1" t="str">
        <f>HYPERLINK("https://iate.europa.eu/entry/result/3623350/all", "3623350")</f>
        <v>3623350</v>
      </c>
      <c r="B229" t="inlineStr">
        <is>
          <t>EMPLOYMENT AND WORKING CONDITIONS;EDUCATION AND COMMUNICATIONS</t>
        </is>
      </c>
      <c r="C229" t="inlineStr">
        <is>
          <t>EMPLOYMENT AND WORKING CONDITIONS|labour market;EDUCATION AND COMMUNICATIONS|information technology and data processing</t>
        </is>
      </c>
      <c r="D229" t="inlineStr">
        <is>
          <t>yes</t>
        </is>
      </c>
      <c r="E229" t="inlineStr">
        <is>
          <t/>
        </is>
      </c>
      <c r="F229" t="inlineStr">
        <is>
          <t/>
        </is>
      </c>
      <c r="G229" t="inlineStr">
        <is>
          <t/>
        </is>
      </c>
      <c r="H229" t="inlineStr">
        <is>
          <t/>
        </is>
      </c>
      <c r="I229" t="inlineStr">
        <is>
          <t/>
        </is>
      </c>
      <c r="J229" s="2" t="inlineStr">
        <is>
          <t>digitální pracovní platforma</t>
        </is>
      </c>
      <c r="K229" s="2" t="inlineStr">
        <is>
          <t>3</t>
        </is>
      </c>
      <c r="L229" s="2" t="inlineStr">
        <is>
          <t/>
        </is>
      </c>
      <c r="M229" t="inlineStr">
        <is>
          <t>fyzická nebo právnická osoba poskytující obchodní službu, která je alespoň zčásti poskytována na dálku pomocí elektronických prostředků (jako jsou internetové stránky nebo mobilní aplikace), je poskytována na žádost příjemce služby a zahrnuje jako nezbytnou a zásadní složku organizaci práce vykonávané 
osobami bez ohledu na to, zda je uvedená práce vykonávána online, nebo 
na určitém místě</t>
        </is>
      </c>
      <c r="N229" s="2" t="inlineStr">
        <is>
          <t>digital arbejdsplatform</t>
        </is>
      </c>
      <c r="O229" s="2" t="inlineStr">
        <is>
          <t>3</t>
        </is>
      </c>
      <c r="P229" s="2" t="inlineStr">
        <is>
          <t/>
        </is>
      </c>
      <c r="Q229" t="inlineStr">
        <is>
          <t>enhver
fysisk eller juridisk person, der leverer en kommerciel tjeneste, som leveres på
anmodning af en tjenestemodtager, som leveres (i det mindste delvist) på afstand ved
hjælp af elektroniske midler, og som omfatter tilrettelæggelsen af det arbejde,
der udføres af enkeltpersoner, uanset om arbejdet udføres online eller på et
bestemt sted</t>
        </is>
      </c>
      <c r="R229" s="2" t="inlineStr">
        <is>
          <t>digitale Arbeitsplattform</t>
        </is>
      </c>
      <c r="S229" s="2" t="inlineStr">
        <is>
          <t>3</t>
        </is>
      </c>
      <c r="T229" s="2" t="inlineStr">
        <is>
          <t/>
        </is>
      </c>
      <c r="U229" t="inlineStr">
        <is>
          <t>jede natürliche oder juristische Person, die eine kommerzielle Dienstleistung erbringt, die alle folgenden Anforderungen erfüllt:&lt;div&gt;a)sie wird zumindest teilweise auf elektronischem Wege, z. B. über eine Website oder eine mobile Anwendung, aus der Ferne bereitgestellt;&lt;br&gt;&lt;/div&gt;&lt;div&gt;b)sie wird auf Verlangen eines Empfängers der Dienstleistung erbracht;&lt;br&gt;&lt;/div&gt;&lt;div&gt;c)sie umfasst als notwendigen und wesentlichen Bestandteil die Organisation der von Einzelpersonen geleisteten Arbeit, unabhängig davon, ob diese Arbeit online oder an einem bestimmten Ort ausgeführt wird;&lt;br&gt;&lt;/div&gt;</t>
        </is>
      </c>
      <c r="V229" s="2" t="inlineStr">
        <is>
          <t>ψηφιακή πλατφόρμα εργασίας</t>
        </is>
      </c>
      <c r="W229" s="2" t="inlineStr">
        <is>
          <t>3</t>
        </is>
      </c>
      <c r="X229" s="2" t="inlineStr">
        <is>
          <t/>
        </is>
      </c>
      <c r="Y229" t="inlineStr">
        <is>
          <t>κάθε φυσικό ή νομικό πρόσωπο που παρέχει εμπορική υπηρεσία η οποία παρέχεται κατόπιν αιτήματος του αποδέκτη της υπηρεσίας, παρέχεται, τουλάχιστον εν μέρει, εξ αποστάσεως με ηλεκτρονικά μέσα και περιλαμβάνει την οργάνωση της εργασίας που εκτελείται από άτομα, ανεξάρτητα από το αν η εν λόγω εργασία εκτελείται διαδικτυακά ή σε συγκεκριμένο τόπο</t>
        </is>
      </c>
      <c r="Z229" s="2" t="inlineStr">
        <is>
          <t>digital labour platform</t>
        </is>
      </c>
      <c r="AA229" s="2" t="inlineStr">
        <is>
          <t>3</t>
        </is>
      </c>
      <c r="AB229" s="2" t="inlineStr">
        <is>
          <t/>
        </is>
      </c>
      <c r="AC229" t="inlineStr">
        <is>
          <t>any natural or legal person providing a commercial service that is provided at the request of a recipient of the service, is delivered (at least in part) at a distance through electronic means and involves the organisation of work performed by individuals, irrespective of whether that work is performed online or in a certain location</t>
        </is>
      </c>
      <c r="AD229" s="2" t="inlineStr">
        <is>
          <t>plataforma digital de trabajo</t>
        </is>
      </c>
      <c r="AE229" s="2" t="inlineStr">
        <is>
          <t>3</t>
        </is>
      </c>
      <c r="AF229" s="2" t="inlineStr">
        <is>
          <t/>
        </is>
      </c>
      <c r="AG229" t="inlineStr">
        <is>
          <t>Toda persona física o jurídica que preste un servicio comercial en el que se cumplen todos los requisitos siguientes:&lt;div&gt;a) se presta, al menos en parte, a distancia por medios electrónicos, como un sitio web o una aplicación para dispositivos móviles;&lt;br&gt;&lt;/div&gt;&lt;div&gt;b) se presta a petición de un destinatario del servicio;&lt;br&gt;&lt;/div&gt;&lt;div&gt;c) implica, como elemento necesario y esencial, la organización del trabajo realizado por personas físicas, con independencia de que ese trabajo se realice en línea o en un lugar determinado.&lt;br&gt;&lt;/div&gt;</t>
        </is>
      </c>
      <c r="AH229" s="2" t="inlineStr">
        <is>
          <t>digitaalne tööplatvorm</t>
        </is>
      </c>
      <c r="AI229" s="2" t="inlineStr">
        <is>
          <t>3</t>
        </is>
      </c>
      <c r="AJ229" s="2" t="inlineStr">
        <is>
          <t>proposed</t>
        </is>
      </c>
      <c r="AK229" t="inlineStr">
        <is>
          <t>füüsiline või juriidiline isik, kes osutab äriteenust, mis vastab kõigile järgmistele nõuetele:&lt;div&gt;a)seda pakutakse vähemalt osaliselt kaugteenusena elektrooniliste vahendite, näiteks veebisaidi või mobiilirakenduse kaudu;&lt;br&gt;&lt;/div&gt;&lt;div&gt;b)seda pakutakse teenusesaaja taotlusel;&lt;br&gt;&lt;/div&gt;&lt;div&gt;c)see hõlmab vajaliku ja olulise komponendina üksikisikute tehtava töö korraldamist, olenemata sellest, kas seda tööd tehakse internetis või konkreetses asukohas&lt;br&gt;&lt;/div&gt;</t>
        </is>
      </c>
      <c r="AL229" s="2" t="inlineStr">
        <is>
          <t>työtä välittävä digitaalinen alusta</t>
        </is>
      </c>
      <c r="AM229" s="2" t="inlineStr">
        <is>
          <t>3</t>
        </is>
      </c>
      <c r="AN229" s="2" t="inlineStr">
        <is>
          <t/>
        </is>
      </c>
      <c r="AO229" t="inlineStr">
        <is>
          <t>mikä tahansa luonnollinen tai oikeushenkilö, joka tarjoaa kaupallista palvelua, joka täyttää kaikki seuraavat vaatimukset:&lt;div&gt;(a) palvelu tarjotaan ainakin osittain etäpalveluna sähköisillä välineillä, kuten verkkosivustolla tai mobiilisovelluksella;&lt;/div&gt;&lt;div&gt;(b) palvelu tarjotaan palvelun vastaanottajan pyynnöstä;&lt;/div&gt;&lt;div&gt;(c) palveluun kuuluu välttämättömänä ja olennaisena osana yksityishenkilöiden tekemän työn organisointi riippumatta siitä, tehdäänkö työ verkossa vai jossain tietyssä paikassa&lt;br&gt;&lt;/div&gt;</t>
        </is>
      </c>
      <c r="AP229" s="2" t="inlineStr">
        <is>
          <t>plateforme de travail numérique</t>
        </is>
      </c>
      <c r="AQ229" s="2" t="inlineStr">
        <is>
          <t>3</t>
        </is>
      </c>
      <c r="AR229" s="2" t="inlineStr">
        <is>
          <t/>
        </is>
      </c>
      <c r="AS229" t="inlineStr">
        <is>
          <t>&lt;div&gt;toute personne physique
ou morale fournissant un service commercial qui est fourni, au moins en
partie, à distance par des moyens électroniques, qui est fourni à la demande d'un destinataire du service et qui comprend l’organisation
du travail exécuté par des individus, que ce travail soit exécuté en ligne ou
sur un site précis&lt;/div&gt;</t>
        </is>
      </c>
      <c r="AT229" t="inlineStr">
        <is>
          <t/>
        </is>
      </c>
      <c r="AU229" t="inlineStr">
        <is>
          <t/>
        </is>
      </c>
      <c r="AV229" t="inlineStr">
        <is>
          <t/>
        </is>
      </c>
      <c r="AW229" t="inlineStr">
        <is>
          <t/>
        </is>
      </c>
      <c r="AX229" s="2" t="inlineStr">
        <is>
          <t>digitalna radna platforma</t>
        </is>
      </c>
      <c r="AY229" s="2" t="inlineStr">
        <is>
          <t>3</t>
        </is>
      </c>
      <c r="AZ229" s="2" t="inlineStr">
        <is>
          <t/>
        </is>
      </c>
      <c r="BA229" t="inlineStr">
        <is>
          <t>svaka fizička ili pravna osoba koja pruža komercijalnu uslugu koja ispunjava sve sljedeće zahtjeve: &lt;br&gt;(a) pruža se, barem djelomično, na daljinu putem elektroničkih sredstava kao što su internetske stranice ili mobilna aplikacija;
&lt;br&gt;(b) pruža se na zahtjev primatelja usluge;
&lt;br&gt;(c) njezina je nužna i ključna sastavnica organizacija rada koji obavljaju pojedinci, neovisno o tome obavlja li se taj posao na internetu ili na određenoj lokaciji</t>
        </is>
      </c>
      <c r="BB229" s="2" t="inlineStr">
        <is>
          <t>digitális munkaplatform</t>
        </is>
      </c>
      <c r="BC229" s="2" t="inlineStr">
        <is>
          <t>4</t>
        </is>
      </c>
      <c r="BD229" s="2" t="inlineStr">
        <is>
          <t/>
        </is>
      </c>
      <c r="BE229" t="inlineStr">
        <is>
          <t>minden olyan természetes vagy jogi személy, aki vagy amely olyan kereskedelmi szolgáltatást nyújt, amely megfelel az alábbi követelmények mindegyikének</t>
        </is>
      </c>
      <c r="BF229" s="2" t="inlineStr">
        <is>
          <t>piattaforma di lavoro digitale</t>
        </is>
      </c>
      <c r="BG229" s="2" t="inlineStr">
        <is>
          <t>3</t>
        </is>
      </c>
      <c r="BH229" s="2" t="inlineStr">
        <is>
          <t/>
        </is>
      </c>
      <c r="BI229" t="inlineStr">
        <is>
          <t>qualsiasi persona
fisica o giuridica che fornisce un servizio commerciale che è prestato su
richiesta di un destinatario del servizio, è fornito almeno in parte, a
distanza con mezzi elettronici e comporta l'organizzazione del lavoro svolto
dalle persone fisiche, indipendentemente dal fatto che tale lavoro sia svolto
online o in un determinato luogo</t>
        </is>
      </c>
      <c r="BJ229" s="2" t="inlineStr">
        <is>
          <t>skaitmeninė darbo platforma</t>
        </is>
      </c>
      <c r="BK229" s="2" t="inlineStr">
        <is>
          <t>3</t>
        </is>
      </c>
      <c r="BL229" s="2" t="inlineStr">
        <is>
          <t/>
        </is>
      </c>
      <c r="BM229" t="inlineStr">
        <is>
          <t>fizinis arba juridinis asmuo, kuris teikia komercinę paslaugą, atitinkančią visus šiuos reikalavimus:&lt;div&gt;a) paslauga bent iš dalies teikiama nuotoliniu būdu elektroninėmis priemonėmis, pavyzdžiui, naudojantis interneto svetaine arba mobiliąja programėle;&lt;/div&gt;&lt;div&gt;b) ji teikiama paslaugos gavėjo prašymu;&lt;/div&gt;&lt;div&gt;c) privalomai apima fizinių asmenų atliekamo darbo organizavimą, nesvarbu, ar tas darbas atliekamas internetu, ar konkrečioje vietoje&lt;/div&gt;</t>
        </is>
      </c>
      <c r="BN229" s="2" t="inlineStr">
        <is>
          <t>digitālā darba platforma</t>
        </is>
      </c>
      <c r="BO229" s="2" t="inlineStr">
        <is>
          <t>2</t>
        </is>
      </c>
      <c r="BP229" s="2" t="inlineStr">
        <is>
          <t/>
        </is>
      </c>
      <c r="BQ229" t="inlineStr">
        <is>
          <t>fiziska vai juridiska persona, kas sniedz 
komercpakalpojumus, kuri atbilst visām sekojošajām prasībām: &lt;div&gt;(a) pakalpojumu vismaz daļēji nodrošina attālināti, izmantojot elektroniskos 
līdzekļus, piemēram, tīmekļa vietni vai mobilo lietotni, &lt;/div&gt;&lt;div&gt;(b) to sniedz pēc pakalpojuma saņēmēja pieprasījuma, &lt;/div&gt;&lt;div&gt;(c) tas kā nepieciešamu un būtisku elementu ietver personu veiktā darba 
organizēšanu neatkarīgi no tā, vai šis darbs tiek veikts tiešsaistē vai 
konkrētā vietā&lt;/div&gt;</t>
        </is>
      </c>
      <c r="BR229" s="2" t="inlineStr">
        <is>
          <t>pjattaforma tax-xogħol diġitali</t>
        </is>
      </c>
      <c r="BS229" s="2" t="inlineStr">
        <is>
          <t>3</t>
        </is>
      </c>
      <c r="BT229" s="2" t="inlineStr">
        <is>
          <t/>
        </is>
      </c>
      <c r="BU229" t="inlineStr">
        <is>
          <t>&lt;div&gt;kwalunkwe persuna fiżika jew ġuridika li tipprovdi servizz kummerċjali li minn tal-inqas parti minnu, jiġi pprovdut mill-bogħod b’mezzi elettroniċi, bħal siti web jew applikazzjonijiet mobbli, li jiġi pprovdut fuq talba ta’ riċevitur tas-servizz, u li jkun jinvolvi, bħala komponent neċessarju u essenzjali, l-organizzazzjoni tax-xogħol imwettaq minn individwi, irrispettivament minn jekk dak ix-xogħol jitwettaqx online jew f’post partikolari&lt;/div&gt;</t>
        </is>
      </c>
      <c r="BV229" s="2" t="inlineStr">
        <is>
          <t>digitaal arbeidsplatform</t>
        </is>
      </c>
      <c r="BW229" s="2" t="inlineStr">
        <is>
          <t>3</t>
        </is>
      </c>
      <c r="BX229" s="2" t="inlineStr">
        <is>
          <t/>
        </is>
      </c>
      <c r="BY229" t="inlineStr">
        <is>
          <t>natuurlijke persoon of rechtspersoon die een commerciële dienst verleent die ten minste gedeeltelijk op afstand wordt geleverd via elektronische middelen zoals een website of mobiele applicatie, verstrekt wordt op verzoek van de afnemer van de dienst en, als noodzakelijk onderdeel, de organisatie omvat van het werk dat door personen wordt verricht, ongeacht of dit werk online of op locatie wordt verricht</t>
        </is>
      </c>
      <c r="BZ229" s="2" t="inlineStr">
        <is>
          <t>cyfrowa platforma pracy</t>
        </is>
      </c>
      <c r="CA229" s="2" t="inlineStr">
        <is>
          <t>3</t>
        </is>
      </c>
      <c r="CB229" s="2" t="inlineStr">
        <is>
          <t/>
        </is>
      </c>
      <c r="CC229" t="inlineStr">
        <is>
          <t>każdą osobę fizyczną lub prawną świadczącą usługę komercyjną, która spełnia wszystkie następujące wymogi:&lt;div&gt;a) jest udostępniana, przynajmniej częściowo, na odległość za pomocą środków elektronicznych, takich jak strona internetowa lub aplikacja mobilna;&lt;br&gt;&lt;/div&gt;&lt;div&gt;b) jest świadczona na żądanie usługobiorcy;&lt;br&gt;&lt;/div&gt;&lt;div&gt;c) obejmuje, jako niezbędny i istotny element, organizację pracy wykonywanej przez osoby fizyczne, niezależnie od tego, czy praca ta jest wykonywana przez internet, czy w określonym miejscu&lt;br&gt;&lt;/div&gt;</t>
        </is>
      </c>
      <c r="CD229" s="2" t="inlineStr">
        <is>
          <t>plataforma de trabalho digital</t>
        </is>
      </c>
      <c r="CE229" s="2" t="inlineStr">
        <is>
          <t>3</t>
        </is>
      </c>
      <c r="CF229" s="2" t="inlineStr">
        <is>
          <t/>
        </is>
      </c>
      <c r="CG229" t="inlineStr">
        <is>
          <t>Pessoa singular ou coletiva que presta um serviço comercial que é prestado a pedido de um destinatário do serviço, é fornecido, pelo menos em parte, à distância, através de meios eletrónicos, como um sítio Web ou uma aplicação móvel e implica, como componente necessária e essencial, a organização do trabalho realizado pelas pessoas que trabalham nas plataformas, independentemente de esse trabalho ser executado em linha ou num local físico.</t>
        </is>
      </c>
      <c r="CH229" s="2" t="inlineStr">
        <is>
          <t>platformă digitală de muncă</t>
        </is>
      </c>
      <c r="CI229" s="2" t="inlineStr">
        <is>
          <t>3</t>
        </is>
      </c>
      <c r="CJ229" s="2" t="inlineStr">
        <is>
          <t/>
        </is>
      </c>
      <c r="CK229" t="inlineStr">
        <is>
          <t>orice persoană fizică sau juridică care furnizează un serviciu comercial ce îndeplinește toate cerințele următoare:&lt;div&gt;(a) este furnizat, cel puțin parțial, la distanță, prin mijloace electronice, cum ar fi un site web sau o aplicație mobilă;&lt;/div&gt;&lt;div&gt;(b) este furnizat la cererea unui destinatar al serviciului;&lt;/div&gt;&lt;div&gt;(c) implică, ca o componentă necesară și esențială, organizarea muncii efectuate de persoane, indiferent dacă munca respectivă este efectuată online sau într-o anumită locație&lt;br&gt;&lt;/div&gt;</t>
        </is>
      </c>
      <c r="CL229" s="2" t="inlineStr">
        <is>
          <t>digitálna pracovná platforma</t>
        </is>
      </c>
      <c r="CM229" s="2" t="inlineStr">
        <is>
          <t>3</t>
        </is>
      </c>
      <c r="CN229" s="2" t="inlineStr">
        <is>
          <t/>
        </is>
      </c>
      <c r="CO229" t="inlineStr">
        <is>
          <t>každá fyzická alebo právnická osoba poskytujúca komerčnú službu, ktorá sa poskytuje na žiadosť príjemcu služby, aspoň čiastočne na diaľku elektronickými prostriedkami, ako je webové sídlo alebo mobilná aplikácia, a zahŕňa organizáciu práce vykonávanej jednotlivcami bez ohľadu na to, či sa táto práca vykonáva online alebo na určitom mieste</t>
        </is>
      </c>
      <c r="CP229" s="2" t="inlineStr">
        <is>
          <t>digitalna platforma dela</t>
        </is>
      </c>
      <c r="CQ229" s="2" t="inlineStr">
        <is>
          <t>3</t>
        </is>
      </c>
      <c r="CR229" s="2" t="inlineStr">
        <is>
          <t/>
        </is>
      </c>
      <c r="CS229" t="inlineStr">
        <is>
          <t>vsak[a] fizičn[a] ali pravn[a] oseb[a], ki zagotavlja komercialno storitev, ki izpolnjuje vse naslednje zahteve: (1) (a) vsaj delno se zagotavlja na daljavo z elektronskimi sredstvi, kot je spletno mesto ali mobilna aplikacija; (b) zagotavlja se na zahtevo prejemnika storitve; (c) kot nujno in bistveno sestavino vključuje organizacijo dela, ki ga opravljajo posamezniki, ne glede na to, ali se delo opravlja na spletu ali na določeni lokaciji</t>
        </is>
      </c>
      <c r="CT229" s="2" t="inlineStr">
        <is>
          <t>digital arbetsplattform</t>
        </is>
      </c>
      <c r="CU229" s="2" t="inlineStr">
        <is>
          <t>3</t>
        </is>
      </c>
      <c r="CV229" s="2" t="inlineStr">
        <is>
          <t/>
        </is>
      </c>
      <c r="CW229" t="inlineStr">
        <is>
          <t>företag som med högre eller lägre grad av kontroll förmedlar eller erbjuder tjänster på begäran som efterfrågas av personkunder eller företagskunder samt tillhandahålls direkt eller indirekt av enskilda personer, oavsett om tjänsterna utförs på plats eller online</t>
        </is>
      </c>
    </row>
    <row r="230">
      <c r="A230" s="1" t="str">
        <f>HYPERLINK("https://iate.europa.eu/entry/result/3623477/all", "3623477")</f>
        <v>3623477</v>
      </c>
      <c r="B230" t="inlineStr">
        <is>
          <t>EMPLOYMENT AND WORKING CONDITIONS</t>
        </is>
      </c>
      <c r="C230" t="inlineStr">
        <is>
          <t>EMPLOYMENT AND WORKING CONDITIONS</t>
        </is>
      </c>
      <c r="D230" t="inlineStr">
        <is>
          <t>yes</t>
        </is>
      </c>
      <c r="E230" t="inlineStr">
        <is>
          <t/>
        </is>
      </c>
      <c r="F230" t="inlineStr">
        <is>
          <t/>
        </is>
      </c>
      <c r="G230" t="inlineStr">
        <is>
          <t/>
        </is>
      </c>
      <c r="H230" t="inlineStr">
        <is>
          <t/>
        </is>
      </c>
      <c r="I230" t="inlineStr">
        <is>
          <t/>
        </is>
      </c>
      <c r="J230" s="2" t="inlineStr">
        <is>
          <t>osoba pracující prostřednictvím platformy|
osoba vykonávající práci prostřednictvím platformy</t>
        </is>
      </c>
      <c r="K230" s="2" t="inlineStr">
        <is>
          <t>3|
3</t>
        </is>
      </c>
      <c r="L230" s="2" t="inlineStr">
        <is>
          <t xml:space="preserve">|
</t>
        </is>
      </c>
      <c r="M230" t="inlineStr">
        <is>
          <t>osoba vykonávající&lt;a href="https://iate.europa.eu/entry/result/3575424" target="_blank"&gt; práci prostřednictvím platformy&lt;/a&gt; bez ohledu na smluvní
 určení vztahu mezi uvedenou osobou a &lt;a href="https://iate.europa.eu/entry/result/3623350" target="_blank"&gt;digitální pracovní platformou&lt;/a&gt; zúčastněnými stranami</t>
        </is>
      </c>
      <c r="N230" s="2" t="inlineStr">
        <is>
          <t>person, der udfører platformsarbejde|
person, der arbejder via platforme</t>
        </is>
      </c>
      <c r="O230" s="2" t="inlineStr">
        <is>
          <t>3|
3</t>
        </is>
      </c>
      <c r="P230" s="2" t="inlineStr">
        <is>
          <t xml:space="preserve">|
</t>
        </is>
      </c>
      <c r="Q230" t="inlineStr">
        <is>
          <t>enhver person, der udfører &lt;a href="https://iate.europa.eu/entry/result/3575424/da" target="_blank"&gt;platformsarbejde&lt;/a&gt;, uanset de involverede parters kontraktlige betegnelse af forholdet mellem den pågældende person og den &lt;a href="https://iate.europa.eu/entry/result/3623350/da" target="_blank"&gt;digitale arbejdsplatform&lt;/a&gt;</t>
        </is>
      </c>
      <c r="R230" s="2" t="inlineStr">
        <is>
          <t>Person, die Plattformarbeit leistet</t>
        </is>
      </c>
      <c r="S230" s="2" t="inlineStr">
        <is>
          <t>3</t>
        </is>
      </c>
      <c r="T230" s="2" t="inlineStr">
        <is>
          <t/>
        </is>
      </c>
      <c r="U230" t="inlineStr">
        <is>
          <t>jede Person, die Plattformarbeit verrichtet, unabhängig davon, wie die beteiligten Parteien das Verhältnis zwischen dieser Person und der digitalen Arbeitsplattform vertraglich qualifizieren</t>
        </is>
      </c>
      <c r="V230" s="2" t="inlineStr">
        <is>
          <t>πρόσωπο που εκτελεί εργασία σε πλατφόρμα|
άτομο που εργάζεται μέσω πλατφόρμας</t>
        </is>
      </c>
      <c r="W230" s="2" t="inlineStr">
        <is>
          <t>3|
3</t>
        </is>
      </c>
      <c r="X230" s="2" t="inlineStr">
        <is>
          <t xml:space="preserve">|
</t>
        </is>
      </c>
      <c r="Y230" t="inlineStr">
        <is>
          <t>κάθε άτομο που εκτελεί &lt;a href="https://iate.europa.eu/entry/result/3575424/en-el" target="_blank"&gt;εργασία σε πλατφόρμα&lt;/a&gt;, ανεξάρτητα από τον συμβατικό χαρακτηρισμό της σχέσης μεταξύ του εν λόγω ατόμου και της &lt;a href="https://iate.europa.eu/entry/result/3623350/en-el" target="_blank"&gt;ψηφιακής πλατφόρμας εργασίας&lt;/a&gt; από τα εμπλεκόμενα μέρη</t>
        </is>
      </c>
      <c r="Z230" s="2" t="inlineStr">
        <is>
          <t>person working through platforms|
people working through platforms|
person performing platform work</t>
        </is>
      </c>
      <c r="AA230" s="2" t="inlineStr">
        <is>
          <t>3|
1|
3</t>
        </is>
      </c>
      <c r="AB230" s="2" t="inlineStr">
        <is>
          <t xml:space="preserve">|
|
</t>
        </is>
      </c>
      <c r="AC230" t="inlineStr">
        <is>
          <t>any individual performing&lt;a href="https://iate.europa.eu/entry/result/3575424" target="_blank"&gt; platform work&lt;/a&gt;, irrespective of the contractual designation of the relationship between that individual and the &lt;a href="https://iate.europa.eu/entry/result/3623350" target="_blank"&gt;digital labour platform&lt;/a&gt; by the parties involved</t>
        </is>
      </c>
      <c r="AD230" s="2" t="inlineStr">
        <is>
          <t>persona que realiza trabajo en plataformas</t>
        </is>
      </c>
      <c r="AE230" s="2" t="inlineStr">
        <is>
          <t>3</t>
        </is>
      </c>
      <c r="AF230" s="2" t="inlineStr">
        <is>
          <t/>
        </is>
      </c>
      <c r="AG230" t="inlineStr">
        <is>
          <t>Toda persona física que realice trabajo en plataformas, con independencia de la designación contractual de la relación entre esa persona y la plataforma digital de trabajo por las partes implicadas.</t>
        </is>
      </c>
      <c r="AH230" s="2" t="inlineStr">
        <is>
          <t>platvormitööd tegev isik</t>
        </is>
      </c>
      <c r="AI230" s="2" t="inlineStr">
        <is>
          <t>3</t>
        </is>
      </c>
      <c r="AJ230" s="2" t="inlineStr">
        <is>
          <t>proposed</t>
        </is>
      </c>
      <c r="AK230" t="inlineStr">
        <is>
          <t>üksikisik, kes teeb platvormitööd, olenemata sellest, millisena on asjaomased pooled kindlaks määranud selle isiku ja digitaalse tööplatvormi lepingulise suhte</t>
        </is>
      </c>
      <c r="AL230" s="2" t="inlineStr">
        <is>
          <t>alustatyötä tekevä henkilö</t>
        </is>
      </c>
      <c r="AM230" s="2" t="inlineStr">
        <is>
          <t>3</t>
        </is>
      </c>
      <c r="AN230" s="2" t="inlineStr">
        <is>
          <t/>
        </is>
      </c>
      <c r="AO230" t="inlineStr">
        <is>
          <t>&lt;a href="https://iate.europa.eu/entry/result/3575424/fi" target="_blank"&gt;alustatyötä &lt;/a&gt;tekevä yksityishenkilö riippumatta siitä, miten osapuolet nimittävät kyseisen yksityishenkilön ja &lt;a href="https://iate.europa.eu/entry/result/3623350/fi" target="_blank"&gt;työtä välittävän digitaalisen alustan &lt;/a&gt;välistä suhdetta</t>
        </is>
      </c>
      <c r="AP230" s="2" t="inlineStr">
        <is>
          <t>personne travaillant par l’intermédiaire de plateformes|
personne exécutant un travail via une plateforme</t>
        </is>
      </c>
      <c r="AQ230" s="2" t="inlineStr">
        <is>
          <t>3|
3</t>
        </is>
      </c>
      <c r="AR230" s="2" t="inlineStr">
        <is>
          <t xml:space="preserve">|
</t>
        </is>
      </c>
      <c r="AS230" t="inlineStr">
        <is>
          <t>tout individu exécutant un &lt;a href="https://iate.europa.eu/entry/result/3575424/fr" target="_blank"&gt;travail via une plateforme&lt;/a&gt;, indépendamment de la qualification contractuelle de la relation entre cet individu et la &lt;a href="https://iate.europa.eu/entry/result/3623350/fr" target="_blank"&gt;plateforme de travail numérique&lt;/a&gt; par les parties concernées</t>
        </is>
      </c>
      <c r="AT230" t="inlineStr">
        <is>
          <t/>
        </is>
      </c>
      <c r="AU230" t="inlineStr">
        <is>
          <t/>
        </is>
      </c>
      <c r="AV230" t="inlineStr">
        <is>
          <t/>
        </is>
      </c>
      <c r="AW230" t="inlineStr">
        <is>
          <t/>
        </is>
      </c>
      <c r="AX230" s="2" t="inlineStr">
        <is>
          <t>osobe koja radi putem platforme</t>
        </is>
      </c>
      <c r="AY230" s="2" t="inlineStr">
        <is>
          <t>3</t>
        </is>
      </c>
      <c r="AZ230" s="2" t="inlineStr">
        <is>
          <t/>
        </is>
      </c>
      <c r="BA230" t="inlineStr">
        <is>
          <t>svaki pojedinac koji radi putem platforme, bez obzira na ugovorno određivanje odnosa između tog pojedinca i digitalne radne platforme</t>
        </is>
      </c>
      <c r="BB230" s="2" t="inlineStr">
        <is>
          <t>platformalapú munkát végző személy</t>
        </is>
      </c>
      <c r="BC230" s="2" t="inlineStr">
        <is>
          <t>3</t>
        </is>
      </c>
      <c r="BD230" s="2" t="inlineStr">
        <is>
          <t/>
        </is>
      </c>
      <c r="BE230" t="inlineStr">
        <is>
          <t>minden olyan személy, aki platformalapú munkát végez, az adott személy és a digitális munkaplatform közötti kapcsolatnak az érintett felek általi szerződéses meghatározásától függetlenül</t>
        </is>
      </c>
      <c r="BF230" s="2" t="inlineStr">
        <is>
          <t>persona che svolge un lavoro mediante piattaforme digitali</t>
        </is>
      </c>
      <c r="BG230" s="2" t="inlineStr">
        <is>
          <t>3</t>
        </is>
      </c>
      <c r="BH230" s="2" t="inlineStr">
        <is>
          <t/>
        </is>
      </c>
      <c r="BI230" t="inlineStr">
        <is>
          <t>qualsiasi persona
fisica che svolge un &lt;a href="https://iate.europa.eu/entry/result/3575424/en-it" target="_blank"&gt;lavoro mediante piattaforme digitali&lt;/a&gt;, indipendentemente
dalla qualificazione contrattuale, da parte delle parti interessate, del
rapporto tra tale persona e la &lt;a href="https://iate.europa.eu/entry/result/3623350/en-it" target="_blank"&gt;piattaforma di lavoro digitale&lt;/a&gt;</t>
        </is>
      </c>
      <c r="BJ230" s="2" t="inlineStr">
        <is>
          <t>skaitmeninėje platformoje dirbantis asmuo</t>
        </is>
      </c>
      <c r="BK230" s="2" t="inlineStr">
        <is>
          <t>3</t>
        </is>
      </c>
      <c r="BL230" s="2" t="inlineStr">
        <is>
          <t/>
        </is>
      </c>
      <c r="BM230" t="inlineStr">
        <is>
          <t>asmuo, atliekantis darbą skaitmeninėje platformoje, neatsižvelgiant į to asmens ir skaitmeninės darbo platformos sutartinius santykius, nustatytus šalių</t>
        </is>
      </c>
      <c r="BN230" s="2" t="inlineStr">
        <is>
          <t>persona, kas veic platformu darbu</t>
        </is>
      </c>
      <c r="BO230" s="2" t="inlineStr">
        <is>
          <t>2</t>
        </is>
      </c>
      <c r="BP230" s="2" t="inlineStr">
        <is>
          <t/>
        </is>
      </c>
      <c r="BQ230" t="inlineStr">
        <is>
          <t>persona, kas veic platformu darbu, neatkarīgi no tā, vai iesaistītās puses līgumiski nosaka attiecības starp minēto personu un digitālo darba platformu</t>
        </is>
      </c>
      <c r="BR230" s="2" t="inlineStr">
        <is>
          <t>persuna li twettaq xogħol fuq il-pjattaformi</t>
        </is>
      </c>
      <c r="BS230" s="2" t="inlineStr">
        <is>
          <t>3</t>
        </is>
      </c>
      <c r="BT230" s="2" t="inlineStr">
        <is>
          <t/>
        </is>
      </c>
      <c r="BU230" t="inlineStr">
        <is>
          <t>kwalunkwe individwu li jwettaq &lt;a href="https://iate.europa.eu/entry/result/3575424/mt" target="_blank"&gt;xogħol fuq il-pjattaformi&lt;/a&gt;, irrispettivament mid-deżinjazzjoni kuntrattwali tar-relazzjoni bejn dak l-individwu u l-&lt;a href="https://iate.europa.eu/entry/result/3623350/mt" target="_blank"&gt;pjattaforma tax-xogħol diġitali&lt;/a&gt; mill-partijiet involuti</t>
        </is>
      </c>
      <c r="BV230" s="2" t="inlineStr">
        <is>
          <t>persoon die platformwerk verricht</t>
        </is>
      </c>
      <c r="BW230" s="2" t="inlineStr">
        <is>
          <t>3</t>
        </is>
      </c>
      <c r="BX230" s="2" t="inlineStr">
        <is>
          <t/>
        </is>
      </c>
      <c r="BY230" t="inlineStr">
        <is>
          <t>persoon die platformwerk verricht, ongeacht de contractuele kwalificatie van de verhouding tussen die persoon en het digitale arbeidsplatform door de betrokken partijen</t>
        </is>
      </c>
      <c r="BZ230" s="2" t="inlineStr">
        <is>
          <t>osoba wykonująca pracę za pośrednictwem platform internetowych</t>
        </is>
      </c>
      <c r="CA230" s="2" t="inlineStr">
        <is>
          <t>3</t>
        </is>
      </c>
      <c r="CB230" s="2" t="inlineStr">
        <is>
          <t/>
        </is>
      </c>
      <c r="CC230" t="inlineStr">
        <is>
          <t>każda osoba wykonująca pracę za pośrednictwem platform internetowych, niezależnie od umownego określenia stosunku między tą osobą a cyfrową platformą pracy przez zainteresowane strony</t>
        </is>
      </c>
      <c r="CD230" s="2" t="inlineStr">
        <is>
          <t>pessoa que trabalha na plataforma</t>
        </is>
      </c>
      <c r="CE230" s="2" t="inlineStr">
        <is>
          <t>3</t>
        </is>
      </c>
      <c r="CF230" s="2" t="inlineStr">
        <is>
          <t/>
        </is>
      </c>
      <c r="CG230" t="inlineStr">
        <is>
          <t>Pessoa que realiza um trabalho na plataforma digital, independentemente da designação contratual da relação entre essa pessoa e a plataforma de trabalho digital pelas partes envolvidas.</t>
        </is>
      </c>
      <c r="CH230" s="2" t="inlineStr">
        <is>
          <t>persoană care lucrează pe platforme</t>
        </is>
      </c>
      <c r="CI230" s="2" t="inlineStr">
        <is>
          <t>3</t>
        </is>
      </c>
      <c r="CJ230" s="2" t="inlineStr">
        <is>
          <t/>
        </is>
      </c>
      <c r="CK230" t="inlineStr">
        <is>
          <t>orice persoană care lucrează pe platforme, indiferent de calificarea contractuală a relației dintre persoana respectivă și &lt;a href="https://iate.europa.eu/entry/result/3623350/ro" target="_blank"&gt;platforma digitală de muncă&lt;/a&gt; de către părțile implicate</t>
        </is>
      </c>
      <c r="CL230" s="2" t="inlineStr">
        <is>
          <t>osoba pracujúca pre platformy</t>
        </is>
      </c>
      <c r="CM230" s="2" t="inlineStr">
        <is>
          <t>3</t>
        </is>
      </c>
      <c r="CN230" s="2" t="inlineStr">
        <is>
          <t/>
        </is>
      </c>
      <c r="CO230" t="inlineStr">
        <is>
          <t>každý jednotlivec pracujúci pre platformy bez ohľadu na zmluvné určenie vzťahu medzi uvedeným jednotlivcom a danou &lt;a href="https://iate.europa.eu/entry/result/3623350/sk" target="_blank"&gt;digitálnou pracovnou platformou&lt;/a&gt; zúčastnenými stranami</t>
        </is>
      </c>
      <c r="CP230" s="2" t="inlineStr">
        <is>
          <t>oseba, ki dela prek platform|
oseba, ki opravlja platformno delo</t>
        </is>
      </c>
      <c r="CQ230" s="2" t="inlineStr">
        <is>
          <t>3|
3</t>
        </is>
      </c>
      <c r="CR230" s="2" t="inlineStr">
        <is>
          <t xml:space="preserve">|
</t>
        </is>
      </c>
      <c r="CS230" t="inlineStr">
        <is>
          <t>vsak[...] posameznik[...], ki opravlja platformno delo, ne glede na pogodbeno opredelitev razmerja med tem posameznikom in digitalno platformo dela s strani udeleženih strank</t>
        </is>
      </c>
      <c r="CT230" s="2" t="inlineStr">
        <is>
          <t>person som utför plattformsarbete</t>
        </is>
      </c>
      <c r="CU230" s="2" t="inlineStr">
        <is>
          <t>3</t>
        </is>
      </c>
      <c r="CV230" s="2" t="inlineStr">
        <is>
          <t/>
        </is>
      </c>
      <c r="CW230" t="inlineStr">
        <is>
          <t>varje enskild person som utför &lt;a href="https://iate.europa.eu/entry/result/3575424" target="_blank"&gt;plattformsarbete&lt;/a&gt; oavsett vilken avtalad beteckning som används för förhållandet mellan den personen och den digitala arbetsplattformen av de ifrågavarande parterna</t>
        </is>
      </c>
    </row>
    <row r="231">
      <c r="A231" s="1" t="str">
        <f>HYPERLINK("https://iate.europa.eu/entry/result/3598816/all", "3598816")</f>
        <v>3598816</v>
      </c>
      <c r="B231" t="inlineStr">
        <is>
          <t>EDUCATION AND COMMUNICATIONS</t>
        </is>
      </c>
      <c r="C231" t="inlineStr">
        <is>
          <t>EDUCATION AND COMMUNICATIONS|information technology and data processing|computer system</t>
        </is>
      </c>
      <c r="D231" t="inlineStr">
        <is>
          <t>yes</t>
        </is>
      </c>
      <c r="E231" t="inlineStr">
        <is>
          <t/>
        </is>
      </c>
      <c r="F231" s="2" t="inlineStr">
        <is>
          <t>риск от концентрация при ИКТ</t>
        </is>
      </c>
      <c r="G231" s="2" t="inlineStr">
        <is>
          <t>3</t>
        </is>
      </c>
      <c r="H231" s="2" t="inlineStr">
        <is>
          <t/>
        </is>
      </c>
      <c r="I231" t="inlineStr">
        <is>
          <t>експозиция към даден възлов доставчик трета страна на услуги в областта на ИКТ или към множество свързани такива доставчици, която поражда известна степен на зависимост от такива доставчици, така че ако един от тях не бъде достъпен, престане да предоставя услугите си или понесе друг вид неизправност, това потенциално може да застраши капацитета на финансовия субект и в крайна сметка — на финансовата система на Съюза като цяло, да изпълнява възлови функции или да понесе друг вид неблагоприятни последици, в т.ч. огромни загуби</t>
        </is>
      </c>
      <c r="J231" s="2" t="inlineStr">
        <is>
          <t>riziko koncentrace IKT</t>
        </is>
      </c>
      <c r="K231" s="2" t="inlineStr">
        <is>
          <t>2</t>
        </is>
      </c>
      <c r="L231" s="2" t="inlineStr">
        <is>
          <t>proposed</t>
        </is>
      </c>
      <c r="M231" t="inlineStr">
        <is>
          <t>expozice jednotlivým či více spřízněným poskytovatelům služeb IKT z řad 
třetích stran vytvářející takovou míru závislosti na těchto 
poskytovatelích, že jejich nedostupnost, selhání nebo jiná 
nedostatečnost mohou potenciálně ohrozit schopnost finančního subjektu, a
 v konečném důsledku i celého finančního systému Unie poskytovat zásadní
 funkce nebo způsobit, že utrpí jinou újmu, včetně vysokých ztrát</t>
        </is>
      </c>
      <c r="N231" s="2" t="inlineStr">
        <is>
          <t>IKT-koncentrationsrisiko</t>
        </is>
      </c>
      <c r="O231" s="2" t="inlineStr">
        <is>
          <t>3</t>
        </is>
      </c>
      <c r="P231" s="2" t="inlineStr">
        <is>
          <t/>
        </is>
      </c>
      <c r="Q231" t="inlineStr">
        <is>
          <t>eksponering for individuelle eller flere indbyrdes forbundne kritiske tredjepartsudbydere af IKT-tjenester, som skaber en grad af afhængighed af sådanne udbydere, der bevirker, at manglende tilgængelighed, fejl eller andre typer af mangler i forbindelse med sidstnævnte potentielt kan være til fare for en finansiel enheds evne, og i sidste ende Unionens finansielle system som helhed, til at varetage kritiske funktioner eller håndtere andre former for negative virkninger, herunder store tab</t>
        </is>
      </c>
      <c r="R231" s="2" t="inlineStr">
        <is>
          <t>IKT-Konzentrationsrisiko</t>
        </is>
      </c>
      <c r="S231" s="2" t="inlineStr">
        <is>
          <t>3</t>
        </is>
      </c>
      <c r="T231" s="2" t="inlineStr">
        <is>
          <t/>
        </is>
      </c>
      <c r="U231" t="inlineStr">
        <is>
          <t>Exposition gegenüber einzelnen oder mehreren verbundenen kritischen IKT-Drittanbietern, die zu einer gewissen Abhängigkeit von solchen Anbietern führt, sodass die Nichtverfügbarkeit, der Ausfall oder sonstige Defizite Letzterer die Fähigkeit eines Finanzunternehmens und letztlich des Finanzsystems der Union insgesamt gefährden könnte, kritische Funktionen zu erfüllen, oder andere Formen nachteiliger Auswirkungen, einschließlich großer Verluste, herbeiführen</t>
        </is>
      </c>
      <c r="V231" s="2" t="inlineStr">
        <is>
          <t>κίνδυνος συγκέντρωσης ΤΠΕ</t>
        </is>
      </c>
      <c r="W231" s="2" t="inlineStr">
        <is>
          <t>3</t>
        </is>
      </c>
      <c r="X231" s="2" t="inlineStr">
        <is>
          <t/>
        </is>
      </c>
      <c r="Y231" t="inlineStr">
        <is>
          <t>έκθεση σε μεμονωμένους ή πολλαπλούς σχετικούς κρίσιμους τρίτους παρόχους υπηρεσιών ΤΠΕ που δημιουργεί βαθμό εξάρτησης από τους εν λόγω παρόχους κατά τέτοιον τρόπο ώστε η μη διαθεσιμότητα, η αθέτηση υποχρεώσεων ή άλλου είδους αδυναμία εκ μέρους των εν λόγω παρόχων να μπορεί δυνητικά να θέσει σε κίνδυνο την ικανότητα της χρηματοπιστωτικής οντότητας, και εντέλει του χρηματοπιστωτικού συστήματος της Ένωσης συνολικά, να παρέχει κρίσιμες λειτουργίες, ή να έχει άλλες μορφές δυσμενών επιπτώσεων, προκαλώντας, μεταξύ άλλων, μεγάλες ζημιές</t>
        </is>
      </c>
      <c r="Z231" s="2" t="inlineStr">
        <is>
          <t>ICT concentration risk|
information and communication technology concentration risk</t>
        </is>
      </c>
      <c r="AA231" s="2" t="inlineStr">
        <is>
          <t>3|
1</t>
        </is>
      </c>
      <c r="AB231" s="2" t="inlineStr">
        <is>
          <t xml:space="preserve">|
</t>
        </is>
      </c>
      <c r="AC231" t="inlineStr">
        <is>
          <t>exposure to individual or multiple related critical ICT third-party service providers creating a degree of dependency on such providers so that the unavailability, failure or other type of shortfall of the latter may potentially endanger the ability of a financial entity, and ultimately of the Union’s financial system as a whole, to deliver critical functions, or to suffer other type of adverse effects, including large losses</t>
        </is>
      </c>
      <c r="AD231" s="2" t="inlineStr">
        <is>
          <t>riesgo de concentración de TIC</t>
        </is>
      </c>
      <c r="AE231" s="2" t="inlineStr">
        <is>
          <t>3</t>
        </is>
      </c>
      <c r="AF231" s="2" t="inlineStr">
        <is>
          <t/>
        </is>
      </c>
      <c r="AG231" t="inlineStr">
        <is>
          <t>Exposición a uno o múltiples proveedores terceros esenciales de servicios de TIC relacionados que cree un grado de dependencia con respecto a dichos proveedores tal que la indisponibilidad o un fallo u otro tipo de deficiencia de estos últimos pueda poner en peligro la capacidad de una entidad financiera y, en última instancia, del sistema financiero de la Unión en su conjunto, para desempeñar funciones esenciales o soportar otro tipo de efectos adversos, incluidas grandes pérdidas.</t>
        </is>
      </c>
      <c r="AH231" s="2" t="inlineStr">
        <is>
          <t>IKT kontsentratsioonirisk</t>
        </is>
      </c>
      <c r="AI231" s="2" t="inlineStr">
        <is>
          <t>3</t>
        </is>
      </c>
      <c r="AJ231" s="2" t="inlineStr">
        <is>
          <t/>
        </is>
      </c>
      <c r="AK231" t="inlineStr">
        <is>
          <t>suhe ühe või mitme seotud kriitilise tähtsusega kolmandast isikust IKT-teenuste osutajaga, mis tekitab nendest teenuseosutajatest teatava sõltuvuse, nii et juhul, kui kõnealused teenuseosutajad ei ole kättesaadavad, muutuvad maksejõuetuks või omavad muid puudusi, võib sattuda ohtu finantssektori ettevõtja ja kokkuvõttes liidu finantssüsteemi kui terviku suutlikkus täita kriitilise tähtsusega funktsioone või tulla toime muud liiki negatiivse mõju, sealhulgas suure kahjuga</t>
        </is>
      </c>
      <c r="AL231" s="2" t="inlineStr">
        <is>
          <t>TVT-keskittymäriski</t>
        </is>
      </c>
      <c r="AM231" s="2" t="inlineStr">
        <is>
          <t>3</t>
        </is>
      </c>
      <c r="AN231" s="2" t="inlineStr">
        <is>
          <t/>
        </is>
      </c>
      <c r="AO231" t="inlineStr">
        <is>
          <t>se, että käytetään yhtä tai useampaa toisiinsa liittyvää kriittistä TVT-palveluntarjoajana olevaa kolmatta osapuolta, mikä johtaa sellaiseen riippuvuuteen näistä palveluntarjoajista, että kun ne eivät ole käytettävissä tai kun niiden toiminta keskeytyy tai siihen liittyy muita puutteita, tämä voi vaarantaa finanssiyhteisön ja viime kädessä koko unionin rahoitusjärjestelmän kyvyn suorittaa kriittisiä toimintoja, tai aiheuttaa muita haittavaikutuksia, kuten suuria menetyksiä</t>
        </is>
      </c>
      <c r="AP231" s="2" t="inlineStr">
        <is>
          <t>risque de concentration informatique</t>
        </is>
      </c>
      <c r="AQ231" s="2" t="inlineStr">
        <is>
          <t>3</t>
        </is>
      </c>
      <c r="AR231" s="2" t="inlineStr">
        <is>
          <t/>
        </is>
      </c>
      <c r="AS231" t="inlineStr">
        <is>
          <t>exposition à des tiers prestataires critiques de services informatiques individuels ou multiples et liés, créant un degré de dépendance à l’égard de ces prestataires, de sorte que l’indisponibilité, la défaillance ou tout autre type d’insuffisance de ces derniers peut potentiellement mettre en péril la capacité d’une entité financière, et en fin de compte du système financier de l’Union dans son ensemble, à assurer des fonctions critiques, ou à faire face à d’autres types d’effets préjudiciables, y compris des pertes importantes</t>
        </is>
      </c>
      <c r="AT231" t="inlineStr">
        <is>
          <t/>
        </is>
      </c>
      <c r="AU231" t="inlineStr">
        <is>
          <t/>
        </is>
      </c>
      <c r="AV231" t="inlineStr">
        <is>
          <t/>
        </is>
      </c>
      <c r="AW231" t="inlineStr">
        <is>
          <t/>
        </is>
      </c>
      <c r="AX231" s="2" t="inlineStr">
        <is>
          <t>koncentracijski rizik IKT-a</t>
        </is>
      </c>
      <c r="AY231" s="2" t="inlineStr">
        <is>
          <t>3</t>
        </is>
      </c>
      <c r="AZ231" s="2" t="inlineStr">
        <is>
          <t/>
        </is>
      </c>
      <c r="BA231" t="inlineStr">
        <is>
          <t>izloženost prema jednoj ili više povezanih trećih strana pružatelja ključnih IKT usluga, čime se stvara stupanj ovisnosti o takvim pružateljima tako da nedostupnost, kvar ili druga vrsta nedostatka tih pružatelja može potencijalno ugroziti sposobnost financijskog subjekta, a u konačnici financijskog sustava Unije u cjelini, za obavljanje ključnih funkcija ili može dovesti do drugih vrsta negativnih učinaka, među ostalim velikih gubitaka</t>
        </is>
      </c>
      <c r="BB231" s="2" t="inlineStr">
        <is>
          <t>IKT-koncentrációs kockázat</t>
        </is>
      </c>
      <c r="BC231" s="2" t="inlineStr">
        <is>
          <t>3</t>
        </is>
      </c>
      <c r="BD231" s="2" t="inlineStr">
        <is>
          <t>proposed</t>
        </is>
      </c>
      <c r="BE231" t="inlineStr">
        <is>
          <t>harmadik félnek minősülő kulcsfontosságú IKT-szolgáltatóval vagy több ilyen, egymással kapcsolatban álló szolgáltatóval szembeni kitettség, amely e szolgáltatóktól olyan mértékű függőséget eredményez, hogy kiesésük, megszűnésük vagy egyéb hiányosságuk veszélyeztetheti a pénzügyi szervezet és végső soron a teljes uniós pénzügyi rendszer kulcsfontosságú funkciók ellátására való képességét, vagy egyéb káros hatásokkal, többek között jelentős veszteségekkel járhat</t>
        </is>
      </c>
      <c r="BF231" s="2" t="inlineStr">
        <is>
          <t>rischio di concentrazione delle TIC</t>
        </is>
      </c>
      <c r="BG231" s="2" t="inlineStr">
        <is>
          <t>3</t>
        </is>
      </c>
      <c r="BH231" s="2" t="inlineStr">
        <is>
          <t/>
        </is>
      </c>
      <c r="BI231" t="inlineStr">
        <is>
          <t>esposizione
a fornitori terzi di servizi di &lt;a href="https://iate.europa.eu/entry/slideshow/1624521998424/866454/en-it" target="_blank"&gt;TIC&lt;/a&gt; critici, singoli o molteplici e correlati
tra loro, che crea un grado di dipendenza tale da detti fornitori che
l'indisponibilità, i guasti o altri tipi di carenze che si verificassero presso
di loro potrebbero mettere a repentaglio la capacità di un'entità finanziaria,
e in ultima analisi dell'intero sistema finanziario dell'Unione, di assolvere
funzioni critiche oppure di assorbire altri tipi di effetti avversi, comprese
perdite cospicue</t>
        </is>
      </c>
      <c r="BJ231" s="2" t="inlineStr">
        <is>
          <t>IRT koncentracijos rizika</t>
        </is>
      </c>
      <c r="BK231" s="2" t="inlineStr">
        <is>
          <t>3</t>
        </is>
      </c>
      <c r="BL231" s="2" t="inlineStr">
        <is>
          <t/>
        </is>
      </c>
      <c r="BM231" t="inlineStr">
        <is>
          <t>dėl atskirų arba kelių susijusių ypatingos svarbos IRT paslaugas teikiančių trečiųjų šalių kylanti rizika, dėl kurios atsiranda tam tikra priklausomybė nuo tokių paslaugų teikėjų, kai dėl jų neprieinamumo, žlugimo ar kitokio pobūdžio trūkumo gali kilti pavojus, kad finansų sektoriaus subjektas, o galiausiai ir visos Sąjungos finansų sistema, nebegalės vykdyti ypatingos svarbos funkcijų arba patirs kitokio pobūdžio neigiamą poveikį, įskaitant didelius nuostolius</t>
        </is>
      </c>
      <c r="BN231" s="2" t="inlineStr">
        <is>
          <t>IKT koncentrācijas risks</t>
        </is>
      </c>
      <c r="BO231" s="2" t="inlineStr">
        <is>
          <t>3</t>
        </is>
      </c>
      <c r="BP231" s="2" t="inlineStr">
        <is>
          <t/>
        </is>
      </c>
      <c r="BQ231" t="inlineStr">
        <is>
          <t/>
        </is>
      </c>
      <c r="BR231" s="2" t="inlineStr">
        <is>
          <t>riskju ta’ konċentrazzjoni tal-ICT</t>
        </is>
      </c>
      <c r="BS231" s="2" t="inlineStr">
        <is>
          <t>3</t>
        </is>
      </c>
      <c r="BT231" s="2" t="inlineStr">
        <is>
          <t/>
        </is>
      </c>
      <c r="BU231" t="inlineStr">
        <is>
          <t>skopertura għal fornituri terzi kritiċi ta’ servizzi tal-ICT individwali jew multipli li toħloq grad ta’ dipendenza fuq tali fornituri b’mod li n-nuqqas ta’ disponibbiltà, il-falliment jew tip ieħor ta’ nuqqas ta’ dawn tal-aħħar jistgħu potenzjalment jipperikolaw il-kapaċità ta’ entità finanzjarja u, finalment, tas-sistema finanzjarja tal-Unjoni kollha kemm hi, milli twettaq funzjonijiet kritiċi, jew iwassluha biex iġġarrab tipi oħrajn ta’ effetti avversi, inkluż telf kbir</t>
        </is>
      </c>
      <c r="BV231" s="2" t="inlineStr">
        <is>
          <t>ICT-concentratierisico</t>
        </is>
      </c>
      <c r="BW231" s="2" t="inlineStr">
        <is>
          <t>3</t>
        </is>
      </c>
      <c r="BX231" s="2" t="inlineStr">
        <is>
          <t/>
        </is>
      </c>
      <c r="BY231" t="inlineStr">
        <is>
          <t>blootstelling aan individuele of aan meerdere onderling verbonden cruciale derde aanbieders van ICT-diensten, waardoor een bepaalde mate van afhankelijkheid ten aanzien van deze aanbieders ontstaat, zodat de onbeschikbaarheid, het falen of een ander soort tekortkoming van deze laatste het vermogen van een financiële entiteit, en uiteindelijk van het financiële stelsel van de Unie in zijn geheel, om cruciale functies te vervullen of om andere soorten nadelige effecten, waaronder grote verliezen, op te vangen, in gevaar kan brengen</t>
        </is>
      </c>
      <c r="BZ231" s="2" t="inlineStr">
        <is>
          <t>ryzyko koncentracji w obszarze ICT</t>
        </is>
      </c>
      <c r="CA231" s="2" t="inlineStr">
        <is>
          <t>3</t>
        </is>
      </c>
      <c r="CB231" s="2" t="inlineStr">
        <is>
          <t/>
        </is>
      </c>
      <c r="CC231" t="inlineStr">
        <is>
          <t>ekspozycja na poszczególnych lub wielu powiązanych ze sobą kluczowych zewnętrznych dostawców usług ICT, która prowadzi do takiego stopnia uzależnienia od takich dostawców, że niedostępność, awaria lub innego rodzaju niedociągnięcie tych ostatnich może potencjalnie zagrozić zdolności podmiotu finansowego, a ostatecznie także całego systemu finansowego Unii, do wypełniania kluczowych funkcji lub przyczynić się do poniesienia innego rodzaju negatywnych skutków, w tym dużych strat</t>
        </is>
      </c>
      <c r="CD231" s="2" t="inlineStr">
        <is>
          <t>risco de concentração no domínio das TIC</t>
        </is>
      </c>
      <c r="CE231" s="2" t="inlineStr">
        <is>
          <t>2</t>
        </is>
      </c>
      <c r="CF231" s="2" t="inlineStr">
        <is>
          <t>proposed</t>
        </is>
      </c>
      <c r="CG231" t="inlineStr">
        <is>
          <t>Exposição a um ou mais terceiros prestadores de serviços de tecnologias da informação e comunicação críticos que cria um nível de dependência desses prestadores de tal modo que a indisponibilidade, uma avaria ou outro tipo de insuficiência destes últimos pode pôr em perigo a capacidade de uma entidade financeira, e, em última análise, do sistema financeiro da União no seu todo, para desempenhar funções críticas, ou acarretar outro tipo de efeitos negativos para essa entidade, incluindo perdas consideráveis.</t>
        </is>
      </c>
      <c r="CH231" s="2" t="inlineStr">
        <is>
          <t>risc de concentrare a serviciilor TIC</t>
        </is>
      </c>
      <c r="CI231" s="2" t="inlineStr">
        <is>
          <t>3</t>
        </is>
      </c>
      <c r="CJ231" s="2" t="inlineStr">
        <is>
          <t/>
        </is>
      </c>
      <c r="CK231" t="inlineStr">
        <is>
          <t>o expunere la furnizori terți esențiali de servicii TIC individuali sau 
multipli, care creează un grad de dependență față de acești furnizori, 
astfel încât indisponibilitatea, intrarea în dificultate sau alt tip de 
deficiență a acestora din urmă poate pune în pericol capacitatea unei 
entități financiare și, în cele din urmă, a sistemului financiar al 
Uniunii în ansamblul său, de a îndeplini funcții critice sau de a 
suporta alte tipuri de efecte adverse, inclusiv pierderi mari</t>
        </is>
      </c>
      <c r="CL231" s="2" t="inlineStr">
        <is>
          <t>riziko koncentrácie IKT</t>
        </is>
      </c>
      <c r="CM231" s="2" t="inlineStr">
        <is>
          <t>3</t>
        </is>
      </c>
      <c r="CN231" s="2" t="inlineStr">
        <is>
          <t/>
        </is>
      </c>
      <c r="CO231" t="inlineStr">
        <is>
          <t>expozícia voči jednotlivému externému poskytovateľovi kritických IKT služieb alebo viacerým súvisiacim externým poskytovateľom kritických IKT služieb, v dôsledku čoho vzniká určitá závislosť od takýchto poskytovateľov, takže nedostupnosť, zlyhanie alebo iný druh nedostatku takýchto poskytovateľov môže potenciálne ohroziť schopnosť finančného subjektu – a v konečnom dôsledku finančného systému Únie ako celku – plniť kritické funkcie alebo utrpieť iný druh nepriaznivých účinkov vrátane veľkých strát</t>
        </is>
      </c>
      <c r="CP231" s="2" t="inlineStr">
        <is>
          <t>tveganje koncentracije na področju IKT</t>
        </is>
      </c>
      <c r="CQ231" s="2" t="inlineStr">
        <is>
          <t>3</t>
        </is>
      </c>
      <c r="CR231" s="2" t="inlineStr">
        <is>
          <t/>
        </is>
      </c>
      <c r="CS231" t="inlineStr">
        <is>
          <t>izpostavljenost enemu ali več povezanim ključnim tretjim ponudnikom storitev IKT, ki ustvarja določeno stopnjo odvisnosti od takih ponudnikov, tako da lahko njihova nedosegljivost, nezmožnost opravljanja storitev ali druga vrsta izpada potencialno ogrozi sposobnost finančnega subjekta in nazadnje celotnega finančnega sistema Unije, da opravlja kritične funkcije, ali pa mu povzroči druge vrste škodljivih učinkov, vključno z velikimi izgubami</t>
        </is>
      </c>
      <c r="CT231" s="2" t="inlineStr">
        <is>
          <t>IKT-koncentrationsrisk</t>
        </is>
      </c>
      <c r="CU231" s="2" t="inlineStr">
        <is>
          <t>3</t>
        </is>
      </c>
      <c r="CV231" s="2" t="inlineStr">
        <is>
          <t/>
        </is>
      </c>
      <c r="CW231" t="inlineStr">
        <is>
          <t>exponering mot enskilda eller flera närstående kritiska tredjepartsleverantörer av IKT-tjänster som skapar ett visst beroende av sådana leverantörer, så att otillgänglighet, fel eller annan typ av brist hos dessa kan äventyra förmågan hos en finansiell enhet och i förlängningen hos unionens finansiella system som helhet att tillhandahålla kritiska funktioner eller leda till andra typer av negativa effekter, inbegripet stora förluster</t>
        </is>
      </c>
    </row>
    <row r="232">
      <c r="A232" s="1" t="str">
        <f>HYPERLINK("https://iate.europa.eu/entry/result/3565973/all", "3565973")</f>
        <v>3565973</v>
      </c>
      <c r="B232" t="inlineStr">
        <is>
          <t>EDUCATION AND COMMUNICATIONS</t>
        </is>
      </c>
      <c r="C232" t="inlineStr">
        <is>
          <t>EDUCATION AND COMMUNICATIONS|information technology and data processing|computer system|information security</t>
        </is>
      </c>
      <c r="D232" t="inlineStr">
        <is>
          <t>yes</t>
        </is>
      </c>
      <c r="E232" t="inlineStr">
        <is>
          <t/>
        </is>
      </c>
      <c r="F232" s="2" t="inlineStr">
        <is>
          <t>червен екип</t>
        </is>
      </c>
      <c r="G232" s="2" t="inlineStr">
        <is>
          <t>3</t>
        </is>
      </c>
      <c r="H232" s="2" t="inlineStr">
        <is>
          <t/>
        </is>
      </c>
      <c r="I232" t="inlineStr">
        <is>
          <t/>
        </is>
      </c>
      <c r="J232" s="2" t="inlineStr">
        <is>
          <t>červený tým</t>
        </is>
      </c>
      <c r="K232" s="2" t="inlineStr">
        <is>
          <t>3</t>
        </is>
      </c>
      <c r="L232" s="2" t="inlineStr">
        <is>
          <t/>
        </is>
      </c>
      <c r="M232" t="inlineStr">
        <is>
          <t>skupina simulující útok fiktivního nepřítele na organizaci s cílem zlepšit zabezpečení její počítačové sítě</t>
        </is>
      </c>
      <c r="N232" s="2" t="inlineStr">
        <is>
          <t>rødt team</t>
        </is>
      </c>
      <c r="O232" s="2" t="inlineStr">
        <is>
          <t>3</t>
        </is>
      </c>
      <c r="P232" s="2" t="inlineStr">
        <is>
          <t/>
        </is>
      </c>
      <c r="Q232" t="inlineStr">
        <is>
          <t>team, som i forbindelse med it-sikkerhedsøvelser spiller rollen som hackere, der angriber en virksomheds IT-systemer og data, som på den anden side forsvares af et blåt team</t>
        </is>
      </c>
      <c r="R232" s="2" t="inlineStr">
        <is>
          <t>Red Team</t>
        </is>
      </c>
      <c r="S232" s="2" t="inlineStr">
        <is>
          <t>3</t>
        </is>
      </c>
      <c r="T232" s="2" t="inlineStr">
        <is>
          <t/>
        </is>
      </c>
      <c r="U232" t="inlineStr">
        <is>
          <t/>
        </is>
      </c>
      <c r="V232" s="2" t="inlineStr">
        <is>
          <t>κόκκινη ομάδα</t>
        </is>
      </c>
      <c r="W232" s="2" t="inlineStr">
        <is>
          <t>4</t>
        </is>
      </c>
      <c r="X232" s="2" t="inlineStr">
        <is>
          <t/>
        </is>
      </c>
      <c r="Y232" t="inlineStr">
        <is>
          <t/>
        </is>
      </c>
      <c r="Z232" s="2" t="inlineStr">
        <is>
          <t>red team</t>
        </is>
      </c>
      <c r="AA232" s="2" t="inlineStr">
        <is>
          <t>3</t>
        </is>
      </c>
      <c r="AB232" s="2" t="inlineStr">
        <is>
          <t/>
        </is>
      </c>
      <c r="AC232" t="inlineStr">
        <is>
          <t>group of ethical hackers that work for an organisation to find security holes that a malicious individual could exploit</t>
        </is>
      </c>
      <c r="AD232" s="2" t="inlineStr">
        <is>
          <t>equipo rojo</t>
        </is>
      </c>
      <c r="AE232" s="2" t="inlineStr">
        <is>
          <t>3</t>
        </is>
      </c>
      <c r="AF232" s="2" t="inlineStr">
        <is>
          <t/>
        </is>
      </c>
      <c r="AG232" t="inlineStr">
        <is>
          <t>Elemento de una organización compuesto por miembros entrenados y educados que proporcionan una capacidad independiente para explorar a fondo las alternativas a los planes y actividades en el contexto del entorno operativo y desde la perspectiva de los adversarios.</t>
        </is>
      </c>
      <c r="AH232" s="2" t="inlineStr">
        <is>
          <t>punane tiim</t>
        </is>
      </c>
      <c r="AI232" s="2" t="inlineStr">
        <is>
          <t>3</t>
        </is>
      </c>
      <c r="AJ232" s="2" t="inlineStr">
        <is>
          <t/>
        </is>
      </c>
      <c r="AK232" t="inlineStr">
        <is>
          <t>vastast (infoturbe puhul sissetungijat) imiteeriv pool õppuste ja testimiste stsenaariumis</t>
        </is>
      </c>
      <c r="AL232" s="2" t="inlineStr">
        <is>
          <t>red team|
punainen joukkue|
punainen tiimi</t>
        </is>
      </c>
      <c r="AM232" s="2" t="inlineStr">
        <is>
          <t>3|
3|
3</t>
        </is>
      </c>
      <c r="AN232" s="2" t="inlineStr">
        <is>
          <t xml:space="preserve">|
|
</t>
        </is>
      </c>
      <c r="AO232" t="inlineStr">
        <is>
          <t/>
        </is>
      </c>
      <c r="AP232" s="2" t="inlineStr">
        <is>
          <t>red team|
équipe rouge</t>
        </is>
      </c>
      <c r="AQ232" s="2" t="inlineStr">
        <is>
          <t>3|
3</t>
        </is>
      </c>
      <c r="AR232" s="2" t="inlineStr">
        <is>
          <t xml:space="preserve">|
</t>
        </is>
      </c>
      <c r="AS232" t="inlineStr">
        <is>
          <t>groupe de &lt;a href="https://iate.europa.eu/entry/result/920338" target="_blank"&gt;pirates éthiques &lt;/a&gt;qui met une organisation au défi d'améliorer son efficacité en adoptant un rôle ou un point de vue adverse</t>
        </is>
      </c>
      <c r="AT232" s="2" t="inlineStr">
        <is>
          <t>foireann dhearg</t>
        </is>
      </c>
      <c r="AU232" s="2" t="inlineStr">
        <is>
          <t>3</t>
        </is>
      </c>
      <c r="AV232" s="2" t="inlineStr">
        <is>
          <t/>
        </is>
      </c>
      <c r="AW232" t="inlineStr">
        <is>
          <t/>
        </is>
      </c>
      <c r="AX232" s="2" t="inlineStr">
        <is>
          <t>crveni tim</t>
        </is>
      </c>
      <c r="AY232" s="2" t="inlineStr">
        <is>
          <t>3</t>
        </is>
      </c>
      <c r="AZ232" s="2" t="inlineStr">
        <is>
          <t/>
        </is>
      </c>
      <c r="BA232" t="inlineStr">
        <is>
          <t/>
        </is>
      </c>
      <c r="BB232" s="2" t="inlineStr">
        <is>
          <t>vörös csapat</t>
        </is>
      </c>
      <c r="BC232" s="2" t="inlineStr">
        <is>
          <t>2</t>
        </is>
      </c>
      <c r="BD232" s="2" t="inlineStr">
        <is>
          <t/>
        </is>
      </c>
      <c r="BE232" t="inlineStr">
        <is>
          <t>etikus hekkerek csoportja, amely valamely szervezetnek dolgozik a rosszindulatú egyének által kiaknázható IT-biztonsági problémák felderítésén</t>
        </is>
      </c>
      <c r="BF232" s="2" t="inlineStr">
        <is>
          <t>red team|
squadra rossa</t>
        </is>
      </c>
      <c r="BG232" s="2" t="inlineStr">
        <is>
          <t>3|
3</t>
        </is>
      </c>
      <c r="BH232" s="2" t="inlineStr">
        <is>
          <t xml:space="preserve">|
</t>
        </is>
      </c>
      <c r="BI232" t="inlineStr">
        <is>
          <t>nell'ambito del test di penetrazione [&lt;a href="https://iate.europa.eu/entry/result/1196603/en" target="_blank"&gt;1196603&lt;/a&gt;], squadra incaricata di condurre efficacemente l’attacco alla struttura mettendosi nei panni di un vero e proprio hacker pronto ad attaccare l’azienda con lo scopo di bucare il sistema</t>
        </is>
      </c>
      <c r="BJ232" s="2" t="inlineStr">
        <is>
          <t>raudonoji komanda</t>
        </is>
      </c>
      <c r="BK232" s="2" t="inlineStr">
        <is>
          <t>3</t>
        </is>
      </c>
      <c r="BL232" s="2" t="inlineStr">
        <is>
          <t/>
        </is>
      </c>
      <c r="BM232" t="inlineStr">
        <is>
          <t>specialistų grupė, pratybų ir testavimo metu atliekanti įsilaužėlių vaidmenį</t>
        </is>
      </c>
      <c r="BN232" s="2" t="inlineStr">
        <is>
          <t>sarkanā komanda</t>
        </is>
      </c>
      <c r="BO232" s="2" t="inlineStr">
        <is>
          <t>2</t>
        </is>
      </c>
      <c r="BP232" s="2" t="inlineStr">
        <is>
          <t/>
        </is>
      </c>
      <c r="BQ232" t="inlineStr">
        <is>
          <t/>
        </is>
      </c>
      <c r="BR232" s="2" t="inlineStr">
        <is>
          <t>it-tim l-aħmar</t>
        </is>
      </c>
      <c r="BS232" s="2" t="inlineStr">
        <is>
          <t>3</t>
        </is>
      </c>
      <c r="BT232" s="2" t="inlineStr">
        <is>
          <t/>
        </is>
      </c>
      <c r="BU232" t="inlineStr">
        <is>
          <t>grupp ta' hackers etiċi li jaħdmu għal organizzazzjoni biex isibu id-difetti fis-sigurtà li individwu malizzjuż jaf japprofitta minnhom</t>
        </is>
      </c>
      <c r="BV232" s="2" t="inlineStr">
        <is>
          <t>red team</t>
        </is>
      </c>
      <c r="BW232" s="2" t="inlineStr">
        <is>
          <t>3</t>
        </is>
      </c>
      <c r="BX232" s="2" t="inlineStr">
        <is>
          <t/>
        </is>
      </c>
      <c r="BY232" t="inlineStr">
        <is>
          <t>team van 'goede' hackers dat bij het testen van computersystemen probeert 'in te breken' met als doel de veiligheid van de systemen te testen en oplossingen aan te dragen voor geconstateerde problemen</t>
        </is>
      </c>
      <c r="BZ232" s="2" t="inlineStr">
        <is>
          <t>zespół atakujący|
red team|
zespół czerwony</t>
        </is>
      </c>
      <c r="CA232" s="2" t="inlineStr">
        <is>
          <t>3|
3|
3</t>
        </is>
      </c>
      <c r="CB232" s="2" t="inlineStr">
        <is>
          <t xml:space="preserve">|
|
</t>
        </is>
      </c>
      <c r="CC232" t="inlineStr">
        <is>
          <t>w przypadku ćwiczeń testujących bezpieczeństwo teleinformatyczne mających formę symulowanego ataku – strona atakująca, zazwyczaj wykonawca zewnętrzny, który nie posiada znajomości zabezpieczeń systemu</t>
        </is>
      </c>
      <c r="CD232" s="2" t="inlineStr">
        <is>
          <t>equipa vermelha|
equipa de segurança ofensiva</t>
        </is>
      </c>
      <c r="CE232" s="2" t="inlineStr">
        <is>
          <t>3|
3</t>
        </is>
      </c>
      <c r="CF232" s="2" t="inlineStr">
        <is>
          <t xml:space="preserve">|
</t>
        </is>
      </c>
      <c r="CG232" t="inlineStr">
        <is>
          <t>Equipa de informáticos autorizada por uma empresa a simular ataques aos sistemas de informação de forma a melhorar a segurança.</t>
        </is>
      </c>
      <c r="CH232" s="2" t="inlineStr">
        <is>
          <t>echipa roșie</t>
        </is>
      </c>
      <c r="CI232" s="2" t="inlineStr">
        <is>
          <t>2</t>
        </is>
      </c>
      <c r="CJ232" s="2" t="inlineStr">
        <is>
          <t/>
        </is>
      </c>
      <c r="CK232" t="inlineStr">
        <is>
          <t>un element organizațional format din membri instruiți și antrenați, care asigură o capabilitate independentă necesară explorării complete a alternativelor, în cazul planurilor și al operațiilor, în contextul mediului operațional și din perspectiva adversarilor sau a altor actori</t>
        </is>
      </c>
      <c r="CL232" s="2" t="inlineStr">
        <is>
          <t>červený tím</t>
        </is>
      </c>
      <c r="CM232" s="2" t="inlineStr">
        <is>
          <t>3</t>
        </is>
      </c>
      <c r="CN232" s="2" t="inlineStr">
        <is>
          <t/>
        </is>
      </c>
      <c r="CO232" t="inlineStr">
        <is>
          <t/>
        </is>
      </c>
      <c r="CP232" s="2" t="inlineStr">
        <is>
          <t>rdeča ekipa</t>
        </is>
      </c>
      <c r="CQ232" s="2" t="inlineStr">
        <is>
          <t>3</t>
        </is>
      </c>
      <c r="CR232" s="2" t="inlineStr">
        <is>
          <t/>
        </is>
      </c>
      <c r="CS232" t="inlineStr">
        <is>
          <t/>
        </is>
      </c>
      <c r="CT232" s="2" t="inlineStr">
        <is>
          <t>rött lag</t>
        </is>
      </c>
      <c r="CU232" s="2" t="inlineStr">
        <is>
          <t>3</t>
        </is>
      </c>
      <c r="CV232" s="2" t="inlineStr">
        <is>
          <t/>
        </is>
      </c>
      <c r="CW232" t="inlineStr">
        <is>
          <t/>
        </is>
      </c>
    </row>
    <row r="233">
      <c r="A233" s="1" t="str">
        <f>HYPERLINK("https://iate.europa.eu/entry/result/3541741/all", "3541741")</f>
        <v>3541741</v>
      </c>
      <c r="B233" t="inlineStr">
        <is>
          <t>EDUCATION AND COMMUNICATIONS;SOCIAL QUESTIONS</t>
        </is>
      </c>
      <c r="C233" t="inlineStr">
        <is>
          <t>EDUCATION AND COMMUNICATIONS|information technology and data processing|data processing|personal data;SOCIAL QUESTIONS|health|health policy</t>
        </is>
      </c>
      <c r="D233" t="inlineStr">
        <is>
          <t>yes</t>
        </is>
      </c>
      <c r="E233" t="inlineStr">
        <is>
          <t/>
        </is>
      </c>
      <c r="F233" s="2" t="inlineStr">
        <is>
          <t>данни за здравословното състояние</t>
        </is>
      </c>
      <c r="G233" s="2" t="inlineStr">
        <is>
          <t>3</t>
        </is>
      </c>
      <c r="H233" s="2" t="inlineStr">
        <is>
          <t/>
        </is>
      </c>
      <c r="I233" t="inlineStr">
        <is>
          <t>лични данни, свързани с физическото или психическото здраве на физическо лице, включително предоставянето на здравни услуги, които дават информация за здравословното му състояние</t>
        </is>
      </c>
      <c r="J233" s="2" t="inlineStr">
        <is>
          <t>údaj o zdravotním stavu|
údaje o zdravotním stavu|
zdravotní data|
osobní údaje o zdravotním stavu</t>
        </is>
      </c>
      <c r="K233" s="2" t="inlineStr">
        <is>
          <t>3|
3|
3|
3</t>
        </is>
      </c>
      <c r="L233" s="2" t="inlineStr">
        <is>
          <t xml:space="preserve">|
|
|
</t>
        </is>
      </c>
      <c r="M233" t="inlineStr">
        <is>
          <t>osobní údaje týkající se tělesného nebo duševního zdraví fyzické osoby, včetně údajů o poskytnutí zdravotních služeb, které vypovídají o jejím zdravotním stavu</t>
        </is>
      </c>
      <c r="N233" s="2" t="inlineStr">
        <is>
          <t>sundhedsdata|
helbredsoplysninger</t>
        </is>
      </c>
      <c r="O233" s="2" t="inlineStr">
        <is>
          <t>3|
4</t>
        </is>
      </c>
      <c r="P233" s="2" t="inlineStr">
        <is>
          <t xml:space="preserve">|
</t>
        </is>
      </c>
      <c r="Q233" t="inlineStr">
        <is>
          <t>personoplysninger, der vedrører en fysisk persons fysiske eller mentale helbred, herunder levering af sundhedsydelser, og som giver information om vedkommendes helbredstilstand</t>
        </is>
      </c>
      <c r="R233" s="2" t="inlineStr">
        <is>
          <t>persönliche medizinische Daten|
Gesundheitsdaten</t>
        </is>
      </c>
      <c r="S233" s="2" t="inlineStr">
        <is>
          <t>3|
3</t>
        </is>
      </c>
      <c r="T233" s="2" t="inlineStr">
        <is>
          <t xml:space="preserve">|
</t>
        </is>
      </c>
      <c r="U233" t="inlineStr">
        <is>
          <t>personenbezogene Daten, die sich auf die körperliche oder geistige Gesundheit einer natürlichen Person, einschließlich der Erbringung von Gesundheitsdienstleistungen, beziehen und aus denen Informationen über deren Gesundheitszustand hervorgehen</t>
        </is>
      </c>
      <c r="V233" s="2" t="inlineStr">
        <is>
          <t>δεδομένα υγείας</t>
        </is>
      </c>
      <c r="W233" s="2" t="inlineStr">
        <is>
          <t>3</t>
        </is>
      </c>
      <c r="X233" s="2" t="inlineStr">
        <is>
          <t/>
        </is>
      </c>
      <c r="Y233" t="inlineStr">
        <is>
          <t>δεδομένα προσωπικού χαρακτήρα τα οποία σχετίζονται με τη σωματική ή ψυχική υγεία ενός φυσικού προσώπου, περιλαμβανομένης της παροχής υπηρεσιών υγειονομικής φροντίδας, και τα οποία αποκαλύπτουν πληροφορίες σχετικά με την κατάσταση της υγείας του</t>
        </is>
      </c>
      <c r="Z233" s="2" t="inlineStr">
        <is>
          <t>personal health data|
personal data concerning health|
health data|
data concerning health</t>
        </is>
      </c>
      <c r="AA233" s="2" t="inlineStr">
        <is>
          <t>3|
3|
3|
3</t>
        </is>
      </c>
      <c r="AB233" s="2" t="inlineStr">
        <is>
          <t xml:space="preserve">|
|
|
</t>
        </is>
      </c>
      <c r="AC233" t="inlineStr">
        <is>
          <t>personal data related to the physical or mental health of a natural person, including the provision of health care services, which reveal information about his or her health status</t>
        </is>
      </c>
      <c r="AD233" s="2" t="inlineStr">
        <is>
          <t>datos personales relacionados con la salud|
datos relativos a la salud</t>
        </is>
      </c>
      <c r="AE233" s="2" t="inlineStr">
        <is>
          <t>3|
3</t>
        </is>
      </c>
      <c r="AF233" s="2" t="inlineStr">
        <is>
          <t xml:space="preserve">|
</t>
        </is>
      </c>
      <c r="AG233" t="inlineStr">
        <is>
          <t>&lt;a href="https://iate.europa.eu/entry/result/770234/es" target="_blank"&gt;Datos personales&lt;/a&gt; relativos a la salud física o psíquica de una persona física, incluida la prestación de servicios de atención sanitaria, que revelen información sobre su estado de salud.</t>
        </is>
      </c>
      <c r="AH233" s="2" t="inlineStr">
        <is>
          <t>terviseandmed|
tervisealased isikuandmed</t>
        </is>
      </c>
      <c r="AI233" s="2" t="inlineStr">
        <is>
          <t>3|
3</t>
        </is>
      </c>
      <c r="AJ233" s="2" t="inlineStr">
        <is>
          <t xml:space="preserve">|
</t>
        </is>
      </c>
      <c r="AK233" t="inlineStr">
        <is>
          <t>füüsilise isiku füüsilise ja vaimse tervisega seotud isikuandmed, sealhulgas temale tervishoiuteenuste osutamist käsitlevad andmed, mis annavad teavet tema tervisliku seisundi kohta</t>
        </is>
      </c>
      <c r="AL233" s="2" t="inlineStr">
        <is>
          <t>henkilökohtaiset potilastiedot|
henkilökohtaiset terveystiedot|
terveystiedot</t>
        </is>
      </c>
      <c r="AM233" s="2" t="inlineStr">
        <is>
          <t>3|
3|
3</t>
        </is>
      </c>
      <c r="AN233" s="2" t="inlineStr">
        <is>
          <t xml:space="preserve">|
|
</t>
        </is>
      </c>
      <c r="AO233" t="inlineStr">
        <is>
          <t>Luonnollisen henkilön fyysiseen tai psyykkiseen terveyteen liittyvät henkilötiedot, jotka ilmaisevat hänen terveydentilansa, mukaan lukien tiedot terveyspalvelujen tarjoamisesta.</t>
        </is>
      </c>
      <c r="AP233" s="2" t="inlineStr">
        <is>
          <t>données à caractère personnel concernant la santé|
données concernant la santé|
données relatives à la santé|
données à caractère personnel relatives à la santé</t>
        </is>
      </c>
      <c r="AQ233" s="2" t="inlineStr">
        <is>
          <t>3|
3|
3|
3</t>
        </is>
      </c>
      <c r="AR233" s="2" t="inlineStr">
        <is>
          <t xml:space="preserve">|
|
|
</t>
        </is>
      </c>
      <c r="AS233" t="inlineStr">
        <is>
          <t>données à caractère personnel relatives à la santé physique ou mentale d’une personne physique, y compris la prestation de services de soins de santé, qui révèlent des informations sur l’état de santé de cette personne</t>
        </is>
      </c>
      <c r="AT233" s="2" t="inlineStr">
        <is>
          <t>sonraí pearsanta sláinte|
sonraí sláinte</t>
        </is>
      </c>
      <c r="AU233" s="2" t="inlineStr">
        <is>
          <t>3|
3</t>
        </is>
      </c>
      <c r="AV233" s="2" t="inlineStr">
        <is>
          <t xml:space="preserve">|
</t>
        </is>
      </c>
      <c r="AW233" t="inlineStr">
        <is>
          <t/>
        </is>
      </c>
      <c r="AX233" s="2" t="inlineStr">
        <is>
          <t>podaci koji se odnose na zdravlje|
zdravstveni podaci|
osobni podaci koji se odnose na zdravlje|
osobni zdravstveni podaci</t>
        </is>
      </c>
      <c r="AY233" s="2" t="inlineStr">
        <is>
          <t>3|
3|
3|
3</t>
        </is>
      </c>
      <c r="AZ233" s="2" t="inlineStr">
        <is>
          <t xml:space="preserve">|
|
|
</t>
        </is>
      </c>
      <c r="BA233" t="inlineStr">
        <is>
          <t/>
        </is>
      </c>
      <c r="BB233" s="2" t="inlineStr">
        <is>
          <t>egészségügyi adat|
személyes egészségügyi adat</t>
        </is>
      </c>
      <c r="BC233" s="2" t="inlineStr">
        <is>
          <t>4|
3</t>
        </is>
      </c>
      <c r="BD233" s="2" t="inlineStr">
        <is>
          <t xml:space="preserve">|
</t>
        </is>
      </c>
      <c r="BE233" t="inlineStr">
        <is>
          <t>az érintett testi, értelmi és lelki állapotára, kóros szenvedélyére, valamint a megbetegedés, illetve az elhalálozás körülményeire, a halál okára vonatkozó, általa vagy róla más személy által közölt, illetve az egészségügyi ellátóhálózat által észlelt, vizsgált, mért, leképzett vagy származtatott adat; továbbá az előzőekkel kapcsolatba hozható, az azokat befolyásoló mindennemű adat (pl. magatartás, környezet, foglalkozás);</t>
        </is>
      </c>
      <c r="BF233" s="2" t="inlineStr">
        <is>
          <t>dati relativi alla salute|
dati sanitari|
dati personali relativi alla salute</t>
        </is>
      </c>
      <c r="BG233" s="2" t="inlineStr">
        <is>
          <t>3|
3|
3</t>
        </is>
      </c>
      <c r="BH233" s="2" t="inlineStr">
        <is>
          <t xml:space="preserve">|
|
</t>
        </is>
      </c>
      <c r="BI233" t="inlineStr">
        <is>
          <t>dati personali attinenti alla salute fisica o mentale di una persona fisica, compresa la prestazione di servizi di assistenza sanitaria, che rivelano informazioni relative al suo stato di salute</t>
        </is>
      </c>
      <c r="BJ233" s="2" t="inlineStr">
        <is>
          <t>asmens sveikatos duomenys|
sveikatos duomenys|
duomenys apie asmens sveikatą</t>
        </is>
      </c>
      <c r="BK233" s="2" t="inlineStr">
        <is>
          <t>3|
3|
3</t>
        </is>
      </c>
      <c r="BL233" s="2" t="inlineStr">
        <is>
          <t xml:space="preserve">|
|
</t>
        </is>
      </c>
      <c r="BM233" t="inlineStr">
        <is>
          <t>visa informacija, susijusi su fizine ar psichine asmens sveikata arba su asmeniui teikiamomis sveikatos priežiūros paslaugomis</t>
        </is>
      </c>
      <c r="BN233" s="2" t="inlineStr">
        <is>
          <t>veselības dati</t>
        </is>
      </c>
      <c r="BO233" s="2" t="inlineStr">
        <is>
          <t>3</t>
        </is>
      </c>
      <c r="BP233" s="2" t="inlineStr">
        <is>
          <t/>
        </is>
      </c>
      <c r="BQ233" t="inlineStr">
        <is>
          <t>personas dati, kas saistīti ar fiziskas personas fizisko vai garīgo veselību, tostarp veselības aprūpes pakalpojumu sniegšanu, un kas atspoguļo informāciju par tās veselības stāvokli</t>
        </is>
      </c>
      <c r="BR233" s="2" t="inlineStr">
        <is>
          <t>&lt;i&gt;data &lt;/i&gt;dwar is-saħħa|
data personali dwar is-saħħa</t>
        </is>
      </c>
      <c r="BS233" s="2" t="inlineStr">
        <is>
          <t>3|
3</t>
        </is>
      </c>
      <c r="BT233" s="2" t="inlineStr">
        <is>
          <t xml:space="preserve">|
</t>
        </is>
      </c>
      <c r="BU233" t="inlineStr">
        <is>
          <t>kwalunkwe informazzjoni personali li għandha x’taqsam mas-saħħa fiżika jew mentali ta’ individwu, jew mal-għoti ta’ servizzi tas-saħħa lill-individwu</t>
        </is>
      </c>
      <c r="BV233" s="2" t="inlineStr">
        <is>
          <t>persoonsgegevens over gezondheid|
gezondheidsgegevens|
gegevens over gezondheid</t>
        </is>
      </c>
      <c r="BW233" s="2" t="inlineStr">
        <is>
          <t>3|
4|
3</t>
        </is>
      </c>
      <c r="BX233" s="2" t="inlineStr">
        <is>
          <t xml:space="preserve">|
|
</t>
        </is>
      </c>
      <c r="BY233" t="inlineStr">
        <is>
          <t>persoonsgegevens die verband houden met de fysieke of mentale gezondheid van een natuurlijke persoon, waaronder gegevens over verleende gezondheidsdiensten, waarmee informatie over zijn gezondheidstoestand wordt gegeven</t>
        </is>
      </c>
      <c r="BZ233" s="2" t="inlineStr">
        <is>
          <t>dane dotyczące zdrowia|
dane osobowe dotyczące zdrowia</t>
        </is>
      </c>
      <c r="CA233" s="2" t="inlineStr">
        <is>
          <t>3|
2</t>
        </is>
      </c>
      <c r="CB233" s="2" t="inlineStr">
        <is>
          <t xml:space="preserve">|
</t>
        </is>
      </c>
      <c r="CC233" t="inlineStr">
        <is>
          <t>dane osobowe o zdrowiu fizycznym lub psychicznym osoby fizycznej – w tym o korzystaniu z usług opieki zdrowotnej – ujawniające informacje o stanie jej zdrowia</t>
        </is>
      </c>
      <c r="CD233" s="2" t="inlineStr">
        <is>
          <t>dados pessoais médicos|
dados relativos à saúde</t>
        </is>
      </c>
      <c r="CE233" s="2" t="inlineStr">
        <is>
          <t>3|
4</t>
        </is>
      </c>
      <c r="CF233" s="2" t="inlineStr">
        <is>
          <t xml:space="preserve">|
</t>
        </is>
      </c>
      <c r="CG233" t="inlineStr">
        <is>
          <t>&lt;div&gt;&lt;div&gt;&lt;div&gt;&lt;div&gt;&lt;div&gt;&lt;div&gt;Dados pessoais relativos à saúde física ou mental de uma pessoa, incluindo a prestação de serviços de saúde, que revelam informações sobre o seu estado de saúde.&lt;/div&gt;&lt;/div&gt;&lt;/div&gt;&lt;/div&gt;&lt;/div&gt;&lt;/div&gt;</t>
        </is>
      </c>
      <c r="CH233" s="2" t="inlineStr">
        <is>
          <t>date cu caracter personal privind sănătatea|
date privind sănătatea</t>
        </is>
      </c>
      <c r="CI233" s="2" t="inlineStr">
        <is>
          <t>3|
3</t>
        </is>
      </c>
      <c r="CJ233" s="2" t="inlineStr">
        <is>
          <t xml:space="preserve">|
</t>
        </is>
      </c>
      <c r="CK233" t="inlineStr">
        <is>
          <t>date cu caracter personal legate de sănătatea fizică sau mentală a unei persoane fizice, inclusiv prestarea de servicii de asistență medicală, care dezvăluie informații despre starea de sănătate a acesteia</t>
        </is>
      </c>
      <c r="CL233" s="2" t="inlineStr">
        <is>
          <t>údaje týkajúce sa zdravia|
zdravotné údaje|
osobné údaje týkajúce sa zdravia</t>
        </is>
      </c>
      <c r="CM233" s="2" t="inlineStr">
        <is>
          <t>3|
3|
3</t>
        </is>
      </c>
      <c r="CN233" s="2" t="inlineStr">
        <is>
          <t xml:space="preserve">|
|
</t>
        </is>
      </c>
      <c r="CO233" t="inlineStr">
        <is>
          <t>osobné údaje týkajúce sa fyzického alebo duševného zdravia fyzickej osoby vrátane údajov o poskytovaní služieb zdravotnej starostlivosti, ktorými sa odhaľujú informácie o jej zdravotnom stave</t>
        </is>
      </c>
      <c r="CP233" s="2" t="inlineStr">
        <is>
          <t>osebni podatki v zvezi z zdravjem|
podatki o zdravstvenem stanju</t>
        </is>
      </c>
      <c r="CQ233" s="2" t="inlineStr">
        <is>
          <t>3|
3</t>
        </is>
      </c>
      <c r="CR233" s="2" t="inlineStr">
        <is>
          <t xml:space="preserve">|
</t>
        </is>
      </c>
      <c r="CS233" t="inlineStr">
        <is>
          <t>osebni podatki, ki se nanašajo na telesno ali duševno zdravje posameznika, vključno z zagotavljanjem zdravstvenih storitev, in razkrivajo informacije o njegovem zdravstvenem stanju</t>
        </is>
      </c>
      <c r="CT233" s="2" t="inlineStr">
        <is>
          <t>hälsouppgifter|
uppgifter om hälsa</t>
        </is>
      </c>
      <c r="CU233" s="2" t="inlineStr">
        <is>
          <t>3|
3</t>
        </is>
      </c>
      <c r="CV233" s="2" t="inlineStr">
        <is>
          <t xml:space="preserve">|
</t>
        </is>
      </c>
      <c r="CW233" t="inlineStr">
        <is>
          <t>personuppgifter som rör en fysisk persons fysiska eller psykiska hälsa, inbegripet tillhandahållande av hälso- och sjukvårdstjänster, vilka ger information om dennes hälsostatus</t>
        </is>
      </c>
    </row>
    <row r="234">
      <c r="A234" s="1" t="str">
        <f>HYPERLINK("https://iate.europa.eu/entry/result/897783/all", "897783")</f>
        <v>897783</v>
      </c>
      <c r="B234" t="inlineStr">
        <is>
          <t>EDUCATION AND COMMUNICATIONS;PRODUCTION, TECHNOLOGY AND RESEARCH</t>
        </is>
      </c>
      <c r="C234" t="inlineStr">
        <is>
          <t>EDUCATION AND COMMUNICATIONS|communications|communications systems;PRODUCTION, TECHNOLOGY AND RESEARCH|technology and technical regulations;EDUCATION AND COMMUNICATIONS|information technology and data processing</t>
        </is>
      </c>
      <c r="D234" t="inlineStr">
        <is>
          <t>yes</t>
        </is>
      </c>
      <c r="E234" t="inlineStr">
        <is>
          <t/>
        </is>
      </c>
      <c r="F234" s="2" t="inlineStr">
        <is>
          <t>сертифициращ орган|
орган за сертифициране</t>
        </is>
      </c>
      <c r="G234" s="2" t="inlineStr">
        <is>
          <t>3|
3</t>
        </is>
      </c>
      <c r="H234" s="2" t="inlineStr">
        <is>
          <t xml:space="preserve">|
</t>
        </is>
      </c>
      <c r="I234" t="inlineStr">
        <is>
          <t/>
        </is>
      </c>
      <c r="J234" s="2" t="inlineStr">
        <is>
          <t>certifikační autorita|
certifikační orgán</t>
        </is>
      </c>
      <c r="K234" s="2" t="inlineStr">
        <is>
          <t>3|
3</t>
        </is>
      </c>
      <c r="L234" s="2" t="inlineStr">
        <is>
          <t xml:space="preserve">|
</t>
        </is>
      </c>
      <c r="M234" t="inlineStr">
        <is>
          <t>poskytovatel služeb
vytvářejících důvěru (fyzická nebo právnická osoba), který poskytuje jednu či více
těchto služeb, spočívajících ve vytváření, ověřování shody a ověřování
platnosti elektronických podpisů, elektronických pečetí nebo elektronických
časových razítek, služeb elektronického doporučeného doručování a certifikátů
souvisejících s těmito službami, nebo ve vytváření, ověřování shody a ověřování
platnosti certifikátů pro autentizaci internetových stránek, nebo v uchovávání
elektronických podpisů, pečetí nebo certifikátů souvisejících s těmito službami</t>
        </is>
      </c>
      <c r="N234" s="2" t="inlineStr">
        <is>
          <t>CA|
certificeringscenter|
certificeringsmyndighed|
nøglecenter</t>
        </is>
      </c>
      <c r="O234" s="2" t="inlineStr">
        <is>
          <t>3|
3|
3|
3</t>
        </is>
      </c>
      <c r="P234" s="2" t="inlineStr">
        <is>
          <t xml:space="preserve">|
|
|
</t>
        </is>
      </c>
      <c r="Q234" t="inlineStr">
        <is>
          <t>en certificerende myndighed, der har ansvar for at certificere brugere og administrere certifikater, herunder at fremstille, fremsende og forny certifikater</t>
        </is>
      </c>
      <c r="R234" s="2" t="inlineStr">
        <is>
          <t>CA|
Zertifizierungsstelle</t>
        </is>
      </c>
      <c r="S234" s="2" t="inlineStr">
        <is>
          <t>3|
3</t>
        </is>
      </c>
      <c r="T234" s="2" t="inlineStr">
        <is>
          <t xml:space="preserve">|
</t>
        </is>
      </c>
      <c r="U234" t="inlineStr">
        <is>
          <t>Unternehmen oder
öffentliche Stelle, das bzw. die für das Erstellen, die Ausgabe, Verwaltung und
Sperrung von digitalen Zertifikaten zuständig ist und innerhalb einer
Sicherheitsinfrastruktur (PKI) als vertrauenswürdige dritte Instanz fungiert</t>
        </is>
      </c>
      <c r="V234" s="2" t="inlineStr">
        <is>
          <t>αρχή πιστοποίησης</t>
        </is>
      </c>
      <c r="W234" s="2" t="inlineStr">
        <is>
          <t>3</t>
        </is>
      </c>
      <c r="X234" s="2" t="inlineStr">
        <is>
          <t/>
        </is>
      </c>
      <c r="Y234" t="inlineStr">
        <is>
          <t/>
        </is>
      </c>
      <c r="Z234" s="2" t="inlineStr">
        <is>
          <t>certification authority|
CA|
certificate authority</t>
        </is>
      </c>
      <c r="AA234" s="2" t="inlineStr">
        <is>
          <t>4|
4|
3</t>
        </is>
      </c>
      <c r="AB234" s="2" t="inlineStr">
        <is>
          <t xml:space="preserve">|
|
</t>
        </is>
      </c>
      <c r="AC234" t="inlineStr">
        <is>
          <t>a company or organisation that acts to validate the identities of entities (such as websites, email addresses, companies, or individual persons) and bind them to cryptographic keys through the issuance of electronic documents known as digital certificates</t>
        </is>
      </c>
      <c r="AD234" s="2" t="inlineStr">
        <is>
          <t>autoridad certificadora|
autoridad de certificación</t>
        </is>
      </c>
      <c r="AE234" s="2" t="inlineStr">
        <is>
          <t>3|
3</t>
        </is>
      </c>
      <c r="AF234" s="2" t="inlineStr">
        <is>
          <t xml:space="preserve">|
</t>
        </is>
      </c>
      <c r="AG234" t="inlineStr">
        <is>
          <t>Entidad o autoridad facultada para emitir y asignar los &lt;a href="https://iate.europa.eu/entry/result/3527118/es" target="_blank"&gt;certificados electrónicos&lt;/a&gt; que identifican cada &lt;a href="https://iate.europa.eu/entry/result/1484716/es" target="_blank"&gt;clave pública&lt;/a&gt; con su proprietario (un sitio web, una dirección de correo electrónico, una empresa, un particular), acreditando, en calidad de &lt;a href="https://iate.europa.eu/entry/result/900432/es" target="_blank"&gt;tercera parte de confianza&lt;/a&gt;, la conexión entre ambos; puede, facultativamente, crear además las claves de los usuarios.</t>
        </is>
      </c>
      <c r="AH234" s="2" t="inlineStr">
        <is>
          <t>sertifitseerimisasutus</t>
        </is>
      </c>
      <c r="AI234" s="2" t="inlineStr">
        <is>
          <t>3</t>
        </is>
      </c>
      <c r="AJ234" s="2" t="inlineStr">
        <is>
          <t/>
        </is>
      </c>
      <c r="AK234" t="inlineStr">
        <is>
          <t>ettevõte või organisatsioon, kes kontrollib üksuste idenditeeti ning annab välja &lt;a href="https://iate.europa.eu/entry/result/3527118/et" target="_blank"&gt;&lt;i&gt;elektroonilisi sertifikaate&lt;/i&gt;&lt;/a&gt;, mis seovad üksuse &lt;a href="https://iate.europa.eu/entry/result/900978/et" target="_blank"&gt;&lt;i&gt;krüptovõtmega&lt;/i&gt;&lt;/a&gt;</t>
        </is>
      </c>
      <c r="AL234" s="2" t="inlineStr">
        <is>
          <t>varmentaja|
varmenneviranomainen</t>
        </is>
      </c>
      <c r="AM234" s="2" t="inlineStr">
        <is>
          <t>3|
3</t>
        </is>
      </c>
      <c r="AN234" s="2" t="inlineStr">
        <is>
          <t xml:space="preserve">|
</t>
        </is>
      </c>
      <c r="AO234" t="inlineStr">
        <is>
          <t>"viranomainen, joka toimii luotettuna kolmantena osapuolena ja myöntää varmenteita"</t>
        </is>
      </c>
      <c r="AP234" s="2" t="inlineStr">
        <is>
          <t>AC|
autorité de certification</t>
        </is>
      </c>
      <c r="AQ234" s="2" t="inlineStr">
        <is>
          <t>3|
3</t>
        </is>
      </c>
      <c r="AR234" s="2" t="inlineStr">
        <is>
          <t xml:space="preserve">|
</t>
        </is>
      </c>
      <c r="AS234" t="inlineStr">
        <is>
          <t>entité de
confiance dont le rôle est de délivrer et de gérer des certificats numériques,
à savoir des fichiers de données servant à relier cryptographiquement une
entité à une clé publique, afin de garantir aux personnes tierces l'identité de
cette entité (non-usurpation d'identité)</t>
        </is>
      </c>
      <c r="AT234" s="2" t="inlineStr">
        <is>
          <t>údarás deimhniúcháin</t>
        </is>
      </c>
      <c r="AU234" s="2" t="inlineStr">
        <is>
          <t>3</t>
        </is>
      </c>
      <c r="AV234" s="2" t="inlineStr">
        <is>
          <t/>
        </is>
      </c>
      <c r="AW234" t="inlineStr">
        <is>
          <t/>
        </is>
      </c>
      <c r="AX234" s="2" t="inlineStr">
        <is>
          <t>ustanova za izdavanje certifikata|
certifikacijsko tijelo</t>
        </is>
      </c>
      <c r="AY234" s="2" t="inlineStr">
        <is>
          <t>2|
2</t>
        </is>
      </c>
      <c r="AZ234" s="2" t="inlineStr">
        <is>
          <t>|
proposed</t>
        </is>
      </c>
      <c r="BA234" t="inlineStr">
        <is>
          <t/>
        </is>
      </c>
      <c r="BB234" s="2" t="inlineStr">
        <is>
          <t>CA|
hitelesítésszolgáltató</t>
        </is>
      </c>
      <c r="BC234" s="2" t="inlineStr">
        <is>
          <t>3|
3</t>
        </is>
      </c>
      <c r="BD234" s="2" t="inlineStr">
        <is>
          <t xml:space="preserve">admitted|
</t>
        </is>
      </c>
      <c r="BE234" t="inlineStr">
        <is>
          <t>olyan természetes személy, jogi személy vagy jogi személyiség nélküli szervezet, aki a hitelesítés szolgáltatás keretében azonosítja az igénylő személyét, tanúsítványt bocsát ki, nyilvántartásokat vezet, fogadja a tanúsítványokkal kapcsolatos változások adatait, valamint nyilvánosságra hozza a tanúsítványhoz tartozó szabályzatokat, az aláírás-ellenőrző adatokat és a tanúsítvány aktuális állapotára (különösen esetleges visszavonására) vonatkozó információkat</t>
        </is>
      </c>
      <c r="BF234" s="2" t="inlineStr">
        <is>
          <t>CA|
autorità di certificazione|
certification authority|
certificatore</t>
        </is>
      </c>
      <c r="BG234" s="2" t="inlineStr">
        <is>
          <t>3|
3|
3|
3</t>
        </is>
      </c>
      <c r="BH234" s="2" t="inlineStr">
        <is>
          <t xml:space="preserve">|
|
|
</t>
        </is>
      </c>
      <c r="BI234" t="inlineStr">
        <is>
          <t>soggetto terzo di fiducia (trusted third part), pubblico o privato, abilitato ad emettere un certificato digitale tramite una procedura di certificazione che segue standard internazionali e in conformità alla normativa europea e nazionale in materia</t>
        </is>
      </c>
      <c r="BJ234" s="2" t="inlineStr">
        <is>
          <t>sertifikavimo institucija|
sertifikuojanti institucija</t>
        </is>
      </c>
      <c r="BK234" s="2" t="inlineStr">
        <is>
          <t>3|
3</t>
        </is>
      </c>
      <c r="BL234" s="2" t="inlineStr">
        <is>
          <t xml:space="preserve">|
</t>
        </is>
      </c>
      <c r="BM234" t="inlineStr">
        <is>
          <t>įmonė ar organizacija, kuri tvirtina subjektų (interneto svetainių, e. pašto adresų, įmonių ar fizinių asmenų) tapatybę ir išduoda elektroninius dokumentus, vadinamus skaitmeniniais sertifikatais, kuriais patvirtinamas tų subjektų susiejimas su kriptografiniais kodais</t>
        </is>
      </c>
      <c r="BN234" s="2" t="inlineStr">
        <is>
          <t>sertificētāja iestāde</t>
        </is>
      </c>
      <c r="BO234" s="2" t="inlineStr">
        <is>
          <t>3</t>
        </is>
      </c>
      <c r="BP234" s="2" t="inlineStr">
        <is>
          <t/>
        </is>
      </c>
      <c r="BQ234" t="inlineStr">
        <is>
          <t>uzņēmums vai organizācija, kas darbojas, lai validētu struktūru identitāti (piemēram, tīmekļa vietnes, e-pasta adreses, uzņēmumi vai atsevišķas personas) un saista tos ar kriptogrāfiskajām atslēgām, izsniedzot elektroniskos dokumentus, kas pazīstami kā digitālie sertifikāti</t>
        </is>
      </c>
      <c r="BR234" s="2" t="inlineStr">
        <is>
          <t>awtorità ta' ċertifikazzjoni</t>
        </is>
      </c>
      <c r="BS234" s="2" t="inlineStr">
        <is>
          <t>3</t>
        </is>
      </c>
      <c r="BT234" s="2" t="inlineStr">
        <is>
          <t/>
        </is>
      </c>
      <c r="BU234" t="inlineStr">
        <is>
          <t>kumpannija jew organizzazzjoni li taġixxi biex tivvalida l-identitajiet ta' entitajiet (bħal siti web, indirizzi tal-posta elettronika jew persuni individwali) u li torbothom ma' &lt;a href="https://iate.europa.eu/entry/result/900978/mt" target="_blank"&gt;kjavi kriptografiċi&lt;/a&gt; permezz tal-ħruġ ta' dokumenti elettroniċi magħrufa bħala ċertifikati diġitali</t>
        </is>
      </c>
      <c r="BV234" s="2" t="inlineStr">
        <is>
          <t>certificaatautoriteit|
certificatenautoriteit|
certificatieautoriteit</t>
        </is>
      </c>
      <c r="BW234" s="2" t="inlineStr">
        <is>
          <t>3|
3|
3</t>
        </is>
      </c>
      <c r="BX234" s="2" t="inlineStr">
        <is>
          <t xml:space="preserve">|
|
</t>
        </is>
      </c>
      <c r="BY234" t="inlineStr">
        <is>
          <t>bedrijf dat of organisatie die &lt;a href="https://iate.europa.eu/entry/result/3527118/nl" target="_blank"&gt;digitale certificaten&lt;/a&gt; verleent aan andere partijen (websites, e-mailadressen, bedrijven, individuele personen), waarmee deze vervolgens hun identiteit kunnen bewijzen</t>
        </is>
      </c>
      <c r="BZ234" s="2" t="inlineStr">
        <is>
          <t>urząd certyfikacji|
organ certyfikacji|
centrum certyfikacji</t>
        </is>
      </c>
      <c r="CA234" s="2" t="inlineStr">
        <is>
          <t>3|
3|
3</t>
        </is>
      </c>
      <c r="CB234" s="2" t="inlineStr">
        <is>
          <t xml:space="preserve">|
|
</t>
        </is>
      </c>
      <c r="CC234" t="inlineStr">
        <is>
          <t>instytucja, która wydaje i unieważnia certyfikaty zgodnie z ustaloną przez siebie polityką (zasadami) wystawiania certyfikatów</t>
        </is>
      </c>
      <c r="CD234" s="2" t="inlineStr">
        <is>
          <t>AC|
autoridade certificadora|
autoridade de certificação</t>
        </is>
      </c>
      <c r="CE234" s="2" t="inlineStr">
        <is>
          <t>3|
3|
3</t>
        </is>
      </c>
      <c r="CF234" s="2" t="inlineStr">
        <is>
          <t xml:space="preserve">|
|
</t>
        </is>
      </c>
      <c r="CG234" t="inlineStr">
        <is>
          <t>Empresa ou organização que valida as identidades de determinadas entidades (sítios Web, endereços de correio eletrónico, empresas ou pessoas) e as vincula a &lt;a href="https://iate.europa.eu/entry/result/900978/pt" target="_blank"&gt;chaves criptográficas&lt;/a&gt; mediante a emissão de documentos eletrónicos chamados &lt;a href="https://iate.europa.eu/entry/result/3527118/pt" target="_blank"&gt;certificados eletrónicos&lt;/a&gt;&lt;small&gt;.&lt;/small&gt;</t>
        </is>
      </c>
      <c r="CH234" s="2" t="inlineStr">
        <is>
          <t>autoritate de certificare</t>
        </is>
      </c>
      <c r="CI234" s="2" t="inlineStr">
        <is>
          <t>3</t>
        </is>
      </c>
      <c r="CJ234" s="2" t="inlineStr">
        <is>
          <t/>
        </is>
      </c>
      <c r="CK234" t="inlineStr">
        <is>
          <t>instituție de încredere care garantează identitatea unui utilizator sau a unei entități (cum ar fi un server, o întreprindere, o aplicație software etc. ) prin emiterea unui certificat digital care stabilește o legătură între utilizator/entitate și o cheie criptografică publică care poate fi verificată de terți</t>
        </is>
      </c>
      <c r="CL234" s="2" t="inlineStr">
        <is>
          <t>certifikačná autorita</t>
        </is>
      </c>
      <c r="CM234" s="2" t="inlineStr">
        <is>
          <t>3</t>
        </is>
      </c>
      <c r="CN234" s="2" t="inlineStr">
        <is>
          <t/>
        </is>
      </c>
      <c r="CO234" t="inlineStr">
        <is>
          <t>poskytovateľ certifikačných služieb, ktorý vydáva, overuje, prípadne spravuje digitálne certifikáty</t>
        </is>
      </c>
      <c r="CP234" s="2" t="inlineStr">
        <is>
          <t>certifikacijski organ</t>
        </is>
      </c>
      <c r="CQ234" s="2" t="inlineStr">
        <is>
          <t>3</t>
        </is>
      </c>
      <c r="CR234" s="2" t="inlineStr">
        <is>
          <t/>
        </is>
      </c>
      <c r="CS234" t="inlineStr">
        <is>
          <t/>
        </is>
      </c>
      <c r="CT234" s="2" t="inlineStr">
        <is>
          <t>certifieringsmyndighet</t>
        </is>
      </c>
      <c r="CU234" s="2" t="inlineStr">
        <is>
          <t>3</t>
        </is>
      </c>
      <c r="CV234" s="2" t="inlineStr">
        <is>
          <t/>
        </is>
      </c>
      <c r="CW234" t="inlineStr">
        <is>
          <t/>
        </is>
      </c>
    </row>
    <row r="235">
      <c r="A235" s="1" t="str">
        <f>HYPERLINK("https://iate.europa.eu/entry/result/3568044/all", "3568044")</f>
        <v>3568044</v>
      </c>
      <c r="B235" t="inlineStr">
        <is>
          <t>EDUCATION AND COMMUNICATIONS</t>
        </is>
      </c>
      <c r="C235" t="inlineStr">
        <is>
          <t>EDUCATION AND COMMUNICATIONS|information technology and data processing|data processing;EDUCATION AND COMMUNICATIONS|information technology and data processing|computer system</t>
        </is>
      </c>
      <c r="D235" t="inlineStr">
        <is>
          <t>yes</t>
        </is>
      </c>
      <c r="E235" t="inlineStr">
        <is>
          <t/>
        </is>
      </c>
      <c r="F235" s="2" t="inlineStr">
        <is>
          <t>киберхигиена</t>
        </is>
      </c>
      <c r="G235" s="2" t="inlineStr">
        <is>
          <t>3</t>
        </is>
      </c>
      <c r="H235" s="2" t="inlineStr">
        <is>
          <t/>
        </is>
      </c>
      <c r="I235" t="inlineStr">
        <is>
          <t/>
        </is>
      </c>
      <c r="J235" s="2" t="inlineStr">
        <is>
          <t>kybernetická hygiena</t>
        </is>
      </c>
      <c r="K235" s="2" t="inlineStr">
        <is>
          <t>3</t>
        </is>
      </c>
      <c r="L235" s="2" t="inlineStr">
        <is>
          <t/>
        </is>
      </c>
      <c r="M235" t="inlineStr">
        <is>
          <t/>
        </is>
      </c>
      <c r="N235" s="2" t="inlineStr">
        <is>
          <t>cyberhygiejne</t>
        </is>
      </c>
      <c r="O235" s="2" t="inlineStr">
        <is>
          <t>3</t>
        </is>
      </c>
      <c r="P235" s="2" t="inlineStr">
        <is>
          <t/>
        </is>
      </c>
      <c r="Q235" t="inlineStr">
        <is>
          <t/>
        </is>
      </c>
      <c r="R235" s="2" t="inlineStr">
        <is>
          <t>Cyberhygiene</t>
        </is>
      </c>
      <c r="S235" s="2" t="inlineStr">
        <is>
          <t>3</t>
        </is>
      </c>
      <c r="T235" s="2" t="inlineStr">
        <is>
          <t/>
        </is>
      </c>
      <c r="U235" t="inlineStr">
        <is>
          <t>ganzheitlicher Ansatz für die präventive Abwehr von Hacker-Angriffen</t>
        </is>
      </c>
      <c r="V235" s="2" t="inlineStr">
        <is>
          <t>κυβερνοϋγιεινή</t>
        </is>
      </c>
      <c r="W235" s="2" t="inlineStr">
        <is>
          <t>4</t>
        </is>
      </c>
      <c r="X235" s="2" t="inlineStr">
        <is>
          <t/>
        </is>
      </c>
      <c r="Y235" t="inlineStr">
        <is>
          <t/>
        </is>
      </c>
      <c r="Z235" s="2" t="inlineStr">
        <is>
          <t>cyber hygiene|
digital hygiene</t>
        </is>
      </c>
      <c r="AA235" s="2" t="inlineStr">
        <is>
          <t>3|
3</t>
        </is>
      </c>
      <c r="AB235" s="2" t="inlineStr">
        <is>
          <t xml:space="preserve">|
</t>
        </is>
      </c>
      <c r="AC235" t="inlineStr">
        <is>
          <t>protecting and maintaining computer systems and devices appropriately and using cyber security best practices</t>
        </is>
      </c>
      <c r="AD235" s="2" t="inlineStr">
        <is>
          <t>ciberhigiene</t>
        </is>
      </c>
      <c r="AE235" s="2" t="inlineStr">
        <is>
          <t>3</t>
        </is>
      </c>
      <c r="AF235" s="2" t="inlineStr">
        <is>
          <t/>
        </is>
      </c>
      <c r="AG235" t="inlineStr">
        <is>
          <t>Medidas que adoptan los usuarios de internet para mejorar su ciberseguridad.</t>
        </is>
      </c>
      <c r="AH235" s="2" t="inlineStr">
        <is>
          <t>küberhügieen|
digihügieen</t>
        </is>
      </c>
      <c r="AI235" s="2" t="inlineStr">
        <is>
          <t>3|
3</t>
        </is>
      </c>
      <c r="AJ235" s="2" t="inlineStr">
        <is>
          <t xml:space="preserve">|
</t>
        </is>
      </c>
      <c r="AK235" t="inlineStr">
        <is>
          <t>kübervahendite toimimise ja käsitlemise hügieen</t>
        </is>
      </c>
      <c r="AL235" s="2" t="inlineStr">
        <is>
          <t>kyberhygienia</t>
        </is>
      </c>
      <c r="AM235" s="2" t="inlineStr">
        <is>
          <t>3</t>
        </is>
      </c>
      <c r="AN235" s="2" t="inlineStr">
        <is>
          <t/>
        </is>
      </c>
      <c r="AO235" t="inlineStr">
        <is>
          <t/>
        </is>
      </c>
      <c r="AP235" s="2" t="inlineStr">
        <is>
          <t>hygiène cybernétique|
hygiène informatique</t>
        </is>
      </c>
      <c r="AQ235" s="2" t="inlineStr">
        <is>
          <t>4|
4</t>
        </is>
      </c>
      <c r="AR235" s="2" t="inlineStr">
        <is>
          <t xml:space="preserve">|
</t>
        </is>
      </c>
      <c r="AS235" t="inlineStr">
        <is>
          <t>règles et mesures élémentaires de protection des systèmes d’information</t>
        </is>
      </c>
      <c r="AT235" s="2" t="inlineStr">
        <is>
          <t>cibearshláinteachas</t>
        </is>
      </c>
      <c r="AU235" s="2" t="inlineStr">
        <is>
          <t>3</t>
        </is>
      </c>
      <c r="AV235" s="2" t="inlineStr">
        <is>
          <t/>
        </is>
      </c>
      <c r="AW235" t="inlineStr">
        <is>
          <t/>
        </is>
      </c>
      <c r="AX235" s="2" t="inlineStr">
        <is>
          <t>kiberhigijena</t>
        </is>
      </c>
      <c r="AY235" s="2" t="inlineStr">
        <is>
          <t>3</t>
        </is>
      </c>
      <c r="AZ235" s="2" t="inlineStr">
        <is>
          <t/>
        </is>
      </c>
      <c r="BA235" t="inlineStr">
        <is>
          <t/>
        </is>
      </c>
      <c r="BB235" s="2" t="inlineStr">
        <is>
          <t>kiberhigiénia</t>
        </is>
      </c>
      <c r="BC235" s="2" t="inlineStr">
        <is>
          <t>4</t>
        </is>
      </c>
      <c r="BD235" s="2" t="inlineStr">
        <is>
          <t/>
        </is>
      </c>
      <c r="BE235" t="inlineStr">
        <is>
          <t>a számítógépes rendszerek és eszközök védelme és karbantartása, valamint a bevált kiberbiztonsági módszerek alkalmazása</t>
        </is>
      </c>
      <c r="BF235" s="2" t="inlineStr">
        <is>
          <t>igiene cibernetica</t>
        </is>
      </c>
      <c r="BG235" s="2" t="inlineStr">
        <is>
          <t>3</t>
        </is>
      </c>
      <c r="BH235" s="2" t="inlineStr">
        <is>
          <t/>
        </is>
      </c>
      <c r="BI235" t="inlineStr">
        <is>
          <t>comportamento delle persone, delle aziende e delle amministrazioni pubbliche atto a garantire che tutti comprendano la minaccia cibernetica e siano in possesso degli strumenti e delle competenze necessari al fine di rilevare rapidamente gli attacchi e proteggersi attivamente</t>
        </is>
      </c>
      <c r="BJ235" s="2" t="inlineStr">
        <is>
          <t>kibernetinė higiena</t>
        </is>
      </c>
      <c r="BK235" s="2" t="inlineStr">
        <is>
          <t>3</t>
        </is>
      </c>
      <c r="BL235" s="2" t="inlineStr">
        <is>
          <t/>
        </is>
      </c>
      <c r="BM235" t="inlineStr">
        <is>
          <t>kompiuterių sistemų ir prietaisų apsauga ir priežiūra laikantis geriauisios kibernetinio saugumo praktikos</t>
        </is>
      </c>
      <c r="BN235" s="2" t="inlineStr">
        <is>
          <t>kiberhigiēna</t>
        </is>
      </c>
      <c r="BO235" s="2" t="inlineStr">
        <is>
          <t>3</t>
        </is>
      </c>
      <c r="BP235" s="2" t="inlineStr">
        <is>
          <t/>
        </is>
      </c>
      <c r="BQ235" t="inlineStr">
        <is>
          <t>vienkārši ikdienā veicami pasākumi, kurus ieviešot un regulāri veicot iedzīvotāji, organizācijas un uzņēmumi samazina kiberdraudu radītos riskus</t>
        </is>
      </c>
      <c r="BR235" s="2" t="inlineStr">
        <is>
          <t>iġjene ċibernetika</t>
        </is>
      </c>
      <c r="BS235" s="2" t="inlineStr">
        <is>
          <t>3</t>
        </is>
      </c>
      <c r="BT235" s="2" t="inlineStr">
        <is>
          <t/>
        </is>
      </c>
      <c r="BU235" t="inlineStr">
        <is>
          <t>il-protezzjoni u l-manutenzjoni xierqa tas-sistemi tal-kompjuter u tal-apparati u l-użu tal-aqwa prattiki b'rabta mas-sigurtà ċibernetika</t>
        </is>
      </c>
      <c r="BV235" s="2" t="inlineStr">
        <is>
          <t>cyberhygiëne</t>
        </is>
      </c>
      <c r="BW235" s="2" t="inlineStr">
        <is>
          <t>3</t>
        </is>
      </c>
      <c r="BX235" s="2" t="inlineStr">
        <is>
          <t/>
        </is>
      </c>
      <c r="BY235" t="inlineStr">
        <is>
          <t/>
        </is>
      </c>
      <c r="BZ235" s="2" t="inlineStr">
        <is>
          <t>higiena cyberbezpieczeństwa|
cyberhigiena</t>
        </is>
      </c>
      <c r="CA235" s="2" t="inlineStr">
        <is>
          <t>3|
3</t>
        </is>
      </c>
      <c r="CB235" s="2" t="inlineStr">
        <is>
          <t xml:space="preserve">preferred|
</t>
        </is>
      </c>
      <c r="CC235" t="inlineStr">
        <is>
          <t>rozsądne korzystanie z oprogramowania komputerowego oraz ulepszenie metod walki z wewnętrznym zagrożeniem</t>
        </is>
      </c>
      <c r="CD235" s="2" t="inlineStr">
        <is>
          <t>ciber-higiene</t>
        </is>
      </c>
      <c r="CE235" s="2" t="inlineStr">
        <is>
          <t>3</t>
        </is>
      </c>
      <c r="CF235" s="2" t="inlineStr">
        <is>
          <t/>
        </is>
      </c>
      <c r="CG235" t="inlineStr">
        <is>
          <t/>
        </is>
      </c>
      <c r="CH235" s="2" t="inlineStr">
        <is>
          <t>igienă cibernetică</t>
        </is>
      </c>
      <c r="CI235" s="2" t="inlineStr">
        <is>
          <t>3</t>
        </is>
      </c>
      <c r="CJ235" s="2" t="inlineStr">
        <is>
          <t/>
        </is>
      </c>
      <c r="CK235" t="inlineStr">
        <is>
          <t/>
        </is>
      </c>
      <c r="CL235" s="2" t="inlineStr">
        <is>
          <t>kybernetická hygiena</t>
        </is>
      </c>
      <c r="CM235" s="2" t="inlineStr">
        <is>
          <t>3</t>
        </is>
      </c>
      <c r="CN235" s="2" t="inlineStr">
        <is>
          <t/>
        </is>
      </c>
      <c r="CO235" t="inlineStr">
        <is>
          <t>ochrana a udržiavanie počítačových systémov a zariadení primeraným spôsobom, pričom sa uplatňujú osvedčené postupy kybernetickej bezpečnosti</t>
        </is>
      </c>
      <c r="CP235" s="2" t="inlineStr">
        <is>
          <t>kibernetska higiena</t>
        </is>
      </c>
      <c r="CQ235" s="2" t="inlineStr">
        <is>
          <t>3</t>
        </is>
      </c>
      <c r="CR235" s="2" t="inlineStr">
        <is>
          <t/>
        </is>
      </c>
      <c r="CS235" t="inlineStr">
        <is>
          <t>primerna zaščita in vzdrževanje računalniških sistemov in naprav ter uporaba najboljših praks za kibernetsko varnost</t>
        </is>
      </c>
      <c r="CT235" s="2" t="inlineStr">
        <is>
          <t>it-hygien</t>
        </is>
      </c>
      <c r="CU235" s="2" t="inlineStr">
        <is>
          <t>3</t>
        </is>
      </c>
      <c r="CV235" s="2" t="inlineStr">
        <is>
          <t/>
        </is>
      </c>
      <c r="CW235" t="inlineStr">
        <is>
          <t/>
        </is>
      </c>
    </row>
    <row r="236">
      <c r="A236" s="1" t="str">
        <f>HYPERLINK("https://iate.europa.eu/entry/result/3573447/all", "3573447")</f>
        <v>3573447</v>
      </c>
      <c r="B236" t="inlineStr">
        <is>
          <t>EDUCATION AND COMMUNICATIONS</t>
        </is>
      </c>
      <c r="C236" t="inlineStr">
        <is>
          <t>EDUCATION AND COMMUNICATIONS|information and information processing</t>
        </is>
      </c>
      <c r="D236" t="inlineStr">
        <is>
          <t>yes</t>
        </is>
      </c>
      <c r="E236" t="inlineStr">
        <is>
          <t/>
        </is>
      </c>
      <c r="F236" t="inlineStr">
        <is>
          <t/>
        </is>
      </c>
      <c r="G236" t="inlineStr">
        <is>
          <t/>
        </is>
      </c>
      <c r="H236" t="inlineStr">
        <is>
          <t/>
        </is>
      </c>
      <c r="I236" t="inlineStr">
        <is>
          <t/>
        </is>
      </c>
      <c r="J236" t="inlineStr">
        <is>
          <t/>
        </is>
      </c>
      <c r="K236" t="inlineStr">
        <is>
          <t/>
        </is>
      </c>
      <c r="L236" t="inlineStr">
        <is>
          <t/>
        </is>
      </c>
      <c r="M236" t="inlineStr">
        <is>
          <t/>
        </is>
      </c>
      <c r="N236" t="inlineStr">
        <is>
          <t/>
        </is>
      </c>
      <c r="O236" t="inlineStr">
        <is>
          <t/>
        </is>
      </c>
      <c r="P236" t="inlineStr">
        <is>
          <t/>
        </is>
      </c>
      <c r="Q236" t="inlineStr">
        <is>
          <t/>
        </is>
      </c>
      <c r="R236" t="inlineStr">
        <is>
          <t/>
        </is>
      </c>
      <c r="S236" t="inlineStr">
        <is>
          <t/>
        </is>
      </c>
      <c r="T236" t="inlineStr">
        <is>
          <t/>
        </is>
      </c>
      <c r="U236" t="inlineStr">
        <is>
          <t/>
        </is>
      </c>
      <c r="V236" t="inlineStr">
        <is>
          <t/>
        </is>
      </c>
      <c r="W236" t="inlineStr">
        <is>
          <t/>
        </is>
      </c>
      <c r="X236" t="inlineStr">
        <is>
          <t/>
        </is>
      </c>
      <c r="Y236" t="inlineStr">
        <is>
          <t/>
        </is>
      </c>
      <c r="Z236" s="2" t="inlineStr">
        <is>
          <t>controlled vocabulary</t>
        </is>
      </c>
      <c r="AA236" s="2" t="inlineStr">
        <is>
          <t>3</t>
        </is>
      </c>
      <c r="AB236" s="2" t="inlineStr">
        <is>
          <t/>
        </is>
      </c>
      <c r="AC236" t="inlineStr">
        <is>
          <t>way to organise knowledge for subsequent retrieval</t>
        </is>
      </c>
      <c r="AD236" t="inlineStr">
        <is>
          <t/>
        </is>
      </c>
      <c r="AE236" t="inlineStr">
        <is>
          <t/>
        </is>
      </c>
      <c r="AF236" t="inlineStr">
        <is>
          <t/>
        </is>
      </c>
      <c r="AG236" t="inlineStr">
        <is>
          <t/>
        </is>
      </c>
      <c r="AH236" t="inlineStr">
        <is>
          <t/>
        </is>
      </c>
      <c r="AI236" t="inlineStr">
        <is>
          <t/>
        </is>
      </c>
      <c r="AJ236" t="inlineStr">
        <is>
          <t/>
        </is>
      </c>
      <c r="AK236" t="inlineStr">
        <is>
          <t/>
        </is>
      </c>
      <c r="AL236" s="2" t="inlineStr">
        <is>
          <t>kontrolloitu sanasto</t>
        </is>
      </c>
      <c r="AM236" s="2" t="inlineStr">
        <is>
          <t>3</t>
        </is>
      </c>
      <c r="AN236" s="2" t="inlineStr">
        <is>
          <t/>
        </is>
      </c>
      <c r="AO236" t="inlineStr">
        <is>
          <t>"tiettyä käyttötarkoitusta varten laadittu sanasto, jonka laadinnassa ja päivittämisessä on noudatettu sovittuja käytäntöjä ja harkintaa"</t>
        </is>
      </c>
      <c r="AP236" t="inlineStr">
        <is>
          <t/>
        </is>
      </c>
      <c r="AQ236" t="inlineStr">
        <is>
          <t/>
        </is>
      </c>
      <c r="AR236" t="inlineStr">
        <is>
          <t/>
        </is>
      </c>
      <c r="AS236" t="inlineStr">
        <is>
          <t/>
        </is>
      </c>
      <c r="AT236" t="inlineStr">
        <is>
          <t/>
        </is>
      </c>
      <c r="AU236" t="inlineStr">
        <is>
          <t/>
        </is>
      </c>
      <c r="AV236" t="inlineStr">
        <is>
          <t/>
        </is>
      </c>
      <c r="AW236" t="inlineStr">
        <is>
          <t/>
        </is>
      </c>
      <c r="AX236" t="inlineStr">
        <is>
          <t/>
        </is>
      </c>
      <c r="AY236" t="inlineStr">
        <is>
          <t/>
        </is>
      </c>
      <c r="AZ236" t="inlineStr">
        <is>
          <t/>
        </is>
      </c>
      <c r="BA236" t="inlineStr">
        <is>
          <t/>
        </is>
      </c>
      <c r="BB236" t="inlineStr">
        <is>
          <t/>
        </is>
      </c>
      <c r="BC236" t="inlineStr">
        <is>
          <t/>
        </is>
      </c>
      <c r="BD236" t="inlineStr">
        <is>
          <t/>
        </is>
      </c>
      <c r="BE236" t="inlineStr">
        <is>
          <t/>
        </is>
      </c>
      <c r="BF236" t="inlineStr">
        <is>
          <t/>
        </is>
      </c>
      <c r="BG236" t="inlineStr">
        <is>
          <t/>
        </is>
      </c>
      <c r="BH236" t="inlineStr">
        <is>
          <t/>
        </is>
      </c>
      <c r="BI236" t="inlineStr">
        <is>
          <t/>
        </is>
      </c>
      <c r="BJ236" s="2" t="inlineStr">
        <is>
          <t>kontrolinis žodynas</t>
        </is>
      </c>
      <c r="BK236" s="2" t="inlineStr">
        <is>
          <t>3</t>
        </is>
      </c>
      <c r="BL236" s="2" t="inlineStr">
        <is>
          <t/>
        </is>
      </c>
      <c r="BM236" t="inlineStr">
        <is>
          <t>žodynas, naudojamas informacijai tvarkyti</t>
        </is>
      </c>
      <c r="BN236" t="inlineStr">
        <is>
          <t/>
        </is>
      </c>
      <c r="BO236" t="inlineStr">
        <is>
          <t/>
        </is>
      </c>
      <c r="BP236" t="inlineStr">
        <is>
          <t/>
        </is>
      </c>
      <c r="BQ236" t="inlineStr">
        <is>
          <t/>
        </is>
      </c>
      <c r="BR236" t="inlineStr">
        <is>
          <t/>
        </is>
      </c>
      <c r="BS236" t="inlineStr">
        <is>
          <t/>
        </is>
      </c>
      <c r="BT236" t="inlineStr">
        <is>
          <t/>
        </is>
      </c>
      <c r="BU236" t="inlineStr">
        <is>
          <t/>
        </is>
      </c>
      <c r="BV236" t="inlineStr">
        <is>
          <t/>
        </is>
      </c>
      <c r="BW236" t="inlineStr">
        <is>
          <t/>
        </is>
      </c>
      <c r="BX236" t="inlineStr">
        <is>
          <t/>
        </is>
      </c>
      <c r="BY236" t="inlineStr">
        <is>
          <t/>
        </is>
      </c>
      <c r="BZ236" s="2" t="inlineStr">
        <is>
          <t>słownik kontrolowany</t>
        </is>
      </c>
      <c r="CA236" s="2" t="inlineStr">
        <is>
          <t>3</t>
        </is>
      </c>
      <c r="CB236" s="2" t="inlineStr">
        <is>
          <t/>
        </is>
      </c>
      <c r="CC236" t="inlineStr">
        <is>
          <t>spis wyrazów lub wyrażeń dopuszczonych do indeksowania</t>
        </is>
      </c>
      <c r="CD236" s="2" t="inlineStr">
        <is>
          <t>vocabulário controlado</t>
        </is>
      </c>
      <c r="CE236" s="2" t="inlineStr">
        <is>
          <t>3</t>
        </is>
      </c>
      <c r="CF236" s="2" t="inlineStr">
        <is>
          <t/>
        </is>
      </c>
      <c r="CG236" t="inlineStr">
        <is>
          <t>Linguagem desenvolvida artificialmente e composta por termos que podem ser organizados numa estrutura relacional ou alfabética.</t>
        </is>
      </c>
      <c r="CH236" t="inlineStr">
        <is>
          <t/>
        </is>
      </c>
      <c r="CI236" t="inlineStr">
        <is>
          <t/>
        </is>
      </c>
      <c r="CJ236" t="inlineStr">
        <is>
          <t/>
        </is>
      </c>
      <c r="CK236" t="inlineStr">
        <is>
          <t/>
        </is>
      </c>
      <c r="CL236" t="inlineStr">
        <is>
          <t/>
        </is>
      </c>
      <c r="CM236" t="inlineStr">
        <is>
          <t/>
        </is>
      </c>
      <c r="CN236" t="inlineStr">
        <is>
          <t/>
        </is>
      </c>
      <c r="CO236" t="inlineStr">
        <is>
          <t/>
        </is>
      </c>
      <c r="CP236" t="inlineStr">
        <is>
          <t/>
        </is>
      </c>
      <c r="CQ236" t="inlineStr">
        <is>
          <t/>
        </is>
      </c>
      <c r="CR236" t="inlineStr">
        <is>
          <t/>
        </is>
      </c>
      <c r="CS236" t="inlineStr">
        <is>
          <t/>
        </is>
      </c>
      <c r="CT236" t="inlineStr">
        <is>
          <t/>
        </is>
      </c>
      <c r="CU236" t="inlineStr">
        <is>
          <t/>
        </is>
      </c>
      <c r="CV236" t="inlineStr">
        <is>
          <t/>
        </is>
      </c>
      <c r="CW236" t="inlineStr">
        <is>
          <t/>
        </is>
      </c>
    </row>
    <row r="237">
      <c r="A237" s="1" t="str">
        <f>HYPERLINK("https://iate.europa.eu/entry/result/3592461/all", "3592461")</f>
        <v>3592461</v>
      </c>
      <c r="B237" t="inlineStr">
        <is>
          <t>EDUCATION AND COMMUNICATIONS</t>
        </is>
      </c>
      <c r="C237" t="inlineStr">
        <is>
          <t>EDUCATION AND COMMUNICATIONS|information technology and data processing</t>
        </is>
      </c>
      <c r="D237" t="inlineStr">
        <is>
          <t>yes</t>
        </is>
      </c>
      <c r="E237" t="inlineStr">
        <is>
          <t/>
        </is>
      </c>
      <c r="F237" s="2" t="inlineStr">
        <is>
          <t>много голяма онлайн платформа</t>
        </is>
      </c>
      <c r="G237" s="2" t="inlineStr">
        <is>
          <t>3</t>
        </is>
      </c>
      <c r="H237" s="2" t="inlineStr">
        <is>
          <t/>
        </is>
      </c>
      <c r="I237" t="inlineStr">
        <is>
          <t/>
        </is>
      </c>
      <c r="J237" s="2" t="inlineStr">
        <is>
          <t>velmi velká online platforma</t>
        </is>
      </c>
      <c r="K237" s="2" t="inlineStr">
        <is>
          <t>3</t>
        </is>
      </c>
      <c r="L237" s="2" t="inlineStr">
        <is>
          <t/>
        </is>
      </c>
      <c r="M237" t="inlineStr">
        <is>
          <t>&lt;a href="https://iate.europa.eu/entry/result/156877" target="_blank"&gt;online platforma&lt;/a&gt; se značným společenským a hospodářským dopadem</t>
        </is>
      </c>
      <c r="N237" s="2" t="inlineStr">
        <is>
          <t>meget stor onlineplatform</t>
        </is>
      </c>
      <c r="O237" s="2" t="inlineStr">
        <is>
          <t>3</t>
        </is>
      </c>
      <c r="P237" s="2" t="inlineStr">
        <is>
          <t/>
        </is>
      </c>
      <c r="Q237" t="inlineStr">
        <is>
          <t>&lt;a href="https://iate.europa.eu/entry/result/156877" target="_blank"&gt;onlineplatform&lt;/a&gt;, der leverer tjenester til gennemsnitligt 45 mio. aktive modtagere i Unionen eller derover pr. måned</t>
        </is>
      </c>
      <c r="R237" s="2" t="inlineStr">
        <is>
          <t>sehr große Online-Plattform</t>
        </is>
      </c>
      <c r="S237" s="2" t="inlineStr">
        <is>
          <t>3</t>
        </is>
      </c>
      <c r="T237" s="2" t="inlineStr">
        <is>
          <t/>
        </is>
      </c>
      <c r="U237" t="inlineStr">
        <is>
          <t>Online-Plattform, die aufgrund ihrer Reichweite eine zentrale, systemische Rolle bei der Förderung der öffentlichen Debatte und wirtschaftlicher Transaktionen spielt</t>
        </is>
      </c>
      <c r="V237" s="2" t="inlineStr">
        <is>
          <t>πολύ μεγάλη επιγραμμική πλατφόρμα</t>
        </is>
      </c>
      <c r="W237" s="2" t="inlineStr">
        <is>
          <t>3</t>
        </is>
      </c>
      <c r="X237" s="2" t="inlineStr">
        <is>
          <t/>
        </is>
      </c>
      <c r="Y237" t="inlineStr">
        <is>
          <t>&lt;a href="https://iate.europa.eu/entry/result/156877/en-el" target="_blank"&gt;επιγραμμική πλατφόρμα&lt;/a&gt;η οποία παρέχει τις υπηρεσίες της σε αριθμό μέσων μηνιαίων ενεργών αποδεκτών που αντιστοιχεί σε ποσοστό μεγαλύτερο του 10% του πληθυσμού της Ένωσης</t>
        </is>
      </c>
      <c r="Z237" s="2" t="inlineStr">
        <is>
          <t>very large online platform|
VLOP</t>
        </is>
      </c>
      <c r="AA237" s="2" t="inlineStr">
        <is>
          <t>3|
3</t>
        </is>
      </c>
      <c r="AB237" s="2" t="inlineStr">
        <is>
          <t xml:space="preserve">|
</t>
        </is>
      </c>
      <c r="AC237" t="inlineStr">
        <is>
          <t>&lt;a href="https://iate.europa.eu/entry/result/156877" target="_blank"&gt;online platform&lt;/a&gt; with a significant societal and economic impact</t>
        </is>
      </c>
      <c r="AD237" s="2" t="inlineStr">
        <is>
          <t>plataforma en línea de muy gran tamaño</t>
        </is>
      </c>
      <c r="AE237" s="2" t="inlineStr">
        <is>
          <t>3</t>
        </is>
      </c>
      <c r="AF237" s="2" t="inlineStr">
        <is>
          <t/>
        </is>
      </c>
      <c r="AG237" t="inlineStr">
        <is>
          <t>&lt;a href="https://iate.europa.eu/entry/result/156877/es" target="_blank"&gt;Plataforma en línea&lt;/a&gt; con un impacto social y económico importante.</t>
        </is>
      </c>
      <c r="AH237" s="2" t="inlineStr">
        <is>
          <t>väga suur digiplatvorm</t>
        </is>
      </c>
      <c r="AI237" s="2" t="inlineStr">
        <is>
          <t>2</t>
        </is>
      </c>
      <c r="AJ237" s="2" t="inlineStr">
        <is>
          <t/>
        </is>
      </c>
      <c r="AK237" t="inlineStr">
        <is>
          <t>&lt;i&gt;digiplatvorm&lt;/i&gt; &lt;a href="/entry/result/156877/all" id="ENTRY_TO_ENTRY_CONVERTER" target="_blank"&gt;IATE:156877&lt;/a&gt; , mida kasutab rohkem kui 10% ELi elanikkonnast ning millel on seetõttu suur ühiskondlik ja majanduslik mõju</t>
        </is>
      </c>
      <c r="AL237" s="2" t="inlineStr">
        <is>
          <t>erittäin suuri verkkoalusta</t>
        </is>
      </c>
      <c r="AM237" s="2" t="inlineStr">
        <is>
          <t>3</t>
        </is>
      </c>
      <c r="AN237" s="2" t="inlineStr">
        <is>
          <t/>
        </is>
      </c>
      <c r="AO237" t="inlineStr">
        <is>
          <t>verkkoalusta, joka tarjoaa palvelujaan
unionissa keskimäärin vähintään 45 miljoonalle aktiiviselle palvelun
vastaanottajalle kuukaudessa</t>
        </is>
      </c>
      <c r="AP237" s="2" t="inlineStr">
        <is>
          <t>très grande plateforme en ligne</t>
        </is>
      </c>
      <c r="AQ237" s="2" t="inlineStr">
        <is>
          <t>3</t>
        </is>
      </c>
      <c r="AR237" s="2" t="inlineStr">
        <is>
          <t/>
        </is>
      </c>
      <c r="AS237" t="inlineStr">
        <is>
          <t/>
        </is>
      </c>
      <c r="AT237" s="2" t="inlineStr">
        <is>
          <t>ardán an‑mhór ar líne</t>
        </is>
      </c>
      <c r="AU237" s="2" t="inlineStr">
        <is>
          <t>3</t>
        </is>
      </c>
      <c r="AV237" s="2" t="inlineStr">
        <is>
          <t/>
        </is>
      </c>
      <c r="AW237" t="inlineStr">
        <is>
          <t/>
        </is>
      </c>
      <c r="AX237" s="2" t="inlineStr">
        <is>
          <t>vrlo velika internetska platforma</t>
        </is>
      </c>
      <c r="AY237" s="2" t="inlineStr">
        <is>
          <t>3</t>
        </is>
      </c>
      <c r="AZ237" s="2" t="inlineStr">
        <is>
          <t/>
        </is>
      </c>
      <c r="BA237" t="inlineStr">
        <is>
          <t/>
        </is>
      </c>
      <c r="BB237" s="2" t="inlineStr">
        <is>
          <t>online óriásplatform</t>
        </is>
      </c>
      <c r="BC237" s="2" t="inlineStr">
        <is>
          <t>2</t>
        </is>
      </c>
      <c r="BD237" s="2" t="inlineStr">
        <is>
          <t/>
        </is>
      </c>
      <c r="BE237" t="inlineStr">
        <is>
          <t>nagy társadalmi és gazdasági befolyást gyakorló online platform</t>
        </is>
      </c>
      <c r="BF237" s="2" t="inlineStr">
        <is>
          <t>piattaforma online di dimensioni molto grandi</t>
        </is>
      </c>
      <c r="BG237" s="2" t="inlineStr">
        <is>
          <t>3</t>
        </is>
      </c>
      <c r="BH237" s="2" t="inlineStr">
        <is>
          <t/>
        </is>
      </c>
      <c r="BI237" t="inlineStr">
        <is>
          <t>piattaforma online che presta i suoi servizi a un numero medio mensile di destinatari attivi del servizio nell'Unione pari o superiore a 45 milioni, calcolato conformemente a una metodologia stabilita</t>
        </is>
      </c>
      <c r="BJ237" s="2" t="inlineStr">
        <is>
          <t>labai didelė interneto platforma</t>
        </is>
      </c>
      <c r="BK237" s="2" t="inlineStr">
        <is>
          <t>3</t>
        </is>
      </c>
      <c r="BL237" s="2" t="inlineStr">
        <is>
          <t/>
        </is>
      </c>
      <c r="BM237" t="inlineStr">
        <is>
          <t/>
        </is>
      </c>
      <c r="BN237" s="2" t="inlineStr">
        <is>
          <t>ļoti liela tiešsaistes platforma</t>
        </is>
      </c>
      <c r="BO237" s="2" t="inlineStr">
        <is>
          <t>2</t>
        </is>
      </c>
      <c r="BP237" s="2" t="inlineStr">
        <is>
          <t/>
        </is>
      </c>
      <c r="BQ237" t="inlineStr">
        <is>
          <t>&lt;a href="https://iate.europa.eu/entry/slideshow/1611310169174/156877/lv" target="_blank"&gt;tiešsaistes platforma&lt;/a&gt;, kurai ir būtiska sociālā un ekonomiskā ietekme</t>
        </is>
      </c>
      <c r="BR237" s="2" t="inlineStr">
        <is>
          <t>pjattaforma online kbira ħafna</t>
        </is>
      </c>
      <c r="BS237" s="2" t="inlineStr">
        <is>
          <t>3</t>
        </is>
      </c>
      <c r="BT237" s="2" t="inlineStr">
        <is>
          <t/>
        </is>
      </c>
      <c r="BU237" t="inlineStr">
        <is>
          <t>&lt;a href="https://iate.europa.eu/entry/result/156877" target="_blank"&gt;pjattaforma online&lt;/a&gt; b'impatt soċjetali u ekonomiku sinifikanti</t>
        </is>
      </c>
      <c r="BV237" s="2" t="inlineStr">
        <is>
          <t>zeer groot onlineplatform</t>
        </is>
      </c>
      <c r="BW237" s="2" t="inlineStr">
        <is>
          <t>3</t>
        </is>
      </c>
      <c r="BX237" s="2" t="inlineStr">
        <is>
          <t/>
        </is>
      </c>
      <c r="BY237" t="inlineStr">
        <is>
          <t>&lt;a href="https://iate.europa.eu/entry/result/156877" target="_blank"&gt;onlineplatform&lt;/a&gt;
 met een aanzienlijke maatschappelijke en economische invloed</t>
        </is>
      </c>
      <c r="BZ237" s="2" t="inlineStr">
        <is>
          <t>bardzo duża platforma internetowa</t>
        </is>
      </c>
      <c r="CA237" s="2" t="inlineStr">
        <is>
          <t>3</t>
        </is>
      </c>
      <c r="CB237" s="2" t="inlineStr">
        <is>
          <t/>
        </is>
      </c>
      <c r="CC237" t="inlineStr">
        <is>
          <t>platforma internetowa o dużym znaczeniu społecznym i gospodarczym</t>
        </is>
      </c>
      <c r="CD237" s="2" t="inlineStr">
        <is>
          <t>plataforma em linha de muito grande dimensão</t>
        </is>
      </c>
      <c r="CE237" s="2" t="inlineStr">
        <is>
          <t>3</t>
        </is>
      </c>
      <c r="CF237" s="2" t="inlineStr">
        <is>
          <t/>
        </is>
      </c>
      <c r="CG237" t="inlineStr">
        <is>
          <t>Plataforma em linha com um impacto económico e societal significativo.</t>
        </is>
      </c>
      <c r="CH237" s="2" t="inlineStr">
        <is>
          <t>platformă online foarte mare</t>
        </is>
      </c>
      <c r="CI237" s="2" t="inlineStr">
        <is>
          <t>2</t>
        </is>
      </c>
      <c r="CJ237" s="2" t="inlineStr">
        <is>
          <t/>
        </is>
      </c>
      <c r="CK237" t="inlineStr">
        <is>
          <t>platformă online cu impact societal și economic major</t>
        </is>
      </c>
      <c r="CL237" s="2" t="inlineStr">
        <is>
          <t>veľmi veľká online platforma</t>
        </is>
      </c>
      <c r="CM237" s="2" t="inlineStr">
        <is>
          <t>3</t>
        </is>
      </c>
      <c r="CN237" s="2" t="inlineStr">
        <is>
          <t/>
        </is>
      </c>
      <c r="CO237" t="inlineStr">
        <is>
          <t>&lt;a href="https://iate.europa.eu/entry/result/156877" target="_blank"&gt;online platforma&lt;/a&gt; so značným spoločenským a hospodárskym vplyvom</t>
        </is>
      </c>
      <c r="CP237" s="2" t="inlineStr">
        <is>
          <t>zelo velika spletna platforma</t>
        </is>
      </c>
      <c r="CQ237" s="2" t="inlineStr">
        <is>
          <t>3</t>
        </is>
      </c>
      <c r="CR237" s="2" t="inlineStr">
        <is>
          <t/>
        </is>
      </c>
      <c r="CS237" t="inlineStr">
        <is>
          <t/>
        </is>
      </c>
      <c r="CT237" s="2" t="inlineStr">
        <is>
          <t>mycket stor onlineplattform</t>
        </is>
      </c>
      <c r="CU237" s="2" t="inlineStr">
        <is>
          <t>2</t>
        </is>
      </c>
      <c r="CV237" s="2" t="inlineStr">
        <is>
          <t/>
        </is>
      </c>
      <c r="CW237" t="inlineStr">
        <is>
          <t>onlineplattform som levererar tjänster till
minst 45 miljoner mottagare per månad</t>
        </is>
      </c>
    </row>
    <row r="238">
      <c r="A238" s="1" t="str">
        <f>HYPERLINK("https://iate.europa.eu/entry/result/1439621/all", "1439621")</f>
        <v>1439621</v>
      </c>
      <c r="B238" t="inlineStr">
        <is>
          <t>PRODUCTION, TECHNOLOGY AND RESEARCH;EDUCATION AND COMMUNICATIONS</t>
        </is>
      </c>
      <c r="C238" t="inlineStr">
        <is>
          <t>PRODUCTION, TECHNOLOGY AND RESEARCH|technology and technical regulations|technical regulations|weights and measures;EDUCATION AND COMMUNICATIONS|information technology and data processing</t>
        </is>
      </c>
      <c r="D238" t="inlineStr">
        <is>
          <t>yes</t>
        </is>
      </c>
      <c r="E238" t="inlineStr">
        <is>
          <t/>
        </is>
      </c>
      <c r="F238" t="inlineStr">
        <is>
          <t/>
        </is>
      </c>
      <c r="G238" t="inlineStr">
        <is>
          <t/>
        </is>
      </c>
      <c r="H238" t="inlineStr">
        <is>
          <t/>
        </is>
      </c>
      <c r="I238" t="inlineStr">
        <is>
          <t/>
        </is>
      </c>
      <c r="J238" s="2" t="inlineStr">
        <is>
          <t>FLOPS|
počet operací v pohyblivé řádové čárce za sekundu</t>
        </is>
      </c>
      <c r="K238" s="2" t="inlineStr">
        <is>
          <t>3|
3</t>
        </is>
      </c>
      <c r="L238" s="2" t="inlineStr">
        <is>
          <t xml:space="preserve">|
</t>
        </is>
      </c>
      <c r="M238" t="inlineStr">
        <is>
          <t>měřítko výpočetní výkonnosti počítačů, označující počet operací v pohyblivé řádové čárce za sekundu</t>
        </is>
      </c>
      <c r="N238" s="2" t="inlineStr">
        <is>
          <t>flydende kommatalsberegninger per sekund|
FLOPS|
flops</t>
        </is>
      </c>
      <c r="O238" s="2" t="inlineStr">
        <is>
          <t>3|
3|
3</t>
        </is>
      </c>
      <c r="P238" s="2" t="inlineStr">
        <is>
          <t xml:space="preserve">|
|
</t>
        </is>
      </c>
      <c r="Q238" t="inlineStr">
        <is>
          <t>mål for hvor mange flydende kommatalsberegninger en computer kan udregne per sekund</t>
        </is>
      </c>
      <c r="R238" s="2" t="inlineStr">
        <is>
          <t>Gleitkommaoperation|
Fließpunktoperation|
FLOP</t>
        </is>
      </c>
      <c r="S238" s="2" t="inlineStr">
        <is>
          <t>3|
3|
3</t>
        </is>
      </c>
      <c r="T238" s="2" t="inlineStr">
        <is>
          <t xml:space="preserve">|
|
</t>
        </is>
      </c>
      <c r="U238" t="inlineStr">
        <is>
          <t/>
        </is>
      </c>
      <c r="V238" s="2" t="inlineStr">
        <is>
          <t>πράξεις κινητής υποδιαστολής ανά δευτερόλεπτο|
FLOPS</t>
        </is>
      </c>
      <c r="W238" s="2" t="inlineStr">
        <is>
          <t>3|
3</t>
        </is>
      </c>
      <c r="X238" s="2" t="inlineStr">
        <is>
          <t xml:space="preserve">|
</t>
        </is>
      </c>
      <c r="Y238" t="inlineStr">
        <is>
          <t>αριθμός πράξεων κινητής υποδιαστολής που μπορεί να εκτελέσει ο υπολογιστής σε ένα δευτερόλεπτο</t>
        </is>
      </c>
      <c r="Z238" s="2" t="inlineStr">
        <is>
          <t>floating point operations per second|
FLOPS</t>
        </is>
      </c>
      <c r="AA238" s="2" t="inlineStr">
        <is>
          <t>3|
3</t>
        </is>
      </c>
      <c r="AB238" s="2" t="inlineStr">
        <is>
          <t xml:space="preserve">|
</t>
        </is>
      </c>
      <c r="AC238" t="inlineStr">
        <is>
          <t>floating point operations per second</t>
        </is>
      </c>
      <c r="AD238" s="2" t="inlineStr">
        <is>
          <t>flops|
operaciones de coma flotante por segundo</t>
        </is>
      </c>
      <c r="AE238" s="2" t="inlineStr">
        <is>
          <t>3|
3</t>
        </is>
      </c>
      <c r="AF238" s="2" t="inlineStr">
        <is>
          <t xml:space="preserve">|
</t>
        </is>
      </c>
      <c r="AG238" t="inlineStr">
        <is>
          <t>Unidad que se suele utilizar para medir los cálculos matemáticos que puede hacer por segundo una CPU y GPU.</t>
        </is>
      </c>
      <c r="AH238" t="inlineStr">
        <is>
          <t/>
        </is>
      </c>
      <c r="AI238" t="inlineStr">
        <is>
          <t/>
        </is>
      </c>
      <c r="AJ238" t="inlineStr">
        <is>
          <t/>
        </is>
      </c>
      <c r="AK238" t="inlineStr">
        <is>
          <t/>
        </is>
      </c>
      <c r="AL238" s="2" t="inlineStr">
        <is>
          <t>liukulukulaskutoimituksia sekunnissa|
flops</t>
        </is>
      </c>
      <c r="AM238" s="2" t="inlineStr">
        <is>
          <t>3|
3</t>
        </is>
      </c>
      <c r="AN238" s="2" t="inlineStr">
        <is>
          <t xml:space="preserve">|
</t>
        </is>
      </c>
      <c r="AO238" t="inlineStr">
        <is>
          <t>supertietokoneen laskentatehoa ilmaiseva mittayksikkö, joka kertoo yhden sekunnin aikana tapahtuvien liukulukuoperaatioiden eli laskutoimitusten määrän</t>
        </is>
      </c>
      <c r="AP238" s="2" t="inlineStr">
        <is>
          <t>opérations en virgule flottante par seconde</t>
        </is>
      </c>
      <c r="AQ238" s="2" t="inlineStr">
        <is>
          <t>3</t>
        </is>
      </c>
      <c r="AR238" s="2" t="inlineStr">
        <is>
          <t/>
        </is>
      </c>
      <c r="AS238" t="inlineStr">
        <is>
          <t>mesure de la vitesse d'un processeur ou d'une des unités de calcul arithmétique d'un processeur</t>
        </is>
      </c>
      <c r="AT238" s="2" t="inlineStr">
        <is>
          <t>FLOPS|
oibríochtaí snámhphointe sa soicind</t>
        </is>
      </c>
      <c r="AU238" s="2" t="inlineStr">
        <is>
          <t>3|
3</t>
        </is>
      </c>
      <c r="AV238" s="2" t="inlineStr">
        <is>
          <t xml:space="preserve">|
</t>
        </is>
      </c>
      <c r="AW238" t="inlineStr">
        <is>
          <t/>
        </is>
      </c>
      <c r="AX238" s="2" t="inlineStr">
        <is>
          <t>FLOPS|
broj matematičkih operacija nad brojevima s pomičnim zarezom u sekundi</t>
        </is>
      </c>
      <c r="AY238" s="2" t="inlineStr">
        <is>
          <t>3|
3</t>
        </is>
      </c>
      <c r="AZ238" s="2" t="inlineStr">
        <is>
          <t xml:space="preserve">|
</t>
        </is>
      </c>
      <c r="BA238" t="inlineStr">
        <is>
          <t/>
        </is>
      </c>
      <c r="BB238" t="inlineStr">
        <is>
          <t/>
        </is>
      </c>
      <c r="BC238" t="inlineStr">
        <is>
          <t/>
        </is>
      </c>
      <c r="BD238" t="inlineStr">
        <is>
          <t/>
        </is>
      </c>
      <c r="BE238" t="inlineStr">
        <is>
          <t/>
        </is>
      </c>
      <c r="BF238" s="2" t="inlineStr">
        <is>
          <t>FLOPS|
flop/s|
operazioni in virgola mobile al secondo</t>
        </is>
      </c>
      <c r="BG238" s="2" t="inlineStr">
        <is>
          <t>3|
3|
3</t>
        </is>
      </c>
      <c r="BH238" s="2" t="inlineStr">
        <is>
          <t xml:space="preserve">|
|
</t>
        </is>
      </c>
      <c r="BI238" t="inlineStr">
        <is>
          <t>numero di operazioni in virgola mobile al secondo eseguite da un computer</t>
        </is>
      </c>
      <c r="BJ238" s="2" t="inlineStr">
        <is>
          <t>flopas</t>
        </is>
      </c>
      <c r="BK238" s="2" t="inlineStr">
        <is>
          <t>3</t>
        </is>
      </c>
      <c r="BL238" s="2" t="inlineStr">
        <is>
          <t/>
        </is>
      </c>
      <c r="BM238" t="inlineStr">
        <is>
          <t>slankiojo kablelio operacijų per sekundę skaičius</t>
        </is>
      </c>
      <c r="BN238" s="2" t="inlineStr">
        <is>
          <t>flopss</t>
        </is>
      </c>
      <c r="BO238" s="2" t="inlineStr">
        <is>
          <t>3</t>
        </is>
      </c>
      <c r="BP238" s="2" t="inlineStr">
        <is>
          <t/>
        </is>
      </c>
      <c r="BQ238" t="inlineStr">
        <is>
          <t/>
        </is>
      </c>
      <c r="BR238" s="2" t="inlineStr">
        <is>
          <t>FLOPS|
operazzjonijiet b’punt varjabbli fis-sekonda</t>
        </is>
      </c>
      <c r="BS238" s="2" t="inlineStr">
        <is>
          <t>3|
3</t>
        </is>
      </c>
      <c r="BT238" s="2" t="inlineStr">
        <is>
          <t xml:space="preserve">|
</t>
        </is>
      </c>
      <c r="BU238" t="inlineStr">
        <is>
          <t>l-għadd ta' operazzjonijiet b'punt varjabbli fis-sekonda, li jintuża biex ikejlu l-prestazzjoni tal-proċessur ta' kompjuter</t>
        </is>
      </c>
      <c r="BV238" s="2" t="inlineStr">
        <is>
          <t>flops</t>
        </is>
      </c>
      <c r="BW238" s="2" t="inlineStr">
        <is>
          <t>3</t>
        </is>
      </c>
      <c r="BX238" s="2" t="inlineStr">
        <is>
          <t/>
        </is>
      </c>
      <c r="BY238" t="inlineStr">
        <is>
          <t>aantal zwevendekommabewerkingen per seconde</t>
        </is>
      </c>
      <c r="BZ238" s="2" t="inlineStr">
        <is>
          <t>FLOPS|
liczba operacji zmiennoprzecinkowych na sekundę</t>
        </is>
      </c>
      <c r="CA238" s="2" t="inlineStr">
        <is>
          <t>3|
3</t>
        </is>
      </c>
      <c r="CB238" s="2" t="inlineStr">
        <is>
          <t xml:space="preserve">|
</t>
        </is>
      </c>
      <c r="CC238" t="inlineStr">
        <is>
          <t>jednostka mocy obliczeniowej komputerów, używana szczególnie w zastosowaniach naukowych</t>
        </is>
      </c>
      <c r="CD238" s="2" t="inlineStr">
        <is>
          <t>operações de vírgula flutuante por segundo</t>
        </is>
      </c>
      <c r="CE238" s="2" t="inlineStr">
        <is>
          <t>3</t>
        </is>
      </c>
      <c r="CF238" s="2" t="inlineStr">
        <is>
          <t/>
        </is>
      </c>
      <c r="CG238" t="inlineStr">
        <is>
          <t>Velocidade de processamento correspondente a uma operação de vírgula flutuante por segundo.</t>
        </is>
      </c>
      <c r="CH238" s="2" t="inlineStr">
        <is>
          <t>operații în virgulă mobilă pe secundă</t>
        </is>
      </c>
      <c r="CI238" s="2" t="inlineStr">
        <is>
          <t>3</t>
        </is>
      </c>
      <c r="CJ238" s="2" t="inlineStr">
        <is>
          <t/>
        </is>
      </c>
      <c r="CK238" t="inlineStr">
        <is>
          <t/>
        </is>
      </c>
      <c r="CL238" s="2" t="inlineStr">
        <is>
          <t>operácie s pohyblivou rádovou čiarkou za sekundu|
flopy</t>
        </is>
      </c>
      <c r="CM238" s="2" t="inlineStr">
        <is>
          <t>3|
3</t>
        </is>
      </c>
      <c r="CN238" s="2" t="inlineStr">
        <is>
          <t xml:space="preserve">|
</t>
        </is>
      </c>
      <c r="CO238" t="inlineStr">
        <is>
          <t>metóda merania výkonnosti procesora počítača: počtom operácií s pohyblivou rádovou čiarkou za sekundu</t>
        </is>
      </c>
      <c r="CP238" s="2" t="inlineStr">
        <is>
          <t>število operacij s plavajočo vejico na sekundo|
FLOPS</t>
        </is>
      </c>
      <c r="CQ238" s="2" t="inlineStr">
        <is>
          <t>3|
3</t>
        </is>
      </c>
      <c r="CR238" s="2" t="inlineStr">
        <is>
          <t xml:space="preserve">|
</t>
        </is>
      </c>
      <c r="CS238" t="inlineStr">
        <is>
          <t/>
        </is>
      </c>
      <c r="CT238" s="2" t="inlineStr">
        <is>
          <t>FLOPS|
flyttalsoperationer per sekund</t>
        </is>
      </c>
      <c r="CU238" s="2" t="inlineStr">
        <is>
          <t>3|
3</t>
        </is>
      </c>
      <c r="CV238" s="2" t="inlineStr">
        <is>
          <t xml:space="preserve">|
</t>
        </is>
      </c>
      <c r="CW238" t="inlineStr">
        <is>
          <t/>
        </is>
      </c>
    </row>
    <row r="239">
      <c r="A239" s="1" t="str">
        <f>HYPERLINK("https://iate.europa.eu/entry/result/3567144/all", "3567144")</f>
        <v>3567144</v>
      </c>
      <c r="B239" t="inlineStr">
        <is>
          <t>POLITICS</t>
        </is>
      </c>
      <c r="C239" t="inlineStr">
        <is>
          <t>POLITICS|executive power and public service|public administration</t>
        </is>
      </c>
      <c r="D239" t="inlineStr">
        <is>
          <t>yes</t>
        </is>
      </c>
      <c r="E239" t="inlineStr">
        <is>
          <t/>
        </is>
      </c>
      <c r="F239" s="2" t="inlineStr">
        <is>
          <t>принцип на еднократност</t>
        </is>
      </c>
      <c r="G239" s="2" t="inlineStr">
        <is>
          <t>3</t>
        </is>
      </c>
      <c r="H239" s="2" t="inlineStr">
        <is>
          <t/>
        </is>
      </c>
      <c r="I239" t="inlineStr">
        <is>
          <t>принцип, че от гражданите и предприятията не следва да се изисква да предоставят една и съща информация на публичните органи повече от веднъж за целите на трансграничния обмен на удостоверителни документи</t>
        </is>
      </c>
      <c r="J239" s="2" t="inlineStr">
        <is>
          <t>zásada „pouze jednou“</t>
        </is>
      </c>
      <c r="K239" s="2" t="inlineStr">
        <is>
          <t>3</t>
        </is>
      </c>
      <c r="L239" s="2" t="inlineStr">
        <is>
          <t/>
        </is>
      </c>
      <c r="M239" t="inlineStr">
        <is>
          <t>zásada, v souladu s níž níž mají orgány veřejné správy občanům a podnikům zaručit, že jim budou moci tytéž informace poskytnout jen jednou</t>
        </is>
      </c>
      <c r="N239" s="2" t="inlineStr">
        <is>
          <t>engangsprincip|
once only-princip</t>
        </is>
      </c>
      <c r="O239" s="2" t="inlineStr">
        <is>
          <t>3|
3</t>
        </is>
      </c>
      <c r="P239" s="2" t="inlineStr">
        <is>
          <t xml:space="preserve">|
</t>
        </is>
      </c>
      <c r="Q239" t="inlineStr">
        <is>
          <t>Princip der skal sikre, at virksomheder kun skal formidle deres oplysninger til myndighederne én gang.</t>
        </is>
      </c>
      <c r="R239" s="2" t="inlineStr">
        <is>
          <t>Grundsatz der einmaligen Erfassung|
Grundsatz der Einmaligkeit</t>
        </is>
      </c>
      <c r="S239" s="2" t="inlineStr">
        <is>
          <t>3|
3</t>
        </is>
      </c>
      <c r="T239" s="2" t="inlineStr">
        <is>
          <t xml:space="preserve">|
</t>
        </is>
      </c>
      <c r="U239" t="inlineStr">
        <is>
          <t>Grundsatz, wonach Informationen, die einer Behörde bereits zur Verfügung gestellt wurden, nicht noch einmal angefordert werden dürfen</t>
        </is>
      </c>
      <c r="V239" s="2" t="inlineStr">
        <is>
          <t>αρχή "μόνον άπαξ"</t>
        </is>
      </c>
      <c r="W239" s="2" t="inlineStr">
        <is>
          <t>3</t>
        </is>
      </c>
      <c r="X239" s="2" t="inlineStr">
        <is>
          <t/>
        </is>
      </c>
      <c r="Y239" t="inlineStr">
        <is>
          <t>αρχή σύμφωνα με την οποία οι δημόσιες διοικήσεις θα πρέπει να εξασφαλίζουν ότι οι πολίτες και οι επιχειρήσεις υποβάλλουν τα ίδια στοιχεία μόνον άπαξ σε μια δημόσια διοίκηση και οι υπηρεσίες της δημόσιας διοίκησης ενεργούν, εφόσον έχουν την άδεια, για την εσωτερική εκ νέου χρησιμοποίηση των δεδομένων αυτών, τηρουμένων δεόντως των κανόνων για την προστασία των δεδομένων, ούτως ώστε οι πολίτες και οι επιχειρήσεις να μην επωμίζονται επιπρόσθετο φόρτο</t>
        </is>
      </c>
      <c r="Z239" s="2" t="inlineStr">
        <is>
          <t>only once principle|
once-only principle|
once only principle</t>
        </is>
      </c>
      <c r="AA239" s="2" t="inlineStr">
        <is>
          <t>1|
3|
3</t>
        </is>
      </c>
      <c r="AB239" s="2" t="inlineStr">
        <is>
          <t xml:space="preserve">|
|
</t>
        </is>
      </c>
      <c r="AC239" t="inlineStr">
        <is>
          <t>principle to ensure that citizens and businesses supply certain standard information only once and public administration offices take action to internally share this data</t>
        </is>
      </c>
      <c r="AD239" s="2" t="inlineStr">
        <is>
          <t>principio de «solo una vez»</t>
        </is>
      </c>
      <c r="AE239" s="2" t="inlineStr">
        <is>
          <t>3</t>
        </is>
      </c>
      <c r="AF239" s="2" t="inlineStr">
        <is>
          <t/>
        </is>
      </c>
      <c r="AG239" t="inlineStr">
        <is>
          <t>Principio por el que se garantiza que los ciudadanos y empresas solo han de presentar una vez determinada información, teniendo los distintos órganos de la administración que compartirla.</t>
        </is>
      </c>
      <c r="AH239" s="2" t="inlineStr">
        <is>
          <t>ühekordsuse põhimõte</t>
        </is>
      </c>
      <c r="AI239" s="2" t="inlineStr">
        <is>
          <t>3</t>
        </is>
      </c>
      <c r="AJ239" s="2" t="inlineStr">
        <is>
          <t/>
        </is>
      </c>
      <c r="AK239" t="inlineStr">
        <is>
          <t>põhimõte, mille kohaselt haldusasutused peaksid tagama, et kodanikud ja ettevõtjad peavad sama teavet esitama haldusasutustele vaid ühe korra</t>
        </is>
      </c>
      <c r="AL239" s="2" t="inlineStr">
        <is>
          <t>yhden kerran periaate</t>
        </is>
      </c>
      <c r="AM239" s="2" t="inlineStr">
        <is>
          <t>3</t>
        </is>
      </c>
      <c r="AN239" s="2" t="inlineStr">
        <is>
          <t/>
        </is>
      </c>
      <c r="AO239" t="inlineStr">
        <is>
          <t>periaate, jolla varmistetaan, että kansalaiset ja yritykset toimittavat samat tiedot vain kerran julkishallinnolle ja julkishallinnon virastot toteuttavat toimia ja mahdollisuuksien mukaan käyttävät sisäisesti uudelleen näitä tietoja niin, että kansalaisille ja yrityksille ei aiheudu lisärasitetta</t>
        </is>
      </c>
      <c r="AP239" s="2" t="inlineStr">
        <is>
          <t>principe de la transmission unique d'informations|
principe d'une fois pour toutes</t>
        </is>
      </c>
      <c r="AQ239" s="2" t="inlineStr">
        <is>
          <t>3|
3</t>
        </is>
      </c>
      <c r="AR239" s="2" t="inlineStr">
        <is>
          <t xml:space="preserve">|
</t>
        </is>
      </c>
      <c r="AS239" t="inlineStr">
        <is>
          <t>principe en application duquel les citoyens ou les entreprises fournissent, à une seule reprise, des informations types aux administrations publiques, qui se chargent ensuite de les partager entre elles</t>
        </is>
      </c>
      <c r="AT239" s="2" t="inlineStr">
        <is>
          <t>prionsabal na haonuaire</t>
        </is>
      </c>
      <c r="AU239" s="2" t="inlineStr">
        <is>
          <t>3</t>
        </is>
      </c>
      <c r="AV239" s="2" t="inlineStr">
        <is>
          <t/>
        </is>
      </c>
      <c r="AW239" t="inlineStr">
        <is>
          <t/>
        </is>
      </c>
      <c r="AX239" s="2" t="inlineStr">
        <is>
          <t>načelo „samo jednom”</t>
        </is>
      </c>
      <c r="AY239" s="2" t="inlineStr">
        <is>
          <t>3</t>
        </is>
      </c>
      <c r="AZ239" s="2" t="inlineStr">
        <is>
          <t/>
        </is>
      </c>
      <c r="BA239" t="inlineStr">
        <is>
          <t/>
        </is>
      </c>
      <c r="BB239" s="2" t="inlineStr">
        <is>
          <t>egyszeri adatszolgáltatás elve</t>
        </is>
      </c>
      <c r="BC239" s="2" t="inlineStr">
        <is>
          <t>4</t>
        </is>
      </c>
      <c r="BD239" s="2" t="inlineStr">
        <is>
          <t/>
        </is>
      </c>
      <c r="BE239" t="inlineStr">
        <is>
          <t>az az elv, amely szerint az egyéneknek és vállalkozásoknak bizonyos adatokat csak egyszer kell megadniuk a hatóságoknak, akik aztán ezeket az adatokat megosztják egymással</t>
        </is>
      </c>
      <c r="BF239" s="2" t="inlineStr">
        <is>
          <t>principio "una tantum"</t>
        </is>
      </c>
      <c r="BG239" s="2" t="inlineStr">
        <is>
          <t>3</t>
        </is>
      </c>
      <c r="BH239" s="2" t="inlineStr">
        <is>
          <t/>
        </is>
      </c>
      <c r="BI239" t="inlineStr">
        <is>
          <t>principio in base al quale le amministrazioni pubbliche degli Stati membri garantiscono che i cittadini e le imprese forniscano le stesse informazioni una volta sola</t>
        </is>
      </c>
      <c r="BJ239" s="2" t="inlineStr">
        <is>
          <t>vienkartinio duomenų pateikimo principas</t>
        </is>
      </c>
      <c r="BK239" s="2" t="inlineStr">
        <is>
          <t>3</t>
        </is>
      </c>
      <c r="BL239" s="2" t="inlineStr">
        <is>
          <t/>
        </is>
      </c>
      <c r="BM239" t="inlineStr">
        <is>
          <t>principas, kuriuo užtikrinama, kad piliečiai ir įmonės tam tikrą standartinę informaciją viešojo administravimo institucijoms turėų pateikti tik vieną kartą, o institucijos ta informacija dalytųsi tarpusavyje</t>
        </is>
      </c>
      <c r="BN239" s="2" t="inlineStr">
        <is>
          <t>vienreizējas iesniegšanas princips</t>
        </is>
      </c>
      <c r="BO239" s="2" t="inlineStr">
        <is>
          <t>2</t>
        </is>
      </c>
      <c r="BP239" s="2" t="inlineStr">
        <is>
          <t/>
        </is>
      </c>
      <c r="BQ239" t="inlineStr">
        <is>
          <t>princips, saskaņā ar kuru publiskās pārvaldes iestādes nodrošina, ka iedzīvotājiem un uzņēmumiem publiskajai pārvaldei viena un tā pati informācija jāsniedz tikai vienreiz</t>
        </is>
      </c>
      <c r="BR239" s="2" t="inlineStr">
        <is>
          <t>prinċipju ta' darba biss</t>
        </is>
      </c>
      <c r="BS239" s="2" t="inlineStr">
        <is>
          <t>3</t>
        </is>
      </c>
      <c r="BT239" s="2" t="inlineStr">
        <is>
          <t/>
        </is>
      </c>
      <c r="BU239" t="inlineStr">
        <is>
          <t>amministrazzjonijiet pubbliċi li jiżguraw li ċ-ċittadini u n-negozji jagħtu l-istess informazzjoni darba biss lil aministrazzjoni pubblika. Jekk jingħataw il-permess, l-uffiċċji tal-amministrazzjoni pubblika għandhom jieħdu azzjoni biex internament jerġgħu jużaw din id-data, waqt li jħarsu kif dovut ir-regoli dwar il-protezzjoni tad-data, biex ma jaqa’ l-ebda piż addizzjonali fuq iċ-ċittadini u n-negozji</t>
        </is>
      </c>
      <c r="BV239" s="2" t="inlineStr">
        <is>
          <t>eenmaligheidsbeginsel|
beginsel van de eenmalige gegevensverstrekking</t>
        </is>
      </c>
      <c r="BW239" s="2" t="inlineStr">
        <is>
          <t>3|
2</t>
        </is>
      </c>
      <c r="BX239" s="2" t="inlineStr">
        <is>
          <t xml:space="preserve">|
</t>
        </is>
      </c>
      <c r="BY239" t="inlineStr">
        <is>
          <t>het beginsel dat burgers en bedrijven dezelfde informatie maar één keer aan een overheidsdienst hoeven te verstrekken</t>
        </is>
      </c>
      <c r="BZ239" s="2" t="inlineStr">
        <is>
          <t>zasada jednorazowości</t>
        </is>
      </c>
      <c r="CA239" s="2" t="inlineStr">
        <is>
          <t>3</t>
        </is>
      </c>
      <c r="CB239" s="2" t="inlineStr">
        <is>
          <t/>
        </is>
      </c>
      <c r="CC239" t="inlineStr">
        <is>
          <t>zasada, zgodnie z którą obywatele i przedsiębiorstwa muszą podawać urzędom administracji publicznej te same informacje tylko raz, a urzędy, jeśli jest to dozwolone, powinny ponownie wykorzystywać wewnętrznie te dane</t>
        </is>
      </c>
      <c r="CD239" s="2" t="inlineStr">
        <is>
          <t>princípio «uma só vez»|
princípio da declaração única</t>
        </is>
      </c>
      <c r="CE239" s="2" t="inlineStr">
        <is>
          <t>3|
3</t>
        </is>
      </c>
      <c r="CF239" s="2" t="inlineStr">
        <is>
          <t xml:space="preserve">|
</t>
        </is>
      </c>
      <c r="CG239" t="inlineStr">
        <is>
          <t>No âmbito da modernização administrativa, regra que dispensa os cidadãos e agentes económicos de apresentar certas informações que a administração pública já detenha, sempre que lhes seja novamente solicitada.</t>
        </is>
      </c>
      <c r="CH239" s="2" t="inlineStr">
        <is>
          <t>principiul înregistrării unice|
principiul „doar o singură dată”</t>
        </is>
      </c>
      <c r="CI239" s="2" t="inlineStr">
        <is>
          <t>3|
2</t>
        </is>
      </c>
      <c r="CJ239" s="2" t="inlineStr">
        <is>
          <t xml:space="preserve">|
</t>
        </is>
      </c>
      <c r="CK239" t="inlineStr">
        <is>
          <t/>
        </is>
      </c>
      <c r="CL239" s="2" t="inlineStr">
        <is>
          <t>zásada „jedenkrát a dosť“</t>
        </is>
      </c>
      <c r="CM239" s="2" t="inlineStr">
        <is>
          <t>3</t>
        </is>
      </c>
      <c r="CN239" s="2" t="inlineStr">
        <is>
          <t/>
        </is>
      </c>
      <c r="CO239" t="inlineStr">
        <is>
          <t>zásada, podľa ktorej by orgány verejnej správy mali byť schopné používať medzi sebou údaje získané od občanov a podnikov, čím by odpadla potreba predkladať rovnaké informácie rôznym úradom opakovane</t>
        </is>
      </c>
      <c r="CP239" s="2" t="inlineStr">
        <is>
          <t>načelo „samo enkrat“</t>
        </is>
      </c>
      <c r="CQ239" s="2" t="inlineStr">
        <is>
          <t>3</t>
        </is>
      </c>
      <c r="CR239" s="2" t="inlineStr">
        <is>
          <t/>
        </is>
      </c>
      <c r="CS239" t="inlineStr">
        <is>
          <t/>
        </is>
      </c>
      <c r="CT239" s="2" t="inlineStr">
        <is>
          <t>principen "endast en gång"|
engångsprincipen</t>
        </is>
      </c>
      <c r="CU239" s="2" t="inlineStr">
        <is>
          <t>3|
3</t>
        </is>
      </c>
      <c r="CV239" s="2" t="inlineStr">
        <is>
          <t>|
preferred</t>
        </is>
      </c>
      <c r="CW239" t="inlineStr">
        <is>
          <t/>
        </is>
      </c>
    </row>
    <row r="240">
      <c r="A240" s="1" t="str">
        <f>HYPERLINK("https://iate.europa.eu/entry/result/1695248/all", "1695248")</f>
        <v>1695248</v>
      </c>
      <c r="B240" t="inlineStr">
        <is>
          <t>EDUCATION AND COMMUNICATIONS</t>
        </is>
      </c>
      <c r="C240" t="inlineStr">
        <is>
          <t>EDUCATION AND COMMUNICATIONS|communications|communications systems;EDUCATION AND COMMUNICATIONS|information technology and data processing</t>
        </is>
      </c>
      <c r="D240" t="inlineStr">
        <is>
          <t>yes</t>
        </is>
      </c>
      <c r="E240" t="inlineStr">
        <is>
          <t/>
        </is>
      </c>
      <c r="F240" s="2" t="inlineStr">
        <is>
          <t>уебсайт</t>
        </is>
      </c>
      <c r="G240" s="2" t="inlineStr">
        <is>
          <t>3</t>
        </is>
      </c>
      <c r="H240" s="2" t="inlineStr">
        <is>
          <t/>
        </is>
      </c>
      <c r="I240" t="inlineStr">
        <is>
          <t>група от свързани HTML документи и асоциирани файлове, скриптове и бази данни, която се обслужва от HTTP сървър в световната мрежа</t>
        </is>
      </c>
      <c r="J240" s="2" t="inlineStr">
        <is>
          <t>web|
webové stránky|
internetové stránky</t>
        </is>
      </c>
      <c r="K240" s="2" t="inlineStr">
        <is>
          <t>3|
3|
3</t>
        </is>
      </c>
      <c r="L240" s="2" t="inlineStr">
        <is>
          <t>|
|
preferred</t>
        </is>
      </c>
      <c r="M240" t="inlineStr">
        <is>
          <t>ucelená skupina 
&lt;i&gt;webových stránek&lt;/i&gt; [ &lt;a href="/entry/result/1695249/all" id="ENTRY_TO_ENTRY_CONVERTER" target="_blank"&gt;IATE:1695249&lt;/a&gt; ] tvořená úvodní (domovskou) stránkou a hypertextově navázanými dalšími stránkami</t>
        </is>
      </c>
      <c r="N240" s="2" t="inlineStr">
        <is>
          <t>netsted|
website|
websted|
site</t>
        </is>
      </c>
      <c r="O240" s="2" t="inlineStr">
        <is>
          <t>3|
3|
3|
3</t>
        </is>
      </c>
      <c r="P240" s="2" t="inlineStr">
        <is>
          <t xml:space="preserve">|
|
|
</t>
        </is>
      </c>
      <c r="Q240" t="inlineStr">
        <is>
          <t>sted på internettet der indeholder én eller flere websider</t>
        </is>
      </c>
      <c r="R240" s="2" t="inlineStr">
        <is>
          <t>Website</t>
        </is>
      </c>
      <c r="S240" s="2" t="inlineStr">
        <is>
          <t>3</t>
        </is>
      </c>
      <c r="T240" s="2" t="inlineStr">
        <is>
          <t/>
        </is>
      </c>
      <c r="U240" t="inlineStr">
        <is>
          <t>Gesamtheit der Internetseiten &lt;a href="/entry/result/897258/all" id="ENTRY_TO_ENTRY_CONVERTER" target="_blank"&gt;IATE:897258&lt;/a&gt; , die hinter einer bestimmten Adresse im Internet stehen</t>
        </is>
      </c>
      <c r="V240" s="2" t="inlineStr">
        <is>
          <t>ιστότοπος|
δικτυακός τόπος</t>
        </is>
      </c>
      <c r="W240" s="2" t="inlineStr">
        <is>
          <t>4|
4</t>
        </is>
      </c>
      <c r="X240" s="2" t="inlineStr">
        <is>
          <t xml:space="preserve">|
</t>
        </is>
      </c>
      <c r="Y240" t="inlineStr">
        <is>
          <t/>
        </is>
      </c>
      <c r="Z240" s="2" t="inlineStr">
        <is>
          <t>site|
Web site|
website|
web site</t>
        </is>
      </c>
      <c r="AA240" s="2" t="inlineStr">
        <is>
          <t>3|
1|
3|
1</t>
        </is>
      </c>
      <c r="AB240" s="2" t="inlineStr">
        <is>
          <t xml:space="preserve">|
|
|
</t>
        </is>
      </c>
      <c r="AC240" t="inlineStr">
        <is>
          <t>one or more 
&lt;i&gt;web pages&lt;/i&gt; 
&lt;sup&gt;1&lt;/sup&gt; available on the 
&lt;i&gt;World Wide Web&lt;/i&gt; 
&lt;sup&gt;2&lt;/sup&gt;, usually consisting of a 
&lt;i&gt;home page&lt;/i&gt; 
&lt;sup&gt;3&lt;/sup&gt; and often additional pages accessed via the home page via 
&lt;i&gt;hyperlinks&lt;/i&gt; 
&lt;sup&gt;4&lt;/sup&gt; 
&lt;p&gt;&lt;sup&gt;1&lt;/sup&gt; &lt;i&gt;web page&lt;/i&gt;: [ &lt;a href="/entry/result/1695249/all" id="ENTRY_TO_ENTRY_CONVERTER" target="_blank"&gt;IATE:1695249&lt;/a&gt; ]&lt;br&gt;&lt;sup&gt;2&lt;/sup&gt; &lt;i&gt;World Wide Web&lt;/i&gt;: [ &lt;a href="/entry/result/884858/all" id="ENTRY_TO_ENTRY_CONVERTER" target="_blank"&gt;IATE:884858&lt;/a&gt; ]&lt;br&gt;&lt;sup&gt;3&lt;/sup&gt; &lt;i&gt;home page&lt;/i&gt;: [ &lt;a href="/entry/result/1694868/all" id="ENTRY_TO_ENTRY_CONVERTER" target="_blank"&gt;IATE:1694868&lt;/a&gt; ]&lt;br&gt;&lt;sup&gt;4&lt;/sup&gt; &lt;i&gt;hyperlink&lt;/i&gt;: [ &lt;a href="/entry/result/897300/all" id="ENTRY_TO_ENTRY_CONVERTER" target="_blank"&gt;IATE:897300&lt;/a&gt; ]&lt;/p&gt;</t>
        </is>
      </c>
      <c r="AD240" s="2" t="inlineStr">
        <is>
          <t>sede electrónica|
sitio web</t>
        </is>
      </c>
      <c r="AE240" s="2" t="inlineStr">
        <is>
          <t>3|
3</t>
        </is>
      </c>
      <c r="AF240" s="2" t="inlineStr">
        <is>
          <t xml:space="preserve">|
</t>
        </is>
      </c>
      <c r="AG240" t="inlineStr">
        <is>
          <t>Colección de&lt;a href="https://iate.europa.eu/entry/result/1695249/es" target="_blank"&gt; páginas web&lt;/a&gt; identificada de manera única en la red mediante su dirección, que suele depender de una misma entidad.</t>
        </is>
      </c>
      <c r="AH240" s="2" t="inlineStr">
        <is>
          <t>veebisait</t>
        </is>
      </c>
      <c r="AI240" s="2" t="inlineStr">
        <is>
          <t>3</t>
        </is>
      </c>
      <c r="AJ240" s="2" t="inlineStr">
        <is>
          <t/>
        </is>
      </c>
      <c r="AK240" t="inlineStr">
        <is>
          <t>IEC 732: ühise juhtimise all olev omavahel seotud veebilehtede ja rakendusprogrammide kogum; võib kuuluda hierarhiasse, st olla teise veebisaidi osa; pöördumine toimub URLi kaudu; tavaliselt asub sait ühes domeenis.</t>
        </is>
      </c>
      <c r="AL240" s="2" t="inlineStr">
        <is>
          <t>internetsivusto|
nettisivusto|
sivusto|
verkkosivusto|
www-sivusto</t>
        </is>
      </c>
      <c r="AM240" s="2" t="inlineStr">
        <is>
          <t>3|
3|
3|
3|
3</t>
        </is>
      </c>
      <c r="AN240" s="2" t="inlineStr">
        <is>
          <t xml:space="preserve">|
|
|
preferred|
</t>
        </is>
      </c>
      <c r="AO240" t="inlineStr">
        <is>
          <t>yksittäisen henkilön tai organisaation tuottama tai tiettyä aihetta käsittelevä verkkosivujen joukko</t>
        </is>
      </c>
      <c r="AP240" s="2" t="inlineStr">
        <is>
          <t>site sur le web|
site|
site web|
site sur la toile|
site internet</t>
        </is>
      </c>
      <c r="AQ240" s="2" t="inlineStr">
        <is>
          <t>3|
3|
3|
3|
3</t>
        </is>
      </c>
      <c r="AR240" s="2" t="inlineStr">
        <is>
          <t xml:space="preserve">|
|
preferred|
|
</t>
        </is>
      </c>
      <c r="AS240" t="inlineStr">
        <is>
          <t>ensemble de pages web et de ressources liées et accessibles via une adresse web, hébergé sur un serveur web lui-même accessible via un réseau internet ou intranet</t>
        </is>
      </c>
      <c r="AT240" s="2" t="inlineStr">
        <is>
          <t>láithreán gréasáin|
suíomh gréasáin</t>
        </is>
      </c>
      <c r="AU240" s="2" t="inlineStr">
        <is>
          <t>3|
4</t>
        </is>
      </c>
      <c r="AV240" s="2" t="inlineStr">
        <is>
          <t>admitted|
preferred</t>
        </is>
      </c>
      <c r="AW240" t="inlineStr">
        <is>
          <t/>
        </is>
      </c>
      <c r="AX240" s="2" t="inlineStr">
        <is>
          <t>mrežno mjesto|
&lt;i&gt;web&lt;/i&gt;-mjesto</t>
        </is>
      </c>
      <c r="AY240" s="2" t="inlineStr">
        <is>
          <t>3|
3</t>
        </is>
      </c>
      <c r="AZ240" s="2" t="inlineStr">
        <is>
          <t xml:space="preserve">preferred|
</t>
        </is>
      </c>
      <c r="BA240" t="inlineStr">
        <is>
          <t>grupa povezanih 
&lt;i&gt;web&lt;/i&gt;-stranica koje se nalaze na HTTP poslužitelju na 
&lt;i&gt;World Wide Webu&lt;/i&gt;</t>
        </is>
      </c>
      <c r="BB240" s="2" t="inlineStr">
        <is>
          <t>honlap|
weboldal|
webhely</t>
        </is>
      </c>
      <c r="BC240" s="2" t="inlineStr">
        <is>
          <t>4|
4|
4</t>
        </is>
      </c>
      <c r="BD240" s="2" t="inlineStr">
        <is>
          <t xml:space="preserve">preferred|
|
</t>
        </is>
      </c>
      <c r="BE240" t="inlineStr">
        <is>
          <t>Összetartozó weboldalak (és az ezeken megjelenő fájlok) összessége.</t>
        </is>
      </c>
      <c r="BF240" s="2" t="inlineStr">
        <is>
          <t>sito|
sito Internet|
sito web</t>
        </is>
      </c>
      <c r="BG240" s="2" t="inlineStr">
        <is>
          <t>3|
3|
3</t>
        </is>
      </c>
      <c r="BH240" s="2" t="inlineStr">
        <is>
          <t xml:space="preserve">|
|
</t>
        </is>
      </c>
      <c r="BI240" t="inlineStr">
        <is>
          <t>insieme di pagine
web correlate presenti nel &lt;a href="https://iate.europa.eu/entry/result/884858/en-it" target="_blank"&gt;web&lt;/a&gt;, costituito in genere da una &lt;a href="https://iate.europa.eu/entry/result/897323/en-it" target="_blank"&gt;home page&lt;/a&gt; e da pagine
secondarie accessibili dalla home page tramite &lt;a href="https://iate.europa.eu/entry/result/897300/en-it" target="_blank"&gt;link&lt;/a&gt; interni</t>
        </is>
      </c>
      <c r="BJ240" s="2" t="inlineStr">
        <is>
          <t>saityno svetainė|
žiniatinklio svetainė|
svetainė</t>
        </is>
      </c>
      <c r="BK240" s="2" t="inlineStr">
        <is>
          <t>3|
3|
3</t>
        </is>
      </c>
      <c r="BL240" s="2" t="inlineStr">
        <is>
          <t xml:space="preserve">|
|
</t>
        </is>
      </c>
      <c r="BM240" t="inlineStr">
        <is>
          <t>rinkinys tinklalapių, kuriuos sieja bendra tematika, priklausomybė vienai įstaigai arba kitokie bendri dalykai</t>
        </is>
      </c>
      <c r="BN240" s="2" t="inlineStr">
        <is>
          <t>tīmekļa vietne|
vietne|
tīmekļvietne</t>
        </is>
      </c>
      <c r="BO240" s="2" t="inlineStr">
        <is>
          <t>3|
3|
3</t>
        </is>
      </c>
      <c r="BP240" s="2" t="inlineStr">
        <is>
          <t xml:space="preserve">|
|
</t>
        </is>
      </c>
      <c r="BQ240" t="inlineStr">
        <is>
          <t>Tīmekļa lappušu kolekcija, ko veido caur HTTP protokolu Internetā pieejami HTML/XHTML dokumenti. Visas publiski pieejamās tīmekļa vietnes veido globālo tīmekli.</t>
        </is>
      </c>
      <c r="BR240" s="2" t="inlineStr">
        <is>
          <t>sit|
sit web</t>
        </is>
      </c>
      <c r="BS240" s="2" t="inlineStr">
        <is>
          <t>3|
3</t>
        </is>
      </c>
      <c r="BT240" s="2" t="inlineStr">
        <is>
          <t>|
preferred</t>
        </is>
      </c>
      <c r="BU240" t="inlineStr">
        <is>
          <t>kollezzjoni ta' paġni tal-internet relatati u komuni għal dominju tal-internet jew għal subdominju tal-World Wide Web fuq l-internet</t>
        </is>
      </c>
      <c r="BV240" s="2" t="inlineStr">
        <is>
          <t>website|
weblocatie|
webstek</t>
        </is>
      </c>
      <c r="BW240" s="2" t="inlineStr">
        <is>
          <t>3|
3|
3</t>
        </is>
      </c>
      <c r="BX240" s="2" t="inlineStr">
        <is>
          <t xml:space="preserve">|
|
</t>
        </is>
      </c>
      <c r="BY240" t="inlineStr">
        <is>
          <t>verzameling samenhangende webpagina's met gegevens, zoals tekst, afbeeldingen of video's, die worden opgeslagen (gehost)</t>
        </is>
      </c>
      <c r="BZ240" s="2" t="inlineStr">
        <is>
          <t>portal|
strona internetowa</t>
        </is>
      </c>
      <c r="CA240" s="2" t="inlineStr">
        <is>
          <t>3|
3</t>
        </is>
      </c>
      <c r="CB240" s="2" t="inlineStr">
        <is>
          <t xml:space="preserve">|
</t>
        </is>
      </c>
      <c r="CC240" t="inlineStr">
        <is>
          <t>dokument HTML udostępniony w Internecie przez serwer WWW</t>
        </is>
      </c>
      <c r="CD240" s="2" t="inlineStr">
        <is>
          <t>sítio|
sítio Web|
saite</t>
        </is>
      </c>
      <c r="CE240" s="2" t="inlineStr">
        <is>
          <t>3|
4|
3</t>
        </is>
      </c>
      <c r="CF240" s="2" t="inlineStr">
        <is>
          <t xml:space="preserve">|
|
</t>
        </is>
      </c>
      <c r="CG240" t="inlineStr">
        <is>
          <t>Lugar virtual que reúne um conjunto estruturado de recursos, essencialmente em linguagem HTML, disponibilizado através de um ou mais servidores da "World Wide Web". 
&lt;br&gt;Os servidores da Web dispõem de um endereço único e transmitem os dados entre si através do protocolo HTTP.</t>
        </is>
      </c>
      <c r="CH240" s="2" t="inlineStr">
        <is>
          <t>site|
site web</t>
        </is>
      </c>
      <c r="CI240" s="2" t="inlineStr">
        <is>
          <t>4|
3</t>
        </is>
      </c>
      <c r="CJ240" s="2" t="inlineStr">
        <is>
          <t xml:space="preserve">|
</t>
        </is>
      </c>
      <c r="CK240" t="inlineStr">
        <is>
          <t>loc în care se pot accesa informații utile (texte, imagini, sunete, programe) într-o rețea de calculatoare, de obicei internet</t>
        </is>
      </c>
      <c r="CL240" s="2" t="inlineStr">
        <is>
          <t>webové sídlo|
webová lokalita</t>
        </is>
      </c>
      <c r="CM240" s="2" t="inlineStr">
        <is>
          <t>3|
3</t>
        </is>
      </c>
      <c r="CN240" s="2" t="inlineStr">
        <is>
          <t xml:space="preserve">preferred|
</t>
        </is>
      </c>
      <c r="CO240" t="inlineStr">
        <is>
          <t>úplný a ucelený súbor webových stránok v správe jednej osoby</t>
        </is>
      </c>
      <c r="CP240" s="2" t="inlineStr">
        <is>
          <t>spletišče|
spletno mesto</t>
        </is>
      </c>
      <c r="CQ240" s="2" t="inlineStr">
        <is>
          <t>3|
3</t>
        </is>
      </c>
      <c r="CR240" s="2" t="inlineStr">
        <is>
          <t xml:space="preserve">|
</t>
        </is>
      </c>
      <c r="CS240" t="inlineStr">
        <is>
          <t>več spletnih strani in drugih vsebin, povezanih v celoto preko enotnega URL-ja. Spletišče je nameščeno na enem ali več spletnih strežnikov in dostopno preko interneta s protokolom HTTP.</t>
        </is>
      </c>
      <c r="CT240" s="2" t="inlineStr">
        <is>
          <t>webbplats</t>
        </is>
      </c>
      <c r="CU240" s="2" t="inlineStr">
        <is>
          <t>3</t>
        </is>
      </c>
      <c r="CV240" s="2" t="inlineStr">
        <is>
          <t/>
        </is>
      </c>
      <c r="CW240" t="inlineStr">
        <is>
          <t>webbsida eller grupp sammanlänkade webbsidor som innehåller information om en verksamhet eller ett ämne och som har samma utgivare</t>
        </is>
      </c>
    </row>
    <row r="241">
      <c r="A241" s="1" t="str">
        <f>HYPERLINK("https://iate.europa.eu/entry/result/1393952/all", "1393952")</f>
        <v>1393952</v>
      </c>
      <c r="B241" t="inlineStr">
        <is>
          <t>LAW;TRADE</t>
        </is>
      </c>
      <c r="C241" t="inlineStr">
        <is>
          <t>LAW|civil law;TRADE|marketing|commercial transaction;LAW|rights and freedoms|economic rights;TRADE|consumption|consumer</t>
        </is>
      </c>
      <c r="D241" t="inlineStr">
        <is>
          <t>yes</t>
        </is>
      </c>
      <c r="E241" t="inlineStr">
        <is>
          <t/>
        </is>
      </c>
      <c r="F241" s="2" t="inlineStr">
        <is>
          <t>право на отказ</t>
        </is>
      </c>
      <c r="G241" s="2" t="inlineStr">
        <is>
          <t>3</t>
        </is>
      </c>
      <c r="H241" s="2" t="inlineStr">
        <is>
          <t/>
        </is>
      </c>
      <c r="I241" t="inlineStr">
        <is>
          <t/>
        </is>
      </c>
      <c r="J241" s="2" t="inlineStr">
        <is>
          <t>právo odstoupit od smlouvy</t>
        </is>
      </c>
      <c r="K241" s="2" t="inlineStr">
        <is>
          <t>3</t>
        </is>
      </c>
      <c r="L241" s="2" t="inlineStr">
        <is>
          <t/>
        </is>
      </c>
      <c r="M241" t="inlineStr">
        <is>
          <t>právo na jednostranný právní úkon, kterým smluvní strana projevuje vůli jednostranně ukončit platnost smlouvy v případě, který stanoví smlouva nebo obchodní zákoník</t>
        </is>
      </c>
      <c r="N241" s="2" t="inlineStr">
        <is>
          <t>fortrydelsesret</t>
        </is>
      </c>
      <c r="O241" s="2" t="inlineStr">
        <is>
          <t>3</t>
        </is>
      </c>
      <c r="P241" s="2" t="inlineStr">
        <is>
          <t/>
        </is>
      </c>
      <c r="Q241" t="inlineStr">
        <is>
          <t>en forbrugers ret til at opsige en kontrakt uden grund inden for en bestemt tidsperiode, forudsat at visse betingelser er opfyldt</t>
        </is>
      </c>
      <c r="R241" s="2" t="inlineStr">
        <is>
          <t>Kündigungsrecht|
Recht auf Kündigung des Vertrags|
Widerrufsrecht</t>
        </is>
      </c>
      <c r="S241" s="2" t="inlineStr">
        <is>
          <t>3|
3|
3</t>
        </is>
      </c>
      <c r="T241" s="2" t="inlineStr">
        <is>
          <t xml:space="preserve">|
|
</t>
        </is>
      </c>
      <c r="U241" t="inlineStr">
        <is>
          <t>Recht eines
Verbrauchers, einen Vertrag ohne Angabe von Gründen innerhalb einer bestimmten
Frist zu beenden, sofern bestimmte Bedingungen erfüllt sind</t>
        </is>
      </c>
      <c r="V241" s="2" t="inlineStr">
        <is>
          <t>δικαίωμα υπαναχώρησης</t>
        </is>
      </c>
      <c r="W241" s="2" t="inlineStr">
        <is>
          <t>3</t>
        </is>
      </c>
      <c r="X241" s="2" t="inlineStr">
        <is>
          <t/>
        </is>
      </c>
      <c r="Y241" t="inlineStr">
        <is>
          <t/>
        </is>
      </c>
      <c r="Z241" s="2" t="inlineStr">
        <is>
          <t>right of withdrawal|
to withdraw</t>
        </is>
      </c>
      <c r="AA241" s="2" t="inlineStr">
        <is>
          <t>3|
1</t>
        </is>
      </c>
      <c r="AB241" s="2" t="inlineStr">
        <is>
          <t xml:space="preserve">|
</t>
        </is>
      </c>
      <c r="AC241" t="inlineStr">
        <is>
          <t>consumer's right to terminate a contract without reason within a specified time period, provided certain conditions are fulfilled</t>
        </is>
      </c>
      <c r="AD241" s="2" t="inlineStr">
        <is>
          <t>derecho de desistimiento|
derecho a rescisión</t>
        </is>
      </c>
      <c r="AE241" s="2" t="inlineStr">
        <is>
          <t>3|
3</t>
        </is>
      </c>
      <c r="AF241" s="2" t="inlineStr">
        <is>
          <t xml:space="preserve">|
</t>
        </is>
      </c>
      <c r="AG241" t="inlineStr">
        <is>
          <t>Facultad del consumidor y usuario de dejar sin efecto el contrato celebrado, notificándoselo así a la otra parte contratante en el plazo establecido para el ejercicio de ese derecho, sin necesidad de justificar su decisión y sin penalización de ninguna clase.</t>
        </is>
      </c>
      <c r="AH241" s="2" t="inlineStr">
        <is>
          <t>taganemisõigus</t>
        </is>
      </c>
      <c r="AI241" s="2" t="inlineStr">
        <is>
          <t>3</t>
        </is>
      </c>
      <c r="AJ241" s="2" t="inlineStr">
        <is>
          <t/>
        </is>
      </c>
      <c r="AK241" t="inlineStr">
        <is>
          <t>tarbija õigus põhjust avaldamata teatava tähtaja jooksul lepingust taganeda</t>
        </is>
      </c>
      <c r="AL241" s="2" t="inlineStr">
        <is>
          <t>peruuttamisoikeus</t>
        </is>
      </c>
      <c r="AM241" s="2" t="inlineStr">
        <is>
          <t>3</t>
        </is>
      </c>
      <c r="AN241" s="2" t="inlineStr">
        <is>
          <t/>
        </is>
      </c>
      <c r="AO241" t="inlineStr">
        <is>
          <t>kuluttajan oikeus peruuttaa sopimus ilman erityistä syytä tietyn ajan kuluessa ja tiettyjen edellytysten täyttyessä</t>
        </is>
      </c>
      <c r="AP241" s="2" t="inlineStr">
        <is>
          <t>droit de rétractation</t>
        </is>
      </c>
      <c r="AQ241" s="2" t="inlineStr">
        <is>
          <t>3</t>
        </is>
      </c>
      <c r="AR241" s="2" t="inlineStr">
        <is>
          <t/>
        </is>
      </c>
      <c r="AS241" t="inlineStr">
        <is>
          <t>droit pour un consommateur d'annuler (dans un certain délai) un contrat de vente sans avoir à se justifier</t>
        </is>
      </c>
      <c r="AT241" s="2" t="inlineStr">
        <is>
          <t>ceart chun tarraingt siar</t>
        </is>
      </c>
      <c r="AU241" s="2" t="inlineStr">
        <is>
          <t>3</t>
        </is>
      </c>
      <c r="AV241" s="2" t="inlineStr">
        <is>
          <t/>
        </is>
      </c>
      <c r="AW241" t="inlineStr">
        <is>
          <t>an ceart atá ag tomhaltóir deireadh a chur le conradh gan aon chúis a lua, taobh istigh de thréimhse shonraithe, ar an gcoinníoll go gcomhlíontar coinníollacha áirithe</t>
        </is>
      </c>
      <c r="AX241" s="2" t="inlineStr">
        <is>
          <t>pravo odustajanja</t>
        </is>
      </c>
      <c r="AY241" s="2" t="inlineStr">
        <is>
          <t>3</t>
        </is>
      </c>
      <c r="AZ241" s="2" t="inlineStr">
        <is>
          <t/>
        </is>
      </c>
      <c r="BA241" t="inlineStr">
        <is>
          <t>pravo potrošača da, pod uvjetom da su ispunjeni određeni uvjeti, raskine ugovor prije isteka točno određenog roka a da ne mora navesti razlog za to</t>
        </is>
      </c>
      <c r="BB241" s="2" t="inlineStr">
        <is>
          <t>elállási jog</t>
        </is>
      </c>
      <c r="BC241" s="2" t="inlineStr">
        <is>
          <t>4</t>
        </is>
      </c>
      <c r="BD241" s="2" t="inlineStr">
        <is>
          <t/>
        </is>
      </c>
      <c r="BE241" t="inlineStr">
        <is>
          <t>a fogyasztó azon joga, hogy - bizonyos feltételek érvényesülése esetén - meghatározott időszakon belül, indoklás nélkül, költségmentesen elállhasson egy távollévők között vagy üzlethelyiségen kívül kötött szerződéstől</t>
        </is>
      </c>
      <c r="BF241" s="2" t="inlineStr">
        <is>
          <t>diritto di recesso</t>
        </is>
      </c>
      <c r="BG241" s="2" t="inlineStr">
        <is>
          <t>3</t>
        </is>
      </c>
      <c r="BH241" s="2" t="inlineStr">
        <is>
          <t/>
        </is>
      </c>
      <c r="BI241" t="inlineStr">
        <is>
          <t>diritto di recedere unilateralmente da un contratto concluso per l'acquisto di beni o servizi</t>
        </is>
      </c>
      <c r="BJ241" s="2" t="inlineStr">
        <is>
          <t>teisė atsisakyti sutarties|
sutarties atsisakymo teisė</t>
        </is>
      </c>
      <c r="BK241" s="2" t="inlineStr">
        <is>
          <t>3|
2</t>
        </is>
      </c>
      <c r="BL241" s="2" t="inlineStr">
        <is>
          <t xml:space="preserve">preferred|
</t>
        </is>
      </c>
      <c r="BM241" t="inlineStr">
        <is>
          <t>vartotojo teisė be priežasties per tam tikrą laikotarpį nutraukti sutartį, jei tenkinamos tam tikros sąlygos</t>
        </is>
      </c>
      <c r="BN241" s="2" t="inlineStr">
        <is>
          <t>atteikuma tiesības</t>
        </is>
      </c>
      <c r="BO241" s="2" t="inlineStr">
        <is>
          <t>3</t>
        </is>
      </c>
      <c r="BP241" s="2" t="inlineStr">
        <is>
          <t/>
        </is>
      </c>
      <c r="BQ241" t="inlineStr">
        <is>
          <t/>
        </is>
      </c>
      <c r="BR241" s="2" t="inlineStr">
        <is>
          <t>dritt ta' rtirar</t>
        </is>
      </c>
      <c r="BS241" s="2" t="inlineStr">
        <is>
          <t>3</t>
        </is>
      </c>
      <c r="BT241" s="2" t="inlineStr">
        <is>
          <t/>
        </is>
      </c>
      <c r="BU241" t="inlineStr">
        <is>
          <t/>
        </is>
      </c>
      <c r="BV241" s="2" t="inlineStr">
        <is>
          <t>herroepingsrecht</t>
        </is>
      </c>
      <c r="BW241" s="2" t="inlineStr">
        <is>
          <t>3</t>
        </is>
      </c>
      <c r="BX241" s="2" t="inlineStr">
        <is>
          <t/>
        </is>
      </c>
      <c r="BY241" t="inlineStr">
        <is>
          <t>recht om een overeenkomst zonder kosten en zonder opgave van redenen te beëindigen binnen een bepaalde termijn</t>
        </is>
      </c>
      <c r="BZ241" s="2" t="inlineStr">
        <is>
          <t>prawo do odstąpienia od umowy|
prawo do wypowiedzenia umowy</t>
        </is>
      </c>
      <c r="CA241" s="2" t="inlineStr">
        <is>
          <t>3|
3</t>
        </is>
      </c>
      <c r="CB241" s="2" t="inlineStr">
        <is>
          <t xml:space="preserve">|
</t>
        </is>
      </c>
      <c r="CC241" t="inlineStr">
        <is>
          <t/>
        </is>
      </c>
      <c r="CD241" s="2" t="inlineStr">
        <is>
          <t>direito de resolução|
direito de retratação</t>
        </is>
      </c>
      <c r="CE241" s="2" t="inlineStr">
        <is>
          <t>3|
3</t>
        </is>
      </c>
      <c r="CF241" s="2" t="inlineStr">
        <is>
          <t xml:space="preserve">|
</t>
        </is>
      </c>
      <c r="CG241" t="inlineStr">
        <is>
          <t>Direito de que os consumidores dispõem para, num determinado prazo (normalmente 14 dias), terminarem um contrato celebrado à distância ou fora de um estabelecimento comercial, sem necessidade de indicarem qualquer motivo, e sem incorrerem em quaisquer custos para além dos eventualmente estabelecidos.</t>
        </is>
      </c>
      <c r="CH241" s="2" t="inlineStr">
        <is>
          <t>drept de reziliere|
drept de retragere|
drept de retractare</t>
        </is>
      </c>
      <c r="CI241" s="2" t="inlineStr">
        <is>
          <t>3|
3|
3</t>
        </is>
      </c>
      <c r="CJ241" s="2" t="inlineStr">
        <is>
          <t>|
|
preferred</t>
        </is>
      </c>
      <c r="CK241" t="inlineStr">
        <is>
          <t/>
        </is>
      </c>
      <c r="CL241" s="2" t="inlineStr">
        <is>
          <t>právo odstúpiť od zmluvy|
právo na odstúpenie od zmluvy</t>
        </is>
      </c>
      <c r="CM241" s="2" t="inlineStr">
        <is>
          <t>3|
3</t>
        </is>
      </c>
      <c r="CN241" s="2" t="inlineStr">
        <is>
          <t xml:space="preserve">|
</t>
        </is>
      </c>
      <c r="CO241" t="inlineStr">
        <is>
          <t>právo ukončiť povinnosti zmluvných strán za určitých stanovených podmienok</t>
        </is>
      </c>
      <c r="CP241" s="2" t="inlineStr">
        <is>
          <t>pravica do odstopa od pogodbe</t>
        </is>
      </c>
      <c r="CQ241" s="2" t="inlineStr">
        <is>
          <t>3</t>
        </is>
      </c>
      <c r="CR241" s="2" t="inlineStr">
        <is>
          <t/>
        </is>
      </c>
      <c r="CS241" t="inlineStr">
        <is>
          <t>orodje, ki ga potrošniku
omogoča, da brez razloga odstopi od potrošniške pogodbe v roku 14 dni od
prejema izdelka, ali od sklenitve pogodbe o storitvah ali digitalni vsebini; potrošniška
pogodba je vsaka pogodba, ki jo ponudnik sklene s potrošnikom, ne glede na to
ali je njen predmet blago, storitev in/ali digitalna vsebina</t>
        </is>
      </c>
      <c r="CT241" s="2" t="inlineStr">
        <is>
          <t>ångerrätt</t>
        </is>
      </c>
      <c r="CU241" s="2" t="inlineStr">
        <is>
          <t>3</t>
        </is>
      </c>
      <c r="CV241" s="2" t="inlineStr">
        <is>
          <t/>
        </is>
      </c>
      <c r="CW241" t="inlineStr">
        <is>
          <t>rätt för en konsument att under vissa förutsättningar få ångra ett köp</t>
        </is>
      </c>
    </row>
    <row r="242">
      <c r="A242" s="1" t="str">
        <f>HYPERLINK("https://iate.europa.eu/entry/result/1867596/all", "1867596")</f>
        <v>1867596</v>
      </c>
      <c r="B242" t="inlineStr">
        <is>
          <t>EDUCATION AND COMMUNICATIONS</t>
        </is>
      </c>
      <c r="C242" t="inlineStr">
        <is>
          <t>EDUCATION AND COMMUNICATIONS|information technology and data processing</t>
        </is>
      </c>
      <c r="D242" t="inlineStr">
        <is>
          <t>yes</t>
        </is>
      </c>
      <c r="E242" t="inlineStr">
        <is>
          <t/>
        </is>
      </c>
      <c r="F242" s="2" t="inlineStr">
        <is>
          <t>инфраструктура на публичния ключ</t>
        </is>
      </c>
      <c r="G242" s="2" t="inlineStr">
        <is>
          <t>3</t>
        </is>
      </c>
      <c r="H242" s="2" t="inlineStr">
        <is>
          <t/>
        </is>
      </c>
      <c r="I242" t="inlineStr">
        <is>
          <t>технология за проверка на автентичността на електронен документ с помощта на публичен ключ, включваща съвкупността от хардуер, софтуер, хора, политики и процедури, необходими за издаването, управлението, разпределението, използването, съхранението и отнемането на цифрови сертификати</t>
        </is>
      </c>
      <c r="J242" s="2" t="inlineStr">
        <is>
          <t>infrastruktura veřejných klíčů|
PKI</t>
        </is>
      </c>
      <c r="K242" s="2" t="inlineStr">
        <is>
          <t>3|
3</t>
        </is>
      </c>
      <c r="L242" s="2" t="inlineStr">
        <is>
          <t xml:space="preserve">|
</t>
        </is>
      </c>
      <c r="M242" t="inlineStr">
        <is>
          <t>soubor fyzických osob, politik, postupů a počítačových systémů, které jsou nezbytné k poskytování služeb autentizace, šifrování, integrity a nepopiratelnosti prostřednictvím šifrování pomocí veřejného a soukromého klíče a elektronických certifikátů</t>
        </is>
      </c>
      <c r="N242" s="2" t="inlineStr">
        <is>
          <t>Public Key Infrastructure|
PKI-infrastruktur|
public key-infrastruktur|
PKI|
offentlig nøgleinfrastruktur</t>
        </is>
      </c>
      <c r="O242" s="2" t="inlineStr">
        <is>
          <t>3|
3|
3|
3|
3</t>
        </is>
      </c>
      <c r="P242" s="2" t="inlineStr">
        <is>
          <t xml:space="preserve">|
|
|
|
</t>
        </is>
      </c>
      <c r="Q242" t="inlineStr">
        <is>
          <t>sæt af individer, politikker, procedurer og computersystemer, der er nødvendige for at kunne udføre autenticitets-, krypterings-, integritets- og uafviselighedstjenester gennem offentlig og privat nøglekryptering og elektroniske certifikater</t>
        </is>
      </c>
      <c r="R242" s="2" t="inlineStr">
        <is>
          <t>Public-Key-Infrastruktur|
PKI</t>
        </is>
      </c>
      <c r="S242" s="2" t="inlineStr">
        <is>
          <t>3|
3</t>
        </is>
      </c>
      <c r="T242" s="2" t="inlineStr">
        <is>
          <t xml:space="preserve">|
</t>
        </is>
      </c>
      <c r="U242" t="inlineStr">
        <is>
          <t>natürliche Personen, Maßnahmen, Verfahren und Computersysteme, die erforderlich sind, um Dienstleistungen der Authentifizierung, Verschlüsselung, Integrität und Nachprüfbarkeit durch Public- und Private-Key-Kryptographie und elektronische Zertifikate zu erbringen</t>
        </is>
      </c>
      <c r="V242" s="2" t="inlineStr">
        <is>
          <t>υποδομή δημόσιου κλειδιού|
PKI</t>
        </is>
      </c>
      <c r="W242" s="2" t="inlineStr">
        <is>
          <t>3|
3</t>
        </is>
      </c>
      <c r="X242" s="2" t="inlineStr">
        <is>
          <t xml:space="preserve">|
</t>
        </is>
      </c>
      <c r="Y242" t="inlineStr">
        <is>
          <t/>
        </is>
      </c>
      <c r="Z242" s="2" t="inlineStr">
        <is>
          <t>public key infrastructure|
PKI</t>
        </is>
      </c>
      <c r="AA242" s="2" t="inlineStr">
        <is>
          <t>3|
3</t>
        </is>
      </c>
      <c r="AB242" s="2" t="inlineStr">
        <is>
          <t xml:space="preserve">|
</t>
        </is>
      </c>
      <c r="AC242" t="inlineStr">
        <is>
          <t>set of individuals, policies, procedures, and computer systems necessary to provide authentication, encryption, integrity and non-repudiation services by way of public and private key cryptography and electronic certificates</t>
        </is>
      </c>
      <c r="AD242" s="2" t="inlineStr">
        <is>
          <t>PKI|
infraestructura de clave pública|
ICP</t>
        </is>
      </c>
      <c r="AE242" s="2" t="inlineStr">
        <is>
          <t>2|
4|
3</t>
        </is>
      </c>
      <c r="AF242" s="2" t="inlineStr">
        <is>
          <t xml:space="preserve">|
|
</t>
        </is>
      </c>
      <c r="AG242" t="inlineStr">
        <is>
          <t>Conjunto de personas, políticas, procedimientos y sistemas informáticos necesarios para la prestación de servicios de autenticación, encriptado, integridad y no repudio por medio de criptografía de claves públicas y privadas y certificados electrónicos.</t>
        </is>
      </c>
      <c r="AH242" s="2" t="inlineStr">
        <is>
          <t>avaliku võtme taristu|
PKI</t>
        </is>
      </c>
      <c r="AI242" s="2" t="inlineStr">
        <is>
          <t>3|
3</t>
        </is>
      </c>
      <c r="AJ242" s="2" t="inlineStr">
        <is>
          <t xml:space="preserve">|
</t>
        </is>
      </c>
      <c r="AK242" t="inlineStr">
        <is>
          <t>IT vahendite, inimeste, poliitikate ja protseduuride süsteem avalike võtmete sidumiseks kasutajate identiteetidega, tavaliselt digitaalsertifikaatide abil</t>
        </is>
      </c>
      <c r="AL242" s="2" t="inlineStr">
        <is>
          <t>PKI-järjestelmä|
julkisen avaimen järjestelmä|
PKI|
PKI-infrastruktuuri|
julkisen avaimen infrastruktuuri</t>
        </is>
      </c>
      <c r="AM242" s="2" t="inlineStr">
        <is>
          <t>3|
3|
3|
3|
3</t>
        </is>
      </c>
      <c r="AN242" s="2" t="inlineStr">
        <is>
          <t xml:space="preserve">|
|
|
|
</t>
        </is>
      </c>
      <c r="AO242" t="inlineStr">
        <is>
          <t>yksilöiden, menettelytapojen, menetelmien ja tietokonejärjestelmien muodostama kokonaisuus, joka on tarpeen todentamista, salaamista, eheyttä ja kiistattomuutta koskevien palveluiden tarjoamiseksi käyttämällä julkiseen ja yksityiseen avaimeen perustuvaa salausta sekä digitaalisia varmenteita</t>
        </is>
      </c>
      <c r="AP242" s="2" t="inlineStr">
        <is>
          <t>PKI|
ICP|
infrastructure à clé publique</t>
        </is>
      </c>
      <c r="AQ242" s="2" t="inlineStr">
        <is>
          <t>2|
3|
3</t>
        </is>
      </c>
      <c r="AR242" s="2" t="inlineStr">
        <is>
          <t xml:space="preserve">|
|
</t>
        </is>
      </c>
      <c r="AS242" t="inlineStr">
        <is>
          <t>système de gestion des clés de chiffrement et des certificats numériques, permettant de sécuriser les transactions électroniques et les échanges d'information confidentiels effectués, à l'aide de clés publiques, sur les réseaux ouverts comme Internet</t>
        </is>
      </c>
      <c r="AT242" s="2" t="inlineStr">
        <is>
          <t>bonneagar eochrach poiblí|
PKI</t>
        </is>
      </c>
      <c r="AU242" s="2" t="inlineStr">
        <is>
          <t>3|
3</t>
        </is>
      </c>
      <c r="AV242" s="2" t="inlineStr">
        <is>
          <t xml:space="preserve">|
</t>
        </is>
      </c>
      <c r="AW242" t="inlineStr">
        <is>
          <t/>
        </is>
      </c>
      <c r="AX242" t="inlineStr">
        <is>
          <t/>
        </is>
      </c>
      <c r="AY242" t="inlineStr">
        <is>
          <t/>
        </is>
      </c>
      <c r="AZ242" t="inlineStr">
        <is>
          <t/>
        </is>
      </c>
      <c r="BA242" t="inlineStr">
        <is>
          <t/>
        </is>
      </c>
      <c r="BB242" s="2" t="inlineStr">
        <is>
          <t>nyilvános kulcsú infrastruktúra|
PKI</t>
        </is>
      </c>
      <c r="BC242" s="2" t="inlineStr">
        <is>
          <t>4|
4</t>
        </is>
      </c>
      <c r="BD242" s="2" t="inlineStr">
        <is>
          <t xml:space="preserve">|
</t>
        </is>
      </c>
      <c r="BE242" t="inlineStr">
        <is>
          <t>azon személyek, politikák, eljárások és számítástechnikai rendszerek 
összessége, amelyek a nyilvános- és magánkulcsú titkosítás és 
elektronikus tanúsítványok alkalmazásával az azonosítási, titkosítási, 
sértetlenségi és letagadhatatlansági szolgáltatások nyújtásához 
szükségesek</t>
        </is>
      </c>
      <c r="BF242" s="2" t="inlineStr">
        <is>
          <t>infrastruttura a chiave pubblica|
PKI|
infrastruttura a chiavi pubbliche|
infrastruttura di certificazione a chiave pubblica</t>
        </is>
      </c>
      <c r="BG242" s="2" t="inlineStr">
        <is>
          <t>3|
3|
3|
3</t>
        </is>
      </c>
      <c r="BH242" s="2" t="inlineStr">
        <is>
          <t xml:space="preserve">preferred|
|
|
</t>
        </is>
      </c>
      <c r="BI242" t="inlineStr">
        <is>
          <t>insieme di persone, politiche, procedure e sistemi informatici che sono necessari per fornire servizi di autenticazione, cifratura, integrità e non disconoscibilità mediante crittografia a chiave pubblica o privata e certificati elettronici</t>
        </is>
      </c>
      <c r="BJ242" s="2" t="inlineStr">
        <is>
          <t>viešojo rakto infrastruktūra|
VRI</t>
        </is>
      </c>
      <c r="BK242" s="2" t="inlineStr">
        <is>
          <t>3|
3</t>
        </is>
      </c>
      <c r="BL242" s="2" t="inlineStr">
        <is>
          <t xml:space="preserve">|
</t>
        </is>
      </c>
      <c r="BM242" t="inlineStr">
        <is>
          <t>asmenų, politikos, procedūrų ir kompiuterių sistemų visuma, būtina tapatybės nustatymo, šifravimo, nepažeidžiamumo ir negalėjimo išsižadėti paslaugoms teikti šifruojant viešąjį ir privatųjį raktus bei išduodant elektroninius sertifikatus</t>
        </is>
      </c>
      <c r="BN242" s="2" t="inlineStr">
        <is>
          <t>&lt;i&gt;PKI&lt;/i&gt;|
publiskās atslēgas infrastruktūra</t>
        </is>
      </c>
      <c r="BO242" s="2" t="inlineStr">
        <is>
          <t>2|
2</t>
        </is>
      </c>
      <c r="BP242" s="2" t="inlineStr">
        <is>
          <t xml:space="preserve">|
</t>
        </is>
      </c>
      <c r="BQ242" t="inlineStr">
        <is>
          <t/>
        </is>
      </c>
      <c r="BR242" s="2" t="inlineStr">
        <is>
          <t>infrastruttura tal-kjavi pubblika|
infrastruttura taċ-ċavetta pubblika|
PKI</t>
        </is>
      </c>
      <c r="BS242" s="2" t="inlineStr">
        <is>
          <t>3|
2|
3</t>
        </is>
      </c>
      <c r="BT242" s="2" t="inlineStr">
        <is>
          <t xml:space="preserve">|
|
</t>
        </is>
      </c>
      <c r="BU242" t="inlineStr">
        <is>
          <t>sett ta’ individwi, politiki, proċeduri, u sistemi tal-kompjuter meħtieġa biex jiġu provduti servizzi ta’ awtentikazzjoni, kriptaġġ, integrità u nonrifjut permezz ta’ kriptografija tal-kjavi pubblika u privata u ċertifikati elettroniċi</t>
        </is>
      </c>
      <c r="BV242" s="2" t="inlineStr">
        <is>
          <t>publiekesleutelinfrastructuur|
openbaresleutelinfrastructuur|
PKI-infrastructuur|
PKI|
public key infrastructure</t>
        </is>
      </c>
      <c r="BW242" s="2" t="inlineStr">
        <is>
          <t>3|
2|
3|
3|
3</t>
        </is>
      </c>
      <c r="BX242" s="2" t="inlineStr">
        <is>
          <t xml:space="preserve">|
|
|
|
</t>
        </is>
      </c>
      <c r="BY242" t="inlineStr">
        <is>
          <t>infrastructuur
 bestaande uit organisatorische en technische componenten op basis van
 asymmetrische cryptografie met openbare sleutels waarbinnen beveiligde
 communicatie mogelijk is</t>
        </is>
      </c>
      <c r="BZ242" s="2" t="inlineStr">
        <is>
          <t>infrastruktura klucza publicznego</t>
        </is>
      </c>
      <c r="CA242" s="2" t="inlineStr">
        <is>
          <t>4</t>
        </is>
      </c>
      <c r="CB242" s="2" t="inlineStr">
        <is>
          <t/>
        </is>
      </c>
      <c r="CC242" t="inlineStr">
        <is>
          <t>architektura, organizacja, techniki, zasady i procedury funkcjonowania centrów certyfikacji, które wspólnie umożliwiają stworzenie i funkcjonowanie systemu kryptograficznego klucza publicznego opartego na certyfikatach.</t>
        </is>
      </c>
      <c r="CD242" s="2" t="inlineStr">
        <is>
          <t>infraestrutura de chaves públicas|
infraestrutura de chave pública|
ICP</t>
        </is>
      </c>
      <c r="CE242" s="2" t="inlineStr">
        <is>
          <t>3|
3|
3</t>
        </is>
      </c>
      <c r="CF242" s="2" t="inlineStr">
        <is>
          <t xml:space="preserve">|
|
</t>
        </is>
      </c>
      <c r="CG242" t="inlineStr">
        <is>
          <t>Sistema de certificação eletrónica que conjuga um conjunto de procedimentos e normas, legislação e infraestrutura tecnológica, recorrendo a técnicas de criptografia assimétrica, com o objetivo de proporcionar ambientes de segurança eletrónica.</t>
        </is>
      </c>
      <c r="CH242" s="2" t="inlineStr">
        <is>
          <t>infrastructură de chei publice|
PKI</t>
        </is>
      </c>
      <c r="CI242" s="2" t="inlineStr">
        <is>
          <t>3|
3</t>
        </is>
      </c>
      <c r="CJ242" s="2" t="inlineStr">
        <is>
          <t xml:space="preserve">|
</t>
        </is>
      </c>
      <c r="CK242" t="inlineStr">
        <is>
          <t>cadru care integrează software, politici și proceduri pentru a implementa tehnica criptografică a cheilor publice în scopul asigurării securității comunicațiilor între entități care comunică la distanță fără alt mod de a-și verifica reciproc identitatea</t>
        </is>
      </c>
      <c r="CL242" s="2" t="inlineStr">
        <is>
          <t>infraštruktúra verejného kľúča|
infraštruktúra verejných kľúčov|
strom dôvery</t>
        </is>
      </c>
      <c r="CM242" s="2" t="inlineStr">
        <is>
          <t>3|
3|
3</t>
        </is>
      </c>
      <c r="CN242" s="2" t="inlineStr">
        <is>
          <t xml:space="preserve">|
|
</t>
        </is>
      </c>
      <c r="CO242" t="inlineStr">
        <is>
          <t>sústava jednotlivcov, pravidiel, postupov a počítačových systémov potrebná na zabezpečenie služieb autentifikácie, šifrovania, integrity a nepopierateľnosti prostredníctvom zašifrovania verejného kľúča a súkromného kľúča a elektronických certifikátov</t>
        </is>
      </c>
      <c r="CP242" s="2" t="inlineStr">
        <is>
          <t>PKI|
infrastruktura javnih ključev</t>
        </is>
      </c>
      <c r="CQ242" s="2" t="inlineStr">
        <is>
          <t>3|
3</t>
        </is>
      </c>
      <c r="CR242" s="2" t="inlineStr">
        <is>
          <t xml:space="preserve">|
</t>
        </is>
      </c>
      <c r="CS242" t="inlineStr">
        <is>
          <t>niz vlog, politik in postopkov, potrebnih za ustvarjanje, upravljanje, distribucijo, uporabo, shranjevanje in preklic digitalnih potrdil ter upravljanje šifriranja z javnim ključem; 
&lt;br&gt; informacijska arhitektura, ki omogoča izdajanje in upravljanje digitalnih potrdil</t>
        </is>
      </c>
      <c r="CT242" s="2" t="inlineStr">
        <is>
          <t>infrastruktur för kryptering med öppen nyckel|
PKI</t>
        </is>
      </c>
      <c r="CU242" s="2" t="inlineStr">
        <is>
          <t>3|
3</t>
        </is>
      </c>
      <c r="CV242" s="2" t="inlineStr">
        <is>
          <t xml:space="preserve">|
</t>
        </is>
      </c>
      <c r="CW242" t="inlineStr">
        <is>
          <t>uppsättning individer, regler, förfaranden och datorsystem som är nödvändiga för autentisering, kryptering, integritet och oavvislighet med hjälp av kryptering via öppna och privata nycklar samt elektroniska certifikat</t>
        </is>
      </c>
    </row>
    <row r="243">
      <c r="A243" s="1" t="str">
        <f>HYPERLINK("https://iate.europa.eu/entry/result/3620701/all", "3620701")</f>
        <v>3620701</v>
      </c>
      <c r="B243" t="inlineStr">
        <is>
          <t>EDUCATION AND COMMUNICATIONS</t>
        </is>
      </c>
      <c r="C243" t="inlineStr">
        <is>
          <t>EDUCATION AND COMMUNICATIONS|communications;EDUCATION AND COMMUNICATIONS|information technology and data processing</t>
        </is>
      </c>
      <c r="D243" t="inlineStr">
        <is>
          <t>yes</t>
        </is>
      </c>
      <c r="E243" t="inlineStr">
        <is>
          <t/>
        </is>
      </c>
      <c r="F243" s="2" t="inlineStr">
        <is>
          <t>демонетизиране</t>
        </is>
      </c>
      <c r="G243" s="2" t="inlineStr">
        <is>
          <t>3</t>
        </is>
      </c>
      <c r="H243" s="2" t="inlineStr">
        <is>
          <t/>
        </is>
      </c>
      <c r="I243" t="inlineStr">
        <is>
          <t/>
        </is>
      </c>
      <c r="J243" s="2" t="inlineStr">
        <is>
          <t>demonetizace</t>
        </is>
      </c>
      <c r="K243" s="2" t="inlineStr">
        <is>
          <t>3</t>
        </is>
      </c>
      <c r="L243" s="2" t="inlineStr">
        <is>
          <t/>
        </is>
      </c>
      <c r="M243" t="inlineStr">
        <is>
          <t/>
        </is>
      </c>
      <c r="N243" s="2" t="inlineStr">
        <is>
          <t>demonetarisering</t>
        </is>
      </c>
      <c r="O243" s="2" t="inlineStr">
        <is>
          <t>3</t>
        </is>
      </c>
      <c r="P243" s="2" t="inlineStr">
        <is>
          <t/>
        </is>
      </c>
      <c r="Q243" t="inlineStr">
        <is>
          <t>fjernelse af annonceindtægter og andre former for økonomiske incitamenter</t>
        </is>
      </c>
      <c r="R243" s="2" t="inlineStr">
        <is>
          <t>Demonetisierung</t>
        </is>
      </c>
      <c r="S243" s="2" t="inlineStr">
        <is>
          <t>3</t>
        </is>
      </c>
      <c r="T243" s="2" t="inlineStr">
        <is>
          <t/>
        </is>
      </c>
      <c r="U243" t="inlineStr">
        <is>
          <t>Beseitigung von Werbeeinnahmen und anderen Formen finanzieller Anreize</t>
        </is>
      </c>
      <c r="V243" s="2" t="inlineStr">
        <is>
          <t>απονομισματοποίηση|
κατάργηση της δυνατότητας δημιουργίας εσόδων</t>
        </is>
      </c>
      <c r="W243" s="2" t="inlineStr">
        <is>
          <t>2|
3</t>
        </is>
      </c>
      <c r="X243" s="2" t="inlineStr">
        <is>
          <t xml:space="preserve">|
</t>
        </is>
      </c>
      <c r="Y243" t="inlineStr">
        <is>
          <t>αφαίρεση εσόδων που προέκυψαν, μέσω διαφημίσεων ή άλλων μορφών παροχής οικονομικών κινήτρων, σε σχέση με την ανάρτηση υλικού στο διαδίκτυο</t>
        </is>
      </c>
      <c r="Z243" s="2" t="inlineStr">
        <is>
          <t>demonetisation</t>
        </is>
      </c>
      <c r="AA243" s="2" t="inlineStr">
        <is>
          <t>3</t>
        </is>
      </c>
      <c r="AB243" s="2" t="inlineStr">
        <is>
          <t/>
        </is>
      </c>
      <c r="AC243" t="inlineStr">
        <is>
          <t>removal of revenue earned through advertising and other forms of financial incentivisation</t>
        </is>
      </c>
      <c r="AD243" s="2" t="inlineStr">
        <is>
          <t>desmonetización</t>
        </is>
      </c>
      <c r="AE243" s="2" t="inlineStr">
        <is>
          <t>3</t>
        </is>
      </c>
      <c r="AF243" s="2" t="inlineStr">
        <is>
          <t/>
        </is>
      </c>
      <c r="AG243" t="inlineStr">
        <is>
          <t>Marcado de un contenido en las redes sociales que incumpla ciertas reglas que se produce para evitar que reciba dinero por las pausas publicitarias.</t>
        </is>
      </c>
      <c r="AH243" s="2" t="inlineStr">
        <is>
          <t>demonetiseerimine|
monetiseerimise takistamine</t>
        </is>
      </c>
      <c r="AI243" s="2" t="inlineStr">
        <is>
          <t>3|
3</t>
        </is>
      </c>
      <c r="AJ243" s="2" t="inlineStr">
        <is>
          <t xml:space="preserve">|
</t>
        </is>
      </c>
      <c r="AK243" t="inlineStr">
        <is>
          <t>teatud tegevuselt tulu teenimise võimaluse kaotamine</t>
        </is>
      </c>
      <c r="AL243" s="2" t="inlineStr">
        <is>
          <t>rahoituksen tyrehdyttäminen|
tulonhankintamahdollisuuksien vähentäminen</t>
        </is>
      </c>
      <c r="AM243" s="2" t="inlineStr">
        <is>
          <t>3|
3</t>
        </is>
      </c>
      <c r="AN243" s="2" t="inlineStr">
        <is>
          <t xml:space="preserve">|
</t>
        </is>
      </c>
      <c r="AO243" t="inlineStr">
        <is>
          <t/>
        </is>
      </c>
      <c r="AP243" s="2" t="inlineStr">
        <is>
          <t>démonétisation</t>
        </is>
      </c>
      <c r="AQ243" s="2" t="inlineStr">
        <is>
          <t>3</t>
        </is>
      </c>
      <c r="AR243" s="2" t="inlineStr">
        <is>
          <t/>
        </is>
      </c>
      <c r="AS243" t="inlineStr">
        <is>
          <t>suppression des rémunérations, liées notamment à la présence de publicités, sur un contenu publié sur le web, pour divers motifs</t>
        </is>
      </c>
      <c r="AT243" s="2" t="inlineStr">
        <is>
          <t>luach airgid a bhaint</t>
        </is>
      </c>
      <c r="AU243" s="2" t="inlineStr">
        <is>
          <t>3</t>
        </is>
      </c>
      <c r="AV243" s="2" t="inlineStr">
        <is>
          <t/>
        </is>
      </c>
      <c r="AW243" t="inlineStr">
        <is>
          <t/>
        </is>
      </c>
      <c r="AX243" s="2" t="inlineStr">
        <is>
          <t>demonetizacija</t>
        </is>
      </c>
      <c r="AY243" s="2" t="inlineStr">
        <is>
          <t>3</t>
        </is>
      </c>
      <c r="AZ243" s="2" t="inlineStr">
        <is>
          <t/>
        </is>
      </c>
      <c r="BA243" t="inlineStr">
        <is>
          <t/>
        </is>
      </c>
      <c r="BB243" s="2" t="inlineStr">
        <is>
          <t>finanszírozás visszaszorítása|
bevételek visszaszorítása|
demonetizálás</t>
        </is>
      </c>
      <c r="BC243" s="2" t="inlineStr">
        <is>
          <t>3|
3|
3</t>
        </is>
      </c>
      <c r="BD243" s="2" t="inlineStr">
        <is>
          <t xml:space="preserve">|
|
</t>
        </is>
      </c>
      <c r="BE243" t="inlineStr">
        <is>
          <t/>
        </is>
      </c>
      <c r="BF243" s="2" t="inlineStr">
        <is>
          <t>demonetizzazione</t>
        </is>
      </c>
      <c r="BG243" s="2" t="inlineStr">
        <is>
          <t>3</t>
        </is>
      </c>
      <c r="BH243" s="2" t="inlineStr">
        <is>
          <t/>
        </is>
      </c>
      <c r="BI243" t="inlineStr">
        <is>
          <t>sforzi volti a sottrarre fondi alla diffusione della disinformazione sui servizi dei firmatari o su siti web di terzi</t>
        </is>
      </c>
      <c r="BJ243" s="2" t="inlineStr">
        <is>
          <t>galimybių pelnytis mažinimas</t>
        </is>
      </c>
      <c r="BK243" s="2" t="inlineStr">
        <is>
          <t>2</t>
        </is>
      </c>
      <c r="BL243" s="2" t="inlineStr">
        <is>
          <t/>
        </is>
      </c>
      <c r="BM243" t="inlineStr">
        <is>
          <t/>
        </is>
      </c>
      <c r="BN243" s="2" t="inlineStr">
        <is>
          <t>demonetizācija</t>
        </is>
      </c>
      <c r="BO243" s="2" t="inlineStr">
        <is>
          <t>3</t>
        </is>
      </c>
      <c r="BP243" s="2" t="inlineStr">
        <is>
          <t/>
        </is>
      </c>
      <c r="BQ243" t="inlineStr">
        <is>
          <t/>
        </is>
      </c>
      <c r="BR243" s="2" t="inlineStr">
        <is>
          <t>demonetizzazzjoni</t>
        </is>
      </c>
      <c r="BS243" s="2" t="inlineStr">
        <is>
          <t>3</t>
        </is>
      </c>
      <c r="BT243" s="2" t="inlineStr">
        <is>
          <t/>
        </is>
      </c>
      <c r="BU243" t="inlineStr">
        <is>
          <t>it-tneħħija tad-dħul iġġenerat permezz tar-riklamar ta' kontenut ippubblikat online u ta' forom oħrajn ta' inċetivizzazzjoni finanzjarja</t>
        </is>
      </c>
      <c r="BV243" s="2" t="inlineStr">
        <is>
          <t>demonetisering</t>
        </is>
      </c>
      <c r="BW243" s="2" t="inlineStr">
        <is>
          <t>3</t>
        </is>
      </c>
      <c r="BX243" s="2" t="inlineStr">
        <is>
          <t/>
        </is>
      </c>
      <c r="BY243" t="inlineStr">
        <is>
          <t>maatregel waarbij de mogelijkheid om inkomsten te genereren uit gepubliceerde inhoud wordt weggenomen</t>
        </is>
      </c>
      <c r="BZ243" s="2" t="inlineStr">
        <is>
          <t>demonetyzacja</t>
        </is>
      </c>
      <c r="CA243" s="2" t="inlineStr">
        <is>
          <t>3</t>
        </is>
      </c>
      <c r="CB243" s="2" t="inlineStr">
        <is>
          <t/>
        </is>
      </c>
      <c r="CC243" t="inlineStr">
        <is>
          <t/>
        </is>
      </c>
      <c r="CD243" s="2" t="inlineStr">
        <is>
          <t>desmonetização|
demonetização</t>
        </is>
      </c>
      <c r="CE243" s="2" t="inlineStr">
        <is>
          <t>3|
3</t>
        </is>
      </c>
      <c r="CF243" s="2" t="inlineStr">
        <is>
          <t>|
admitted</t>
        </is>
      </c>
      <c r="CG243" t="inlineStr">
        <is>
          <t>Supressão das receitas obtidas por meio de publicidade e outras formas de incentivo financeiro.</t>
        </is>
      </c>
      <c r="CH243" s="2" t="inlineStr">
        <is>
          <t>demonetizare</t>
        </is>
      </c>
      <c r="CI243" s="2" t="inlineStr">
        <is>
          <t>3</t>
        </is>
      </c>
      <c r="CJ243" s="2" t="inlineStr">
        <is>
          <t/>
        </is>
      </c>
      <c r="CK243" t="inlineStr">
        <is>
          <t/>
        </is>
      </c>
      <c r="CL243" s="2" t="inlineStr">
        <is>
          <t>demonetizácia</t>
        </is>
      </c>
      <c r="CM243" s="2" t="inlineStr">
        <is>
          <t>3</t>
        </is>
      </c>
      <c r="CN243" s="2" t="inlineStr">
        <is>
          <t/>
        </is>
      </c>
      <c r="CO243" t="inlineStr">
        <is>
          <t/>
        </is>
      </c>
      <c r="CP243" s="2" t="inlineStr">
        <is>
          <t>demonetizacija</t>
        </is>
      </c>
      <c r="CQ243" s="2" t="inlineStr">
        <is>
          <t>3</t>
        </is>
      </c>
      <c r="CR243" s="2" t="inlineStr">
        <is>
          <t/>
        </is>
      </c>
      <c r="CS243" t="inlineStr">
        <is>
          <t/>
        </is>
      </c>
      <c r="CT243" s="2" t="inlineStr">
        <is>
          <t>förhindrande av finansiering|
stoppande av finansiering|
demonetisering</t>
        </is>
      </c>
      <c r="CU243" s="2" t="inlineStr">
        <is>
          <t>3|
3|
3</t>
        </is>
      </c>
      <c r="CV243" s="2" t="inlineStr">
        <is>
          <t xml:space="preserve">|
|
</t>
        </is>
      </c>
      <c r="CW243" t="inlineStr">
        <is>
          <t>att sätta
betalningsmedel ur kraft</t>
        </is>
      </c>
    </row>
    <row r="244">
      <c r="A244" s="1" t="str">
        <f>HYPERLINK("https://iate.europa.eu/entry/result/3599754/all", "3599754")</f>
        <v>3599754</v>
      </c>
      <c r="B244" t="inlineStr">
        <is>
          <t>EDUCATION AND COMMUNICATIONS</t>
        </is>
      </c>
      <c r="C244" t="inlineStr">
        <is>
          <t>EDUCATION AND COMMUNICATIONS|information technology and data processing</t>
        </is>
      </c>
      <c r="D244" t="inlineStr">
        <is>
          <t>yes</t>
        </is>
      </c>
      <c r="E244" t="inlineStr">
        <is>
          <t/>
        </is>
      </c>
      <c r="F244" s="2" t="inlineStr">
        <is>
          <t>JSON</t>
        </is>
      </c>
      <c r="G244" s="2" t="inlineStr">
        <is>
          <t>3</t>
        </is>
      </c>
      <c r="H244" s="2" t="inlineStr">
        <is>
          <t/>
        </is>
      </c>
      <c r="I244" t="inlineStr">
        <is>
          <t>опростен формат за обмяна на данни, удобен за работа както за хората, така и за компютрите и базиран на едно подмножество на езика за програмиране JavaScript, Standard ECMA-262 3rd Edition - от декември 1999.</t>
        </is>
      </c>
      <c r="J244" s="2" t="inlineStr">
        <is>
          <t>JSON|
JavaScriptová objektová notace</t>
        </is>
      </c>
      <c r="K244" s="2" t="inlineStr">
        <is>
          <t>3|
3</t>
        </is>
      </c>
      <c r="L244" s="2" t="inlineStr">
        <is>
          <t xml:space="preserve">|
</t>
        </is>
      </c>
      <c r="M244" t="inlineStr">
        <is>
          <t>otevřený datový formát nezávislý na jazyku, který využívá člověkem čitelný text k reprezentaci datových objektů tvořených dvojicemi atributů a hodnot</t>
        </is>
      </c>
      <c r="N244" s="2" t="inlineStr">
        <is>
          <t>JSON|
JavaScript Object Notation</t>
        </is>
      </c>
      <c r="O244" s="2" t="inlineStr">
        <is>
          <t>3|
3</t>
        </is>
      </c>
      <c r="P244" s="2" t="inlineStr">
        <is>
          <t xml:space="preserve">|
</t>
        </is>
      </c>
      <c r="Q244" t="inlineStr">
        <is>
          <t>filformat, som kan indeholde data der let kan læses og skrives i af mennesker samt let kan forstås og analyseres af computere</t>
        </is>
      </c>
      <c r="R244" s="2" t="inlineStr">
        <is>
          <t>JSON</t>
        </is>
      </c>
      <c r="S244" s="2" t="inlineStr">
        <is>
          <t>3</t>
        </is>
      </c>
      <c r="T244" s="2" t="inlineStr">
        <is>
          <t/>
        </is>
      </c>
      <c r="U244" t="inlineStr">
        <is>
          <t>kompaktes Datenformat in einer einfach lesbaren Textform für den Datenaustausch zwischen Anwendungen</t>
        </is>
      </c>
      <c r="V244" s="2" t="inlineStr">
        <is>
          <t>Σημειογραφία Αντικειμένων JavaScript|
JSON</t>
        </is>
      </c>
      <c r="W244" s="2" t="inlineStr">
        <is>
          <t>3|
3</t>
        </is>
      </c>
      <c r="X244" s="2" t="inlineStr">
        <is>
          <t xml:space="preserve">|
</t>
        </is>
      </c>
      <c r="Y244" t="inlineStr">
        <is>
          <t>ανοιχτός μορφότυπος δεδομένων που είναι ανεξάρτητος από οποιαδήποτε γλώσσα και χρησιμοποιεί κείμενο αναγνώσιμο από τον άνθρωπο για να αναπαριστά αντικείμενα δεδομένων με τη μορφή ζευγών χαρακτηριστικού-τιμής</t>
        </is>
      </c>
      <c r="Z244" s="2" t="inlineStr">
        <is>
          <t>JavaScript Object Notation|
JSON</t>
        </is>
      </c>
      <c r="AA244" s="2" t="inlineStr">
        <is>
          <t>3|
3</t>
        </is>
      </c>
      <c r="AB244" s="2" t="inlineStr">
        <is>
          <t xml:space="preserve">|
</t>
        </is>
      </c>
      <c r="AC244" t="inlineStr">
        <is>
          <t>language-independent open data format that uses human-readable text to express data objects consisting of attribute-value pairs</t>
        </is>
      </c>
      <c r="AD244" s="2" t="inlineStr">
        <is>
          <t>notación de objetos en JavaScript|
JSON</t>
        </is>
      </c>
      <c r="AE244" s="2" t="inlineStr">
        <is>
          <t>3|
3</t>
        </is>
      </c>
      <c r="AF244" s="2" t="inlineStr">
        <is>
          <t xml:space="preserve">|
</t>
        </is>
      </c>
      <c r="AG244" t="inlineStr">
        <is>
          <t>Formato legible por el ser humano utilizado por los 
servicios web, los lenguajes de programación (incluyendo Python) y 
también por las APIs para leer y/o escribir datos.</t>
        </is>
      </c>
      <c r="AH244" s="2" t="inlineStr">
        <is>
          <t>JSON</t>
        </is>
      </c>
      <c r="AI244" s="2" t="inlineStr">
        <is>
          <t>3</t>
        </is>
      </c>
      <c r="AJ244" s="2" t="inlineStr">
        <is>
          <t/>
        </is>
      </c>
      <c r="AK244" t="inlineStr">
        <is>
          <t>lihtne andmevahetusvorming:&lt;div&gt;- põhineb JavaScripti alamhulgal&lt;/div&gt;&lt;div&gt; - hõlbus inimlugemiseks ja -kirjutuseks&lt;/div&gt;</t>
        </is>
      </c>
      <c r="AL244" s="2" t="inlineStr">
        <is>
          <t>JSON|
JSON-objekti</t>
        </is>
      </c>
      <c r="AM244" s="2" t="inlineStr">
        <is>
          <t>3|
3</t>
        </is>
      </c>
      <c r="AN244" s="2" t="inlineStr">
        <is>
          <t xml:space="preserve">|
</t>
        </is>
      </c>
      <c r="AO244" t="inlineStr">
        <is>
          <t>kielestä riippumaton avoin dataformaatti, joka käyttää &lt;a href="https://iate.europa.eu/entry/result/3610539/fi" target="_blank"&gt;dataobjektien &lt;/a&gt;ilmaisuun sellaista tekstiä, jota ihminen voi lukea</t>
        </is>
      </c>
      <c r="AP244" s="2" t="inlineStr">
        <is>
          <t>JSON|
notation des objets de Javascript</t>
        </is>
      </c>
      <c r="AQ244" s="2" t="inlineStr">
        <is>
          <t>3|
3</t>
        </is>
      </c>
      <c r="AR244" s="2" t="inlineStr">
        <is>
          <t xml:space="preserve">|
</t>
        </is>
      </c>
      <c r="AS244" t="inlineStr">
        <is>
          <t>format
informatique léger indépendant du langage de programmation, lisible tant par les êtres humains que par les machines, utilisé
pour représenter et échanger des données structurées et dérivé de la notation des objets du langage
Javascript</t>
        </is>
      </c>
      <c r="AT244" s="2" t="inlineStr">
        <is>
          <t>Nodaireacht Oibiachtaí JavaScript|
JSON</t>
        </is>
      </c>
      <c r="AU244" s="2" t="inlineStr">
        <is>
          <t>3|
3</t>
        </is>
      </c>
      <c r="AV244" s="2" t="inlineStr">
        <is>
          <t xml:space="preserve">|
</t>
        </is>
      </c>
      <c r="AW244" t="inlineStr">
        <is>
          <t/>
        </is>
      </c>
      <c r="AX244" s="2" t="inlineStr">
        <is>
          <t>JSON|
JavaScript Object Notation</t>
        </is>
      </c>
      <c r="AY244" s="2" t="inlineStr">
        <is>
          <t>3|
3</t>
        </is>
      </c>
      <c r="AZ244" s="2" t="inlineStr">
        <is>
          <t xml:space="preserve">|
</t>
        </is>
      </c>
      <c r="BA244" t="inlineStr">
        <is>
          <t>tekstualni format dizajniran za čitljiv i razumljiv prijenos strukture podataka ljudima i strojevima</t>
        </is>
      </c>
      <c r="BB244" s="2" t="inlineStr">
        <is>
          <t>JavaScript Objektum Jelölés|
JSON</t>
        </is>
      </c>
      <c r="BC244" s="2" t="inlineStr">
        <is>
          <t>3|
3</t>
        </is>
      </c>
      <c r="BD244" s="2" t="inlineStr">
        <is>
          <t xml:space="preserve">|
</t>
        </is>
      </c>
      <c r="BE244" t="inlineStr">
        <is>
          <t>JavaScript nyelven létrehozott objektumok</t>
        </is>
      </c>
      <c r="BF244" s="2" t="inlineStr">
        <is>
          <t>JSON|
JavaScript Object Notation</t>
        </is>
      </c>
      <c r="BG244" s="2" t="inlineStr">
        <is>
          <t>3|
3</t>
        </is>
      </c>
      <c r="BH244" s="2" t="inlineStr">
        <is>
          <t xml:space="preserve">|
</t>
        </is>
      </c>
      <c r="BI244" t="inlineStr">
        <is>
          <t>formato	per	l’interscambio	di	dati fra	browser	e	
server	o	fra	server	e	server costituito da un sottoinsieme	del	linguaggio	JavaScript</t>
        </is>
      </c>
      <c r="BJ244" s="2" t="inlineStr">
        <is>
          <t>JSON|
JSON formatas</t>
        </is>
      </c>
      <c r="BK244" s="2" t="inlineStr">
        <is>
          <t>3|
3</t>
        </is>
      </c>
      <c r="BL244" s="2" t="inlineStr">
        <is>
          <t xml:space="preserve">|
</t>
        </is>
      </c>
      <c r="BM244" t="inlineStr">
        <is>
          <t>atvirojo standarto formatas, kuriuo kaip lengvai skaitomas tekstas perduodami duomenų objektai, sudaryti iš atributo ir reikšmės porų</t>
        </is>
      </c>
      <c r="BN244" s="2" t="inlineStr">
        <is>
          <t>&lt;i&gt;JSON&lt;/i&gt;</t>
        </is>
      </c>
      <c r="BO244" s="2" t="inlineStr">
        <is>
          <t>3</t>
        </is>
      </c>
      <c r="BP244" s="2" t="inlineStr">
        <is>
          <t/>
        </is>
      </c>
      <c r="BQ244" t="inlineStr">
        <is>
          <t/>
        </is>
      </c>
      <c r="BR244" s="2" t="inlineStr">
        <is>
          <t>JSON</t>
        </is>
      </c>
      <c r="BS244" s="2" t="inlineStr">
        <is>
          <t>3</t>
        </is>
      </c>
      <c r="BT244" s="2" t="inlineStr">
        <is>
          <t/>
        </is>
      </c>
      <c r="BU244" t="inlineStr">
        <is>
          <t>format ta' &lt;i&gt;data &lt;/i&gt;miftuħa indipendenti mil-lingwa li tuża test li jinqara mill-bniedem biex tesprimi oġġetti tad-&lt;i&gt;data &lt;/i&gt;li jikkonsistu minn pari ta' attribut-valur</t>
        </is>
      </c>
      <c r="BV244" s="2" t="inlineStr">
        <is>
          <t>JSON|
JavaScript object notation</t>
        </is>
      </c>
      <c r="BW244" s="2" t="inlineStr">
        <is>
          <t>3|
3</t>
        </is>
      </c>
      <c r="BX244" s="2" t="inlineStr">
        <is>
          <t xml:space="preserve">|
</t>
        </is>
      </c>
      <c r="BY244" t="inlineStr">
        <is>
          <t>gestandaardiseerd gegevensformaat waarbij gebruik wordt gemaakt van voor de mens leesbare tekst in de vorm van data-objecten die bestaan uit een of meer attributen met bijbehorende waarden</t>
        </is>
      </c>
      <c r="BZ244" s="2" t="inlineStr">
        <is>
          <t>JSON</t>
        </is>
      </c>
      <c r="CA244" s="2" t="inlineStr">
        <is>
          <t>3</t>
        </is>
      </c>
      <c r="CB244" s="2" t="inlineStr">
        <is>
          <t/>
        </is>
      </c>
      <c r="CC244" t="inlineStr">
        <is>
          <t>format wymiany danych komputerowych, bazujący na podzbiorze języka JavaScript</t>
        </is>
      </c>
      <c r="CD244" s="2" t="inlineStr">
        <is>
          <t>JSON|
notação de objetos JavaScript</t>
        </is>
      </c>
      <c r="CE244" s="2" t="inlineStr">
        <is>
          <t>3|
3</t>
        </is>
      </c>
      <c r="CF244" s="2" t="inlineStr">
        <is>
          <t xml:space="preserve">|
</t>
        </is>
      </c>
      <c r="CG244" t="inlineStr">
        <is>
          <t>Formato baseado em texto padrão para representar dados estruturados com base na sintaxe do objeto JavaScript, comumente usado para transmitir dados em aplicativos da Web.</t>
        </is>
      </c>
      <c r="CH244" s="2" t="inlineStr">
        <is>
          <t>JSON|
notarea obiectelor în JavaScript</t>
        </is>
      </c>
      <c r="CI244" s="2" t="inlineStr">
        <is>
          <t>3|
3</t>
        </is>
      </c>
      <c r="CJ244" s="2" t="inlineStr">
        <is>
          <t xml:space="preserve">|
</t>
        </is>
      </c>
      <c r="CK244" t="inlineStr">
        <is>
          <t>format de stocare a datelor ca text lizibil pentru om, sub formă de perechi cheie-valoare, folosit în limbaje de programare precum Javascript pentru a agrega și pentru a transmite date între diverse componente (de ex., de la un sever la o pagină web)</t>
        </is>
      </c>
      <c r="CL244" s="2" t="inlineStr">
        <is>
          <t>formát JavaScript Object Notation|
JSON|
formát	JSON</t>
        </is>
      </c>
      <c r="CM244" s="2" t="inlineStr">
        <is>
          <t>3|
3|
3</t>
        </is>
      </c>
      <c r="CN244" s="2" t="inlineStr">
        <is>
          <t xml:space="preserve">|
|
</t>
        </is>
      </c>
      <c r="CO244" t="inlineStr">
        <is>
          <t>textový formát pre zápis štruktúrovaných dát založený na syntaxi
JavaScript-u</t>
        </is>
      </c>
      <c r="CP244" s="2" t="inlineStr">
        <is>
          <t>JSON</t>
        </is>
      </c>
      <c r="CQ244" s="2" t="inlineStr">
        <is>
          <t>3</t>
        </is>
      </c>
      <c r="CR244" s="2" t="inlineStr">
        <is>
          <t/>
        </is>
      </c>
      <c r="CS244" t="inlineStr">
        <is>
          <t>oblika zapisa, ki temelji na odprtem standardu in uporablja človeku berljivo obliko besedila za prenos podatkov, ki vključujejo pare vrednosti atributov</t>
        </is>
      </c>
      <c r="CT244" s="2" t="inlineStr">
        <is>
          <t>JSON</t>
        </is>
      </c>
      <c r="CU244" s="2" t="inlineStr">
        <is>
          <t>3</t>
        </is>
      </c>
      <c r="CV244" s="2" t="inlineStr">
        <is>
          <t/>
        </is>
      </c>
      <c r="CW244" t="inlineStr">
        <is>
          <t>kompakt, textbaserat format som används för att utbyta data</t>
        </is>
      </c>
    </row>
    <row r="245">
      <c r="A245" s="1" t="str">
        <f>HYPERLINK("https://iate.europa.eu/entry/result/3599504/all", "3599504")</f>
        <v>3599504</v>
      </c>
      <c r="B245" t="inlineStr">
        <is>
          <t>EDUCATION AND COMMUNICATIONS;TRADE</t>
        </is>
      </c>
      <c r="C245" t="inlineStr">
        <is>
          <t>EDUCATION AND COMMUNICATIONS|information technology and data processing|data processing;EDUCATION AND COMMUNICATIONS|communications|communications industry|information technology;TRADE|marketing|commercial transaction|sale|distance selling|electronic commerce|electronic signature</t>
        </is>
      </c>
      <c r="D245" t="inlineStr">
        <is>
          <t>yes</t>
        </is>
      </c>
      <c r="E245" t="inlineStr">
        <is>
          <t/>
        </is>
      </c>
      <c r="F245" s="2" t="inlineStr">
        <is>
          <t>COSE</t>
        </is>
      </c>
      <c r="G245" s="2" t="inlineStr">
        <is>
          <t>3</t>
        </is>
      </c>
      <c r="H245" s="2" t="inlineStr">
        <is>
          <t/>
        </is>
      </c>
      <c r="I245" t="inlineStr">
        <is>
          <t/>
        </is>
      </c>
      <c r="J245" s="2" t="inlineStr">
        <is>
          <t>podpis a šifrování ve formátu CBOR|
COSE</t>
        </is>
      </c>
      <c r="K245" s="2" t="inlineStr">
        <is>
          <t>3|
3</t>
        </is>
      </c>
      <c r="L245" s="2" t="inlineStr">
        <is>
          <t xml:space="preserve">|
</t>
        </is>
      </c>
      <c r="M245" t="inlineStr">
        <is>
          <t>protokol pro tvorbu a zpracování podpisů, ověřovacích kódů zpráv a šifrování, které k serializaci využívají &lt;a href="https://iate.europa.eu/entry/result/3599503/cs" target="_blank"&gt;stručnou reprezentaci binárních objektů&lt;/a&gt;</t>
        </is>
      </c>
      <c r="N245" s="2" t="inlineStr">
        <is>
          <t>COSE</t>
        </is>
      </c>
      <c r="O245" s="2" t="inlineStr">
        <is>
          <t>3</t>
        </is>
      </c>
      <c r="P245" s="2" t="inlineStr">
        <is>
          <t/>
        </is>
      </c>
      <c r="Q245" t="inlineStr">
        <is>
          <t/>
        </is>
      </c>
      <c r="R245" s="2" t="inlineStr">
        <is>
          <t>COSE|
CBOR-Objektsignatur und -verschlüsselung</t>
        </is>
      </c>
      <c r="S245" s="2" t="inlineStr">
        <is>
          <t>3|
3</t>
        </is>
      </c>
      <c r="T245" s="2" t="inlineStr">
        <is>
          <t xml:space="preserve">|
</t>
        </is>
      </c>
      <c r="U245" t="inlineStr">
        <is>
          <t/>
        </is>
      </c>
      <c r="V245" s="2" t="inlineStr">
        <is>
          <t>υπογραφή και κρυπτογράφηση αντικειμένου με CBOR|
COSE</t>
        </is>
      </c>
      <c r="W245" s="2" t="inlineStr">
        <is>
          <t>2|
3</t>
        </is>
      </c>
      <c r="X245" s="2" t="inlineStr">
        <is>
          <t xml:space="preserve">|
</t>
        </is>
      </c>
      <c r="Y245" t="inlineStr">
        <is>
          <t>πρωτόκολλο με σκοπό τη δημιουργία και την επεξεργασία υπογραφών και κωδικών ελέγχου γνησιότητας μηνυμάτων, καθώς και την κρυπτογράφηση, με τη χρήση του μορφότυπου &lt;a href="https://iate.europa.eu/entry/result/3599503/en-el" target="_blank"&gt;CBOR&lt;/a&gt; για τη σειριοποίηση</t>
        </is>
      </c>
      <c r="Z245" s="2" t="inlineStr">
        <is>
          <t>CBOR Object Signing and Encryption|
COSE</t>
        </is>
      </c>
      <c r="AA245" s="2" t="inlineStr">
        <is>
          <t>3|
3</t>
        </is>
      </c>
      <c r="AB245" s="2" t="inlineStr">
        <is>
          <t xml:space="preserve">|
</t>
        </is>
      </c>
      <c r="AC245" t="inlineStr">
        <is>
          <t>protocol for creating and processing signatures, message authentication codes, and encryption using &lt;a href="https://iate.europa.eu/entry/result/3599503/all" target="_blank"&gt;Concise Binary Object Representation&lt;/a&gt; for serialisation</t>
        </is>
      </c>
      <c r="AD245" s="2" t="inlineStr">
        <is>
          <t>COSE|
firma y cifrado de objetos CBOR</t>
        </is>
      </c>
      <c r="AE245" s="2" t="inlineStr">
        <is>
          <t>3|
3</t>
        </is>
      </c>
      <c r="AF245" s="2" t="inlineStr">
        <is>
          <t xml:space="preserve">|
</t>
        </is>
      </c>
      <c r="AG245" t="inlineStr">
        <is>
          <t>Protocolo para crear y procesar firmas, códigos de autenticación de mensajes y cifrado utilizando para la serialización la &lt;a href="https://iate.europa.eu/entry/result/3599503/es" target="_blank"&gt;representación concisa de objetos binarios&lt;/a&gt;.</t>
        </is>
      </c>
      <c r="AH245" s="2" t="inlineStr">
        <is>
          <t>COSE</t>
        </is>
      </c>
      <c r="AI245" s="2" t="inlineStr">
        <is>
          <t>3</t>
        </is>
      </c>
      <c r="AJ245" s="2" t="inlineStr">
        <is>
          <t/>
        </is>
      </c>
      <c r="AK245" t="inlineStr">
        <is>
          <t>&lt;i&gt;kahendandmete jadastamise vormingul&lt;/i&gt; &lt;a href="/entry/result/3599503/all" id="ENTRY_TO_ENTRY_CONVERTER" target="_blank"&gt;IATE:3599503&lt;/a&gt; põhinev digiallkirjade, sõnumite autentimiskoodide ja krüpteerimise protokoll</t>
        </is>
      </c>
      <c r="AL245" s="2" t="inlineStr">
        <is>
          <t>COSE</t>
        </is>
      </c>
      <c r="AM245" s="2" t="inlineStr">
        <is>
          <t>3</t>
        </is>
      </c>
      <c r="AN245" s="2" t="inlineStr">
        <is>
          <t/>
        </is>
      </c>
      <c r="AO245" t="inlineStr">
        <is>
          <t>yhteyskäytäntö, jolla luodaan ja käsitellään allekirjoituksia, tunnistautumisviestejä ja koodausta käyttämällä &lt;a href="https://iate.europa.eu/entry/result/3599503/fi" target="_blank"&gt;tiivistä binaariobjektiesitystä&lt;/a&gt; tiedon sarjaistamiseksi</t>
        </is>
      </c>
      <c r="AP245" s="2" t="inlineStr">
        <is>
          <t>signature et chiffrement d'objet en représentation concise d'objet binaire|
COSE</t>
        </is>
      </c>
      <c r="AQ245" s="2" t="inlineStr">
        <is>
          <t>3|
3</t>
        </is>
      </c>
      <c r="AR245" s="2" t="inlineStr">
        <is>
          <t xml:space="preserve">|
</t>
        </is>
      </c>
      <c r="AS245" t="inlineStr">
        <is>
          <t>protocole utilisé à des fins de création et de traitement de signatures, de codes d'authentification de messages et de cryptage et faisant appel à la &lt;a href="https://iate.europa.eu/entry/result/3599503/fr" target="_blank"&gt;représentation concise d'objet binaire (CBOR)&lt;/a&gt; pour la sérialisation</t>
        </is>
      </c>
      <c r="AT245" s="2" t="inlineStr">
        <is>
          <t>Síniú agus Criptiú Oibiachtaí CBOR</t>
        </is>
      </c>
      <c r="AU245" s="2" t="inlineStr">
        <is>
          <t>3</t>
        </is>
      </c>
      <c r="AV245" s="2" t="inlineStr">
        <is>
          <t/>
        </is>
      </c>
      <c r="AW245" t="inlineStr">
        <is>
          <t/>
        </is>
      </c>
      <c r="AX245" s="2" t="inlineStr">
        <is>
          <t>COSE</t>
        </is>
      </c>
      <c r="AY245" s="2" t="inlineStr">
        <is>
          <t>3</t>
        </is>
      </c>
      <c r="AZ245" s="2" t="inlineStr">
        <is>
          <t/>
        </is>
      </c>
      <c r="BA245" t="inlineStr">
        <is>
          <t/>
        </is>
      </c>
      <c r="BB245" s="2" t="inlineStr">
        <is>
          <t>CBOR-objektum aláírás és titkosítás</t>
        </is>
      </c>
      <c r="BC245" s="2" t="inlineStr">
        <is>
          <t>4</t>
        </is>
      </c>
      <c r="BD245" s="2" t="inlineStr">
        <is>
          <t/>
        </is>
      </c>
      <c r="BE245" t="inlineStr">
        <is>
          <t/>
        </is>
      </c>
      <c r="BF245" s="2" t="inlineStr">
        <is>
          <t>CBOR Object Signing and Encryption|
COSE</t>
        </is>
      </c>
      <c r="BG245" s="2" t="inlineStr">
        <is>
          <t>3|
3</t>
        </is>
      </c>
      <c r="BH245" s="2" t="inlineStr">
        <is>
          <t xml:space="preserve">|
</t>
        </is>
      </c>
      <c r="BI245" t="inlineStr">
        <is>
          <t>protocollo,definito secondo lo standard IETF RFC 8152, che descrive come
creare e gestire i processi di apposizione del sigillo, autenticazione e crittografia
basati sul formato CBOR per la serializzazione</t>
        </is>
      </c>
      <c r="BJ245" s="2" t="inlineStr">
        <is>
          <t>COSE|
objekto pasirašymas ir šifravimas CBOR formatu</t>
        </is>
      </c>
      <c r="BK245" s="2" t="inlineStr">
        <is>
          <t>3|
2</t>
        </is>
      </c>
      <c r="BL245" s="2" t="inlineStr">
        <is>
          <t xml:space="preserve">|
</t>
        </is>
      </c>
      <c r="BM245" t="inlineStr">
        <is>
          <t/>
        </is>
      </c>
      <c r="BN245" s="2" t="inlineStr">
        <is>
          <t>&lt;i&gt;CBOR &lt;/i&gt;objekta parakstīšana un šifrēšana|
&lt;i&gt;COSE&lt;/i&gt;</t>
        </is>
      </c>
      <c r="BO245" s="2" t="inlineStr">
        <is>
          <t>3|
3</t>
        </is>
      </c>
      <c r="BP245" s="2" t="inlineStr">
        <is>
          <t xml:space="preserve">|
</t>
        </is>
      </c>
      <c r="BQ245" t="inlineStr">
        <is>
          <t/>
        </is>
      </c>
      <c r="BR245" s="2" t="inlineStr">
        <is>
          <t>COSE|
Iffirmar u Kriptaġġ tal-Oġġetti bis-CBOR</t>
        </is>
      </c>
      <c r="BS245" s="2" t="inlineStr">
        <is>
          <t>3|
3</t>
        </is>
      </c>
      <c r="BT245" s="2" t="inlineStr">
        <is>
          <t xml:space="preserve">|
</t>
        </is>
      </c>
      <c r="BU245" t="inlineStr">
        <is>
          <t>protokoll għall-ħolqien u l-ipproċessar ta' firem, kodiċijiet ta' awtentikazzjoni tal-messaġġi, u kriptaġġ bl-użu tas-CBOR għas-serjalizzazzjoni</t>
        </is>
      </c>
      <c r="BV245" s="2" t="inlineStr">
        <is>
          <t>CBOR object signing and encryption|
COSE</t>
        </is>
      </c>
      <c r="BW245" s="2" t="inlineStr">
        <is>
          <t>3|
3</t>
        </is>
      </c>
      <c r="BX245" s="2" t="inlineStr">
        <is>
          <t xml:space="preserve">|
</t>
        </is>
      </c>
      <c r="BY245" t="inlineStr">
        <is>
          <t>protocol voor het aanmaken en verwerken van handtekeningen, berichtenauthenticatiecodes en versleuteling waarbij concise binary object representation wordt gebruikt voor het omzetten van objecten voor verzenden of opslag</t>
        </is>
      </c>
      <c r="BZ245" s="2" t="inlineStr">
        <is>
          <t>COSE</t>
        </is>
      </c>
      <c r="CA245" s="2" t="inlineStr">
        <is>
          <t>3</t>
        </is>
      </c>
      <c r="CB245" s="2" t="inlineStr">
        <is>
          <t/>
        </is>
      </c>
      <c r="CC245" t="inlineStr">
        <is>
          <t/>
        </is>
      </c>
      <c r="CD245" s="2" t="inlineStr">
        <is>
          <t>assinatura e codificação de objetos CBOR</t>
        </is>
      </c>
      <c r="CE245" s="2" t="inlineStr">
        <is>
          <t>3</t>
        </is>
      </c>
      <c r="CF245" s="2" t="inlineStr">
        <is>
          <t/>
        </is>
      </c>
      <c r="CG245" t="inlineStr">
        <is>
          <t>Protocolo para criação e processamento de assinaturas, códigos de autenticação de mensagens e encriptação utilizando a representação concisa de objetos binários para a serialização</t>
        </is>
      </c>
      <c r="CH245" s="2" t="inlineStr">
        <is>
          <t>semnare și criptare de obiecte utilizând CBOR|
COSE</t>
        </is>
      </c>
      <c r="CI245" s="2" t="inlineStr">
        <is>
          <t>3|
3</t>
        </is>
      </c>
      <c r="CJ245" s="2" t="inlineStr">
        <is>
          <t xml:space="preserve">|
</t>
        </is>
      </c>
      <c r="CK245" t="inlineStr">
        <is>
          <t/>
        </is>
      </c>
      <c r="CL245" s="2" t="inlineStr">
        <is>
          <t>podpis a šifrovanie objektov vo formáte CBOR|
COSE</t>
        </is>
      </c>
      <c r="CM245" s="2" t="inlineStr">
        <is>
          <t>2|
3</t>
        </is>
      </c>
      <c r="CN245" s="2" t="inlineStr">
        <is>
          <t xml:space="preserve">|
</t>
        </is>
      </c>
      <c r="CO245" t="inlineStr">
        <is>
          <t>protokol, ktorým sa vytvárajú a spracúvajú podpisy, autentifikačné kódy správ a šifrovanie a ktorý na serializáciu využíva &lt;a href="https://iate.europa.eu/entry/result/3599503/sk" target="_blank"&gt;formát CBOR&lt;/a&gt;</t>
        </is>
      </c>
      <c r="CP245" s="2" t="inlineStr">
        <is>
          <t>COSE|
podpisovanje in šifriranje objekta s CBOR</t>
        </is>
      </c>
      <c r="CQ245" s="2" t="inlineStr">
        <is>
          <t>3|
3</t>
        </is>
      </c>
      <c r="CR245" s="2" t="inlineStr">
        <is>
          <t xml:space="preserve">|
</t>
        </is>
      </c>
      <c r="CS245" t="inlineStr">
        <is>
          <t/>
        </is>
      </c>
      <c r="CT245" s="2" t="inlineStr">
        <is>
          <t>COSE</t>
        </is>
      </c>
      <c r="CU245" s="2" t="inlineStr">
        <is>
          <t>3</t>
        </is>
      </c>
      <c r="CV245" s="2" t="inlineStr">
        <is>
          <t/>
        </is>
      </c>
      <c r="CW245" t="inlineStr">
        <is>
          <t/>
        </is>
      </c>
    </row>
    <row r="246">
      <c r="A246" s="1" t="str">
        <f>HYPERLINK("https://iate.europa.eu/entry/result/3599503/all", "3599503")</f>
        <v>3599503</v>
      </c>
      <c r="B246" t="inlineStr">
        <is>
          <t>EDUCATION AND COMMUNICATIONS</t>
        </is>
      </c>
      <c r="C246" t="inlineStr">
        <is>
          <t>EDUCATION AND COMMUNICATIONS|information technology and data processing|data processing;EDUCATION AND COMMUNICATIONS|communications|communications industry|information technology</t>
        </is>
      </c>
      <c r="D246" t="inlineStr">
        <is>
          <t>yes</t>
        </is>
      </c>
      <c r="E246" t="inlineStr">
        <is>
          <t/>
        </is>
      </c>
      <c r="F246" s="2" t="inlineStr">
        <is>
          <t>CBOR</t>
        </is>
      </c>
      <c r="G246" s="2" t="inlineStr">
        <is>
          <t>3</t>
        </is>
      </c>
      <c r="H246" s="2" t="inlineStr">
        <is>
          <t/>
        </is>
      </c>
      <c r="I246" t="inlineStr">
        <is>
          <t/>
        </is>
      </c>
      <c r="J246" s="2" t="inlineStr">
        <is>
          <t>stručná binární reprezentace objektu|
CBOR|
stručná reprezentace binárních objektů</t>
        </is>
      </c>
      <c r="K246" s="2" t="inlineStr">
        <is>
          <t>2|
3|
3</t>
        </is>
      </c>
      <c r="L246" s="2" t="inlineStr">
        <is>
          <t>|
|
preferred</t>
        </is>
      </c>
      <c r="M246" t="inlineStr">
        <is>
          <t/>
        </is>
      </c>
      <c r="N246" s="2" t="inlineStr">
        <is>
          <t>CBOR</t>
        </is>
      </c>
      <c r="O246" s="2" t="inlineStr">
        <is>
          <t>3</t>
        </is>
      </c>
      <c r="P246" s="2" t="inlineStr">
        <is>
          <t/>
        </is>
      </c>
      <c r="Q246" t="inlineStr">
        <is>
          <t/>
        </is>
      </c>
      <c r="R246" s="2" t="inlineStr">
        <is>
          <t>CBOR</t>
        </is>
      </c>
      <c r="S246" s="2" t="inlineStr">
        <is>
          <t>3</t>
        </is>
      </c>
      <c r="T246" s="2" t="inlineStr">
        <is>
          <t/>
        </is>
      </c>
      <c r="U246" t="inlineStr">
        <is>
          <t>binäres kompaktes Datenformat zur Serialisierung</t>
        </is>
      </c>
      <c r="V246" s="2" t="inlineStr">
        <is>
          <t>μορφότυπος CBOR|
CBOR</t>
        </is>
      </c>
      <c r="W246" s="2" t="inlineStr">
        <is>
          <t>3|
3</t>
        </is>
      </c>
      <c r="X246" s="2" t="inlineStr">
        <is>
          <t xml:space="preserve">|
</t>
        </is>
      </c>
      <c r="Y246" t="inlineStr">
        <is>
          <t>μορφότυπος δεδομένων ο οποίος έχει σχεδιαστεί ούτως ώστε να επιτυγάνονται τα εξής: εξαιρετικά μικρό μέγεθος κωδικού, αρκετά μικρό μέγεθος μηνύματος και επεκτασιμότητα χωρίς την ανάγκη για διαπραγμάτευση έκδοσης</t>
        </is>
      </c>
      <c r="Z246" s="2" t="inlineStr">
        <is>
          <t>Concise Binary Object Representation|
CBOR</t>
        </is>
      </c>
      <c r="AA246" s="2" t="inlineStr">
        <is>
          <t>3|
3</t>
        </is>
      </c>
      <c r="AB246" s="2" t="inlineStr">
        <is>
          <t xml:space="preserve">|
</t>
        </is>
      </c>
      <c r="AC246" t="inlineStr">
        <is>
          <t>data format whose design goals include the possibility of extremely 
small code size, fairly small message size and extensibility without 
the need for version negotiation</t>
        </is>
      </c>
      <c r="AD246" s="2" t="inlineStr">
        <is>
          <t>CBOR|
representación concisa de objetos binarios</t>
        </is>
      </c>
      <c r="AE246" s="2" t="inlineStr">
        <is>
          <t>3|
3</t>
        </is>
      </c>
      <c r="AF246" s="2" t="inlineStr">
        <is>
          <t xml:space="preserve">|
</t>
        </is>
      </c>
      <c r="AG246" t="inlineStr">
        <is>
          <t>Formato de 
serialización de datos binarios basado libremente en &lt;a href="https://iate.europa.eu/entry/result/3599754/es" target="_blank"&gt;JSON &lt;/a&gt;que, al igual que este, permite la transmisión de objetos de datos que contienen pares 
nombre-valor, pero de una manera más concisa, lo que aumenta las 
velocidades de procesamiento y transferencia a costa de la legibilidad 
humana.</t>
        </is>
      </c>
      <c r="AH246" s="2" t="inlineStr">
        <is>
          <t>kompaktne kahendobjektide esitus|
CBOR</t>
        </is>
      </c>
      <c r="AI246" s="2" t="inlineStr">
        <is>
          <t>3|
3</t>
        </is>
      </c>
      <c r="AJ246" s="2" t="inlineStr">
        <is>
          <t xml:space="preserve">|
</t>
        </is>
      </c>
      <c r="AK246" t="inlineStr">
        <is>
          <t>kahendandmete jadastamise vorming</t>
        </is>
      </c>
      <c r="AL246" s="2" t="inlineStr">
        <is>
          <t>CBOR|
tiivis binääriobjektiesitys</t>
        </is>
      </c>
      <c r="AM246" s="2" t="inlineStr">
        <is>
          <t>3|
3</t>
        </is>
      </c>
      <c r="AN246" s="2" t="inlineStr">
        <is>
          <t xml:space="preserve">|
</t>
        </is>
      </c>
      <c r="AO246" t="inlineStr">
        <is>
          <t>dataformaatti, jonka ominaisuuksiin kuuluu mahdollisuus erittäin pieneen koodikokoon ja melko pieneen viestikokoon sekä laajennettavuuteen ilman, että tarvitaan uusia versioita</t>
        </is>
      </c>
      <c r="AP246" s="2" t="inlineStr">
        <is>
          <t>CBOR|
représentation concise d'objet binaire</t>
        </is>
      </c>
      <c r="AQ246" s="2" t="inlineStr">
        <is>
          <t>3|
3</t>
        </is>
      </c>
      <c r="AR246" s="2" t="inlineStr">
        <is>
          <t xml:space="preserve">|
</t>
        </is>
      </c>
      <c r="AS246" t="inlineStr">
        <is>
          <t>format de sérialisation de données informatiques inspiré du format JSON, mais encodé en binaire,
qui se caractérise par sa facilité d’encodage et de décodage</t>
        </is>
      </c>
      <c r="AT246" s="2" t="inlineStr">
        <is>
          <t>Léiriú Achomair Oibiachtaí Dénártha|
CBOR</t>
        </is>
      </c>
      <c r="AU246" s="2" t="inlineStr">
        <is>
          <t>3|
3</t>
        </is>
      </c>
      <c r="AV246" s="2" t="inlineStr">
        <is>
          <t xml:space="preserve">|
</t>
        </is>
      </c>
      <c r="AW246" t="inlineStr">
        <is>
          <t/>
        </is>
      </c>
      <c r="AX246" s="2" t="inlineStr">
        <is>
          <t>CBOR</t>
        </is>
      </c>
      <c r="AY246" s="2" t="inlineStr">
        <is>
          <t>3</t>
        </is>
      </c>
      <c r="AZ246" s="2" t="inlineStr">
        <is>
          <t/>
        </is>
      </c>
      <c r="BA246" t="inlineStr">
        <is>
          <t/>
        </is>
      </c>
      <c r="BB246" s="2" t="inlineStr">
        <is>
          <t>CBOR|
tömör binárisobjektum-reprezentáció</t>
        </is>
      </c>
      <c r="BC246" s="2" t="inlineStr">
        <is>
          <t>3|
3</t>
        </is>
      </c>
      <c r="BD246" s="2" t="inlineStr">
        <is>
          <t xml:space="preserve">|
</t>
        </is>
      </c>
      <c r="BE246" t="inlineStr">
        <is>
          <t/>
        </is>
      </c>
      <c r="BF246" s="2" t="inlineStr">
        <is>
          <t>Concise Binary Object Representation|
CBOR</t>
        </is>
      </c>
      <c r="BG246" s="2" t="inlineStr">
        <is>
          <t>3|
3</t>
        </is>
      </c>
      <c r="BH246" s="2" t="inlineStr">
        <is>
          <t xml:space="preserve">|
</t>
        </is>
      </c>
      <c r="BI246" t="inlineStr">
        <is>
          <t>formato binario che consente l'interscambio di dati fra applicazioni
client/server in modo conciso e veloce secondo lo standard IETF RFC 8949</t>
        </is>
      </c>
      <c r="BJ246" s="2" t="inlineStr">
        <is>
          <t>CBOR formatas|
CBOR</t>
        </is>
      </c>
      <c r="BK246" s="2" t="inlineStr">
        <is>
          <t>3|
3</t>
        </is>
      </c>
      <c r="BL246" s="2" t="inlineStr">
        <is>
          <t xml:space="preserve">|
</t>
        </is>
      </c>
      <c r="BM246" t="inlineStr">
        <is>
          <t/>
        </is>
      </c>
      <c r="BN246" s="2" t="inlineStr">
        <is>
          <t>&lt;i&gt;CBOR &lt;/i&gt;</t>
        </is>
      </c>
      <c r="BO246" s="2" t="inlineStr">
        <is>
          <t>3</t>
        </is>
      </c>
      <c r="BP246" s="2" t="inlineStr">
        <is>
          <t/>
        </is>
      </c>
      <c r="BQ246" t="inlineStr">
        <is>
          <t/>
        </is>
      </c>
      <c r="BR246" s="2" t="inlineStr">
        <is>
          <t>CBOR|
rappreżentazzjoni konċiża ta' oġġetti binarji</t>
        </is>
      </c>
      <c r="BS246" s="2" t="inlineStr">
        <is>
          <t>3|
3</t>
        </is>
      </c>
      <c r="BT246" s="2" t="inlineStr">
        <is>
          <t xml:space="preserve">|
</t>
        </is>
      </c>
      <c r="BU246" t="inlineStr">
        <is>
          <t>format tad-&lt;i&gt;data &lt;/i&gt;li l-għanijiet tal-mod kif inhu ddiżinjat jinkludu l-possibbiltà ta' daqs estremament żgħir ta' kodiċijiet, daqs pjuttost żgħir ta' messaġġi u l-estensibbiltà mingħajr il-ħtieġa ta' negozjar tal-verżjonijiet</t>
        </is>
      </c>
      <c r="BV246" s="2" t="inlineStr">
        <is>
          <t>CBOR|
concise binary object representation</t>
        </is>
      </c>
      <c r="BW246" s="2" t="inlineStr">
        <is>
          <t>3|
3</t>
        </is>
      </c>
      <c r="BX246" s="2" t="inlineStr">
        <is>
          <t xml:space="preserve">|
</t>
        </is>
      </c>
      <c r="BY246" t="inlineStr">
        <is>
          <t>dataformaat dat is ontworpen met als doel heel weinig bits te gebruiken voor codes, vrij weinig bits voor berichten en uitbreiding van data mogelijk te maken die gedecodeerd kan worden in elke versie</t>
        </is>
      </c>
      <c r="BZ246" s="2" t="inlineStr">
        <is>
          <t>CBOR</t>
        </is>
      </c>
      <c r="CA246" s="2" t="inlineStr">
        <is>
          <t>3</t>
        </is>
      </c>
      <c r="CB246" s="2" t="inlineStr">
        <is>
          <t/>
        </is>
      </c>
      <c r="CC246" t="inlineStr">
        <is>
          <t>binarny format serializacji luźno oparty na &lt;a href="https://iate.europa.eu/entry/result/3599754/pl" target="_blank"&gt;JSON&lt;time datetime="8.7.2021"&gt; (8.7.2021)&lt;/time&gt;&lt;/a&gt;</t>
        </is>
      </c>
      <c r="CD246" s="2" t="inlineStr">
        <is>
          <t>CBOR|
representação concisa de objetos binários</t>
        </is>
      </c>
      <c r="CE246" s="2" t="inlineStr">
        <is>
          <t>3|
3</t>
        </is>
      </c>
      <c r="CF246" s="2" t="inlineStr">
        <is>
          <t xml:space="preserve">|
</t>
        </is>
      </c>
      <c r="CG246" t="inlineStr">
        <is>
          <t>Formato de dados que permite a criação de mensagens de
tamanho extremamente pequeno sem a necessidade de negociação de versões, como
costuma ser necessário em outros formatos.</t>
        </is>
      </c>
      <c r="CH246" s="2" t="inlineStr">
        <is>
          <t>CBOR|
reprezentare concisă a obiectelor binare</t>
        </is>
      </c>
      <c r="CI246" s="2" t="inlineStr">
        <is>
          <t>3|
3</t>
        </is>
      </c>
      <c r="CJ246" s="2" t="inlineStr">
        <is>
          <t xml:space="preserve">|
</t>
        </is>
      </c>
      <c r="CK246" t="inlineStr">
        <is>
          <t/>
        </is>
      </c>
      <c r="CL246" s="2" t="inlineStr">
        <is>
          <t>formát CBOR|
CBOR|
stručná reprezentácia binárnych objektov</t>
        </is>
      </c>
      <c r="CM246" s="2" t="inlineStr">
        <is>
          <t>3|
3|
2</t>
        </is>
      </c>
      <c r="CN246" s="2" t="inlineStr">
        <is>
          <t xml:space="preserve">|
|
</t>
        </is>
      </c>
      <c r="CO246" t="inlineStr">
        <is>
          <t/>
        </is>
      </c>
      <c r="CP246" s="2" t="inlineStr">
        <is>
          <t>strnjena predstavitev binarnega objekta|
CBOR</t>
        </is>
      </c>
      <c r="CQ246" s="2" t="inlineStr">
        <is>
          <t>3|
3</t>
        </is>
      </c>
      <c r="CR246" s="2" t="inlineStr">
        <is>
          <t xml:space="preserve">|
</t>
        </is>
      </c>
      <c r="CS246" t="inlineStr">
        <is>
          <t/>
        </is>
      </c>
      <c r="CT246" s="2" t="inlineStr">
        <is>
          <t>CBOR</t>
        </is>
      </c>
      <c r="CU246" s="2" t="inlineStr">
        <is>
          <t>3</t>
        </is>
      </c>
      <c r="CV246" s="2" t="inlineStr">
        <is>
          <t/>
        </is>
      </c>
      <c r="CW246" t="inlineStr">
        <is>
          <t>binärt format som
erbjuder liten kodningsstorlek</t>
        </is>
      </c>
    </row>
    <row r="247">
      <c r="A247" s="1" t="str">
        <f>HYPERLINK("https://iate.europa.eu/entry/result/3592265/all", "3592265")</f>
        <v>3592265</v>
      </c>
      <c r="B247" t="inlineStr">
        <is>
          <t>EDUCATION AND COMMUNICATIONS</t>
        </is>
      </c>
      <c r="C247" t="inlineStr">
        <is>
          <t>EDUCATION AND COMMUNICATIONS|information and information processing|information processing|artificial intelligence</t>
        </is>
      </c>
      <c r="D247" t="inlineStr">
        <is>
          <t>yes</t>
        </is>
      </c>
      <c r="E247" t="inlineStr">
        <is>
          <t/>
        </is>
      </c>
      <c r="F247" s="2" t="inlineStr">
        <is>
          <t>вграден ИИ|
вграден изкуствен интелект</t>
        </is>
      </c>
      <c r="G247" s="2" t="inlineStr">
        <is>
          <t>3|
3</t>
        </is>
      </c>
      <c r="H247" s="2" t="inlineStr">
        <is>
          <t xml:space="preserve">|
</t>
        </is>
      </c>
      <c r="I247" t="inlineStr">
        <is>
          <t>бързо развиваща се интердисциплинарна област, обединяваща изследователи от различни области с общ интерес към развитието на интелигентни машини</t>
        </is>
      </c>
      <c r="J247" s="2" t="inlineStr">
        <is>
          <t>zabudovaná umělá inteligence</t>
        </is>
      </c>
      <c r="K247" s="2" t="inlineStr">
        <is>
          <t>3</t>
        </is>
      </c>
      <c r="L247" s="2" t="inlineStr">
        <is>
          <t/>
        </is>
      </c>
      <c r="M247" t="inlineStr">
        <is>
          <t>rychle rostoucí interdisciplinární oblast umožňující spolupráci výzkumných pracovníků z různých oblastí se společným zájmem o rozvoj inteligentních strojů</t>
        </is>
      </c>
      <c r="N247" s="2" t="inlineStr">
        <is>
          <t>integreret AI|
integreret kunstig intelligens</t>
        </is>
      </c>
      <c r="O247" s="2" t="inlineStr">
        <is>
          <t>3|
3</t>
        </is>
      </c>
      <c r="P247" s="2" t="inlineStr">
        <is>
          <t xml:space="preserve">|
</t>
        </is>
      </c>
      <c r="Q247" t="inlineStr">
        <is>
          <t>AI-systemer, der kommunikerer og interagerer med mennesker ved at simulere socialitet i interaktion med en menneskelig robot</t>
        </is>
      </c>
      <c r="R247" s="2" t="inlineStr">
        <is>
          <t>eingebettete künstliche Intelligenz|
eingebettete KI</t>
        </is>
      </c>
      <c r="S247" s="2" t="inlineStr">
        <is>
          <t>3|
3</t>
        </is>
      </c>
      <c r="T247" s="2" t="inlineStr">
        <is>
          <t xml:space="preserve">|
</t>
        </is>
      </c>
      <c r="U247" t="inlineStr">
        <is>
          <t/>
        </is>
      </c>
      <c r="V247" s="2" t="inlineStr">
        <is>
          <t>ενσωματωμένη ΤΝ</t>
        </is>
      </c>
      <c r="W247" s="2" t="inlineStr">
        <is>
          <t>3</t>
        </is>
      </c>
      <c r="X247" s="2" t="inlineStr">
        <is>
          <t/>
        </is>
      </c>
      <c r="Y247" t="inlineStr">
        <is>
          <t/>
        </is>
      </c>
      <c r="Z247" s="2" t="inlineStr">
        <is>
          <t>embodied AI|
embodied artificial intelligence</t>
        </is>
      </c>
      <c r="AA247" s="2" t="inlineStr">
        <is>
          <t>3|
3</t>
        </is>
      </c>
      <c r="AB247" s="2" t="inlineStr">
        <is>
          <t xml:space="preserve">|
</t>
        </is>
      </c>
      <c r="AC247" t="inlineStr">
        <is>
          <t>interdisciplinary
field&lt;sup&gt;1&lt;/sup&gt; focusing on the development of intelligent machines&lt;sup&gt;2&lt;/sup&gt; capable of interacting with the physical world and learning from their interactions</t>
        </is>
      </c>
      <c r="AD247" s="2" t="inlineStr">
        <is>
          <t>inteligencia artificial integrada|
IA integrada</t>
        </is>
      </c>
      <c r="AE247" s="2" t="inlineStr">
        <is>
          <t>3|
3</t>
        </is>
      </c>
      <c r="AF247" s="2" t="inlineStr">
        <is>
          <t xml:space="preserve">|
</t>
        </is>
      </c>
      <c r="AG247" t="inlineStr">
        <is>
          <t>Sistema de inteligencia artificial incorporado en robots, drones, vehículos autónomos, etc. que evolucionan en un entorno físico.</t>
        </is>
      </c>
      <c r="AH247" s="2" t="inlineStr">
        <is>
          <t>teostuslik intellektitehnika|
kehastumisega intellektitehnika</t>
        </is>
      </c>
      <c r="AI247" s="2" t="inlineStr">
        <is>
          <t>2|
2</t>
        </is>
      </c>
      <c r="AJ247" s="2" t="inlineStr">
        <is>
          <t>proposed|
proposed</t>
        </is>
      </c>
      <c r="AK247" t="inlineStr">
        <is>
          <t/>
        </is>
      </c>
      <c r="AL247" s="2" t="inlineStr">
        <is>
          <t>kehollistettu tekoäly</t>
        </is>
      </c>
      <c r="AM247" s="2" t="inlineStr">
        <is>
          <t>3</t>
        </is>
      </c>
      <c r="AN247" s="2" t="inlineStr">
        <is>
          <t/>
        </is>
      </c>
      <c r="AO247" t="inlineStr">
        <is>
          <t>fyysisessä maailmassa toimiva tekoäly</t>
        </is>
      </c>
      <c r="AP247" s="2" t="inlineStr">
        <is>
          <t>intelligence artificielle incarnée|
IA incarnée</t>
        </is>
      </c>
      <c r="AQ247" s="2" t="inlineStr">
        <is>
          <t>3|
3</t>
        </is>
      </c>
      <c r="AR247" s="2" t="inlineStr">
        <is>
          <t xml:space="preserve">|
</t>
        </is>
      </c>
      <c r="AS247" t="inlineStr">
        <is>
          <t/>
        </is>
      </c>
      <c r="AT247" s="2" t="inlineStr">
        <is>
          <t>intleacht shaorga ionchollaithe</t>
        </is>
      </c>
      <c r="AU247" s="2" t="inlineStr">
        <is>
          <t>3</t>
        </is>
      </c>
      <c r="AV247" s="2" t="inlineStr">
        <is>
          <t/>
        </is>
      </c>
      <c r="AW247" t="inlineStr">
        <is>
          <t/>
        </is>
      </c>
      <c r="AX247" s="2" t="inlineStr">
        <is>
          <t>utjelovljena UI|
utjelovljena umjetna inteligencija</t>
        </is>
      </c>
      <c r="AY247" s="2" t="inlineStr">
        <is>
          <t>3|
3</t>
        </is>
      </c>
      <c r="AZ247" s="2" t="inlineStr">
        <is>
          <t xml:space="preserve">|
</t>
        </is>
      </c>
      <c r="BA247" t="inlineStr">
        <is>
          <t>interdisciplinarno područje koje se brzo razvija i koje okuplja istraživače iz različitih područja&lt;sup&gt;1&lt;/sup&gt; sa zajedničkim interesom za razvoj inteligentnih strojeva&lt;sup&gt;2&lt;/sup&gt;</t>
        </is>
      </c>
      <c r="BB247" s="2" t="inlineStr">
        <is>
          <t>megtestesült mesterséges intelligencia</t>
        </is>
      </c>
      <c r="BC247" s="2" t="inlineStr">
        <is>
          <t>3</t>
        </is>
      </c>
      <c r="BD247" s="2" t="inlineStr">
        <is>
          <t/>
        </is>
      </c>
      <c r="BE247" t="inlineStr">
        <is>
          <t>interdiszciplináris terület, amely olyan intelligens gépek fejlesztésére összpontosít, amelyek képesek kölcsönhatásba lépni a fizikai világgal és tanulni az interakcióikból</t>
        </is>
      </c>
      <c r="BF247" s="2" t="inlineStr">
        <is>
          <t>IA incarnata|
intelligenza artificiale incarnata</t>
        </is>
      </c>
      <c r="BG247" s="2" t="inlineStr">
        <is>
          <t>3|
3</t>
        </is>
      </c>
      <c r="BH247" s="2" t="inlineStr">
        <is>
          <t xml:space="preserve">|
</t>
        </is>
      </c>
      <c r="BI247" t="inlineStr">
        <is>
          <t>campo disciplinare che studia e sviluppa sistemi di IA che non solo permettono di prendere decisioni intelligenti basate su informazioni sensoriali e sul contesto, ma anche di tradurle in azioni attraverso un corpo fisico</t>
        </is>
      </c>
      <c r="BJ247" s="2" t="inlineStr">
        <is>
          <t>integruotas DI</t>
        </is>
      </c>
      <c r="BK247" s="2" t="inlineStr">
        <is>
          <t>3</t>
        </is>
      </c>
      <c r="BL247" s="2" t="inlineStr">
        <is>
          <t/>
        </is>
      </c>
      <c r="BM247" t="inlineStr">
        <is>
          <t>tarpdalykinė sritis, kurioje daugiausia dėmesio skiriama protingų mašinų, kurios galėtų sąveikauti su fizine aplinka ir iš tokios saveikos pasimokytų, kūrimui</t>
        </is>
      </c>
      <c r="BN247" s="2" t="inlineStr">
        <is>
          <t>iemiesotais MI</t>
        </is>
      </c>
      <c r="BO247" s="2" t="inlineStr">
        <is>
          <t>2</t>
        </is>
      </c>
      <c r="BP247" s="2" t="inlineStr">
        <is>
          <t/>
        </is>
      </c>
      <c r="BQ247" t="inlineStr">
        <is>
          <t>starpdisciplināra joma, kas vērsta uz tādu inteliģentu mašīnu izstrādi, kuras spēj mijiedarboties ar fizisko pasauli un mācīties no šīs mijiedarbības</t>
        </is>
      </c>
      <c r="BR247" s="2" t="inlineStr">
        <is>
          <t>IA inkorporata|
intelliġenza artifiċjali inkorporata</t>
        </is>
      </c>
      <c r="BS247" s="2" t="inlineStr">
        <is>
          <t>3|
3</t>
        </is>
      </c>
      <c r="BT247" s="2" t="inlineStr">
        <is>
          <t xml:space="preserve">|
</t>
        </is>
      </c>
      <c r="BU247" t="inlineStr">
        <is>
          <t>it-tagħmir ta' sistemi mobbli li jmur lil hinn mis-sempliċi użu ta' algoritmi sabiex is-sistema tkun tista' tlaħħaq mad-dinamika u l-kumplessità tad-dinja reali filwaqt li titgħallem b'mod intelliġenti</t>
        </is>
      </c>
      <c r="BV247" s="2" t="inlineStr">
        <is>
          <t>belichaamde AI</t>
        </is>
      </c>
      <c r="BW247" s="2" t="inlineStr">
        <is>
          <t>3</t>
        </is>
      </c>
      <c r="BX247" s="2" t="inlineStr">
        <is>
          <t/>
        </is>
      </c>
      <c r="BY247" t="inlineStr">
        <is>
          <t>onderzoeksveld van AI dat de zuiver op logaritmes gebaseerde benadering van AI verruimt door het idee van belichaming (embodiment) - de geest is verbonden met het lichaam én het lichaam beïnvloedt de geest - toe te passen op AI</t>
        </is>
      </c>
      <c r="BZ247" s="2" t="inlineStr">
        <is>
          <t>wbudowana sztuczna inteligencja</t>
        </is>
      </c>
      <c r="CA247" s="2" t="inlineStr">
        <is>
          <t>3</t>
        </is>
      </c>
      <c r="CB247" s="2" t="inlineStr">
        <is>
          <t/>
        </is>
      </c>
      <c r="CC247" t="inlineStr">
        <is>
          <t/>
        </is>
      </c>
      <c r="CD247" s="2" t="inlineStr">
        <is>
          <t>IA corporizada|
IA incorporada</t>
        </is>
      </c>
      <c r="CE247" s="2" t="inlineStr">
        <is>
          <t>3|
3</t>
        </is>
      </c>
      <c r="CF247" s="2" t="inlineStr">
        <is>
          <t xml:space="preserve">|
</t>
        </is>
      </c>
      <c r="CG247" t="inlineStr">
        <is>
          <t>&lt;a href="https://iate.europa.eu/entry/result/3591198/pt" target="_blank"&gt;Sistema de IA&lt;/a&gt; materializado num corpo físico, como robôs, drones, carros autónomos, etc.</t>
        </is>
      </c>
      <c r="CH247" t="inlineStr">
        <is>
          <t/>
        </is>
      </c>
      <c r="CI247" t="inlineStr">
        <is>
          <t/>
        </is>
      </c>
      <c r="CJ247" t="inlineStr">
        <is>
          <t/>
        </is>
      </c>
      <c r="CK247" t="inlineStr">
        <is>
          <t/>
        </is>
      </c>
      <c r="CL247" t="inlineStr">
        <is>
          <t/>
        </is>
      </c>
      <c r="CM247" t="inlineStr">
        <is>
          <t/>
        </is>
      </c>
      <c r="CN247" t="inlineStr">
        <is>
          <t/>
        </is>
      </c>
      <c r="CO247" t="inlineStr">
        <is>
          <t/>
        </is>
      </c>
      <c r="CP247" s="2" t="inlineStr">
        <is>
          <t>utelešena umetna inteligenca</t>
        </is>
      </c>
      <c r="CQ247" s="2" t="inlineStr">
        <is>
          <t>3</t>
        </is>
      </c>
      <c r="CR247" s="2" t="inlineStr">
        <is>
          <t/>
        </is>
      </c>
      <c r="CS247" t="inlineStr">
        <is>
          <t/>
        </is>
      </c>
      <c r="CT247" s="2" t="inlineStr">
        <is>
          <t>förkroppsligad AI|
förkroppsligad artificiell intelligens</t>
        </is>
      </c>
      <c r="CU247" s="2" t="inlineStr">
        <is>
          <t>3|
3</t>
        </is>
      </c>
      <c r="CV247" s="2" t="inlineStr">
        <is>
          <t xml:space="preserve">|
</t>
        </is>
      </c>
      <c r="CW247" t="inlineStr">
        <is>
          <t/>
        </is>
      </c>
    </row>
    <row r="248">
      <c r="A248" s="1" t="str">
        <f>HYPERLINK("https://iate.europa.eu/entry/result/3591493/all", "3591493")</f>
        <v>3591493</v>
      </c>
      <c r="B248" t="inlineStr">
        <is>
          <t>EDUCATION AND COMMUNICATIONS</t>
        </is>
      </c>
      <c r="C248" t="inlineStr">
        <is>
          <t>EDUCATION AND COMMUNICATIONS|information and information processing|information processing|artificial intelligence</t>
        </is>
      </c>
      <c r="D248" t="inlineStr">
        <is>
          <t>yes</t>
        </is>
      </c>
      <c r="E248" t="inlineStr">
        <is>
          <t/>
        </is>
      </c>
      <c r="F248" s="2" t="inlineStr">
        <is>
          <t>цикъл „възприемане на външни данни – планиране – действие“</t>
        </is>
      </c>
      <c r="G248" s="2" t="inlineStr">
        <is>
          <t>2</t>
        </is>
      </c>
      <c r="H248" s="2" t="inlineStr">
        <is>
          <t/>
        </is>
      </c>
      <c r="I248" t="inlineStr">
        <is>
          <t>теоретична перспектива, обхващаща 3 стъпки, чрез която се проверява дали за недетерминистични &lt;a href="https://iate.europa.eu/entry/result/3591198/bg" target="_blank"&gt;системи с ИИ&lt;/a&gt; със способности за учене, които могат динамично да адаптират поведението си, може да се счита, че гарантират надежден ИИ</t>
        </is>
      </c>
      <c r="J248" s="2" t="inlineStr">
        <is>
          <t>cyklus „snímání – plánování – jednání“</t>
        </is>
      </c>
      <c r="K248" s="2" t="inlineStr">
        <is>
          <t>2</t>
        </is>
      </c>
      <c r="L248" s="2" t="inlineStr">
        <is>
          <t/>
        </is>
      </c>
      <c r="M248" t="inlineStr">
        <is>
          <t>postup sestávající ze 3 kroků, kterým lze zjistit, zda systém UI se schopností učení, jenž může dynamicky měnit své chování, může být považován za schopný zajistit důvěryhodnou UI</t>
        </is>
      </c>
      <c r="N248" s="2" t="inlineStr">
        <is>
          <t>"sense-plan-act"-cyklus</t>
        </is>
      </c>
      <c r="O248" s="2" t="inlineStr">
        <is>
          <t>3</t>
        </is>
      </c>
      <c r="P248" s="2" t="inlineStr">
        <is>
          <t/>
        </is>
      </c>
      <c r="Q248" t="inlineStr">
        <is>
          <t>teoretisk linse, der omfatter tre trin, til bestemmelse af, hvorvidt &lt;a href="https://iate.europa.eu/entry/result/3591198/da" target="_blank"&gt;kunstig intelligens-systemer&lt;/a&gt; med læringskapacitet, som dynamisk tilpasser deres adfærd, kan benyttes til at opnå pålidelig kunstig intelligens</t>
        </is>
      </c>
      <c r="R248" s="2" t="inlineStr">
        <is>
          <t>Sense-Plan-Act-Zyklus</t>
        </is>
      </c>
      <c r="S248" s="2" t="inlineStr">
        <is>
          <t>3</t>
        </is>
      </c>
      <c r="T248" s="2" t="inlineStr">
        <is>
          <t/>
        </is>
      </c>
      <c r="U248" t="inlineStr">
        <is>
          <t>Architektur für intelligente Robotersysteme, bei der Sensordaten verwendet werden, um ein vollständiges, symbolisches
Abbild der Umwelt des Robotersystems
zu
kreieren und Handlungen auf dieser symbolischen Ebene zu planen und auszuführen</t>
        </is>
      </c>
      <c r="V248" s="2" t="inlineStr">
        <is>
          <t>κύκλος «αίσθησης – σχεδιασμού δράσης – δράσης»</t>
        </is>
      </c>
      <c r="W248" s="2" t="inlineStr">
        <is>
          <t>2</t>
        </is>
      </c>
      <c r="X248" s="2" t="inlineStr">
        <is>
          <t/>
        </is>
      </c>
      <c r="Y248" t="inlineStr">
        <is>
          <t/>
        </is>
      </c>
      <c r="Z248" s="2" t="inlineStr">
        <is>
          <t>sense-plan-act cycle</t>
        </is>
      </c>
      <c r="AA248" s="2" t="inlineStr">
        <is>
          <t>3</t>
        </is>
      </c>
      <c r="AB248" s="2" t="inlineStr">
        <is>
          <t/>
        </is>
      </c>
      <c r="AC248" t="inlineStr">
        <is>
          <t>theoretical lens, comprising 3 'steps', through which to see whether AI systems with learning capabilities that can dynamically adapt their behaviour may be considered to ensure trustworthy AI</t>
        </is>
      </c>
      <c r="AD248" s="2" t="inlineStr">
        <is>
          <t>ciclo de percepción-planificación-acción|
ciclo «sentir-planear-actuar»</t>
        </is>
      </c>
      <c r="AE248" s="2" t="inlineStr">
        <is>
          <t>3|
3</t>
        </is>
      </c>
      <c r="AF248" s="2" t="inlineStr">
        <is>
          <t xml:space="preserve">preferred|
</t>
        </is>
      </c>
      <c r="AG248" t="inlineStr">
        <is>
          <t>Prisma teórico, compuesto por tres etapas, que permite determinar si un &lt;a href="https://iate.europa.eu/entry/result/3591198/es" target="_blank"&gt;sistema de inteligencia artificial &lt;/a&gt;dotado de capacidades de aprendizaje y capaz de adaptar su comportamiento de modo dinámico puede considerarse una IA fiable.</t>
        </is>
      </c>
      <c r="AH248" s="2" t="inlineStr">
        <is>
          <t>„taju-kavanda-tegutse“ tsükkel</t>
        </is>
      </c>
      <c r="AI248" s="2" t="inlineStr">
        <is>
          <t>3</t>
        </is>
      </c>
      <c r="AJ248" s="2" t="inlineStr">
        <is>
          <t/>
        </is>
      </c>
      <c r="AK248" t="inlineStr">
        <is>
          <t>kolme etappi hõlmav teoreetiline vaatepunkt, mille abil saab kontrollida, kas õppimisvõimelise tehisintellektisüsteemi puhul, mis suudab oma käitumist dünaamiliselt kohandada, on tagatud usaldusväärne tehisintellekt</t>
        </is>
      </c>
      <c r="AL248" s="2" t="inlineStr">
        <is>
          <t>havainto-suunnittelu-toiminto -sykli</t>
        </is>
      </c>
      <c r="AM248" s="2" t="inlineStr">
        <is>
          <t>3</t>
        </is>
      </c>
      <c r="AN248" s="2" t="inlineStr">
        <is>
          <t/>
        </is>
      </c>
      <c r="AO248" t="inlineStr">
        <is>
          <t>teoreettinen näkökulma, jossa tarkastellaan kolmen vaiheen kautta, voidaanko oppimiskykyisillä tekoälyjärjestelmillä, jotka voivat mukauttaa käyttäytymistään dynaamisesti, taata luotettava tekoäly</t>
        </is>
      </c>
      <c r="AP248" s="2" t="inlineStr">
        <is>
          <t>cycle "détection-planification-action"</t>
        </is>
      </c>
      <c r="AQ248" s="2" t="inlineStr">
        <is>
          <t>2</t>
        </is>
      </c>
      <c r="AR248" s="2" t="inlineStr">
        <is>
          <t/>
        </is>
      </c>
      <c r="AS248" t="inlineStr">
        <is>
          <t>prisme théorique, comprenant trois "étapes", à travers lequel déterminer si un système d'intelligence artificielle doté de capacités d'apprentissage et capable d'adapter son comportement de façon
dynamique peut être considéré comme une IA digne de confiance</t>
        </is>
      </c>
      <c r="AT248" s="2" t="inlineStr">
        <is>
          <t>timthriall braith-pleanáil-gníomhaigh</t>
        </is>
      </c>
      <c r="AU248" s="2" t="inlineStr">
        <is>
          <t>3</t>
        </is>
      </c>
      <c r="AV248" s="2" t="inlineStr">
        <is>
          <t/>
        </is>
      </c>
      <c r="AW248" t="inlineStr">
        <is>
          <t/>
        </is>
      </c>
      <c r="AX248" s="2" t="inlineStr">
        <is>
          <t>ciklus „osjeti – planiraj –djeluj”</t>
        </is>
      </c>
      <c r="AY248" s="2" t="inlineStr">
        <is>
          <t>3</t>
        </is>
      </c>
      <c r="AZ248" s="2" t="inlineStr">
        <is>
          <t/>
        </is>
      </c>
      <c r="BA248" t="inlineStr">
        <is>
          <t>teorijski okvir od tri „koraka” s pomoću kojih se razmatra mogu li se sustavi umjetne inteligencije s mogućnostima učenja koji mogu dinamično prilagoditi svoje ponašanje smatrati pouzdanom umjetnom inteligencijom</t>
        </is>
      </c>
      <c r="BB248" t="inlineStr">
        <is>
          <t/>
        </is>
      </c>
      <c r="BC248" t="inlineStr">
        <is>
          <t/>
        </is>
      </c>
      <c r="BD248" t="inlineStr">
        <is>
          <t/>
        </is>
      </c>
      <c r="BE248" t="inlineStr">
        <is>
          <t/>
        </is>
      </c>
      <c r="BF248" s="2" t="inlineStr">
        <is>
          <t>ciclo percezione/pianificazione/azione</t>
        </is>
      </c>
      <c r="BG248" s="2" t="inlineStr">
        <is>
          <t>3</t>
        </is>
      </c>
      <c r="BH248" s="2" t="inlineStr">
        <is>
          <t/>
        </is>
      </c>
      <c r="BI248" t="inlineStr">
        <is>
          <t>prospettiva teorica che comprende tre fasi attraverso le quali verificare se i sistemi di IA con capacità di apprendimento che sono in grado di adattare dinamicamente il loro comportamento possano garantire un'IA affidabile</t>
        </is>
      </c>
      <c r="BJ248" s="2" t="inlineStr">
        <is>
          <t>ciklas „surinkti informaciją – suplanuoti – veikti“</t>
        </is>
      </c>
      <c r="BK248" s="2" t="inlineStr">
        <is>
          <t>2</t>
        </is>
      </c>
      <c r="BL248" s="2" t="inlineStr">
        <is>
          <t/>
        </is>
      </c>
      <c r="BM248" t="inlineStr">
        <is>
          <t>teorinis ciklas, kurį sudaro 3 žingsniai, pagal kuriuos galima matyti, kaip mokytis pajėgios DI sistemos gali taip dinamiškai pritaikyti savo elgesį, kad jas būtų galima laikyti patikimu dirbtiniu intelektu</t>
        </is>
      </c>
      <c r="BN248" s="2" t="inlineStr">
        <is>
          <t>cikls "uztvert-plānot-rīkoties"</t>
        </is>
      </c>
      <c r="BO248" s="2" t="inlineStr">
        <is>
          <t>3</t>
        </is>
      </c>
      <c r="BP248" s="2" t="inlineStr">
        <is>
          <t/>
        </is>
      </c>
      <c r="BQ248" t="inlineStr">
        <is>
          <t>teorētiska prizma, caur kuru var aplūkot, vai MI sistēmas, kas spēj mācīties un prot dinamiski pielāgot savu uzvedību, var uzskatīt par nedeterministiskām
sistēmām, kuru uzvedība var būt neparedzēta</t>
        </is>
      </c>
      <c r="BR248" s="2" t="inlineStr">
        <is>
          <t>ċiklu ta’ “sens-pjan-azzjoni”</t>
        </is>
      </c>
      <c r="BS248" s="2" t="inlineStr">
        <is>
          <t>3</t>
        </is>
      </c>
      <c r="BT248" s="2" t="inlineStr">
        <is>
          <t/>
        </is>
      </c>
      <c r="BU248" t="inlineStr">
        <is>
          <t>lenti teoretika, magħmula minn 3 "stadji", li biha nistgħu naraw jekk sistemi tal-AI, li għandhom kapaċitajiet ta’ tagħlim li bihom jistgħu jadattaw l-imġiba tagħhom, jistgħux jitqiesu biex tiġi żgurata AI affidabbli</t>
        </is>
      </c>
      <c r="BV248" s="2" t="inlineStr">
        <is>
          <t>cyclus van waarnemen-plannen-handelen</t>
        </is>
      </c>
      <c r="BW248" s="2" t="inlineStr">
        <is>
          <t>3</t>
        </is>
      </c>
      <c r="BX248" s="2" t="inlineStr">
        <is>
          <t/>
        </is>
      </c>
      <c r="BY248" t="inlineStr">
        <is>
          <t>theoretisch kader bestaande uit drie stappen waardoor kan worden nagegaan of AI-systemen met leervermogen en die hun gedrag dynamisch kunnen aanpassen, als betrouwbare AI kunnen worden beschouwd</t>
        </is>
      </c>
      <c r="BZ248" s="2" t="inlineStr">
        <is>
          <t>zasada „wyczuwaj, planuj, działaj”</t>
        </is>
      </c>
      <c r="CA248" s="2" t="inlineStr">
        <is>
          <t>3</t>
        </is>
      </c>
      <c r="CB248" s="2" t="inlineStr">
        <is>
          <t/>
        </is>
      </c>
      <c r="CC248" t="inlineStr">
        <is>
          <t>teoretyczna miara, obejmująca trzy etapy, pozwalająca na sprawdzenie, czy &lt;a href="https://iate.europa.eu/entry/slideshow/1620380870784/3591198/pl" target="_blank"&gt;system sztucznej inteligencji&lt;/a&gt; o zdolnościach do uczenia się umie dynamicznie dostosowywać swoje zachowanie, tak aby były uznawane za wiarygodne</t>
        </is>
      </c>
      <c r="CD248" s="2" t="inlineStr">
        <is>
          <t>ciclo de perceção-planeamento-ação</t>
        </is>
      </c>
      <c r="CE248" s="2" t="inlineStr">
        <is>
          <t>3</t>
        </is>
      </c>
      <c r="CF248" s="2" t="inlineStr">
        <is>
          <t/>
        </is>
      </c>
      <c r="CG248" t="inlineStr">
        <is>
          <t>Modelo teórico, composto por três etapas, que permite determinar se um &lt;a href="https://iate.europa.eu/entry/result/3591198/es" target="_blank"&gt;sistema de inteligência artificial&lt;/a&gt; dotado de capacidades de aprendizagem e capaz de adaptar o seu comportamento de modo dinâmico pode considerar-se uma IA de confiança.</t>
        </is>
      </c>
      <c r="CH248" t="inlineStr">
        <is>
          <t/>
        </is>
      </c>
      <c r="CI248" t="inlineStr">
        <is>
          <t/>
        </is>
      </c>
      <c r="CJ248" t="inlineStr">
        <is>
          <t/>
        </is>
      </c>
      <c r="CK248" t="inlineStr">
        <is>
          <t/>
        </is>
      </c>
      <c r="CL248" t="inlineStr">
        <is>
          <t/>
        </is>
      </c>
      <c r="CM248" t="inlineStr">
        <is>
          <t/>
        </is>
      </c>
      <c r="CN248" t="inlineStr">
        <is>
          <t/>
        </is>
      </c>
      <c r="CO248" t="inlineStr">
        <is>
          <t/>
        </is>
      </c>
      <c r="CP248" s="2" t="inlineStr">
        <is>
          <t>cikel „zaznavanje-načrtovanje-akcija“</t>
        </is>
      </c>
      <c r="CQ248" s="2" t="inlineStr">
        <is>
          <t>3</t>
        </is>
      </c>
      <c r="CR248" s="2" t="inlineStr">
        <is>
          <t/>
        </is>
      </c>
      <c r="CS248" t="inlineStr">
        <is>
          <t>trostopenjski teoretični okvir, prek katerega se določi, ali dani &lt;a href="https://iate.europa.eu/entry/result/3591198/sl" target="_blank"&gt;sistem AI&lt;/a&gt;, ki ima učne sposobnosti in lahko dinamično prilagaja svoje ravnanje, velja za &lt;a href="https://iate.europa.eu/entry/slideshow/1627458530319/3571274/sl" target="_blank"&gt;zaupanja vredno umetno inteligenco&lt;/a&gt;</t>
        </is>
      </c>
      <c r="CT248" s="2" t="inlineStr">
        <is>
          <t>"uppfatta-planera-agera"-cykel</t>
        </is>
      </c>
      <c r="CU248" s="2" t="inlineStr">
        <is>
          <t>2</t>
        </is>
      </c>
      <c r="CV248" s="2" t="inlineStr">
        <is>
          <t/>
        </is>
      </c>
      <c r="CW248" t="inlineStr">
        <is>
          <t/>
        </is>
      </c>
    </row>
    <row r="249">
      <c r="A249" s="1" t="str">
        <f>HYPERLINK("https://iate.europa.eu/entry/result/3582809/all", "3582809")</f>
        <v>3582809</v>
      </c>
      <c r="B249" t="inlineStr">
        <is>
          <t>EDUCATION AND COMMUNICATIONS</t>
        </is>
      </c>
      <c r="C249" t="inlineStr">
        <is>
          <t>EDUCATION AND COMMUNICATIONS|information and information processing|information processing|artificial intelligence</t>
        </is>
      </c>
      <c r="D249" t="inlineStr">
        <is>
          <t>yes</t>
        </is>
      </c>
      <c r="E249" t="inlineStr">
        <is>
          <t/>
        </is>
      </c>
      <c r="F249" s="2" t="inlineStr">
        <is>
          <t>обясним ИИ|
прозрачен изкуствен интелект|
обясним изкуствен интелект</t>
        </is>
      </c>
      <c r="G249" s="2" t="inlineStr">
        <is>
          <t>3|
3|
3</t>
        </is>
      </c>
      <c r="H249" s="2" t="inlineStr">
        <is>
          <t xml:space="preserve">|
|
</t>
        </is>
      </c>
      <c r="I249" t="inlineStr">
        <is>
          <t>интелигентни системи за управление на данни и информация, при които се запазва проследимостта на процесите на правене на изводи</t>
        </is>
      </c>
      <c r="J249" s="2" t="inlineStr">
        <is>
          <t>interpretovatelná umělá inteligence|
transparentní umělá inteligence|
vysvětlitelná umělá inteligence</t>
        </is>
      </c>
      <c r="K249" s="2" t="inlineStr">
        <is>
          <t>2|
3|
3</t>
        </is>
      </c>
      <c r="L249" s="2" t="inlineStr">
        <is>
          <t xml:space="preserve">|
|
</t>
        </is>
      </c>
      <c r="M249" t="inlineStr">
        <is>
          <t>způsob vytváření umělé inteligence, jejíž procesy jsou
transparentní, schopnosti a účel systémů UI jsou otevřeně sdělovány a
rozhodnutí jsou v maximálním možném rozsahu vysvětlitelná subjektům, kterých se
přímo či nepřímo dotýkají</t>
        </is>
      </c>
      <c r="N249" s="2" t="inlineStr">
        <is>
          <t>forklarlig AI|
forklarbar AI|
forklarlig kunstig intelligens|
gennemsigtig AI|
forklarbar kunstig intelligens|
XAI</t>
        </is>
      </c>
      <c r="O249" s="2" t="inlineStr">
        <is>
          <t>3|
3|
3|
3|
3|
3</t>
        </is>
      </c>
      <c r="P249" s="2" t="inlineStr">
        <is>
          <t xml:space="preserve">|
|
|
|
|
</t>
        </is>
      </c>
      <c r="Q249" t="inlineStr">
        <is>
          <t>metoder og teknikker, hvor computeren kan beskrive, hvordan den er kommet frem til et givent resultat</t>
        </is>
      </c>
      <c r="R249" s="2" t="inlineStr">
        <is>
          <t>erklärbare KI|
XAI|
erklärbare künstliche Intelligenz</t>
        </is>
      </c>
      <c r="S249" s="2" t="inlineStr">
        <is>
          <t>3|
3|
3</t>
        </is>
      </c>
      <c r="T249" s="2" t="inlineStr">
        <is>
          <t xml:space="preserve">|
|
</t>
        </is>
      </c>
      <c r="U249" t="inlineStr">
        <is>
          <t>KI, bei der nachträglich durch Interpretation der Algorithmen der Lösungsweg erklärt wird</t>
        </is>
      </c>
      <c r="V249" s="2" t="inlineStr">
        <is>
          <t>εξηγήσιμη τεχνητή νοημοσύνη|
κατανοητή τεχνητή νοημοσύνη|
διαφανής τεχνητή νοημοσύνη</t>
        </is>
      </c>
      <c r="W249" s="2" t="inlineStr">
        <is>
          <t>2|
3|
2</t>
        </is>
      </c>
      <c r="X249" s="2" t="inlineStr">
        <is>
          <t xml:space="preserve">|
|
</t>
        </is>
      </c>
      <c r="Y249" t="inlineStr">
        <is>
          <t>τομέας της έρευνας που επικεντρώνεται στην ανάπτυξη συστημάτων τεχνητής νοημοσύνης που εξασφαλίζουν ότι οι ενέργειές τους είναι κατανοητές από
τους ανθρώπους</t>
        </is>
      </c>
      <c r="Z249" s="2" t="inlineStr">
        <is>
          <t>explainable AI|
XAI|
interpretable artificial intelligence|
transparent AI|
interpretable AI|
transparent artificial intelligence|
explainable artificial intelligence</t>
        </is>
      </c>
      <c r="AA249" s="2" t="inlineStr">
        <is>
          <t>3|
3|
1|
3|
3|
1|
3</t>
        </is>
      </c>
      <c r="AB249" s="2" t="inlineStr">
        <is>
          <t xml:space="preserve">|
|
|
|
|
|
</t>
        </is>
      </c>
      <c r="AC249" t="inlineStr">
        <is>
          <t>&lt;p&gt;field that focuses on designing &lt;a href="https://iate.europa.eu/entry/result/3571274/en" target="_blank"&gt;artificial intelligence&lt;/a&gt; systems that are able to explain their recommendations to human users so that they can understand, appropriately trust, and effectively manage those systems&lt;/p&gt;</t>
        </is>
      </c>
      <c r="AD249" s="2" t="inlineStr">
        <is>
          <t>inteligencia artificial explicable|
IA explicable|
IAE</t>
        </is>
      </c>
      <c r="AE249" s="2" t="inlineStr">
        <is>
          <t>3|
3|
3</t>
        </is>
      </c>
      <c r="AF249" s="2" t="inlineStr">
        <is>
          <t xml:space="preserve">|
|
</t>
        </is>
      </c>
      <c r="AG249" t="inlineStr">
        <is>
          <t>Rama de la &lt;a href="https://iate.europa.eu/entry/result/3571274/en" target="_blank"&gt;inteligencia artificial (IA)&lt;/a&gt; que se centra en la concepción de &lt;a href="https://iate.europa.eu/entry/result/3591198/es" target="_blank"&gt;sistemas de IA&lt;/a&gt; que permitan a la persona que los utiliza identificar y comprender las decisiones que motivan los resultados generados por el sistema, de modo que este pueda modificarse de acuerdo con las necesidades del usuario.</t>
        </is>
      </c>
      <c r="AH249" s="2" t="inlineStr">
        <is>
          <t>seletuslik intellektitehnika</t>
        </is>
      </c>
      <c r="AI249" s="2" t="inlineStr">
        <is>
          <t>3</t>
        </is>
      </c>
      <c r="AJ249" s="2" t="inlineStr">
        <is>
          <t/>
        </is>
      </c>
      <c r="AK249" t="inlineStr">
        <is>
          <t>intellektitehnika valdkond, kus tegeletakse selliste tehisintellektisüsteemide loomisega, mis võimaldavad inimkasutajatel mõista süsteemi antud soovitusi, et inimesed saaksid selliseid süsteeme usaldada ja tõhusalt hallata</t>
        </is>
      </c>
      <c r="AL249" s="2" t="inlineStr">
        <is>
          <t>selitettävä tekoäly</t>
        </is>
      </c>
      <c r="AM249" s="2" t="inlineStr">
        <is>
          <t>3</t>
        </is>
      </c>
      <c r="AN249" s="2" t="inlineStr">
        <is>
          <t/>
        </is>
      </c>
      <c r="AO249" t="inlineStr">
        <is>
          <t>tekoälyjärjestelmät, jotka ovat avoimia, joiden kapasiteetti ja
tarkoitus ilmoitetaan avoimesti ja joiden päätökset on mahdollisuuksien mukaan pystyttävä selittämään niille,
joihin ne suoraan tai välillisesti vaikuttavat</t>
        </is>
      </c>
      <c r="AP249" s="2" t="inlineStr">
        <is>
          <t>intelligence artificielle transparente|
IA explicable|
intelligence artificielle explicable|
IA transparente</t>
        </is>
      </c>
      <c r="AQ249" s="2" t="inlineStr">
        <is>
          <t>3|
3|
3|
3</t>
        </is>
      </c>
      <c r="AR249" s="2" t="inlineStr">
        <is>
          <t xml:space="preserve">|
|
|
</t>
        </is>
      </c>
      <c r="AS249" t="inlineStr">
        <is>
          <t>domaine qui se concentre sur la conception de systèmes d'intelligence artificielle capables d'expliquer leurs décisions afin de permettre à l'être humain de comprendre leur processus de prise de décision ou leurs actions</t>
        </is>
      </c>
      <c r="AT249" s="2" t="inlineStr">
        <is>
          <t>intleacht shaorga inmhínithe|
intleacht shaorga thrédhearcach</t>
        </is>
      </c>
      <c r="AU249" s="2" t="inlineStr">
        <is>
          <t>3|
3</t>
        </is>
      </c>
      <c r="AV249" s="2" t="inlineStr">
        <is>
          <t xml:space="preserve">|
</t>
        </is>
      </c>
      <c r="AW249" t="inlineStr">
        <is>
          <t/>
        </is>
      </c>
      <c r="AX249" s="2" t="inlineStr">
        <is>
          <t>XAI|
objašnjiva umjetna inteligencija</t>
        </is>
      </c>
      <c r="AY249" s="2" t="inlineStr">
        <is>
          <t>3|
3</t>
        </is>
      </c>
      <c r="AZ249" s="2" t="inlineStr">
        <is>
          <t xml:space="preserve">|
</t>
        </is>
      </c>
      <c r="BA249" t="inlineStr">
        <is>
          <t>područje usmjereno na osmišljavanje sustava umjetne inteligencije koji mogu objasniti svoje preporuke korisnicima kako bi mogli razumjeti te sustave, na odgovarajući im način vjerovati i učinkovito upravljati njima</t>
        </is>
      </c>
      <c r="BB249" s="2" t="inlineStr">
        <is>
          <t>MMI|
megmagyarázható mesterséges intelligencia</t>
        </is>
      </c>
      <c r="BC249" s="2" t="inlineStr">
        <is>
          <t>3|
3</t>
        </is>
      </c>
      <c r="BD249" s="2" t="inlineStr">
        <is>
          <t xml:space="preserve">|
</t>
        </is>
      </c>
      <c r="BE249" t="inlineStr">
        <is>
          <t>olyan &lt;a href="https://iate.europa.eu/entry/slideshow/1633448243789/3591198/hu" target="_blank"&gt;mesterségesintelligencia-rendszerek&lt;/a&gt; tervezésére összpontosító terület, amelyek képesek megmagyarázni ajánlásaikat az emberi felhasználók számára, hogy azok megértsék és hatékonyan kezelhessék ezeket a rendszereket</t>
        </is>
      </c>
      <c r="BF249" s="2" t="inlineStr">
        <is>
          <t>intelligenza artificiale spiegabile|
IA spiegabile|
XAI|
IA trasparente|
IA interpretabile</t>
        </is>
      </c>
      <c r="BG249" s="2" t="inlineStr">
        <is>
          <t>3|
3|
3|
3|
3</t>
        </is>
      </c>
      <c r="BH249" s="2" t="inlineStr">
        <is>
          <t xml:space="preserve">|
|
|
|
</t>
        </is>
      </c>
      <c r="BI249" t="inlineStr">
        <is>
          <t>settore incentrato sullo sviluppo di sistemi di intelligenza artificiale [&lt;a href="/entry/result/3571274/all" id="ENTRY_TO_ENTRY_CONVERTER" target="_blank"&gt;IATE:3571274&lt;/a&gt;] capaci di spiegare a un essere umano come sono arrivati a una conclusione, in modo da consentire all'interlocutore di controllare il processo e fidarsi del risultato</t>
        </is>
      </c>
      <c r="BJ249" s="2" t="inlineStr">
        <is>
          <t>paaiškinamas dirbtinis intelektas|
skaidrus dirbtinis intelektas|
paaiškinamas DI</t>
        </is>
      </c>
      <c r="BK249" s="2" t="inlineStr">
        <is>
          <t>3|
3|
3</t>
        </is>
      </c>
      <c r="BL249" s="2" t="inlineStr">
        <is>
          <t xml:space="preserve">|
|
</t>
        </is>
      </c>
      <c r="BM249" t="inlineStr">
        <is>
          <t>sritis, kurioje daugiausia dėmesio skiriama AI sistemoms, kurios gali paaiškinti savo rekomendacijas vartotojams, kad jie galėtų suprasti, veiksmingai valdyti šias sistemas ir jomis tinkamai pasitikėti</t>
        </is>
      </c>
      <c r="BN249" s="2" t="inlineStr">
        <is>
          <t>izskaidrojams MI|
izskaidrojams mākslīgais intelekts</t>
        </is>
      </c>
      <c r="BO249" s="2" t="inlineStr">
        <is>
          <t>3|
3</t>
        </is>
      </c>
      <c r="BP249" s="2" t="inlineStr">
        <is>
          <t xml:space="preserve">|
</t>
        </is>
      </c>
      <c r="BQ249" t="inlineStr">
        <is>
          <t>mākslīgā intelekta sistēma, kas ar dinamiski ģenerētu grafiku vai tekstuāla apraksta palīdzību ļauj cilvēkam saprast, kādā veidā mākslīgā intelekta tehnoloģija ir pieņēmusi lēmumu</t>
        </is>
      </c>
      <c r="BR249" s="2" t="inlineStr">
        <is>
          <t>IA spjegabbli|
intelliġenza artifiċjali spjegabbli</t>
        </is>
      </c>
      <c r="BS249" s="2" t="inlineStr">
        <is>
          <t>3|
3</t>
        </is>
      </c>
      <c r="BT249" s="2" t="inlineStr">
        <is>
          <t xml:space="preserve">|
</t>
        </is>
      </c>
      <c r="BU249" t="inlineStr">
        <is>
          <t>qasam li jiffoka fuq id-disinn ta' sistemi tal-&lt;a href="https://iate.europa.eu/entry/result/3571274/mt" target="_blank"&gt;intelliġenza artifiċjali&lt;/a&gt; li huma kapaċi jispjegaw ir-rakkomandazzjonijiet tagħhom lill-utenti umani sabiex dawn ikunu jistgħu jifhmu, jafdaw u jiġġestixxu lil dawk is-sistemi b'mod effettiv</t>
        </is>
      </c>
      <c r="BV249" s="2" t="inlineStr">
        <is>
          <t>XAI|
verklaarbare artificiële intelligentie|
verklaarbare AI|
verklaarbare kunstmatige intelligentie|
verklaarbare KI</t>
        </is>
      </c>
      <c r="BW249" s="2" t="inlineStr">
        <is>
          <t>3|
3|
3|
3|
2</t>
        </is>
      </c>
      <c r="BX249" s="2" t="inlineStr">
        <is>
          <t xml:space="preserve">|
preferred|
preferred|
|
</t>
        </is>
      </c>
      <c r="BY249" t="inlineStr">
        <is>
          <t>onderzoeksveld dat zich richt op het ontwerpen van artificiële-intelligentiesystemen die in staat zijn hun beslissingen uit te leggen aan menselijke gebruikers</t>
        </is>
      </c>
      <c r="BZ249" s="2" t="inlineStr">
        <is>
          <t>wyjaśnialna sztuczna inteligencja|
wyjaśnialna SI</t>
        </is>
      </c>
      <c r="CA249" s="2" t="inlineStr">
        <is>
          <t>3|
3</t>
        </is>
      </c>
      <c r="CB249" s="2" t="inlineStr">
        <is>
          <t xml:space="preserve">|
</t>
        </is>
      </c>
      <c r="CC249" t="inlineStr">
        <is>
          <t>sztuczna inteligencja oparta na zestawie metod służących odkrywaniu czynników stojących za decyzjami modeli uczenia maszynowego i powiększaniu zrozumienia tego, czego model się nauczył</t>
        </is>
      </c>
      <c r="CD249" s="2" t="inlineStr">
        <is>
          <t>IA explicável|
inteligência artifical explicável</t>
        </is>
      </c>
      <c r="CE249" s="2" t="inlineStr">
        <is>
          <t>3|
3</t>
        </is>
      </c>
      <c r="CF249" s="2" t="inlineStr">
        <is>
          <t xml:space="preserve">|
</t>
        </is>
      </c>
      <c r="CG249" t="inlineStr">
        <is>
          <t>Domínio centrado na conceção de &lt;a href="https://iate.europa.eu/entry/slideshow/1632315904587/3591198/pt" target="_blank"&gt;sistemas de inteligência artificial&lt;/a&gt; capazes de explicar as suas recomendações a utilizadores humanos, de forma a que estes os entendam, confiem neles e os administrem com eficácia.</t>
        </is>
      </c>
      <c r="CH249" s="2" t="inlineStr">
        <is>
          <t>XAI|
IA transparentă|
IA explicabilă|
inteligență artificială explicabilă|
inteligență artificială transparentă</t>
        </is>
      </c>
      <c r="CI249" s="2" t="inlineStr">
        <is>
          <t>2|
2|
2|
3|
2</t>
        </is>
      </c>
      <c r="CJ249" s="2" t="inlineStr">
        <is>
          <t xml:space="preserve">|
|
|
|
</t>
        </is>
      </c>
      <c r="CK249" t="inlineStr">
        <is>
          <t>domeniu care se concentrează
pe conceperea de sisteme de inteligență artificială capabile să își explice
deciziile, astfel încât să permită ființei umane să înțeleagă procesul lor
decizional sau acțiunile lor</t>
        </is>
      </c>
      <c r="CL249" s="2" t="inlineStr">
        <is>
          <t>vysvetliteľná umelá inteligencia|
transparentná umelá inteligencia|
interpretovateľná umelá inteligencia</t>
        </is>
      </c>
      <c r="CM249" s="2" t="inlineStr">
        <is>
          <t>3|
3|
3</t>
        </is>
      </c>
      <c r="CN249" s="2" t="inlineStr">
        <is>
          <t xml:space="preserve">|
|
</t>
        </is>
      </c>
      <c r="CO249" t="inlineStr">
        <is>
          <t>taký spôsob konštruovania umelej inteligencie, ktorým sa zabezpečuje informovanosť, a teda dôvera používateľov voči systémom umelej inteligencie, tým, že sa im zrozumiteľným spôsobom sprístupní a zdôvodní logika, na základe ktorej model vytvorí konkrétny výstup alebo rozhodnutie</t>
        </is>
      </c>
      <c r="CP249" s="2" t="inlineStr">
        <is>
          <t>razložljiva UI|
razložljiva AI|
razložljiva umetna inteligenca</t>
        </is>
      </c>
      <c r="CQ249" s="2" t="inlineStr">
        <is>
          <t>0|
0|
3</t>
        </is>
      </c>
      <c r="CR249" s="2" t="inlineStr">
        <is>
          <t xml:space="preserve">proposed|
proposed|
</t>
        </is>
      </c>
      <c r="CS249" t="inlineStr">
        <is>
          <t/>
        </is>
      </c>
      <c r="CT249" s="2" t="inlineStr">
        <is>
          <t>förklarande artificiell intelligens|
förklarande AI|
XAI</t>
        </is>
      </c>
      <c r="CU249" s="2" t="inlineStr">
        <is>
          <t>3|
3|
3</t>
        </is>
      </c>
      <c r="CV249" s="2" t="inlineStr">
        <is>
          <t xml:space="preserve">|
|
</t>
        </is>
      </c>
      <c r="CW249" t="inlineStr">
        <is>
          <t>system för
artificiell intelligens som kan beskriva för mänskliga användare hur de har kommit fram till sina resultat</t>
        </is>
      </c>
    </row>
    <row r="250">
      <c r="A250" s="1" t="str">
        <f>HYPERLINK("https://iate.europa.eu/entry/result/3578792/all", "3578792")</f>
        <v>3578792</v>
      </c>
      <c r="B250" t="inlineStr">
        <is>
          <t>EDUCATION AND COMMUNICATIONS</t>
        </is>
      </c>
      <c r="C250" t="inlineStr">
        <is>
          <t>EDUCATION AND COMMUNICATIONS|communications|communications systems;EDUCATION AND COMMUNICATIONS|information technology and data processing</t>
        </is>
      </c>
      <c r="D250" t="inlineStr">
        <is>
          <t>yes</t>
        </is>
      </c>
      <c r="E250" t="inlineStr">
        <is>
          <t/>
        </is>
      </c>
      <c r="F250" t="inlineStr">
        <is>
          <t/>
        </is>
      </c>
      <c r="G250" t="inlineStr">
        <is>
          <t/>
        </is>
      </c>
      <c r="H250" t="inlineStr">
        <is>
          <t/>
        </is>
      </c>
      <c r="I250" t="inlineStr">
        <is>
          <t/>
        </is>
      </c>
      <c r="J250" t="inlineStr">
        <is>
          <t/>
        </is>
      </c>
      <c r="K250" t="inlineStr">
        <is>
          <t/>
        </is>
      </c>
      <c r="L250" t="inlineStr">
        <is>
          <t/>
        </is>
      </c>
      <c r="M250" t="inlineStr">
        <is>
          <t/>
        </is>
      </c>
      <c r="N250" t="inlineStr">
        <is>
          <t/>
        </is>
      </c>
      <c r="O250" t="inlineStr">
        <is>
          <t/>
        </is>
      </c>
      <c r="P250" t="inlineStr">
        <is>
          <t/>
        </is>
      </c>
      <c r="Q250" t="inlineStr">
        <is>
          <t/>
        </is>
      </c>
      <c r="R250" t="inlineStr">
        <is>
          <t/>
        </is>
      </c>
      <c r="S250" t="inlineStr">
        <is>
          <t/>
        </is>
      </c>
      <c r="T250" t="inlineStr">
        <is>
          <t/>
        </is>
      </c>
      <c r="U250" t="inlineStr">
        <is>
          <t/>
        </is>
      </c>
      <c r="V250" t="inlineStr">
        <is>
          <t/>
        </is>
      </c>
      <c r="W250" t="inlineStr">
        <is>
          <t/>
        </is>
      </c>
      <c r="X250" t="inlineStr">
        <is>
          <t/>
        </is>
      </c>
      <c r="Y250" t="inlineStr">
        <is>
          <t/>
        </is>
      </c>
      <c r="Z250" s="2" t="inlineStr">
        <is>
          <t>context-awareness|
context awareness</t>
        </is>
      </c>
      <c r="AA250" s="2" t="inlineStr">
        <is>
          <t>1|
3</t>
        </is>
      </c>
      <c r="AB250" s="2" t="inlineStr">
        <is>
          <t xml:space="preserve">|
</t>
        </is>
      </c>
      <c r="AC250" t="inlineStr">
        <is>
          <t>ability of an IT system or its component to collect information about its environment, to analyse this data and to respond accordingly</t>
        </is>
      </c>
      <c r="AD250" s="2" t="inlineStr">
        <is>
          <t>conocimiento del contexto</t>
        </is>
      </c>
      <c r="AE250" s="2" t="inlineStr">
        <is>
          <t>3</t>
        </is>
      </c>
      <c r="AF250" s="2" t="inlineStr">
        <is>
          <t/>
        </is>
      </c>
      <c r="AG250" t="inlineStr">
        <is>
          <t>Capacidad de un sistema informático para recopilar información de su entorno, con el fin de obtener datos y responder adecuadamente.</t>
        </is>
      </c>
      <c r="AH250" s="2" t="inlineStr">
        <is>
          <t>kontekstiteadlikkus</t>
        </is>
      </c>
      <c r="AI250" s="2" t="inlineStr">
        <is>
          <t>3</t>
        </is>
      </c>
      <c r="AJ250" s="2" t="inlineStr">
        <is>
          <t/>
        </is>
      </c>
      <c r="AK250" t="inlineStr">
        <is>
          <t/>
        </is>
      </c>
      <c r="AL250" t="inlineStr">
        <is>
          <t/>
        </is>
      </c>
      <c r="AM250" t="inlineStr">
        <is>
          <t/>
        </is>
      </c>
      <c r="AN250" t="inlineStr">
        <is>
          <t/>
        </is>
      </c>
      <c r="AO250" t="inlineStr">
        <is>
          <t/>
        </is>
      </c>
      <c r="AP250" t="inlineStr">
        <is>
          <t/>
        </is>
      </c>
      <c r="AQ250" t="inlineStr">
        <is>
          <t/>
        </is>
      </c>
      <c r="AR250" t="inlineStr">
        <is>
          <t/>
        </is>
      </c>
      <c r="AS250" t="inlineStr">
        <is>
          <t/>
        </is>
      </c>
      <c r="AT250" s="2" t="inlineStr">
        <is>
          <t>feasacht ar chomhthéacs</t>
        </is>
      </c>
      <c r="AU250" s="2" t="inlineStr">
        <is>
          <t>3</t>
        </is>
      </c>
      <c r="AV250" s="2" t="inlineStr">
        <is>
          <t/>
        </is>
      </c>
      <c r="AW250" t="inlineStr">
        <is>
          <t/>
        </is>
      </c>
      <c r="AX250" t="inlineStr">
        <is>
          <t/>
        </is>
      </c>
      <c r="AY250" t="inlineStr">
        <is>
          <t/>
        </is>
      </c>
      <c r="AZ250" t="inlineStr">
        <is>
          <t/>
        </is>
      </c>
      <c r="BA250" t="inlineStr">
        <is>
          <t/>
        </is>
      </c>
      <c r="BB250" t="inlineStr">
        <is>
          <t/>
        </is>
      </c>
      <c r="BC250" t="inlineStr">
        <is>
          <t/>
        </is>
      </c>
      <c r="BD250" t="inlineStr">
        <is>
          <t/>
        </is>
      </c>
      <c r="BE250" t="inlineStr">
        <is>
          <t/>
        </is>
      </c>
      <c r="BF250" t="inlineStr">
        <is>
          <t/>
        </is>
      </c>
      <c r="BG250" t="inlineStr">
        <is>
          <t/>
        </is>
      </c>
      <c r="BH250" t="inlineStr">
        <is>
          <t/>
        </is>
      </c>
      <c r="BI250" t="inlineStr">
        <is>
          <t/>
        </is>
      </c>
      <c r="BJ250" s="2" t="inlineStr">
        <is>
          <t>konteksto suvokimas|
prisitaikymas prie aplinkos</t>
        </is>
      </c>
      <c r="BK250" s="2" t="inlineStr">
        <is>
          <t>2|
2</t>
        </is>
      </c>
      <c r="BL250" s="2" t="inlineStr">
        <is>
          <t xml:space="preserve">|
</t>
        </is>
      </c>
      <c r="BM250" t="inlineStr">
        <is>
          <t>sistemų gebėjimas reaguoti į aplinką ir pagal tai koreguoti savo veikimą</t>
        </is>
      </c>
      <c r="BN250" s="2" t="inlineStr">
        <is>
          <t>kontekstinformētība</t>
        </is>
      </c>
      <c r="BO250" s="2" t="inlineStr">
        <is>
          <t>3</t>
        </is>
      </c>
      <c r="BP250" s="2" t="inlineStr">
        <is>
          <t/>
        </is>
      </c>
      <c r="BQ250" t="inlineStr">
        <is>
          <t>IT sistēmas vai tās daļu spēja vākt informāciju par tas apkārtējo vidi, analizēt šos datus un attiecīgi reaģēt</t>
        </is>
      </c>
      <c r="BR250" t="inlineStr">
        <is>
          <t/>
        </is>
      </c>
      <c r="BS250" t="inlineStr">
        <is>
          <t/>
        </is>
      </c>
      <c r="BT250" t="inlineStr">
        <is>
          <t/>
        </is>
      </c>
      <c r="BU250" t="inlineStr">
        <is>
          <t/>
        </is>
      </c>
      <c r="BV250" t="inlineStr">
        <is>
          <t/>
        </is>
      </c>
      <c r="BW250" t="inlineStr">
        <is>
          <t/>
        </is>
      </c>
      <c r="BX250" t="inlineStr">
        <is>
          <t/>
        </is>
      </c>
      <c r="BY250" t="inlineStr">
        <is>
          <t/>
        </is>
      </c>
      <c r="BZ250" s="2" t="inlineStr">
        <is>
          <t>świadomość kontekstu</t>
        </is>
      </c>
      <c r="CA250" s="2" t="inlineStr">
        <is>
          <t>3</t>
        </is>
      </c>
      <c r="CB250" s="2" t="inlineStr">
        <is>
          <t/>
        </is>
      </c>
      <c r="CC250" t="inlineStr">
        <is>
          <t>zdolność systemu IT lub jego komponentu do zbierania informacji o swoim środowisku, analizy tych danych i odpowiedniej reakcji</t>
        </is>
      </c>
      <c r="CD250" t="inlineStr">
        <is>
          <t/>
        </is>
      </c>
      <c r="CE250" t="inlineStr">
        <is>
          <t/>
        </is>
      </c>
      <c r="CF250" t="inlineStr">
        <is>
          <t/>
        </is>
      </c>
      <c r="CG250" t="inlineStr">
        <is>
          <t/>
        </is>
      </c>
      <c r="CH250" s="2" t="inlineStr">
        <is>
          <t>conștientizarea contextului</t>
        </is>
      </c>
      <c r="CI250" s="2" t="inlineStr">
        <is>
          <t>3</t>
        </is>
      </c>
      <c r="CJ250" s="2" t="inlineStr">
        <is>
          <t/>
        </is>
      </c>
      <c r="CK250" t="inlineStr">
        <is>
          <t/>
        </is>
      </c>
      <c r="CL250" t="inlineStr">
        <is>
          <t/>
        </is>
      </c>
      <c r="CM250" t="inlineStr">
        <is>
          <t/>
        </is>
      </c>
      <c r="CN250" t="inlineStr">
        <is>
          <t/>
        </is>
      </c>
      <c r="CO250" t="inlineStr">
        <is>
          <t/>
        </is>
      </c>
      <c r="CP250" s="2" t="inlineStr">
        <is>
          <t>kontekstna ozaveščenost</t>
        </is>
      </c>
      <c r="CQ250" s="2" t="inlineStr">
        <is>
          <t>3</t>
        </is>
      </c>
      <c r="CR250" s="2" t="inlineStr">
        <is>
          <t/>
        </is>
      </c>
      <c r="CS250" t="inlineStr">
        <is>
          <t>sposobnost informacijskega sistema ali njegove komponente za zbiranje informacij o svojem okolju, analizo zbranih podatkov in ustrezen odziv</t>
        </is>
      </c>
      <c r="CT250" t="inlineStr">
        <is>
          <t/>
        </is>
      </c>
      <c r="CU250" t="inlineStr">
        <is>
          <t/>
        </is>
      </c>
      <c r="CV250" t="inlineStr">
        <is>
          <t/>
        </is>
      </c>
      <c r="CW250" t="inlineStr">
        <is>
          <t/>
        </is>
      </c>
    </row>
    <row r="251">
      <c r="A251" s="1" t="str">
        <f>HYPERLINK("https://iate.europa.eu/entry/result/3575488/all", "3575488")</f>
        <v>3575488</v>
      </c>
      <c r="B251" t="inlineStr">
        <is>
          <t>EDUCATION AND COMMUNICATIONS</t>
        </is>
      </c>
      <c r="C251" t="inlineStr">
        <is>
          <t>EDUCATION AND COMMUNICATIONS|information technology and data processing</t>
        </is>
      </c>
      <c r="D251" t="inlineStr">
        <is>
          <t>yes</t>
        </is>
      </c>
      <c r="E251" t="inlineStr">
        <is>
          <t/>
        </is>
      </c>
      <c r="F251" t="inlineStr">
        <is>
          <t/>
        </is>
      </c>
      <c r="G251" t="inlineStr">
        <is>
          <t/>
        </is>
      </c>
      <c r="H251" t="inlineStr">
        <is>
          <t/>
        </is>
      </c>
      <c r="I251" t="inlineStr">
        <is>
          <t/>
        </is>
      </c>
      <c r="J251" t="inlineStr">
        <is>
          <t/>
        </is>
      </c>
      <c r="K251" t="inlineStr">
        <is>
          <t/>
        </is>
      </c>
      <c r="L251" t="inlineStr">
        <is>
          <t/>
        </is>
      </c>
      <c r="M251" t="inlineStr">
        <is>
          <t/>
        </is>
      </c>
      <c r="N251" t="inlineStr">
        <is>
          <t/>
        </is>
      </c>
      <c r="O251" t="inlineStr">
        <is>
          <t/>
        </is>
      </c>
      <c r="P251" t="inlineStr">
        <is>
          <t/>
        </is>
      </c>
      <c r="Q251" t="inlineStr">
        <is>
          <t/>
        </is>
      </c>
      <c r="R251" t="inlineStr">
        <is>
          <t/>
        </is>
      </c>
      <c r="S251" t="inlineStr">
        <is>
          <t/>
        </is>
      </c>
      <c r="T251" t="inlineStr">
        <is>
          <t/>
        </is>
      </c>
      <c r="U251" t="inlineStr">
        <is>
          <t/>
        </is>
      </c>
      <c r="V251" t="inlineStr">
        <is>
          <t/>
        </is>
      </c>
      <c r="W251" t="inlineStr">
        <is>
          <t/>
        </is>
      </c>
      <c r="X251" t="inlineStr">
        <is>
          <t/>
        </is>
      </c>
      <c r="Y251" t="inlineStr">
        <is>
          <t/>
        </is>
      </c>
      <c r="Z251" s="2" t="inlineStr">
        <is>
          <t>digital well-being</t>
        </is>
      </c>
      <c r="AA251" s="2" t="inlineStr">
        <is>
          <t>3</t>
        </is>
      </c>
      <c r="AB251" s="2" t="inlineStr">
        <is>
          <t/>
        </is>
      </c>
      <c r="AC251" t="inlineStr">
        <is>
          <t>feeling comfortable, safe and confident when using technology in an online environment</t>
        </is>
      </c>
      <c r="AD251" s="2" t="inlineStr">
        <is>
          <t>bienestar digital</t>
        </is>
      </c>
      <c r="AE251" s="2" t="inlineStr">
        <is>
          <t>3</t>
        </is>
      </c>
      <c r="AF251" s="2" t="inlineStr">
        <is>
          <t/>
        </is>
      </c>
      <c r="AG251" t="inlineStr">
        <is>
          <t>Movimiento que trata de podemos establecer una relación saludable con la tecnología con el fin de poner la tecnología a nuestro servicio para conseguir objetivos en lugar de interrumpirnos, distraernos o convertirse en un obstáculo.</t>
        </is>
      </c>
      <c r="AH251" s="2" t="inlineStr">
        <is>
          <t>digitaalne heaolu</t>
        </is>
      </c>
      <c r="AI251" s="2" t="inlineStr">
        <is>
          <t>3</t>
        </is>
      </c>
      <c r="AJ251" s="2" t="inlineStr">
        <is>
          <t/>
        </is>
      </c>
      <c r="AK251" t="inlineStr">
        <is>
          <t/>
        </is>
      </c>
      <c r="AL251" t="inlineStr">
        <is>
          <t/>
        </is>
      </c>
      <c r="AM251" t="inlineStr">
        <is>
          <t/>
        </is>
      </c>
      <c r="AN251" t="inlineStr">
        <is>
          <t/>
        </is>
      </c>
      <c r="AO251" t="inlineStr">
        <is>
          <t/>
        </is>
      </c>
      <c r="AP251" t="inlineStr">
        <is>
          <t/>
        </is>
      </c>
      <c r="AQ251" t="inlineStr">
        <is>
          <t/>
        </is>
      </c>
      <c r="AR251" t="inlineStr">
        <is>
          <t/>
        </is>
      </c>
      <c r="AS251" t="inlineStr">
        <is>
          <t/>
        </is>
      </c>
      <c r="AT251" s="2" t="inlineStr">
        <is>
          <t>dea-bhail dhigiteach</t>
        </is>
      </c>
      <c r="AU251" s="2" t="inlineStr">
        <is>
          <t>3</t>
        </is>
      </c>
      <c r="AV251" s="2" t="inlineStr">
        <is>
          <t/>
        </is>
      </c>
      <c r="AW251" t="inlineStr">
        <is>
          <t/>
        </is>
      </c>
      <c r="AX251" t="inlineStr">
        <is>
          <t/>
        </is>
      </c>
      <c r="AY251" t="inlineStr">
        <is>
          <t/>
        </is>
      </c>
      <c r="AZ251" t="inlineStr">
        <is>
          <t/>
        </is>
      </c>
      <c r="BA251" t="inlineStr">
        <is>
          <t/>
        </is>
      </c>
      <c r="BB251" t="inlineStr">
        <is>
          <t/>
        </is>
      </c>
      <c r="BC251" t="inlineStr">
        <is>
          <t/>
        </is>
      </c>
      <c r="BD251" t="inlineStr">
        <is>
          <t/>
        </is>
      </c>
      <c r="BE251" t="inlineStr">
        <is>
          <t/>
        </is>
      </c>
      <c r="BF251" s="2" t="inlineStr">
        <is>
          <t>l'essere a proprio agio nel mondo digitale</t>
        </is>
      </c>
      <c r="BG251" s="2" t="inlineStr">
        <is>
          <t>3</t>
        </is>
      </c>
      <c r="BH251" s="2" t="inlineStr">
        <is>
          <t/>
        </is>
      </c>
      <c r="BI251" t="inlineStr">
        <is>
          <t/>
        </is>
      </c>
      <c r="BJ251" s="2" t="inlineStr">
        <is>
          <t>skaitmeninė gerovė</t>
        </is>
      </c>
      <c r="BK251" s="2" t="inlineStr">
        <is>
          <t>3</t>
        </is>
      </c>
      <c r="BL251" s="2" t="inlineStr">
        <is>
          <t/>
        </is>
      </c>
      <c r="BM251" t="inlineStr">
        <is>
          <t>būsena, kai technologijų naudotojai turi pakankamų techninių įgūdžių ir elektroninėje erdvėje jaučiasi saugūs ir užtikrinti</t>
        </is>
      </c>
      <c r="BN251" s="2" t="inlineStr">
        <is>
          <t>digitālais komforts</t>
        </is>
      </c>
      <c r="BO251" s="2" t="inlineStr">
        <is>
          <t>3</t>
        </is>
      </c>
      <c r="BP251" s="2" t="inlineStr">
        <is>
          <t/>
        </is>
      </c>
      <c r="BQ251" t="inlineStr">
        <is>
          <t>drošības, pārliecības un komforta izjūta, izmantojot tehnoloģijas tiešsaistes vidē</t>
        </is>
      </c>
      <c r="BR251" t="inlineStr">
        <is>
          <t/>
        </is>
      </c>
      <c r="BS251" t="inlineStr">
        <is>
          <t/>
        </is>
      </c>
      <c r="BT251" t="inlineStr">
        <is>
          <t/>
        </is>
      </c>
      <c r="BU251" t="inlineStr">
        <is>
          <t/>
        </is>
      </c>
      <c r="BV251" t="inlineStr">
        <is>
          <t/>
        </is>
      </c>
      <c r="BW251" t="inlineStr">
        <is>
          <t/>
        </is>
      </c>
      <c r="BX251" t="inlineStr">
        <is>
          <t/>
        </is>
      </c>
      <c r="BY251" t="inlineStr">
        <is>
          <t/>
        </is>
      </c>
      <c r="BZ251" s="2" t="inlineStr">
        <is>
          <t>dobrostan cyfrowy|
komfort cyfrowy</t>
        </is>
      </c>
      <c r="CA251" s="2" t="inlineStr">
        <is>
          <t>3|
3</t>
        </is>
      </c>
      <c r="CB251" s="2" t="inlineStr">
        <is>
          <t xml:space="preserve">|
</t>
        </is>
      </c>
      <c r="CC251" t="inlineStr">
        <is>
          <t/>
        </is>
      </c>
      <c r="CD251" t="inlineStr">
        <is>
          <t/>
        </is>
      </c>
      <c r="CE251" t="inlineStr">
        <is>
          <t/>
        </is>
      </c>
      <c r="CF251" t="inlineStr">
        <is>
          <t/>
        </is>
      </c>
      <c r="CG251" t="inlineStr">
        <is>
          <t/>
        </is>
      </c>
      <c r="CH251" s="2" t="inlineStr">
        <is>
          <t>bunăstare digitală|
confort digital</t>
        </is>
      </c>
      <c r="CI251" s="2" t="inlineStr">
        <is>
          <t>3|
3</t>
        </is>
      </c>
      <c r="CJ251" s="2" t="inlineStr">
        <is>
          <t xml:space="preserve">|
</t>
        </is>
      </c>
      <c r="CK251" t="inlineStr">
        <is>
          <t/>
        </is>
      </c>
      <c r="CL251" t="inlineStr">
        <is>
          <t/>
        </is>
      </c>
      <c r="CM251" t="inlineStr">
        <is>
          <t/>
        </is>
      </c>
      <c r="CN251" t="inlineStr">
        <is>
          <t/>
        </is>
      </c>
      <c r="CO251" t="inlineStr">
        <is>
          <t/>
        </is>
      </c>
      <c r="CP251" s="2" t="inlineStr">
        <is>
          <t>digitalno udobje</t>
        </is>
      </c>
      <c r="CQ251" s="2" t="inlineStr">
        <is>
          <t>3</t>
        </is>
      </c>
      <c r="CR251" s="2" t="inlineStr">
        <is>
          <t/>
        </is>
      </c>
      <c r="CS251" t="inlineStr">
        <is>
          <t>udobno, varno in zaupno počutje pri uporabi tehnologije v spletnem okolju</t>
        </is>
      </c>
      <c r="CT251" t="inlineStr">
        <is>
          <t/>
        </is>
      </c>
      <c r="CU251" t="inlineStr">
        <is>
          <t/>
        </is>
      </c>
      <c r="CV251" t="inlineStr">
        <is>
          <t/>
        </is>
      </c>
      <c r="CW251" t="inlineStr">
        <is>
          <t/>
        </is>
      </c>
    </row>
    <row r="252">
      <c r="A252" s="1" t="str">
        <f>HYPERLINK("https://iate.europa.eu/entry/result/3575012/all", "3575012")</f>
        <v>3575012</v>
      </c>
      <c r="B252" t="inlineStr">
        <is>
          <t>EDUCATION AND COMMUNICATIONS</t>
        </is>
      </c>
      <c r="C252" t="inlineStr">
        <is>
          <t>EDUCATION AND COMMUNICATIONS|communications|communications systems;EDUCATION AND COMMUNICATIONS|information technology and data processing</t>
        </is>
      </c>
      <c r="D252" t="inlineStr">
        <is>
          <t>yes</t>
        </is>
      </c>
      <c r="E252" t="inlineStr">
        <is>
          <t/>
        </is>
      </c>
      <c r="F252" t="inlineStr">
        <is>
          <t/>
        </is>
      </c>
      <c r="G252" t="inlineStr">
        <is>
          <t/>
        </is>
      </c>
      <c r="H252" t="inlineStr">
        <is>
          <t/>
        </is>
      </c>
      <c r="I252" t="inlineStr">
        <is>
          <t/>
        </is>
      </c>
      <c r="J252" t="inlineStr">
        <is>
          <t/>
        </is>
      </c>
      <c r="K252" t="inlineStr">
        <is>
          <t/>
        </is>
      </c>
      <c r="L252" t="inlineStr">
        <is>
          <t/>
        </is>
      </c>
      <c r="M252" t="inlineStr">
        <is>
          <t/>
        </is>
      </c>
      <c r="N252" t="inlineStr">
        <is>
          <t/>
        </is>
      </c>
      <c r="O252" t="inlineStr">
        <is>
          <t/>
        </is>
      </c>
      <c r="P252" t="inlineStr">
        <is>
          <t/>
        </is>
      </c>
      <c r="Q252" t="inlineStr">
        <is>
          <t/>
        </is>
      </c>
      <c r="R252" t="inlineStr">
        <is>
          <t/>
        </is>
      </c>
      <c r="S252" t="inlineStr">
        <is>
          <t/>
        </is>
      </c>
      <c r="T252" t="inlineStr">
        <is>
          <t/>
        </is>
      </c>
      <c r="U252" t="inlineStr">
        <is>
          <t/>
        </is>
      </c>
      <c r="V252" t="inlineStr">
        <is>
          <t/>
        </is>
      </c>
      <c r="W252" t="inlineStr">
        <is>
          <t/>
        </is>
      </c>
      <c r="X252" t="inlineStr">
        <is>
          <t/>
        </is>
      </c>
      <c r="Y252" t="inlineStr">
        <is>
          <t/>
        </is>
      </c>
      <c r="Z252" s="2" t="inlineStr">
        <is>
          <t>CP|
control plane</t>
        </is>
      </c>
      <c r="AA252" s="2" t="inlineStr">
        <is>
          <t>3|
3</t>
        </is>
      </c>
      <c r="AB252" s="2" t="inlineStr">
        <is>
          <t xml:space="preserve">|
</t>
        </is>
      </c>
      <c r="AC252" t="inlineStr">
        <is>
          <t>part of the router architecture that is concerned with drawing the network topology, or the information in a routing table that defines what to do with incoming packets</t>
        </is>
      </c>
      <c r="AD252" s="2" t="inlineStr">
        <is>
          <t>plano de control</t>
        </is>
      </c>
      <c r="AE252" s="2" t="inlineStr">
        <is>
          <t>3</t>
        </is>
      </c>
      <c r="AF252" s="2" t="inlineStr">
        <is>
          <t/>
        </is>
      </c>
      <c r="AG252" t="inlineStr">
        <is>
          <t>Cualquier acción que controle el plano de datos de un dispositivo de red, como la creación de las tablas de enrutamiento IP, el protocolo de resolución de direcciones IP (ARP), una tabla de direcciones MAC, etc.</t>
        </is>
      </c>
      <c r="AH252" s="2" t="inlineStr">
        <is>
          <t>juhttasand</t>
        </is>
      </c>
      <c r="AI252" s="2" t="inlineStr">
        <is>
          <t>3</t>
        </is>
      </c>
      <c r="AJ252" s="2" t="inlineStr">
        <is>
          <t/>
        </is>
      </c>
      <c r="AK252" t="inlineStr">
        <is>
          <t>signaalimist juhtiv tasand marsruuteri või kommutaatori arhitektuuri standardmudelites: tegeleb võrgu topoloogiaga marsruutimisteabe põhjal, määrab sisenevate pakettide töötluse</t>
        </is>
      </c>
      <c r="AL252" t="inlineStr">
        <is>
          <t/>
        </is>
      </c>
      <c r="AM252" t="inlineStr">
        <is>
          <t/>
        </is>
      </c>
      <c r="AN252" t="inlineStr">
        <is>
          <t/>
        </is>
      </c>
      <c r="AO252" t="inlineStr">
        <is>
          <t/>
        </is>
      </c>
      <c r="AP252" t="inlineStr">
        <is>
          <t/>
        </is>
      </c>
      <c r="AQ252" t="inlineStr">
        <is>
          <t/>
        </is>
      </c>
      <c r="AR252" t="inlineStr">
        <is>
          <t/>
        </is>
      </c>
      <c r="AS252" t="inlineStr">
        <is>
          <t/>
        </is>
      </c>
      <c r="AT252" s="2" t="inlineStr">
        <is>
          <t>plána rialúcháin</t>
        </is>
      </c>
      <c r="AU252" s="2" t="inlineStr">
        <is>
          <t>3</t>
        </is>
      </c>
      <c r="AV252" s="2" t="inlineStr">
        <is>
          <t/>
        </is>
      </c>
      <c r="AW252" t="inlineStr">
        <is>
          <t/>
        </is>
      </c>
      <c r="AX252" t="inlineStr">
        <is>
          <t/>
        </is>
      </c>
      <c r="AY252" t="inlineStr">
        <is>
          <t/>
        </is>
      </c>
      <c r="AZ252" t="inlineStr">
        <is>
          <t/>
        </is>
      </c>
      <c r="BA252" t="inlineStr">
        <is>
          <t/>
        </is>
      </c>
      <c r="BB252" t="inlineStr">
        <is>
          <t/>
        </is>
      </c>
      <c r="BC252" t="inlineStr">
        <is>
          <t/>
        </is>
      </c>
      <c r="BD252" t="inlineStr">
        <is>
          <t/>
        </is>
      </c>
      <c r="BE252" t="inlineStr">
        <is>
          <t/>
        </is>
      </c>
      <c r="BF252" t="inlineStr">
        <is>
          <t/>
        </is>
      </c>
      <c r="BG252" t="inlineStr">
        <is>
          <t/>
        </is>
      </c>
      <c r="BH252" t="inlineStr">
        <is>
          <t/>
        </is>
      </c>
      <c r="BI252" t="inlineStr">
        <is>
          <t/>
        </is>
      </c>
      <c r="BJ252" s="2" t="inlineStr">
        <is>
          <t>valdymo lygmuo</t>
        </is>
      </c>
      <c r="BK252" s="2" t="inlineStr">
        <is>
          <t>3</t>
        </is>
      </c>
      <c r="BL252" s="2" t="inlineStr">
        <is>
          <t/>
        </is>
      </c>
      <c r="BM252" t="inlineStr">
        <is>
          <t>maršruto parinktuvo architektūros elementas, valdantis duomenų paketų perdavimą</t>
        </is>
      </c>
      <c r="BN252" s="2" t="inlineStr">
        <is>
          <t>vadības plakne</t>
        </is>
      </c>
      <c r="BO252" s="2" t="inlineStr">
        <is>
          <t>3</t>
        </is>
      </c>
      <c r="BP252" s="2" t="inlineStr">
        <is>
          <t/>
        </is>
      </c>
      <c r="BQ252" t="inlineStr">
        <is>
          <t/>
        </is>
      </c>
      <c r="BR252" t="inlineStr">
        <is>
          <t/>
        </is>
      </c>
      <c r="BS252" t="inlineStr">
        <is>
          <t/>
        </is>
      </c>
      <c r="BT252" t="inlineStr">
        <is>
          <t/>
        </is>
      </c>
      <c r="BU252" t="inlineStr">
        <is>
          <t/>
        </is>
      </c>
      <c r="BV252" t="inlineStr">
        <is>
          <t/>
        </is>
      </c>
      <c r="BW252" t="inlineStr">
        <is>
          <t/>
        </is>
      </c>
      <c r="BX252" t="inlineStr">
        <is>
          <t/>
        </is>
      </c>
      <c r="BY252" t="inlineStr">
        <is>
          <t/>
        </is>
      </c>
      <c r="BZ252" s="2" t="inlineStr">
        <is>
          <t>płaszczyzna sterowania</t>
        </is>
      </c>
      <c r="CA252" s="2" t="inlineStr">
        <is>
          <t>3</t>
        </is>
      </c>
      <c r="CB252" s="2" t="inlineStr">
        <is>
          <t/>
        </is>
      </c>
      <c r="CC252" t="inlineStr">
        <is>
          <t>część sieci przenosząca informacje sterujące (również nazywane sygnalizacją)</t>
        </is>
      </c>
      <c r="CD252" t="inlineStr">
        <is>
          <t/>
        </is>
      </c>
      <c r="CE252" t="inlineStr">
        <is>
          <t/>
        </is>
      </c>
      <c r="CF252" t="inlineStr">
        <is>
          <t/>
        </is>
      </c>
      <c r="CG252" t="inlineStr">
        <is>
          <t/>
        </is>
      </c>
      <c r="CH252" s="2" t="inlineStr">
        <is>
          <t>plan de control</t>
        </is>
      </c>
      <c r="CI252" s="2" t="inlineStr">
        <is>
          <t>3</t>
        </is>
      </c>
      <c r="CJ252" s="2" t="inlineStr">
        <is>
          <t/>
        </is>
      </c>
      <c r="CK252" t="inlineStr">
        <is>
          <t/>
        </is>
      </c>
      <c r="CL252" t="inlineStr">
        <is>
          <t/>
        </is>
      </c>
      <c r="CM252" t="inlineStr">
        <is>
          <t/>
        </is>
      </c>
      <c r="CN252" t="inlineStr">
        <is>
          <t/>
        </is>
      </c>
      <c r="CO252" t="inlineStr">
        <is>
          <t/>
        </is>
      </c>
      <c r="CP252" s="2" t="inlineStr">
        <is>
          <t>krmilna ravnina|
CP</t>
        </is>
      </c>
      <c r="CQ252" s="2" t="inlineStr">
        <is>
          <t>3|
3</t>
        </is>
      </c>
      <c r="CR252" s="2" t="inlineStr">
        <is>
          <t xml:space="preserve">|
</t>
        </is>
      </c>
      <c r="CS252" t="inlineStr">
        <is>
          <t>inteligentna logika omrežne opreme, ki nadzira upravljanje podatkovnega prometa</t>
        </is>
      </c>
      <c r="CT252" t="inlineStr">
        <is>
          <t/>
        </is>
      </c>
      <c r="CU252" t="inlineStr">
        <is>
          <t/>
        </is>
      </c>
      <c r="CV252" t="inlineStr">
        <is>
          <t/>
        </is>
      </c>
      <c r="CW252" t="inlineStr">
        <is>
          <t/>
        </is>
      </c>
    </row>
    <row r="253">
      <c r="A253" s="1" t="str">
        <f>HYPERLINK("https://iate.europa.eu/entry/result/3574451/all", "3574451")</f>
        <v>3574451</v>
      </c>
      <c r="B253" t="inlineStr">
        <is>
          <t>EDUCATION AND COMMUNICATIONS</t>
        </is>
      </c>
      <c r="C253" t="inlineStr">
        <is>
          <t>EDUCATION AND COMMUNICATIONS|information technology and data processing</t>
        </is>
      </c>
      <c r="D253" t="inlineStr">
        <is>
          <t>yes</t>
        </is>
      </c>
      <c r="E253" t="inlineStr">
        <is>
          <t/>
        </is>
      </c>
      <c r="F253" t="inlineStr">
        <is>
          <t/>
        </is>
      </c>
      <c r="G253" t="inlineStr">
        <is>
          <t/>
        </is>
      </c>
      <c r="H253" t="inlineStr">
        <is>
          <t/>
        </is>
      </c>
      <c r="I253" t="inlineStr">
        <is>
          <t/>
        </is>
      </c>
      <c r="J253" t="inlineStr">
        <is>
          <t/>
        </is>
      </c>
      <c r="K253" t="inlineStr">
        <is>
          <t/>
        </is>
      </c>
      <c r="L253" t="inlineStr">
        <is>
          <t/>
        </is>
      </c>
      <c r="M253" t="inlineStr">
        <is>
          <t/>
        </is>
      </c>
      <c r="N253" t="inlineStr">
        <is>
          <t/>
        </is>
      </c>
      <c r="O253" t="inlineStr">
        <is>
          <t/>
        </is>
      </c>
      <c r="P253" t="inlineStr">
        <is>
          <t/>
        </is>
      </c>
      <c r="Q253" t="inlineStr">
        <is>
          <t/>
        </is>
      </c>
      <c r="R253" t="inlineStr">
        <is>
          <t/>
        </is>
      </c>
      <c r="S253" t="inlineStr">
        <is>
          <t/>
        </is>
      </c>
      <c r="T253" t="inlineStr">
        <is>
          <t/>
        </is>
      </c>
      <c r="U253" t="inlineStr">
        <is>
          <t/>
        </is>
      </c>
      <c r="V253" t="inlineStr">
        <is>
          <t/>
        </is>
      </c>
      <c r="W253" t="inlineStr">
        <is>
          <t/>
        </is>
      </c>
      <c r="X253" t="inlineStr">
        <is>
          <t/>
        </is>
      </c>
      <c r="Y253" t="inlineStr">
        <is>
          <t/>
        </is>
      </c>
      <c r="Z253" s="2" t="inlineStr">
        <is>
          <t>voice control|
speech control</t>
        </is>
      </c>
      <c r="AA253" s="2" t="inlineStr">
        <is>
          <t>3|
3</t>
        </is>
      </c>
      <c r="AB253" s="2" t="inlineStr">
        <is>
          <t xml:space="preserve">|
</t>
        </is>
      </c>
      <c r="AC253" t="inlineStr">
        <is>
          <t>operating a device by speaking to it</t>
        </is>
      </c>
      <c r="AD253" s="2" t="inlineStr">
        <is>
          <t>control por voz</t>
        </is>
      </c>
      <c r="AE253" s="2" t="inlineStr">
        <is>
          <t>3</t>
        </is>
      </c>
      <c r="AF253" s="2" t="inlineStr">
        <is>
          <t/>
        </is>
      </c>
      <c r="AG253" t="inlineStr">
        <is>
          <t>Función por la cual la estación móvil de comunicaciones enciende/apaga la salida de la transmisión según exista o no una señal vocal para disminuir el consumo de potencia de la estación móvil.</t>
        </is>
      </c>
      <c r="AH253" s="2" t="inlineStr">
        <is>
          <t>hääljuhtimine</t>
        </is>
      </c>
      <c r="AI253" s="2" t="inlineStr">
        <is>
          <t>3</t>
        </is>
      </c>
      <c r="AJ253" s="2" t="inlineStr">
        <is>
          <t/>
        </is>
      </c>
      <c r="AK253" t="inlineStr">
        <is>
          <t/>
        </is>
      </c>
      <c r="AL253" s="2" t="inlineStr">
        <is>
          <t>puheohjaus|
ääniohjaus</t>
        </is>
      </c>
      <c r="AM253" s="2" t="inlineStr">
        <is>
          <t>3|
3</t>
        </is>
      </c>
      <c r="AN253" s="2" t="inlineStr">
        <is>
          <t xml:space="preserve">|
</t>
        </is>
      </c>
      <c r="AO253" t="inlineStr">
        <is>
          <t>kohteen toiminnan ohjaaminen puheen avulla</t>
        </is>
      </c>
      <c r="AP253" t="inlineStr">
        <is>
          <t/>
        </is>
      </c>
      <c r="AQ253" t="inlineStr">
        <is>
          <t/>
        </is>
      </c>
      <c r="AR253" t="inlineStr">
        <is>
          <t/>
        </is>
      </c>
      <c r="AS253" t="inlineStr">
        <is>
          <t/>
        </is>
      </c>
      <c r="AT253" s="2" t="inlineStr">
        <is>
          <t>rialú gutha</t>
        </is>
      </c>
      <c r="AU253" s="2" t="inlineStr">
        <is>
          <t>3</t>
        </is>
      </c>
      <c r="AV253" s="2" t="inlineStr">
        <is>
          <t/>
        </is>
      </c>
      <c r="AW253" t="inlineStr">
        <is>
          <t/>
        </is>
      </c>
      <c r="AX253" t="inlineStr">
        <is>
          <t/>
        </is>
      </c>
      <c r="AY253" t="inlineStr">
        <is>
          <t/>
        </is>
      </c>
      <c r="AZ253" t="inlineStr">
        <is>
          <t/>
        </is>
      </c>
      <c r="BA253" t="inlineStr">
        <is>
          <t/>
        </is>
      </c>
      <c r="BB253" t="inlineStr">
        <is>
          <t/>
        </is>
      </c>
      <c r="BC253" t="inlineStr">
        <is>
          <t/>
        </is>
      </c>
      <c r="BD253" t="inlineStr">
        <is>
          <t/>
        </is>
      </c>
      <c r="BE253" t="inlineStr">
        <is>
          <t/>
        </is>
      </c>
      <c r="BF253" t="inlineStr">
        <is>
          <t/>
        </is>
      </c>
      <c r="BG253" t="inlineStr">
        <is>
          <t/>
        </is>
      </c>
      <c r="BH253" t="inlineStr">
        <is>
          <t/>
        </is>
      </c>
      <c r="BI253" t="inlineStr">
        <is>
          <t/>
        </is>
      </c>
      <c r="BJ253" s="2" t="inlineStr">
        <is>
          <t>valdymas balsu</t>
        </is>
      </c>
      <c r="BK253" s="2" t="inlineStr">
        <is>
          <t>3</t>
        </is>
      </c>
      <c r="BL253" s="2" t="inlineStr">
        <is>
          <t/>
        </is>
      </c>
      <c r="BM253" t="inlineStr">
        <is>
          <t>išmaniųjų įrenginių ar sistemų valdymas balso komandomis</t>
        </is>
      </c>
      <c r="BN253" s="2" t="inlineStr">
        <is>
          <t>balssvadība</t>
        </is>
      </c>
      <c r="BO253" s="2" t="inlineStr">
        <is>
          <t>3</t>
        </is>
      </c>
      <c r="BP253" s="2" t="inlineStr">
        <is>
          <t/>
        </is>
      </c>
      <c r="BQ253" t="inlineStr">
        <is>
          <t>ierīces vadība ar balss komandām</t>
        </is>
      </c>
      <c r="BR253" t="inlineStr">
        <is>
          <t/>
        </is>
      </c>
      <c r="BS253" t="inlineStr">
        <is>
          <t/>
        </is>
      </c>
      <c r="BT253" t="inlineStr">
        <is>
          <t/>
        </is>
      </c>
      <c r="BU253" t="inlineStr">
        <is>
          <t/>
        </is>
      </c>
      <c r="BV253" t="inlineStr">
        <is>
          <t/>
        </is>
      </c>
      <c r="BW253" t="inlineStr">
        <is>
          <t/>
        </is>
      </c>
      <c r="BX253" t="inlineStr">
        <is>
          <t/>
        </is>
      </c>
      <c r="BY253" t="inlineStr">
        <is>
          <t/>
        </is>
      </c>
      <c r="BZ253" s="2" t="inlineStr">
        <is>
          <t>sterowanie głosem|
sterowanie mową</t>
        </is>
      </c>
      <c r="CA253" s="2" t="inlineStr">
        <is>
          <t>3|
3</t>
        </is>
      </c>
      <c r="CB253" s="2" t="inlineStr">
        <is>
          <t xml:space="preserve">preferred|
</t>
        </is>
      </c>
      <c r="CC253" t="inlineStr">
        <is>
          <t>obsługa urządzenia poprzez mówienie do niego</t>
        </is>
      </c>
      <c r="CD253" t="inlineStr">
        <is>
          <t/>
        </is>
      </c>
      <c r="CE253" t="inlineStr">
        <is>
          <t/>
        </is>
      </c>
      <c r="CF253" t="inlineStr">
        <is>
          <t/>
        </is>
      </c>
      <c r="CG253" t="inlineStr">
        <is>
          <t/>
        </is>
      </c>
      <c r="CH253" s="2" t="inlineStr">
        <is>
          <t>control vocal</t>
        </is>
      </c>
      <c r="CI253" s="2" t="inlineStr">
        <is>
          <t>3</t>
        </is>
      </c>
      <c r="CJ253" s="2" t="inlineStr">
        <is>
          <t/>
        </is>
      </c>
      <c r="CK253" t="inlineStr">
        <is>
          <t>serie de comenzi vocale, care permit utilizatorului să controleze un handset pur și simplu folosindu-și vocea</t>
        </is>
      </c>
      <c r="CL253" t="inlineStr">
        <is>
          <t/>
        </is>
      </c>
      <c r="CM253" t="inlineStr">
        <is>
          <t/>
        </is>
      </c>
      <c r="CN253" t="inlineStr">
        <is>
          <t/>
        </is>
      </c>
      <c r="CO253" t="inlineStr">
        <is>
          <t/>
        </is>
      </c>
      <c r="CP253" s="2" t="inlineStr">
        <is>
          <t>govorno krmiljenje</t>
        </is>
      </c>
      <c r="CQ253" s="2" t="inlineStr">
        <is>
          <t>3</t>
        </is>
      </c>
      <c r="CR253" s="2" t="inlineStr">
        <is>
          <t/>
        </is>
      </c>
      <c r="CS253" t="inlineStr">
        <is>
          <t>upravljanje naprave z govorom</t>
        </is>
      </c>
      <c r="CT253" t="inlineStr">
        <is>
          <t/>
        </is>
      </c>
      <c r="CU253" t="inlineStr">
        <is>
          <t/>
        </is>
      </c>
      <c r="CV253" t="inlineStr">
        <is>
          <t/>
        </is>
      </c>
      <c r="CW253" t="inlineStr">
        <is>
          <t/>
        </is>
      </c>
    </row>
    <row r="254">
      <c r="A254" s="1" t="str">
        <f>HYPERLINK("https://iate.europa.eu/entry/result/3566011/all", "3566011")</f>
        <v>3566011</v>
      </c>
      <c r="B254" t="inlineStr">
        <is>
          <t>EDUCATION AND COMMUNICATIONS</t>
        </is>
      </c>
      <c r="C254" t="inlineStr">
        <is>
          <t>EDUCATION AND COMMUNICATIONS|communications|communications systems;EDUCATION AND COMMUNICATIONS|information technology and data processing</t>
        </is>
      </c>
      <c r="D254" t="inlineStr">
        <is>
          <t>yes</t>
        </is>
      </c>
      <c r="E254" t="inlineStr">
        <is>
          <t/>
        </is>
      </c>
      <c r="F254" t="inlineStr">
        <is>
          <t/>
        </is>
      </c>
      <c r="G254" t="inlineStr">
        <is>
          <t/>
        </is>
      </c>
      <c r="H254" t="inlineStr">
        <is>
          <t/>
        </is>
      </c>
      <c r="I254" t="inlineStr">
        <is>
          <t/>
        </is>
      </c>
      <c r="J254" t="inlineStr">
        <is>
          <t/>
        </is>
      </c>
      <c r="K254" t="inlineStr">
        <is>
          <t/>
        </is>
      </c>
      <c r="L254" t="inlineStr">
        <is>
          <t/>
        </is>
      </c>
      <c r="M254" t="inlineStr">
        <is>
          <t/>
        </is>
      </c>
      <c r="N254" t="inlineStr">
        <is>
          <t/>
        </is>
      </c>
      <c r="O254" t="inlineStr">
        <is>
          <t/>
        </is>
      </c>
      <c r="P254" t="inlineStr">
        <is>
          <t/>
        </is>
      </c>
      <c r="Q254" t="inlineStr">
        <is>
          <t/>
        </is>
      </c>
      <c r="R254" t="inlineStr">
        <is>
          <t/>
        </is>
      </c>
      <c r="S254" t="inlineStr">
        <is>
          <t/>
        </is>
      </c>
      <c r="T254" t="inlineStr">
        <is>
          <t/>
        </is>
      </c>
      <c r="U254" t="inlineStr">
        <is>
          <t/>
        </is>
      </c>
      <c r="V254" t="inlineStr">
        <is>
          <t/>
        </is>
      </c>
      <c r="W254" t="inlineStr">
        <is>
          <t/>
        </is>
      </c>
      <c r="X254" t="inlineStr">
        <is>
          <t/>
        </is>
      </c>
      <c r="Y254" t="inlineStr">
        <is>
          <t/>
        </is>
      </c>
      <c r="Z254" s="2" t="inlineStr">
        <is>
          <t>forwarding plane|
data plane</t>
        </is>
      </c>
      <c r="AA254" s="2" t="inlineStr">
        <is>
          <t>1|
3</t>
        </is>
      </c>
      <c r="AB254" s="2" t="inlineStr">
        <is>
          <t xml:space="preserve">|
</t>
        </is>
      </c>
      <c r="AC254" t="inlineStr">
        <is>
          <t>part of a network that carries user traffic</t>
        </is>
      </c>
      <c r="AD254" s="2" t="inlineStr">
        <is>
          <t>plano de datos</t>
        </is>
      </c>
      <c r="AE254" s="2" t="inlineStr">
        <is>
          <t>3</t>
        </is>
      </c>
      <c r="AF254" s="2" t="inlineStr">
        <is>
          <t/>
        </is>
      </c>
      <c r="AG254" t="inlineStr">
        <is>
          <t>Conjunto de funciones empleados para transferir datos en el estrato o la capa considerada.</t>
        </is>
      </c>
      <c r="AH254" s="2" t="inlineStr">
        <is>
          <t>edastustasand|
andmetasand</t>
        </is>
      </c>
      <c r="AI254" s="2" t="inlineStr">
        <is>
          <t>2|
3</t>
        </is>
      </c>
      <c r="AJ254" s="2" t="inlineStr">
        <is>
          <t xml:space="preserve">|
</t>
        </is>
      </c>
      <c r="AK254" t="inlineStr">
        <is>
          <t>marsruuteri või kommutaatori arhitektuuri mudelites: tasand, mis realiseerib juhttasandi käske marsruudi- jm tabelite abil</t>
        </is>
      </c>
      <c r="AL254" t="inlineStr">
        <is>
          <t/>
        </is>
      </c>
      <c r="AM254" t="inlineStr">
        <is>
          <t/>
        </is>
      </c>
      <c r="AN254" t="inlineStr">
        <is>
          <t/>
        </is>
      </c>
      <c r="AO254" t="inlineStr">
        <is>
          <t/>
        </is>
      </c>
      <c r="AP254" t="inlineStr">
        <is>
          <t/>
        </is>
      </c>
      <c r="AQ254" t="inlineStr">
        <is>
          <t/>
        </is>
      </c>
      <c r="AR254" t="inlineStr">
        <is>
          <t/>
        </is>
      </c>
      <c r="AS254" t="inlineStr">
        <is>
          <t/>
        </is>
      </c>
      <c r="AT254" s="2" t="inlineStr">
        <is>
          <t>plána sonraí</t>
        </is>
      </c>
      <c r="AU254" s="2" t="inlineStr">
        <is>
          <t>3</t>
        </is>
      </c>
      <c r="AV254" s="2" t="inlineStr">
        <is>
          <t/>
        </is>
      </c>
      <c r="AW254" t="inlineStr">
        <is>
          <t/>
        </is>
      </c>
      <c r="AX254" t="inlineStr">
        <is>
          <t/>
        </is>
      </c>
      <c r="AY254" t="inlineStr">
        <is>
          <t/>
        </is>
      </c>
      <c r="AZ254" t="inlineStr">
        <is>
          <t/>
        </is>
      </c>
      <c r="BA254" t="inlineStr">
        <is>
          <t/>
        </is>
      </c>
      <c r="BB254" t="inlineStr">
        <is>
          <t/>
        </is>
      </c>
      <c r="BC254" t="inlineStr">
        <is>
          <t/>
        </is>
      </c>
      <c r="BD254" t="inlineStr">
        <is>
          <t/>
        </is>
      </c>
      <c r="BE254" t="inlineStr">
        <is>
          <t/>
        </is>
      </c>
      <c r="BF254" t="inlineStr">
        <is>
          <t/>
        </is>
      </c>
      <c r="BG254" t="inlineStr">
        <is>
          <t/>
        </is>
      </c>
      <c r="BH254" t="inlineStr">
        <is>
          <t/>
        </is>
      </c>
      <c r="BI254" t="inlineStr">
        <is>
          <t/>
        </is>
      </c>
      <c r="BJ254" s="2" t="inlineStr">
        <is>
          <t>duomenų lygmuo</t>
        </is>
      </c>
      <c r="BK254" s="2" t="inlineStr">
        <is>
          <t>3</t>
        </is>
      </c>
      <c r="BL254" s="2" t="inlineStr">
        <is>
          <t/>
        </is>
      </c>
      <c r="BM254" t="inlineStr">
        <is>
          <t>programinės įrangos elementas, kuris apdoroja duomenų užklausas</t>
        </is>
      </c>
      <c r="BN254" s="2" t="inlineStr">
        <is>
          <t>datu plakne|
pārsūtīšanas plakne</t>
        </is>
      </c>
      <c r="BO254" s="2" t="inlineStr">
        <is>
          <t>3|
2</t>
        </is>
      </c>
      <c r="BP254" s="2" t="inlineStr">
        <is>
          <t xml:space="preserve">|
</t>
        </is>
      </c>
      <c r="BQ254" t="inlineStr">
        <is>
          <t>tīkla daļa, kurā notiek lietotāju datu plūsma</t>
        </is>
      </c>
      <c r="BR254" t="inlineStr">
        <is>
          <t/>
        </is>
      </c>
      <c r="BS254" t="inlineStr">
        <is>
          <t/>
        </is>
      </c>
      <c r="BT254" t="inlineStr">
        <is>
          <t/>
        </is>
      </c>
      <c r="BU254" t="inlineStr">
        <is>
          <t/>
        </is>
      </c>
      <c r="BV254" t="inlineStr">
        <is>
          <t/>
        </is>
      </c>
      <c r="BW254" t="inlineStr">
        <is>
          <t/>
        </is>
      </c>
      <c r="BX254" t="inlineStr">
        <is>
          <t/>
        </is>
      </c>
      <c r="BY254" t="inlineStr">
        <is>
          <t/>
        </is>
      </c>
      <c r="BZ254" s="2" t="inlineStr">
        <is>
          <t>warstwa przesyłu</t>
        </is>
      </c>
      <c r="CA254" s="2" t="inlineStr">
        <is>
          <t>3</t>
        </is>
      </c>
      <c r="CB254" s="2" t="inlineStr">
        <is>
          <t/>
        </is>
      </c>
      <c r="CC254" t="inlineStr">
        <is>
          <t>część sieci odpowiedzalna za przesyłanie pakietów od urządzenia do urządzenia</t>
        </is>
      </c>
      <c r="CD254" s="2" t="inlineStr">
        <is>
          <t>plano de encaminhamento|
plano de dados</t>
        </is>
      </c>
      <c r="CE254" s="2" t="inlineStr">
        <is>
          <t>3|
3</t>
        </is>
      </c>
      <c r="CF254" s="2" t="inlineStr">
        <is>
          <t xml:space="preserve">|
</t>
        </is>
      </c>
      <c r="CG254" t="inlineStr">
        <is>
          <t/>
        </is>
      </c>
      <c r="CH254" s="2" t="inlineStr">
        <is>
          <t>plan de date</t>
        </is>
      </c>
      <c r="CI254" s="2" t="inlineStr">
        <is>
          <t>3</t>
        </is>
      </c>
      <c r="CJ254" s="2" t="inlineStr">
        <is>
          <t/>
        </is>
      </c>
      <c r="CK254" t="inlineStr">
        <is>
          <t/>
        </is>
      </c>
      <c r="CL254" t="inlineStr">
        <is>
          <t/>
        </is>
      </c>
      <c r="CM254" t="inlineStr">
        <is>
          <t/>
        </is>
      </c>
      <c r="CN254" t="inlineStr">
        <is>
          <t/>
        </is>
      </c>
      <c r="CO254" t="inlineStr">
        <is>
          <t/>
        </is>
      </c>
      <c r="CP254" s="2" t="inlineStr">
        <is>
          <t>posredovalna ravnina|
podatkovna ravnina</t>
        </is>
      </c>
      <c r="CQ254" s="2" t="inlineStr">
        <is>
          <t>3|
3</t>
        </is>
      </c>
      <c r="CR254" s="2" t="inlineStr">
        <is>
          <t xml:space="preserve">|
</t>
        </is>
      </c>
      <c r="CS254" t="inlineStr">
        <is>
          <t>del omrežja, ki prenaša promet uporabnika</t>
        </is>
      </c>
      <c r="CT254" s="2" t="inlineStr">
        <is>
          <t>dataplan</t>
        </is>
      </c>
      <c r="CU254" s="2" t="inlineStr">
        <is>
          <t>2</t>
        </is>
      </c>
      <c r="CV254" s="2" t="inlineStr">
        <is>
          <t/>
        </is>
      </c>
      <c r="CW254" t="inlineStr">
        <is>
          <t>i nätverk: den aspekt av nätverksutrustningen som utför de instruktioner som behövs för att förmedla ett meddelande till mottagaren.</t>
        </is>
      </c>
    </row>
    <row r="255">
      <c r="A255" s="1" t="str">
        <f>HYPERLINK("https://iate.europa.eu/entry/result/1877685/all", "1877685")</f>
        <v>1877685</v>
      </c>
      <c r="B255" t="inlineStr">
        <is>
          <t>EDUCATION AND COMMUNICATIONS;INDUSTRY</t>
        </is>
      </c>
      <c r="C255" t="inlineStr">
        <is>
          <t>EDUCATION AND COMMUNICATIONS|information technology and data processing;INDUSTRY|electronics and electrical engineering</t>
        </is>
      </c>
      <c r="D255" t="inlineStr">
        <is>
          <t>yes</t>
        </is>
      </c>
      <c r="E255" t="inlineStr">
        <is>
          <t/>
        </is>
      </c>
      <c r="F255" t="inlineStr">
        <is>
          <t/>
        </is>
      </c>
      <c r="G255" t="inlineStr">
        <is>
          <t/>
        </is>
      </c>
      <c r="H255" t="inlineStr">
        <is>
          <t/>
        </is>
      </c>
      <c r="I255" t="inlineStr">
        <is>
          <t/>
        </is>
      </c>
      <c r="J255" t="inlineStr">
        <is>
          <t/>
        </is>
      </c>
      <c r="K255" t="inlineStr">
        <is>
          <t/>
        </is>
      </c>
      <c r="L255" t="inlineStr">
        <is>
          <t/>
        </is>
      </c>
      <c r="M255" t="inlineStr">
        <is>
          <t/>
        </is>
      </c>
      <c r="N255" t="inlineStr">
        <is>
          <t/>
        </is>
      </c>
      <c r="O255" t="inlineStr">
        <is>
          <t/>
        </is>
      </c>
      <c r="P255" t="inlineStr">
        <is>
          <t/>
        </is>
      </c>
      <c r="Q255" t="inlineStr">
        <is>
          <t/>
        </is>
      </c>
      <c r="R255" t="inlineStr">
        <is>
          <t/>
        </is>
      </c>
      <c r="S255" t="inlineStr">
        <is>
          <t/>
        </is>
      </c>
      <c r="T255" t="inlineStr">
        <is>
          <t/>
        </is>
      </c>
      <c r="U255" t="inlineStr">
        <is>
          <t/>
        </is>
      </c>
      <c r="V255" t="inlineStr">
        <is>
          <t/>
        </is>
      </c>
      <c r="W255" t="inlineStr">
        <is>
          <t/>
        </is>
      </c>
      <c r="X255" t="inlineStr">
        <is>
          <t/>
        </is>
      </c>
      <c r="Y255" t="inlineStr">
        <is>
          <t/>
        </is>
      </c>
      <c r="Z255" s="2" t="inlineStr">
        <is>
          <t>chipset|
chip set</t>
        </is>
      </c>
      <c r="AA255" s="2" t="inlineStr">
        <is>
          <t>3|
3</t>
        </is>
      </c>
      <c r="AB255" s="2" t="inlineStr">
        <is>
          <t xml:space="preserve">|
</t>
        </is>
      </c>
      <c r="AC255" t="inlineStr">
        <is>
          <t>group of integrated circuits that work together as one functional block</t>
        </is>
      </c>
      <c r="AD255" s="2" t="inlineStr">
        <is>
          <t>circuito integrado auxiliar|
conjunto de circuitos integrados</t>
        </is>
      </c>
      <c r="AE255" s="2" t="inlineStr">
        <is>
          <t>3|
3</t>
        </is>
      </c>
      <c r="AF255" s="2" t="inlineStr">
        <is>
          <t xml:space="preserve">|
</t>
        </is>
      </c>
      <c r="AG255" t="inlineStr">
        <is>
          <t>Conjunto de chips (o circuitos integrados) utilizado en la placa madre y cuya función es realizar diversas funciones de hardware, como control de los Bus (PCI, AGP y el antiguo ISA), control y acceso a la memoria, control de la interfaz I/O y USB, Timer, control de las señales de interrupción IRQ y DMA, entre otras.</t>
        </is>
      </c>
      <c r="AH255" s="2" t="inlineStr">
        <is>
          <t>kiibistik</t>
        </is>
      </c>
      <c r="AI255" s="2" t="inlineStr">
        <is>
          <t>4</t>
        </is>
      </c>
      <c r="AJ255" s="2" t="inlineStr">
        <is>
          <t/>
        </is>
      </c>
      <c r="AK255" t="inlineStr">
        <is>
          <t>komplekt kiipe, mis on kavandatud koostalitluseks ja turustatakse ühe tootena</t>
        </is>
      </c>
      <c r="AL255" t="inlineStr">
        <is>
          <t/>
        </is>
      </c>
      <c r="AM255" t="inlineStr">
        <is>
          <t/>
        </is>
      </c>
      <c r="AN255" t="inlineStr">
        <is>
          <t/>
        </is>
      </c>
      <c r="AO255" t="inlineStr">
        <is>
          <t/>
        </is>
      </c>
      <c r="AP255" s="2" t="inlineStr">
        <is>
          <t>jeu de puces|
chipset</t>
        </is>
      </c>
      <c r="AQ255" s="2" t="inlineStr">
        <is>
          <t>3|
3</t>
        </is>
      </c>
      <c r="AR255" s="2" t="inlineStr">
        <is>
          <t xml:space="preserve">|
</t>
        </is>
      </c>
      <c r="AS255" t="inlineStr">
        <is>
          <t>jeu de circuits intégrés indispensable à la communication entre les composants de l'ordinateur</t>
        </is>
      </c>
      <c r="AT255" s="2" t="inlineStr">
        <is>
          <t>foireann sliseanna</t>
        </is>
      </c>
      <c r="AU255" s="2" t="inlineStr">
        <is>
          <t>3</t>
        </is>
      </c>
      <c r="AV255" s="2" t="inlineStr">
        <is>
          <t/>
        </is>
      </c>
      <c r="AW255" t="inlineStr">
        <is>
          <t/>
        </is>
      </c>
      <c r="AX255" t="inlineStr">
        <is>
          <t/>
        </is>
      </c>
      <c r="AY255" t="inlineStr">
        <is>
          <t/>
        </is>
      </c>
      <c r="AZ255" t="inlineStr">
        <is>
          <t/>
        </is>
      </c>
      <c r="BA255" t="inlineStr">
        <is>
          <t/>
        </is>
      </c>
      <c r="BB255" t="inlineStr">
        <is>
          <t/>
        </is>
      </c>
      <c r="BC255" t="inlineStr">
        <is>
          <t/>
        </is>
      </c>
      <c r="BD255" t="inlineStr">
        <is>
          <t/>
        </is>
      </c>
      <c r="BE255" t="inlineStr">
        <is>
          <t/>
        </is>
      </c>
      <c r="BF255" t="inlineStr">
        <is>
          <t/>
        </is>
      </c>
      <c r="BG255" t="inlineStr">
        <is>
          <t/>
        </is>
      </c>
      <c r="BH255" t="inlineStr">
        <is>
          <t/>
        </is>
      </c>
      <c r="BI255" t="inlineStr">
        <is>
          <t/>
        </is>
      </c>
      <c r="BJ255" s="2" t="inlineStr">
        <is>
          <t>lustų rinkinys</t>
        </is>
      </c>
      <c r="BK255" s="2" t="inlineStr">
        <is>
          <t>3</t>
        </is>
      </c>
      <c r="BL255" s="2" t="inlineStr">
        <is>
          <t/>
        </is>
      </c>
      <c r="BM255" t="inlineStr">
        <is>
          <t>'keli lustai, kurie yra skirti veikti kartu atliekant integrinio mikroprocesoriaus funkciją</t>
        </is>
      </c>
      <c r="BN255" s="2" t="inlineStr">
        <is>
          <t>mikroshēmojums</t>
        </is>
      </c>
      <c r="BO255" s="2" t="inlineStr">
        <is>
          <t>3</t>
        </is>
      </c>
      <c r="BP255" s="2" t="inlineStr">
        <is>
          <t/>
        </is>
      </c>
      <c r="BQ255" t="inlineStr">
        <is>
          <t>mikroshēmu grupa, kuras var kopīgi izmantot kādas funkcijas īstenošanai, tādēļ tās apvienotas un tiek pārdotas kā vienots bloks</t>
        </is>
      </c>
      <c r="BR255" t="inlineStr">
        <is>
          <t/>
        </is>
      </c>
      <c r="BS255" t="inlineStr">
        <is>
          <t/>
        </is>
      </c>
      <c r="BT255" t="inlineStr">
        <is>
          <t/>
        </is>
      </c>
      <c r="BU255" t="inlineStr">
        <is>
          <t/>
        </is>
      </c>
      <c r="BV255" t="inlineStr">
        <is>
          <t/>
        </is>
      </c>
      <c r="BW255" t="inlineStr">
        <is>
          <t/>
        </is>
      </c>
      <c r="BX255" t="inlineStr">
        <is>
          <t/>
        </is>
      </c>
      <c r="BY255" t="inlineStr">
        <is>
          <t/>
        </is>
      </c>
      <c r="BZ255" s="2" t="inlineStr">
        <is>
          <t>chipset</t>
        </is>
      </c>
      <c r="CA255" s="2" t="inlineStr">
        <is>
          <t>3</t>
        </is>
      </c>
      <c r="CB255" s="2" t="inlineStr">
        <is>
          <t/>
        </is>
      </c>
      <c r="CC255" t="inlineStr">
        <is>
          <t>pojedynczy moduł lub zestaw specjalizowanych układów scalonych, odpowiadających za realizację określonych zadań w urządzeniach elektronicznych zainstalowanych na płycie głównej komputera. Jako medium komunikacyjne umożliwia wymianę danych pomiędzy procesorem i pamięcią operacyjną oraz buforową, kartą graficzną, portami wejścia/wyjścia i innymi elementami. Jego właściwości decydują o możliwościach i wyposażeniu płyty głównej utworzonej w większości na jego bazie. Od niego zależy odpowiednia współpraca z kartami AGP, obsługa trybów UltraDMA oraz zgodność z takimi, a nie innymi rodzajami procesorów</t>
        </is>
      </c>
      <c r="CD255" s="2" t="inlineStr">
        <is>
          <t>conjunto de circuitos integrados|
conjunto de chipes|
unidade multichipes</t>
        </is>
      </c>
      <c r="CE255" s="2" t="inlineStr">
        <is>
          <t>3|
3|
3</t>
        </is>
      </c>
      <c r="CF255" s="2" t="inlineStr">
        <is>
          <t xml:space="preserve">|
|
</t>
        </is>
      </c>
      <c r="CG255" t="inlineStr">
        <is>
          <t>&lt;div&gt;&lt;div&gt;Conjunto básico de circuitos que define a funcionalidade de um sistema.&lt;/div&gt;&lt;/div&gt;</t>
        </is>
      </c>
      <c r="CH255" s="2" t="inlineStr">
        <is>
          <t>chipset</t>
        </is>
      </c>
      <c r="CI255" s="2" t="inlineStr">
        <is>
          <t>3</t>
        </is>
      </c>
      <c r="CJ255" s="2" t="inlineStr">
        <is>
          <t/>
        </is>
      </c>
      <c r="CK255" t="inlineStr">
        <is>
          <t>grup de circuite integrate, sau cipuri, fabricate pentru a lucra împreună; în cele mai multe cazuri, acestea sunt fabricate într-un singur produs</t>
        </is>
      </c>
      <c r="CL255" t="inlineStr">
        <is>
          <t/>
        </is>
      </c>
      <c r="CM255" t="inlineStr">
        <is>
          <t/>
        </is>
      </c>
      <c r="CN255" t="inlineStr">
        <is>
          <t/>
        </is>
      </c>
      <c r="CO255" t="inlineStr">
        <is>
          <t/>
        </is>
      </c>
      <c r="CP255" s="2" t="inlineStr">
        <is>
          <t>čipje|
čipni modul|
čipni nabor</t>
        </is>
      </c>
      <c r="CQ255" s="2" t="inlineStr">
        <is>
          <t>3|
3|
3</t>
        </is>
      </c>
      <c r="CR255" s="2" t="inlineStr">
        <is>
          <t xml:space="preserve">|
|
</t>
        </is>
      </c>
      <c r="CS255" t="inlineStr">
        <is>
          <t>sestav integriranih vezij, ki skupaj delujejo kot en funkcijski blok</t>
        </is>
      </c>
      <c r="CT255" s="2" t="inlineStr">
        <is>
          <t>chippsats</t>
        </is>
      </c>
      <c r="CU255" s="2" t="inlineStr">
        <is>
          <t>3</t>
        </is>
      </c>
      <c r="CV255" s="2" t="inlineStr">
        <is>
          <t/>
        </is>
      </c>
      <c r="CW255" t="inlineStr">
        <is>
          <t>två eller flera chipp [ &lt;a href="/entry/result/1554132/all" id="ENTRY_TO_ENTRY_CONVERTER" target="_blank"&gt;IATE:1554132&lt;/a&gt; ] som fungerar tillsammans i en dator</t>
        </is>
      </c>
    </row>
    <row r="256">
      <c r="A256" s="1" t="str">
        <f>HYPERLINK("https://iate.europa.eu/entry/result/1549360/all", "1549360")</f>
        <v>1549360</v>
      </c>
      <c r="B256" t="inlineStr">
        <is>
          <t>EDUCATION AND COMMUNICATIONS</t>
        </is>
      </c>
      <c r="C256" t="inlineStr">
        <is>
          <t>EDUCATION AND COMMUNICATIONS|information technology and data processing</t>
        </is>
      </c>
      <c r="D256" t="inlineStr">
        <is>
          <t>yes</t>
        </is>
      </c>
      <c r="E256" t="inlineStr">
        <is>
          <t/>
        </is>
      </c>
      <c r="F256" s="2" t="inlineStr">
        <is>
          <t>усъвършенстван робот</t>
        </is>
      </c>
      <c r="G256" s="2" t="inlineStr">
        <is>
          <t>3</t>
        </is>
      </c>
      <c r="H256" s="2" t="inlineStr">
        <is>
          <t/>
        </is>
      </c>
      <c r="I256" t="inlineStr">
        <is>
          <t>робот, способен да изпълнява по-сложни и трудни задачи, включително навигация, инспекция, самообучение и самокалибриране, благодарение на усъвършенстваните технологии за изчислителни ресурси и сензорни системи</t>
        </is>
      </c>
      <c r="J256" s="2" t="inlineStr">
        <is>
          <t>pokročilý robot</t>
        </is>
      </c>
      <c r="K256" s="2" t="inlineStr">
        <is>
          <t>3</t>
        </is>
      </c>
      <c r="L256" s="2" t="inlineStr">
        <is>
          <t/>
        </is>
      </c>
      <c r="M256" t="inlineStr">
        <is>
          <t>robot schopný provádět díky pokročilým technologiím složitější
a obtížnější úlohy, včetně navigace, kontroly, samostatného učení a samostatné
kalibrace</t>
        </is>
      </c>
      <c r="N256" s="2" t="inlineStr">
        <is>
          <t>avanceret robot</t>
        </is>
      </c>
      <c r="O256" s="2" t="inlineStr">
        <is>
          <t>3</t>
        </is>
      </c>
      <c r="P256" s="2" t="inlineStr">
        <is>
          <t/>
        </is>
      </c>
      <c r="Q256" t="inlineStr">
        <is>
          <t>robot, der er i stand til at udføre mere komplekse og vanskelige opgaver, herunder navigation, inspektion, selvlæring og selvkalibrering takket være avancerede teknologier inden for EDB-ressourcer og sansesystemer</t>
        </is>
      </c>
      <c r="R256" s="2" t="inlineStr">
        <is>
          <t>fortschrittlicher Roboter|
moderner Roboter|
fortgeschrittener Roboter</t>
        </is>
      </c>
      <c r="S256" s="2" t="inlineStr">
        <is>
          <t>3|
3|
3</t>
        </is>
      </c>
      <c r="T256" s="2" t="inlineStr">
        <is>
          <t xml:space="preserve">|
|
</t>
        </is>
      </c>
      <c r="U256" t="inlineStr">
        <is>
          <t/>
        </is>
      </c>
      <c r="V256" s="2" t="inlineStr">
        <is>
          <t>εξελιγμένο ρομπότ|
προηγμένο ρομπότ</t>
        </is>
      </c>
      <c r="W256" s="2" t="inlineStr">
        <is>
          <t>3|
3</t>
        </is>
      </c>
      <c r="X256" s="2" t="inlineStr">
        <is>
          <t xml:space="preserve">|
</t>
        </is>
      </c>
      <c r="Y256" t="inlineStr">
        <is>
          <t/>
        </is>
      </c>
      <c r="Z256" s="2" t="inlineStr">
        <is>
          <t>advanced robot</t>
        </is>
      </c>
      <c r="AA256" s="2" t="inlineStr">
        <is>
          <t>3</t>
        </is>
      </c>
      <c r="AB256" s="2" t="inlineStr">
        <is>
          <t/>
        </is>
      </c>
      <c r="AC256" t="inlineStr">
        <is>
          <t>robot capable of
performing more complex and difficult tasks including navigation, inspection,
self-learning, and self-calibration thanks to advanced technologies for
computation resources and sensory systems</t>
        </is>
      </c>
      <c r="AD256" s="2" t="inlineStr">
        <is>
          <t>robot avanzado</t>
        </is>
      </c>
      <c r="AE256" s="2" t="inlineStr">
        <is>
          <t>3</t>
        </is>
      </c>
      <c r="AF256" s="2" t="inlineStr">
        <is>
          <t/>
        </is>
      </c>
      <c r="AG256" t="inlineStr">
        <is>
          <t>Robot capaz de efectuar tareas de especial complejidad, como la navegación, la inspección o el aprendizaje o la calibración autónomos, gracias a tecnologías informáticas y de sensores avanzadas.</t>
        </is>
      </c>
      <c r="AH256" s="2" t="inlineStr">
        <is>
          <t>kõrgtehnoloogiline robot</t>
        </is>
      </c>
      <c r="AI256" s="2" t="inlineStr">
        <is>
          <t>2</t>
        </is>
      </c>
      <c r="AJ256" s="2" t="inlineStr">
        <is>
          <t/>
        </is>
      </c>
      <c r="AK256" t="inlineStr">
        <is>
          <t/>
        </is>
      </c>
      <c r="AL256" s="2" t="inlineStr">
        <is>
          <t>edistynyt robotti</t>
        </is>
      </c>
      <c r="AM256" s="2" t="inlineStr">
        <is>
          <t>3</t>
        </is>
      </c>
      <c r="AN256" s="2" t="inlineStr">
        <is>
          <t/>
        </is>
      </c>
      <c r="AO256" t="inlineStr">
        <is>
          <t/>
        </is>
      </c>
      <c r="AP256" s="2" t="inlineStr">
        <is>
          <t>robot évolué|
robot avancé</t>
        </is>
      </c>
      <c r="AQ256" s="2" t="inlineStr">
        <is>
          <t>3|
2</t>
        </is>
      </c>
      <c r="AR256" s="2" t="inlineStr">
        <is>
          <t xml:space="preserve">|
</t>
        </is>
      </c>
      <c r="AS256" t="inlineStr">
        <is>
          <t>robot programmable muni d'effecteurs et de capteurs qui lui permettent d'interagir avec l'univers physique tridimensionnel</t>
        </is>
      </c>
      <c r="AT256" s="2" t="inlineStr">
        <is>
          <t>ardróbat</t>
        </is>
      </c>
      <c r="AU256" s="2" t="inlineStr">
        <is>
          <t>3</t>
        </is>
      </c>
      <c r="AV256" s="2" t="inlineStr">
        <is>
          <t/>
        </is>
      </c>
      <c r="AW256" t="inlineStr">
        <is>
          <t/>
        </is>
      </c>
      <c r="AX256" s="2" t="inlineStr">
        <is>
          <t>napredni robot</t>
        </is>
      </c>
      <c r="AY256" s="2" t="inlineStr">
        <is>
          <t>3</t>
        </is>
      </c>
      <c r="AZ256" s="2" t="inlineStr">
        <is>
          <t/>
        </is>
      </c>
      <c r="BA256" t="inlineStr">
        <is>
          <t>robot koji je sposoban obavljati složenije i zahtjevnije zadaće, uključujući navigaciju, inspekciju, samostalno učenje i samokalibraciju zahvaljujući naprednim tehnologijama za računalne resurse i senzorske sustave</t>
        </is>
      </c>
      <c r="BB256" s="2" t="inlineStr">
        <is>
          <t>fejlett robot</t>
        </is>
      </c>
      <c r="BC256" s="2" t="inlineStr">
        <is>
          <t>3</t>
        </is>
      </c>
      <c r="BD256" s="2" t="inlineStr">
        <is>
          <t/>
        </is>
      </c>
      <c r="BE256" t="inlineStr">
        <is>
          <t>olyan robot, amely a számítási erőforrások és az érzékszervi rendszerek fejlett technológiájának köszönhetően képes komplexebb és bonyolultabb feladatok elvégzésére, beleértve a navigációt, az ellenőrzést, az önálló tanulást és az önkalibrálást is</t>
        </is>
      </c>
      <c r="BF256" s="2" t="inlineStr">
        <is>
          <t>robot evoluto|
robot avanzato</t>
        </is>
      </c>
      <c r="BG256" s="2" t="inlineStr">
        <is>
          <t>3|
3</t>
        </is>
      </c>
      <c r="BH256" s="2" t="inlineStr">
        <is>
          <t xml:space="preserve">|
</t>
        </is>
      </c>
      <c r="BI256" t="inlineStr">
        <is>
          <t>robot in grado di assolvere compiti complessi e difficili, munito di sensori che gli permettono di interagire con l'ambiente circostante</t>
        </is>
      </c>
      <c r="BJ256" s="2" t="inlineStr">
        <is>
          <t>pažangusis robotas</t>
        </is>
      </c>
      <c r="BK256" s="2" t="inlineStr">
        <is>
          <t>3</t>
        </is>
      </c>
      <c r="BL256" s="2" t="inlineStr">
        <is>
          <t/>
        </is>
      </c>
      <c r="BM256" t="inlineStr">
        <is>
          <t>robotas, kuris gali atlikti sudėtingesnes ir sunkesnes užduotis, įskaitant navigaciją, tikrinimą, savimoką ir savęs kalibravimą, dėl įdiegtų pažangiųjų technologijų, susijusių su kompiuteriniais ištekliais ir jutiklių sistemomis</t>
        </is>
      </c>
      <c r="BN256" s="2" t="inlineStr">
        <is>
          <t>moderns robots</t>
        </is>
      </c>
      <c r="BO256" s="2" t="inlineStr">
        <is>
          <t>3</t>
        </is>
      </c>
      <c r="BP256" s="2" t="inlineStr">
        <is>
          <t/>
        </is>
      </c>
      <c r="BQ256" t="inlineStr">
        <is>
          <t>robots, kas spēj veikt sarežģītākus un grūtākus uzdevumus, tostarp navigāciju, pārbaudi, pašapmācību un paškalibrēšanu, pateicoties modernām tehnoloģijām</t>
        </is>
      </c>
      <c r="BR256" s="2" t="inlineStr">
        <is>
          <t>robot avvanzat</t>
        </is>
      </c>
      <c r="BS256" s="2" t="inlineStr">
        <is>
          <t>3</t>
        </is>
      </c>
      <c r="BT256" s="2" t="inlineStr">
        <is>
          <t/>
        </is>
      </c>
      <c r="BU256" t="inlineStr">
        <is>
          <t/>
        </is>
      </c>
      <c r="BV256" s="2" t="inlineStr">
        <is>
          <t>geavanceerde robot</t>
        </is>
      </c>
      <c r="BW256" s="2" t="inlineStr">
        <is>
          <t>3</t>
        </is>
      </c>
      <c r="BX256" s="2" t="inlineStr">
        <is>
          <t/>
        </is>
      </c>
      <c r="BY256" t="inlineStr">
        <is>
          <t>robot die in staat is complexere taken onafhankelijk uit te voeren</t>
        </is>
      </c>
      <c r="BZ256" s="2" t="inlineStr">
        <is>
          <t>zaawansowany robot</t>
        </is>
      </c>
      <c r="CA256" s="2" t="inlineStr">
        <is>
          <t>3</t>
        </is>
      </c>
      <c r="CB256" s="2" t="inlineStr">
        <is>
          <t/>
        </is>
      </c>
      <c r="CC256" t="inlineStr">
        <is>
          <t/>
        </is>
      </c>
      <c r="CD256" s="2" t="inlineStr">
        <is>
          <t>robô avançado|
robô evoluído</t>
        </is>
      </c>
      <c r="CE256" s="2" t="inlineStr">
        <is>
          <t>3|
3</t>
        </is>
      </c>
      <c r="CF256" s="2" t="inlineStr">
        <is>
          <t xml:space="preserve">|
</t>
        </is>
      </c>
      <c r="CG256" t="inlineStr">
        <is>
          <t>Robô capaz de realizar tarefas mais complexas e difíceis, como a navegação, a inspeção, a autoaprendizagem e a autocalibração, graças a tecnologias avançadas para recursos informáticos e sistemas de sensores.</t>
        </is>
      </c>
      <c r="CH256" s="2" t="inlineStr">
        <is>
          <t>robot avansat</t>
        </is>
      </c>
      <c r="CI256" s="2" t="inlineStr">
        <is>
          <t>3</t>
        </is>
      </c>
      <c r="CJ256" s="2" t="inlineStr">
        <is>
          <t/>
        </is>
      </c>
      <c r="CK256" t="inlineStr">
        <is>
          <t>robot capabil să
ducă la îndeplinire sarcini mai complexe și mai dificile, inclusiv navigare,
inspecție, autoînvățare și autocalibrare, datorită unor tehnologii avansate
pentru resursele de calcul și sistemele senzoriale</t>
        </is>
      </c>
      <c r="CL256" s="2" t="inlineStr">
        <is>
          <t>vyspelý robot</t>
        </is>
      </c>
      <c r="CM256" s="2" t="inlineStr">
        <is>
          <t>3</t>
        </is>
      </c>
      <c r="CN256" s="2" t="inlineStr">
        <is>
          <t/>
        </is>
      </c>
      <c r="CO256" t="inlineStr">
        <is>
          <t/>
        </is>
      </c>
      <c r="CP256" s="2" t="inlineStr">
        <is>
          <t>napredni robot</t>
        </is>
      </c>
      <c r="CQ256" s="2" t="inlineStr">
        <is>
          <t>3</t>
        </is>
      </c>
      <c r="CR256" s="2" t="inlineStr">
        <is>
          <t/>
        </is>
      </c>
      <c r="CS256" t="inlineStr">
        <is>
          <t/>
        </is>
      </c>
      <c r="CT256" s="2" t="inlineStr">
        <is>
          <t>avancerad robot</t>
        </is>
      </c>
      <c r="CU256" s="2" t="inlineStr">
        <is>
          <t>3</t>
        </is>
      </c>
      <c r="CV256" s="2" t="inlineStr">
        <is>
          <t/>
        </is>
      </c>
      <c r="CW256" t="inlineStr">
        <is>
          <t/>
        </is>
      </c>
    </row>
    <row r="257">
      <c r="A257" s="1" t="str">
        <f>HYPERLINK("https://iate.europa.eu/entry/result/1220849/all", "1220849")</f>
        <v>1220849</v>
      </c>
      <c r="B257" t="inlineStr">
        <is>
          <t>EDUCATION AND COMMUNICATIONS</t>
        </is>
      </c>
      <c r="C257" t="inlineStr">
        <is>
          <t>EDUCATION AND COMMUNICATIONS|information technology and data processing</t>
        </is>
      </c>
      <c r="D257" t="inlineStr">
        <is>
          <t>yes</t>
        </is>
      </c>
      <c r="E257" t="inlineStr">
        <is>
          <t/>
        </is>
      </c>
      <c r="F257" t="inlineStr">
        <is>
          <t/>
        </is>
      </c>
      <c r="G257" t="inlineStr">
        <is>
          <t/>
        </is>
      </c>
      <c r="H257" t="inlineStr">
        <is>
          <t/>
        </is>
      </c>
      <c r="I257" t="inlineStr">
        <is>
          <t/>
        </is>
      </c>
      <c r="J257" t="inlineStr">
        <is>
          <t/>
        </is>
      </c>
      <c r="K257" t="inlineStr">
        <is>
          <t/>
        </is>
      </c>
      <c r="L257" t="inlineStr">
        <is>
          <t/>
        </is>
      </c>
      <c r="M257" t="inlineStr">
        <is>
          <t/>
        </is>
      </c>
      <c r="N257" s="2" t="inlineStr">
        <is>
          <t>grafisk brugergrænseflade</t>
        </is>
      </c>
      <c r="O257" s="2" t="inlineStr">
        <is>
          <t>3</t>
        </is>
      </c>
      <c r="P257" s="2" t="inlineStr">
        <is>
          <t/>
        </is>
      </c>
      <c r="Q257" t="inlineStr">
        <is>
          <t/>
        </is>
      </c>
      <c r="R257" s="2" t="inlineStr">
        <is>
          <t>grafische Anwenderschnittstelle</t>
        </is>
      </c>
      <c r="S257" s="2" t="inlineStr">
        <is>
          <t>3</t>
        </is>
      </c>
      <c r="T257" s="2" t="inlineStr">
        <is>
          <t/>
        </is>
      </c>
      <c r="U257" t="inlineStr">
        <is>
          <t/>
        </is>
      </c>
      <c r="V257" s="2" t="inlineStr">
        <is>
          <t>διεπαφή γραφικών των χρηστών</t>
        </is>
      </c>
      <c r="W257" s="2" t="inlineStr">
        <is>
          <t>3</t>
        </is>
      </c>
      <c r="X257" s="2" t="inlineStr">
        <is>
          <t/>
        </is>
      </c>
      <c r="Y257" t="inlineStr">
        <is>
          <t/>
        </is>
      </c>
      <c r="Z257" s="2" t="inlineStr">
        <is>
          <t>graphical user interface|
GUI</t>
        </is>
      </c>
      <c r="AA257" s="2" t="inlineStr">
        <is>
          <t>3|
3</t>
        </is>
      </c>
      <c r="AB257" s="2" t="inlineStr">
        <is>
          <t xml:space="preserve">|
</t>
        </is>
      </c>
      <c r="AC257" t="inlineStr">
        <is>
          <t>form of user interface that allows users to interact with electronic devices through graphical icons and visual indicators such as secondary notation, instead of text-based user interfaces, typed command labels or text navigation</t>
        </is>
      </c>
      <c r="AD257" s="2" t="inlineStr">
        <is>
          <t>GUI|
interfaz gráfica de usuario</t>
        </is>
      </c>
      <c r="AE257" s="2" t="inlineStr">
        <is>
          <t>3|
3</t>
        </is>
      </c>
      <c r="AF257" s="2" t="inlineStr">
        <is>
          <t xml:space="preserve">|
</t>
        </is>
      </c>
      <c r="AG257" t="inlineStr">
        <is>
          <t>Aplicación de una forma en la cual un usuario puede interactuar con el Ordenador, realizando distintas funcionalidades en forma intuitiva y dinámica.</t>
        </is>
      </c>
      <c r="AH257" s="2" t="inlineStr">
        <is>
          <t>graafiline kasutajaliides|
GUI-liides|
GUI</t>
        </is>
      </c>
      <c r="AI257" s="2" t="inlineStr">
        <is>
          <t>3|
3|
3</t>
        </is>
      </c>
      <c r="AJ257" s="2" t="inlineStr">
        <is>
          <t xml:space="preserve">|
|
</t>
        </is>
      </c>
      <c r="AK257" t="inlineStr">
        <is>
          <t>interaktiivne liides, põhineb graafiliste kuvaelementide osutamisel</t>
        </is>
      </c>
      <c r="AL257" s="2" t="inlineStr">
        <is>
          <t>graafinen käyttöliittymä</t>
        </is>
      </c>
      <c r="AM257" s="2" t="inlineStr">
        <is>
          <t>3</t>
        </is>
      </c>
      <c r="AN257" s="2" t="inlineStr">
        <is>
          <t/>
        </is>
      </c>
      <c r="AO257" t="inlineStr">
        <is>
          <t>Käyttöliittymä, joka viestii käyttäjälle näyttämällä asioita tai toimintoja esittäviä kuvioita, ja käyttäjä toimii osoittamalla kuvioita tai niiden osia.</t>
        </is>
      </c>
      <c r="AP257" s="2" t="inlineStr">
        <is>
          <t>interface utilisateur graphique</t>
        </is>
      </c>
      <c r="AQ257" s="2" t="inlineStr">
        <is>
          <t>3</t>
        </is>
      </c>
      <c r="AR257" s="2" t="inlineStr">
        <is>
          <t/>
        </is>
      </c>
      <c r="AS257" t="inlineStr">
        <is>
          <t/>
        </is>
      </c>
      <c r="AT257" s="2" t="inlineStr">
        <is>
          <t>comhéadan grafach úsáideora|
GUI</t>
        </is>
      </c>
      <c r="AU257" s="2" t="inlineStr">
        <is>
          <t>3|
3</t>
        </is>
      </c>
      <c r="AV257" s="2" t="inlineStr">
        <is>
          <t xml:space="preserve">|
</t>
        </is>
      </c>
      <c r="AW257" t="inlineStr">
        <is>
          <t>comhéadan scáileáin le bogearraí oibriúcháin ríomhaire mar a mbíonn comhbhaill ghrafacha cosúil le dealbha a úsáidtear chun seasamh do chomhaid ríomhaire agus ríomhchláir</t>
        </is>
      </c>
      <c r="AX257" t="inlineStr">
        <is>
          <t/>
        </is>
      </c>
      <c r="AY257" t="inlineStr">
        <is>
          <t/>
        </is>
      </c>
      <c r="AZ257" t="inlineStr">
        <is>
          <t/>
        </is>
      </c>
      <c r="BA257" t="inlineStr">
        <is>
          <t/>
        </is>
      </c>
      <c r="BB257" t="inlineStr">
        <is>
          <t/>
        </is>
      </c>
      <c r="BC257" t="inlineStr">
        <is>
          <t/>
        </is>
      </c>
      <c r="BD257" t="inlineStr">
        <is>
          <t/>
        </is>
      </c>
      <c r="BE257" t="inlineStr">
        <is>
          <t/>
        </is>
      </c>
      <c r="BF257" s="2" t="inlineStr">
        <is>
          <t>interfaccia grafica utente</t>
        </is>
      </c>
      <c r="BG257" s="2" t="inlineStr">
        <is>
          <t>3</t>
        </is>
      </c>
      <c r="BH257" s="2" t="inlineStr">
        <is>
          <t/>
        </is>
      </c>
      <c r="BI257" t="inlineStr">
        <is>
          <t/>
        </is>
      </c>
      <c r="BJ257" s="2" t="inlineStr">
        <is>
          <t>grafinė sąsaja</t>
        </is>
      </c>
      <c r="BK257" s="2" t="inlineStr">
        <is>
          <t>3</t>
        </is>
      </c>
      <c r="BL257" s="2" t="inlineStr">
        <is>
          <t/>
        </is>
      </c>
      <c r="BM257" t="inlineStr">
        <is>
          <t>grafikos priemonėmis pagrįsta sąsaja tarp žmogaus ir kompiuterio</t>
        </is>
      </c>
      <c r="BN257" s="2" t="inlineStr">
        <is>
          <t>grafiskā lietotājsaskarne|
grafiskā lietotāja saskarne</t>
        </is>
      </c>
      <c r="BO257" s="2" t="inlineStr">
        <is>
          <t>3|
2</t>
        </is>
      </c>
      <c r="BP257" s="2" t="inlineStr">
        <is>
          <t xml:space="preserve">|
</t>
        </is>
      </c>
      <c r="BQ257" t="inlineStr">
        <is>
          <t/>
        </is>
      </c>
      <c r="BR257" t="inlineStr">
        <is>
          <t/>
        </is>
      </c>
      <c r="BS257" t="inlineStr">
        <is>
          <t/>
        </is>
      </c>
      <c r="BT257" t="inlineStr">
        <is>
          <t/>
        </is>
      </c>
      <c r="BU257" t="inlineStr">
        <is>
          <t/>
        </is>
      </c>
      <c r="BV257" s="2" t="inlineStr">
        <is>
          <t>grafische gebruikersinterface|
grafische user interface|
GUI|
grafisch gebruikersinterface</t>
        </is>
      </c>
      <c r="BW257" s="2" t="inlineStr">
        <is>
          <t>2|
2|
2|
3</t>
        </is>
      </c>
      <c r="BX257" s="2" t="inlineStr">
        <is>
          <t xml:space="preserve">|
|
|
</t>
        </is>
      </c>
      <c r="BY257" t="inlineStr">
        <is>
          <t>"user interface":apparatuur, programmatuur of beide, met behulp waarvan gebruiker interactie kan plegen met, en bewerkingen kan verrichten op, een systeem, programma of apparaat</t>
        </is>
      </c>
      <c r="BZ257" s="2" t="inlineStr">
        <is>
          <t>GUI|
graficzny interfejs użytkownika</t>
        </is>
      </c>
      <c r="CA257" s="2" t="inlineStr">
        <is>
          <t>3|
3</t>
        </is>
      </c>
      <c r="CB257" s="2" t="inlineStr">
        <is>
          <t xml:space="preserve">|
</t>
        </is>
      </c>
      <c r="CC257" t="inlineStr">
        <is>
          <t>interfejs użytkownika umożliwiający interakcję z urządzeniem elektronicznym z wykorzystaniem elementów graficznych (ikon, przycisków itp.), w przeciwieństwie do interfejsów tekstowych (w szczególności linii poleceń)</t>
        </is>
      </c>
      <c r="CD257" s="2" t="inlineStr">
        <is>
          <t>interface gráfica de utilizador</t>
        </is>
      </c>
      <c r="CE257" s="2" t="inlineStr">
        <is>
          <t>3</t>
        </is>
      </c>
      <c r="CF257" s="2" t="inlineStr">
        <is>
          <t/>
        </is>
      </c>
      <c r="CG257" t="inlineStr">
        <is>
          <t/>
        </is>
      </c>
      <c r="CH257" s="2" t="inlineStr">
        <is>
          <t>interfață grafică cu utilizatorul|
GUI</t>
        </is>
      </c>
      <c r="CI257" s="2" t="inlineStr">
        <is>
          <t>3|
3</t>
        </is>
      </c>
      <c r="CJ257" s="2" t="inlineStr">
        <is>
          <t xml:space="preserve">|
</t>
        </is>
      </c>
      <c r="CK257" t="inlineStr">
        <is>
          <t>interfață grafică prin intermediul căreia utilizatorul interacționează cu dispozitivele</t>
        </is>
      </c>
      <c r="CL257" t="inlineStr">
        <is>
          <t/>
        </is>
      </c>
      <c r="CM257" t="inlineStr">
        <is>
          <t/>
        </is>
      </c>
      <c r="CN257" t="inlineStr">
        <is>
          <t/>
        </is>
      </c>
      <c r="CO257" t="inlineStr">
        <is>
          <t/>
        </is>
      </c>
      <c r="CP257" s="2" t="inlineStr">
        <is>
          <t>GUI|
grafični uporabniški vmesnik</t>
        </is>
      </c>
      <c r="CQ257" s="2" t="inlineStr">
        <is>
          <t>3|
3</t>
        </is>
      </c>
      <c r="CR257" s="2" t="inlineStr">
        <is>
          <t xml:space="preserve">|
</t>
        </is>
      </c>
      <c r="CS257" t="inlineStr">
        <is>
          <t>programska oprema, ki omogoča izvajanje ukazov s klikanjem na ikone ali simbole na zaslonu</t>
        </is>
      </c>
      <c r="CT257" s="2" t="inlineStr">
        <is>
          <t>GUI|
grafiskt användargränssnitt</t>
        </is>
      </c>
      <c r="CU257" s="2" t="inlineStr">
        <is>
          <t>1|
1</t>
        </is>
      </c>
      <c r="CV257" s="2" t="inlineStr">
        <is>
          <t xml:space="preserve">|
</t>
        </is>
      </c>
      <c r="CW257" t="inlineStr">
        <is>
          <t>"Det grafiska användargränssnittet är det som de flesta ser när de i dag använder sina datorer. Fönster, ikoner, muspekare och de andra delarna som ger Windows och Mac OS sitt utseende kallas med ett samlingsnamn för Graphical User Interface, GUI. Men det är inte bara operativsystemets utseende som kallas för GUI. Också andra program som byggs upp av grafiska element, som ordbehandlare och webbläsare, sägs ha ett GUI. Motsatsen till ett GUI är helt textbaserade operativsystem och program, som exempelvis operativsystemet DOS."</t>
        </is>
      </c>
    </row>
    <row r="258">
      <c r="A258" s="1" t="str">
        <f>HYPERLINK("https://iate.europa.eu/entry/result/158288/all", "158288")</f>
        <v>158288</v>
      </c>
      <c r="B258" t="inlineStr">
        <is>
          <t>EDUCATION AND COMMUNICATIONS</t>
        </is>
      </c>
      <c r="C258" t="inlineStr">
        <is>
          <t>EDUCATION AND COMMUNICATIONS|communications|communications systems|telecommunications;EDUCATION AND COMMUNICATIONS|communications|communications policy</t>
        </is>
      </c>
      <c r="D258" t="inlineStr">
        <is>
          <t>yes</t>
        </is>
      </c>
      <c r="E258" t="inlineStr">
        <is>
          <t/>
        </is>
      </c>
      <c r="F258" s="2" t="inlineStr">
        <is>
          <t>обикновен пренос</t>
        </is>
      </c>
      <c r="G258" s="2" t="inlineStr">
        <is>
          <t>3</t>
        </is>
      </c>
      <c r="H258" s="2" t="inlineStr">
        <is>
          <t/>
        </is>
      </c>
      <c r="I258" t="inlineStr">
        <is>
          <t/>
        </is>
      </c>
      <c r="J258" s="2" t="inlineStr">
        <is>
          <t>prostý přenos</t>
        </is>
      </c>
      <c r="K258" s="2" t="inlineStr">
        <is>
          <t>3</t>
        </is>
      </c>
      <c r="L258" s="2" t="inlineStr">
        <is>
          <t/>
        </is>
      </c>
      <c r="M258" t="inlineStr">
        <is>
          <t>přenos informací, při němž poskytovatel služby není původcem přenosu, nevolí příjemce přenášené informace a nevolí a nezmění obsah přenášené informace</t>
        </is>
      </c>
      <c r="N258" s="2" t="inlineStr">
        <is>
          <t>ren videreformidling</t>
        </is>
      </c>
      <c r="O258" s="2" t="inlineStr">
        <is>
          <t>3</t>
        </is>
      </c>
      <c r="P258" s="2" t="inlineStr">
        <is>
          <t/>
        </is>
      </c>
      <c r="Q258" t="inlineStr">
        <is>
          <t/>
        </is>
      </c>
      <c r="R258" s="2" t="inlineStr">
        <is>
          <t>reine Durchleitung</t>
        </is>
      </c>
      <c r="S258" s="2" t="inlineStr">
        <is>
          <t>3</t>
        </is>
      </c>
      <c r="T258" s="2" t="inlineStr">
        <is>
          <t/>
        </is>
      </c>
      <c r="U258" t="inlineStr">
        <is>
          <t>Übermittlung in einem Kommunikationsnetz, die nicht vom Diensteanbieter veranlasst wird und bei der er nicht verantwortlich ist für die übermittelten Informationen</t>
        </is>
      </c>
      <c r="V258" s="2" t="inlineStr">
        <is>
          <t>απλή μετάδοση</t>
        </is>
      </c>
      <c r="W258" s="2" t="inlineStr">
        <is>
          <t>3</t>
        </is>
      </c>
      <c r="X258" s="2" t="inlineStr">
        <is>
          <t/>
        </is>
      </c>
      <c r="Y258" t="inlineStr">
        <is>
          <t>μετάδοση πληροφοριών για την οποία το δίκτυο μετάδοσης δεν φέρει καμία ευθύνη καθώς δεν τροποποιεί τις μεταδιδόμενες πληροφορίες</t>
        </is>
      </c>
      <c r="Z258" s="2" t="inlineStr">
        <is>
          <t>mere conduit</t>
        </is>
      </c>
      <c r="AA258" s="2" t="inlineStr">
        <is>
          <t>3</t>
        </is>
      </c>
      <c r="AB258" s="2" t="inlineStr">
        <is>
          <t/>
        </is>
      </c>
      <c r="AC258" t="inlineStr">
        <is>
          <t>mere transmission in a communication network of information, without initiation of the transmission or liability for its consequences</t>
        </is>
      </c>
      <c r="AD258" s="2" t="inlineStr">
        <is>
          <t>mera transmisión</t>
        </is>
      </c>
      <c r="AE258" s="2" t="inlineStr">
        <is>
          <t>3</t>
        </is>
      </c>
      <c r="AF258" s="2" t="inlineStr">
        <is>
          <t/>
        </is>
      </c>
      <c r="AG258" t="inlineStr">
        <is>
          <t>La transmisión en una
red de comunicaciones de datos facilitados por el destinatario del servicio sin que se pueda
considerar al prestador de
servicios de este tipo responsable de los datos transmitidos.</t>
        </is>
      </c>
      <c r="AH258" s="2" t="inlineStr">
        <is>
          <t>pelk edastamine</t>
        </is>
      </c>
      <c r="AI258" s="2" t="inlineStr">
        <is>
          <t>2</t>
        </is>
      </c>
      <c r="AJ258" s="2" t="inlineStr">
        <is>
          <t/>
        </is>
      </c>
      <c r="AK258" t="inlineStr">
        <is>
          <t>teenus, mis seisneb teenuse saaja poolt pakutava teabe edastamises sidevõrgu kaudu või sidevõrgule juurdepääsu pakkumises</t>
        </is>
      </c>
      <c r="AL258" s="2" t="inlineStr">
        <is>
          <t>pelkkä siirtotoiminta</t>
        </is>
      </c>
      <c r="AM258" s="2" t="inlineStr">
        <is>
          <t>3</t>
        </is>
      </c>
      <c r="AN258" s="2" t="inlineStr">
        <is>
          <t/>
        </is>
      </c>
      <c r="AO258" t="inlineStr">
        <is>
          <t>sellainen tietojen siirrosta viestintäverkossa tai viestintäverkkoyhteyden tarjoaminen, jossa palvelun tarjoaja ei ole siirron alkuunpanija, ei valitse siirron vastaanottajaa eikä valitse eikä muuta siirrettäviä tietoja</t>
        </is>
      </c>
      <c r="AP258" s="2" t="inlineStr">
        <is>
          <t>simple transport</t>
        </is>
      </c>
      <c r="AQ258" s="2" t="inlineStr">
        <is>
          <t>3</t>
        </is>
      </c>
      <c r="AR258" s="2" t="inlineStr">
        <is>
          <t/>
        </is>
      </c>
      <c r="AS258" t="inlineStr">
        <is>
          <t>simple transmission,
sur un réseau de communication, des informations fournies par un bénéficiaire ou
fourniture d’un accès au réseau de communication, sans que le prestataire
de ces services soit responsable des informations transmises</t>
        </is>
      </c>
      <c r="AT258" s="2" t="inlineStr">
        <is>
          <t>lomchainéal</t>
        </is>
      </c>
      <c r="AU258" s="2" t="inlineStr">
        <is>
          <t>3</t>
        </is>
      </c>
      <c r="AV258" s="2" t="inlineStr">
        <is>
          <t/>
        </is>
      </c>
      <c r="AW258" t="inlineStr">
        <is>
          <t/>
        </is>
      </c>
      <c r="AX258" s="2" t="inlineStr">
        <is>
          <t>samo prijenos|
samo prijenos informacija</t>
        </is>
      </c>
      <c r="AY258" s="2" t="inlineStr">
        <is>
          <t>3|
3</t>
        </is>
      </c>
      <c r="AZ258" s="2" t="inlineStr">
        <is>
          <t xml:space="preserve">|
</t>
        </is>
      </c>
      <c r="BA258" t="inlineStr">
        <is>
          <t/>
        </is>
      </c>
      <c r="BB258" s="2" t="inlineStr">
        <is>
          <t>egyszerű továbbítás</t>
        </is>
      </c>
      <c r="BC258" s="2" t="inlineStr">
        <is>
          <t>3</t>
        </is>
      </c>
      <c r="BD258" s="2" t="inlineStr">
        <is>
          <t/>
        </is>
      </c>
      <c r="BE258" t="inlineStr">
        <is>
          <t>információ hírközlő 
hálózaton keresztül történő továbbítása vagy hírközlő hálózathoz 
való hozzáférés biztosítása, feltéve hogy nem a szolgáltató kezdeményezi az adatátvitelt</t>
        </is>
      </c>
      <c r="BF258" s="2" t="inlineStr">
        <is>
          <t>semplice trasporto ("mere conduit")</t>
        </is>
      </c>
      <c r="BG258" s="2" t="inlineStr">
        <is>
          <t>3</t>
        </is>
      </c>
      <c r="BH258" s="2" t="inlineStr">
        <is>
          <t/>
        </is>
      </c>
      <c r="BI258" t="inlineStr">
        <is>
          <t>servizio
della società dell'informazione consistente nel trasmettere, su una rete di
comunicazione, informazioni fornite da un destinatario del servizio, o nel
fornire un accesso alla rete di comunicazione, in cui il prestatore non dà
origine alla trasmissione, non seleziona il destinatario della trasmissione e non
seleziona né modifica le informazioni trasmesse e quindi non è responsabile
delle informazioni trasmesse</t>
        </is>
      </c>
      <c r="BJ258" s="2" t="inlineStr">
        <is>
          <t>paprastas perdavimas|
paprastas perdavimo kanalas</t>
        </is>
      </c>
      <c r="BK258" s="2" t="inlineStr">
        <is>
          <t>2|
2</t>
        </is>
      </c>
      <c r="BL258" s="2" t="inlineStr">
        <is>
          <t xml:space="preserve">|
</t>
        </is>
      </c>
      <c r="BM258" t="inlineStr">
        <is>
          <t/>
        </is>
      </c>
      <c r="BN258" s="2" t="inlineStr">
        <is>
          <t>tālākpārsūtītājs|
tālākpārsūtīšana</t>
        </is>
      </c>
      <c r="BO258" s="2" t="inlineStr">
        <is>
          <t>3|
3</t>
        </is>
      </c>
      <c r="BP258" s="2" t="inlineStr">
        <is>
          <t xml:space="preserve">|
</t>
        </is>
      </c>
      <c r="BQ258" t="inlineStr">
        <is>
          <t/>
        </is>
      </c>
      <c r="BR258" s="2" t="inlineStr">
        <is>
          <t>sempliċi conduit|
mere conduit</t>
        </is>
      </c>
      <c r="BS258" s="2" t="inlineStr">
        <is>
          <t>3|
2</t>
        </is>
      </c>
      <c r="BT258" s="2" t="inlineStr">
        <is>
          <t xml:space="preserve">|
</t>
        </is>
      </c>
      <c r="BU258" t="inlineStr">
        <is>
          <t>sempliċi trażmissjoni f'network ta' komunikazzjoni ta' informazzjoni, liema trażmissjoni ma tkunx inbdiet mill-fornitur jew li l-fornitur ma jkunx responsabbli għall-konsegwenzi tagħha</t>
        </is>
      </c>
      <c r="BV258" s="2" t="inlineStr">
        <is>
          <t>mere conduit|
doorgeefluik|
louter doorgifte</t>
        </is>
      </c>
      <c r="BW258" s="2" t="inlineStr">
        <is>
          <t>3|
2|
2</t>
        </is>
      </c>
      <c r="BX258" s="2" t="inlineStr">
        <is>
          <t xml:space="preserve">|
|
</t>
        </is>
      </c>
      <c r="BY258" t="inlineStr">
        <is>
          <t>doorgeven van informatie in een communicatienetwerk of in het verschaffen van
 toegang tot een communicatienetwerk waarbij de dienstverlener niet
 aansprakelijk is voor de doorgegeven informatie en het initiatief tot de
 doorgifte niet bij de dienstverlener ligt</t>
        </is>
      </c>
      <c r="BZ258" s="2" t="inlineStr">
        <is>
          <t>zwykły przekaz</t>
        </is>
      </c>
      <c r="CA258" s="2" t="inlineStr">
        <is>
          <t>3</t>
        </is>
      </c>
      <c r="CB258" s="2" t="inlineStr">
        <is>
          <t/>
        </is>
      </c>
      <c r="CC258" t="inlineStr">
        <is>
          <t/>
        </is>
      </c>
      <c r="CD258" s="2" t="inlineStr">
        <is>
          <t>simples transporte</t>
        </is>
      </c>
      <c r="CE258" s="2" t="inlineStr">
        <is>
          <t>3</t>
        </is>
      </c>
      <c r="CF258" s="2" t="inlineStr">
        <is>
          <t/>
        </is>
      </c>
      <c r="CG258" t="inlineStr">
        <is>
          <t>&lt;div&gt;Simples transmissão, através de uma rede de comunicações, de informações prestadas pelo destinatário do serviço sem que se possa considerar o prestador desses serviços responsável pelas informações transmitidas.&lt;br&gt;&lt;/div&gt;</t>
        </is>
      </c>
      <c r="CH258" s="2" t="inlineStr">
        <is>
          <t>simpla transmitere</t>
        </is>
      </c>
      <c r="CI258" s="2" t="inlineStr">
        <is>
          <t>3</t>
        </is>
      </c>
      <c r="CJ258" s="2" t="inlineStr">
        <is>
          <t/>
        </is>
      </c>
      <c r="CK258" t="inlineStr">
        <is>
          <t/>
        </is>
      </c>
      <c r="CL258" s="2" t="inlineStr">
        <is>
          <t>prostý prenos|
púhy kanál|
iba prenos|
obyčajný prenos</t>
        </is>
      </c>
      <c r="CM258" s="2" t="inlineStr">
        <is>
          <t>2|
2|
2|
2</t>
        </is>
      </c>
      <c r="CN258" s="2" t="inlineStr">
        <is>
          <t xml:space="preserve">|
|
|
</t>
        </is>
      </c>
      <c r="CO258" t="inlineStr">
        <is>
          <t>prenos informácií, v rámci ktorého poskytovateľ služby tento prenos neiniciuje, nevyberá príjemcu prenosu a prenášané informácie nevyberá ani neupravuje</t>
        </is>
      </c>
      <c r="CP258" s="2" t="inlineStr">
        <is>
          <t>izključni prenos</t>
        </is>
      </c>
      <c r="CQ258" s="2" t="inlineStr">
        <is>
          <t>3</t>
        </is>
      </c>
      <c r="CR258" s="2" t="inlineStr">
        <is>
          <t/>
        </is>
      </c>
      <c r="CS258" t="inlineStr">
        <is>
          <t/>
        </is>
      </c>
      <c r="CT258" s="2" t="inlineStr">
        <is>
          <t>enbart vidarebefordran|
budbärarimmunitet</t>
        </is>
      </c>
      <c r="CU258" s="2" t="inlineStr">
        <is>
          <t>3|
3</t>
        </is>
      </c>
      <c r="CV258" s="2" t="inlineStr">
        <is>
          <t xml:space="preserve">|
</t>
        </is>
      </c>
      <c r="CW258" t="inlineStr">
        <is>
          <t>den som över­för ett med­­­de­l­ande från avsändare
till mottagare är inte är ansvarig för innehållet</t>
        </is>
      </c>
    </row>
    <row r="259">
      <c r="A259" s="1" t="str">
        <f>HYPERLINK("https://iate.europa.eu/entry/result/3623353/all", "3623353")</f>
        <v>3623353</v>
      </c>
      <c r="B259" t="inlineStr">
        <is>
          <t>EMPLOYMENT AND WORKING CONDITIONS;EDUCATION AND COMMUNICATIONS</t>
        </is>
      </c>
      <c r="C259" t="inlineStr">
        <is>
          <t>EMPLOYMENT AND WORKING CONDITIONS|labour market;EDUCATION AND COMMUNICATIONS|information technology and data processing</t>
        </is>
      </c>
      <c r="D259" t="inlineStr">
        <is>
          <t>yes</t>
        </is>
      </c>
      <c r="E259" t="inlineStr">
        <is>
          <t/>
        </is>
      </c>
      <c r="F259" t="inlineStr">
        <is>
          <t/>
        </is>
      </c>
      <c r="G259" t="inlineStr">
        <is>
          <t/>
        </is>
      </c>
      <c r="H259" t="inlineStr">
        <is>
          <t/>
        </is>
      </c>
      <c r="I259" t="inlineStr">
        <is>
          <t/>
        </is>
      </c>
      <c r="J259" s="2" t="inlineStr">
        <is>
          <t>pracovní platforma online</t>
        </is>
      </c>
      <c r="K259" s="2" t="inlineStr">
        <is>
          <t>3</t>
        </is>
      </c>
      <c r="L259" s="2" t="inlineStr">
        <is>
          <t/>
        </is>
      </c>
      <c r="M259" t="inlineStr">
        <is>
          <t/>
        </is>
      </c>
      <c r="N259" t="inlineStr">
        <is>
          <t/>
        </is>
      </c>
      <c r="O259" t="inlineStr">
        <is>
          <t/>
        </is>
      </c>
      <c r="P259" t="inlineStr">
        <is>
          <t/>
        </is>
      </c>
      <c r="Q259" t="inlineStr">
        <is>
          <t/>
        </is>
      </c>
      <c r="R259" s="2" t="inlineStr">
        <is>
          <t>Online-Arbeitsplattform</t>
        </is>
      </c>
      <c r="S259" s="2" t="inlineStr">
        <is>
          <t>3</t>
        </is>
      </c>
      <c r="T259" s="2" t="inlineStr">
        <is>
          <t/>
        </is>
      </c>
      <c r="U259" t="inlineStr">
        <is>
          <t/>
        </is>
      </c>
      <c r="V259" s="2" t="inlineStr">
        <is>
          <t>πλατφόρμα διαδικτυακής εργασίας</t>
        </is>
      </c>
      <c r="W259" s="2" t="inlineStr">
        <is>
          <t>2</t>
        </is>
      </c>
      <c r="X259" s="2" t="inlineStr">
        <is>
          <t/>
        </is>
      </c>
      <c r="Y259" t="inlineStr">
        <is>
          <t>&lt;a href="https://iate.europa.eu/entry/result/3623350/en-el" target="_blank"&gt;ψηφιακή πλατφόρμα εργασίας&lt;/a&gt; η οποία διαμεσολαβεί, αποκλειστικά ή κατά κύριο λόγο, σε υπηρεσίες που παρέχονται στο διαδίκτυο, π.χ. κωδικοποίηση δεδομένων, μετάφραση, σχεδιασμός ή ανάπτυξη λογισμικού</t>
        </is>
      </c>
      <c r="Z259" s="2" t="inlineStr">
        <is>
          <t>online labour platform</t>
        </is>
      </c>
      <c r="AA259" s="2" t="inlineStr">
        <is>
          <t>3</t>
        </is>
      </c>
      <c r="AB259" s="2" t="inlineStr">
        <is>
          <t/>
        </is>
      </c>
      <c r="AC259" t="inlineStr">
        <is>
          <t>&lt;a href="https://iate.europa.eu/entry/result/3623350" target="_blank"&gt;digital labour platform&lt;/a&gt; which only or mostly 
intermediates services performed in the online world, e.g. AI-training, image 
tagging, design projects, translations and editing work, software development</t>
        </is>
      </c>
      <c r="AD259" t="inlineStr">
        <is>
          <t/>
        </is>
      </c>
      <c r="AE259" t="inlineStr">
        <is>
          <t/>
        </is>
      </c>
      <c r="AF259" t="inlineStr">
        <is>
          <t/>
        </is>
      </c>
      <c r="AG259" t="inlineStr">
        <is>
          <t/>
        </is>
      </c>
      <c r="AH259" t="inlineStr">
        <is>
          <t/>
        </is>
      </c>
      <c r="AI259" t="inlineStr">
        <is>
          <t/>
        </is>
      </c>
      <c r="AJ259" t="inlineStr">
        <is>
          <t/>
        </is>
      </c>
      <c r="AK259" t="inlineStr">
        <is>
          <t/>
        </is>
      </c>
      <c r="AL259" t="inlineStr">
        <is>
          <t/>
        </is>
      </c>
      <c r="AM259" t="inlineStr">
        <is>
          <t/>
        </is>
      </c>
      <c r="AN259" t="inlineStr">
        <is>
          <t/>
        </is>
      </c>
      <c r="AO259" t="inlineStr">
        <is>
          <t/>
        </is>
      </c>
      <c r="AP259" s="2" t="inlineStr">
        <is>
          <t>plateforme de travail en ligne</t>
        </is>
      </c>
      <c r="AQ259" s="2" t="inlineStr">
        <is>
          <t>3</t>
        </is>
      </c>
      <c r="AR259" s="2" t="inlineStr">
        <is>
          <t/>
        </is>
      </c>
      <c r="AS259" t="inlineStr">
        <is>
          <t>&lt;a href="https://iate.europa.eu/entry/slideshow/1638184419449/3623350/fr" target="_blank"&gt;plateforme de travail numérique &lt;/a&gt;dont l’activité consiste, en grande partie, voire exclusivement, à servir d’intermédiaire dans la fourniture de services effectués dans le monde virtuel, par ex., l’entraînement d’une IA, l’étiquetage d’images, les projets de conception, les travaux de traduction et de révision, le développement de logiciels</t>
        </is>
      </c>
      <c r="AT259" t="inlineStr">
        <is>
          <t/>
        </is>
      </c>
      <c r="AU259" t="inlineStr">
        <is>
          <t/>
        </is>
      </c>
      <c r="AV259" t="inlineStr">
        <is>
          <t/>
        </is>
      </c>
      <c r="AW259" t="inlineStr">
        <is>
          <t/>
        </is>
      </c>
      <c r="AX259" t="inlineStr">
        <is>
          <t/>
        </is>
      </c>
      <c r="AY259" t="inlineStr">
        <is>
          <t/>
        </is>
      </c>
      <c r="AZ259" t="inlineStr">
        <is>
          <t/>
        </is>
      </c>
      <c r="BA259" t="inlineStr">
        <is>
          <t/>
        </is>
      </c>
      <c r="BB259" t="inlineStr">
        <is>
          <t/>
        </is>
      </c>
      <c r="BC259" t="inlineStr">
        <is>
          <t/>
        </is>
      </c>
      <c r="BD259" t="inlineStr">
        <is>
          <t/>
        </is>
      </c>
      <c r="BE259" t="inlineStr">
        <is>
          <t/>
        </is>
      </c>
      <c r="BF259" t="inlineStr">
        <is>
          <t/>
        </is>
      </c>
      <c r="BG259" t="inlineStr">
        <is>
          <t/>
        </is>
      </c>
      <c r="BH259" t="inlineStr">
        <is>
          <t/>
        </is>
      </c>
      <c r="BI259" t="inlineStr">
        <is>
          <t/>
        </is>
      </c>
      <c r="BJ259" t="inlineStr">
        <is>
          <t/>
        </is>
      </c>
      <c r="BK259" t="inlineStr">
        <is>
          <t/>
        </is>
      </c>
      <c r="BL259" t="inlineStr">
        <is>
          <t/>
        </is>
      </c>
      <c r="BM259" t="inlineStr">
        <is>
          <t/>
        </is>
      </c>
      <c r="BN259" t="inlineStr">
        <is>
          <t/>
        </is>
      </c>
      <c r="BO259" t="inlineStr">
        <is>
          <t/>
        </is>
      </c>
      <c r="BP259" t="inlineStr">
        <is>
          <t/>
        </is>
      </c>
      <c r="BQ259" t="inlineStr">
        <is>
          <t/>
        </is>
      </c>
      <c r="BR259" s="2" t="inlineStr">
        <is>
          <t>pjattaforma tax-xogħol online</t>
        </is>
      </c>
      <c r="BS259" s="2" t="inlineStr">
        <is>
          <t>3</t>
        </is>
      </c>
      <c r="BT259" s="2" t="inlineStr">
        <is>
          <t/>
        </is>
      </c>
      <c r="BU259" t="inlineStr">
        <is>
          <t>&lt;a href="https://iate.europa.eu/entry/result/3623350/mt" target="_blank"&gt;pjattaforma tax-xogħol diġitali&lt;/a&gt; li taġixxi ta' intermedjarju l-iżjed, jekk mhux esklużivament, għall-provvista ta' servizzi li jitwettqu online, pereż. taħriġ fl-Intelliġenza Artifiċjali, l-ittaggjar tal-immaġnijiet, proġetti ta' disinn, xogħol ta' traduzzjoni u ta' editjar, żvilupp ta' software eċċ.</t>
        </is>
      </c>
      <c r="BV259" t="inlineStr">
        <is>
          <t/>
        </is>
      </c>
      <c r="BW259" t="inlineStr">
        <is>
          <t/>
        </is>
      </c>
      <c r="BX259" t="inlineStr">
        <is>
          <t/>
        </is>
      </c>
      <c r="BY259" t="inlineStr">
        <is>
          <t/>
        </is>
      </c>
      <c r="BZ259" t="inlineStr">
        <is>
          <t/>
        </is>
      </c>
      <c r="CA259" t="inlineStr">
        <is>
          <t/>
        </is>
      </c>
      <c r="CB259" t="inlineStr">
        <is>
          <t/>
        </is>
      </c>
      <c r="CC259" t="inlineStr">
        <is>
          <t/>
        </is>
      </c>
      <c r="CD259" t="inlineStr">
        <is>
          <t/>
        </is>
      </c>
      <c r="CE259" t="inlineStr">
        <is>
          <t/>
        </is>
      </c>
      <c r="CF259" t="inlineStr">
        <is>
          <t/>
        </is>
      </c>
      <c r="CG259" t="inlineStr">
        <is>
          <t/>
        </is>
      </c>
      <c r="CH259" t="inlineStr">
        <is>
          <t/>
        </is>
      </c>
      <c r="CI259" t="inlineStr">
        <is>
          <t/>
        </is>
      </c>
      <c r="CJ259" t="inlineStr">
        <is>
          <t/>
        </is>
      </c>
      <c r="CK259" t="inlineStr">
        <is>
          <t/>
        </is>
      </c>
      <c r="CL259" t="inlineStr">
        <is>
          <t/>
        </is>
      </c>
      <c r="CM259" t="inlineStr">
        <is>
          <t/>
        </is>
      </c>
      <c r="CN259" t="inlineStr">
        <is>
          <t/>
        </is>
      </c>
      <c r="CO259" t="inlineStr">
        <is>
          <t/>
        </is>
      </c>
      <c r="CP259" t="inlineStr">
        <is>
          <t/>
        </is>
      </c>
      <c r="CQ259" t="inlineStr">
        <is>
          <t/>
        </is>
      </c>
      <c r="CR259" t="inlineStr">
        <is>
          <t/>
        </is>
      </c>
      <c r="CS259" t="inlineStr">
        <is>
          <t/>
        </is>
      </c>
      <c r="CT259" t="inlineStr">
        <is>
          <t/>
        </is>
      </c>
      <c r="CU259" t="inlineStr">
        <is>
          <t/>
        </is>
      </c>
      <c r="CV259" t="inlineStr">
        <is>
          <t/>
        </is>
      </c>
      <c r="CW259" t="inlineStr">
        <is>
          <t/>
        </is>
      </c>
    </row>
    <row r="260">
      <c r="A260" s="1" t="str">
        <f>HYPERLINK("https://iate.europa.eu/entry/result/2100586/all", "2100586")</f>
        <v>2100586</v>
      </c>
      <c r="B260" t="inlineStr">
        <is>
          <t>EUROPEAN UNION;EDUCATION AND COMMUNICATIONS</t>
        </is>
      </c>
      <c r="C260" t="inlineStr">
        <is>
          <t>EUROPEAN UNION|EU institutions and European civil service|Community body;EDUCATION AND COMMUNICATIONS|communications|communications policy</t>
        </is>
      </c>
      <c r="D260" t="inlineStr">
        <is>
          <t>yes</t>
        </is>
      </c>
      <c r="E260" t="inlineStr">
        <is>
          <t/>
        </is>
      </c>
      <c r="F260" s="2" t="inlineStr">
        <is>
          <t>Комитет по съобщенията</t>
        </is>
      </c>
      <c r="G260" s="2" t="inlineStr">
        <is>
          <t>3</t>
        </is>
      </c>
      <c r="H260" s="2" t="inlineStr">
        <is>
          <t/>
        </is>
      </c>
      <c r="I260" t="inlineStr">
        <is>
          <t/>
        </is>
      </c>
      <c r="J260" s="2" t="inlineStr">
        <is>
          <t>Komunikační výbor</t>
        </is>
      </c>
      <c r="K260" s="2" t="inlineStr">
        <is>
          <t>3</t>
        </is>
      </c>
      <c r="L260" s="2" t="inlineStr">
        <is>
          <t/>
        </is>
      </c>
      <c r="M260" t="inlineStr">
        <is>
          <t>Výbor zřízený čl. 22 odst. 1 směrnice Evropského parlamentu a Rady 2002/21/ES ze dne 7. března 2002 o společném předpisovém rámci pro sítě a služby elektronických komunikací (rámcová směrnice).</t>
        </is>
      </c>
      <c r="N260" s="2" t="inlineStr">
        <is>
          <t>Cocom|
Kommunikationsudvalget</t>
        </is>
      </c>
      <c r="O260" s="2" t="inlineStr">
        <is>
          <t>3|
4</t>
        </is>
      </c>
      <c r="P260" s="2" t="inlineStr">
        <is>
          <t xml:space="preserve">|
</t>
        </is>
      </c>
      <c r="Q260" t="inlineStr">
        <is>
          <t/>
        </is>
      </c>
      <c r="R260" s="2" t="inlineStr">
        <is>
          <t>Kommunikationsausschuss</t>
        </is>
      </c>
      <c r="S260" s="2" t="inlineStr">
        <is>
          <t>3</t>
        </is>
      </c>
      <c r="T260" s="2" t="inlineStr">
        <is>
          <t/>
        </is>
      </c>
      <c r="U260" t="inlineStr">
        <is>
          <t/>
        </is>
      </c>
      <c r="V260" s="2" t="inlineStr">
        <is>
          <t>επιτροπή επικοινωνιών</t>
        </is>
      </c>
      <c r="W260" s="2" t="inlineStr">
        <is>
          <t>3</t>
        </is>
      </c>
      <c r="X260" s="2" t="inlineStr">
        <is>
          <t/>
        </is>
      </c>
      <c r="Y260" t="inlineStr">
        <is>
          <t/>
        </is>
      </c>
      <c r="Z260" s="2" t="inlineStr">
        <is>
          <t>Communications Committee (COCOM) - framework directive 2002/21/EC|
communication|
Communications Committee|
COCOM</t>
        </is>
      </c>
      <c r="AA260" s="2" t="inlineStr">
        <is>
          <t>1|
1|
3|
3</t>
        </is>
      </c>
      <c r="AB260" s="2" t="inlineStr">
        <is>
          <t xml:space="preserve">|
|
|
</t>
        </is>
      </c>
      <c r="AC260" t="inlineStr">
        <is>
          <t>committee that assists the Commission in carrying out its executive powers under the regulatory framework for electronic communications networks and services and also with regard to the .eu top level Internet domain</t>
        </is>
      </c>
      <c r="AD260" s="2" t="inlineStr">
        <is>
          <t>Comité de Comunicaciones</t>
        </is>
      </c>
      <c r="AE260" s="2" t="inlineStr">
        <is>
          <t>3</t>
        </is>
      </c>
      <c r="AF260" s="2" t="inlineStr">
        <is>
          <t/>
        </is>
      </c>
      <c r="AG260" t="inlineStr">
        <is>
          <t>Comité creado para ayudar a la Comisión en el ejercicio de sus competencias de ejecución con arreglo al marco reglamentario por el que se rigen las telecomunicaciones en la Unión Europea.</t>
        </is>
      </c>
      <c r="AH260" s="2" t="inlineStr">
        <is>
          <t>sidekomitee</t>
        </is>
      </c>
      <c r="AI260" s="2" t="inlineStr">
        <is>
          <t>3</t>
        </is>
      </c>
      <c r="AJ260" s="2" t="inlineStr">
        <is>
          <t/>
        </is>
      </c>
      <c r="AK260" t="inlineStr">
        <is>
          <t>komitee, mille eesmärk on edendada liikmesriikide omavahelist ning liikmesriikide ja komisjoni vahelist teabevahetust elektroonilisi sidevõrke ja -teenuseid käsitlevate regulatiivmeetmete olukorra ja arengu kohta</t>
        </is>
      </c>
      <c r="AL260" s="2" t="inlineStr">
        <is>
          <t>puitedirektiivin 2002/21/EY mukainen viestintäkomitea (COCOM)|
viestintäkomitea</t>
        </is>
      </c>
      <c r="AM260" s="2" t="inlineStr">
        <is>
          <t>3|
3</t>
        </is>
      </c>
      <c r="AN260" s="2" t="inlineStr">
        <is>
          <t xml:space="preserve">|
</t>
        </is>
      </c>
      <c r="AO260" t="inlineStr">
        <is>
          <t/>
        </is>
      </c>
      <c r="AP260" s="2" t="inlineStr">
        <is>
          <t>COCOM|
Comité des communications</t>
        </is>
      </c>
      <c r="AQ260" s="2" t="inlineStr">
        <is>
          <t>3|
3</t>
        </is>
      </c>
      <c r="AR260" s="2" t="inlineStr">
        <is>
          <t xml:space="preserve">|
</t>
        </is>
      </c>
      <c r="AS260" t="inlineStr">
        <is>
          <t>comité créé pour aider la Commission à exercer ses pouvoirs exécutifs en ce qui concerne le cadre réglementaire régissant le secteur des télécommunications dans l'Union européenne</t>
        </is>
      </c>
      <c r="AT260" s="2" t="inlineStr">
        <is>
          <t>an Coiste Cumarsáide</t>
        </is>
      </c>
      <c r="AU260" s="2" t="inlineStr">
        <is>
          <t>3</t>
        </is>
      </c>
      <c r="AV260" s="2" t="inlineStr">
        <is>
          <t/>
        </is>
      </c>
      <c r="AW260" t="inlineStr">
        <is>
          <t/>
        </is>
      </c>
      <c r="AX260" t="inlineStr">
        <is>
          <t/>
        </is>
      </c>
      <c r="AY260" t="inlineStr">
        <is>
          <t/>
        </is>
      </c>
      <c r="AZ260" t="inlineStr">
        <is>
          <t/>
        </is>
      </c>
      <c r="BA260" t="inlineStr">
        <is>
          <t/>
        </is>
      </c>
      <c r="BB260" s="2" t="inlineStr">
        <is>
          <t>Hírközlési Bizottság</t>
        </is>
      </c>
      <c r="BC260" s="2" t="inlineStr">
        <is>
          <t>4</t>
        </is>
      </c>
      <c r="BD260" s="2" t="inlineStr">
        <is>
          <t/>
        </is>
      </c>
      <c r="BE260" t="inlineStr">
        <is>
          <t>az Európai Bizottság munkáját a hírközlés terén segítő komitológiai bizottság</t>
        </is>
      </c>
      <c r="BF260" s="2" t="inlineStr">
        <is>
          <t>comitato per le comunicazioni</t>
        </is>
      </c>
      <c r="BG260" s="2" t="inlineStr">
        <is>
          <t>3</t>
        </is>
      </c>
      <c r="BH260" s="2" t="inlineStr">
        <is>
          <t/>
        </is>
      </c>
      <c r="BI260" t="inlineStr">
        <is>
          <t>comitato istituito dalla direttiva 2002/21/CE del Parlamento europeo e del Consiglio con il compito di assistere la Commissione e di promuovere lo scambio di informazioni fra gli Stati membri e fra questi e la Commissione sulla situazione e sull'attività delle autorità di regolamentazione nel settore delle reti e dei servizi di comunicazione elettronica</t>
        </is>
      </c>
      <c r="BJ260" s="2" t="inlineStr">
        <is>
          <t>Ryšių komitetas</t>
        </is>
      </c>
      <c r="BK260" s="2" t="inlineStr">
        <is>
          <t>3</t>
        </is>
      </c>
      <c r="BL260" s="2" t="inlineStr">
        <is>
          <t/>
        </is>
      </c>
      <c r="BM260" t="inlineStr">
        <is>
          <t/>
        </is>
      </c>
      <c r="BN260" s="2" t="inlineStr">
        <is>
          <t>Sakaru komiteja</t>
        </is>
      </c>
      <c r="BO260" s="2" t="inlineStr">
        <is>
          <t>3</t>
        </is>
      </c>
      <c r="BP260" s="2" t="inlineStr">
        <is>
          <t/>
        </is>
      </c>
      <c r="BQ260" t="inlineStr">
        <is>
          <t/>
        </is>
      </c>
      <c r="BR260" s="2" t="inlineStr">
        <is>
          <t>Kumitat tal-Komunikazzjoni|
COCOM</t>
        </is>
      </c>
      <c r="BS260" s="2" t="inlineStr">
        <is>
          <t>3|
3</t>
        </is>
      </c>
      <c r="BT260" s="2" t="inlineStr">
        <is>
          <t xml:space="preserve">|
</t>
        </is>
      </c>
      <c r="BU260" t="inlineStr">
        <is>
          <t>kumitat li jassisti lill-Kummissjoni fit-twettiq tas-setgħat eżekuttivi tagħha skont il-qafas regolatorju għan-networks u s-servizzi tal-komunikazzjonijiet elettroniċi</t>
        </is>
      </c>
      <c r="BV260" s="2" t="inlineStr">
        <is>
          <t>Comité voor communicatie|
Cocom</t>
        </is>
      </c>
      <c r="BW260" s="2" t="inlineStr">
        <is>
          <t>3|
3</t>
        </is>
      </c>
      <c r="BX260" s="2" t="inlineStr">
        <is>
          <t xml:space="preserve">|
</t>
        </is>
      </c>
      <c r="BY260" t="inlineStr">
        <is>
          <t/>
        </is>
      </c>
      <c r="BZ260" s="2" t="inlineStr">
        <is>
          <t>Komitet ds. Łączności</t>
        </is>
      </c>
      <c r="CA260" s="2" t="inlineStr">
        <is>
          <t>3</t>
        </is>
      </c>
      <c r="CB260" s="2" t="inlineStr">
        <is>
          <t/>
        </is>
      </c>
      <c r="CC260" t="inlineStr">
        <is>
          <t/>
        </is>
      </c>
      <c r="CD260" s="2" t="inlineStr">
        <is>
          <t>Comité das Comunicações</t>
        </is>
      </c>
      <c r="CE260" s="2" t="inlineStr">
        <is>
          <t>3</t>
        </is>
      </c>
      <c r="CF260" s="2" t="inlineStr">
        <is>
          <t/>
        </is>
      </c>
      <c r="CG260" t="inlineStr">
        <is>
          <t/>
        </is>
      </c>
      <c r="CH260" s="2" t="inlineStr">
        <is>
          <t>Comitetul pentru comunicații|
COCOM</t>
        </is>
      </c>
      <c r="CI260" s="2" t="inlineStr">
        <is>
          <t>3|
3</t>
        </is>
      </c>
      <c r="CJ260" s="2" t="inlineStr">
        <is>
          <t xml:space="preserve">|
</t>
        </is>
      </c>
      <c r="CK260" t="inlineStr">
        <is>
          <t/>
        </is>
      </c>
      <c r="CL260" s="2" t="inlineStr">
        <is>
          <t>Komunikačný výbor</t>
        </is>
      </c>
      <c r="CM260" s="2" t="inlineStr">
        <is>
          <t>3</t>
        </is>
      </c>
      <c r="CN260" s="2" t="inlineStr">
        <is>
          <t/>
        </is>
      </c>
      <c r="CO260" t="inlineStr">
        <is>
          <t>výbor ustanovený v článku 22 ods. 1 smernice Európskeho parlamentu a Rady 2002/21/ES o spoločnom regulačnom rámci pre elektronické komunikačné siete a služby (rámcová smernica)</t>
        </is>
      </c>
      <c r="CP260" s="2" t="inlineStr">
        <is>
          <t>COCOM|
Odbor za komunikacije</t>
        </is>
      </c>
      <c r="CQ260" s="2" t="inlineStr">
        <is>
          <t>3|
3</t>
        </is>
      </c>
      <c r="CR260" s="2" t="inlineStr">
        <is>
          <t xml:space="preserve">|
</t>
        </is>
      </c>
      <c r="CS260" t="inlineStr">
        <is>
          <t/>
        </is>
      </c>
      <c r="CT260" s="2" t="inlineStr">
        <is>
          <t>kommunikationskommittén</t>
        </is>
      </c>
      <c r="CU260" s="2" t="inlineStr">
        <is>
          <t>3</t>
        </is>
      </c>
      <c r="CV260" s="2" t="inlineStr">
        <is>
          <t/>
        </is>
      </c>
      <c r="CW260" t="inlineStr">
        <is>
          <t/>
        </is>
      </c>
    </row>
    <row r="261">
      <c r="A261" s="1" t="str">
        <f>HYPERLINK("https://iate.europa.eu/entry/result/3569906/all", "3569906")</f>
        <v>3569906</v>
      </c>
      <c r="B261" t="inlineStr">
        <is>
          <t>EDUCATION AND COMMUNICATIONS</t>
        </is>
      </c>
      <c r="C261" t="inlineStr">
        <is>
          <t>EDUCATION AND COMMUNICATIONS|communications</t>
        </is>
      </c>
      <c r="D261" t="inlineStr">
        <is>
          <t>yes</t>
        </is>
      </c>
      <c r="E261" t="inlineStr">
        <is>
          <t/>
        </is>
      </c>
      <c r="F261" s="2" t="inlineStr">
        <is>
          <t>доставчик на хостинг услуги</t>
        </is>
      </c>
      <c r="G261" s="2" t="inlineStr">
        <is>
          <t>3</t>
        </is>
      </c>
      <c r="H261" s="2" t="inlineStr">
        <is>
          <t/>
        </is>
      </c>
      <c r="I261" t="inlineStr">
        <is>
          <t/>
        </is>
      </c>
      <c r="J261" s="2" t="inlineStr">
        <is>
          <t>poskytovatel hostingových služeb</t>
        </is>
      </c>
      <c r="K261" s="2" t="inlineStr">
        <is>
          <t>3</t>
        </is>
      </c>
      <c r="L261" s="2" t="inlineStr">
        <is>
          <t/>
        </is>
      </c>
      <c r="M261" t="inlineStr">
        <is>
          <t>poskytovatel služeb informačních technologií, který na svém serveru pronajímá prostor k umístění webových stránek a zároveň za tímto účelem nabízí potřebné IT nástroje a technickou podporu</t>
        </is>
      </c>
      <c r="N261" s="2" t="inlineStr">
        <is>
          <t>hostingudbyder|
udbyder af hostingtjenester|
hosting-tjenesteyder</t>
        </is>
      </c>
      <c r="O261" s="2" t="inlineStr">
        <is>
          <t>3|
3|
3</t>
        </is>
      </c>
      <c r="P261" s="2" t="inlineStr">
        <is>
          <t xml:space="preserve">|
|
</t>
        </is>
      </c>
      <c r="Q261" t="inlineStr">
        <is>
          <t>leverandør af en informationssamfundstjeneste, som består i oplagring af information leveret af en tjenestemodtager</t>
        </is>
      </c>
      <c r="R261" s="2" t="inlineStr">
        <is>
          <t>Hostingdiensteanbieter|
Webhosting-Anbieter|
Hosting-Anbieter</t>
        </is>
      </c>
      <c r="S261" s="2" t="inlineStr">
        <is>
          <t>3|
3|
3</t>
        </is>
      </c>
      <c r="T261" s="2" t="inlineStr">
        <is>
          <t xml:space="preserve">|
|
</t>
        </is>
      </c>
      <c r="U261" t="inlineStr">
        <is>
          <t>IT-Dienstleister,
der Speicherplatz für online-Inhalte auf leistungsstarken Servern und weitere Zusatzleistungen (z. B. Monitoring, Lastverteilung, Datensicherung,
Hochverfügbarkeit oder statistische Auswertungen) anbietet</t>
        </is>
      </c>
      <c r="V261" t="inlineStr">
        <is>
          <t/>
        </is>
      </c>
      <c r="W261" t="inlineStr">
        <is>
          <t/>
        </is>
      </c>
      <c r="X261" t="inlineStr">
        <is>
          <t/>
        </is>
      </c>
      <c r="Y261" t="inlineStr">
        <is>
          <t/>
        </is>
      </c>
      <c r="Z261" s="2" t="inlineStr">
        <is>
          <t>web host|
web hosting service provider|
hosting provider|
Internet hosting service provider|
HSP|
provider of hosting services|
hosting service provider</t>
        </is>
      </c>
      <c r="AA261" s="2" t="inlineStr">
        <is>
          <t>3|
3|
3|
1|
3|
3|
3</t>
        </is>
      </c>
      <c r="AB261" s="2" t="inlineStr">
        <is>
          <t xml:space="preserve">|
|
|
|
|
|
</t>
        </is>
      </c>
      <c r="AC261" t="inlineStr">
        <is>
          <t>IT service provider that provisions and serves a pool of remote, Internet-based IT resources to individuals and organisations for hosting their websites</t>
        </is>
      </c>
      <c r="AD261" s="2" t="inlineStr">
        <is>
          <t>prestador de servicios de alojamiento de datos</t>
        </is>
      </c>
      <c r="AE261" s="2" t="inlineStr">
        <is>
          <t>3</t>
        </is>
      </c>
      <c r="AF261" s="2" t="inlineStr">
        <is>
          <t/>
        </is>
      </c>
      <c r="AG261" t="inlineStr">
        <is>
          <t>Actividad profesional que consiste en alojar, almacenar y dar un determinado tratamiento a las informaciones o contenidos a petición de un sujeto destinatario de este servicio.</t>
        </is>
      </c>
      <c r="AH261" s="2" t="inlineStr">
        <is>
          <t>veebimajutusteenuse pakkuja</t>
        </is>
      </c>
      <c r="AI261" s="2" t="inlineStr">
        <is>
          <t>3</t>
        </is>
      </c>
      <c r="AJ261" s="2" t="inlineStr">
        <is>
          <t/>
        </is>
      </c>
      <c r="AK261" t="inlineStr">
        <is>
          <t>sellise IT teenuse pakkuja, kus kliendi veebilehte või veebisaiti hoitakse teenusepakkuja (ISP) veebiserveris</t>
        </is>
      </c>
      <c r="AL261" s="2" t="inlineStr">
        <is>
          <t>säilytyspalvelun tarjoaja</t>
        </is>
      </c>
      <c r="AM261" s="2" t="inlineStr">
        <is>
          <t>3</t>
        </is>
      </c>
      <c r="AN261" s="2" t="inlineStr">
        <is>
          <t/>
        </is>
      </c>
      <c r="AO261" t="inlineStr">
        <is>
          <t>www- ja sähköpostipalveluja tarjoava yritys, esim. web-hotelli</t>
        </is>
      </c>
      <c r="AP261" s="2" t="inlineStr">
        <is>
          <t>hébergeur web|
FSH|
hébergeur|
fournisseur d’hébergement|
fournisseur de services d’hébergement|
hôte web</t>
        </is>
      </c>
      <c r="AQ261" s="2" t="inlineStr">
        <is>
          <t>3|
2|
3|
3|
3|
3</t>
        </is>
      </c>
      <c r="AR261" s="2" t="inlineStr">
        <is>
          <t xml:space="preserve">|
|
|
|
|
</t>
        </is>
      </c>
      <c r="AS261" t="inlineStr">
        <is>
          <t>fournisseur de service de stockage et de gestion de contenus permettant à un fournisseur de contenus de rendre ses pages accessibles au public</t>
        </is>
      </c>
      <c r="AT261" s="2" t="inlineStr">
        <is>
          <t>soláthraí seirbhísí óstála</t>
        </is>
      </c>
      <c r="AU261" s="2" t="inlineStr">
        <is>
          <t>3</t>
        </is>
      </c>
      <c r="AV261" s="2" t="inlineStr">
        <is>
          <t/>
        </is>
      </c>
      <c r="AW261" t="inlineStr">
        <is>
          <t/>
        </is>
      </c>
      <c r="AX261" s="2" t="inlineStr">
        <is>
          <t>pružatelj usluga smještaja na poslužitelju|
pružatelj usluga smještaja informacija na poslužitelju</t>
        </is>
      </c>
      <c r="AY261" s="2" t="inlineStr">
        <is>
          <t>3|
3</t>
        </is>
      </c>
      <c r="AZ261" s="2" t="inlineStr">
        <is>
          <t xml:space="preserve">|
</t>
        </is>
      </c>
      <c r="BA261" t="inlineStr">
        <is>
          <t/>
        </is>
      </c>
      <c r="BB261" s="2" t="inlineStr">
        <is>
          <t>tárhelyszolgáltató</t>
        </is>
      </c>
      <c r="BC261" s="2" t="inlineStr">
        <is>
          <t>4</t>
        </is>
      </c>
      <c r="BD261" s="2" t="inlineStr">
        <is>
          <t/>
        </is>
      </c>
      <c r="BE261" t="inlineStr">
        <is>
          <t>magánszemélyek és szervezetek számára weboldaltárolást biztosító informatikai szolgáltató</t>
        </is>
      </c>
      <c r="BF261" s="2" t="inlineStr">
        <is>
          <t>prestatore di servizi di hosting</t>
        </is>
      </c>
      <c r="BG261" s="2" t="inlineStr">
        <is>
          <t>3</t>
        </is>
      </c>
      <c r="BH261" s="2" t="inlineStr">
        <is>
          <t/>
        </is>
      </c>
      <c r="BI261" t="inlineStr">
        <is>
          <t>nel quadro della società dell'informazione, fornitore di un servizio di stoccaggio di informazioni</t>
        </is>
      </c>
      <c r="BJ261" s="2" t="inlineStr">
        <is>
          <t>prieglobos paslaugų teikėjas</t>
        </is>
      </c>
      <c r="BK261" s="2" t="inlineStr">
        <is>
          <t>3</t>
        </is>
      </c>
      <c r="BL261" s="2" t="inlineStr">
        <is>
          <t/>
        </is>
      </c>
      <c r="BM261" t="inlineStr">
        <is>
          <t/>
        </is>
      </c>
      <c r="BN261" s="2" t="inlineStr">
        <is>
          <t>mitināšanas pakalpojuma sniedzējs</t>
        </is>
      </c>
      <c r="BO261" s="2" t="inlineStr">
        <is>
          <t>3</t>
        </is>
      </c>
      <c r="BP261" s="2" t="inlineStr">
        <is>
          <t/>
        </is>
      </c>
      <c r="BQ261" t="inlineStr">
        <is>
          <t/>
        </is>
      </c>
      <c r="BR261" s="2" t="inlineStr">
        <is>
          <t>fornitur ta’ servizzi ta’ web hosting|
fornitur ta’ servizzi ta’ hosting</t>
        </is>
      </c>
      <c r="BS261" s="2" t="inlineStr">
        <is>
          <t>3|
3</t>
        </is>
      </c>
      <c r="BT261" s="2" t="inlineStr">
        <is>
          <t xml:space="preserve">|
</t>
        </is>
      </c>
      <c r="BU261" t="inlineStr">
        <is>
          <t>fornitur ta' servizzi tal-IT li jipprovdi pool ta' riżorsi tal-IT mill-bogħod ibbażati fuq l-internet lil individwi u organizzazzjonijiet għall-hosting tas-siti web tagħhom</t>
        </is>
      </c>
      <c r="BV261" s="2" t="inlineStr">
        <is>
          <t>hostingdienstverlener|
aanbieder van hostingdiensten</t>
        </is>
      </c>
      <c r="BW261" s="2" t="inlineStr">
        <is>
          <t>3|
3</t>
        </is>
      </c>
      <c r="BX261" s="2" t="inlineStr">
        <is>
          <t xml:space="preserve">|
</t>
        </is>
      </c>
      <c r="BY261" t="inlineStr">
        <is>
          <t>IT-dienstverlener die een stuk opslag, rekenkracht en geheugen van een server ter beschikking stelt aan gebruikers voor hun website</t>
        </is>
      </c>
      <c r="BZ261" s="2" t="inlineStr">
        <is>
          <t>dostawca usług hostingu|
dostawca usług hostingowych</t>
        </is>
      </c>
      <c r="CA261" s="2" t="inlineStr">
        <is>
          <t>3|
3</t>
        </is>
      </c>
      <c r="CB261" s="2" t="inlineStr">
        <is>
          <t xml:space="preserve">|
</t>
        </is>
      </c>
      <c r="CC261" t="inlineStr">
        <is>
          <t>dostawca usług internetowych, który udostępnia miejsce na swoich serwerach, co wiąże się z udostępnieniem okreslonej objętości dyskowej i maksymalnej ilości danych do przesłania przez łącza internetowe serwerowni, a także usługami oferowanymi przez serwerownię</t>
        </is>
      </c>
      <c r="CD261" s="2" t="inlineStr">
        <is>
          <t>prestador de serviços de alojamento|
fornecedor de serviços de alojamento|
prestador de serviços de armazenagem em servidor|
prestador de serviços de alojamento virtual</t>
        </is>
      </c>
      <c r="CE261" s="2" t="inlineStr">
        <is>
          <t>3|
3|
3|
3</t>
        </is>
      </c>
      <c r="CF261" s="2" t="inlineStr">
        <is>
          <t>|
|
|
preferred</t>
        </is>
      </c>
      <c r="CG261" t="inlineStr">
        <is>
          <t/>
        </is>
      </c>
      <c r="CH261" s="2" t="inlineStr">
        <is>
          <t>furnizor de servicii de găzduire</t>
        </is>
      </c>
      <c r="CI261" s="2" t="inlineStr">
        <is>
          <t>3</t>
        </is>
      </c>
      <c r="CJ261" s="2" t="inlineStr">
        <is>
          <t/>
        </is>
      </c>
      <c r="CK261" t="inlineStr">
        <is>
          <t/>
        </is>
      </c>
      <c r="CL261" s="2" t="inlineStr">
        <is>
          <t>poskytovateľ hostingových služieb</t>
        </is>
      </c>
      <c r="CM261" s="2" t="inlineStr">
        <is>
          <t>3</t>
        </is>
      </c>
      <c r="CN261" s="2" t="inlineStr">
        <is>
          <t/>
        </is>
      </c>
      <c r="CO261" t="inlineStr">
        <is>
          <t>poskytovateľ služieb informačnej spoločnosti, ktoré pozostávajú z uchovávania informácií poskytnutých poskytovateľom obsahu a na jeho žiadosť a zo sprístupňovania uchovávaných informácií tretím stranám</t>
        </is>
      </c>
      <c r="CP261" s="2" t="inlineStr">
        <is>
          <t>ponudnik storitev gostovanja</t>
        </is>
      </c>
      <c r="CQ261" s="2" t="inlineStr">
        <is>
          <t>3</t>
        </is>
      </c>
      <c r="CR261" s="2" t="inlineStr">
        <is>
          <t/>
        </is>
      </c>
      <c r="CS261" t="inlineStr">
        <is>
          <t/>
        </is>
      </c>
      <c r="CT261" s="2" t="inlineStr">
        <is>
          <t>värdtjänstleverantör</t>
        </is>
      </c>
      <c r="CU261" s="2" t="inlineStr">
        <is>
          <t>3</t>
        </is>
      </c>
      <c r="CV261" s="2" t="inlineStr">
        <is>
          <t/>
        </is>
      </c>
      <c r="CW261" t="inlineStr">
        <is>
          <t/>
        </is>
      </c>
    </row>
    <row r="262">
      <c r="A262" s="1" t="str">
        <f>HYPERLINK("https://iate.europa.eu/entry/result/919395/all", "919395")</f>
        <v>919395</v>
      </c>
      <c r="B262" t="inlineStr">
        <is>
          <t>EDUCATION AND COMMUNICATIONS</t>
        </is>
      </c>
      <c r="C262" t="inlineStr">
        <is>
          <t>EDUCATION AND COMMUNICATIONS|information technology and data processing</t>
        </is>
      </c>
      <c r="D262" t="inlineStr">
        <is>
          <t>yes</t>
        </is>
      </c>
      <c r="E262" t="inlineStr">
        <is>
          <t/>
        </is>
      </c>
      <c r="F262" s="2" t="inlineStr">
        <is>
          <t>цифрово съдържание</t>
        </is>
      </c>
      <c r="G262" s="2" t="inlineStr">
        <is>
          <t>3</t>
        </is>
      </c>
      <c r="H262" s="2" t="inlineStr">
        <is>
          <t/>
        </is>
      </c>
      <c r="I262" t="inlineStr">
        <is>
          <t>стоки или услуги, които са произведени и предоставени в цифров вид и чието използване или потребление е ограничено до техническо устройство, и които не включват по никакъв начин използването или потреблението на физически стоки и услуги</t>
        </is>
      </c>
      <c r="J262" s="2" t="inlineStr">
        <is>
          <t>digitální obsah|
elektronický obsah</t>
        </is>
      </c>
      <c r="K262" s="2" t="inlineStr">
        <is>
          <t>3|
3</t>
        </is>
      </c>
      <c r="L262" s="2" t="inlineStr">
        <is>
          <t xml:space="preserve">|
</t>
        </is>
      </c>
      <c r="M262" t="inlineStr">
        <is>
          <t>zboží nebo služby, které jsou vytvořeny a dodány v digitální podobě, jejichž použití nebo spotřeba jsou omezeny na technické zařízení a jejichž součástí není použití nebo spotřeba fyzického zboží či služeb</t>
        </is>
      </c>
      <c r="N262" s="2" t="inlineStr">
        <is>
          <t>digitalt indhold|
e-indhold</t>
        </is>
      </c>
      <c r="O262" s="2" t="inlineStr">
        <is>
          <t>4|
3</t>
        </is>
      </c>
      <c r="P262" s="2" t="inlineStr">
        <is>
          <t xml:space="preserve">|
</t>
        </is>
      </c>
      <c r="Q262" t="inlineStr">
        <is>
          <t>varer eller tjenester, der produceres og leveres i digital form, og hvis anvendelse eller forbrug er begrænset til en teknisk anordning, og som på ingen måde omfatter anvendelse eller forbrug af fysiske varer eller tjenester</t>
        </is>
      </c>
      <c r="R262" s="2" t="inlineStr">
        <is>
          <t>digitaler Inhalt</t>
        </is>
      </c>
      <c r="S262" s="2" t="inlineStr">
        <is>
          <t>3</t>
        </is>
      </c>
      <c r="T262" s="2" t="inlineStr">
        <is>
          <t/>
        </is>
      </c>
      <c r="U262" t="inlineStr">
        <is>
          <t>Waren oder Dienstleistungen, die in digitaler Form hergestellt und bereitgestellt werden, deren Nutzung oder Verbrauch auf ein technisches Gerät beschränkt ist und die in keiner Weise die Nutzung oder den Verbrauch von Waren oder Dienstleistungen in physischer Form einschließen</t>
        </is>
      </c>
      <c r="V262" s="2" t="inlineStr">
        <is>
          <t>eΠεριεχόμενο|
Ευρωπαϊκό ψηφιακό περιεχόμενο για τα παγκόσμια δίκτυα|
ψηφιακό περιεχόμενο</t>
        </is>
      </c>
      <c r="W262" s="2" t="inlineStr">
        <is>
          <t>4|
4|
3</t>
        </is>
      </c>
      <c r="X262" s="2" t="inlineStr">
        <is>
          <t xml:space="preserve">|
|
</t>
        </is>
      </c>
      <c r="Y262" t="inlineStr">
        <is>
          <t>τα αγαθά ή οι υπηρεσίες που παράγονται και διατίθενται σε ψηφιακή μορφή, των οποίων η χρήση ή κατανάλωση περιορίζεται σε τεχνική συσκευή και που δεν περιλαμβάνουν με κανέναν τρόπο τη χρήση ή την κατανάλωση φυσικών αγαθών ή υπηρεσιών</t>
        </is>
      </c>
      <c r="Z262" s="2" t="inlineStr">
        <is>
          <t>digital content|
Econtent|
e-content</t>
        </is>
      </c>
      <c r="AA262" s="2" t="inlineStr">
        <is>
          <t>3|
1|
3</t>
        </is>
      </c>
      <c r="AB262" s="2" t="inlineStr">
        <is>
          <t xml:space="preserve">|
|
</t>
        </is>
      </c>
      <c r="AC262" t="inlineStr">
        <is>
          <t>goods or services which are produced and supplied in digital form, the use or consumption of which is restricted to a technical device and which do not include in any way the use or consumption of physical goods or services</t>
        </is>
      </c>
      <c r="AD262" s="2" t="inlineStr">
        <is>
          <t>contenido digital</t>
        </is>
      </c>
      <c r="AE262" s="2" t="inlineStr">
        <is>
          <t>3</t>
        </is>
      </c>
      <c r="AF262" s="2" t="inlineStr">
        <is>
          <t/>
        </is>
      </c>
      <c r="AG262" t="inlineStr">
        <is>
          <t>Bien o servicio producido y suministrado en formato digital, cuya utilización o consumo se limita al empleo de un dispositivo técnico y no incluye en modo alguno la utilización o consumo de bienes o servicios físicos.</t>
        </is>
      </c>
      <c r="AH262" s="2" t="inlineStr">
        <is>
          <t>digitaalsed tooted|
digisisu|
digitaalsisu|
digitooted|
digitaalne sisu</t>
        </is>
      </c>
      <c r="AI262" s="2" t="inlineStr">
        <is>
          <t>3|
2|
3|
3|
3</t>
        </is>
      </c>
      <c r="AJ262" s="2" t="inlineStr">
        <is>
          <t xml:space="preserve">|
|
|
|
</t>
        </is>
      </c>
      <c r="AK262" t="inlineStr">
        <is>
          <t>kaubad või teenused, mis on toodetud ja tarnitud digitaalsel kujul ja mille kasutamine või tarbimine on võimalik vaid tehnilise seadmega ning mis ei hõlma mingil viisil füüsiliste kaupade ja teenuste kasutamist või tarbimist</t>
        </is>
      </c>
      <c r="AL262" s="2" t="inlineStr">
        <is>
          <t>digitaalinen sisältö|
digisisältö</t>
        </is>
      </c>
      <c r="AM262" s="2" t="inlineStr">
        <is>
          <t>4|
3</t>
        </is>
      </c>
      <c r="AN262" s="2" t="inlineStr">
        <is>
          <t xml:space="preserve">|
</t>
        </is>
      </c>
      <c r="AO262" t="inlineStr">
        <is>
          <t>tavaroita tai palveluja, joita tuotetaan ja tarjotaan digitaalisessa muodossa ja joiden käyttö tai kulutus on rajoitettu tekniseen laitteeseen ja joihin ei sisälly minkäänlaista fyysisen tavaran tai palvelun käyttöä tai kulutusta</t>
        </is>
      </c>
      <c r="AP262" s="2" t="inlineStr">
        <is>
          <t>contenu numérique</t>
        </is>
      </c>
      <c r="AQ262" s="2" t="inlineStr">
        <is>
          <t>3</t>
        </is>
      </c>
      <c r="AR262" s="2" t="inlineStr">
        <is>
          <t/>
        </is>
      </c>
      <c r="AS262" t="inlineStr">
        <is>
          <t>biens ou services produits et fournis sous forme numérique, dont l’utilisation ou la consommation est limitée à un dispositif technique et ne prévoyant en aucune façon l’utilisation ou la consommation de biens et de services physiques</t>
        </is>
      </c>
      <c r="AT262" s="2" t="inlineStr">
        <is>
          <t>ábhar digiteach|
inneachar digiteach</t>
        </is>
      </c>
      <c r="AU262" s="2" t="inlineStr">
        <is>
          <t>3|
3</t>
        </is>
      </c>
      <c r="AV262" s="2" t="inlineStr">
        <is>
          <t xml:space="preserve">preferred|
</t>
        </is>
      </c>
      <c r="AW262" t="inlineStr">
        <is>
          <t>earraí nó seirbhísí a tháirgtear agus a sholáthraítear i bhfoirm dhigiteach, nach féidir a úsáid nó a chaitheamh gan feiste nó fearas teicniuil agus nach ndéantar aon earraí nó seirbhísí de chineál fisiciúil a úsáid nó a chaitheamh dá mbarr</t>
        </is>
      </c>
      <c r="AX262" s="2" t="inlineStr">
        <is>
          <t>digitalni sadržaj|
e-sadržaj</t>
        </is>
      </c>
      <c r="AY262" s="2" t="inlineStr">
        <is>
          <t>3|
3</t>
        </is>
      </c>
      <c r="AZ262" s="2" t="inlineStr">
        <is>
          <t xml:space="preserve">|
</t>
        </is>
      </c>
      <c r="BA262" t="inlineStr">
        <is>
          <t>roba ili usluge koje se proizvode i dostavljaju u digitalnom obliku, čija je upotreba ili potrošnja ograničena na tehnički uređaj i koja ni na koji način ne uključuje korištenje ili potrošnju fizičke robe ili usluga</t>
        </is>
      </c>
      <c r="BB262" s="2" t="inlineStr">
        <is>
          <t>elektronikus tartalom|
e-tartalom|
digitális tartalom</t>
        </is>
      </c>
      <c r="BC262" s="2" t="inlineStr">
        <is>
          <t>4|
4|
4</t>
        </is>
      </c>
      <c r="BD262" s="2" t="inlineStr">
        <is>
          <t xml:space="preserve">|
|
</t>
        </is>
      </c>
      <c r="BE262" t="inlineStr">
        <is>
          <t>olyan áru vagy szolgáltatás, amelyet digitális formában állítanak elő és nyújtanak, illetve értékesítenek, és amelynek használata, illetve igénybevétele egy technikai eszközre korlátozódik és semmilyen formában nem jár fizikai áruk vagy szolgáltatások használatával, illetve igénybevételével</t>
        </is>
      </c>
      <c r="BF262" s="2" t="inlineStr">
        <is>
          <t>&lt;i&gt;e&lt;/i&gt;Content|
contenuto digitale|
contenuto elettronico</t>
        </is>
      </c>
      <c r="BG262" s="2" t="inlineStr">
        <is>
          <t>3|
3|
3</t>
        </is>
      </c>
      <c r="BH262" s="2" t="inlineStr">
        <is>
          <t xml:space="preserve">|
preferred|
</t>
        </is>
      </c>
      <c r="BI262" t="inlineStr">
        <is>
          <t>i beni o i servizi prodotti e forniti in formato digitale il cui uso o consumo è limitato a un dispositivo tecnico e che non comprendono in alcun modo l’uso o il consumo di beni o servizi fisici</t>
        </is>
      </c>
      <c r="BJ262" s="2" t="inlineStr">
        <is>
          <t>skaitmeninis turinys|
e. turinys</t>
        </is>
      </c>
      <c r="BK262" s="2" t="inlineStr">
        <is>
          <t>4|
3</t>
        </is>
      </c>
      <c r="BL262" s="2" t="inlineStr">
        <is>
          <t xml:space="preserve">|
</t>
        </is>
      </c>
      <c r="BM262" t="inlineStr">
        <is>
          <t>prekės ar paslaugos, kuriamos ir pateikiamos skaitmenine forma, kuriomis naudotis arba kurias vartoti galima tik techniniame prietaise ir kurios jokiu būdu neapima naudojimosi fizinėmis prekėmis ar paslaugomis arba jų vartojimo</t>
        </is>
      </c>
      <c r="BN262" s="2" t="inlineStr">
        <is>
          <t>e-saturs|
digitālais saturs</t>
        </is>
      </c>
      <c r="BO262" s="2" t="inlineStr">
        <is>
          <t>3|
3</t>
        </is>
      </c>
      <c r="BP262" s="2" t="inlineStr">
        <is>
          <t xml:space="preserve">|
</t>
        </is>
      </c>
      <c r="BQ262" t="inlineStr">
        <is>
          <t>preces vai pakalpojumi, kurus rada un piegādā digitālā formātā, kura izmantošana vai patēriņš ir iespējams vienīgi ar kādu tehnisku ierīci, un kurš nekādā veidā neietver fizisku preču un pakalpojumu izmantošanu vai patēriņu</t>
        </is>
      </c>
      <c r="BR262" s="2" t="inlineStr">
        <is>
          <t>kontenut diġitali|
kontenut-e</t>
        </is>
      </c>
      <c r="BS262" s="2" t="inlineStr">
        <is>
          <t>3|
2</t>
        </is>
      </c>
      <c r="BT262" s="2" t="inlineStr">
        <is>
          <t xml:space="preserve">|
</t>
        </is>
      </c>
      <c r="BU262" t="inlineStr">
        <is>
          <t>oġġetti jew servizzi li huma prodotti u fornuti f’forma diġitali li l-użu jew il-konsum tagħhom hu ristrett għal apparat tekniku u li bl-ebda mod ma jinkludu l-użu jew il-konsum ta’ oġġetti jew servizzi fiżiċi</t>
        </is>
      </c>
      <c r="BV262" s="2" t="inlineStr">
        <is>
          <t>digitale inhoud|
e-inhoud</t>
        </is>
      </c>
      <c r="BW262" s="2" t="inlineStr">
        <is>
          <t>3|
3</t>
        </is>
      </c>
      <c r="BX262" s="2" t="inlineStr">
        <is>
          <t xml:space="preserve">|
</t>
        </is>
      </c>
      <c r="BY262" t="inlineStr">
        <is>
          <t>in digitale vorm geproduceerde of geleverde goederen of in digitale vorm geproduceerde en verleende diensten die uitsluitend binnen een technisch apparaat kunnen worden gebruikt of verbruikt, en waarbij op geen enkele wijze fysieke goederen of diensten worden gebruikt of verbruikt</t>
        </is>
      </c>
      <c r="BZ262" s="2" t="inlineStr">
        <is>
          <t>treści cyfrowe|
zasoby cyfrowe</t>
        </is>
      </c>
      <c r="CA262" s="2" t="inlineStr">
        <is>
          <t>3|
3</t>
        </is>
      </c>
      <c r="CB262" s="2" t="inlineStr">
        <is>
          <t xml:space="preserve">|
</t>
        </is>
      </c>
      <c r="CC262" t="inlineStr">
        <is>
          <t>dane wytwarzane i dostarczane w formie cyfrowej, takie jak: programy komputerowe, aplikacje, gry, muzyka, nagrania wizualne lub teksty, bez względu na to, czy dostęp do nich osiąga się poprzez pobieranie czy poprzez odbiór danych przesyłanych strumieniowo, na trwałym nośniku czy przy użyciu jakichkolwiek innych środków</t>
        </is>
      </c>
      <c r="CD262" s="2" t="inlineStr">
        <is>
          <t>conteúdo eletrónico|
conteúdo digital</t>
        </is>
      </c>
      <c r="CE262" s="2" t="inlineStr">
        <is>
          <t>4|
4</t>
        </is>
      </c>
      <c r="CF262" s="2" t="inlineStr">
        <is>
          <t xml:space="preserve">|
</t>
        </is>
      </c>
      <c r="CG262" t="inlineStr">
        <is>
          <t>Bens ou serviços produzidos e fornecidos em forma digital, cuja utilização ou consumo se restringe a um dispositivo técnico e que não incluem de modo algum a utilização ou o consumo de bens ou serviços físicos.</t>
        </is>
      </c>
      <c r="CH262" s="2" t="inlineStr">
        <is>
          <t>conținut digital</t>
        </is>
      </c>
      <c r="CI262" s="2" t="inlineStr">
        <is>
          <t>3</t>
        </is>
      </c>
      <c r="CJ262" s="2" t="inlineStr">
        <is>
          <t/>
        </is>
      </c>
      <c r="CK262" t="inlineStr">
        <is>
          <t>bunuri sau servicii care sunt produse și furnizate în format digital, a căror utilizare sau consum este restricționat la un dispozitiv tehnic și care nu includ în niciun fel utilizarea sau consumul bunurilor și serviciilor fizice</t>
        </is>
      </c>
      <c r="CL262" s="2" t="inlineStr">
        <is>
          <t>digitálny obsah</t>
        </is>
      </c>
      <c r="CM262" s="2" t="inlineStr">
        <is>
          <t>3</t>
        </is>
      </c>
      <c r="CN262" s="2" t="inlineStr">
        <is>
          <t/>
        </is>
      </c>
      <c r="CO262" t="inlineStr">
        <is>
          <t>tovar alebo služby, ktoré sú vytvorené a dodané v digitálnej forme, ktorých použitie alebo spotreba sa obmedzuje na technické zariadenie a ktoré žiadnym spôsobom nezahŕňajú použitie alebo spotrebu fyzického tovaru alebo služieb</t>
        </is>
      </c>
      <c r="CP262" s="2" t="inlineStr">
        <is>
          <t>digitalna vsebina|
e-vsebina</t>
        </is>
      </c>
      <c r="CQ262" s="2" t="inlineStr">
        <is>
          <t>3|
3</t>
        </is>
      </c>
      <c r="CR262" s="2" t="inlineStr">
        <is>
          <t xml:space="preserve">preferred|
</t>
        </is>
      </c>
      <c r="CS262" t="inlineStr">
        <is>
          <t>kar je dostopno v elektronski obliki</t>
        </is>
      </c>
      <c r="CT262" s="2" t="inlineStr">
        <is>
          <t>digitalt innehåll</t>
        </is>
      </c>
      <c r="CU262" s="2" t="inlineStr">
        <is>
          <t>3</t>
        </is>
      </c>
      <c r="CV262" s="2" t="inlineStr">
        <is>
          <t/>
        </is>
      </c>
      <c r="CW262" t="inlineStr">
        <is>
          <t>varor eller tjänster som framställs och tillhandahålls i digital form, vars användning eller konsumtion är begränsad till en teknisk anordning och som inte på något sätt innefattar användning eller konsumtion av fysiska varor eller tjänster</t>
        </is>
      </c>
    </row>
    <row r="263">
      <c r="A263" s="1" t="str">
        <f>HYPERLINK("https://iate.europa.eu/entry/result/363532/all", "363532")</f>
        <v>363532</v>
      </c>
      <c r="B263" t="inlineStr">
        <is>
          <t>EDUCATION AND COMMUNICATIONS;SOCIAL QUESTIONS</t>
        </is>
      </c>
      <c r="C263" t="inlineStr">
        <is>
          <t>EDUCATION AND COMMUNICATIONS|documentation;SOCIAL QUESTIONS|culture and religion|culture</t>
        </is>
      </c>
      <c r="D263" t="inlineStr">
        <is>
          <t>yes</t>
        </is>
      </c>
      <c r="E263" t="inlineStr">
        <is>
          <t/>
        </is>
      </c>
      <c r="F263" s="2" t="inlineStr">
        <is>
          <t>електронно архивиране|
цифрово архивиране</t>
        </is>
      </c>
      <c r="G263" s="2" t="inlineStr">
        <is>
          <t>3|
3</t>
        </is>
      </c>
      <c r="H263" s="2" t="inlineStr">
        <is>
          <t xml:space="preserve">|
</t>
        </is>
      </c>
      <c r="I263" t="inlineStr">
        <is>
          <t>процесът на запазване на копия и
текуща поддръжка на цифрови обекти и свързаните с това софтуер и хардуер, за разлика от стратегиите за съхранение в цифров вид &lt;a href="/entry/result/921241/all" id="ENTRY_TO_ENTRY_CONVERTER" target="_blank"&gt;IATE:921241&lt;/a&gt;</t>
        </is>
      </c>
      <c r="J263" s="2" t="inlineStr">
        <is>
          <t>elektronická archivace</t>
        </is>
      </c>
      <c r="K263" s="2" t="inlineStr">
        <is>
          <t>3</t>
        </is>
      </c>
      <c r="L263" s="2" t="inlineStr">
        <is>
          <t/>
        </is>
      </c>
      <c r="M263" t="inlineStr">
        <is>
          <t>služba zajišťující přijímání, uchovávání, výmaz a přenos elektronických údajů nebo dokumentů s cílem zaručit jejich integritu, přesnost jejich původu a právní znaky po celou dobu uchovávání</t>
        </is>
      </c>
      <c r="N263" s="2" t="inlineStr">
        <is>
          <t>elektronisk arkivering|
digital arkivering</t>
        </is>
      </c>
      <c r="O263" s="2" t="inlineStr">
        <is>
          <t>3|
3</t>
        </is>
      </c>
      <c r="P263" s="2" t="inlineStr">
        <is>
          <t xml:space="preserve">|
</t>
        </is>
      </c>
      <c r="Q263" t="inlineStr">
        <is>
          <t>digital, uforanderlig
opbevaring af dokumenter og data over en lang periode</t>
        </is>
      </c>
      <c r="R263" s="2" t="inlineStr">
        <is>
          <t>elektronische Archivierung|
digitale Archivierung</t>
        </is>
      </c>
      <c r="S263" s="2" t="inlineStr">
        <is>
          <t>3|
3</t>
        </is>
      </c>
      <c r="T263" s="2" t="inlineStr">
        <is>
          <t xml:space="preserve">|
</t>
        </is>
      </c>
      <c r="U263" t="inlineStr">
        <is>
          <t>digitale, unveränderliche Aufbewahrung von Dokumenten und Daten über einen langen Zeitraum</t>
        </is>
      </c>
      <c r="V263" s="2" t="inlineStr">
        <is>
          <t>ηλεκτρονική αρχειοθέτηση|
ψηφιακή αρχειοθέτηση</t>
        </is>
      </c>
      <c r="W263" s="2" t="inlineStr">
        <is>
          <t>3|
3</t>
        </is>
      </c>
      <c r="X263" s="2" t="inlineStr">
        <is>
          <t xml:space="preserve">|
</t>
        </is>
      </c>
      <c r="Y263" t="inlineStr">
        <is>
          <t>διαδικασία
δημιουργίας αντιγράφων ασφαλείας και συνεχούς συντήρησης των ψηφιακών
αντικειμένων και του σχετικού λογισμικού και υλικού, σε αντίθεση με τις
στρατηγικές για την ψηφιακή διατήρηση</t>
        </is>
      </c>
      <c r="Z263" s="2" t="inlineStr">
        <is>
          <t>electronic archiving|
digital archiving</t>
        </is>
      </c>
      <c r="AA263" s="2" t="inlineStr">
        <is>
          <t>3|
3</t>
        </is>
      </c>
      <c r="AB263" s="2" t="inlineStr">
        <is>
          <t xml:space="preserve">|
</t>
        </is>
      </c>
      <c r="AC263" t="inlineStr">
        <is>
          <t>the process of backup and ongoing maintenance of digital objects and the associated software and hardware, as opposed to strategies for digital preservation</t>
        </is>
      </c>
      <c r="AD263" s="2" t="inlineStr">
        <is>
          <t>archivado digital|
archivado electrónico</t>
        </is>
      </c>
      <c r="AE263" s="2" t="inlineStr">
        <is>
          <t>3|
3</t>
        </is>
      </c>
      <c r="AF263" s="2" t="inlineStr">
        <is>
          <t xml:space="preserve">|
</t>
        </is>
      </c>
      <c r="AG263" t="inlineStr">
        <is>
          <t>Acción
consistente en almacenar una o más colecciones de información en formato
digital con el fin de que permanezcan accesibles a lo largo del tiempo.</t>
        </is>
      </c>
      <c r="AH263" s="2" t="inlineStr">
        <is>
          <t>digitaalne arhiveerimine</t>
        </is>
      </c>
      <c r="AI263" s="2" t="inlineStr">
        <is>
          <t>3</t>
        </is>
      </c>
      <c r="AJ263" s="2" t="inlineStr">
        <is>
          <t/>
        </is>
      </c>
      <c r="AK263" t="inlineStr">
        <is>
          <t/>
        </is>
      </c>
      <c r="AL263" s="2" t="inlineStr">
        <is>
          <t>sähköinen arkistointi|
digitaalinen arkistointi</t>
        </is>
      </c>
      <c r="AM263" s="2" t="inlineStr">
        <is>
          <t>3|
3</t>
        </is>
      </c>
      <c r="AN263" s="2" t="inlineStr">
        <is>
          <t xml:space="preserve">|
</t>
        </is>
      </c>
      <c r="AO263" t="inlineStr">
        <is>
          <t/>
        </is>
      </c>
      <c r="AP263" s="2" t="inlineStr">
        <is>
          <t>archivage électronique|
archivage numérique</t>
        </is>
      </c>
      <c r="AQ263" s="2" t="inlineStr">
        <is>
          <t>3|
3</t>
        </is>
      </c>
      <c r="AR263" s="2" t="inlineStr">
        <is>
          <t xml:space="preserve">|
</t>
        </is>
      </c>
      <c r="AS263" t="inlineStr">
        <is>
          <t>ensemble des actions, outils et méthodes mis en œuvre pour conserver à moyen et à long terme des informations numériques dans le but de les rendre accessibles et exploitables</t>
        </is>
      </c>
      <c r="AT263" s="2" t="inlineStr">
        <is>
          <t>cartlannú digiteach</t>
        </is>
      </c>
      <c r="AU263" s="2" t="inlineStr">
        <is>
          <t>3</t>
        </is>
      </c>
      <c r="AV263" s="2" t="inlineStr">
        <is>
          <t/>
        </is>
      </c>
      <c r="AW263" t="inlineStr">
        <is>
          <t>an stóráil a dhéantar ar bhailiúcháin d'fhaisnéis dhigiteach
amhail doiciméid, físeáin agus pictiúir i bhfoirm dhigiteach chun rochtain
fhadtéarmach ar an bhfaisnéis sin a chur ar fáil</t>
        </is>
      </c>
      <c r="AX263" s="2" t="inlineStr">
        <is>
          <t>digitalno arhiviranje</t>
        </is>
      </c>
      <c r="AY263" s="2" t="inlineStr">
        <is>
          <t>2</t>
        </is>
      </c>
      <c r="AZ263" s="2" t="inlineStr">
        <is>
          <t/>
        </is>
      </c>
      <c r="BA263" t="inlineStr">
        <is>
          <t>dugoročno spremanje
digitalnih sadržaja, kako onih koji su stvoreni u digitalnom obliku, tako i
onih nastalih digitaliziranjem, odnosno dematerijalizacijom sadržaja zapisanih
na papiru i drugim čvrstim materijalima</t>
        </is>
      </c>
      <c r="BB263" s="2" t="inlineStr">
        <is>
          <t>digitális archiválás</t>
        </is>
      </c>
      <c r="BC263" s="2" t="inlineStr">
        <is>
          <t>3</t>
        </is>
      </c>
      <c r="BD263" s="2" t="inlineStr">
        <is>
          <t/>
        </is>
      </c>
      <c r="BE263" t="inlineStr">
        <is>
          <t>az elektronikusan aláírt és/vagy időbélyegzővel
ellátott dokumentumok hosszú távú hiteles megőrzése</t>
        </is>
      </c>
      <c r="BF263" s="2" t="inlineStr">
        <is>
          <t>archiviazione elettronica|
archiviazione digitale</t>
        </is>
      </c>
      <c r="BG263" s="2" t="inlineStr">
        <is>
          <t>2|
2</t>
        </is>
      </c>
      <c r="BH263" s="2" t="inlineStr">
        <is>
          <t xml:space="preserve">|
</t>
        </is>
      </c>
      <c r="BI263" t="inlineStr">
        <is>
          <t>processo di memorizzazione, su un qualsiasi idoneo supporto, di documenti informatici</t>
        </is>
      </c>
      <c r="BJ263" t="inlineStr">
        <is>
          <t/>
        </is>
      </c>
      <c r="BK263" t="inlineStr">
        <is>
          <t/>
        </is>
      </c>
      <c r="BL263" t="inlineStr">
        <is>
          <t/>
        </is>
      </c>
      <c r="BM263" t="inlineStr">
        <is>
          <t/>
        </is>
      </c>
      <c r="BN263" t="inlineStr">
        <is>
          <t/>
        </is>
      </c>
      <c r="BO263" t="inlineStr">
        <is>
          <t/>
        </is>
      </c>
      <c r="BP263" t="inlineStr">
        <is>
          <t/>
        </is>
      </c>
      <c r="BQ263" t="inlineStr">
        <is>
          <t/>
        </is>
      </c>
      <c r="BR263" t="inlineStr">
        <is>
          <t/>
        </is>
      </c>
      <c r="BS263" t="inlineStr">
        <is>
          <t/>
        </is>
      </c>
      <c r="BT263" t="inlineStr">
        <is>
          <t/>
        </is>
      </c>
      <c r="BU263" t="inlineStr">
        <is>
          <t/>
        </is>
      </c>
      <c r="BV263" s="2" t="inlineStr">
        <is>
          <t>digitale archivering|
elektronische archivering</t>
        </is>
      </c>
      <c r="BW263" s="2" t="inlineStr">
        <is>
          <t>2|
2</t>
        </is>
      </c>
      <c r="BX263" s="2" t="inlineStr">
        <is>
          <t xml:space="preserve">|
</t>
        </is>
      </c>
      <c r="BY263" t="inlineStr">
        <is>
          <t/>
        </is>
      </c>
      <c r="BZ263" s="2" t="inlineStr">
        <is>
          <t>archiwizacja elektroniczna</t>
        </is>
      </c>
      <c r="CA263" s="2" t="inlineStr">
        <is>
          <t>3</t>
        </is>
      </c>
      <c r="CB263" s="2" t="inlineStr">
        <is>
          <t/>
        </is>
      </c>
      <c r="CC263" t="inlineStr">
        <is>
          <t>trwałe przechowywanie informacji elektronicznych w niezmienionej formie, rozumiane jako zarządzanie treścią w przedsiębiorstwie</t>
        </is>
      </c>
      <c r="CD263" s="2" t="inlineStr">
        <is>
          <t>arquivo digital</t>
        </is>
      </c>
      <c r="CE263" s="2" t="inlineStr">
        <is>
          <t>3</t>
        </is>
      </c>
      <c r="CF263" s="2" t="inlineStr">
        <is>
          <t/>
        </is>
      </c>
      <c r="CG263" t="inlineStr">
        <is>
          <t>Estrutura que compreende tecnologia, recursos
humanos e um conjunto de políticas para incorporar, gerir e acessibilizar numa
perspetiva continuada objetos digitais de natureza arquivística.</t>
        </is>
      </c>
      <c r="CH263" s="2" t="inlineStr">
        <is>
          <t>arhivare digitală|
arhivare electronică</t>
        </is>
      </c>
      <c r="CI263" s="2" t="inlineStr">
        <is>
          <t>2|
3</t>
        </is>
      </c>
      <c r="CJ263" s="2" t="inlineStr">
        <is>
          <t xml:space="preserve">|
</t>
        </is>
      </c>
      <c r="CK263" t="inlineStr">
        <is>
          <t>acțiune care
constă în păstrarea de evidențe în format digital ale uneia sau mai multor
colecții de informații cu scopul de a asigura accesibilitatea acestor
informații pe termen lung</t>
        </is>
      </c>
      <c r="CL263" t="inlineStr">
        <is>
          <t/>
        </is>
      </c>
      <c r="CM263" t="inlineStr">
        <is>
          <t/>
        </is>
      </c>
      <c r="CN263" t="inlineStr">
        <is>
          <t/>
        </is>
      </c>
      <c r="CO263" t="inlineStr">
        <is>
          <t/>
        </is>
      </c>
      <c r="CP263" s="2" t="inlineStr">
        <is>
          <t>elektronsko arhiviranje</t>
        </is>
      </c>
      <c r="CQ263" s="2" t="inlineStr">
        <is>
          <t>3</t>
        </is>
      </c>
      <c r="CR263" s="2" t="inlineStr">
        <is>
          <t/>
        </is>
      </c>
      <c r="CS263" t="inlineStr">
        <is>
          <t>&lt;div&gt;storitev zagotavljanja prejema, hrambe, brisanja in prenosa elektronskih podatkov ali dokumentov za zagotavljanje njihove celovitosti, resničnosti njihovega porekla in pravnih značilnosti v celotnem obdobju hrambe&lt;br&gt;&lt;/div&gt;</t>
        </is>
      </c>
      <c r="CT263" s="2" t="inlineStr">
        <is>
          <t>e-arkivering|
digital arkivering|
elektronisk arkivering</t>
        </is>
      </c>
      <c r="CU263" s="2" t="inlineStr">
        <is>
          <t>2|
2|
2</t>
        </is>
      </c>
      <c r="CV263" s="2" t="inlineStr">
        <is>
          <t xml:space="preserve">|
|
</t>
        </is>
      </c>
      <c r="CW263" t="inlineStr">
        <is>
          <t>arkivering av digitala document med syfte att säkerställa att dokumenten bevaras och är sökbara idag och i framtiden</t>
        </is>
      </c>
    </row>
    <row r="264">
      <c r="A264" s="1" t="str">
        <f>HYPERLINK("https://iate.europa.eu/entry/result/3627289/all", "3627289")</f>
        <v>3627289</v>
      </c>
      <c r="B264" t="inlineStr">
        <is>
          <t>EDUCATION AND COMMUNICATIONS</t>
        </is>
      </c>
      <c r="C264" t="inlineStr">
        <is>
          <t>EDUCATION AND COMMUNICATIONS|information technology and data processing</t>
        </is>
      </c>
      <c r="D264" t="inlineStr">
        <is>
          <t>yes</t>
        </is>
      </c>
      <c r="E264" t="inlineStr">
        <is>
          <t/>
        </is>
      </c>
      <c r="F264" s="2" t="inlineStr">
        <is>
          <t>управление на уязвимостите</t>
        </is>
      </c>
      <c r="G264" s="2" t="inlineStr">
        <is>
          <t>3</t>
        </is>
      </c>
      <c r="H264" s="2" t="inlineStr">
        <is>
          <t/>
        </is>
      </c>
      <c r="I264" t="inlineStr">
        <is>
          <t/>
        </is>
      </c>
      <c r="J264" s="2" t="inlineStr">
        <is>
          <t>řízení zranitelností</t>
        </is>
      </c>
      <c r="K264" s="2" t="inlineStr">
        <is>
          <t>3</t>
        </is>
      </c>
      <c r="L264" s="2" t="inlineStr">
        <is>
          <t/>
        </is>
      </c>
      <c r="M264" t="inlineStr">
        <is>
          <t>automatizovaný, iterativní a proaktivní proces identifikace, klasifikace a odstranění slabých míst v IT infrastruktuře</t>
        </is>
      </c>
      <c r="N264" s="2" t="inlineStr">
        <is>
          <t>styring af sårbarheder|
sårbarhedsstyring</t>
        </is>
      </c>
      <c r="O264" s="2" t="inlineStr">
        <is>
          <t>3|
3</t>
        </is>
      </c>
      <c r="P264" s="2" t="inlineStr">
        <is>
          <t xml:space="preserve">|
</t>
        </is>
      </c>
      <c r="Q264" t="inlineStr">
        <is>
          <t/>
        </is>
      </c>
      <c r="R264" s="2" t="inlineStr">
        <is>
          <t>Schwachstellenmanagement|
Sicherheitslückenmanagement</t>
        </is>
      </c>
      <c r="S264" s="2" t="inlineStr">
        <is>
          <t>3|
3</t>
        </is>
      </c>
      <c r="T264" s="2" t="inlineStr">
        <is>
          <t xml:space="preserve">|
</t>
        </is>
      </c>
      <c r="U264" t="inlineStr">
        <is>
          <t>Prozess, mit dessen Hilfe Sicherheitslücken in Systemen und in der auf diesen Systemen laufenden Software erkannt, bewertet, behandelt und gemeldet werden</t>
        </is>
      </c>
      <c r="V264" s="2" t="inlineStr">
        <is>
          <t>διαχείριση τρωτότητας|
διαχείριση τρωτών σημείων</t>
        </is>
      </c>
      <c r="W264" s="2" t="inlineStr">
        <is>
          <t>3|
3</t>
        </is>
      </c>
      <c r="X264" s="2" t="inlineStr">
        <is>
          <t xml:space="preserve">|
</t>
        </is>
      </c>
      <c r="Y264" t="inlineStr">
        <is>
          <t>κυκλική πρακτική εντοπισμού, κατηγοριοποίησης, ιεράρχησης, αποκατάστασης και μετριασμού τρωτών σημείων λογισμικού</t>
        </is>
      </c>
      <c r="Z264" s="2" t="inlineStr">
        <is>
          <t>vulnerability management</t>
        </is>
      </c>
      <c r="AA264" s="2" t="inlineStr">
        <is>
          <t>3</t>
        </is>
      </c>
      <c r="AB264" s="2" t="inlineStr">
        <is>
          <t/>
        </is>
      </c>
      <c r="AC264" t="inlineStr">
        <is>
          <t>cyclical practice of identifying, classifying, prioritising, remediating, and mitigating software vulnerabilities</t>
        </is>
      </c>
      <c r="AD264" s="2" t="inlineStr">
        <is>
          <t>gestión de vulnerabilidades</t>
        </is>
      </c>
      <c r="AE264" s="2" t="inlineStr">
        <is>
          <t>3</t>
        </is>
      </c>
      <c r="AF264" s="2" t="inlineStr">
        <is>
          <t/>
        </is>
      </c>
      <c r="AG264" t="inlineStr">
        <is>
          <t>Proceso
 continuo de IT que se encarga de identificar, evaluar, tratar e 
informar sobre las vulnerabilidades de seguridad en los sistemas y el 
software que se ejecuta en ellos.</t>
        </is>
      </c>
      <c r="AH264" s="2" t="inlineStr">
        <is>
          <t>nõrkusehaldus</t>
        </is>
      </c>
      <c r="AI264" s="2" t="inlineStr">
        <is>
          <t>3</t>
        </is>
      </c>
      <c r="AJ264" s="2" t="inlineStr">
        <is>
          <t/>
        </is>
      </c>
      <c r="AK264" t="inlineStr">
        <is>
          <t>protsess süsteemi või IT nõrkuste ärakasutuse
ennetavaks vältimiseks või nõrgendamiseks</t>
        </is>
      </c>
      <c r="AL264" s="2" t="inlineStr">
        <is>
          <t>haavoittuvuuksien hallinta</t>
        </is>
      </c>
      <c r="AM264" s="2" t="inlineStr">
        <is>
          <t>3</t>
        </is>
      </c>
      <c r="AN264" s="2" t="inlineStr">
        <is>
          <t/>
        </is>
      </c>
      <c r="AO264" t="inlineStr">
        <is>
          <t/>
        </is>
      </c>
      <c r="AP264" s="2" t="inlineStr">
        <is>
          <t>gestion des vulnérabilités|
gestion de la vulnérabilité</t>
        </is>
      </c>
      <c r="AQ264" s="2" t="inlineStr">
        <is>
          <t>3|
3</t>
        </is>
      </c>
      <c r="AR264" s="2" t="inlineStr">
        <is>
          <t xml:space="preserve">|
</t>
        </is>
      </c>
      <c r="AS264" t="inlineStr">
        <is>
          <t>processus continu d’identification, d’évaluation, de correction, de vérification et de signalement des vulnérabilités des systèmes informatiques et des logiciels qui fonctionnent dans une infrastructure informatique</t>
        </is>
      </c>
      <c r="AT264" t="inlineStr">
        <is>
          <t/>
        </is>
      </c>
      <c r="AU264" t="inlineStr">
        <is>
          <t/>
        </is>
      </c>
      <c r="AV264" t="inlineStr">
        <is>
          <t/>
        </is>
      </c>
      <c r="AW264" t="inlineStr">
        <is>
          <t/>
        </is>
      </c>
      <c r="AX264" s="2" t="inlineStr">
        <is>
          <t>upravljanje ranjivostima|
upravljanje slabim točkama</t>
        </is>
      </c>
      <c r="AY264" s="2" t="inlineStr">
        <is>
          <t>3|
3</t>
        </is>
      </c>
      <c r="AZ264" s="2" t="inlineStr">
        <is>
          <t xml:space="preserve">|
</t>
        </is>
      </c>
      <c r="BA264" t="inlineStr">
        <is>
          <t/>
        </is>
      </c>
      <c r="BB264" t="inlineStr">
        <is>
          <t/>
        </is>
      </c>
      <c r="BC264" t="inlineStr">
        <is>
          <t/>
        </is>
      </c>
      <c r="BD264" t="inlineStr">
        <is>
          <t/>
        </is>
      </c>
      <c r="BE264" t="inlineStr">
        <is>
          <t/>
        </is>
      </c>
      <c r="BF264" t="inlineStr">
        <is>
          <t/>
        </is>
      </c>
      <c r="BG264" t="inlineStr">
        <is>
          <t/>
        </is>
      </c>
      <c r="BH264" t="inlineStr">
        <is>
          <t/>
        </is>
      </c>
      <c r="BI264" t="inlineStr">
        <is>
          <t/>
        </is>
      </c>
      <c r="BJ264" s="2" t="inlineStr">
        <is>
          <t>pažeidžiamumų valdymas</t>
        </is>
      </c>
      <c r="BK264" s="2" t="inlineStr">
        <is>
          <t>3</t>
        </is>
      </c>
      <c r="BL264" s="2" t="inlineStr">
        <is>
          <t/>
        </is>
      </c>
      <c r="BM264" t="inlineStr">
        <is>
          <t/>
        </is>
      </c>
      <c r="BN264" s="2" t="inlineStr">
        <is>
          <t>ievainojamību pārvaldība</t>
        </is>
      </c>
      <c r="BO264" s="2" t="inlineStr">
        <is>
          <t>2</t>
        </is>
      </c>
      <c r="BP264" s="2" t="inlineStr">
        <is>
          <t/>
        </is>
      </c>
      <c r="BQ264" t="inlineStr">
        <is>
          <t/>
        </is>
      </c>
      <c r="BR264" s="2" t="inlineStr">
        <is>
          <t>ġestjoni tal-vulnerabbiltajiet</t>
        </is>
      </c>
      <c r="BS264" s="2" t="inlineStr">
        <is>
          <t>3</t>
        </is>
      </c>
      <c r="BT264" s="2" t="inlineStr">
        <is>
          <t/>
        </is>
      </c>
      <c r="BU264" t="inlineStr">
        <is>
          <t>il-prassi ċiklika li biha jiġu identifikati, ikklassifikati, ipprijoritizzati, solvuti u mmitigati vulnerabbiltajiet tas-software</t>
        </is>
      </c>
      <c r="BV264" s="2" t="inlineStr">
        <is>
          <t>kwetsbaarheidsbeheer</t>
        </is>
      </c>
      <c r="BW264" s="2" t="inlineStr">
        <is>
          <t>3</t>
        </is>
      </c>
      <c r="BX264" s="2" t="inlineStr">
        <is>
          <t/>
        </is>
      </c>
      <c r="BY264" t="inlineStr">
        <is>
          <t>processen, tools en strategieën voor het identificeren, evalueren, behandelen en rapporteren van beveiligingslekken en verkeerde configuraties binnen de software en systemen van een organisatie</t>
        </is>
      </c>
      <c r="BZ264" s="2" t="inlineStr">
        <is>
          <t>zarządzanie podatnościami</t>
        </is>
      </c>
      <c r="CA264" s="2" t="inlineStr">
        <is>
          <t>3</t>
        </is>
      </c>
      <c r="CB264" s="2" t="inlineStr">
        <is>
          <t/>
        </is>
      </c>
      <c r="CC264" t="inlineStr">
        <is>
          <t>proces identyfikowania, diagnozowania i eliminowania potencjalnych podatności w zabezpieczeniach systemów lub oprogramowaniu, co do zasady przeprowadzany cyklicznie</t>
        </is>
      </c>
      <c r="CD264" s="2" t="inlineStr">
        <is>
          <t>gestão das vulnerabilidades</t>
        </is>
      </c>
      <c r="CE264" s="2" t="inlineStr">
        <is>
          <t>3</t>
        </is>
      </c>
      <c r="CF264" s="2" t="inlineStr">
        <is>
          <t/>
        </is>
      </c>
      <c r="CG264" t="inlineStr">
        <is>
          <t>Procedimento cíclico de identificação, classificação, prioritização, correção e atenuação das vulnerabilidades de um &lt;i&gt;software.&lt;/i&gt;</t>
        </is>
      </c>
      <c r="CH264" s="2" t="inlineStr">
        <is>
          <t>gestionarea vulnerabilităților</t>
        </is>
      </c>
      <c r="CI264" s="2" t="inlineStr">
        <is>
          <t>3</t>
        </is>
      </c>
      <c r="CJ264" s="2" t="inlineStr">
        <is>
          <t/>
        </is>
      </c>
      <c r="CK264" t="inlineStr">
        <is>
          <t/>
        </is>
      </c>
      <c r="CL264" s="2" t="inlineStr">
        <is>
          <t>riadenie zraniteľnosti</t>
        </is>
      </c>
      <c r="CM264" s="2" t="inlineStr">
        <is>
          <t>3</t>
        </is>
      </c>
      <c r="CN264" s="2" t="inlineStr">
        <is>
          <t/>
        </is>
      </c>
      <c r="CO264" t="inlineStr">
        <is>
          <t>cyklická prax spočívajúca v identifikácii, klasifikácii, prioritizácii, náprave a zmierňovaní zraniteľností softvéru</t>
        </is>
      </c>
      <c r="CP264" s="2" t="inlineStr">
        <is>
          <t>obvladovanje ranljivosti</t>
        </is>
      </c>
      <c r="CQ264" s="2" t="inlineStr">
        <is>
          <t>3</t>
        </is>
      </c>
      <c r="CR264" s="2" t="inlineStr">
        <is>
          <t/>
        </is>
      </c>
      <c r="CS264" t="inlineStr">
        <is>
          <t/>
        </is>
      </c>
      <c r="CT264" s="2" t="inlineStr">
        <is>
          <t>sårbarhetshantering</t>
        </is>
      </c>
      <c r="CU264" s="2" t="inlineStr">
        <is>
          <t>3</t>
        </is>
      </c>
      <c r="CV264" s="2" t="inlineStr">
        <is>
          <t/>
        </is>
      </c>
      <c r="CW264" t="inlineStr">
        <is>
          <t/>
        </is>
      </c>
    </row>
    <row r="265">
      <c r="A265" s="1" t="str">
        <f>HYPERLINK("https://iate.europa.eu/entry/result/3627287/all", "3627287")</f>
        <v>3627287</v>
      </c>
      <c r="B265" t="inlineStr">
        <is>
          <t>EDUCATION AND COMMUNICATIONS</t>
        </is>
      </c>
      <c r="C265" t="inlineStr">
        <is>
          <t>EDUCATION AND COMMUNICATIONS|information technology and data processing</t>
        </is>
      </c>
      <c r="D265" t="inlineStr">
        <is>
          <t>yes</t>
        </is>
      </c>
      <c r="E265" t="inlineStr">
        <is>
          <t/>
        </is>
      </c>
      <c r="F265" s="2" t="inlineStr">
        <is>
          <t>оценка на зрелостта на киберсигурността</t>
        </is>
      </c>
      <c r="G265" s="2" t="inlineStr">
        <is>
          <t>3</t>
        </is>
      </c>
      <c r="H265" s="2" t="inlineStr">
        <is>
          <t/>
        </is>
      </c>
      <c r="I265" t="inlineStr">
        <is>
          <t/>
        </is>
      </c>
      <c r="J265" s="2" t="inlineStr">
        <is>
          <t>posouzení vyspělosti|
posouzení vyspělosti kybernetické bezpečnosti</t>
        </is>
      </c>
      <c r="K265" s="2" t="inlineStr">
        <is>
          <t>3|
3</t>
        </is>
      </c>
      <c r="L265" s="2" t="inlineStr">
        <is>
          <t xml:space="preserve">|
</t>
        </is>
      </c>
      <c r="M265" t="inlineStr">
        <is>
          <t>přezkum toho,
jak je&lt;a href="https://iate.europa.eu/entry/result/3503639/cs" target="_blank"&gt; systém řízení bezpečnosti informací&lt;/a&gt; dané organizace schopen chránit před
relevantními &lt;a href="https://iate.europa.eu/entry/result/3565142/cs" target="_blank"&gt;kybernetickými riziky&lt;/a&gt;</t>
        </is>
      </c>
      <c r="N265" s="2" t="inlineStr">
        <is>
          <t>modenhedsvurdering|
modenhedsvurdering af cybersikkerheden</t>
        </is>
      </c>
      <c r="O265" s="2" t="inlineStr">
        <is>
          <t>3|
3</t>
        </is>
      </c>
      <c r="P265" s="2" t="inlineStr">
        <is>
          <t xml:space="preserve">|
</t>
        </is>
      </c>
      <c r="Q265" t="inlineStr">
        <is>
          <t/>
        </is>
      </c>
      <c r="R265" s="2" t="inlineStr">
        <is>
          <t>Bewertung des Cybersicherheitsreifegrads|
Bewertung des Reifegrads</t>
        </is>
      </c>
      <c r="S265" s="2" t="inlineStr">
        <is>
          <t>3|
3</t>
        </is>
      </c>
      <c r="T265" s="2" t="inlineStr">
        <is>
          <t xml:space="preserve">|
</t>
        </is>
      </c>
      <c r="U265" t="inlineStr">
        <is>
          <t/>
        </is>
      </c>
      <c r="V265" s="2" t="inlineStr">
        <is>
          <t>αξιολόγηση του επιπέδου ωριμότητας στον τομέα της κυβερνοασφάλειας|
αξιολόγηση του επιπέδου ωριμότητας</t>
        </is>
      </c>
      <c r="W265" s="2" t="inlineStr">
        <is>
          <t>3|
3</t>
        </is>
      </c>
      <c r="X265" s="2" t="inlineStr">
        <is>
          <t xml:space="preserve">|
</t>
        </is>
      </c>
      <c r="Y265" t="inlineStr">
        <is>
          <t>εξέταση της ετοιμότητας ενός συστήματος διαχείρισης ασφάλειας πληροφοριών να παρέχει προστασία ενάντια σε ενδεχόμενους &lt;a href="https://iate.europa.eu/entry/result/3565142/en-el" target="_blank"&gt;κυβερνοκινδύνους&lt;/a&gt;</t>
        </is>
      </c>
      <c r="Z265" s="2" t="inlineStr">
        <is>
          <t>maturity assessment|
cybersecurity maturity assessment</t>
        </is>
      </c>
      <c r="AA265" s="2" t="inlineStr">
        <is>
          <t>3|
3</t>
        </is>
      </c>
      <c r="AB265" s="2" t="inlineStr">
        <is>
          <t xml:space="preserve">|
</t>
        </is>
      </c>
      <c r="AC265" t="inlineStr">
        <is>
          <t>review of the readiness of an organisation’s information security management system to protect against applicable &lt;a href="https://iate.europa.eu/entry/result/3565142/all" target="_blank"&gt;cyber risks&lt;/a&gt;</t>
        </is>
      </c>
      <c r="AD265" s="2" t="inlineStr">
        <is>
          <t>evaluación de madurez|
evaluación de la madurez de la ciberseguridad</t>
        </is>
      </c>
      <c r="AE265" s="2" t="inlineStr">
        <is>
          <t>3|
3</t>
        </is>
      </c>
      <c r="AF265" s="2" t="inlineStr">
        <is>
          <t xml:space="preserve">|
</t>
        </is>
      </c>
      <c r="AG265" t="inlineStr">
        <is>
          <t>Análisis en profundidad de la capacidad de una 
organización para proteger sus activos de información y su preparación 
contra las amenazas cibernéticas.</t>
        </is>
      </c>
      <c r="AH265" s="2" t="inlineStr">
        <is>
          <t>küberturvalisuse küpsustaseme hindamine</t>
        </is>
      </c>
      <c r="AI265" s="2" t="inlineStr">
        <is>
          <t>3</t>
        </is>
      </c>
      <c r="AJ265" s="2" t="inlineStr">
        <is>
          <t/>
        </is>
      </c>
      <c r="AK265" t="inlineStr">
        <is>
          <t>organisatsiooni infovarade kaitsmise ja küberohtudele reageerimise võimekuse ülevaade</t>
        </is>
      </c>
      <c r="AL265" s="2" t="inlineStr">
        <is>
          <t>kyberturvallisuuden kehitystason arviointi|
kehitystason arviointi</t>
        </is>
      </c>
      <c r="AM265" s="2" t="inlineStr">
        <is>
          <t>3|
3</t>
        </is>
      </c>
      <c r="AN265" s="2" t="inlineStr">
        <is>
          <t xml:space="preserve">|
</t>
        </is>
      </c>
      <c r="AO265" t="inlineStr">
        <is>
          <t/>
        </is>
      </c>
      <c r="AP265" s="2" t="inlineStr">
        <is>
          <t>évaluation de la maturité en matière de cybersécurité|
évaluation de la maturité cyber|
évaluation de la cybermaturité</t>
        </is>
      </c>
      <c r="AQ265" s="2" t="inlineStr">
        <is>
          <t>3|
3|
3</t>
        </is>
      </c>
      <c r="AR265" s="2" t="inlineStr">
        <is>
          <t xml:space="preserve">|
|
</t>
        </is>
      </c>
      <c r="AS265" t="inlineStr">
        <is>
          <t>dans le domaine de la cybersécurité, méthodologie visant à évaluer et mesurer la capacité d’une
entreprise à connaître et protéger ses actifs, ainsi qu’à se préparer et à gérer
les attaques</t>
        </is>
      </c>
      <c r="AT265" t="inlineStr">
        <is>
          <t/>
        </is>
      </c>
      <c r="AU265" t="inlineStr">
        <is>
          <t/>
        </is>
      </c>
      <c r="AV265" t="inlineStr">
        <is>
          <t/>
        </is>
      </c>
      <c r="AW265" t="inlineStr">
        <is>
          <t/>
        </is>
      </c>
      <c r="AX265" s="2" t="inlineStr">
        <is>
          <t>procjena razvijenosti|
procjena razvijenosti kibersigurnosti</t>
        </is>
      </c>
      <c r="AY265" s="2" t="inlineStr">
        <is>
          <t>3|
3</t>
        </is>
      </c>
      <c r="AZ265" s="2" t="inlineStr">
        <is>
          <t xml:space="preserve">|
</t>
        </is>
      </c>
      <c r="BA265" t="inlineStr">
        <is>
          <t/>
        </is>
      </c>
      <c r="BB265" t="inlineStr">
        <is>
          <t/>
        </is>
      </c>
      <c r="BC265" t="inlineStr">
        <is>
          <t/>
        </is>
      </c>
      <c r="BD265" t="inlineStr">
        <is>
          <t/>
        </is>
      </c>
      <c r="BE265" t="inlineStr">
        <is>
          <t/>
        </is>
      </c>
      <c r="BF265" t="inlineStr">
        <is>
          <t/>
        </is>
      </c>
      <c r="BG265" t="inlineStr">
        <is>
          <t/>
        </is>
      </c>
      <c r="BH265" t="inlineStr">
        <is>
          <t/>
        </is>
      </c>
      <c r="BI265" t="inlineStr">
        <is>
          <t/>
        </is>
      </c>
      <c r="BJ265" s="2" t="inlineStr">
        <is>
          <t>kibernetinio saugumo brandos vertinimas</t>
        </is>
      </c>
      <c r="BK265" s="2" t="inlineStr">
        <is>
          <t>2</t>
        </is>
      </c>
      <c r="BL265" s="2" t="inlineStr">
        <is>
          <t/>
        </is>
      </c>
      <c r="BM265" t="inlineStr">
        <is>
          <t/>
        </is>
      </c>
      <c r="BN265" s="2" t="inlineStr">
        <is>
          <t>kiberdrošības gatavības novērtējums</t>
        </is>
      </c>
      <c r="BO265" s="2" t="inlineStr">
        <is>
          <t>2</t>
        </is>
      </c>
      <c r="BP265" s="2" t="inlineStr">
        <is>
          <t/>
        </is>
      </c>
      <c r="BQ265" t="inlineStr">
        <is>
          <t/>
        </is>
      </c>
      <c r="BR265" s="2" t="inlineStr">
        <is>
          <t>valutazzjoni tal-maturità|
valutazzjoni tal-maturità taċ-ċibersigurtà</t>
        </is>
      </c>
      <c r="BS265" s="2" t="inlineStr">
        <is>
          <t>3|
3</t>
        </is>
      </c>
      <c r="BT265" s="2" t="inlineStr">
        <is>
          <t xml:space="preserve">|
</t>
        </is>
      </c>
      <c r="BU265" t="inlineStr">
        <is>
          <t>rieżami ta' kemm sistema tal-ġestjoni tas-sigurtà tal-informazzjoni ta' organizzazzjoni tkun ipprepata biex tipproteġiha kontra &lt;a href="https://iate.europa.eu/entry/result/3565142/mt" target="_blank"&gt;riskji ċibernetiċi&lt;/a&gt; applikabbli</t>
        </is>
      </c>
      <c r="BV265" s="2" t="inlineStr">
        <is>
          <t>maturiteitsbeoordeling van de cyberbeveiliging|
maturiteitsbeoordeling</t>
        </is>
      </c>
      <c r="BW265" s="2" t="inlineStr">
        <is>
          <t>3|
3</t>
        </is>
      </c>
      <c r="BX265" s="2" t="inlineStr">
        <is>
          <t xml:space="preserve">|
</t>
        </is>
      </c>
      <c r="BY265" t="inlineStr">
        <is>
          <t>beoordeling waarbij het vermogen van de IT-beveiliging van een bedrijf of organisatie om zich te beschermen tegen cyberrisico’s wordt geëvalueerd</t>
        </is>
      </c>
      <c r="BZ265" s="2" t="inlineStr">
        <is>
          <t>ocena dojrzałości w zakresie cyberbezpieczeństwa|
ocena dojrzałości</t>
        </is>
      </c>
      <c r="CA265" s="2" t="inlineStr">
        <is>
          <t>3|
3</t>
        </is>
      </c>
      <c r="CB265" s="2" t="inlineStr">
        <is>
          <t xml:space="preserve">|
</t>
        </is>
      </c>
      <c r="CC265" t="inlineStr">
        <is>
          <t>przegląd gotowości i zdolności &lt;a href="https://iate.europa.eu/entry/result/3503639/pl" target="_blank"&gt;systemu zarządzania bezpieczeństwem informacji&lt;/a&gt; danej organizacji do zabezpieczania się przed cyberzagrożeniami</t>
        </is>
      </c>
      <c r="CD265" s="2" t="inlineStr">
        <is>
          <t>avaliação da maturidade|
avaliação da maturidade em matéria de cibersegurança</t>
        </is>
      </c>
      <c r="CE265" s="2" t="inlineStr">
        <is>
          <t>3|
3</t>
        </is>
      </c>
      <c r="CF265" s="2" t="inlineStr">
        <is>
          <t xml:space="preserve">|
</t>
        </is>
      </c>
      <c r="CG265" t="inlineStr">
        <is>
          <t>&lt;div&gt;Análise do sistema de gestão da segurança da informação de uma entidade à luz da sua disponibilidade para proteger essa entidade de riscos cibernéticos relevantes.&lt;br&gt;&lt;/div&gt;</t>
        </is>
      </c>
      <c r="CH265" s="2" t="inlineStr">
        <is>
          <t>evaluare a nivelului de maturitate al securității cibernetice</t>
        </is>
      </c>
      <c r="CI265" s="2" t="inlineStr">
        <is>
          <t>3</t>
        </is>
      </c>
      <c r="CJ265" s="2" t="inlineStr">
        <is>
          <t>proposed</t>
        </is>
      </c>
      <c r="CK265" t="inlineStr">
        <is>
          <t/>
        </is>
      </c>
      <c r="CL265" s="2" t="inlineStr">
        <is>
          <t>posúdenie vyspelosti v oblasti kybernetickej bezpečnosti|
posúdenie vyspelosti</t>
        </is>
      </c>
      <c r="CM265" s="2" t="inlineStr">
        <is>
          <t>3|
3</t>
        </is>
      </c>
      <c r="CN265" s="2" t="inlineStr">
        <is>
          <t xml:space="preserve">|
</t>
        </is>
      </c>
      <c r="CO265" t="inlineStr">
        <is>
          <t>preskúmanie systému riadenia informačnej bezpečnosti organizácie vzhľadom na jeho pripravenosť chrániť organizáciu pred relevantnými &lt;a href="https://iate.europa.eu/entry/result/3565142/sk" target="_blank"&gt;kybernetickými rizikami&lt;/a&gt;</t>
        </is>
      </c>
      <c r="CP265" s="2" t="inlineStr">
        <is>
          <t>ocena zrelosti|
ocena kibernetskovarnostne zrelosti</t>
        </is>
      </c>
      <c r="CQ265" s="2" t="inlineStr">
        <is>
          <t>3|
3</t>
        </is>
      </c>
      <c r="CR265" s="2" t="inlineStr">
        <is>
          <t xml:space="preserve">|
</t>
        </is>
      </c>
      <c r="CS265" t="inlineStr">
        <is>
          <t/>
        </is>
      </c>
      <c r="CT265" s="2" t="inlineStr">
        <is>
          <t>mognadsbedömning av cybersäkerheten</t>
        </is>
      </c>
      <c r="CU265" s="2" t="inlineStr">
        <is>
          <t>3</t>
        </is>
      </c>
      <c r="CV265" s="2" t="inlineStr">
        <is>
          <t/>
        </is>
      </c>
      <c r="CW265" t="inlineStr">
        <is>
          <t/>
        </is>
      </c>
    </row>
    <row r="266">
      <c r="A266" s="1" t="str">
        <f>HYPERLINK("https://iate.europa.eu/entry/result/3627282/all", "3627282")</f>
        <v>3627282</v>
      </c>
      <c r="B266" t="inlineStr">
        <is>
          <t>EDUCATION AND COMMUNICATIONS</t>
        </is>
      </c>
      <c r="C266" t="inlineStr">
        <is>
          <t>EDUCATION AND COMMUNICATIONS|information technology and data processing</t>
        </is>
      </c>
      <c r="D266" t="inlineStr">
        <is>
          <t>yes</t>
        </is>
      </c>
      <c r="E266" t="inlineStr">
        <is>
          <t/>
        </is>
      </c>
      <c r="F266" s="2" t="inlineStr">
        <is>
          <t>значим инцидент</t>
        </is>
      </c>
      <c r="G266" s="2" t="inlineStr">
        <is>
          <t>3</t>
        </is>
      </c>
      <c r="H266" s="2" t="inlineStr">
        <is>
          <t/>
        </is>
      </c>
      <c r="I266" t="inlineStr">
        <is>
          <t>всеки инцидент, освен ако няма ограничено въздействие и е вероятно неговите метод или технология вече да са добре изяснен</t>
        </is>
      </c>
      <c r="J266" s="2" t="inlineStr">
        <is>
          <t>významný incident</t>
        </is>
      </c>
      <c r="K266" s="2" t="inlineStr">
        <is>
          <t>3</t>
        </is>
      </c>
      <c r="L266" s="2" t="inlineStr">
        <is>
          <t/>
        </is>
      </c>
      <c r="M266" t="inlineStr">
        <is>
          <t>jakýkoli incident, pokud nemá omezený dopad a není pravděpodobné, že je již dobře znám z hlediska metody nebo technologie</t>
        </is>
      </c>
      <c r="N266" s="2" t="inlineStr">
        <is>
          <t>væsentlig hændelse|
væsentlig cyberhændelse</t>
        </is>
      </c>
      <c r="O266" s="2" t="inlineStr">
        <is>
          <t>3|
3</t>
        </is>
      </c>
      <c r="P266" s="2" t="inlineStr">
        <is>
          <t xml:space="preserve">|
</t>
        </is>
      </c>
      <c r="Q266" t="inlineStr">
        <is>
          <t>enhver begivenhed, der har en egentlig negativ indvirkning på sikkerheden i net- og informationssystemer, medmindre den har en begrænset indvirkning og sandsynligvis allerede er velforstået med hensyn til metode eller teknologi</t>
        </is>
      </c>
      <c r="R266" s="2" t="inlineStr">
        <is>
          <t>erheblicher Sicherheitsvorfall</t>
        </is>
      </c>
      <c r="S266" s="2" t="inlineStr">
        <is>
          <t>3</t>
        </is>
      </c>
      <c r="T266" s="2" t="inlineStr">
        <is>
          <t/>
        </is>
      </c>
      <c r="U266" t="inlineStr">
        <is>
          <t>jeder Sicherheitsvorfall mit Ausnahme derjenigen, die begrenzte Auswirkungen haben und deren Methoden oder Technologien wahrscheinlich bereits bekannt sind</t>
        </is>
      </c>
      <c r="V266" s="2" t="inlineStr">
        <is>
          <t>σημαντικό κυβερνοπεριστατικό|
σημαντικό περιστατικό</t>
        </is>
      </c>
      <c r="W266" s="2" t="inlineStr">
        <is>
          <t>2|
3</t>
        </is>
      </c>
      <c r="X266" s="2" t="inlineStr">
        <is>
          <t xml:space="preserve">|
</t>
        </is>
      </c>
      <c r="Y266" t="inlineStr">
        <is>
          <t>κάθε συμβάν το οποίο επιφέρει πραγματική αρνητική επίπτωση στην ασφάλεια συστημάτων δικτύου και πληροφοριών, του οποίου ο αντίκτυπος δεν είναι περιορισμένος και το οποίο είναι πιθανό να έχει ήδη κατανοηθεί πλήρως όσον αφορά τη μέθοδο ή την τεχνολογία</t>
        </is>
      </c>
      <c r="Z266" s="2" t="inlineStr">
        <is>
          <t>significant incident|
significant cyber incident</t>
        </is>
      </c>
      <c r="AA266" s="2" t="inlineStr">
        <is>
          <t>3|
3</t>
        </is>
      </c>
      <c r="AB266" s="2" t="inlineStr">
        <is>
          <t xml:space="preserve">|
</t>
        </is>
      </c>
      <c r="AC266" t="inlineStr">
        <is>
          <t>any event having an actual adverse effect on the security of network and information systems that is not limited and not likely to be already well understood in terms of method or technology</t>
        </is>
      </c>
      <c r="AD266" s="2" t="inlineStr">
        <is>
          <t>incidente importante</t>
        </is>
      </c>
      <c r="AE266" s="2" t="inlineStr">
        <is>
          <t>3</t>
        </is>
      </c>
      <c r="AF266" s="2" t="inlineStr">
        <is>
          <t/>
        </is>
      </c>
      <c r="AG266" t="inlineStr">
        <is>
          <t>Todo incidente salvo aquel cuyas consecuencias
 sean limitadas y del que probablemente ya se tenga una buena comprensión en términos
 de método o tecnología.</t>
        </is>
      </c>
      <c r="AH266" s="2" t="inlineStr">
        <is>
          <t>oluline intsident</t>
        </is>
      </c>
      <c r="AI266" s="2" t="inlineStr">
        <is>
          <t>3</t>
        </is>
      </c>
      <c r="AJ266" s="2" t="inlineStr">
        <is>
          <t>proposed</t>
        </is>
      </c>
      <c r="AK266" t="inlineStr">
        <is>
          <t>iga intsident, välja arvatud intsidendid mille mõju on piiratud ja mille meetod või tehnoloogia on tõenäoliselt juba hästi teada</t>
        </is>
      </c>
      <c r="AL266" s="2" t="inlineStr">
        <is>
          <t>merkittävä poikkeama|
merkittävä häiriö</t>
        </is>
      </c>
      <c r="AM266" s="2" t="inlineStr">
        <is>
          <t>3|
3</t>
        </is>
      </c>
      <c r="AN266" s="2" t="inlineStr">
        <is>
          <t xml:space="preserve">|
</t>
        </is>
      </c>
      <c r="AO266" t="inlineStr">
        <is>
          <t>mitä tahansa poikkeama, lukuun ottamatta sellainen, jolla on vähäinen vaikutus ja johon ei todennäköisesti liity juurikaan epäselvyyksiä menetelmän tai teknologian osalta</t>
        </is>
      </c>
      <c r="AP266" s="2" t="inlineStr">
        <is>
          <t>incident significatif|
incident important</t>
        </is>
      </c>
      <c r="AQ266" s="2" t="inlineStr">
        <is>
          <t>3|
3</t>
        </is>
      </c>
      <c r="AR266" s="2" t="inlineStr">
        <is>
          <t xml:space="preserve">|
</t>
        </is>
      </c>
      <c r="AS266" t="inlineStr">
        <is>
          <t>tout événement ayant un impact négatif réel sur la sécurité des réseaux et des systèmes d'information qui a causé, ou est suceptible de causer, une perturbation
opérationnelle importante ou des pertes financières substantielles pour
l’entité concernée, ou qui a affecté, ou est
susceptible d’affecter, d’autres personnes physiques ou morales en causant des
pertes matérielles ou non matérielles considérables</t>
        </is>
      </c>
      <c r="AT266" t="inlineStr">
        <is>
          <t/>
        </is>
      </c>
      <c r="AU266" t="inlineStr">
        <is>
          <t/>
        </is>
      </c>
      <c r="AV266" t="inlineStr">
        <is>
          <t/>
        </is>
      </c>
      <c r="AW266" t="inlineStr">
        <is>
          <t/>
        </is>
      </c>
      <c r="AX266" s="2" t="inlineStr">
        <is>
          <t>ozbiljan incident</t>
        </is>
      </c>
      <c r="AY266" s="2" t="inlineStr">
        <is>
          <t>3</t>
        </is>
      </c>
      <c r="AZ266" s="2" t="inlineStr">
        <is>
          <t/>
        </is>
      </c>
      <c r="BA266" t="inlineStr">
        <is>
          <t>svaki incident, osim ako ima ograničen učinak i ako se njegova metoda ili tehnologija vjerojatno već dobro razumije</t>
        </is>
      </c>
      <c r="BB266" t="inlineStr">
        <is>
          <t/>
        </is>
      </c>
      <c r="BC266" t="inlineStr">
        <is>
          <t/>
        </is>
      </c>
      <c r="BD266" t="inlineStr">
        <is>
          <t/>
        </is>
      </c>
      <c r="BE266" t="inlineStr">
        <is>
          <t/>
        </is>
      </c>
      <c r="BF266" t="inlineStr">
        <is>
          <t/>
        </is>
      </c>
      <c r="BG266" t="inlineStr">
        <is>
          <t/>
        </is>
      </c>
      <c r="BH266" t="inlineStr">
        <is>
          <t/>
        </is>
      </c>
      <c r="BI266" t="inlineStr">
        <is>
          <t/>
        </is>
      </c>
      <c r="BJ266" s="2" t="inlineStr">
        <is>
          <t>reikšmingas incidentas</t>
        </is>
      </c>
      <c r="BK266" s="2" t="inlineStr">
        <is>
          <t>3</t>
        </is>
      </c>
      <c r="BL266" s="2" t="inlineStr">
        <is>
          <t/>
        </is>
      </c>
      <c r="BM266" t="inlineStr">
        <is>
          <t>incidentas, išskyrus tokį, kurio poveikis nedidelis ir kurio sukėlimo metodai arba technologijos veikiausiai jau yra gerai perprasti</t>
        </is>
      </c>
      <c r="BN266" s="2" t="inlineStr">
        <is>
          <t>būtisks kiberincidents|
būtisks incidents</t>
        </is>
      </c>
      <c r="BO266" s="2" t="inlineStr">
        <is>
          <t>2|
2</t>
        </is>
      </c>
      <c r="BP266" s="2" t="inlineStr">
        <is>
          <t xml:space="preserve">|
</t>
        </is>
      </c>
      <c r="BQ266" t="inlineStr">
        <is>
          <t>jebkāds incidents, ja vien tam nav ierobežota ietekme un, visticamāk, to jau labi izprot attiecībā uz metodi vai tehnoloģiju</t>
        </is>
      </c>
      <c r="BR266" s="2" t="inlineStr">
        <is>
          <t>inċident sinifikanti|
inċident ċibernetiku sinifikanti</t>
        </is>
      </c>
      <c r="BS266" s="2" t="inlineStr">
        <is>
          <t>3|
3</t>
        </is>
      </c>
      <c r="BT266" s="2" t="inlineStr">
        <is>
          <t xml:space="preserve">|
</t>
        </is>
      </c>
      <c r="BU266" t="inlineStr">
        <is>
          <t>kwalunkwe inċident li jkollu effett avvers fuq is-sigurtà tan-network u tas-sistemi tal-informazzjoni, li ma jkollux impatt limitat u li aktarx ma jkunx għadu mifhum sew f'dak li jirrigwarda l-metodu jew it-teknoloġija użati</t>
        </is>
      </c>
      <c r="BV266" s="2" t="inlineStr">
        <is>
          <t>significant cyberincident|
significant incident</t>
        </is>
      </c>
      <c r="BW266" s="2" t="inlineStr">
        <is>
          <t>3|
3</t>
        </is>
      </c>
      <c r="BX266" s="2" t="inlineStr">
        <is>
          <t xml:space="preserve">|
</t>
        </is>
      </c>
      <c r="BY266" t="inlineStr">
        <is>
          <t>cyberincident dat afbreuk doet aan de integriteit van elektronische informatiediensten, -systemen of -netwerken en daarmee schadelijk kan zijn voor nationale veiligheidsbelangen omtrent internationale betrekkingen, economie, openbare veiligheid of volksgezondheid</t>
        </is>
      </c>
      <c r="BZ266" s="2" t="inlineStr">
        <is>
          <t>znaczący cyberincydent|
znaczący incydent</t>
        </is>
      </c>
      <c r="CA266" s="2" t="inlineStr">
        <is>
          <t>3|
3</t>
        </is>
      </c>
      <c r="CB266" s="2" t="inlineStr">
        <is>
          <t xml:space="preserve">|
</t>
        </is>
      </c>
      <c r="CC266" t="inlineStr">
        <is>
          <t>każde zdarzenie mające znaczny niekorzystny wpływ na bezpieczeństwo sieci i systemów informatycznych, który to wpływ nie został jeszcze dobrze poznany pod względem metod bądź technologii</t>
        </is>
      </c>
      <c r="CD266" s="2" t="inlineStr">
        <is>
          <t>incidente significativo|
incidente de cibersegurança significativo</t>
        </is>
      </c>
      <c r="CE266" s="2" t="inlineStr">
        <is>
          <t>3|
3</t>
        </is>
      </c>
      <c r="CF266" s="2" t="inlineStr">
        <is>
          <t xml:space="preserve">|
</t>
        </is>
      </c>
      <c r="CG266" t="inlineStr">
        <is>
          <t>Evento com um efeito adverso real na segurança das redes e dos sistemas de informação que não tenha um impacto limitado e que não seja suscetível de já ser bem compreendido em termos de método ou tecnologia.</t>
        </is>
      </c>
      <c r="CH266" s="2" t="inlineStr">
        <is>
          <t>incident semnificativ|
incident semnificativ de securitate cibernetică</t>
        </is>
      </c>
      <c r="CI266" s="2" t="inlineStr">
        <is>
          <t>3|
3</t>
        </is>
      </c>
      <c r="CJ266" s="2" t="inlineStr">
        <is>
          <t xml:space="preserve">|
</t>
        </is>
      </c>
      <c r="CK266" t="inlineStr">
        <is>
          <t/>
        </is>
      </c>
      <c r="CL266" s="2" t="inlineStr">
        <is>
          <t>významný incident</t>
        </is>
      </c>
      <c r="CM266" s="2" t="inlineStr">
        <is>
          <t>3</t>
        </is>
      </c>
      <c r="CN266" s="2" t="inlineStr">
        <is>
          <t/>
        </is>
      </c>
      <c r="CO266" t="inlineStr">
        <is>
          <t>každý incident, pokiaľ nemá obmedzený vplyv a nie je už pravdepodobne dobre známy z hľadiska metódy alebo technológie</t>
        </is>
      </c>
      <c r="CP266" s="2" t="inlineStr">
        <is>
          <t>pomembni incident</t>
        </is>
      </c>
      <c r="CQ266" s="2" t="inlineStr">
        <is>
          <t>3</t>
        </is>
      </c>
      <c r="CR266" s="2" t="inlineStr">
        <is>
          <t/>
        </is>
      </c>
      <c r="CS266" t="inlineStr">
        <is>
          <t>vsak incident, razen če ima omejen učinek in obstaja verjetnost, da je z vidika metode ali tehnologije že dobro razumljen</t>
        </is>
      </c>
      <c r="CT266" s="2" t="inlineStr">
        <is>
          <t>betydande incident</t>
        </is>
      </c>
      <c r="CU266" s="2" t="inlineStr">
        <is>
          <t>3</t>
        </is>
      </c>
      <c r="CV266" s="2" t="inlineStr">
        <is>
          <t/>
        </is>
      </c>
      <c r="CW266" t="inlineStr">
        <is>
          <t>varje incident, såvida den inte har begränsad inverkan och sannolikt redan är välbekant i fråga om metod eller teknik</t>
        </is>
      </c>
    </row>
    <row r="267">
      <c r="A267" s="1" t="str">
        <f>HYPERLINK("https://iate.europa.eu/entry/result/3627284/all", "3627284")</f>
        <v>3627284</v>
      </c>
      <c r="B267" t="inlineStr">
        <is>
          <t>EDUCATION AND COMMUNICATIONS</t>
        </is>
      </c>
      <c r="C267" t="inlineStr">
        <is>
          <t>EDUCATION AND COMMUNICATIONS|information technology and data processing</t>
        </is>
      </c>
      <c r="D267" t="inlineStr">
        <is>
          <t>yes</t>
        </is>
      </c>
      <c r="E267" t="inlineStr">
        <is>
          <t/>
        </is>
      </c>
      <c r="F267" s="2" t="inlineStr">
        <is>
          <t>значима уязвимост</t>
        </is>
      </c>
      <c r="G267" s="2" t="inlineStr">
        <is>
          <t>3</t>
        </is>
      </c>
      <c r="H267" s="2" t="inlineStr">
        <is>
          <t/>
        </is>
      </c>
      <c r="I267" t="inlineStr">
        <is>
          <t>уязвимост, която вероятно ще доведе до значим инцидент, ако бъде използвана</t>
        </is>
      </c>
      <c r="J267" s="2" t="inlineStr">
        <is>
          <t>významná zranitelnost</t>
        </is>
      </c>
      <c r="K267" s="2" t="inlineStr">
        <is>
          <t>3</t>
        </is>
      </c>
      <c r="L267" s="2" t="inlineStr">
        <is>
          <t/>
        </is>
      </c>
      <c r="M267" t="inlineStr">
        <is>
          <t>zranitelnost, která v případě zneužití pravděpodobně povede k &lt;a href="https://iate.europa.eu/entry/result/3627282/cs" target="_blank"&gt;významnému incidentu&lt;/a&gt;</t>
        </is>
      </c>
      <c r="N267" s="2" t="inlineStr">
        <is>
          <t>væsentlig sårbarhed</t>
        </is>
      </c>
      <c r="O267" s="2" t="inlineStr">
        <is>
          <t>3</t>
        </is>
      </c>
      <c r="P267" s="2" t="inlineStr">
        <is>
          <t/>
        </is>
      </c>
      <c r="Q267" t="inlineStr">
        <is>
          <t>svaghed, følsomhed eller fejl i forbindelse med et aktiv, et system, en proces eller en kontrolfunktion, der kan udnyttes af en &lt;a href="https://iate.europa.eu/entry/result/2213475/da" target="_blank"&gt;cybertrussel&lt;/a&gt;, og som sandsynligvis vil føre til en &lt;a href="https://iate.europa.eu/entry/result/3627282/da" target="_blank"&gt;væsentlig hændelse&lt;/a&gt;, hvis den udnyttes</t>
        </is>
      </c>
      <c r="R267" s="2" t="inlineStr">
        <is>
          <t>erhebliche Sicherheitslücke</t>
        </is>
      </c>
      <c r="S267" s="2" t="inlineStr">
        <is>
          <t>3</t>
        </is>
      </c>
      <c r="T267" s="2" t="inlineStr">
        <is>
          <t/>
        </is>
      </c>
      <c r="U267" t="inlineStr">
        <is>
          <t>Sicherheitslücke, die wahrscheinlich zu einem erheblichen Sicherheitsvorfall führen wird, wenn sie genutzt wird</t>
        </is>
      </c>
      <c r="V267" s="2" t="inlineStr">
        <is>
          <t>σημαντικό τρωτό σημείο|
σημαντική τρωτότητα</t>
        </is>
      </c>
      <c r="W267" s="2" t="inlineStr">
        <is>
          <t>3|
2</t>
        </is>
      </c>
      <c r="X267" s="2" t="inlineStr">
        <is>
          <t xml:space="preserve">|
</t>
        </is>
      </c>
      <c r="Y267" t="inlineStr">
        <is>
          <t>αδυναμία, ευαισθησία ή ελάττωμα περιουσιακού στοιχείου, συστήματος, διαδικασίας ή μηχανισμού ελέγχου που μπορεί να αποτελέσει αντικείμενο εκμετάλλευσης από &lt;a href="https://iate.europa.eu/entry/result/2213475/en-el" target="_blank"&gt;κυβερνοαπειλή&lt;/a&gt; και που είναι πιθανό να οδηγήσει σε &lt;a href="https://iate.europa.eu/entry/result/3627282/en-el" target="_blank"&gt;σημαντικό περιστατικό&lt;/a&gt; σε περίπτωση εκμετάλλευσής του</t>
        </is>
      </c>
      <c r="Z267" s="2" t="inlineStr">
        <is>
          <t>significant vulnerability</t>
        </is>
      </c>
      <c r="AA267" s="2" t="inlineStr">
        <is>
          <t>3</t>
        </is>
      </c>
      <c r="AB267" s="2" t="inlineStr">
        <is>
          <t/>
        </is>
      </c>
      <c r="AC267" t="inlineStr">
        <is>
          <t>weakness, susceptibility or flaw of an asset, system, process or control that can be exploited by a &lt;a href="https://iate.europa.eu/entry/result/2213475/all" target="_blank"&gt;cyber threat&lt;/a&gt; and will likely lead to a &lt;a href="https://iate.europa.eu/entry/result/3627282/all" target="_blank"&gt;significant incident&lt;/a&gt; if it is exploited</t>
        </is>
      </c>
      <c r="AD267" s="2" t="inlineStr">
        <is>
          <t>vulnerabilidad importante</t>
        </is>
      </c>
      <c r="AE267" s="2" t="inlineStr">
        <is>
          <t>3</t>
        </is>
      </c>
      <c r="AF267" s="2" t="inlineStr">
        <is>
          <t/>
        </is>
      </c>
      <c r="AG267" t="inlineStr">
        <is>
          <t>Toda vulnerabilidad que con probabilidad dará lugar a
 un &lt;a href="https://iate.europa.eu/entry/result/3627282/es" target="_blank"&gt;incidente importante&lt;/a&gt; en caso de aprovecharse.</t>
        </is>
      </c>
      <c r="AH267" s="2" t="inlineStr">
        <is>
          <t>oluline nõrkus</t>
        </is>
      </c>
      <c r="AI267" s="2" t="inlineStr">
        <is>
          <t>3</t>
        </is>
      </c>
      <c r="AJ267" s="2" t="inlineStr">
        <is>
          <t>proposed</t>
        </is>
      </c>
      <c r="AK267" t="inlineStr">
        <is>
          <t>nõrkus, mille ärakasutamine toob tõenäoliselt kaasa olulise intsidendi</t>
        </is>
      </c>
      <c r="AL267" s="2" t="inlineStr">
        <is>
          <t>merkittävä haavoittuvuus</t>
        </is>
      </c>
      <c r="AM267" s="2" t="inlineStr">
        <is>
          <t>3</t>
        </is>
      </c>
      <c r="AN267" s="2" t="inlineStr">
        <is>
          <t/>
        </is>
      </c>
      <c r="AO267" t="inlineStr">
        <is>
          <t>haavoittuvuus, joka todennäköisesti johtaa &lt;a href="https://iate.europa.eu/entry/result/3627282/fi" target="_blank"&gt;merkittävään poikkeamaan&lt;/a&gt;, jos sitä käytetään hyväksi</t>
        </is>
      </c>
      <c r="AP267" s="2" t="inlineStr">
        <is>
          <t>vulnérabilité importante</t>
        </is>
      </c>
      <c r="AQ267" s="2" t="inlineStr">
        <is>
          <t>3</t>
        </is>
      </c>
      <c r="AR267" s="2" t="inlineStr">
        <is>
          <t/>
        </is>
      </c>
      <c r="AS267" t="inlineStr">
        <is>
          <t>faiblesse, susceptibilité ou faille d’un bien, d’un système, d’un processus ou d’un contrôle qui peut être exploitée par une &lt;a href="https://iate.europa.eu/entry/result/2213475/fr" target="_blank"&gt;cybermenace&lt;/a&gt;, pouvant entraîner un&lt;a href="https://iate.europa.eu/entry/result/3627282/fr" target="_blank"&gt; incident important&lt;/a&gt; si elle est exploitée</t>
        </is>
      </c>
      <c r="AT267" t="inlineStr">
        <is>
          <t/>
        </is>
      </c>
      <c r="AU267" t="inlineStr">
        <is>
          <t/>
        </is>
      </c>
      <c r="AV267" t="inlineStr">
        <is>
          <t/>
        </is>
      </c>
      <c r="AW267" t="inlineStr">
        <is>
          <t/>
        </is>
      </c>
      <c r="AX267" s="2" t="inlineStr">
        <is>
          <t>znatna ranjivost</t>
        </is>
      </c>
      <c r="AY267" s="2" t="inlineStr">
        <is>
          <t>3</t>
        </is>
      </c>
      <c r="AZ267" s="2" t="inlineStr">
        <is>
          <t/>
        </is>
      </c>
      <c r="BA267" t="inlineStr">
        <is>
          <t>ranjivost koja će, ako se iskoristi, vjerojatno uzrokovati ozbiljan incident</t>
        </is>
      </c>
      <c r="BB267" t="inlineStr">
        <is>
          <t/>
        </is>
      </c>
      <c r="BC267" t="inlineStr">
        <is>
          <t/>
        </is>
      </c>
      <c r="BD267" t="inlineStr">
        <is>
          <t/>
        </is>
      </c>
      <c r="BE267" t="inlineStr">
        <is>
          <t/>
        </is>
      </c>
      <c r="BF267" t="inlineStr">
        <is>
          <t/>
        </is>
      </c>
      <c r="BG267" t="inlineStr">
        <is>
          <t/>
        </is>
      </c>
      <c r="BH267" t="inlineStr">
        <is>
          <t/>
        </is>
      </c>
      <c r="BI267" t="inlineStr">
        <is>
          <t/>
        </is>
      </c>
      <c r="BJ267" s="2" t="inlineStr">
        <is>
          <t>reikšmingas pažeidžiamumas|
didelis pažeidžiamumas</t>
        </is>
      </c>
      <c r="BK267" s="2" t="inlineStr">
        <is>
          <t>3|
2</t>
        </is>
      </c>
      <c r="BL267" s="2" t="inlineStr">
        <is>
          <t xml:space="preserve">|
</t>
        </is>
      </c>
      <c r="BM267" t="inlineStr">
        <is>
          <t>pažeidžiamumas, kuriuo pasinaudojus veikiausiai įvyks reikšmingas incidentas</t>
        </is>
      </c>
      <c r="BN267" s="2" t="inlineStr">
        <is>
          <t>būtiska ievainojamība</t>
        </is>
      </c>
      <c r="BO267" s="2" t="inlineStr">
        <is>
          <t>2</t>
        </is>
      </c>
      <c r="BP267" s="2" t="inlineStr">
        <is>
          <t/>
        </is>
      </c>
      <c r="BQ267" t="inlineStr">
        <is>
          <t>ievainojamība, kas, visticamāk, izraisīs &lt;a href="https://iate.europa.eu/entry/result/3627282/all" target="_blank"&gt;būtisku incidentu&lt;/a&gt;, ja to izmantos</t>
        </is>
      </c>
      <c r="BR267" s="2" t="inlineStr">
        <is>
          <t>vulnerabbiltà sinifikanti</t>
        </is>
      </c>
      <c r="BS267" s="2" t="inlineStr">
        <is>
          <t>3</t>
        </is>
      </c>
      <c r="BT267" s="2" t="inlineStr">
        <is>
          <t/>
        </is>
      </c>
      <c r="BU267" t="inlineStr">
        <is>
          <t>dgħjufija, suxxettibbiltà jew difett ta’ assi, sistema, proċess jew kontroll li, jekk jiġu sfruttati minn &lt;a href="https://iate.europa.eu/entry/result/2213475/mt" target="_blank"&gt;theddida ċibernetika&lt;/a&gt;, aktarx iwasslu għal &lt;a href="https://iate.europa.eu/entry/result/3627282/mt" target="_blank"&gt;inċident sinifikanti &lt;/a&gt;</t>
        </is>
      </c>
      <c r="BV267" s="2" t="inlineStr">
        <is>
          <t>significante kwetsbaarheid</t>
        </is>
      </c>
      <c r="BW267" s="2" t="inlineStr">
        <is>
          <t>3</t>
        </is>
      </c>
      <c r="BX267" s="2" t="inlineStr">
        <is>
          <t/>
        </is>
      </c>
      <c r="BY267" t="inlineStr">
        <is>
          <t>kwetsbaarheid die, indien uitgebuit, waarschijnlijk tot een significant cyberincident leidt</t>
        </is>
      </c>
      <c r="BZ267" s="2" t="inlineStr">
        <is>
          <t>znacząca podatność</t>
        </is>
      </c>
      <c r="CA267" s="2" t="inlineStr">
        <is>
          <t>3</t>
        </is>
      </c>
      <c r="CB267" s="2" t="inlineStr">
        <is>
          <t/>
        </is>
      </c>
      <c r="CC267" t="inlineStr">
        <is>
          <t>słabość, wrażliwość lub wada zasobu, systemu, procesu lub mechanizmu kontroli, które mogą zostać wykorzystane w wyniku &lt;a href="https://iate.europa.eu/entry/result/2213475/pl" target="_blank"&gt;cyberzagrożenia&lt;/a&gt;, prowadząc wtedy prawdopodobnie do &lt;a href="https://iate.europa.eu/entry/result/3627282/pl" target="_blank"&gt;znaczącego incydentu&lt;/a&gt;</t>
        </is>
      </c>
      <c r="CD267" s="2" t="inlineStr">
        <is>
          <t>vulnerabilidade significativa</t>
        </is>
      </c>
      <c r="CE267" s="2" t="inlineStr">
        <is>
          <t>3</t>
        </is>
      </c>
      <c r="CF267" s="2" t="inlineStr">
        <is>
          <t/>
        </is>
      </c>
      <c r="CG267" t="inlineStr">
        <is>
          <t>Vulnerabilidade suscetível de conduzir a um incidente significativo, se for explorada.</t>
        </is>
      </c>
      <c r="CH267" s="2" t="inlineStr">
        <is>
          <t>vulnerabilitate semnificativă</t>
        </is>
      </c>
      <c r="CI267" s="2" t="inlineStr">
        <is>
          <t>3</t>
        </is>
      </c>
      <c r="CJ267" s="2" t="inlineStr">
        <is>
          <t/>
        </is>
      </c>
      <c r="CK267" t="inlineStr">
        <is>
          <t/>
        </is>
      </c>
      <c r="CL267" s="2" t="inlineStr">
        <is>
          <t>významná zraniteľnosť</t>
        </is>
      </c>
      <c r="CM267" s="2" t="inlineStr">
        <is>
          <t>3</t>
        </is>
      </c>
      <c r="CN267" s="2" t="inlineStr">
        <is>
          <t/>
        </is>
      </c>
      <c r="CO267" t="inlineStr">
        <is>
          <t>slabá stránka, citlivé miesto alebo chyba majetku, systému, procesu alebo kontroly, ktorú možno zneužiť v rámci &lt;a href="https://iate.europa.eu/entry/result/2213475/sk" target="_blank"&gt;kybernetickej hrozby&lt;/a&gt; a ktorá pravdepodobne povedie k &lt;a href="https://iate.europa.eu/entry/result/3627282/sk" target="_blank"&gt;významnému incidentu&lt;/a&gt;, ak sa využije</t>
        </is>
      </c>
      <c r="CP267" s="2" t="inlineStr">
        <is>
          <t>pomembna ranljivost</t>
        </is>
      </c>
      <c r="CQ267" s="2" t="inlineStr">
        <is>
          <t>3</t>
        </is>
      </c>
      <c r="CR267" s="2" t="inlineStr">
        <is>
          <t/>
        </is>
      </c>
      <c r="CS267" t="inlineStr">
        <is>
          <t>ranljivost, ki bo, če bo izkoriščena, po vsej verjetnosti vodila do &lt;a href="https://iate.europa.eu/entry/result/3627282/sl" target="_blank"&gt;pomembnega incidenta&lt;/a&gt;</t>
        </is>
      </c>
      <c r="CT267" s="2" t="inlineStr">
        <is>
          <t>betydande sårbarhet</t>
        </is>
      </c>
      <c r="CU267" s="2" t="inlineStr">
        <is>
          <t>3</t>
        </is>
      </c>
      <c r="CV267" s="2" t="inlineStr">
        <is>
          <t/>
        </is>
      </c>
      <c r="CW267" t="inlineStr">
        <is>
          <t>en sårbarhet som sannolikt kommer att leda till en betydande incident om den utnyttjas</t>
        </is>
      </c>
    </row>
    <row r="268">
      <c r="A268" s="1" t="str">
        <f>HYPERLINK("https://iate.europa.eu/entry/result/3627283/all", "3627283")</f>
        <v>3627283</v>
      </c>
      <c r="B268" t="inlineStr">
        <is>
          <t>EDUCATION AND COMMUNICATIONS</t>
        </is>
      </c>
      <c r="C268" t="inlineStr">
        <is>
          <t>EDUCATION AND COMMUNICATIONS|information technology and data processing</t>
        </is>
      </c>
      <c r="D268" t="inlineStr">
        <is>
          <t>yes</t>
        </is>
      </c>
      <c r="E268" t="inlineStr">
        <is>
          <t/>
        </is>
      </c>
      <c r="F268" s="2" t="inlineStr">
        <is>
          <t>значима киберзаплаха</t>
        </is>
      </c>
      <c r="G268" s="2" t="inlineStr">
        <is>
          <t>3</t>
        </is>
      </c>
      <c r="H268" s="2" t="inlineStr">
        <is>
          <t/>
        </is>
      </c>
      <c r="I268" t="inlineStr">
        <is>
          <t>киберзаплаха, която включва намерение, възможност и способност да предизвика значим инцидент</t>
        </is>
      </c>
      <c r="J268" s="2" t="inlineStr">
        <is>
          <t>významná kybernetická hrozba</t>
        </is>
      </c>
      <c r="K268" s="2" t="inlineStr">
        <is>
          <t>3</t>
        </is>
      </c>
      <c r="L268" s="2" t="inlineStr">
        <is>
          <t/>
        </is>
      </c>
      <c r="M268" t="inlineStr">
        <is>
          <t>&lt;a href="https://iate.europa.eu/entry/result/2213475/cs" target="_blank"&gt;kybernetická hrozba&lt;/a&gt; s úmyslem, příležitostí a schopností způsobit &lt;a href="https://iate.europa.eu/entry/result/3627282/cs" target="_blank"&gt;významný incident&lt;/a&gt;</t>
        </is>
      </c>
      <c r="N268" s="2" t="inlineStr">
        <is>
          <t>væsentlig cybertrussel</t>
        </is>
      </c>
      <c r="O268" s="2" t="inlineStr">
        <is>
          <t>3</t>
        </is>
      </c>
      <c r="P268" s="2" t="inlineStr">
        <is>
          <t/>
        </is>
      </c>
      <c r="Q268" t="inlineStr">
        <is>
          <t>&lt;a href="https://iate.europa.eu/entry/result/2213475/da" target="_blank"&gt;cybertrussel&lt;/a&gt;, der har til hensigt, har mulighed for og har evne til at forårsage en &lt;a href="https://iate.europa.eu/entry/result/3627282/da" target="_blank"&gt;væsentlig hændelse&lt;/a&gt;</t>
        </is>
      </c>
      <c r="R268" s="2" t="inlineStr">
        <is>
          <t>erhebliche Cyberbedrohung</t>
        </is>
      </c>
      <c r="S268" s="2" t="inlineStr">
        <is>
          <t>3</t>
        </is>
      </c>
      <c r="T268" s="2" t="inlineStr">
        <is>
          <t/>
        </is>
      </c>
      <c r="U268" t="inlineStr">
        <is>
          <t>&lt;a href="https://iate.europa.eu/entry/result/2213475/de" target="_blank"&gt;Cyberbedrohung&lt;/a&gt; mit der Absicht, der Möglichkeit und der Fähigkeit, einen erheblichen Sicherheitsvorfall zu verursachen</t>
        </is>
      </c>
      <c r="V268" s="2" t="inlineStr">
        <is>
          <t>σημαντική κυβερνοαπειλή</t>
        </is>
      </c>
      <c r="W268" s="2" t="inlineStr">
        <is>
          <t>3</t>
        </is>
      </c>
      <c r="X268" s="2" t="inlineStr">
        <is>
          <t/>
        </is>
      </c>
      <c r="Y268" t="inlineStr">
        <is>
          <t>&lt;a href="https://iate.europa.eu/entry/result/2213475/en-el" target="_blank"&gt;κυβερνοαπειλή&lt;/a&gt; που πραγματοποιείται με την πρόθεση, την ευκαιρία και τη δυνατότητα πρόκλησης &lt;a href="https://iate.europa.eu/entry/result/3627282/en-el" target="_blank"&gt;σημαντικού περιστατικού&lt;/a&gt;</t>
        </is>
      </c>
      <c r="Z268" s="2" t="inlineStr">
        <is>
          <t>significant cyber threat</t>
        </is>
      </c>
      <c r="AA268" s="2" t="inlineStr">
        <is>
          <t>3</t>
        </is>
      </c>
      <c r="AB268" s="2" t="inlineStr">
        <is>
          <t/>
        </is>
      </c>
      <c r="AC268" t="inlineStr">
        <is>
          <t>&lt;a href="https://iate.europa.eu/entry/result/2213475/all" target="_blank"&gt;cyber threat&lt;/a&gt; with the intention, opportunity and capability to cause a &lt;a href="https://iate.europa.eu/entry/result/3627282/all" target="_blank"&gt;significant incident&lt;/a&gt;</t>
        </is>
      </c>
      <c r="AD268" s="2" t="inlineStr">
        <is>
          <t>ciberamenaza importante</t>
        </is>
      </c>
      <c r="AE268" s="2" t="inlineStr">
        <is>
          <t>3</t>
        </is>
      </c>
      <c r="AF268" s="2" t="inlineStr">
        <is>
          <t/>
        </is>
      </c>
      <c r="AG268" t="inlineStr">
        <is>
          <t>Toda &lt;a href="https://iate.europa.eu/entry/result/2213475/es" target="_blank"&gt;ciberamenaza &lt;/a&gt;en la que existan la intención, la oportunidad
 y la capacidad de provocar un &lt;a href="https://iate.europa.eu/entry/result/3627282/es" target="_blank"&gt;incidente importante&lt;/a&gt;.</t>
        </is>
      </c>
      <c r="AH268" s="2" t="inlineStr">
        <is>
          <t>oluline küberoht</t>
        </is>
      </c>
      <c r="AI268" s="2" t="inlineStr">
        <is>
          <t>3</t>
        </is>
      </c>
      <c r="AJ268" s="2" t="inlineStr">
        <is>
          <t/>
        </is>
      </c>
      <c r="AK268" t="inlineStr">
        <is>
          <t>&lt;a href="https://iate.europa.eu/entry/result/2213475/et" target="_blank"&gt;küberoht&lt;/a&gt;, mille eesmärk on põhjustada &lt;a href="https://iate.europa.eu/entry/result/3627282/et" target="_blank"&gt;oluline intsident&lt;/a&gt;, või millel on võimalus ja suutlikkus põhjustada oluline intsident</t>
        </is>
      </c>
      <c r="AL268" s="2" t="inlineStr">
        <is>
          <t>merkittävä kyberuhka</t>
        </is>
      </c>
      <c r="AM268" s="2" t="inlineStr">
        <is>
          <t>3</t>
        </is>
      </c>
      <c r="AN268" s="2" t="inlineStr">
        <is>
          <t/>
        </is>
      </c>
      <c r="AO268" t="inlineStr">
        <is>
          <t>&lt;a href="https://iate.europa.eu/entry/result/2213475/fi" target="_blank"&gt;kyberuhka&lt;/a&gt;, jonka tarkoituksena on aiheuttaa, jolla saatetaan aiheuttaa tai jolla kyetään aiheuttamaan &lt;a href="https://iate.europa.eu/entry/result/3627282/fi" target="_blank"&gt;merkittävä poikkeama&lt;/a&gt;</t>
        </is>
      </c>
      <c r="AP268" s="2" t="inlineStr">
        <is>
          <t>cybermenace importante</t>
        </is>
      </c>
      <c r="AQ268" s="2" t="inlineStr">
        <is>
          <t>3</t>
        </is>
      </c>
      <c r="AR268" s="2" t="inlineStr">
        <is>
          <t/>
        </is>
      </c>
      <c r="AS268" t="inlineStr">
        <is>
          <t>&lt;a href="https://iate.europa.eu/entry/result/2213475/fr" target="_blank"&gt;cybermenace&lt;/a&gt; caractérisée par l’intention, la possibilité et la capacité de provoquer un &lt;a href="https://iate.europa.eu/entry/result/3627282/fr" target="_blank"&gt;incident important&lt;/a&gt;</t>
        </is>
      </c>
      <c r="AT268" t="inlineStr">
        <is>
          <t/>
        </is>
      </c>
      <c r="AU268" t="inlineStr">
        <is>
          <t/>
        </is>
      </c>
      <c r="AV268" t="inlineStr">
        <is>
          <t/>
        </is>
      </c>
      <c r="AW268" t="inlineStr">
        <is>
          <t/>
        </is>
      </c>
      <c r="AX268" s="2" t="inlineStr">
        <is>
          <t>ozbiljna kiberprijetnja</t>
        </is>
      </c>
      <c r="AY268" s="2" t="inlineStr">
        <is>
          <t>3</t>
        </is>
      </c>
      <c r="AZ268" s="2" t="inlineStr">
        <is>
          <t/>
        </is>
      </c>
      <c r="BA268" t="inlineStr">
        <is>
          <t>kiberprijetnja s namjerom, mogućnošću i sposobnošću da uzrokuje ozbiljan incident</t>
        </is>
      </c>
      <c r="BB268" t="inlineStr">
        <is>
          <t/>
        </is>
      </c>
      <c r="BC268" t="inlineStr">
        <is>
          <t/>
        </is>
      </c>
      <c r="BD268" t="inlineStr">
        <is>
          <t/>
        </is>
      </c>
      <c r="BE268" t="inlineStr">
        <is>
          <t/>
        </is>
      </c>
      <c r="BF268" t="inlineStr">
        <is>
          <t/>
        </is>
      </c>
      <c r="BG268" t="inlineStr">
        <is>
          <t/>
        </is>
      </c>
      <c r="BH268" t="inlineStr">
        <is>
          <t/>
        </is>
      </c>
      <c r="BI268" t="inlineStr">
        <is>
          <t/>
        </is>
      </c>
      <c r="BJ268" s="2" t="inlineStr">
        <is>
          <t>reikšminga kibernetinė grėsmė|
didelė kibernetinė grėsmė</t>
        </is>
      </c>
      <c r="BK268" s="2" t="inlineStr">
        <is>
          <t>3|
2</t>
        </is>
      </c>
      <c r="BL268" s="2" t="inlineStr">
        <is>
          <t xml:space="preserve">|
</t>
        </is>
      </c>
      <c r="BM268" t="inlineStr">
        <is>
          <t>kibernetinė grėsmė, keliama ketinant, turint galimybę arba pajėgumą sukelti reikšmingą incidentą</t>
        </is>
      </c>
      <c r="BN268" s="2" t="inlineStr">
        <is>
          <t>būtiski kiberdraudi</t>
        </is>
      </c>
      <c r="BO268" s="2" t="inlineStr">
        <is>
          <t>2</t>
        </is>
      </c>
      <c r="BP268" s="2" t="inlineStr">
        <is>
          <t/>
        </is>
      </c>
      <c r="BQ268" t="inlineStr">
        <is>
          <t>kiberdraudi, kad ir nolūks, iespēja un spējas izraisīt &lt;a href="https://iate.europa.eu/entry/result/3627282/all" target="_blank"&gt;būtisku incidentu&lt;time datetime="3.6.2022."&gt; (3.6.2022.)&lt;/time&gt;&lt;/a&gt;</t>
        </is>
      </c>
      <c r="BR268" s="2" t="inlineStr">
        <is>
          <t>theddida ċibernetika sinifikanti</t>
        </is>
      </c>
      <c r="BS268" s="2" t="inlineStr">
        <is>
          <t>3</t>
        </is>
      </c>
      <c r="BT268" s="2" t="inlineStr">
        <is>
          <t/>
        </is>
      </c>
      <c r="BU268" t="inlineStr">
        <is>
          <t>&lt;a href="https://iate.europa.eu/entry/result/2213475/mt" target="_blank"&gt;theddida ċibernetika&lt;/a&gt; bl-intenzjoni, bl-opportunità u bil-kapaċità li tikkawża &lt;a href="https://iate.europa.eu/entry/result/3627282/mt" target="_blank"&gt;inċident sinifikanti&lt;/a&gt;</t>
        </is>
      </c>
      <c r="BV268" s="2" t="inlineStr">
        <is>
          <t>significante cyberdreiging</t>
        </is>
      </c>
      <c r="BW268" s="2" t="inlineStr">
        <is>
          <t>3</t>
        </is>
      </c>
      <c r="BX268" s="2" t="inlineStr">
        <is>
          <t/>
        </is>
      </c>
      <c r="BY268" t="inlineStr">
        <is>
          <t>"cyberdreiging met de bedoeling, de gelegenheid en het vermogen om een significant incident te veroorzaken"</t>
        </is>
      </c>
      <c r="BZ268" s="2" t="inlineStr">
        <is>
          <t>znaczące cyberzagrożenie</t>
        </is>
      </c>
      <c r="CA268" s="2" t="inlineStr">
        <is>
          <t>3</t>
        </is>
      </c>
      <c r="CB268" s="2" t="inlineStr">
        <is>
          <t/>
        </is>
      </c>
      <c r="CC268" t="inlineStr">
        <is>
          <t>&lt;a href="https://iate.europa.eu/entry/result/2213475/pl" target="_blank"&gt;cyberzagrożenie&lt;/a&gt;, za którym stoi zamiar, możliwość i zdolność do spowodowania &lt;a href="https://iate.europa.eu/entry/result/3627282/pl" target="_blank"&gt;znaczącego incydentu&lt;/a&gt;</t>
        </is>
      </c>
      <c r="CD268" s="2" t="inlineStr">
        <is>
          <t>ciberameaça significativa</t>
        </is>
      </c>
      <c r="CE268" s="2" t="inlineStr">
        <is>
          <t>3</t>
        </is>
      </c>
      <c r="CF268" s="2" t="inlineStr">
        <is>
          <t/>
        </is>
      </c>
      <c r="CG268" t="inlineStr">
        <is>
          <t>Ciberameaça com intenção, oportunidade e capacidade de causar um incidente significativo.</t>
        </is>
      </c>
      <c r="CH268" s="2" t="inlineStr">
        <is>
          <t>amenințare cibernetică semnificativă</t>
        </is>
      </c>
      <c r="CI268" s="2" t="inlineStr">
        <is>
          <t>3</t>
        </is>
      </c>
      <c r="CJ268" s="2" t="inlineStr">
        <is>
          <t/>
        </is>
      </c>
      <c r="CK268" t="inlineStr">
        <is>
          <t/>
        </is>
      </c>
      <c r="CL268" s="2" t="inlineStr">
        <is>
          <t>významná kybernetická hrozba</t>
        </is>
      </c>
      <c r="CM268" s="2" t="inlineStr">
        <is>
          <t>3</t>
        </is>
      </c>
      <c r="CN268" s="2" t="inlineStr">
        <is>
          <t/>
        </is>
      </c>
      <c r="CO268" t="inlineStr">
        <is>
          <t>&lt;a href="https://iate.europa.eu/entry/result/2213475/sk" target="_blank"&gt;kybernetická hrozba&lt;/a&gt; so zámerom, s príležitosťou a so schopnosťou spôsobiť &lt;a href="https://iate.europa.eu/entry/result/3627282/sk" target="_blank"&gt;významný incident&lt;/a&gt;</t>
        </is>
      </c>
      <c r="CP268" s="2" t="inlineStr">
        <is>
          <t>pomembna kibernetska grožnja</t>
        </is>
      </c>
      <c r="CQ268" s="2" t="inlineStr">
        <is>
          <t>3</t>
        </is>
      </c>
      <c r="CR268" s="2" t="inlineStr">
        <is>
          <t/>
        </is>
      </c>
      <c r="CS268" t="inlineStr">
        <is>
          <t>&lt;a href="https://iate.europa.eu/entry/result/2213475/sl" target="_blank"&gt;kibernetska grožnja&lt;/a&gt; z namenom, priložnostjo in zmožnostjo povzročiti &lt;a href="https://iate.europa.eu/entry/result/3627282/sl" target="_blank"&gt;pomemben incident&lt;/a&gt;</t>
        </is>
      </c>
      <c r="CT268" s="2" t="inlineStr">
        <is>
          <t>betydande cyberhot</t>
        </is>
      </c>
      <c r="CU268" s="2" t="inlineStr">
        <is>
          <t>3</t>
        </is>
      </c>
      <c r="CV268" s="2" t="inlineStr">
        <is>
          <t/>
        </is>
      </c>
      <c r="CW268" t="inlineStr">
        <is>
          <t>ett cyberhot med avsikt, tillfälle och förmåga att orsaka en betydande incident</t>
        </is>
      </c>
    </row>
    <row r="269">
      <c r="A269" s="1" t="str">
        <f>HYPERLINK("https://iate.europa.eu/entry/result/3627166/all", "3627166")</f>
        <v>3627166</v>
      </c>
      <c r="B269" t="inlineStr">
        <is>
          <t>EDUCATION AND COMMUNICATIONS</t>
        </is>
      </c>
      <c r="C269" t="inlineStr">
        <is>
          <t>EDUCATION AND COMMUNICATIONS|information technology and data processing</t>
        </is>
      </c>
      <c r="D269" t="inlineStr">
        <is>
          <t>yes</t>
        </is>
      </c>
      <c r="E269" t="inlineStr">
        <is>
          <t/>
        </is>
      </c>
      <c r="F269" t="inlineStr">
        <is>
          <t/>
        </is>
      </c>
      <c r="G269" t="inlineStr">
        <is>
          <t/>
        </is>
      </c>
      <c r="H269" t="inlineStr">
        <is>
          <t/>
        </is>
      </c>
      <c r="I269" t="inlineStr">
        <is>
          <t/>
        </is>
      </c>
      <c r="J269" s="2" t="inlineStr">
        <is>
          <t>základní soubor opatření k zajištění kybernetické bezpečnosti</t>
        </is>
      </c>
      <c r="K269" s="2" t="inlineStr">
        <is>
          <t>2</t>
        </is>
      </c>
      <c r="L269" s="2" t="inlineStr">
        <is>
          <t/>
        </is>
      </c>
      <c r="M269" t="inlineStr">
        <is>
          <t>soubor minimálních pravidel v oblasti kybernetické bezpečnosti, která 
musí splňovat sítě a informační systémy a jejich provozovatelé i 
uživatelé, aby se minimalizovala kybernetická bezpečnostní rizika</t>
        </is>
      </c>
      <c r="N269" s="2" t="inlineStr">
        <is>
          <t>grundregler for cybersikkerhed|
referencescenarie for cybersikkerhed</t>
        </is>
      </c>
      <c r="O269" s="2" t="inlineStr">
        <is>
          <t>2|
2</t>
        </is>
      </c>
      <c r="P269" s="2" t="inlineStr">
        <is>
          <t xml:space="preserve">|
</t>
        </is>
      </c>
      <c r="Q269" t="inlineStr">
        <is>
          <t>sæt af minimumsregler i forbindelse med &lt;a href="https://iate.europa.eu/entry/result/2229866/da" target="_blank"&gt;cybersikkerhed&lt;/a&gt;, som net- og informationssystemer samt operatører og brugere heraf skal overholde med henblik på at minimere cybersikkerhedsrisiciene</t>
        </is>
      </c>
      <c r="R269" s="2" t="inlineStr">
        <is>
          <t>Cybersicherheitsgrundregeln</t>
        </is>
      </c>
      <c r="S269" s="2" t="inlineStr">
        <is>
          <t>3</t>
        </is>
      </c>
      <c r="T269" s="2" t="inlineStr">
        <is>
          <t/>
        </is>
      </c>
      <c r="U269" t="inlineStr">
        <is>
          <t>Reihe von Mindestvorschriften für die Cybersicherheit, denen Netz- und Informationssysteme und deren Betreiber und Nutzer entsprechen müssen, um Cybersicherheitsrisiken zu minimieren</t>
        </is>
      </c>
      <c r="V269" s="2" t="inlineStr">
        <is>
          <t>βασικό πλαίσιο για την κυβερνοασφάλεια|
βασική δέσμη κανόνων κυβερνοασφάλειας</t>
        </is>
      </c>
      <c r="W269" s="2" t="inlineStr">
        <is>
          <t>3|
3</t>
        </is>
      </c>
      <c r="X269" s="2" t="inlineStr">
        <is>
          <t xml:space="preserve">|
</t>
        </is>
      </c>
      <c r="Y269" t="inlineStr">
        <is>
          <t>σύνολο ελάχιστων κανόνων κυβερνοασφάλειας με τους οποίους πρέπει να συμμορφώνονται τα συστήματα δικτύου και πληροφοριών, καθώς και οι φορείς εκμετάλλευσης και οι χρήστες τους, ώστε να ελαχιστοποιούνται οι κίνδυνοι κυβερνοασφάλειας</t>
        </is>
      </c>
      <c r="Z269" s="2" t="inlineStr">
        <is>
          <t>cyber security baseline|
cybersecurity baseline</t>
        </is>
      </c>
      <c r="AA269" s="2" t="inlineStr">
        <is>
          <t>1|
3</t>
        </is>
      </c>
      <c r="AB269" s="2" t="inlineStr">
        <is>
          <t xml:space="preserve">|
</t>
        </is>
      </c>
      <c r="AC269" t="inlineStr">
        <is>
          <t>set of minimum cybersecurity rules with which network and information
systems and their operators and users must be compliant, to minimise
cybersecurity risks</t>
        </is>
      </c>
      <c r="AD269" s="2" t="inlineStr">
        <is>
          <t>código básico de ciberseguridad</t>
        </is>
      </c>
      <c r="AE269" s="2" t="inlineStr">
        <is>
          <t>3</t>
        </is>
      </c>
      <c r="AF269" s="2" t="inlineStr">
        <is>
          <t/>
        </is>
      </c>
      <c r="AG269" t="inlineStr">
        <is>
          <t>Conjunto de normas mínimas de ciberseguridad
 a las que deben ajustarse tanto las redes y los sistemas de información como sus operadores
 y usuarios a fin de minimizar los riesgos de ciberseguridad.</t>
        </is>
      </c>
      <c r="AH269" s="2" t="inlineStr">
        <is>
          <t>küberturvalisuse baastase</t>
        </is>
      </c>
      <c r="AI269" s="2" t="inlineStr">
        <is>
          <t>3</t>
        </is>
      </c>
      <c r="AJ269" s="2" t="inlineStr">
        <is>
          <t>proposed</t>
        </is>
      </c>
      <c r="AK269" t="inlineStr">
        <is>
          <t>küberturvalisuse normide miinimumpakett, mida võrgu- ja infosüsteemid ning nende operaatorid ja kasutajad peavad järgima, et viia küberturvalisuse riskid miinimumi</t>
        </is>
      </c>
      <c r="AL269" s="2" t="inlineStr">
        <is>
          <t>kyberturvallisuuden perustaso</t>
        </is>
      </c>
      <c r="AM269" s="2" t="inlineStr">
        <is>
          <t>3</t>
        </is>
      </c>
      <c r="AN269" s="2" t="inlineStr">
        <is>
          <t/>
        </is>
      </c>
      <c r="AO269" t="inlineStr">
        <is>
          <t>kyberturvallisuutta koskevat vähimmäissäännöt, joita verkko- ja tietojärjestelmien sekä niiden tarjoajien ja käyttäjien on noudatettava kyberturvallisuusriskien minimoimiseksi</t>
        </is>
      </c>
      <c r="AP269" s="2" t="inlineStr">
        <is>
          <t>base de référence en cybersécurité</t>
        </is>
      </c>
      <c r="AQ269" s="2" t="inlineStr">
        <is>
          <t>3</t>
        </is>
      </c>
      <c r="AR269" s="2" t="inlineStr">
        <is>
          <t/>
        </is>
      </c>
      <c r="AS269" t="inlineStr">
        <is>
          <t>ensemble de règles minimales en matière de cybersécurité que les réseaux et systèmes d’information et leurs opérateurs et utilisateurs doivent respecter afin de réduire au minimum les risques en matière de cybersécurité</t>
        </is>
      </c>
      <c r="AT269" t="inlineStr">
        <is>
          <t/>
        </is>
      </c>
      <c r="AU269" t="inlineStr">
        <is>
          <t/>
        </is>
      </c>
      <c r="AV269" t="inlineStr">
        <is>
          <t/>
        </is>
      </c>
      <c r="AW269" t="inlineStr">
        <is>
          <t/>
        </is>
      </c>
      <c r="AX269" s="2" t="inlineStr">
        <is>
          <t>osnovni okvir za kibersigurnost</t>
        </is>
      </c>
      <c r="AY269" s="2" t="inlineStr">
        <is>
          <t>3</t>
        </is>
      </c>
      <c r="AZ269" s="2" t="inlineStr">
        <is>
          <t/>
        </is>
      </c>
      <c r="BA269" t="inlineStr">
        <is>
          <t>skup minimalnih pravila za kibersigurnost s kojima mrežni i informacijski sustavi te njihovi operateri i korisnici moraju biti usklađeni kako bi se kibersigurnosni rizici sveli na najmanju mjeru</t>
        </is>
      </c>
      <c r="BB269" t="inlineStr">
        <is>
          <t/>
        </is>
      </c>
      <c r="BC269" t="inlineStr">
        <is>
          <t/>
        </is>
      </c>
      <c r="BD269" t="inlineStr">
        <is>
          <t/>
        </is>
      </c>
      <c r="BE269" t="inlineStr">
        <is>
          <t/>
        </is>
      </c>
      <c r="BF269" s="2" t="inlineStr">
        <is>
          <t>base di riferimento per la cibersicurezza</t>
        </is>
      </c>
      <c r="BG269" s="2" t="inlineStr">
        <is>
          <t>3</t>
        </is>
      </c>
      <c r="BH269" s="2" t="inlineStr">
        <is>
          <t/>
        </is>
      </c>
      <c r="BI269" t="inlineStr">
        <is>
          <t>serie di norme
minime alle quali i sistemi informatici e di rete e i relativi operatori e
utenti devono essere conformi al fine di ridurre al minimo i rischi per la
cibersicurezza</t>
        </is>
      </c>
      <c r="BJ269" s="2" t="inlineStr">
        <is>
          <t>pagrindiniai kibernetinio saugumo standartai</t>
        </is>
      </c>
      <c r="BK269" s="2" t="inlineStr">
        <is>
          <t>2</t>
        </is>
      </c>
      <c r="BL269" s="2" t="inlineStr">
        <is>
          <t/>
        </is>
      </c>
      <c r="BM269" t="inlineStr">
        <is>
          <t>rinkinys būtiniausių kibernetinio saugumo taisyklių,
kurias privalo atitikti tinklų ir informacinės sistemos ir kurių privalo
laikytis jų operatoriai ir naudotojai, kad būtų kuo labiau sumažinta
kibernetiniam saugumui kylanti rizika</t>
        </is>
      </c>
      <c r="BN269" s="2" t="inlineStr">
        <is>
          <t>kiberdrošības pamati</t>
        </is>
      </c>
      <c r="BO269" s="2" t="inlineStr">
        <is>
          <t>2</t>
        </is>
      </c>
      <c r="BP269" s="2" t="inlineStr">
        <is>
          <t/>
        </is>
      </c>
      <c r="BQ269" t="inlineStr">
        <is>
          <t/>
        </is>
      </c>
      <c r="BR269" s="2" t="inlineStr">
        <is>
          <t>bażi referenzjarja għaċ-ċibersigurtà</t>
        </is>
      </c>
      <c r="BS269" s="2" t="inlineStr">
        <is>
          <t>3</t>
        </is>
      </c>
      <c r="BT269" s="2" t="inlineStr">
        <is>
          <t/>
        </is>
      </c>
      <c r="BU269" t="inlineStr">
        <is>
          <t>ġabra ta’ regoli minimi taċ-ċibersigurtà li n-networks u s-sistemi ta’ informazzjoni, kif ukoll l-operaturi u l-utenti tagħhom, iridu jkunu konformi magħhom biex jimminimizzaw ir-riskji għaċ-ċibersigurtà</t>
        </is>
      </c>
      <c r="BV269" s="2" t="inlineStr">
        <is>
          <t>basisniveau van cyberbeveiliging</t>
        </is>
      </c>
      <c r="BW269" s="2" t="inlineStr">
        <is>
          <t>3</t>
        </is>
      </c>
      <c r="BX269" s="2" t="inlineStr">
        <is>
          <t/>
        </is>
      </c>
      <c r="BY269" t="inlineStr">
        <is>
          <t>"minimale
 voorschriften voor cyberbeveiliging waaraan netwerk- en informatiesystemen en
 de beheerders en gebruikers ervan moeten voldoen om cyberbeveiligingsrisico’s
 te beperken"</t>
        </is>
      </c>
      <c r="BZ269" s="2" t="inlineStr">
        <is>
          <t>podstawowy poziom cyberbezpieczeństwa</t>
        </is>
      </c>
      <c r="CA269" s="2" t="inlineStr">
        <is>
          <t>3</t>
        </is>
      </c>
      <c r="CB269" s="2" t="inlineStr">
        <is>
          <t/>
        </is>
      </c>
      <c r="CC269" t="inlineStr">
        <is>
          <t>minimalny zbiór przepisów dotyczących cyberbezpieczeństwa, z którymi muszą być zgodne sieci i systemy informatyczne oraz których muszą przestrzegać ich operatorzy i użytkownicy, aby zminimalizować ryzyko w cyberprzestrzeni</t>
        </is>
      </c>
      <c r="CD269" s="2" t="inlineStr">
        <is>
          <t>base de referência em matéria de cibersegurança</t>
        </is>
      </c>
      <c r="CE269" s="2" t="inlineStr">
        <is>
          <t>3</t>
        </is>
      </c>
      <c r="CF269" s="2" t="inlineStr">
        <is>
          <t/>
        </is>
      </c>
      <c r="CG269" t="inlineStr">
        <is>
          <t>Conjunto mínimo de regras de cibersegurança que as redes e os sistemas de informação têm de cumprir, de modo a minimizar os riscos de cibersegurança.</t>
        </is>
      </c>
      <c r="CH269" s="2" t="inlineStr">
        <is>
          <t>nivel de referință în materie de securitate cibernetică</t>
        </is>
      </c>
      <c r="CI269" s="2" t="inlineStr">
        <is>
          <t>3</t>
        </is>
      </c>
      <c r="CJ269" s="2" t="inlineStr">
        <is>
          <t/>
        </is>
      </c>
      <c r="CK269" t="inlineStr">
        <is>
          <t>set de norme minime în materie de securitate cibernetică pe care rețelele și sistemele informatice, precum și operatorii și utilizatorii acestora trebuie să le respecte pentru a reduce la minimum riscurile de securitate cibernetică</t>
        </is>
      </c>
      <c r="CL269" s="2" t="inlineStr">
        <is>
          <t>základné kybernetickobezpečnostné pravidlá</t>
        </is>
      </c>
      <c r="CM269" s="2" t="inlineStr">
        <is>
          <t>3</t>
        </is>
      </c>
      <c r="CN269" s="2" t="inlineStr">
        <is>
          <t/>
        </is>
      </c>
      <c r="CO269" t="inlineStr">
        <is>
          <t>súbor minimálnych kybernetickobezpečnostných pravidiel, s ktorými musia byť zosúladené siete a informačné systémy a ktoré musia dodržiavať ich &lt;a href="https://iate.europa.eu/entry/result/2144078/sk" target="_blank"&gt;prevádzkovatelia&lt;/a&gt; a používatelia v záujme minimalizácie &lt;a href="https://iate.europa.eu/entry/result/3565142/sk" target="_blank"&gt;kybernetickobezpečnostných rizík&lt;/a&gt;</t>
        </is>
      </c>
      <c r="CP269" s="2" t="inlineStr">
        <is>
          <t>osnovni ukrepi za kibernetsko varnost</t>
        </is>
      </c>
      <c r="CQ269" s="2" t="inlineStr">
        <is>
          <t>3</t>
        </is>
      </c>
      <c r="CR269" s="2" t="inlineStr">
        <is>
          <t/>
        </is>
      </c>
      <c r="CS269" t="inlineStr">
        <is>
          <t>sklop minimalnih pravil o kibernetski varnosti, ki jih morajo omrežja in informacijski sistemi ter njihovi upravljavci in uporabniki upoštevati, da zmanjšajo tveganja za kibernetsko varnost</t>
        </is>
      </c>
      <c r="CT269" s="2" t="inlineStr">
        <is>
          <t>gemensam cybersäkerhetsnivå</t>
        </is>
      </c>
      <c r="CU269" s="2" t="inlineStr">
        <is>
          <t>3</t>
        </is>
      </c>
      <c r="CV269" s="2" t="inlineStr">
        <is>
          <t/>
        </is>
      </c>
      <c r="CW269" t="inlineStr">
        <is>
          <t/>
        </is>
      </c>
    </row>
    <row r="270">
      <c r="A270" s="1" t="str">
        <f>HYPERLINK("https://iate.europa.eu/entry/result/3627161/all", "3627161")</f>
        <v>3627161</v>
      </c>
      <c r="B270" t="inlineStr">
        <is>
          <t>EDUCATION AND COMMUNICATIONS;EUROPEAN UNION</t>
        </is>
      </c>
      <c r="C270" t="inlineStr">
        <is>
          <t>EDUCATION AND COMMUNICATIONS|information technology and data processing;EUROPEAN UNION|EU institutions and European civil service</t>
        </is>
      </c>
      <c r="D270" t="inlineStr">
        <is>
          <t>yes</t>
        </is>
      </c>
      <c r="E270" t="inlineStr">
        <is>
          <t>proposed</t>
        </is>
      </c>
      <c r="F270" t="inlineStr">
        <is>
          <t/>
        </is>
      </c>
      <c r="G270" t="inlineStr">
        <is>
          <t/>
        </is>
      </c>
      <c r="H270" t="inlineStr">
        <is>
          <t/>
        </is>
      </c>
      <c r="I270" t="inlineStr">
        <is>
          <t/>
        </is>
      </c>
      <c r="J270" s="2" t="inlineStr">
        <is>
          <t>Interinstitucionální rada pro kybernetickou bezpečnost</t>
        </is>
      </c>
      <c r="K270" s="2" t="inlineStr">
        <is>
          <t>2</t>
        </is>
      </c>
      <c r="L270" s="2" t="inlineStr">
        <is>
          <t/>
        </is>
      </c>
      <c r="M270" t="inlineStr">
        <is>
          <t>subjekt, jehož cílem je sledovat provádění nařízení, kterým se stanoví opatření k zajištění vysoké společné úrovně 
kybernetické bezpečnosti v orgánech, institucích a jiných subjektech 
Unie, uvedenými orgány, institucemi a jinými subjekty Unie, dohlížet na plnění obecných priorit a cílů skupinou &lt;a href="https://iate.europa.eu/entry/result/3571668/cs" target="_blank"&gt;CERT-EU&lt;/a&gt; a poskytovat CERT-EU strategické řízení</t>
        </is>
      </c>
      <c r="N270" s="2" t="inlineStr">
        <is>
          <t>IICB|
Det Interinstitutionelle Råd for Cybersikkerhed</t>
        </is>
      </c>
      <c r="O270" s="2" t="inlineStr">
        <is>
          <t>3|
3</t>
        </is>
      </c>
      <c r="P270" s="2" t="inlineStr">
        <is>
          <t xml:space="preserve">|
</t>
        </is>
      </c>
      <c r="Q270" t="inlineStr">
        <is>
          <t>råd, der er ansvarligt for at overvåge EU's institutioners, organers og agenturers gennemførelse af den foreslåede forordning om foranstaltninger til sikring af et højt fælles cybersikkerhedsniveau i EU's institutioner, organer, kontorer og agenturer samt for at overvåge &lt;a href="https://iate.europa.eu/entry/result/3571668/da" target="_blank"&gt;CERT-EU's&lt;/a&gt; gennemførelse af de generelle prioriteter og mål og for at udstikke den strategiske retning for CERT-EU</t>
        </is>
      </c>
      <c r="R270" s="2" t="inlineStr">
        <is>
          <t>Interinstitutioneller Cybersicherheitsbeirat|
IICB</t>
        </is>
      </c>
      <c r="S270" s="2" t="inlineStr">
        <is>
          <t>3|
3</t>
        </is>
      </c>
      <c r="T270" s="2" t="inlineStr">
        <is>
          <t xml:space="preserve">|
</t>
        </is>
      </c>
      <c r="U270" t="inlineStr">
        <is>
          <t/>
        </is>
      </c>
      <c r="V270" s="2" t="inlineStr">
        <is>
          <t>διοργανικό συμβούλιο κυβερνοασφάλειας|
IICB</t>
        </is>
      </c>
      <c r="W270" s="2" t="inlineStr">
        <is>
          <t>3|
3</t>
        </is>
      </c>
      <c r="X270" s="2" t="inlineStr">
        <is>
          <t xml:space="preserve">|
</t>
        </is>
      </c>
      <c r="Y270" t="inlineStr">
        <is>
          <t>συμβούλιο αρμόδιο για την παρακολούθηση της εφαρμογής από τα θεσμικά και λοιπά όργανα και οργανισμούς της Ένωσης του προτεινόμενου κανονισμού όσον αφορά τα μέτρα για υψηλό κοινό επίπεδο κυβερνοασφάλειας στα θεσμικά και λοιπά όργανα και οργανισμούς της Ένωσης, καθώς και για την εποπτεία της υλοποίησης των γενικών προτεραιοτήτων και στόχων από τη &lt;a href="https://iate.europa.eu/entry/result/3571668/en-el" target="_blank"&gt;CERT-ΕΕ&lt;/a&gt; και για την παροχή στρατηγικών κατευθύνσεων στη &lt;a href="https://iate.europa.eu/entry/result/3571668/en-el" target="_blank"&gt;CERT-ΕΕ&lt;/a&gt;</t>
        </is>
      </c>
      <c r="Z270" s="2" t="inlineStr">
        <is>
          <t>Interinstitutional Cybersecurity Board|
IICB</t>
        </is>
      </c>
      <c r="AA270" s="2" t="inlineStr">
        <is>
          <t>3|
3</t>
        </is>
      </c>
      <c r="AB270" s="2" t="inlineStr">
        <is>
          <t xml:space="preserve">|
</t>
        </is>
      </c>
      <c r="AC270" t="inlineStr">
        <is>
          <t>board responsible for monitoring the implementation by the Union institutions and bodies of the proposed Regulation on measures for a high common level of cybersecurity at the Union institutions, bodies and agencies, as well as for supervising the implementation of general
priorities and objectives by &lt;a href="https://iate.europa.eu/entry/result/3571668/all" target="_blank"&gt;CERT-EU&lt;/a&gt;, and for providing strategic direction to
&lt;a href="https://iate.europa.eu/entry/result/3571668/all" target="_blank"&gt;CERT-EU&lt;/a&gt;</t>
        </is>
      </c>
      <c r="AD270" s="2" t="inlineStr">
        <is>
          <t>Consejo Interinstitucional de Ciberseguridad|
CIIC</t>
        </is>
      </c>
      <c r="AE270" s="2" t="inlineStr">
        <is>
          <t>3|
3</t>
        </is>
      </c>
      <c r="AF270" s="2" t="inlineStr">
        <is>
          <t xml:space="preserve">|
</t>
        </is>
      </c>
      <c r="AG270" t="inlineStr">
        <is>
          <t>Órgano creado para garantizar un elevado nivel común de ciberseguridad en 
las instituciones, los órganos y los organismos de la Unión mediante el 
seguimiento de la ejecución del Reglamento propuesto a tal efecto y la supervisión de la puesta en ejecución de las 
prioridades y los objetivos generales por parte del &lt;a href="https://iate.europa.eu/entry/result/3571668/es" target="_blank"&gt;CERT-UE&lt;/a&gt;.</t>
        </is>
      </c>
      <c r="AH270" s="2" t="inlineStr">
        <is>
          <t>institutsioonidevaheline küberturvalisuse nõukoda</t>
        </is>
      </c>
      <c r="AI270" s="2" t="inlineStr">
        <is>
          <t>3</t>
        </is>
      </c>
      <c r="AJ270" s="2" t="inlineStr">
        <is>
          <t>proposed</t>
        </is>
      </c>
      <c r="AK270" t="inlineStr">
        <is>
          <t>nõukoda, mis vastutab ühest küljest nii liidu institutsioonides, organites ja asutustes käesoleva määruse rakendamise järelevalve eest kui ka juhendama üldiste prioriteetide ja eesmärkide rakendamist CERT-EUs ja pakkuma CERT-EU-le strateegilist juhtimist</t>
        </is>
      </c>
      <c r="AL270" s="2" t="inlineStr">
        <is>
          <t>toimielinten välinen kyberturvallisuuslautakunta|
IICB</t>
        </is>
      </c>
      <c r="AM270" s="2" t="inlineStr">
        <is>
          <t>3|
3</t>
        </is>
      </c>
      <c r="AN270" s="2" t="inlineStr">
        <is>
          <t xml:space="preserve">|
</t>
        </is>
      </c>
      <c r="AO270" t="inlineStr">
        <is>
          <t>lautakunta, jonka tehtävänä on seurata ehdotetun asetuksen täytäntöönpanoa unionin toimielimissä, elimissä ja virastoissa, valvoa sitä, miten &lt;a href="https://iate.europa.eu/entry/result/3571668/fi" target="_blank"&gt;CERT-EU&lt;/a&gt; panee täytäntöön yleiset painopisteet ja tavoitteet, sekä antaa &lt;a href="https://iate.europa.eu/entry/result/3571668/fi" target="_blank"&gt;CERT-EU&lt;/a&gt;:lle strategista ohjausta</t>
        </is>
      </c>
      <c r="AP270" s="2" t="inlineStr">
        <is>
          <t>conseil interinstitutionnel de cybersécurité|
IICB</t>
        </is>
      </c>
      <c r="AQ270" s="2" t="inlineStr">
        <is>
          <t>3|
3</t>
        </is>
      </c>
      <c r="AR270" s="2" t="inlineStr">
        <is>
          <t xml:space="preserve">|
</t>
        </is>
      </c>
      <c r="AS270" t="inlineStr">
        <is>
          <t>conseil chargé:&lt;div&gt;a) de suivre la mise en œuvre du présent règlement par les institutions, organes et organismes de l’Union;&lt;/div&gt;&lt;div&gt;b) de superviser la mise en œuvre des priorités et objectifs généraux par le &lt;a href="https://iate.europa.eu/entry/result/3571668/fr" target="_blank"&gt;CERT-UE&lt;/a&gt; (équipe d'intervention en cas d'urgence informatique pour les institutions, organes et agences de l'Union européenne) et de lui fournir des orientations stratégiques&lt;/div&gt;</t>
        </is>
      </c>
      <c r="AT270" t="inlineStr">
        <is>
          <t/>
        </is>
      </c>
      <c r="AU270" t="inlineStr">
        <is>
          <t/>
        </is>
      </c>
      <c r="AV270" t="inlineStr">
        <is>
          <t/>
        </is>
      </c>
      <c r="AW270" t="inlineStr">
        <is>
          <t/>
        </is>
      </c>
      <c r="AX270" s="2" t="inlineStr">
        <is>
          <t>Međuinstitucijski odbor za kibersigurnost|
IICB</t>
        </is>
      </c>
      <c r="AY270" s="2" t="inlineStr">
        <is>
          <t>3|
3</t>
        </is>
      </c>
      <c r="AZ270" s="2" t="inlineStr">
        <is>
          <t xml:space="preserve">|
</t>
        </is>
      </c>
      <c r="BA270" t="inlineStr">
        <is>
          <t/>
        </is>
      </c>
      <c r="BB270" t="inlineStr">
        <is>
          <t/>
        </is>
      </c>
      <c r="BC270" t="inlineStr">
        <is>
          <t/>
        </is>
      </c>
      <c r="BD270" t="inlineStr">
        <is>
          <t/>
        </is>
      </c>
      <c r="BE270" t="inlineStr">
        <is>
          <t/>
        </is>
      </c>
      <c r="BF270" s="2" t="inlineStr">
        <is>
          <t>comitato interistituzionale per la cibersicurezza|
IICB</t>
        </is>
      </c>
      <c r="BG270" s="2" t="inlineStr">
        <is>
          <t>3|
3</t>
        </is>
      </c>
      <c r="BH270" s="2" t="inlineStr">
        <is>
          <t xml:space="preserve">|
</t>
        </is>
      </c>
      <c r="BI270" t="inlineStr">
        <is>
          <t>comitato con il compito
di monitorare l'attuazione, da parte delle istituzioni e degli organi
dell'Unione, della proposta di regolamento sulle misure per un livello comune
elevato di cibersicurezza nelle istituzioni, negli organi e negli organismi
dell'Unione, come pure di vigilare sull'attuazione delle priorità e degli
obiettivi generali da parte del &lt;a href="https://iate.europa.eu/entry/result/3571668/en-it" target="_blank"&gt;CERT-UE&lt;/a&gt; ed imprimere a tale centro una
direzione strategica</t>
        </is>
      </c>
      <c r="BJ270" s="2" t="inlineStr">
        <is>
          <t>Tarpinstitucinė kibernetinio saugumo taryba</t>
        </is>
      </c>
      <c r="BK270" s="2" t="inlineStr">
        <is>
          <t>3</t>
        </is>
      </c>
      <c r="BL270" s="2" t="inlineStr">
        <is>
          <t/>
        </is>
      </c>
      <c r="BM270" t="inlineStr">
        <is>
          <t/>
        </is>
      </c>
      <c r="BN270" s="2" t="inlineStr">
        <is>
          <t>Iestāžu kiberdrošības padome</t>
        </is>
      </c>
      <c r="BO270" s="2" t="inlineStr">
        <is>
          <t>2</t>
        </is>
      </c>
      <c r="BP270" s="2" t="inlineStr">
        <is>
          <t/>
        </is>
      </c>
      <c r="BQ270" t="inlineStr">
        <is>
          <t/>
        </is>
      </c>
      <c r="BR270" s="2" t="inlineStr">
        <is>
          <t>Bord Interistituzzjonali taċ-Ċibersigurtà|
IICB</t>
        </is>
      </c>
      <c r="BS270" s="2" t="inlineStr">
        <is>
          <t>3|
3</t>
        </is>
      </c>
      <c r="BT270" s="2" t="inlineStr">
        <is>
          <t xml:space="preserve">|
</t>
        </is>
      </c>
      <c r="BU270" t="inlineStr">
        <is>
          <t>bord responsabbli għall-monitoraġġ tal-implimentazzjoni mill-istituzzjonijiet, mill-korpi u mill-aġenziji tal-Unjoni, tar-Regolament propost dwar il-miżuri għal livell għoli komuni ta’ ċibersigurtà fl-istituzzjonijiet, fil-korpi u fl-aġenziji tal-Unjoni, kif ukoll għas-superviżjoni tal-implimentazzjoni tal-prijoritajiet u tal-objettivi ġenerali mis-&lt;a href="https://iate.europa.eu/entry/result/3571668/mt" target="_blank"&gt;CERT-UE&lt;/a&gt; u għall-għoti ta’ direzzjoni strateġika lis-CERT-UE</t>
        </is>
      </c>
      <c r="BV270" s="2" t="inlineStr">
        <is>
          <t>interinstitutionele raad voor cyberbeveiliging|
IICB</t>
        </is>
      </c>
      <c r="BW270" s="2" t="inlineStr">
        <is>
          <t>3|
3</t>
        </is>
      </c>
      <c r="BX270" s="2" t="inlineStr">
        <is>
          <t xml:space="preserve">|
</t>
        </is>
      </c>
      <c r="BY270" t="inlineStr">
        <is>
          <t>raad
 die verantwoordelijk is voor het toezicht op de uitvoering door de
 instellingen, organen en instanties van de Unie van de voorgestelde
 verordening betreffende maatregelen voor een hoog gezamenlijk niveau van
 cyberbeveiliging in de instellingen, organen en instanties van de Unie, het
 toezicht op de uitvoering van de algemene prioriteiten en doelstellingen door
 CERT-EU en voor het geven van strategische leiding aan CERT-EU</t>
        </is>
      </c>
      <c r="BZ270" s="2" t="inlineStr">
        <is>
          <t>IICB|
Międzyinstytucjonalna Rada ds. Cyberbezpieczeństwa</t>
        </is>
      </c>
      <c r="CA270" s="2" t="inlineStr">
        <is>
          <t>3|
3</t>
        </is>
      </c>
      <c r="CB270" s="2" t="inlineStr">
        <is>
          <t xml:space="preserve">|
</t>
        </is>
      </c>
      <c r="CC270" t="inlineStr">
        <is>
          <t>organ odpowiedzialny za monitorowanie wdrażania rozporządzenia ustanawiającego środki na rzecz wysokiego wspólnego poziomu cyberbezpieczeństwa przez instytucje, organy i agencje Unii, a także za nadzór nad realizacją ogólnych priorytetów i celów przez &lt;a href="https://iate.europa.eu/entry/result/3571668/pl" target="_blank"&gt;CERT-UE&lt;/a&gt; oraz zapewnianie mu strategicznego kierunku działania</t>
        </is>
      </c>
      <c r="CD270" s="2" t="inlineStr">
        <is>
          <t>Conselho Interinstitucional para a Cibersegurança</t>
        </is>
      </c>
      <c r="CE270" s="2" t="inlineStr">
        <is>
          <t>3</t>
        </is>
      </c>
      <c r="CF270" s="2" t="inlineStr">
        <is>
          <t/>
        </is>
      </c>
      <c r="CG270" t="inlineStr">
        <is>
          <t>Entidade responsável pelo acompanhamento da execução, pelas instituições e organismos da União, do regulamento relativo a medidas destinadas a garantir um elevado nível comum de cibersegurança nas instituições, organismos e agências da União, pela supervisão da execução das prioridades e objetivos gerais pela &lt;a href="https://iate.europa.eu/entry/result/3571668/pt" target="_blank"&gt;CERT-UE&lt;/a&gt; e por oferecer uma orientação estratégica a essa equipa.</t>
        </is>
      </c>
      <c r="CH270" s="2" t="inlineStr">
        <is>
          <t>IICB|
Consiliul interinstituțional pentru securitate cibernetică</t>
        </is>
      </c>
      <c r="CI270" s="2" t="inlineStr">
        <is>
          <t>3|
3</t>
        </is>
      </c>
      <c r="CJ270" s="2" t="inlineStr">
        <is>
          <t xml:space="preserve">|
</t>
        </is>
      </c>
      <c r="CK270" t="inlineStr">
        <is>
          <t>organism responsabil pentru monitorizarea de către instituțiile, organele și agențiile Uniunii a punerii în aplicare a Regulamentului privind măsuri pentru un nivel comun ridicat de securitate cibernetică în instituțiile, organele, oficiile și agențiile Uniuni, precum și pentru supravegherea punerii în aplicare de către CERT-UE a priorităților și obiectivelor generale și pentru elaborarea de orientări strategice pentru CERT-UE</t>
        </is>
      </c>
      <c r="CL270" s="2" t="inlineStr">
        <is>
          <t>IICB|
Medziinštitucionálna rada pre kybernetickú bezpečnosť</t>
        </is>
      </c>
      <c r="CM270" s="2" t="inlineStr">
        <is>
          <t>3|
3</t>
        </is>
      </c>
      <c r="CN270" s="2" t="inlineStr">
        <is>
          <t xml:space="preserve">|
</t>
        </is>
      </c>
      <c r="CO270" t="inlineStr">
        <is>
          <t>rada zodpovedná za monitorovanie vykonávania navrhovaného nariadenia, ktorým sa stanovujú opatrenia na zaistenie vysokej spoločnej úrovne kybernetickej bezpečnosti v inštitúciách, orgánoch, úradoch a agentúrach Únie, inštitúciami, orgánmi a agentúrami Únie a za dohľad nad vykonávaním všeobecných priorít a cieľov &lt;a href="https://iate.europa.eu/entry/result/3571668/sk" target="_blank"&gt;centrom CERT-EU&lt;/a&gt;, ako aj strategické riadenie &lt;a href="https://iate.europa.eu/entry/result/3571668/sk" target="_blank"&gt;CERT-EU&lt;/a&gt;</t>
        </is>
      </c>
      <c r="CP270" s="2" t="inlineStr">
        <is>
          <t>Medinstitucionalni odbor za kibernetsko varnost</t>
        </is>
      </c>
      <c r="CQ270" s="2" t="inlineStr">
        <is>
          <t>3</t>
        </is>
      </c>
      <c r="CR270" s="2" t="inlineStr">
        <is>
          <t/>
        </is>
      </c>
      <c r="CS270" t="inlineStr">
        <is>
          <t>odbor, pristojen za spremljanje izvajanja uredbe o določitvi ukrepov za visoko skupno raven kibernetske varnosti v institucijah, organih, uradih in agencijah Unije s strani institucij, organov in agencij Unije ter nadzor nad izvajanje splošnih prednostnih nalog in ciljev s strani &lt;a href="https://iate.europa.eu/entry/result/3571668/sl" target="_blank"&gt;CERT-EU&lt;/a&gt;, ki slednjemu zagotavlja tudi strateške usmeritve</t>
        </is>
      </c>
      <c r="CT270" s="2" t="inlineStr">
        <is>
          <t>interinstitutionella cybersäkerhetsstyrelsen</t>
        </is>
      </c>
      <c r="CU270" s="2" t="inlineStr">
        <is>
          <t>3</t>
        </is>
      </c>
      <c r="CV270" s="2" t="inlineStr">
        <is>
          <t/>
        </is>
      </c>
      <c r="CW270" t="inlineStr">
        <is>
          <t/>
        </is>
      </c>
    </row>
    <row r="271">
      <c r="A271" s="1" t="str">
        <f>HYPERLINK("https://iate.europa.eu/entry/result/3627164/all", "3627164")</f>
        <v>3627164</v>
      </c>
      <c r="B271" t="inlineStr">
        <is>
          <t>EDUCATION AND COMMUNICATIONS</t>
        </is>
      </c>
      <c r="C271" t="inlineStr">
        <is>
          <t>EDUCATION AND COMMUNICATIONS|information technology and data processing</t>
        </is>
      </c>
      <c r="D271" t="inlineStr">
        <is>
          <t>yes</t>
        </is>
      </c>
      <c r="E271" t="inlineStr">
        <is>
          <t/>
        </is>
      </c>
      <c r="F271" t="inlineStr">
        <is>
          <t/>
        </is>
      </c>
      <c r="G271" t="inlineStr">
        <is>
          <t/>
        </is>
      </c>
      <c r="H271" t="inlineStr">
        <is>
          <t/>
        </is>
      </c>
      <c r="I271" t="inlineStr">
        <is>
          <t/>
        </is>
      </c>
      <c r="J271" s="2" t="inlineStr">
        <is>
          <t>proces řízení bezpečnostních rizik</t>
        </is>
      </c>
      <c r="K271" s="2" t="inlineStr">
        <is>
          <t>3</t>
        </is>
      </c>
      <c r="L271" s="2" t="inlineStr">
        <is>
          <t/>
        </is>
      </c>
      <c r="M271" t="inlineStr">
        <is>
          <t>proces rozpoznávání, kontrolování a minimalizace nejistých událostí, 
které mohou ovlivnit bezpečnost organizace nebo jakýchkoli systémů, 
které používá. Zahrnuje všechny činnosti týkající se rizik, včetně 
hodnocení, řešení, přijímání a sdělování</t>
        </is>
      </c>
      <c r="N271" s="2" t="inlineStr">
        <is>
          <t>sikkerhedsrisikostyringsproces</t>
        </is>
      </c>
      <c r="O271" s="2" t="inlineStr">
        <is>
          <t>3</t>
        </is>
      </c>
      <c r="P271" s="2" t="inlineStr">
        <is>
          <t/>
        </is>
      </c>
      <c r="Q271" t="inlineStr">
        <is>
          <t>hele processen med at identificere, kontrollere og minimere usikre begivenheder, der kan påvirke sikkerheden i en organisation eller i de systemer, den anvender</t>
        </is>
      </c>
      <c r="R271" s="2" t="inlineStr">
        <is>
          <t>Sicherheitsrisikomanagement-Prozess</t>
        </is>
      </c>
      <c r="S271" s="2" t="inlineStr">
        <is>
          <t>3</t>
        </is>
      </c>
      <c r="T271" s="2" t="inlineStr">
        <is>
          <t/>
        </is>
      </c>
      <c r="U271" t="inlineStr">
        <is>
          <t>der gesamte Prozess der Ermittlung, Kontrolle und Minimierung möglicher Zwischenfälle, die die Sicherheit einer Organisation oder eines der von ihr benutzten Systeme beeinträchtigen könnten. Darunter fallen sämtliche risikobezogenen Tätigkeiten, einschließlich der Risikobewertung, -behandlung, -akzeptanz und -kommunikation</t>
        </is>
      </c>
      <c r="V271" s="2" t="inlineStr">
        <is>
          <t>διαδικασία διαχείρισης κινδύνων ασφαλείας|
διαδικασία διαχείρισης κινδύνου για την ασφάλεια</t>
        </is>
      </c>
      <c r="W271" s="2" t="inlineStr">
        <is>
          <t>3|
3</t>
        </is>
      </c>
      <c r="X271" s="2" t="inlineStr">
        <is>
          <t xml:space="preserve">|
</t>
        </is>
      </c>
      <c r="Y271" t="inlineStr">
        <is>
          <t>σύνολο της διαδικασίας εντοπισμού, ελέγχου και ελαχιστοποίησης αβέβαιων γεγονότων που μπορούν να θίξουν την ασφάλεια οργανισμού ή οποιουδήποτε από τα συστήματα που χρησιμοποιεί</t>
        </is>
      </c>
      <c r="Z271" s="2" t="inlineStr">
        <is>
          <t>security risk management process</t>
        </is>
      </c>
      <c r="AA271" s="2" t="inlineStr">
        <is>
          <t>3</t>
        </is>
      </c>
      <c r="AB271" s="2" t="inlineStr">
        <is>
          <t/>
        </is>
      </c>
      <c r="AC271" t="inlineStr">
        <is>
          <t>entire process of identifying, controlling and minimising uncertain events that may affect the security of an organisation or of any of the systems it uses</t>
        </is>
      </c>
      <c r="AD271" s="2" t="inlineStr">
        <is>
          <t>proceso de gestión del riesgo de seguridad</t>
        </is>
      </c>
      <c r="AE271" s="2" t="inlineStr">
        <is>
          <t>3</t>
        </is>
      </c>
      <c r="AF271" s="2" t="inlineStr">
        <is>
          <t/>
        </is>
      </c>
      <c r="AG271" t="inlineStr">
        <is>
          <t>Totalidad del proceso de determinación, control y disminución de 
acontecimientos inciertos que puedan afectar a la seguridad de una 
organización o de cualquiera de los sistemas que utiliza.</t>
        </is>
      </c>
      <c r="AH271" s="2" t="inlineStr">
        <is>
          <t>turvariski juhtimise protsess</t>
        </is>
      </c>
      <c r="AI271" s="2" t="inlineStr">
        <is>
          <t>3</t>
        </is>
      </c>
      <c r="AJ271" s="2" t="inlineStr">
        <is>
          <t/>
        </is>
      </c>
      <c r="AK271" t="inlineStr">
        <is>
          <t>organisatsiooni või selle poolt kasutatava süsteemi julgeolekut mõjutada võivate ebakindlate sündmuste kindlaksmääramise, kontrollimise ja minimeerimise kogu protsess</t>
        </is>
      </c>
      <c r="AL271" t="inlineStr">
        <is>
          <t/>
        </is>
      </c>
      <c r="AM271" t="inlineStr">
        <is>
          <t/>
        </is>
      </c>
      <c r="AN271" t="inlineStr">
        <is>
          <t/>
        </is>
      </c>
      <c r="AO271" t="inlineStr">
        <is>
          <t/>
        </is>
      </c>
      <c r="AP271" s="2" t="inlineStr">
        <is>
          <t>procédure de gestion des risques de sécurité</t>
        </is>
      </c>
      <c r="AQ271" s="2" t="inlineStr">
        <is>
          <t>3</t>
        </is>
      </c>
      <c r="AR271" s="2" t="inlineStr">
        <is>
          <t/>
        </is>
      </c>
      <c r="AS271" t="inlineStr">
        <is>
          <t>ensemble de la procédure consistant à identifier, contrôler et limiter les événements aléatoires susceptibles d’avoir des répercussions sur la sécurité d’une organisation ou de tout système qu’elle utilise</t>
        </is>
      </c>
      <c r="AT271" t="inlineStr">
        <is>
          <t/>
        </is>
      </c>
      <c r="AU271" t="inlineStr">
        <is>
          <t/>
        </is>
      </c>
      <c r="AV271" t="inlineStr">
        <is>
          <t/>
        </is>
      </c>
      <c r="AW271" t="inlineStr">
        <is>
          <t/>
        </is>
      </c>
      <c r="AX271" s="2" t="inlineStr">
        <is>
          <t>proces upravljanja sigurnosnim rizikom</t>
        </is>
      </c>
      <c r="AY271" s="2" t="inlineStr">
        <is>
          <t>3</t>
        </is>
      </c>
      <c r="AZ271" s="2" t="inlineStr">
        <is>
          <t/>
        </is>
      </c>
      <c r="BA271" t="inlineStr">
        <is>
          <t>cjelokupni proces prepoznavanja, nadzora i smanjenja nesigurnih događaja koji mogu utjecati na sigurnost organizacije ili nekog od sustava koje organizacija rabi.</t>
        </is>
      </c>
      <c r="BB271" t="inlineStr">
        <is>
          <t/>
        </is>
      </c>
      <c r="BC271" t="inlineStr">
        <is>
          <t/>
        </is>
      </c>
      <c r="BD271" t="inlineStr">
        <is>
          <t/>
        </is>
      </c>
      <c r="BE271" t="inlineStr">
        <is>
          <t/>
        </is>
      </c>
      <c r="BF271" s="2" t="inlineStr">
        <is>
          <t>procedura di gestione del rischio di sicurezza</t>
        </is>
      </c>
      <c r="BG271" s="2" t="inlineStr">
        <is>
          <t>3</t>
        </is>
      </c>
      <c r="BH271" s="2" t="inlineStr">
        <is>
          <t/>
        </is>
      </c>
      <c r="BI271" t="inlineStr">
        <is>
          <t>intera procedura
che consiste nell’individuare, controllare e ridurre al minimo eventi incerti che
possono incidere sulla sicurezza di un’organizzazione o di un qualsiasi sistema
in uso</t>
        </is>
      </c>
      <c r="BJ271" s="2" t="inlineStr">
        <is>
          <t>saugumo rizikos valdymo procesas</t>
        </is>
      </c>
      <c r="BK271" s="2" t="inlineStr">
        <is>
          <t>3</t>
        </is>
      </c>
      <c r="BL271" s="2" t="inlineStr">
        <is>
          <t/>
        </is>
      </c>
      <c r="BM271" t="inlineStr">
        <is>
          <t>visas nebūtinai galinčių įvykti atvejų, kurie gali paveikti organizacijos arba jos naudojamų sistemų saugumą, nustatymo, kontrolės ir mažinimo procesas</t>
        </is>
      </c>
      <c r="BN271" s="2" t="inlineStr">
        <is>
          <t>drošības riska pārvaldības process</t>
        </is>
      </c>
      <c r="BO271" s="2" t="inlineStr">
        <is>
          <t>3</t>
        </is>
      </c>
      <c r="BP271" s="2" t="inlineStr">
        <is>
          <t/>
        </is>
      </c>
      <c r="BQ271" t="inlineStr">
        <is>
          <t>viss process, kurā ietilpst tādu neparedzētu notikumu apzināšana, kontrole un ietekmes samazināšana, kuri var ietekmēt drošību organizācijā vai jebkurā no sistēmām, ko tā izmanto</t>
        </is>
      </c>
      <c r="BR271" s="2" t="inlineStr">
        <is>
          <t>proċess ta’ ġestjoni tar-riskju għas-sigurtà</t>
        </is>
      </c>
      <c r="BS271" s="2" t="inlineStr">
        <is>
          <t>3</t>
        </is>
      </c>
      <c r="BT271" s="2" t="inlineStr">
        <is>
          <t/>
        </is>
      </c>
      <c r="BU271" t="inlineStr">
        <is>
          <t>proċess li jikkonsisti fl-identifikazzjoni, fil-kontroll u fl-imminimizzar ta’ eventi inċerti li jistgħu jaffettwaw is-sigurtà ta’ organizzazzjoni jew ta’ kwalunkwe waħda mis-sistemi li tuża</t>
        </is>
      </c>
      <c r="BV271" s="2" t="inlineStr">
        <is>
          <t>proces inzake het beheer van beveiligingsrisico’s|
beheerproces inzake beveiligingsrisico's</t>
        </is>
      </c>
      <c r="BW271" s="2" t="inlineStr">
        <is>
          <t>3|
3</t>
        </is>
      </c>
      <c r="BX271" s="2" t="inlineStr">
        <is>
          <t xml:space="preserve">|
</t>
        </is>
      </c>
      <c r="BY271" t="inlineStr">
        <is>
          <t>"volledig
 proces van het vaststellen, onder controle houden en tot een minimum beperken
 van onzekere gebeurtenissen die de beveiliging van een organisatie of de door
 haar gebruikte systemen kunnen treffen"</t>
        </is>
      </c>
      <c r="BZ271" s="2" t="inlineStr">
        <is>
          <t>proces zarządzania ryzykiem związanym z bezpieczeństwem</t>
        </is>
      </c>
      <c r="CA271" s="2" t="inlineStr">
        <is>
          <t>3</t>
        </is>
      </c>
      <c r="CB271" s="2" t="inlineStr">
        <is>
          <t/>
        </is>
      </c>
      <c r="CC271" t="inlineStr">
        <is>
          <t>całość procesu określania, kontrolowania i minimalizowania niepewnych zdarzeń, które mogą wpłynąć na bezpieczeństwo danej organizacji lub używanego przez nią systemu</t>
        </is>
      </c>
      <c r="CD271" s="2" t="inlineStr">
        <is>
          <t>processo de gestão do risco de segurança</t>
        </is>
      </c>
      <c r="CE271" s="2" t="inlineStr">
        <is>
          <t>3</t>
        </is>
      </c>
      <c r="CF271" s="2" t="inlineStr">
        <is>
          <t/>
        </is>
      </c>
      <c r="CG271" t="inlineStr">
        <is>
          <t>Todo o processo de identificação, controlo e minimização de acontecimentos indeterminados que possam afetar a segurança de determinada organização ou qualquer dos sistemas por ela utilizados.</t>
        </is>
      </c>
      <c r="CH271" s="2" t="inlineStr">
        <is>
          <t>proces de management al riscului de securitate</t>
        </is>
      </c>
      <c r="CI271" s="2" t="inlineStr">
        <is>
          <t>3</t>
        </is>
      </c>
      <c r="CJ271" s="2" t="inlineStr">
        <is>
          <t/>
        </is>
      </c>
      <c r="CK271" t="inlineStr">
        <is>
          <t>întregul proces de identificare, control și reducere la minimum a influenței evenimentelor incerte care pot afecta securitatea unei organizații sau a oricăruia dintre sistemele pe care aceasta le folosește. Procesul acoperă întregul spectru al activităților legate de risc, inclusiv evaluarea, tratarea, acceptarea și comunicarea.</t>
        </is>
      </c>
      <c r="CL271" s="2" t="inlineStr">
        <is>
          <t>proces riadenia bezpečnostných rizík</t>
        </is>
      </c>
      <c r="CM271" s="2" t="inlineStr">
        <is>
          <t>3</t>
        </is>
      </c>
      <c r="CN271" s="2" t="inlineStr">
        <is>
          <t/>
        </is>
      </c>
      <c r="CO271" t="inlineStr">
        <is>
          <t>celkový proces zameraný na určenie, kontrolu a minimalizáciu neistých udalostí, ktoré môžu mať vplyv na bezpečnosť organizácie alebo akéhokoľvek systému, ktorý používa</t>
        </is>
      </c>
      <c r="CP271" s="2" t="inlineStr">
        <is>
          <t>postopek za obvladovanje varnostnega tveganja</t>
        </is>
      </c>
      <c r="CQ271" s="2" t="inlineStr">
        <is>
          <t>3</t>
        </is>
      </c>
      <c r="CR271" s="2" t="inlineStr">
        <is>
          <t/>
        </is>
      </c>
      <c r="CS271" t="inlineStr">
        <is>
          <t>celoten postopek opredelitve, nadzorovanja in čim večje omejitve negotovih dogodkov, ki bi lahko negativno vplivali na varnost organizacije ali katerega od sistemov, ki jih uporablja</t>
        </is>
      </c>
      <c r="CT271" s="2" t="inlineStr">
        <is>
          <t>process för säkerhetsriskhantering</t>
        </is>
      </c>
      <c r="CU271" s="2" t="inlineStr">
        <is>
          <t>3</t>
        </is>
      </c>
      <c r="CV271" s="2" t="inlineStr">
        <is>
          <t/>
        </is>
      </c>
      <c r="CW271" t="inlineStr">
        <is>
          <t>hela processen att fastställa, kontrollera och minimera ovissa händelser som kan påverka säkerheten hos en organisation eller något av de system den använder</t>
        </is>
      </c>
    </row>
    <row r="272">
      <c r="A272" s="1" t="str">
        <f>HYPERLINK("https://iate.europa.eu/entry/result/3562836/all", "3562836")</f>
        <v>3562836</v>
      </c>
      <c r="B272" t="inlineStr">
        <is>
          <t>EDUCATION AND COMMUNICATIONS</t>
        </is>
      </c>
      <c r="C272" t="inlineStr">
        <is>
          <t>EDUCATION AND COMMUNICATIONS|information technology and data processing|computer system;EDUCATION AND COMMUNICATIONS|information technology and data processing</t>
        </is>
      </c>
      <c r="D272" t="inlineStr">
        <is>
          <t>yes</t>
        </is>
      </c>
      <c r="E272" t="inlineStr">
        <is>
          <t/>
        </is>
      </c>
      <c r="F272" t="inlineStr">
        <is>
          <t/>
        </is>
      </c>
      <c r="G272" t="inlineStr">
        <is>
          <t/>
        </is>
      </c>
      <c r="H272" t="inlineStr">
        <is>
          <t/>
        </is>
      </c>
      <c r="I272" t="inlineStr">
        <is>
          <t/>
        </is>
      </c>
      <c r="J272" s="2" t="inlineStr">
        <is>
          <t>řešení rizika</t>
        </is>
      </c>
      <c r="K272" s="2" t="inlineStr">
        <is>
          <t>2</t>
        </is>
      </c>
      <c r="L272" s="2" t="inlineStr">
        <is>
          <t/>
        </is>
      </c>
      <c r="M272" t="inlineStr">
        <is>
          <t>zmírnění, odstranění a omezení rizika (prostřednictvím vhodné kombinace 
technických, fyzických, organizačních nebo procedurálních opatření), 
přenesení rizika nebo monitorování rizika</t>
        </is>
      </c>
      <c r="N272" s="2" t="inlineStr">
        <is>
          <t>risikobehandling</t>
        </is>
      </c>
      <c r="O272" s="2" t="inlineStr">
        <is>
          <t>3</t>
        </is>
      </c>
      <c r="P272" s="2" t="inlineStr">
        <is>
          <t/>
        </is>
      </c>
      <c r="Q272" t="inlineStr">
        <is>
          <t>&lt;div&gt;afbødning, fjernelse, reduktion (gennem en passende kombination af tekniske, fysiske, organisatoriske eller proceduremæssige foranstaltninger), flytning eller overvågning af en risiko&lt;br&gt;&lt;/div&gt;</t>
        </is>
      </c>
      <c r="R272" s="2" t="inlineStr">
        <is>
          <t>Risikobehandlung</t>
        </is>
      </c>
      <c r="S272" s="2" t="inlineStr">
        <is>
          <t>3</t>
        </is>
      </c>
      <c r="T272" s="2" t="inlineStr">
        <is>
          <t/>
        </is>
      </c>
      <c r="U272" t="inlineStr">
        <is>
          <t>Abschwächung, Beseitigung oder Verringerung des Risikos (durch geeignete Maßnahmen in Bezug auf Technik, materielle Aspekte, Verwaltung oder Verfahren), der Risikotransfer oder die Überwachung des Risikos</t>
        </is>
      </c>
      <c r="V272" s="2" t="inlineStr">
        <is>
          <t>χειρισμός κινδύνου</t>
        </is>
      </c>
      <c r="W272" s="2" t="inlineStr">
        <is>
          <t>3</t>
        </is>
      </c>
      <c r="X272" s="2" t="inlineStr">
        <is>
          <t/>
        </is>
      </c>
      <c r="Y272" t="inlineStr">
        <is>
          <t>άμβλυνση, αναίρεση ή μείωση (μέσω κατάλληλου συνδυασμού τεχνικών, φυσικών, οργανωτικών ή διαδικαστικών μέτρων), μεταφορά ή παρακολούθησή κινδύνου</t>
        </is>
      </c>
      <c r="Z272" s="2" t="inlineStr">
        <is>
          <t>risk treatment</t>
        </is>
      </c>
      <c r="AA272" s="2" t="inlineStr">
        <is>
          <t>3</t>
        </is>
      </c>
      <c r="AB272" s="2" t="inlineStr">
        <is>
          <t/>
        </is>
      </c>
      <c r="AC272" t="inlineStr">
        <is>
          <t>mitigating, removing, reducing (through an appropriate combination of technical, physical, organisational or procedural measures), transferring or monitoring a risk</t>
        </is>
      </c>
      <c r="AD272" s="2" t="inlineStr">
        <is>
          <t>tratamiento del riesgo</t>
        </is>
      </c>
      <c r="AE272" s="2" t="inlineStr">
        <is>
          <t>3</t>
        </is>
      </c>
      <c r="AF272" s="2" t="inlineStr">
        <is>
          <t/>
        </is>
      </c>
      <c r="AG272" t="inlineStr">
        <is>
          <t>Atenuación, supresión o reducción del riesgo (adoptando una combinación 
adecuada de medidas técnicas, físicas, de gestión o de procedimiento), transferencia del riesgo o realización de un seguimiento de este.</t>
        </is>
      </c>
      <c r="AH272" s="2" t="inlineStr">
        <is>
          <t>riskikäsitlus|
riski käsitlemine</t>
        </is>
      </c>
      <c r="AI272" s="2" t="inlineStr">
        <is>
          <t>3|
3</t>
        </is>
      </c>
      <c r="AJ272" s="2" t="inlineStr">
        <is>
          <t xml:space="preserve">|
</t>
        </is>
      </c>
      <c r="AK272" t="inlineStr">
        <is>
          <t>riski leevendamine, kõrvaldamine, vähendamine (tehniliste, füüsiliste, korralduslike või menetluslike meetmete asjakohase kombineerimise abil), riski ülekandmine või seire</t>
        </is>
      </c>
      <c r="AL272" t="inlineStr">
        <is>
          <t/>
        </is>
      </c>
      <c r="AM272" t="inlineStr">
        <is>
          <t/>
        </is>
      </c>
      <c r="AN272" t="inlineStr">
        <is>
          <t/>
        </is>
      </c>
      <c r="AO272" t="inlineStr">
        <is>
          <t/>
        </is>
      </c>
      <c r="AP272" s="2" t="inlineStr">
        <is>
          <t>traitement des risques</t>
        </is>
      </c>
      <c r="AQ272" s="2" t="inlineStr">
        <is>
          <t>3</t>
        </is>
      </c>
      <c r="AR272" s="2" t="inlineStr">
        <is>
          <t/>
        </is>
      </c>
      <c r="AS272" t="inlineStr">
        <is>
          <t>consiste en l'atténuation, l'élimination, la réduction (par un ensemble approprié de mesures sur le plan technique, physique ou au niveau de l’organisation ou des procédures), le transfert ou la surveillance des risques</t>
        </is>
      </c>
      <c r="AT272" t="inlineStr">
        <is>
          <t/>
        </is>
      </c>
      <c r="AU272" t="inlineStr">
        <is>
          <t/>
        </is>
      </c>
      <c r="AV272" t="inlineStr">
        <is>
          <t/>
        </is>
      </c>
      <c r="AW272" t="inlineStr">
        <is>
          <t/>
        </is>
      </c>
      <c r="AX272" s="2" t="inlineStr">
        <is>
          <t>postupanje s rizikom</t>
        </is>
      </c>
      <c r="AY272" s="2" t="inlineStr">
        <is>
          <t>3</t>
        </is>
      </c>
      <c r="AZ272" s="2" t="inlineStr">
        <is>
          <t/>
        </is>
      </c>
      <c r="BA272" t="inlineStr">
        <is>
          <t>ublažavanje, uklanjanje, smanjivanje (odgovarajućom kombinacijom tehničkih, fizičkih, organizacijskih ili postupovnih mjera), prijenos ili praćenje rizika</t>
        </is>
      </c>
      <c r="BB272" t="inlineStr">
        <is>
          <t/>
        </is>
      </c>
      <c r="BC272" t="inlineStr">
        <is>
          <t/>
        </is>
      </c>
      <c r="BD272" t="inlineStr">
        <is>
          <t/>
        </is>
      </c>
      <c r="BE272" t="inlineStr">
        <is>
          <t/>
        </is>
      </c>
      <c r="BF272" s="2" t="inlineStr">
        <is>
          <t>trattamento del rischio</t>
        </is>
      </c>
      <c r="BG272" s="2" t="inlineStr">
        <is>
          <t>3</t>
        </is>
      </c>
      <c r="BH272" s="2" t="inlineStr">
        <is>
          <t/>
        </is>
      </c>
      <c r="BI272" t="inlineStr">
        <is>
          <t>trattamento che
consiste nel mitigare, rimuovere, ridurre (tramite un’opportuna combinazione di
misure tecniche, materiali, organizzative o procedurali), trasferire o
controllare il rischio</t>
        </is>
      </c>
      <c r="BJ272" s="2" t="inlineStr">
        <is>
          <t>veiksmai su rizika</t>
        </is>
      </c>
      <c r="BK272" s="2" t="inlineStr">
        <is>
          <t>3</t>
        </is>
      </c>
      <c r="BL272" s="2" t="inlineStr">
        <is>
          <t/>
        </is>
      </c>
      <c r="BM272" t="inlineStr">
        <is>
          <t>rizikos švelninimas, šalinimas, mažinimas (taikant tinkamas technines, fizines, organizacines ar procedūrines priemones), perkėlimas arba stebėjimas</t>
        </is>
      </c>
      <c r="BN272" s="2" t="inlineStr">
        <is>
          <t>riska risinājums</t>
        </is>
      </c>
      <c r="BO272" s="2" t="inlineStr">
        <is>
          <t>3</t>
        </is>
      </c>
      <c r="BP272" s="2" t="inlineStr">
        <is>
          <t/>
        </is>
      </c>
      <c r="BQ272" t="inlineStr">
        <is>
          <t>riska ietekmes pavājināšana, tā likvidēšana vai mazināšana (izmantojot atbilstīgu tehnisku, fizisku, pārvaldes vai procedūras pasākumu apvienojumu), riska pārvietošana vai pārraudzība</t>
        </is>
      </c>
      <c r="BR272" s="2" t="inlineStr">
        <is>
          <t>trattament tar-riskju</t>
        </is>
      </c>
      <c r="BS272" s="2" t="inlineStr">
        <is>
          <t>3</t>
        </is>
      </c>
      <c r="BT272" s="2" t="inlineStr">
        <is>
          <t/>
        </is>
      </c>
      <c r="BU272" t="inlineStr">
        <is>
          <t>il-mitigazzjoni, it-tneħħija, it-tnaqqis (permezz tal-kombinament adattat ta’ miżuri tekniċi, fiżiċi, organizzazzjonali jew proċedurali), it-trasferiment jew il-monitoraġġ tar-riskju</t>
        </is>
      </c>
      <c r="BV272" s="2" t="inlineStr">
        <is>
          <t>risicobehandeling</t>
        </is>
      </c>
      <c r="BW272" s="2" t="inlineStr">
        <is>
          <t>3</t>
        </is>
      </c>
      <c r="BX272" s="2" t="inlineStr">
        <is>
          <t/>
        </is>
      </c>
      <c r="BY272" t="inlineStr">
        <is>
          <t>"mitigeren,
 wegnemen, verkleinen (via een passende combinatie van technische, fysieke,
 organisatorische of procedurele maatregelen), overbrengen of onder toezicht
 houden van het risico"</t>
        </is>
      </c>
      <c r="BZ272" s="2" t="inlineStr">
        <is>
          <t>zmniejszanie ryzyka</t>
        </is>
      </c>
      <c r="CA272" s="2" t="inlineStr">
        <is>
          <t>3</t>
        </is>
      </c>
      <c r="CB272" s="2" t="inlineStr">
        <is>
          <t/>
        </is>
      </c>
      <c r="CC272" t="inlineStr">
        <is>
          <t>łagodzenie, usuwanie lub redukowanie ryzyka (przy pomocy odpowiedniego połączenia środków technicznych, fizycznych, organizacyjnych lub proceduralnych), przenoszenie lub monitorowanie ryzyka</t>
        </is>
      </c>
      <c r="CD272" s="2" t="inlineStr">
        <is>
          <t>tratamento do risco</t>
        </is>
      </c>
      <c r="CE272" s="2" t="inlineStr">
        <is>
          <t>3</t>
        </is>
      </c>
      <c r="CF272" s="2" t="inlineStr">
        <is>
          <t/>
        </is>
      </c>
      <c r="CG272" t="inlineStr">
        <is>
          <t>Atenuação, eliminação, redução (mediante uma combinação adequada de medidas técnicas, materiais, organizativas e processuais), transferência ou monitorização do risco.</t>
        </is>
      </c>
      <c r="CH272" s="2" t="inlineStr">
        <is>
          <t>tratarea riscului</t>
        </is>
      </c>
      <c r="CI272" s="2" t="inlineStr">
        <is>
          <t>3</t>
        </is>
      </c>
      <c r="CJ272" s="2" t="inlineStr">
        <is>
          <t/>
        </is>
      </c>
      <c r="CK272" t="inlineStr">
        <is>
          <t>atenuarea, eliminarea sau reducerea riscului (prin măsuri adecvate de ordin tehnic, fizic, organizațional sau procedural), transferul riscului sau monitorizarea riscului</t>
        </is>
      </c>
      <c r="CL272" s="2" t="inlineStr">
        <is>
          <t>ošetrenie rizika|
zabezpečenie sa proti riziku</t>
        </is>
      </c>
      <c r="CM272" s="2" t="inlineStr">
        <is>
          <t>3|
3</t>
        </is>
      </c>
      <c r="CN272" s="2" t="inlineStr">
        <is>
          <t xml:space="preserve">preferred|
</t>
        </is>
      </c>
      <c r="CO272" t="inlineStr">
        <is>
          <t>zmiernenie, odstránenie a obmedzenie rizika (prostredníctvom vhodnej kombinácie technických, fyzických, organizačných a procesných opatrení), prenesenie rizika alebo jeho monitorovanie</t>
        </is>
      </c>
      <c r="CP272" s="2" t="inlineStr">
        <is>
          <t>obravnava tveganja</t>
        </is>
      </c>
      <c r="CQ272" s="2" t="inlineStr">
        <is>
          <t>3</t>
        </is>
      </c>
      <c r="CR272" s="2" t="inlineStr">
        <is>
          <t/>
        </is>
      </c>
      <c r="CS272" t="inlineStr">
        <is>
          <t>ublažitev tveganja, njegova odprava, zmanjšanje (z ustrezno kombinacijo tehničnih, fizičnih, organizacijskih ali postopkovnih ukrepov), prenos ali spremljanje</t>
        </is>
      </c>
      <c r="CT272" s="2" t="inlineStr">
        <is>
          <t>riskhantering</t>
        </is>
      </c>
      <c r="CU272" s="2" t="inlineStr">
        <is>
          <t>3</t>
        </is>
      </c>
      <c r="CV272" s="2" t="inlineStr">
        <is>
          <t/>
        </is>
      </c>
      <c r="CW272" t="inlineStr">
        <is>
          <t>att mildra, undanröja, reducera (genom en lämplig kombination av tekniska, fysiska, organisatoriska eller procedurmässiga åtgärder), överföra eller övervaka en risk</t>
        </is>
      </c>
    </row>
    <row r="273">
      <c r="A273" s="1" t="str">
        <f>HYPERLINK("https://iate.europa.eu/entry/result/3627131/all", "3627131")</f>
        <v>3627131</v>
      </c>
      <c r="B273" t="inlineStr">
        <is>
          <t>TRADE;EDUCATION AND COMMUNICATIONS</t>
        </is>
      </c>
      <c r="C273" t="inlineStr">
        <is>
          <t>TRADE|trade policy;EDUCATION AND COMMUNICATIONS|information technology and data processing</t>
        </is>
      </c>
      <c r="D273" t="inlineStr">
        <is>
          <t>yes</t>
        </is>
      </c>
      <c r="E273" t="inlineStr">
        <is>
          <t/>
        </is>
      </c>
      <c r="F273" t="inlineStr">
        <is>
          <t/>
        </is>
      </c>
      <c r="G273" t="inlineStr">
        <is>
          <t/>
        </is>
      </c>
      <c r="H273" t="inlineStr">
        <is>
          <t/>
        </is>
      </c>
      <c r="I273" t="inlineStr">
        <is>
          <t/>
        </is>
      </c>
      <c r="J273" s="2" t="inlineStr">
        <is>
          <t>utajovaná subdodavatelská smlouva</t>
        </is>
      </c>
      <c r="K273" s="2" t="inlineStr">
        <is>
          <t>3</t>
        </is>
      </c>
      <c r="L273" s="2" t="inlineStr">
        <is>
          <t/>
        </is>
      </c>
      <c r="M273" t="inlineStr">
        <is>
          <t>smlouva, kterou dodavatel jednoho subjektu uzavřel s jiným dodavatelem (tj. subdodavatelem) o dodání movitého nebo nemovitého 
majetku, provedení prací nebo poskytnutí služeb, jejichž plnění vyžaduje
 nebo zahrnuje vytváření a uchovávání utajovaných informací EU nebo 
nakládání s nimi</t>
        </is>
      </c>
      <c r="N273" s="2" t="inlineStr">
        <is>
          <t>klassificeret underkontrakt|
klassificeret underleverandørkontrakt</t>
        </is>
      </c>
      <c r="O273" s="2" t="inlineStr">
        <is>
          <t>3|
3</t>
        </is>
      </c>
      <c r="P273" s="2" t="inlineStr">
        <is>
          <t xml:space="preserve">|
</t>
        </is>
      </c>
      <c r="Q273" t="inlineStr">
        <is>
          <t>kontrakt, som en kontrahent indgår med en anden kontrahent (dvs. underkontrahenten) om levering af løsøre eller fast ejendom, udførelse af arbejder eller levering af tjenesteydelser, såfremt dens opfyldelse forudsætter eller indebærer udarbejdelse, håndtering eller lagring af &lt;a href="https://iate.europa.eu/entry/result/925979/da" target="_blank"&gt;EUCI&lt;/a&gt;</t>
        </is>
      </c>
      <c r="R273" s="2" t="inlineStr">
        <is>
          <t>als Verschlusssache eingestufter Unterauftrag</t>
        </is>
      </c>
      <c r="S273" s="2" t="inlineStr">
        <is>
          <t>3</t>
        </is>
      </c>
      <c r="T273" s="2" t="inlineStr">
        <is>
          <t/>
        </is>
      </c>
      <c r="U273" t="inlineStr">
        <is>
          <t>Vertrag zwischen einem Auftragnehmer der Kommission oder einer Kommissionsdienststelle und einem anderen Auftragnehmer („Unterauftragnehmer“) über die Lieferung beweglicher oder unbeweglicher Vermögenswerte, die Durchführung von Arbeiten oder die Erbringung von Dienstleistungen, deren Ausführung die Erstellung, Bearbeitung und Aufbewahrung beziehungsweise Speicherung von EU-VS umfasst</t>
        </is>
      </c>
      <c r="V273" s="2" t="inlineStr">
        <is>
          <t>διαβαθμισμένη σύμβαση υπεργολαβίας</t>
        </is>
      </c>
      <c r="W273" s="2" t="inlineStr">
        <is>
          <t>3</t>
        </is>
      </c>
      <c r="X273" s="2" t="inlineStr">
        <is>
          <t/>
        </is>
      </c>
      <c r="Y273" t="inlineStr">
        <is>
          <t>σύμβαση την οποία συνάπτει εργολάβος με άλλον εργολάβο (δηλαδή τον υπεργολάβο) για την προμήθεια στοιχείων κινητής ή ακίνητης περιουσίας, την εκτέλεση έργου ή την παροχή υπηρεσιών, και της οποίας η εκτέλεση απαιτεί ή συνεπάγεται τη δημιουργία, τον χειρισμό ή την αποθήκευση &lt;a href="https://iate.europa.eu/entry/result/925979/en-el" target="_blank"&gt;ΔΠΕΕ&lt;/a&gt;</t>
        </is>
      </c>
      <c r="Z273" s="2" t="inlineStr">
        <is>
          <t>classified subcontract</t>
        </is>
      </c>
      <c r="AA273" s="2" t="inlineStr">
        <is>
          <t>3</t>
        </is>
      </c>
      <c r="AB273" s="2" t="inlineStr">
        <is>
          <t/>
        </is>
      </c>
      <c r="AC273" t="inlineStr">
        <is>
          <t>contract entered into by a contractor with another contractor (i.e. the subcontractor) for the supply of movable or immovable assets, the execution of works or the provision of services, the performance of which requires or involves the creation, handling or storing of &lt;a href="https://iate.europa.eu/entry/result/925979/all" target="_blank"&gt;EUCI&lt;/a&gt;</t>
        </is>
      </c>
      <c r="AD273" s="2" t="inlineStr">
        <is>
          <t>subcontrato clasificado</t>
        </is>
      </c>
      <c r="AE273" s="2" t="inlineStr">
        <is>
          <t>3</t>
        </is>
      </c>
      <c r="AF273" s="2" t="inlineStr">
        <is>
          <t/>
        </is>
      </c>
      <c r="AG273" t="inlineStr">
        <is>
          <t>Contrato celebrado por un contratista o beneficiario de una institución u
 órgano de la Unión con un subcontratista para el suministro de bienes 
muebles o inmuebles, la ejecución de obras o la prestación de servicios 
cuya ejecución exige o implica el tratamiento, incluida la creación, o 
el almacenamiento de &lt;a href="https://iate.europa.eu/entry/result/925979/es" target="_blank"&gt;ICUE&lt;/a&gt;.</t>
        </is>
      </c>
      <c r="AH273" s="2" t="inlineStr">
        <is>
          <t>salastatud all-leping</t>
        </is>
      </c>
      <c r="AI273" s="2" t="inlineStr">
        <is>
          <t>3</t>
        </is>
      </c>
      <c r="AJ273" s="2" t="inlineStr">
        <is>
          <t/>
        </is>
      </c>
      <c r="AK273" t="inlineStr">
        <is>
          <t>leping, mis on sõlmitud teise lepinglasega (st all-lepinglasega) vallas- või kinnisvara tarnimise, tööde tegemise või teenuste osutamise eesmärgil ning mille täitmise eelduseks on või mille täitmisega kaasneb &lt;a href="https://iate.europa.eu/entry/result/925979/et" target="_blank"&gt;ELi salastatud teabe&lt;/a&gt; loomine, töötlemine või säilitamine</t>
        </is>
      </c>
      <c r="AL273" t="inlineStr">
        <is>
          <t/>
        </is>
      </c>
      <c r="AM273" t="inlineStr">
        <is>
          <t/>
        </is>
      </c>
      <c r="AN273" t="inlineStr">
        <is>
          <t/>
        </is>
      </c>
      <c r="AO273" t="inlineStr">
        <is>
          <t/>
        </is>
      </c>
      <c r="AP273" s="2" t="inlineStr">
        <is>
          <t>contrat de sous-traitance classifié</t>
        </is>
      </c>
      <c r="AQ273" s="2" t="inlineStr">
        <is>
          <t>3</t>
        </is>
      </c>
      <c r="AR273" s="2" t="inlineStr">
        <is>
          <t/>
        </is>
      </c>
      <c r="AS273" t="inlineStr">
        <is>
          <t>contrat conclu par un contractant de la Commission ou de l'un de ses services avec un autre contractant (c'est-à-dire le sous-traitant) en vue de la fourniture de biens meubles ou immeubles, de la réalisation de travaux ou de la prestation de services, dont l'exécution nécessite ou implique la création, le traitement ou le stockage d'&lt;a href="https://iate.europa.eu/entry/result/925979/all" target="_blank"&gt;ICUE&lt;/a&gt; [informations classifiées de l'UE]</t>
        </is>
      </c>
      <c r="AT273" t="inlineStr">
        <is>
          <t/>
        </is>
      </c>
      <c r="AU273" t="inlineStr">
        <is>
          <t/>
        </is>
      </c>
      <c r="AV273" t="inlineStr">
        <is>
          <t/>
        </is>
      </c>
      <c r="AW273" t="inlineStr">
        <is>
          <t/>
        </is>
      </c>
      <c r="AX273" s="2" t="inlineStr">
        <is>
          <t>klasificirani podugovor</t>
        </is>
      </c>
      <c r="AY273" s="2" t="inlineStr">
        <is>
          <t>3</t>
        </is>
      </c>
      <c r="AZ273" s="2" t="inlineStr">
        <is>
          <t/>
        </is>
      </c>
      <c r="BA273" t="inlineStr">
        <is>
          <t>ugovor sklopljen između ugovaratelja ili korisnika institucije ili tijela Unije i podugovaratelja za nabavu pokretnih ili nepokretnih sredstava, izvođenje radova ili pružanje usluga čije izvršenje zahtijeva ili podrazumijeva postupanje s klasificiranim podacima EU-a, uključujući njihovo stvaranje, ili pohranjivanje takvih podataka</t>
        </is>
      </c>
      <c r="BB273" t="inlineStr">
        <is>
          <t/>
        </is>
      </c>
      <c r="BC273" t="inlineStr">
        <is>
          <t/>
        </is>
      </c>
      <c r="BD273" t="inlineStr">
        <is>
          <t/>
        </is>
      </c>
      <c r="BE273" t="inlineStr">
        <is>
          <t/>
        </is>
      </c>
      <c r="BF273" s="2" t="inlineStr">
        <is>
          <t>subcontratto classificato</t>
        </is>
      </c>
      <c r="BG273" s="2" t="inlineStr">
        <is>
          <t>3</t>
        </is>
      </c>
      <c r="BH273" s="2" t="inlineStr">
        <is>
          <t/>
        </is>
      </c>
      <c r="BI273" t="inlineStr">
        <is>
          <t>contratto
stipulato da un contraente con un altro contraente (vale a dire il
subcontraente) per la fornitura di beni mobili o immobili, l'esecuzione di
lavori o la prestazione di servizi, la cui esecuzione richiede o implica la
creazione, il trattamento o la conservazione di &lt;a href="https://iate.europa.eu/entry/result/925979/en-it" target="_blank"&gt;ICUE&lt;/a&gt;</t>
        </is>
      </c>
      <c r="BJ273" s="2" t="inlineStr">
        <is>
          <t>įslaptinta subrangos sutartis</t>
        </is>
      </c>
      <c r="BK273" s="2" t="inlineStr">
        <is>
          <t>3</t>
        </is>
      </c>
      <c r="BL273" s="2" t="inlineStr">
        <is>
          <t/>
        </is>
      </c>
      <c r="BM273" t="inlineStr">
        <is>
          <t>Komisijos arba jos padalinio rangovo ir kito rangovo (t. y. subrangovo) sudaryta kilnojamojo arba nekilnojamojo turto tiekimo, darbų vykdymo arba paslaugų teikimo sutartis, kurią vykdant reikia rengti, tvarkyti arba saugoti Europos Sąjungos įslaptintą informaciją (ESĮI) arba suteikiama galimybė ją rengti, tvarkyti arba saugoti</t>
        </is>
      </c>
      <c r="BN273" s="2" t="inlineStr">
        <is>
          <t>klasificēts apakšlīgums</t>
        </is>
      </c>
      <c r="BO273" s="2" t="inlineStr">
        <is>
          <t>3</t>
        </is>
      </c>
      <c r="BP273" s="2" t="inlineStr">
        <is>
          <t/>
        </is>
      </c>
      <c r="BQ273" t="inlineStr">
        <is>
          <t>līgums par kustamu vai nekustamu aktīvu piegādi, būvdarbu veikšanu vai pakalpojumu sniegšanu, kuru līgumslēdzējs ir noslēdzis ar citu līgumslēdzēju (t. i., apakšuzņēmēju) un kura izpildei ir nepieciešama vai kura izpilde ir saistīta ar &lt;a href="https://iate.europa.eu/entry/result/925979/lv" target="_blank"&gt;ESKI&lt;/a&gt; [&lt;i&gt;ES klasificētas informācijas&lt;/i&gt;] izveidi, rīkošanos ar to vai ESKI glabāšanu</t>
        </is>
      </c>
      <c r="BR273" s="2" t="inlineStr">
        <is>
          <t>sottokuntratt klassifikat</t>
        </is>
      </c>
      <c r="BS273" s="2" t="inlineStr">
        <is>
          <t>3</t>
        </is>
      </c>
      <c r="BT273" s="2" t="inlineStr">
        <is>
          <t/>
        </is>
      </c>
      <c r="BU273" t="inlineStr">
        <is>
          <t>kuntratt li jsir minn kuntrattur ma' kuntrattur ieħor (jiġifieri s-sottokuntrattur) għall-provvista ta' assi mobbli jew immobbli, għat-twettiq ta' xogħlijiet jew għall-forniment ta' servizzi, u li l-eżekuzzjoni tiegħu teħtieġ jew tinvolvi l-ħolqien, it-trattament jew il-ħżin ta' &lt;a href="https://iate.europa.eu/entry/result/925979/mt" target="_blank"&gt;informazzjoni klassifikata tal-UE (IKUE)&lt;/a&gt;</t>
        </is>
      </c>
      <c r="BV273" s="2" t="inlineStr">
        <is>
          <t>gerubriceerde onderaanneming|
gerubriceerd subcontract</t>
        </is>
      </c>
      <c r="BW273" s="2" t="inlineStr">
        <is>
          <t>3|
3</t>
        </is>
      </c>
      <c r="BX273" s="2" t="inlineStr">
        <is>
          <t xml:space="preserve">|
</t>
        </is>
      </c>
      <c r="BY273" t="inlineStr">
        <is>
          <t>"overeenkomst
 die door een contractant of begunstigde van een instelling of orgaan van de
 Unie is aangegaan met een subcontractant voor de levering van roerende of
 onroerende goederen, de uitvoering van werken of de verrichting van diensten,
 waarvan de uitvoering het verwerken, met inbegrip van het aanmaken, of het
 opslaan van EUCI vereist of omvat"</t>
        </is>
      </c>
      <c r="BZ273" s="2" t="inlineStr">
        <is>
          <t>niejawna umowa o podwykonawstwo</t>
        </is>
      </c>
      <c r="CA273" s="2" t="inlineStr">
        <is>
          <t>3</t>
        </is>
      </c>
      <c r="CB273" s="2" t="inlineStr">
        <is>
          <t/>
        </is>
      </c>
      <c r="CC273" t="inlineStr">
        <is>
          <t>umowa zawierana przez wykonawcę lub beneficjenta instytucji lub organu Unii z podwykonawcą na dostawę ruchomości lub nieruchomości, wykonanie robót lub świadczenie usług, której wykonanie wymaga przetwarzania, w tym wytwarzania lub przechowywania &lt;a href="https://iate.europa.eu/entry/result/925979/pl" target="_blank"&gt;EUCI&lt;/a&gt; lub wiąże się z tymi czynnościami</t>
        </is>
      </c>
      <c r="CD273" s="2" t="inlineStr">
        <is>
          <t>subcontrato classificado</t>
        </is>
      </c>
      <c r="CE273" s="2" t="inlineStr">
        <is>
          <t>3</t>
        </is>
      </c>
      <c r="CF273" s="2" t="inlineStr">
        <is>
          <t/>
        </is>
      </c>
      <c r="CG273" t="inlineStr">
        <is>
          <t>Contrato celebrado por um contratante ou beneficiário de uma instituição ou organismo da União com um subcontratante para o fornecimento de bens móveis ou imóveis, a realização de obras ou a prestação de serviços, cuja execução exije ou implica o tratamento, incluindo a criação, ou o armazenamento de informações classificadas da União Europeia (ICUE).</t>
        </is>
      </c>
      <c r="CH273" s="2" t="inlineStr">
        <is>
          <t>subcontract clasificat</t>
        </is>
      </c>
      <c r="CI273" s="2" t="inlineStr">
        <is>
          <t>3</t>
        </is>
      </c>
      <c r="CJ273" s="2" t="inlineStr">
        <is>
          <t/>
        </is>
      </c>
      <c r="CK273" t="inlineStr">
        <is>
          <t>contract încheiat de un contractant al Comisiei sau de unul dintre departamentele acesteia cu un alt contractant (respectiv, subcontractantul) pentru livrarea de bunuri mobile și imobile, executarea de lucrări sau prestarea de servicii, a căror executare necesită sau implică crearea, gestionarea sau stocarea unor IUEC</t>
        </is>
      </c>
      <c r="CL273" s="2" t="inlineStr">
        <is>
          <t>utajovaná subdodávateľská zmluva</t>
        </is>
      </c>
      <c r="CM273" s="2" t="inlineStr">
        <is>
          <t>3</t>
        </is>
      </c>
      <c r="CN273" s="2" t="inlineStr">
        <is>
          <t/>
        </is>
      </c>
      <c r="CO273" t="inlineStr">
        <is>
          <t>zmluva, ktorú dodávateľ alebo príjemca z inštitúcie alebo orgánu Únie uzavrel s iným dodávateľom (t. j. subdodávateľom) na dodávku hnuteľného alebo nehnuteľného majetku, vykonanie prác alebo poskytnutie služieb a ktorej plnenie si vyžaduje alebo zahŕňa vytvorenie, uchovávanie &lt;a href="https://iate.europa.eu/entry/result/925979/sk" target="_blank"&gt;utajovaných skutočností EÚ&lt;/a&gt; alebo manipuláciu s nimi</t>
        </is>
      </c>
      <c r="CP273" s="2" t="inlineStr">
        <is>
          <t>podizvajalska pogodba s tajnimi podatki</t>
        </is>
      </c>
      <c r="CQ273" s="2" t="inlineStr">
        <is>
          <t>3</t>
        </is>
      </c>
      <c r="CR273" s="2" t="inlineStr">
        <is>
          <t/>
        </is>
      </c>
      <c r="CS273" t="inlineStr">
        <is>
          <t>pogodba, ki jo izvajalec Komisije ali ena od njenih služb sklene z drugim izvajalcem (tj. podizvajalcem) za dobavo premičnin ali nepremičnin, izvedbo del ali opravljanje storitev, katere izpolnitev zahteva ali vključuje ustvarjanje &lt;a href="https://iate.europa.eu/entry/result/925979/sl" target="_blank"&gt;tajnih podatkov EU&lt;/a&gt;, njihovo obravnavo ali hrambo</t>
        </is>
      </c>
      <c r="CT273" s="2" t="inlineStr">
        <is>
          <t>säkerhetsskyddsklassificerat underentreprenörskontrakt</t>
        </is>
      </c>
      <c r="CU273" s="2" t="inlineStr">
        <is>
          <t>3</t>
        </is>
      </c>
      <c r="CV273" s="2" t="inlineStr">
        <is>
          <t/>
        </is>
      </c>
      <c r="CW273" t="inlineStr">
        <is>
          <t>kontrakt med en annan leverantör (dvs. underleverantören) om leverans av lös eller fast egendom, utförande av byggentreprenader eller tillhandahållande av tjänster, där genomförandet kräver eller inbegriper upprättande, hantering eller lagring av säkerhetsskyddsklassificerade EU-uppgifter</t>
        </is>
      </c>
    </row>
    <row r="274">
      <c r="A274" s="1" t="str">
        <f>HYPERLINK("https://iate.europa.eu/entry/result/3592858/all", "3592858")</f>
        <v>3592858</v>
      </c>
      <c r="B274" t="inlineStr">
        <is>
          <t>EDUCATION AND COMMUNICATIONS;EUROPEAN UNION</t>
        </is>
      </c>
      <c r="C274" t="inlineStr">
        <is>
          <t>EDUCATION AND COMMUNICATIONS|information technology and data processing;EUROPEAN UNION|EU institutions and European civil service</t>
        </is>
      </c>
      <c r="D274" t="inlineStr">
        <is>
          <t>yes</t>
        </is>
      </c>
      <c r="E274" t="inlineStr">
        <is>
          <t/>
        </is>
      </c>
      <c r="F274" t="inlineStr">
        <is>
          <t/>
        </is>
      </c>
      <c r="G274" t="inlineStr">
        <is>
          <t/>
        </is>
      </c>
      <c r="H274" t="inlineStr">
        <is>
          <t/>
        </is>
      </c>
      <c r="I274" t="inlineStr">
        <is>
          <t/>
        </is>
      </c>
      <c r="J274" s="2" t="inlineStr">
        <is>
          <t>utajovaná grantová dohoda</t>
        </is>
      </c>
      <c r="K274" s="2" t="inlineStr">
        <is>
          <t>3</t>
        </is>
      </c>
      <c r="L274" s="2" t="inlineStr">
        <is>
          <t/>
        </is>
      </c>
      <c r="M274" t="inlineStr">
        <is>
          <t>dohoda, na jejímž základě orgán či instituce Unie udělí grant a jejíž plnění vyžaduje 
nebo zahrnuje vytváření a uchovávání utajovaných informací EU nebo 
nakládání s nimi</t>
        </is>
      </c>
      <c r="N274" s="2" t="inlineStr">
        <is>
          <t>klassificeret tilskudsaftale</t>
        </is>
      </c>
      <c r="O274" s="2" t="inlineStr">
        <is>
          <t>3</t>
        </is>
      </c>
      <c r="P274" s="2" t="inlineStr">
        <is>
          <t/>
        </is>
      </c>
      <c r="Q274" t="inlineStr">
        <is>
          <t>aftale, hvorved en EU-institution eller et EU-organ yder et tilskud, såfremt dens opfyldelse forudsætter eller indebærer udarbejdelse, håndtering eller lagring af &lt;a href="https://iate.europa.eu/entry/result/925979/da" target="_blank"&gt;EUCI&lt;/a&gt;</t>
        </is>
      </c>
      <c r="R274" s="2" t="inlineStr">
        <is>
          <t>als Verschlusssache eingestufte Finanzhilfevereinbarung</t>
        </is>
      </c>
      <c r="S274" s="2" t="inlineStr">
        <is>
          <t>3</t>
        </is>
      </c>
      <c r="T274" s="2" t="inlineStr">
        <is>
          <t/>
        </is>
      </c>
      <c r="U274" t="inlineStr">
        <is>
          <t>Vereinbarung, mit der ein Organ oder eine Einrichtung der Union eine Finanzhilfe im Sinne von Titel VIII der Verordnung (EU, Euratom) 2018/1046 gewährt und deren Erfüllung die Bearbeitung, einschließlich der Erstellung, oder die Verwahrung von EU-VS erfordert oder vorsieht</t>
        </is>
      </c>
      <c r="V274" s="2" t="inlineStr">
        <is>
          <t>διαβαθμισμένη συμφωνία επιδότησης</t>
        </is>
      </c>
      <c r="W274" s="2" t="inlineStr">
        <is>
          <t>3</t>
        </is>
      </c>
      <c r="X274" s="2" t="inlineStr">
        <is>
          <t/>
        </is>
      </c>
      <c r="Y274" t="inlineStr">
        <is>
          <t>συμφωνία στο πλαίσιο της οποίας θεσμικό όργανο ή οργανισμός της Ένωσης παρέχει επιχορήγηση και της οποίας η εκτέλεση απαιτεί ή συνεπάγεται τη δημιουργία, τον χειρισμό ή την αποθήκευση &lt;a href="https://iate.europa.eu/entry/result/925979/en-el" target="_blank"&gt;ΔΠΕΕ&lt;/a&gt;</t>
        </is>
      </c>
      <c r="Z274" s="2" t="inlineStr">
        <is>
          <t>classified grant agreement</t>
        </is>
      </c>
      <c r="AA274" s="2" t="inlineStr">
        <is>
          <t>3</t>
        </is>
      </c>
      <c r="AB274" s="2" t="inlineStr">
        <is>
          <t/>
        </is>
      </c>
      <c r="AC274" t="inlineStr">
        <is>
          <t>agreement whereby a Union institution or body awards a grant, the 
performance of which requires or involves the creation, handling or 
storing of &lt;a href="https://iate.europa.eu/entry/result/925979/all" target="_blank"&gt;EUCI&lt;/a&gt;</t>
        </is>
      </c>
      <c r="AD274" s="2" t="inlineStr">
        <is>
          <t>acuerdo de subvención clasificado</t>
        </is>
      </c>
      <c r="AE274" s="2" t="inlineStr">
        <is>
          <t>3</t>
        </is>
      </c>
      <c r="AF274" s="2" t="inlineStr">
        <is>
          <t/>
        </is>
      </c>
      <c r="AG274" t="inlineStr">
        <is>
          <t>Acuerdo en virtud del cual la Comisión concede una subvención, tal
 como se indica en el título VIII del Reglamento (UE, Euratom) 
2018/1046, cuya ejecución requiere o implica el tratamiento, incluida 
la creación, o el almacenamiento de &lt;a href="https://iate.europa.eu/entry/result/925979/es" target="_blank"&gt;ICUE&lt;/a&gt;.</t>
        </is>
      </c>
      <c r="AH274" s="2" t="inlineStr">
        <is>
          <t>salastatud toetusleping</t>
        </is>
      </c>
      <c r="AI274" s="2" t="inlineStr">
        <is>
          <t>3</t>
        </is>
      </c>
      <c r="AJ274" s="2" t="inlineStr">
        <is>
          <t/>
        </is>
      </c>
      <c r="AK274" t="inlineStr">
        <is>
          <t>leping, millega ELi institutsioon või asutus annab toetust, mille täitmine nõuab või hõlmab &lt;a href="https://iate.europa.eu/entry/result/925979/et" target="_blank"&gt;ELi salastatud teabe&lt;/a&gt; loomist, töötlemist või säilitamist</t>
        </is>
      </c>
      <c r="AL274" s="2" t="inlineStr">
        <is>
          <t>turvallisuusluokiteltu avustussopimus</t>
        </is>
      </c>
      <c r="AM274" s="2" t="inlineStr">
        <is>
          <t>3</t>
        </is>
      </c>
      <c r="AN274" s="2" t="inlineStr">
        <is>
          <t/>
        </is>
      </c>
      <c r="AO274" t="inlineStr">
        <is>
          <t>sopimus, jolla unionin toimielin tai elin myöntää avustuksen ja jonka täyttäminen edellyttää tai siihen kuuluu &lt;a href="https://iate.europa.eu/entry/result/925979/fi" target="_blank"&gt;EU:n turvallisuusluokiteltujen tietojen &lt;/a&gt;tuottamista, käsittelyä tai säilyttämistä</t>
        </is>
      </c>
      <c r="AP274" s="2" t="inlineStr">
        <is>
          <t>convention de subvention classifiée</t>
        </is>
      </c>
      <c r="AQ274" s="2" t="inlineStr">
        <is>
          <t>3</t>
        </is>
      </c>
      <c r="AR274" s="2" t="inlineStr">
        <is>
          <t/>
        </is>
      </c>
      <c r="AS274" t="inlineStr">
        <is>
          <t>convention aux termes de laquelle la Commission octroie une subvention, telle que définie dans la première partie, titre VI, du règlement (CE, Euratom) no 1605/2002, et dont l'exécution nécessite ou implique la création, le traitement ou le stockage d'&lt;a href="https://iate.europa.eu/entry/result/925979/fr" target="_blank"&gt;ICUE&lt;/a&gt; [informations classifiées de l'UE]</t>
        </is>
      </c>
      <c r="AT274" t="inlineStr">
        <is>
          <t/>
        </is>
      </c>
      <c r="AU274" t="inlineStr">
        <is>
          <t/>
        </is>
      </c>
      <c r="AV274" t="inlineStr">
        <is>
          <t/>
        </is>
      </c>
      <c r="AW274" t="inlineStr">
        <is>
          <t/>
        </is>
      </c>
      <c r="AX274" s="2" t="inlineStr">
        <is>
          <t>klasificirani sporazum o dodjeli bespovratnih sredstava</t>
        </is>
      </c>
      <c r="AY274" s="2" t="inlineStr">
        <is>
          <t>3</t>
        </is>
      </c>
      <c r="AZ274" s="2" t="inlineStr">
        <is>
          <t/>
        </is>
      </c>
      <c r="BA274" t="inlineStr">
        <is>
          <t>sporazum u okviru kojeg institucija ili tijelo Unije dodjeljuje bespovratna sredstva, kako je navedeno u glavi VIII. Uredbe (EZ, Euratom) 2018/1046, čije izvršenje zahtijeva ili podrazumijeva postupanje s klasificiranim podacima EU-a, uključujući njihovo stvaranje, ili pohranjivanje takvih podataka</t>
        </is>
      </c>
      <c r="BB274" t="inlineStr">
        <is>
          <t/>
        </is>
      </c>
      <c r="BC274" t="inlineStr">
        <is>
          <t/>
        </is>
      </c>
      <c r="BD274" t="inlineStr">
        <is>
          <t/>
        </is>
      </c>
      <c r="BE274" t="inlineStr">
        <is>
          <t/>
        </is>
      </c>
      <c r="BF274" s="2" t="inlineStr">
        <is>
          <t>convenzione di sovvenzione classificata</t>
        </is>
      </c>
      <c r="BG274" s="2" t="inlineStr">
        <is>
          <t>3</t>
        </is>
      </c>
      <c r="BH274" s="2" t="inlineStr">
        <is>
          <t/>
        </is>
      </c>
      <c r="BI274" t="inlineStr">
        <is>
          <t>convenzione con
cui un'istituzione o un organo dell'Unione concede una sovvenzione la cui
esecuzione richiede o implica la creazione, il trattamento o la conservazione
di &lt;a href="https://iate.europa.eu/entry/result/925979/en-it" target="_blank"&gt;ICUE&lt;/a&gt;</t>
        </is>
      </c>
      <c r="BJ274" s="2" t="inlineStr">
        <is>
          <t>įslaptintas dotacijos susitarimas</t>
        </is>
      </c>
      <c r="BK274" s="2" t="inlineStr">
        <is>
          <t>3</t>
        </is>
      </c>
      <c r="BL274" s="2" t="inlineStr">
        <is>
          <t/>
        </is>
      </c>
      <c r="BM274" t="inlineStr">
        <is>
          <t>susitarimas, kuriuo Komisija skiria dotaciją ir kurį vykdant reikia rengti, tvarkyti arba saugoti Europos Sąjungos įslaptintą informaciją (ESĮI) arba suteikiama galimybė ją rengti, tvarkyti arba saugoti</t>
        </is>
      </c>
      <c r="BN274" s="2" t="inlineStr">
        <is>
          <t>klasificēts dotācijas nolīgums</t>
        </is>
      </c>
      <c r="BO274" s="2" t="inlineStr">
        <is>
          <t>2</t>
        </is>
      </c>
      <c r="BP274" s="2" t="inlineStr">
        <is>
          <t/>
        </is>
      </c>
      <c r="BQ274" t="inlineStr">
        <is>
          <t>nolīgums, ar ko Savienības iestāde vai struktūra
piešķir dotāciju un kura izpildei ir nepieciešama vai kura izpilde ir saistīta ar &lt;a href="https://iate.europa.eu/entry/result/925979/lv" target="_blank"&gt;ESKI&lt;/a&gt; izveidi, apstrādi vai glabāšanu</t>
        </is>
      </c>
      <c r="BR274" s="2" t="inlineStr">
        <is>
          <t>ftehim ta' għotja klassifikata</t>
        </is>
      </c>
      <c r="BS274" s="2" t="inlineStr">
        <is>
          <t>3</t>
        </is>
      </c>
      <c r="BT274" s="2" t="inlineStr">
        <is>
          <t/>
        </is>
      </c>
      <c r="BU274" t="inlineStr">
        <is>
          <t>ftehim li permezz tiegħu istituzzjoni jew korp tal-Unjoni Ewropea jagħtu għotja, li l-eżekuzzjoni tagħha teħtieġ jew tinvolvi l-ħolqien, it-trattament jew il-ħżin ta' &lt;a href="https://iate.europa.eu/entry/result/925979/mt" target="_blank"&gt;informazzjoni klassifikata tal-UE (IKUE)&lt;/a&gt;</t>
        </is>
      </c>
      <c r="BV274" s="2" t="inlineStr">
        <is>
          <t>gerubriceerde subsidieovereenkomst</t>
        </is>
      </c>
      <c r="BW274" s="2" t="inlineStr">
        <is>
          <t>3</t>
        </is>
      </c>
      <c r="BX274" s="2" t="inlineStr">
        <is>
          <t/>
        </is>
      </c>
      <c r="BY274" t="inlineStr">
        <is>
          <t>"overeenkomst
 waarbij een instelling of orgaan van de Unie een subsidie toekent, als
 bedoeld in titel VIII, van Verordening (EU, Euratom) 2018/1046, waarvan de
 uitvoering het aanmaken, behandelen of opslaan van EUCI vereist"</t>
        </is>
      </c>
      <c r="BZ274" s="2" t="inlineStr">
        <is>
          <t>umowa o udzielenie dotacji niejawnej</t>
        </is>
      </c>
      <c r="CA274" s="2" t="inlineStr">
        <is>
          <t>3</t>
        </is>
      </c>
      <c r="CB274" s="2" t="inlineStr">
        <is>
          <t/>
        </is>
      </c>
      <c r="CC274" t="inlineStr">
        <is>
          <t>umowa, na podstawie której Komisja przyznaje dotację, (...) której 
wykonanie wymaga wytwarzania, wykorzystywania lub przechowywania EUCI 
lub wiąże się z ich wytwarzaniem, wykorzystywaniem i przechowywaniem</t>
        </is>
      </c>
      <c r="CD274" s="2" t="inlineStr">
        <is>
          <t>convenção de subvenção classificada</t>
        </is>
      </c>
      <c r="CE274" s="2" t="inlineStr">
        <is>
          <t>3</t>
        </is>
      </c>
      <c r="CF274" s="2" t="inlineStr">
        <is>
          <t/>
        </is>
      </c>
      <c r="CG274" t="inlineStr">
        <is>
          <t>Acordo nos termos do qual a Comissão concede uma subvenção cuja execução exije ou implica a produção, tratamento ou armazenamento de informações classificadas da União Europeia (ICUE).</t>
        </is>
      </c>
      <c r="CH274" s="2" t="inlineStr">
        <is>
          <t>acord de grant clasificat</t>
        </is>
      </c>
      <c r="CI274" s="2" t="inlineStr">
        <is>
          <t>3</t>
        </is>
      </c>
      <c r="CJ274" s="2" t="inlineStr">
        <is>
          <t/>
        </is>
      </c>
      <c r="CK274" t="inlineStr">
        <is>
          <t>acord prin care Comisia acordă un grant, astfel cum este menționat în partea I titlul VI din Regulamentul (CE, Euratom) nr. 1605/2002, a cărui executare necesită sau implică crearea, gestionarea sau păstrarea unor IUE</t>
        </is>
      </c>
      <c r="CL274" s="2" t="inlineStr">
        <is>
          <t>utajovaná dohoda o grante</t>
        </is>
      </c>
      <c r="CM274" s="2" t="inlineStr">
        <is>
          <t>3</t>
        </is>
      </c>
      <c r="CN274" s="2" t="inlineStr">
        <is>
          <t/>
        </is>
      </c>
      <c r="CO274" t="inlineStr">
        <is>
          <t>dohoda, ktorou inštitúcia alebo orgán Únie udelí grant a ktorej plnenie si vyžaduje alebo zahŕňa vytvorenie, uchovávanie &lt;a href="https://iate.europa.eu/entry/result/925979/sk" target="_blank"&gt;utajovaných skutočností EÚ&lt;/a&gt; alebo manipuláciu s nimi</t>
        </is>
      </c>
      <c r="CP274" s="2" t="inlineStr">
        <is>
          <t>tajni sporazum o donacijah|
tajni sporazum o nepovratnih sredstvih</t>
        </is>
      </c>
      <c r="CQ274" s="2" t="inlineStr">
        <is>
          <t>3|
3</t>
        </is>
      </c>
      <c r="CR274" s="2" t="inlineStr">
        <is>
          <t>|
proposed</t>
        </is>
      </c>
      <c r="CS274" t="inlineStr">
        <is>
          <t>sporazum, pri katerem institucija ali telo Unije odobri nepovratna sredstva, katerih izpolnitev vključuje ustvarjanje &lt;a href="https://iate.europa.eu/entry/result/925979/sl" target="_blank"&gt;tajnih podatkov EU&lt;/a&gt;, njihovo obravnavo ali hrambo</t>
        </is>
      </c>
      <c r="CT274" s="2" t="inlineStr">
        <is>
          <t>säkerhetsskyddsklassificerad bidragsöverenskommelse|
säkerhetsskyddsklassificerat bidragsavtal</t>
        </is>
      </c>
      <c r="CU274" s="2" t="inlineStr">
        <is>
          <t>3|
3</t>
        </is>
      </c>
      <c r="CV274" s="2" t="inlineStr">
        <is>
          <t xml:space="preserve">|
</t>
        </is>
      </c>
      <c r="CW274" t="inlineStr">
        <is>
          <t>ett avtal varigenom en EU-institution beviljar ett bidrag, vars genomförande kräver eller inbegriper upprättande, hantering eller lagring av säkerhetsskyddsklassificerade EU-uppgifter</t>
        </is>
      </c>
    </row>
    <row r="275">
      <c r="A275" s="1" t="str">
        <f>HYPERLINK("https://iate.europa.eu/entry/result/3592856/all", "3592856")</f>
        <v>3592856</v>
      </c>
      <c r="B275" t="inlineStr">
        <is>
          <t>EDUCATION AND COMMUNICATIONS;EUROPEAN UNION</t>
        </is>
      </c>
      <c r="C275" t="inlineStr">
        <is>
          <t>EDUCATION AND COMMUNICATIONS|information technology and data processing;EUROPEAN UNION|EU institutions and European civil service</t>
        </is>
      </c>
      <c r="D275" t="inlineStr">
        <is>
          <t>yes</t>
        </is>
      </c>
      <c r="E275" t="inlineStr">
        <is>
          <t/>
        </is>
      </c>
      <c r="F275" t="inlineStr">
        <is>
          <t/>
        </is>
      </c>
      <c r="G275" t="inlineStr">
        <is>
          <t/>
        </is>
      </c>
      <c r="H275" t="inlineStr">
        <is>
          <t/>
        </is>
      </c>
      <c r="I275" t="inlineStr">
        <is>
          <t/>
        </is>
      </c>
      <c r="J275" s="2" t="inlineStr">
        <is>
          <t>utajovaný grant</t>
        </is>
      </c>
      <c r="K275" s="2" t="inlineStr">
        <is>
          <t>3</t>
        </is>
      </c>
      <c r="L275" s="2" t="inlineStr">
        <is>
          <t/>
        </is>
      </c>
      <c r="M275" t="inlineStr">
        <is>
          <t>grant, jehož plnění vyžaduje nebo zahrnuje vytváření a uchovávání utajovaných informací EU nebo nakládání s nimi</t>
        </is>
      </c>
      <c r="N275" s="2" t="inlineStr">
        <is>
          <t>klassificeret tilskud</t>
        </is>
      </c>
      <c r="O275" s="2" t="inlineStr">
        <is>
          <t>3</t>
        </is>
      </c>
      <c r="P275" s="2" t="inlineStr">
        <is>
          <t/>
        </is>
      </c>
      <c r="Q275" t="inlineStr">
        <is>
          <t>tilskud, hvis opfyldelse forudsætter eller indebærer udarbejdelse, håndtering eller lagring af &lt;a href="https://iate.europa.eu/entry/result/925979/da" target="_blank"&gt;EUCI&lt;/a&gt;</t>
        </is>
      </c>
      <c r="R275" s="2" t="inlineStr">
        <is>
          <t>als Verschlusssache eingestufte Finanzhilfe</t>
        </is>
      </c>
      <c r="S275" s="2" t="inlineStr">
        <is>
          <t>3</t>
        </is>
      </c>
      <c r="T275" s="2" t="inlineStr">
        <is>
          <t/>
        </is>
      </c>
      <c r="U275" t="inlineStr">
        <is>
          <t/>
        </is>
      </c>
      <c r="V275" s="2" t="inlineStr">
        <is>
          <t>διαβαθμισμένη συμφωνία επιδότησης</t>
        </is>
      </c>
      <c r="W275" s="2" t="inlineStr">
        <is>
          <t>3</t>
        </is>
      </c>
      <c r="X275" s="2" t="inlineStr">
        <is>
          <t/>
        </is>
      </c>
      <c r="Y275" t="inlineStr">
        <is>
          <t>επιδότηση, η εκτέλεση της οποίας απαιτεί ή συνεπάγεται τη δημιουργία, τον χειρισμό ή την αποθήκευση &lt;a href="https://iate.europa.eu/entry/result/925979/en-el" target="_blank"&gt;ΔΠΕΕ&lt;/a&gt;</t>
        </is>
      </c>
      <c r="Z275" s="2" t="inlineStr">
        <is>
          <t>classified grant</t>
        </is>
      </c>
      <c r="AA275" s="2" t="inlineStr">
        <is>
          <t>3</t>
        </is>
      </c>
      <c r="AB275" s="2" t="inlineStr">
        <is>
          <t/>
        </is>
      </c>
      <c r="AC275" t="inlineStr">
        <is>
          <t>grant, the performance of which requires or involves the creation, handling or storing of &lt;a href="https://iate.europa.eu/entry/result/925979/all" target="_blank"&gt;EUCI&lt;/a&gt;</t>
        </is>
      </c>
      <c r="AD275" s="2" t="inlineStr">
        <is>
          <t>subvención clasificada</t>
        </is>
      </c>
      <c r="AE275" s="2" t="inlineStr">
        <is>
          <t>3</t>
        </is>
      </c>
      <c r="AF275" s="2" t="inlineStr">
        <is>
          <t/>
        </is>
      </c>
      <c r="AG275" t="inlineStr">
        <is>
          <t>Subvención concedida por la Comisión y cuya ejecución exige o implica la creación, manipulación o almacenamiento de &lt;a href="https://iate.europa.eu/entry/result/925979/es" target="_blank"&gt;ICUE&lt;/a&gt;.</t>
        </is>
      </c>
      <c r="AH275" s="2" t="inlineStr">
        <is>
          <t>salastatud toetus</t>
        </is>
      </c>
      <c r="AI275" s="2" t="inlineStr">
        <is>
          <t>3</t>
        </is>
      </c>
      <c r="AJ275" s="2" t="inlineStr">
        <is>
          <t/>
        </is>
      </c>
      <c r="AK275" t="inlineStr">
        <is>
          <t>toetus, mille täitmine nõuab või hõlmab &lt;a href="https://iate.europa.eu/entry/result/925979/et" target="_blank"&gt;ELi salastatud teabe&lt;/a&gt; loomist, töötlemist või säilitamist</t>
        </is>
      </c>
      <c r="AL275" s="2" t="inlineStr">
        <is>
          <t>turvallisuusluokiteltu avustus</t>
        </is>
      </c>
      <c r="AM275" s="2" t="inlineStr">
        <is>
          <t>3</t>
        </is>
      </c>
      <c r="AN275" s="2" t="inlineStr">
        <is>
          <t/>
        </is>
      </c>
      <c r="AO275" t="inlineStr">
        <is>
          <t>avustus, jonka täyttäminen edellyttää tai siihen kuuluu&lt;a href="https://iate.europa.eu/entry/result/925979/fi" target="_blank"&gt; EU:n turvallisuusluokiteltujen tietojen&lt;/a&gt; tuottamista, käsittelyä tai säilyttämistä</t>
        </is>
      </c>
      <c r="AP275" s="2" t="inlineStr">
        <is>
          <t>subvention classifiée</t>
        </is>
      </c>
      <c r="AQ275" s="2" t="inlineStr">
        <is>
          <t>3</t>
        </is>
      </c>
      <c r="AR275" s="2" t="inlineStr">
        <is>
          <t/>
        </is>
      </c>
      <c r="AS275" t="inlineStr">
        <is>
          <t>subvention, dont l'exécution nécessite ou implique la création, le traitement ou le stockage d'&lt;a href="https://iate.europa.eu/entry/result/925979/fr" target="_blank"&gt;ICUE&lt;/a&gt; (informations classifiées de l'UE)</t>
        </is>
      </c>
      <c r="AT275" t="inlineStr">
        <is>
          <t/>
        </is>
      </c>
      <c r="AU275" t="inlineStr">
        <is>
          <t/>
        </is>
      </c>
      <c r="AV275" t="inlineStr">
        <is>
          <t/>
        </is>
      </c>
      <c r="AW275" t="inlineStr">
        <is>
          <t/>
        </is>
      </c>
      <c r="AX275" s="2" t="inlineStr">
        <is>
          <t>klasificirana bespovratna sredstva</t>
        </is>
      </c>
      <c r="AY275" s="2" t="inlineStr">
        <is>
          <t>3</t>
        </is>
      </c>
      <c r="AZ275" s="2" t="inlineStr">
        <is>
          <t/>
        </is>
      </c>
      <c r="BA275" t="inlineStr">
        <is>
          <t/>
        </is>
      </c>
      <c r="BB275" t="inlineStr">
        <is>
          <t/>
        </is>
      </c>
      <c r="BC275" t="inlineStr">
        <is>
          <t/>
        </is>
      </c>
      <c r="BD275" t="inlineStr">
        <is>
          <t/>
        </is>
      </c>
      <c r="BE275" t="inlineStr">
        <is>
          <t/>
        </is>
      </c>
      <c r="BF275" s="2" t="inlineStr">
        <is>
          <t>sovvenzione classificata</t>
        </is>
      </c>
      <c r="BG275" s="2" t="inlineStr">
        <is>
          <t>3</t>
        </is>
      </c>
      <c r="BH275" s="2" t="inlineStr">
        <is>
          <t/>
        </is>
      </c>
      <c r="BI275" t="inlineStr">
        <is>
          <t>&lt;div&gt;sovvenzione la cui
esecuzione richiede o implica la creazione, il trattamento o la conservazione
di &lt;a href="https://iate.europa.eu/entry/result/925979/en-it" target="_blank"&gt;ICUE&lt;/a&gt;&lt;/div&gt;</t>
        </is>
      </c>
      <c r="BJ275" s="2" t="inlineStr">
        <is>
          <t>įslaptinta dotacija</t>
        </is>
      </c>
      <c r="BK275" s="2" t="inlineStr">
        <is>
          <t>3</t>
        </is>
      </c>
      <c r="BL275" s="2" t="inlineStr">
        <is>
          <t/>
        </is>
      </c>
      <c r="BM275" t="inlineStr">
        <is>
          <t/>
        </is>
      </c>
      <c r="BN275" s="2" t="inlineStr">
        <is>
          <t>klasificēta dotācija</t>
        </is>
      </c>
      <c r="BO275" s="2" t="inlineStr">
        <is>
          <t>3</t>
        </is>
      </c>
      <c r="BP275" s="2" t="inlineStr">
        <is>
          <t/>
        </is>
      </c>
      <c r="BQ275" t="inlineStr">
        <is>
          <t/>
        </is>
      </c>
      <c r="BR275" s="2" t="inlineStr">
        <is>
          <t>għotja klassifikata</t>
        </is>
      </c>
      <c r="BS275" s="2" t="inlineStr">
        <is>
          <t>3</t>
        </is>
      </c>
      <c r="BT275" s="2" t="inlineStr">
        <is>
          <t/>
        </is>
      </c>
      <c r="BU275" t="inlineStr">
        <is>
          <t>tip ta' għotja, li l-eżekuzzjoni tagħha teħtieġ jew tinvolvi l-ħolqien, it-trattament jew il-ħżin ta' &lt;a href="https://iate.europa.eu/entry/result/925979/mt" target="_blank"&gt;informazzjoni klassifikata tal-UE (IKUE)&lt;/a&gt;</t>
        </is>
      </c>
      <c r="BV275" s="2" t="inlineStr">
        <is>
          <t>gerubriceerde subsidie</t>
        </is>
      </c>
      <c r="BW275" s="2" t="inlineStr">
        <is>
          <t>3</t>
        </is>
      </c>
      <c r="BX275" s="2" t="inlineStr">
        <is>
          <t/>
        </is>
      </c>
      <c r="BY275" t="inlineStr">
        <is>
          <t>subsidie
 waarvan de uitvoering het genereren, verwerken of opslaan van gerubriceerde
 EU-gegevens (EUCI) vereist of omvat</t>
        </is>
      </c>
      <c r="BZ275" s="2" t="inlineStr">
        <is>
          <t>dotacja niejawna</t>
        </is>
      </c>
      <c r="CA275" s="2" t="inlineStr">
        <is>
          <t>3</t>
        </is>
      </c>
      <c r="CB275" s="2" t="inlineStr">
        <is>
          <t/>
        </is>
      </c>
      <c r="CC275" t="inlineStr">
        <is>
          <t/>
        </is>
      </c>
      <c r="CD275" s="2" t="inlineStr">
        <is>
          <t>subvenção classificada</t>
        </is>
      </c>
      <c r="CE275" s="2" t="inlineStr">
        <is>
          <t>3</t>
        </is>
      </c>
      <c r="CF275" s="2" t="inlineStr">
        <is>
          <t/>
        </is>
      </c>
      <c r="CG275" t="inlineStr">
        <is>
          <t>Subvenção concedida a um contrato cuja execução exija ou implique a produção, tratamento ou armazenamento de informações classificadas da União Europeia (ICUE).</t>
        </is>
      </c>
      <c r="CH275" s="2" t="inlineStr">
        <is>
          <t>grant clasificat</t>
        </is>
      </c>
      <c r="CI275" s="2" t="inlineStr">
        <is>
          <t>3</t>
        </is>
      </c>
      <c r="CJ275" s="2" t="inlineStr">
        <is>
          <t/>
        </is>
      </c>
      <c r="CK275" t="inlineStr">
        <is>
          <t/>
        </is>
      </c>
      <c r="CL275" s="2" t="inlineStr">
        <is>
          <t>utajovaný grant</t>
        </is>
      </c>
      <c r="CM275" s="2" t="inlineStr">
        <is>
          <t>3</t>
        </is>
      </c>
      <c r="CN275" s="2" t="inlineStr">
        <is>
          <t/>
        </is>
      </c>
      <c r="CO275" t="inlineStr">
        <is>
          <t>grant, ktorého plnenie si vyžaduje alebo zahŕňa vytvorenie, uchovávanie &lt;a href="https://iate.europa.eu/entry/result/925979/sk" target="_blank"&gt;utajovaných skutočností EÚ&lt;/a&gt; alebo manipuláciu s nimi</t>
        </is>
      </c>
      <c r="CP275" s="2" t="inlineStr">
        <is>
          <t>tajna donacija|
tajna nepovratna sredstva</t>
        </is>
      </c>
      <c r="CQ275" s="2" t="inlineStr">
        <is>
          <t>3|
3</t>
        </is>
      </c>
      <c r="CR275" s="2" t="inlineStr">
        <is>
          <t>|
proposed</t>
        </is>
      </c>
      <c r="CS275" t="inlineStr">
        <is>
          <t>donacija, katere izpolnitev vključuje ustvarjanje &lt;a href="https://iate.europa.eu/entry/result/925979/sl" target="_blank"&gt;tajnih podatkov EU&lt;/a&gt;, njihovo obravnavo ali hrambo</t>
        </is>
      </c>
      <c r="CT275" s="2" t="inlineStr">
        <is>
          <t>säkerhetsskyddsklassificerat bidrag</t>
        </is>
      </c>
      <c r="CU275" s="2" t="inlineStr">
        <is>
          <t>3</t>
        </is>
      </c>
      <c r="CV275" s="2" t="inlineStr">
        <is>
          <t/>
        </is>
      </c>
      <c r="CW275" t="inlineStr">
        <is>
          <t/>
        </is>
      </c>
    </row>
    <row r="276">
      <c r="A276" s="1" t="str">
        <f>HYPERLINK("https://iate.europa.eu/entry/result/3627111/all", "3627111")</f>
        <v>3627111</v>
      </c>
      <c r="B276" t="inlineStr">
        <is>
          <t>EDUCATION AND COMMUNICATIONS</t>
        </is>
      </c>
      <c r="C276" t="inlineStr">
        <is>
          <t>EDUCATION AND COMMUNICATIONS|information technology and data processing|computer system</t>
        </is>
      </c>
      <c r="D276" t="inlineStr">
        <is>
          <t>yes</t>
        </is>
      </c>
      <c r="E276" t="inlineStr">
        <is>
          <t/>
        </is>
      </c>
      <c r="F276" t="inlineStr">
        <is>
          <t/>
        </is>
      </c>
      <c r="G276" t="inlineStr">
        <is>
          <t/>
        </is>
      </c>
      <c r="H276" t="inlineStr">
        <is>
          <t/>
        </is>
      </c>
      <c r="I276" t="inlineStr">
        <is>
          <t/>
        </is>
      </c>
      <c r="J276" s="2" t="inlineStr">
        <is>
          <t>nulová důvěra</t>
        </is>
      </c>
      <c r="K276" s="2" t="inlineStr">
        <is>
          <t>3</t>
        </is>
      </c>
      <c r="L276" s="2" t="inlineStr">
        <is>
          <t/>
        </is>
      </c>
      <c r="M276" t="inlineStr">
        <is>
          <t>bezpečnostní model, soubor zásad návrhu systému a koordinovaná strategie
 kybernetické bezpečnosti a řízení systému založená na uznání existence 
hrozeb uvnitř tradičních hranic sítě i mimo ně</t>
        </is>
      </c>
      <c r="N276" s="2" t="inlineStr">
        <is>
          <t>zero trust|
nultillid</t>
        </is>
      </c>
      <c r="O276" s="2" t="inlineStr">
        <is>
          <t>3|
3</t>
        </is>
      </c>
      <c r="P276" s="2" t="inlineStr">
        <is>
          <t xml:space="preserve">|
</t>
        </is>
      </c>
      <c r="Q276" t="inlineStr">
        <is>
          <t>sikkerhedsmodel, der bygger på, at ingen kan betragtes som pålidelige, og at enhver persons identitet derfor bør verificeres, før der bliver givet adgang til data og systemer</t>
        </is>
      </c>
      <c r="R276" s="2" t="inlineStr">
        <is>
          <t>null Vertrauen|
Zero Trust</t>
        </is>
      </c>
      <c r="S276" s="2" t="inlineStr">
        <is>
          <t>3|
3</t>
        </is>
      </c>
      <c r="T276" s="2" t="inlineStr">
        <is>
          <t xml:space="preserve">|
</t>
        </is>
      </c>
      <c r="U276" t="inlineStr">
        <is>
          <t>Sicherheitsparadigma, das eine strenge Identitätsüberprüfung und eine explizite Berechtigung für jede Person oder Entität kombiniert, die versucht, auf Netzwerkressourcen zuzugreifen oder diese zu nutzen</t>
        </is>
      </c>
      <c r="V276" s="2" t="inlineStr">
        <is>
          <t>μηδενική εμπιστοσύνη</t>
        </is>
      </c>
      <c r="W276" s="2" t="inlineStr">
        <is>
          <t>3</t>
        </is>
      </c>
      <c r="X276" s="2" t="inlineStr">
        <is>
          <t/>
        </is>
      </c>
      <c r="Y276" t="inlineStr">
        <is>
          <t>στρατηγική προσέγγιση ως προς την κυβερνοασφάλεια ενός οργανισμού η οποία απαιτεί την επικύρωση κάθε σταδίου μιας ψηφιακής διάδρασης, καθώς προϋποθέτει ότι το δίκτυο είναι εκ φύσεως μη ασφαλές</t>
        </is>
      </c>
      <c r="Z276" s="2" t="inlineStr">
        <is>
          <t>zero trust</t>
        </is>
      </c>
      <c r="AA276" s="2" t="inlineStr">
        <is>
          <t>3</t>
        </is>
      </c>
      <c r="AB276" s="2" t="inlineStr">
        <is>
          <t/>
        </is>
      </c>
      <c r="AC276" t="inlineStr">
        <is>
          <t>strategic approach to cybersecurity that secures an organisation by eliminating implicit trust and continuously validating every stage of a digital interaction</t>
        </is>
      </c>
      <c r="AD276" s="2" t="inlineStr">
        <is>
          <t>confianza cero</t>
        </is>
      </c>
      <c r="AE276" s="2" t="inlineStr">
        <is>
          <t>3</t>
        </is>
      </c>
      <c r="AF276" s="2" t="inlineStr">
        <is>
          <t/>
        </is>
      </c>
      <c r="AG276" t="inlineStr">
        <is>
          <t>Enfoque adoptado en materia de ciberseguridad para proteger los entornos de negocios digitales modernos, basado en la creencia de que las 
organizaciones no deben confiar automáticamente en nada, ya sea fuera o 
dentro del perímetro de su red.</t>
        </is>
      </c>
      <c r="AH276" s="2" t="inlineStr">
        <is>
          <t>nullusaldus</t>
        </is>
      </c>
      <c r="AI276" s="2" t="inlineStr">
        <is>
          <t>3</t>
        </is>
      </c>
      <c r="AJ276" s="2" t="inlineStr">
        <is>
          <t/>
        </is>
      </c>
      <c r="AK276" t="inlineStr">
        <is>
          <t>infoturbe mudel, mis käsitleb iga ühendust potentsiaalse ohuna</t>
        </is>
      </c>
      <c r="AL276" t="inlineStr">
        <is>
          <t/>
        </is>
      </c>
      <c r="AM276" t="inlineStr">
        <is>
          <t/>
        </is>
      </c>
      <c r="AN276" t="inlineStr">
        <is>
          <t/>
        </is>
      </c>
      <c r="AO276" t="inlineStr">
        <is>
          <t/>
        </is>
      </c>
      <c r="AP276" s="2" t="inlineStr">
        <is>
          <t>zéro confiance|
vérification systématique|
confiance zéro</t>
        </is>
      </c>
      <c r="AQ276" s="2" t="inlineStr">
        <is>
          <t>3|
3|
3</t>
        </is>
      </c>
      <c r="AR276" s="2" t="inlineStr">
        <is>
          <t>admitted|
|
admitted</t>
        </is>
      </c>
      <c r="AS276" t="inlineStr">
        <is>
          <t>principe de sécurité informatique selon lequel les utilisateurs, applications et dispositifs doivent faire l'objet de vérifications systématiques et ne doivent pas être considérés comme fiables par défaut</t>
        </is>
      </c>
      <c r="AT276" t="inlineStr">
        <is>
          <t/>
        </is>
      </c>
      <c r="AU276" t="inlineStr">
        <is>
          <t/>
        </is>
      </c>
      <c r="AV276" t="inlineStr">
        <is>
          <t/>
        </is>
      </c>
      <c r="AW276" t="inlineStr">
        <is>
          <t/>
        </is>
      </c>
      <c r="AX276" s="2" t="inlineStr">
        <is>
          <t>nulto povjerenje</t>
        </is>
      </c>
      <c r="AY276" s="2" t="inlineStr">
        <is>
          <t>3</t>
        </is>
      </c>
      <c r="AZ276" s="2" t="inlineStr">
        <is>
          <t/>
        </is>
      </c>
      <c r="BA276" t="inlineStr">
        <is>
          <t>sigurnosni model, skup načela za projektiranje sustava te koordinirana strategija za kibersigurnost i upravljanje sustavom koji se temelje na priznavanju postojanja prijetnji unutar i izvan tradicionalnih granica mreže</t>
        </is>
      </c>
      <c r="BB276" t="inlineStr">
        <is>
          <t/>
        </is>
      </c>
      <c r="BC276" t="inlineStr">
        <is>
          <t/>
        </is>
      </c>
      <c r="BD276" t="inlineStr">
        <is>
          <t/>
        </is>
      </c>
      <c r="BE276" t="inlineStr">
        <is>
          <t/>
        </is>
      </c>
      <c r="BF276" s="2" t="inlineStr">
        <is>
          <t>zero trust</t>
        </is>
      </c>
      <c r="BG276" s="2" t="inlineStr">
        <is>
          <t>3</t>
        </is>
      </c>
      <c r="BH276" s="2" t="inlineStr">
        <is>
          <t/>
        </is>
      </c>
      <c r="BI276" t="inlineStr">
        <is>
          <t>modello di
sicurezza e strategia coordinata di cibersicurezza e di gestione dei sistemi, che
presuppongono l'assenza di un perimetro di rete aziendale affidabile e in base
ai quali ogni transazione di rete deve essere autenticata prima che possa
concretizzarsi</t>
        </is>
      </c>
      <c r="BJ276" s="2" t="inlineStr">
        <is>
          <t>nulinio pasitikėjimo metodas|
nulinis pasitikėjimas</t>
        </is>
      </c>
      <c r="BK276" s="2" t="inlineStr">
        <is>
          <t>3|
3</t>
        </is>
      </c>
      <c r="BL276" s="2" t="inlineStr">
        <is>
          <t xml:space="preserve">|
</t>
        </is>
      </c>
      <c r="BM276" t="inlineStr">
        <is>
          <t/>
        </is>
      </c>
      <c r="BN276" s="2" t="inlineStr">
        <is>
          <t>nulles uzticēšanās</t>
        </is>
      </c>
      <c r="BO276" s="2" t="inlineStr">
        <is>
          <t>2</t>
        </is>
      </c>
      <c r="BP276" s="2" t="inlineStr">
        <is>
          <t/>
        </is>
      </c>
      <c r="BQ276" t="inlineStr">
        <is>
          <t/>
        </is>
      </c>
      <c r="BR276" s="2" t="inlineStr">
        <is>
          <t>fiduċja żero</t>
        </is>
      </c>
      <c r="BS276" s="2" t="inlineStr">
        <is>
          <t>3</t>
        </is>
      </c>
      <c r="BT276" s="2" t="inlineStr">
        <is>
          <t/>
        </is>
      </c>
      <c r="BU276" t="inlineStr">
        <is>
          <t>mudell ta’ sigurtà, sett ta’ prinċipji tad-disinn tas-sistema, u strateġija kkoordinata taċ-ċibersigurtà u tal-ġestjoni tas-sistema li jibbażaw fuq ir-rikonoxximent tal-eżistenza ta’ theddid ġewwa u barra l-konfini tradizzjonali tan-network</t>
        </is>
      </c>
      <c r="BV276" s="2" t="inlineStr">
        <is>
          <t>zero trust</t>
        </is>
      </c>
      <c r="BW276" s="2" t="inlineStr">
        <is>
          <t>3</t>
        </is>
      </c>
      <c r="BX276" s="2" t="inlineStr">
        <is>
          <t/>
        </is>
      </c>
      <c r="BY276" t="inlineStr">
        <is>
          <t>"beveiligingsmodel,
 een reeks beginselen inzake systeemontwerp en een gecoördineerde strategie
 voor cyberbeveiliging en systeembeheer, gebaseerd op erkenning van het
 bestaan van dreigingen binnen en buiten de traditionele netwerkgrenzen"</t>
        </is>
      </c>
      <c r="BZ276" s="2" t="inlineStr">
        <is>
          <t>zerowe zaufanie</t>
        </is>
      </c>
      <c r="CA276" s="2" t="inlineStr">
        <is>
          <t>3</t>
        </is>
      </c>
      <c r="CB276" s="2" t="inlineStr">
        <is>
          <t/>
        </is>
      </c>
      <c r="CC276" t="inlineStr">
        <is>
          <t>model
cyberbezpieczeństwa zakładający brak zaufania wobec wszystkich - zewnętrznych i
wewnętrznych - użytkowników sieci; w podejściu tym przyjmuje się, że ataku na
zasoby można spodziewać się w każdej chwili i w każdym miejscu środowiska, a
środowisko będące własnością podmiotu (wewnętrzne) nie różni się ani nie jest
bardziej wiarygodne od środowiska niebędącego własnością podmiotu
(zewnętrznego)</t>
        </is>
      </c>
      <c r="CD276" s="2" t="inlineStr">
        <is>
          <t>confiança zero</t>
        </is>
      </c>
      <c r="CE276" s="2" t="inlineStr">
        <is>
          <t>3</t>
        </is>
      </c>
      <c r="CF276" s="2" t="inlineStr">
        <is>
          <t/>
        </is>
      </c>
      <c r="CG276" t="inlineStr">
        <is>
          <t>Modelo de segurança, conjunto de princípios de conceção de sistemas e estratégia coordenada de cibersegurança e de gestão de sistemas baseada no reconhecimento da existência de ameaças dentro e fora das fronteiras tradicionais de uma rede.</t>
        </is>
      </c>
      <c r="CH276" s="2" t="inlineStr">
        <is>
          <t>încredere zero</t>
        </is>
      </c>
      <c r="CI276" s="2" t="inlineStr">
        <is>
          <t>3</t>
        </is>
      </c>
      <c r="CJ276" s="2" t="inlineStr">
        <is>
          <t/>
        </is>
      </c>
      <c r="CK276" t="inlineStr">
        <is>
          <t/>
        </is>
      </c>
      <c r="CL276" s="2" t="inlineStr">
        <is>
          <t>nulová dôvera</t>
        </is>
      </c>
      <c r="CM276" s="2" t="inlineStr">
        <is>
          <t>3</t>
        </is>
      </c>
      <c r="CN276" s="2" t="inlineStr">
        <is>
          <t/>
        </is>
      </c>
      <c r="CO276" t="inlineStr">
        <is>
          <t>strategický prístup ku &lt;a href="https://iate.europa.eu/entry/result/2229866/sk" target="_blank"&gt;kybernetickej bezpečnosti&lt;/a&gt;, ktorý zabezpečuje organizáciu tým, že eliminuje implicitnú dôveru a neustále validuje každú fázu digitálnej interakcie</t>
        </is>
      </c>
      <c r="CP276" s="2" t="inlineStr">
        <is>
          <t>ničelno zaupanje</t>
        </is>
      </c>
      <c r="CQ276" s="2" t="inlineStr">
        <is>
          <t>3</t>
        </is>
      </c>
      <c r="CR276" s="2" t="inlineStr">
        <is>
          <t/>
        </is>
      </c>
      <c r="CS276" t="inlineStr">
        <is>
          <t/>
        </is>
      </c>
      <c r="CT276" s="2" t="inlineStr">
        <is>
          <t>nolltillit</t>
        </is>
      </c>
      <c r="CU276" s="2" t="inlineStr">
        <is>
          <t>3</t>
        </is>
      </c>
      <c r="CV276" s="2" t="inlineStr">
        <is>
          <t/>
        </is>
      </c>
      <c r="CW276" t="inlineStr">
        <is>
          <t>i it-säkerhet principen att inte lita på något som inte är identifierat och autentiserat vid varje interaktion</t>
        </is>
      </c>
    </row>
    <row r="277">
      <c r="A277" s="1" t="str">
        <f>HYPERLINK("https://iate.europa.eu/entry/result/3627107/all", "3627107")</f>
        <v>3627107</v>
      </c>
      <c r="B277" t="inlineStr">
        <is>
          <t>EDUCATION AND COMMUNICATIONS</t>
        </is>
      </c>
      <c r="C277" t="inlineStr">
        <is>
          <t>EDUCATION AND COMMUNICATIONS|information technology and data processing|computer system</t>
        </is>
      </c>
      <c r="D277" t="inlineStr">
        <is>
          <t>yes</t>
        </is>
      </c>
      <c r="E277" t="inlineStr">
        <is>
          <t/>
        </is>
      </c>
      <c r="F277" t="inlineStr">
        <is>
          <t/>
        </is>
      </c>
      <c r="G277" t="inlineStr">
        <is>
          <t/>
        </is>
      </c>
      <c r="H277" t="inlineStr">
        <is>
          <t/>
        </is>
      </c>
      <c r="I277" t="inlineStr">
        <is>
          <t/>
        </is>
      </c>
      <c r="J277" s="2" t="inlineStr">
        <is>
          <t>architektura na bázi nulové důvěry</t>
        </is>
      </c>
      <c r="K277" s="2" t="inlineStr">
        <is>
          <t>3</t>
        </is>
      </c>
      <c r="L277" s="2" t="inlineStr">
        <is>
          <t/>
        </is>
      </c>
      <c r="M277" t="inlineStr">
        <is>
          <t>&lt;div&gt;architektura, která vychází ze zásad modelu &lt;a href="https://iate.europa.eu/entry/result/72C69E88C984424391845DC0FD365FA0/cs?forceEcas=true" target="_blank"&gt;nulové důvěry&lt;/a&gt;&lt;/div&gt;</t>
        </is>
      </c>
      <c r="N277" s="2" t="inlineStr">
        <is>
          <t>nultillidsarkitektur|
zero trust-arkitektur</t>
        </is>
      </c>
      <c r="O277" s="2" t="inlineStr">
        <is>
          <t>3|
3</t>
        </is>
      </c>
      <c r="P277" s="2" t="inlineStr">
        <is>
          <t xml:space="preserve">|
</t>
        </is>
      </c>
      <c r="Q277" t="inlineStr">
        <is>
          <t>netværksarkitektur, der har til formål at bekæmpe &lt;a href="https://iate.europa.eu/entry/result/2213475/da" target="_blank"&gt;cybersikkerhedstrusler&lt;/a&gt; ved at betragte al trafik som fjendtlig</t>
        </is>
      </c>
      <c r="R277" s="2" t="inlineStr">
        <is>
          <t>Null-Vertrauen-Architektur</t>
        </is>
      </c>
      <c r="S277" s="2" t="inlineStr">
        <is>
          <t>3</t>
        </is>
      </c>
      <c r="T277" s="2" t="inlineStr">
        <is>
          <t/>
        </is>
      </c>
      <c r="U277" t="inlineStr">
        <is>
          <t/>
        </is>
      </c>
      <c r="V277" s="2" t="inlineStr">
        <is>
          <t>αρχιτεκτονική μηδενικής εμπιστοσύνης</t>
        </is>
      </c>
      <c r="W277" s="2" t="inlineStr">
        <is>
          <t>3</t>
        </is>
      </c>
      <c r="X277" s="2" t="inlineStr">
        <is>
          <t/>
        </is>
      </c>
      <c r="Y277" t="inlineStr">
        <is>
          <t>αρχιτεκτονική δικτύου που σχεδιάζεται ώστε να παρέχει προστασία έναντι κυβερνοαπειλών βάσει της προϋπόθεσης ότι το σύνολο των κινήσεων συνιστά απειλή</t>
        </is>
      </c>
      <c r="Z277" s="2" t="inlineStr">
        <is>
          <t>zero trust architecture</t>
        </is>
      </c>
      <c r="AA277" s="2" t="inlineStr">
        <is>
          <t>3</t>
        </is>
      </c>
      <c r="AB277" s="2" t="inlineStr">
        <is>
          <t/>
        </is>
      </c>
      <c r="AC277" t="inlineStr">
        <is>
          <t>network architecture designed to provide protection against cyber threats by assuming all traffic to be hostile</t>
        </is>
      </c>
      <c r="AD277" s="2" t="inlineStr">
        <is>
          <t>arquitectura de confianza cero</t>
        </is>
      </c>
      <c r="AE277" s="2" t="inlineStr">
        <is>
          <t>3</t>
        </is>
      </c>
      <c r="AF277" s="2" t="inlineStr">
        <is>
          <t/>
        </is>
      </c>
      <c r="AG277" t="inlineStr">
        <is>
          <t>Modelo de seguridad, conjunto de principios de diseño de sistemas y estrategia coordinada de ciberseguridad y gestión de sistemas 
basados en el reconocimiento de la existencia de amenazas tanto dentro 
como fuera de los límites tradicionales de las redes.</t>
        </is>
      </c>
      <c r="AH277" s="2" t="inlineStr">
        <is>
          <t>nullusaldusega arhitektuur</t>
        </is>
      </c>
      <c r="AI277" s="2" t="inlineStr">
        <is>
          <t>3</t>
        </is>
      </c>
      <c r="AJ277" s="2" t="inlineStr">
        <is>
          <t/>
        </is>
      </c>
      <c r="AK277" t="inlineStr">
        <is>
          <t>turvalisuse mudel, süsteemi projekteerimise põhimõtted ja küberturvalisuse ja süsteemihalduse koordineeritud strateegia, mis põhinevad tõdemusel, et ohud eksisteerivad nii sees- kui ka väljaspool tavapäraseid võrgupiire</t>
        </is>
      </c>
      <c r="AL277" t="inlineStr">
        <is>
          <t/>
        </is>
      </c>
      <c r="AM277" t="inlineStr">
        <is>
          <t/>
        </is>
      </c>
      <c r="AN277" t="inlineStr">
        <is>
          <t/>
        </is>
      </c>
      <c r="AO277" t="inlineStr">
        <is>
          <t/>
        </is>
      </c>
      <c r="AP277" s="2" t="inlineStr">
        <is>
          <t>architecture «zéro confiance»|
architecture à vérification systématique</t>
        </is>
      </c>
      <c r="AQ277" s="2" t="inlineStr">
        <is>
          <t>3|
3</t>
        </is>
      </c>
      <c r="AR277" s="2" t="inlineStr">
        <is>
          <t xml:space="preserve">admitted|
</t>
        </is>
      </c>
      <c r="AS277" t="inlineStr">
        <is>
          <t>modèle de sécurité informatique conforme au principe selon lequel les utilisateurs, applications et dispositifs doivent faire l'objet de vérifications systématiques et ne doivent pas être considérés comme fiables par défaut</t>
        </is>
      </c>
      <c r="AT277" t="inlineStr">
        <is>
          <t/>
        </is>
      </c>
      <c r="AU277" t="inlineStr">
        <is>
          <t/>
        </is>
      </c>
      <c r="AV277" t="inlineStr">
        <is>
          <t/>
        </is>
      </c>
      <c r="AW277" t="inlineStr">
        <is>
          <t/>
        </is>
      </c>
      <c r="AX277" s="2" t="inlineStr">
        <is>
          <t>arhitektura nultog povjerenja</t>
        </is>
      </c>
      <c r="AY277" s="2" t="inlineStr">
        <is>
          <t>3</t>
        </is>
      </c>
      <c r="AZ277" s="2" t="inlineStr">
        <is>
          <t/>
        </is>
      </c>
      <c r="BA277" t="inlineStr">
        <is>
          <t/>
        </is>
      </c>
      <c r="BB277" t="inlineStr">
        <is>
          <t/>
        </is>
      </c>
      <c r="BC277" t="inlineStr">
        <is>
          <t/>
        </is>
      </c>
      <c r="BD277" t="inlineStr">
        <is>
          <t/>
        </is>
      </c>
      <c r="BE277" t="inlineStr">
        <is>
          <t/>
        </is>
      </c>
      <c r="BF277" s="2" t="inlineStr">
        <is>
          <t>architettura zero trust</t>
        </is>
      </c>
      <c r="BG277" s="2" t="inlineStr">
        <is>
          <t>3</t>
        </is>
      </c>
      <c r="BH277" s="2" t="inlineStr">
        <is>
          <t/>
        </is>
      </c>
      <c r="BI277" t="inlineStr">
        <is>
          <t>architettura di
rete destinata a fornire una protezione efficace dalle minacce cibernetiche
basata sulla supposizione che ogni connessione sia pericolosa</t>
        </is>
      </c>
      <c r="BJ277" s="2" t="inlineStr">
        <is>
          <t>nulinio pasitikėjimo architektūra</t>
        </is>
      </c>
      <c r="BK277" s="2" t="inlineStr">
        <is>
          <t>3</t>
        </is>
      </c>
      <c r="BL277" s="2" t="inlineStr">
        <is>
          <t/>
        </is>
      </c>
      <c r="BM277" t="inlineStr">
        <is>
          <t/>
        </is>
      </c>
      <c r="BN277" s="2" t="inlineStr">
        <is>
          <t>nulles uzticēšanās arhitektūra</t>
        </is>
      </c>
      <c r="BO277" s="2" t="inlineStr">
        <is>
          <t>2</t>
        </is>
      </c>
      <c r="BP277" s="2" t="inlineStr">
        <is>
          <t/>
        </is>
      </c>
      <c r="BQ277" t="inlineStr">
        <is>
          <t/>
        </is>
      </c>
      <c r="BR277" s="2" t="inlineStr">
        <is>
          <t>arkitettura b'fiduċja żero</t>
        </is>
      </c>
      <c r="BS277" s="2" t="inlineStr">
        <is>
          <t>3</t>
        </is>
      </c>
      <c r="BT277" s="2" t="inlineStr">
        <is>
          <t/>
        </is>
      </c>
      <c r="BU277" t="inlineStr">
        <is>
          <t>arkitettura ta' network, imfassla apposta biex tipprovdi protezzjoni kontra theddid ċibernetiku billi tassumi li t-traffiku kollu jkun ostili</t>
        </is>
      </c>
      <c r="BV277" s="2" t="inlineStr">
        <is>
          <t>zero trust-architectuur</t>
        </is>
      </c>
      <c r="BW277" s="2" t="inlineStr">
        <is>
          <t>3</t>
        </is>
      </c>
      <c r="BX277" s="2" t="inlineStr">
        <is>
          <t/>
        </is>
      </c>
      <c r="BY277" t="inlineStr">
        <is>
          <t>netwerkarchitectuur
 die is ontworpen om bescherming te bieden tegen cyberdreigingen door ervan
 uit te gaan dat alle verkeer vijandig is</t>
        </is>
      </c>
      <c r="BZ277" s="2" t="inlineStr">
        <is>
          <t>architektura zerowego zaufania</t>
        </is>
      </c>
      <c r="CA277" s="2" t="inlineStr">
        <is>
          <t>3</t>
        </is>
      </c>
      <c r="CB277" s="2" t="inlineStr">
        <is>
          <t/>
        </is>
      </c>
      <c r="CC277" t="inlineStr">
        <is>
          <t>zbiór zasad przewodnich opierających się na zasadzie braku zaufania i regulujących przepływ pracy, projektowania systemu i operacji, mający na celu poprawę cyberbezpieczeństwa podmiotu, zapobieganie naruszeniom danych i ograniczanie niepożądanego ruchu wewnętrznego</t>
        </is>
      </c>
      <c r="CD277" s="2" t="inlineStr">
        <is>
          <t>arquitetura de confiança zero</t>
        </is>
      </c>
      <c r="CE277" s="2" t="inlineStr">
        <is>
          <t>3</t>
        </is>
      </c>
      <c r="CF277" s="2" t="inlineStr">
        <is>
          <t/>
        </is>
      </c>
      <c r="CG277" t="inlineStr">
        <is>
          <t>Arquitetura de rede concebida para proteger contra ameaças dentro e fora das fronteiras tradicionais dessa rede.</t>
        </is>
      </c>
      <c r="CH277" s="2" t="inlineStr">
        <is>
          <t>arhitectură de tip „încredere zero”|
arhitectură bazată pe modelul de încredere zero</t>
        </is>
      </c>
      <c r="CI277" s="2" t="inlineStr">
        <is>
          <t>3|
3</t>
        </is>
      </c>
      <c r="CJ277" s="2" t="inlineStr">
        <is>
          <t>proposed|
proposed</t>
        </is>
      </c>
      <c r="CK277" t="inlineStr">
        <is>
          <t/>
        </is>
      </c>
      <c r="CL277" s="2" t="inlineStr">
        <is>
          <t>architektúra nulovej dôvery</t>
        </is>
      </c>
      <c r="CM277" s="2" t="inlineStr">
        <is>
          <t>3</t>
        </is>
      </c>
      <c r="CN277" s="2" t="inlineStr">
        <is>
          <t/>
        </is>
      </c>
      <c r="CO277" t="inlineStr">
        <is>
          <t>sieťová architektúra navrhnutá tak, aby poskytovala ochranu pred &lt;a href="https://iate.europa.eu/entry/result/2213475/sk" target="_blank"&gt;kybernetickými hrozbami&lt;/a&gt; tým, že všetku dátovú prevádzku považuje za nepriateľskú</t>
        </is>
      </c>
      <c r="CP277" s="2" t="inlineStr">
        <is>
          <t>arhitektura ničelnega zaupanja</t>
        </is>
      </c>
      <c r="CQ277" s="2" t="inlineStr">
        <is>
          <t>3</t>
        </is>
      </c>
      <c r="CR277" s="2" t="inlineStr">
        <is>
          <t/>
        </is>
      </c>
      <c r="CS277" t="inlineStr">
        <is>
          <t>varnostni model, sklop načel zasnove sistemov ter usklajena strategija za kibernetsko varnost in upravljanje sistema na podlagi zavedanja, da grožnje obstajajo znotraj tradicionalnih meja omrežja in zunaj njih</t>
        </is>
      </c>
      <c r="CT277" s="2" t="inlineStr">
        <is>
          <t>nolltillit|
nolltillitsarkitektur</t>
        </is>
      </c>
      <c r="CU277" s="2" t="inlineStr">
        <is>
          <t>3|
3</t>
        </is>
      </c>
      <c r="CV277" s="2" t="inlineStr">
        <is>
          <t xml:space="preserve">|
</t>
        </is>
      </c>
      <c r="CW277" t="inlineStr">
        <is>
          <t/>
        </is>
      </c>
    </row>
    <row r="278">
      <c r="A278" s="1" t="str">
        <f>HYPERLINK("https://iate.europa.eu/entry/result/3577125/all", "3577125")</f>
        <v>3577125</v>
      </c>
      <c r="B278" t="inlineStr">
        <is>
          <t>EDUCATION AND COMMUNICATIONS;PRODUCTION, TECHNOLOGY AND RESEARCH</t>
        </is>
      </c>
      <c r="C278" t="inlineStr">
        <is>
          <t>EDUCATION AND COMMUNICATIONS|information and information processing;PRODUCTION, TECHNOLOGY AND RESEARCH|research and intellectual property|intellectual property</t>
        </is>
      </c>
      <c r="D278" t="inlineStr">
        <is>
          <t>yes</t>
        </is>
      </c>
      <c r="E278" t="inlineStr">
        <is>
          <t/>
        </is>
      </c>
      <c r="F278" t="inlineStr">
        <is>
          <t/>
        </is>
      </c>
      <c r="G278" t="inlineStr">
        <is>
          <t/>
        </is>
      </c>
      <c r="H278" t="inlineStr">
        <is>
          <t/>
        </is>
      </c>
      <c r="I278" t="inlineStr">
        <is>
          <t/>
        </is>
      </c>
      <c r="J278" t="inlineStr">
        <is>
          <t/>
        </is>
      </c>
      <c r="K278" t="inlineStr">
        <is>
          <t/>
        </is>
      </c>
      <c r="L278" t="inlineStr">
        <is>
          <t/>
        </is>
      </c>
      <c r="M278" t="inlineStr">
        <is>
          <t/>
        </is>
      </c>
      <c r="N278" t="inlineStr">
        <is>
          <t/>
        </is>
      </c>
      <c r="O278" t="inlineStr">
        <is>
          <t/>
        </is>
      </c>
      <c r="P278" t="inlineStr">
        <is>
          <t/>
        </is>
      </c>
      <c r="Q278" t="inlineStr">
        <is>
          <t/>
        </is>
      </c>
      <c r="R278" t="inlineStr">
        <is>
          <t/>
        </is>
      </c>
      <c r="S278" t="inlineStr">
        <is>
          <t/>
        </is>
      </c>
      <c r="T278" t="inlineStr">
        <is>
          <t/>
        </is>
      </c>
      <c r="U278" t="inlineStr">
        <is>
          <t/>
        </is>
      </c>
      <c r="V278" t="inlineStr">
        <is>
          <t/>
        </is>
      </c>
      <c r="W278" t="inlineStr">
        <is>
          <t/>
        </is>
      </c>
      <c r="X278" t="inlineStr">
        <is>
          <t/>
        </is>
      </c>
      <c r="Y278" t="inlineStr">
        <is>
          <t/>
        </is>
      </c>
      <c r="Z278" s="2" t="inlineStr">
        <is>
          <t>maker of a database</t>
        </is>
      </c>
      <c r="AA278" s="2" t="inlineStr">
        <is>
          <t>3</t>
        </is>
      </c>
      <c r="AB278" s="2" t="inlineStr">
        <is>
          <t/>
        </is>
      </c>
      <c r="AC278" t="inlineStr">
        <is>
          <t/>
        </is>
      </c>
      <c r="AD278" t="inlineStr">
        <is>
          <t/>
        </is>
      </c>
      <c r="AE278" t="inlineStr">
        <is>
          <t/>
        </is>
      </c>
      <c r="AF278" t="inlineStr">
        <is>
          <t/>
        </is>
      </c>
      <c r="AG278" t="inlineStr">
        <is>
          <t/>
        </is>
      </c>
      <c r="AH278" s="2" t="inlineStr">
        <is>
          <t>andmebaasi tegija</t>
        </is>
      </c>
      <c r="AI278" s="2" t="inlineStr">
        <is>
          <t>3</t>
        </is>
      </c>
      <c r="AJ278" s="2" t="inlineStr">
        <is>
          <t/>
        </is>
      </c>
      <c r="AK278" t="inlineStr">
        <is>
          <t>isik, kes on teinud kas laadilt, väärtuselt või suuruselt olulise investeeringu selle andmebaasi sisuks olevate andmete kogumiseks, omandamiseks, kontrollimiseks, süstematiseerimiseks või kättesaadavaks tegemiseks</t>
        </is>
      </c>
      <c r="AL278" t="inlineStr">
        <is>
          <t/>
        </is>
      </c>
      <c r="AM278" t="inlineStr">
        <is>
          <t/>
        </is>
      </c>
      <c r="AN278" t="inlineStr">
        <is>
          <t/>
        </is>
      </c>
      <c r="AO278" t="inlineStr">
        <is>
          <t/>
        </is>
      </c>
      <c r="AP278" s="2" t="inlineStr">
        <is>
          <t>fabricant d'une base de données</t>
        </is>
      </c>
      <c r="AQ278" s="2" t="inlineStr">
        <is>
          <t>3</t>
        </is>
      </c>
      <c r="AR278" s="2" t="inlineStr">
        <is>
          <t/>
        </is>
      </c>
      <c r="AS278" t="inlineStr">
        <is>
          <t/>
        </is>
      </c>
      <c r="AT278" t="inlineStr">
        <is>
          <t/>
        </is>
      </c>
      <c r="AU278" t="inlineStr">
        <is>
          <t/>
        </is>
      </c>
      <c r="AV278" t="inlineStr">
        <is>
          <t/>
        </is>
      </c>
      <c r="AW278" t="inlineStr">
        <is>
          <t/>
        </is>
      </c>
      <c r="AX278" t="inlineStr">
        <is>
          <t/>
        </is>
      </c>
      <c r="AY278" t="inlineStr">
        <is>
          <t/>
        </is>
      </c>
      <c r="AZ278" t="inlineStr">
        <is>
          <t/>
        </is>
      </c>
      <c r="BA278" t="inlineStr">
        <is>
          <t/>
        </is>
      </c>
      <c r="BB278" t="inlineStr">
        <is>
          <t/>
        </is>
      </c>
      <c r="BC278" t="inlineStr">
        <is>
          <t/>
        </is>
      </c>
      <c r="BD278" t="inlineStr">
        <is>
          <t/>
        </is>
      </c>
      <c r="BE278" t="inlineStr">
        <is>
          <t/>
        </is>
      </c>
      <c r="BF278" t="inlineStr">
        <is>
          <t/>
        </is>
      </c>
      <c r="BG278" t="inlineStr">
        <is>
          <t/>
        </is>
      </c>
      <c r="BH278" t="inlineStr">
        <is>
          <t/>
        </is>
      </c>
      <c r="BI278" t="inlineStr">
        <is>
          <t/>
        </is>
      </c>
      <c r="BJ278" t="inlineStr">
        <is>
          <t/>
        </is>
      </c>
      <c r="BK278" t="inlineStr">
        <is>
          <t/>
        </is>
      </c>
      <c r="BL278" t="inlineStr">
        <is>
          <t/>
        </is>
      </c>
      <c r="BM278" t="inlineStr">
        <is>
          <t/>
        </is>
      </c>
      <c r="BN278" t="inlineStr">
        <is>
          <t/>
        </is>
      </c>
      <c r="BO278" t="inlineStr">
        <is>
          <t/>
        </is>
      </c>
      <c r="BP278" t="inlineStr">
        <is>
          <t/>
        </is>
      </c>
      <c r="BQ278" t="inlineStr">
        <is>
          <t/>
        </is>
      </c>
      <c r="BR278" t="inlineStr">
        <is>
          <t/>
        </is>
      </c>
      <c r="BS278" t="inlineStr">
        <is>
          <t/>
        </is>
      </c>
      <c r="BT278" t="inlineStr">
        <is>
          <t/>
        </is>
      </c>
      <c r="BU278" t="inlineStr">
        <is>
          <t/>
        </is>
      </c>
      <c r="BV278" t="inlineStr">
        <is>
          <t/>
        </is>
      </c>
      <c r="BW278" t="inlineStr">
        <is>
          <t/>
        </is>
      </c>
      <c r="BX278" t="inlineStr">
        <is>
          <t/>
        </is>
      </c>
      <c r="BY278" t="inlineStr">
        <is>
          <t/>
        </is>
      </c>
      <c r="BZ278" s="2" t="inlineStr">
        <is>
          <t>producent bazy danych</t>
        </is>
      </c>
      <c r="CA278" s="2" t="inlineStr">
        <is>
          <t>3</t>
        </is>
      </c>
      <c r="CB278" s="2" t="inlineStr">
        <is>
          <t/>
        </is>
      </c>
      <c r="CC278" t="inlineStr">
        <is>
          <t>osoba fizyczna, prawna lub jednostka organizacyjna nieposiadająca osobowości prawnej, któraponosi ryzyko nakładu inwestycyjnego przy tworzeniu bazy danych</t>
        </is>
      </c>
      <c r="CD278" t="inlineStr">
        <is>
          <t/>
        </is>
      </c>
      <c r="CE278" t="inlineStr">
        <is>
          <t/>
        </is>
      </c>
      <c r="CF278" t="inlineStr">
        <is>
          <t/>
        </is>
      </c>
      <c r="CG278" t="inlineStr">
        <is>
          <t/>
        </is>
      </c>
      <c r="CH278" t="inlineStr">
        <is>
          <t/>
        </is>
      </c>
      <c r="CI278" t="inlineStr">
        <is>
          <t/>
        </is>
      </c>
      <c r="CJ278" t="inlineStr">
        <is>
          <t/>
        </is>
      </c>
      <c r="CK278" t="inlineStr">
        <is>
          <t/>
        </is>
      </c>
      <c r="CL278" t="inlineStr">
        <is>
          <t/>
        </is>
      </c>
      <c r="CM278" t="inlineStr">
        <is>
          <t/>
        </is>
      </c>
      <c r="CN278" t="inlineStr">
        <is>
          <t/>
        </is>
      </c>
      <c r="CO278" t="inlineStr">
        <is>
          <t/>
        </is>
      </c>
      <c r="CP278" t="inlineStr">
        <is>
          <t/>
        </is>
      </c>
      <c r="CQ278" t="inlineStr">
        <is>
          <t/>
        </is>
      </c>
      <c r="CR278" t="inlineStr">
        <is>
          <t/>
        </is>
      </c>
      <c r="CS278" t="inlineStr">
        <is>
          <t/>
        </is>
      </c>
      <c r="CT278" t="inlineStr">
        <is>
          <t/>
        </is>
      </c>
      <c r="CU278" t="inlineStr">
        <is>
          <t/>
        </is>
      </c>
      <c r="CV278" t="inlineStr">
        <is>
          <t/>
        </is>
      </c>
      <c r="CW278" t="inlineStr">
        <is>
          <t/>
        </is>
      </c>
    </row>
    <row r="279">
      <c r="A279" s="1" t="str">
        <f>HYPERLINK("https://iate.europa.eu/entry/result/3579671/all", "3579671")</f>
        <v>3579671</v>
      </c>
      <c r="B279" t="inlineStr">
        <is>
          <t>EDUCATION AND COMMUNICATIONS</t>
        </is>
      </c>
      <c r="C279" t="inlineStr">
        <is>
          <t>EDUCATION AND COMMUNICATIONS|information technology and data processing|data processing</t>
        </is>
      </c>
      <c r="D279" t="inlineStr">
        <is>
          <t>yes</t>
        </is>
      </c>
      <c r="E279" t="inlineStr">
        <is>
          <t/>
        </is>
      </c>
      <c r="F279" t="inlineStr">
        <is>
          <t/>
        </is>
      </c>
      <c r="G279" t="inlineStr">
        <is>
          <t/>
        </is>
      </c>
      <c r="H279" t="inlineStr">
        <is>
          <t/>
        </is>
      </c>
      <c r="I279" t="inlineStr">
        <is>
          <t/>
        </is>
      </c>
      <c r="J279" t="inlineStr">
        <is>
          <t/>
        </is>
      </c>
      <c r="K279" t="inlineStr">
        <is>
          <t/>
        </is>
      </c>
      <c r="L279" t="inlineStr">
        <is>
          <t/>
        </is>
      </c>
      <c r="M279" t="inlineStr">
        <is>
          <t/>
        </is>
      </c>
      <c r="N279" t="inlineStr">
        <is>
          <t/>
        </is>
      </c>
      <c r="O279" t="inlineStr">
        <is>
          <t/>
        </is>
      </c>
      <c r="P279" t="inlineStr">
        <is>
          <t/>
        </is>
      </c>
      <c r="Q279" t="inlineStr">
        <is>
          <t/>
        </is>
      </c>
      <c r="R279" t="inlineStr">
        <is>
          <t/>
        </is>
      </c>
      <c r="S279" t="inlineStr">
        <is>
          <t/>
        </is>
      </c>
      <c r="T279" t="inlineStr">
        <is>
          <t/>
        </is>
      </c>
      <c r="U279" t="inlineStr">
        <is>
          <t/>
        </is>
      </c>
      <c r="V279" t="inlineStr">
        <is>
          <t/>
        </is>
      </c>
      <c r="W279" t="inlineStr">
        <is>
          <t/>
        </is>
      </c>
      <c r="X279" t="inlineStr">
        <is>
          <t/>
        </is>
      </c>
      <c r="Y279" t="inlineStr">
        <is>
          <t/>
        </is>
      </c>
      <c r="Z279" s="2" t="inlineStr">
        <is>
          <t>derived data|
inferred data</t>
        </is>
      </c>
      <c r="AA279" s="2" t="inlineStr">
        <is>
          <t>3|
3</t>
        </is>
      </c>
      <c r="AB279" s="2" t="inlineStr">
        <is>
          <t xml:space="preserve">admitted|
</t>
        </is>
      </c>
      <c r="AC279" t="inlineStr">
        <is>
          <t>secondary data based on an analytic process of personal data</t>
        </is>
      </c>
      <c r="AD279" t="inlineStr">
        <is>
          <t/>
        </is>
      </c>
      <c r="AE279" t="inlineStr">
        <is>
          <t/>
        </is>
      </c>
      <c r="AF279" t="inlineStr">
        <is>
          <t/>
        </is>
      </c>
      <c r="AG279" t="inlineStr">
        <is>
          <t/>
        </is>
      </c>
      <c r="AH279" t="inlineStr">
        <is>
          <t/>
        </is>
      </c>
      <c r="AI279" t="inlineStr">
        <is>
          <t/>
        </is>
      </c>
      <c r="AJ279" t="inlineStr">
        <is>
          <t/>
        </is>
      </c>
      <c r="AK279" t="inlineStr">
        <is>
          <t/>
        </is>
      </c>
      <c r="AL279" t="inlineStr">
        <is>
          <t/>
        </is>
      </c>
      <c r="AM279" t="inlineStr">
        <is>
          <t/>
        </is>
      </c>
      <c r="AN279" t="inlineStr">
        <is>
          <t/>
        </is>
      </c>
      <c r="AO279" t="inlineStr">
        <is>
          <t/>
        </is>
      </c>
      <c r="AP279" t="inlineStr">
        <is>
          <t/>
        </is>
      </c>
      <c r="AQ279" t="inlineStr">
        <is>
          <t/>
        </is>
      </c>
      <c r="AR279" t="inlineStr">
        <is>
          <t/>
        </is>
      </c>
      <c r="AS279" t="inlineStr">
        <is>
          <t/>
        </is>
      </c>
      <c r="AT279" t="inlineStr">
        <is>
          <t/>
        </is>
      </c>
      <c r="AU279" t="inlineStr">
        <is>
          <t/>
        </is>
      </c>
      <c r="AV279" t="inlineStr">
        <is>
          <t/>
        </is>
      </c>
      <c r="AW279" t="inlineStr">
        <is>
          <t/>
        </is>
      </c>
      <c r="AX279" t="inlineStr">
        <is>
          <t/>
        </is>
      </c>
      <c r="AY279" t="inlineStr">
        <is>
          <t/>
        </is>
      </c>
      <c r="AZ279" t="inlineStr">
        <is>
          <t/>
        </is>
      </c>
      <c r="BA279" t="inlineStr">
        <is>
          <t/>
        </is>
      </c>
      <c r="BB279" t="inlineStr">
        <is>
          <t/>
        </is>
      </c>
      <c r="BC279" t="inlineStr">
        <is>
          <t/>
        </is>
      </c>
      <c r="BD279" t="inlineStr">
        <is>
          <t/>
        </is>
      </c>
      <c r="BE279" t="inlineStr">
        <is>
          <t/>
        </is>
      </c>
      <c r="BF279" t="inlineStr">
        <is>
          <t/>
        </is>
      </c>
      <c r="BG279" t="inlineStr">
        <is>
          <t/>
        </is>
      </c>
      <c r="BH279" t="inlineStr">
        <is>
          <t/>
        </is>
      </c>
      <c r="BI279" t="inlineStr">
        <is>
          <t/>
        </is>
      </c>
      <c r="BJ279" t="inlineStr">
        <is>
          <t/>
        </is>
      </c>
      <c r="BK279" t="inlineStr">
        <is>
          <t/>
        </is>
      </c>
      <c r="BL279" t="inlineStr">
        <is>
          <t/>
        </is>
      </c>
      <c r="BM279" t="inlineStr">
        <is>
          <t/>
        </is>
      </c>
      <c r="BN279" t="inlineStr">
        <is>
          <t/>
        </is>
      </c>
      <c r="BO279" t="inlineStr">
        <is>
          <t/>
        </is>
      </c>
      <c r="BP279" t="inlineStr">
        <is>
          <t/>
        </is>
      </c>
      <c r="BQ279" t="inlineStr">
        <is>
          <t/>
        </is>
      </c>
      <c r="BR279" t="inlineStr">
        <is>
          <t/>
        </is>
      </c>
      <c r="BS279" t="inlineStr">
        <is>
          <t/>
        </is>
      </c>
      <c r="BT279" t="inlineStr">
        <is>
          <t/>
        </is>
      </c>
      <c r="BU279" t="inlineStr">
        <is>
          <t/>
        </is>
      </c>
      <c r="BV279" t="inlineStr">
        <is>
          <t/>
        </is>
      </c>
      <c r="BW279" t="inlineStr">
        <is>
          <t/>
        </is>
      </c>
      <c r="BX279" t="inlineStr">
        <is>
          <t/>
        </is>
      </c>
      <c r="BY279" t="inlineStr">
        <is>
          <t/>
        </is>
      </c>
      <c r="BZ279" s="2" t="inlineStr">
        <is>
          <t>dane wywiedzione|
dane wywnioskowane</t>
        </is>
      </c>
      <c r="CA279" s="2" t="inlineStr">
        <is>
          <t>3|
3</t>
        </is>
      </c>
      <c r="CB279" s="2" t="inlineStr">
        <is>
          <t xml:space="preserve">|
</t>
        </is>
      </c>
      <c r="CC279" t="inlineStr">
        <is>
          <t>dane, których nie otrzymuje się wprost od użytkownika, tylko są one wytwarzane przez administratora danych z posiadanego zbioru danych i informacji na temat użytkownika na podstawie wniosków i dedukcji</t>
        </is>
      </c>
      <c r="CD279" t="inlineStr">
        <is>
          <t/>
        </is>
      </c>
      <c r="CE279" t="inlineStr">
        <is>
          <t/>
        </is>
      </c>
      <c r="CF279" t="inlineStr">
        <is>
          <t/>
        </is>
      </c>
      <c r="CG279" t="inlineStr">
        <is>
          <t/>
        </is>
      </c>
      <c r="CH279" t="inlineStr">
        <is>
          <t/>
        </is>
      </c>
      <c r="CI279" t="inlineStr">
        <is>
          <t/>
        </is>
      </c>
      <c r="CJ279" t="inlineStr">
        <is>
          <t/>
        </is>
      </c>
      <c r="CK279" t="inlineStr">
        <is>
          <t/>
        </is>
      </c>
      <c r="CL279" t="inlineStr">
        <is>
          <t/>
        </is>
      </c>
      <c r="CM279" t="inlineStr">
        <is>
          <t/>
        </is>
      </c>
      <c r="CN279" t="inlineStr">
        <is>
          <t/>
        </is>
      </c>
      <c r="CO279" t="inlineStr">
        <is>
          <t/>
        </is>
      </c>
      <c r="CP279" t="inlineStr">
        <is>
          <t/>
        </is>
      </c>
      <c r="CQ279" t="inlineStr">
        <is>
          <t/>
        </is>
      </c>
      <c r="CR279" t="inlineStr">
        <is>
          <t/>
        </is>
      </c>
      <c r="CS279" t="inlineStr">
        <is>
          <t/>
        </is>
      </c>
      <c r="CT279" s="2" t="inlineStr">
        <is>
          <t>härledd uppgift</t>
        </is>
      </c>
      <c r="CU279" s="2" t="inlineStr">
        <is>
          <t>3</t>
        </is>
      </c>
      <c r="CV279" s="2" t="inlineStr">
        <is>
          <t/>
        </is>
      </c>
      <c r="CW279" t="inlineStr">
        <is>
          <t>personuppgift som är en slutsats grundad på andra kända uppgifter om en person</t>
        </is>
      </c>
    </row>
    <row r="280">
      <c r="A280" s="1" t="str">
        <f>HYPERLINK("https://iate.europa.eu/entry/result/3536888/all", "3536888")</f>
        <v>3536888</v>
      </c>
      <c r="B280" t="inlineStr">
        <is>
          <t>EDUCATION AND COMMUNICATIONS</t>
        </is>
      </c>
      <c r="C280" t="inlineStr">
        <is>
          <t>EDUCATION AND COMMUNICATIONS|information and information processing</t>
        </is>
      </c>
      <c r="D280" t="inlineStr">
        <is>
          <t>yes</t>
        </is>
      </c>
      <c r="E280" t="inlineStr">
        <is>
          <t/>
        </is>
      </c>
      <c r="F280" s="2" t="inlineStr">
        <is>
          <t>защита на личния живот по подразбиране|
неприкосновеност по подразбиране|
неприкосновеност на личния живот по подразбиране</t>
        </is>
      </c>
      <c r="G280" s="2" t="inlineStr">
        <is>
          <t>2|
2|
2</t>
        </is>
      </c>
      <c r="H280" s="2" t="inlineStr">
        <is>
          <t xml:space="preserve">|
|
</t>
        </is>
      </c>
      <c r="I280" t="inlineStr">
        <is>
          <t/>
        </is>
      </c>
      <c r="J280" s="2" t="inlineStr">
        <is>
          <t>standardní nastavení ochrany soukromí</t>
        </is>
      </c>
      <c r="K280" s="2" t="inlineStr">
        <is>
          <t>3</t>
        </is>
      </c>
      <c r="L280" s="2" t="inlineStr">
        <is>
          <t/>
        </is>
      </c>
      <c r="M280" t="inlineStr">
        <is>
          <t>zásada, podle které by měl být v oblasti technologií standardně přednastaven nejvyšší stupeň ochrany osobních údajů</t>
        </is>
      </c>
      <c r="N280" s="2" t="inlineStr">
        <is>
          <t>privatlivsvenlige standardindstillinger|
privatlivsbeskyttelse som standard</t>
        </is>
      </c>
      <c r="O280" s="2" t="inlineStr">
        <is>
          <t>3|
3</t>
        </is>
      </c>
      <c r="P280" s="2" t="inlineStr">
        <is>
          <t xml:space="preserve">|
</t>
        </is>
      </c>
      <c r="Q280" t="inlineStr">
        <is>
          <t/>
        </is>
      </c>
      <c r="R280" s="2" t="inlineStr">
        <is>
          <t>datenschutzfreundliche Grundeinstellungen|
Privacy by Default</t>
        </is>
      </c>
      <c r="S280" s="2" t="inlineStr">
        <is>
          <t>3|
3</t>
        </is>
      </c>
      <c r="T280" s="2" t="inlineStr">
        <is>
          <t xml:space="preserve">|
</t>
        </is>
      </c>
      <c r="U280" t="inlineStr">
        <is>
          <t/>
        </is>
      </c>
      <c r="V280" s="2" t="inlineStr">
        <is>
          <t>εξ ορισμού προστασία της ιδιωτικής ζωής</t>
        </is>
      </c>
      <c r="W280" s="2" t="inlineStr">
        <is>
          <t>3</t>
        </is>
      </c>
      <c r="X280" s="2" t="inlineStr">
        <is>
          <t/>
        </is>
      </c>
      <c r="Y280" t="inlineStr">
        <is>
          <t/>
        </is>
      </c>
      <c r="Z280" s="2" t="inlineStr">
        <is>
          <t>privacy by default</t>
        </is>
      </c>
      <c r="AA280" s="2" t="inlineStr">
        <is>
          <t>3</t>
        </is>
      </c>
      <c r="AB280" s="2" t="inlineStr">
        <is>
          <t/>
        </is>
      </c>
      <c r="AC280" t="inlineStr">
        <is>
          <t>a principle according to which the highest privacy pre-settings are the default</t>
        </is>
      </c>
      <c r="AD280" s="2" t="inlineStr">
        <is>
          <t>protección de la intimidad por defecto</t>
        </is>
      </c>
      <c r="AE280" s="2" t="inlineStr">
        <is>
          <t>3</t>
        </is>
      </c>
      <c r="AF280" s="2" t="inlineStr">
        <is>
          <t/>
        </is>
      </c>
      <c r="AG280" t="inlineStr">
        <is>
          <t>Principio según el cual se concede, por defecto, el nivel más elevado de protección de la intimidad.</t>
        </is>
      </c>
      <c r="AH280" s="2" t="inlineStr">
        <is>
          <t>privaatsuse vaikesätted</t>
        </is>
      </c>
      <c r="AI280" s="2" t="inlineStr">
        <is>
          <t>3</t>
        </is>
      </c>
      <c r="AJ280" s="2" t="inlineStr">
        <is>
          <t/>
        </is>
      </c>
      <c r="AK280" t="inlineStr">
        <is>
          <t>põhimõte, mille kohaselt peavad sotsiaalvõrgustikud ja muud veebilehed olema algseadistatud nii, et need tagaksid maksimaalse võimaliku privaatsuse</t>
        </is>
      </c>
      <c r="AL280" s="2" t="inlineStr">
        <is>
          <t>oletusarvoinen yksityisyyden suoja</t>
        </is>
      </c>
      <c r="AM280" s="2" t="inlineStr">
        <is>
          <t>3</t>
        </is>
      </c>
      <c r="AN280" s="2" t="inlineStr">
        <is>
          <t/>
        </is>
      </c>
      <c r="AO280" t="inlineStr">
        <is>
          <t/>
        </is>
      </c>
      <c r="AP280" s="2" t="inlineStr">
        <is>
          <t>protection de la vie privée par défaut</t>
        </is>
      </c>
      <c r="AQ280" s="2" t="inlineStr">
        <is>
          <t>3</t>
        </is>
      </c>
      <c r="AR280" s="2" t="inlineStr">
        <is>
          <t/>
        </is>
      </c>
      <c r="AS280" t="inlineStr">
        <is>
          <t>principe selon lequel les paramètres de confidentialité sont configurés, par défaut, sur l'option assurant une protection maximale de la vie privée</t>
        </is>
      </c>
      <c r="AT280" s="2" t="inlineStr">
        <is>
          <t>príobháideachas trí réamhshocrú</t>
        </is>
      </c>
      <c r="AU280" s="2" t="inlineStr">
        <is>
          <t>3</t>
        </is>
      </c>
      <c r="AV280" s="2" t="inlineStr">
        <is>
          <t/>
        </is>
      </c>
      <c r="AW280" t="inlineStr">
        <is>
          <t/>
        </is>
      </c>
      <c r="AX280" s="2" t="inlineStr">
        <is>
          <t>zadana privatnost</t>
        </is>
      </c>
      <c r="AY280" s="2" t="inlineStr">
        <is>
          <t>3</t>
        </is>
      </c>
      <c r="AZ280" s="2" t="inlineStr">
        <is>
          <t/>
        </is>
      </c>
      <c r="BA280" t="inlineStr">
        <is>
          <t>načelo prema kojem su zadane postavke one koje jamče najveću privatnost</t>
        </is>
      </c>
      <c r="BB280" s="2" t="inlineStr">
        <is>
          <t>alapértelmezett adatvédelem</t>
        </is>
      </c>
      <c r="BC280" s="2" t="inlineStr">
        <is>
          <t>4</t>
        </is>
      </c>
      <c r="BD280" s="2" t="inlineStr">
        <is>
          <t/>
        </is>
      </c>
      <c r="BE280" t="inlineStr">
        <is>
          <t>az az elv, amely szerint alapértelmezésként maximális adatvédelmet biztosító beállításokat kell felkínálni</t>
        </is>
      </c>
      <c r="BF280" s="2" t="inlineStr">
        <is>
          <t>impostazioni automatiche di tutela della vita privata|
privacy by default</t>
        </is>
      </c>
      <c r="BG280" s="2" t="inlineStr">
        <is>
          <t>3|
3</t>
        </is>
      </c>
      <c r="BH280" s="2" t="inlineStr">
        <is>
          <t xml:space="preserve">|
</t>
        </is>
      </c>
      <c r="BI280" t="inlineStr">
        <is>
          <t>principio secondo il quale quando si utilizza un servizio on line le restrizioni sulla privacy sono impostate ai massimi livelli di protezione</t>
        </is>
      </c>
      <c r="BJ280" s="2" t="inlineStr">
        <is>
          <t>standartizuotoji privatumo apsauga</t>
        </is>
      </c>
      <c r="BK280" s="2" t="inlineStr">
        <is>
          <t>2</t>
        </is>
      </c>
      <c r="BL280" s="2" t="inlineStr">
        <is>
          <t/>
        </is>
      </c>
      <c r="BM280" t="inlineStr">
        <is>
          <t/>
        </is>
      </c>
      <c r="BN280" s="2" t="inlineStr">
        <is>
          <t>privātuma aizsardzība pēc noklusējuma</t>
        </is>
      </c>
      <c r="BO280" s="2" t="inlineStr">
        <is>
          <t>3</t>
        </is>
      </c>
      <c r="BP280" s="2" t="inlineStr">
        <is>
          <t/>
        </is>
      </c>
      <c r="BQ280" t="inlineStr">
        <is>
          <t/>
        </is>
      </c>
      <c r="BR280" s="2" t="inlineStr">
        <is>
          <t>parametri ta' privatezza prestabbiliti awtomatikament|
privatezza prestabbilita</t>
        </is>
      </c>
      <c r="BS280" s="2" t="inlineStr">
        <is>
          <t>3|
3</t>
        </is>
      </c>
      <c r="BT280" s="2" t="inlineStr">
        <is>
          <t xml:space="preserve">|
</t>
        </is>
      </c>
      <c r="BU280" t="inlineStr">
        <is>
          <t/>
        </is>
      </c>
      <c r="BV280" s="2" t="inlineStr">
        <is>
          <t>privacy by default|
privacy door standaardinstellingen</t>
        </is>
      </c>
      <c r="BW280" s="2" t="inlineStr">
        <is>
          <t>3|
3</t>
        </is>
      </c>
      <c r="BX280" s="2" t="inlineStr">
        <is>
          <t>|
preferred</t>
        </is>
      </c>
      <c r="BY280" t="inlineStr">
        <is>
          <t>beginsel dat de standaardinstellingen van een softwareprogramma de hoogst mogelijke privacy moeten bieden</t>
        </is>
      </c>
      <c r="BZ280" s="2" t="inlineStr">
        <is>
          <t>domyślna ochrona prywatności</t>
        </is>
      </c>
      <c r="CA280" s="2" t="inlineStr">
        <is>
          <t>3</t>
        </is>
      </c>
      <c r="CB280" s="2" t="inlineStr">
        <is>
          <t/>
        </is>
      </c>
      <c r="CC280" t="inlineStr">
        <is>
          <t>zasada, zgodnie z którą ochrona prywatności w środowisku internetowym jest niejako wbudowana a użytkownik nie musi stosować dodatkowych, skomplikowanych ustawień, by ją wyegzekwować</t>
        </is>
      </c>
      <c r="CD280" s="2" t="inlineStr">
        <is>
          <t>privacidade por defeito|
parâmetros predefinidos de proteção da privacidade</t>
        </is>
      </c>
      <c r="CE280" s="2" t="inlineStr">
        <is>
          <t>3|
3</t>
        </is>
      </c>
      <c r="CF280" s="2" t="inlineStr">
        <is>
          <t xml:space="preserve">preferred|
</t>
        </is>
      </c>
      <c r="CG280" t="inlineStr">
        <is>
          <t/>
        </is>
      </c>
      <c r="CH280" s="2" t="inlineStr">
        <is>
          <t>protejare implicită a vieții private</t>
        </is>
      </c>
      <c r="CI280" s="2" t="inlineStr">
        <is>
          <t>3</t>
        </is>
      </c>
      <c r="CJ280" s="2" t="inlineStr">
        <is>
          <t/>
        </is>
      </c>
      <c r="CK280" t="inlineStr">
        <is>
          <t>principiu potrivit căruia presetările cu cel mai înalt grad de protecție a datelor cu caracter presonal sunt folosite în mod implicit</t>
        </is>
      </c>
      <c r="CL280" s="2" t="inlineStr">
        <is>
          <t>štandardná ochrana súkromia</t>
        </is>
      </c>
      <c r="CM280" s="2" t="inlineStr">
        <is>
          <t>3</t>
        </is>
      </c>
      <c r="CN280" s="2" t="inlineStr">
        <is>
          <t/>
        </is>
      </c>
      <c r="CO280" t="inlineStr">
        <is>
          <t>zásada, podľa ktorej štandardnými nastaveniami sú také nastavenia, ktoré poskytujú čo nyjvyšší stupeň ochrany súkromia</t>
        </is>
      </c>
      <c r="CP280" s="2" t="inlineStr">
        <is>
          <t>privzeta zasebnost</t>
        </is>
      </c>
      <c r="CQ280" s="2" t="inlineStr">
        <is>
          <t>3</t>
        </is>
      </c>
      <c r="CR280" s="2" t="inlineStr">
        <is>
          <t/>
        </is>
      </c>
      <c r="CS280" t="inlineStr">
        <is>
          <t/>
        </is>
      </c>
      <c r="CT280" s="2" t="inlineStr">
        <is>
          <t>integritetsskydd som standard</t>
        </is>
      </c>
      <c r="CU280" s="2" t="inlineStr">
        <is>
          <t>3</t>
        </is>
      </c>
      <c r="CV280" s="2" t="inlineStr">
        <is>
          <t/>
        </is>
      </c>
      <c r="CW280" t="inlineStr">
        <is>
          <t/>
        </is>
      </c>
    </row>
    <row r="281">
      <c r="A281" s="1" t="str">
        <f>HYPERLINK("https://iate.europa.eu/entry/result/1604801/all", "1604801")</f>
        <v>1604801</v>
      </c>
      <c r="B281" t="inlineStr">
        <is>
          <t>INDUSTRY</t>
        </is>
      </c>
      <c r="C281" t="inlineStr">
        <is>
          <t>INDUSTRY|electronics and electrical engineering</t>
        </is>
      </c>
      <c r="D281" t="inlineStr">
        <is>
          <t>no</t>
        </is>
      </c>
      <c r="E281" t="inlineStr">
        <is>
          <t/>
        </is>
      </c>
      <c r="F281" t="inlineStr">
        <is>
          <t/>
        </is>
      </c>
      <c r="G281" t="inlineStr">
        <is>
          <t/>
        </is>
      </c>
      <c r="H281" t="inlineStr">
        <is>
          <t/>
        </is>
      </c>
      <c r="I281" t="inlineStr">
        <is>
          <t/>
        </is>
      </c>
      <c r="J281" t="inlineStr">
        <is>
          <t/>
        </is>
      </c>
      <c r="K281" t="inlineStr">
        <is>
          <t/>
        </is>
      </c>
      <c r="L281" t="inlineStr">
        <is>
          <t/>
        </is>
      </c>
      <c r="M281" t="inlineStr">
        <is>
          <t/>
        </is>
      </c>
      <c r="N281" s="2" t="inlineStr">
        <is>
          <t>digital signal processor</t>
        </is>
      </c>
      <c r="O281" s="2" t="inlineStr">
        <is>
          <t>3</t>
        </is>
      </c>
      <c r="P281" s="2" t="inlineStr">
        <is>
          <t/>
        </is>
      </c>
      <c r="Q281" t="inlineStr">
        <is>
          <t/>
        </is>
      </c>
      <c r="R281" s="2" t="inlineStr">
        <is>
          <t>digitaler Signalprozessor</t>
        </is>
      </c>
      <c r="S281" s="2" t="inlineStr">
        <is>
          <t>3</t>
        </is>
      </c>
      <c r="T281" s="2" t="inlineStr">
        <is>
          <t/>
        </is>
      </c>
      <c r="U281" t="inlineStr">
        <is>
          <t/>
        </is>
      </c>
      <c r="V281" s="2" t="inlineStr">
        <is>
          <t>επεξεργαστής ψηφιακών σημάτων</t>
        </is>
      </c>
      <c r="W281" s="2" t="inlineStr">
        <is>
          <t>3</t>
        </is>
      </c>
      <c r="X281" s="2" t="inlineStr">
        <is>
          <t/>
        </is>
      </c>
      <c r="Y281" t="inlineStr">
        <is>
          <t/>
        </is>
      </c>
      <c r="Z281" s="2" t="inlineStr">
        <is>
          <t>digital signal processor|
Digital Signal Processing|
DSP</t>
        </is>
      </c>
      <c r="AA281" s="2" t="inlineStr">
        <is>
          <t>3|
1|
3</t>
        </is>
      </c>
      <c r="AB281" s="2" t="inlineStr">
        <is>
          <t xml:space="preserve">|
|
</t>
        </is>
      </c>
      <c r="AC281" t="inlineStr">
        <is>
          <t>a general-purpose building block which can be programmed to perform a variety of digital signal processing functions</t>
        </is>
      </c>
      <c r="AD281" s="2" t="inlineStr">
        <is>
          <t>unidad de proceso de señales digitales</t>
        </is>
      </c>
      <c r="AE281" s="2" t="inlineStr">
        <is>
          <t>3</t>
        </is>
      </c>
      <c r="AF281" s="2" t="inlineStr">
        <is>
          <t/>
        </is>
      </c>
      <c r="AG281" t="inlineStr">
        <is>
          <t/>
        </is>
      </c>
      <c r="AH281" t="inlineStr">
        <is>
          <t/>
        </is>
      </c>
      <c r="AI281" t="inlineStr">
        <is>
          <t/>
        </is>
      </c>
      <c r="AJ281" t="inlineStr">
        <is>
          <t/>
        </is>
      </c>
      <c r="AK281" t="inlineStr">
        <is>
          <t/>
        </is>
      </c>
      <c r="AL281" s="2" t="inlineStr">
        <is>
          <t>digitaalinen signaalinkäsittelijä</t>
        </is>
      </c>
      <c r="AM281" s="2" t="inlineStr">
        <is>
          <t>3</t>
        </is>
      </c>
      <c r="AN281" s="2" t="inlineStr">
        <is>
          <t/>
        </is>
      </c>
      <c r="AO281" t="inlineStr">
        <is>
          <t/>
        </is>
      </c>
      <c r="AP281" s="2" t="inlineStr">
        <is>
          <t>organe de traitement de signaux numériques</t>
        </is>
      </c>
      <c r="AQ281" s="2" t="inlineStr">
        <is>
          <t>3</t>
        </is>
      </c>
      <c r="AR281" s="2" t="inlineStr">
        <is>
          <t/>
        </is>
      </c>
      <c r="AS281" t="inlineStr">
        <is>
          <t/>
        </is>
      </c>
      <c r="AT281" t="inlineStr">
        <is>
          <t/>
        </is>
      </c>
      <c r="AU281" t="inlineStr">
        <is>
          <t/>
        </is>
      </c>
      <c r="AV281" t="inlineStr">
        <is>
          <t/>
        </is>
      </c>
      <c r="AW281" t="inlineStr">
        <is>
          <t/>
        </is>
      </c>
      <c r="AX281" t="inlineStr">
        <is>
          <t/>
        </is>
      </c>
      <c r="AY281" t="inlineStr">
        <is>
          <t/>
        </is>
      </c>
      <c r="AZ281" t="inlineStr">
        <is>
          <t/>
        </is>
      </c>
      <c r="BA281" t="inlineStr">
        <is>
          <t/>
        </is>
      </c>
      <c r="BB281" t="inlineStr">
        <is>
          <t/>
        </is>
      </c>
      <c r="BC281" t="inlineStr">
        <is>
          <t/>
        </is>
      </c>
      <c r="BD281" t="inlineStr">
        <is>
          <t/>
        </is>
      </c>
      <c r="BE281" t="inlineStr">
        <is>
          <t/>
        </is>
      </c>
      <c r="BF281" s="2" t="inlineStr">
        <is>
          <t>elaboratore del segnale numerico</t>
        </is>
      </c>
      <c r="BG281" s="2" t="inlineStr">
        <is>
          <t>3</t>
        </is>
      </c>
      <c r="BH281" s="2" t="inlineStr">
        <is>
          <t/>
        </is>
      </c>
      <c r="BI281" t="inlineStr">
        <is>
          <t/>
        </is>
      </c>
      <c r="BJ281" t="inlineStr">
        <is>
          <t/>
        </is>
      </c>
      <c r="BK281" t="inlineStr">
        <is>
          <t/>
        </is>
      </c>
      <c r="BL281" t="inlineStr">
        <is>
          <t/>
        </is>
      </c>
      <c r="BM281" t="inlineStr">
        <is>
          <t/>
        </is>
      </c>
      <c r="BN281" t="inlineStr">
        <is>
          <t/>
        </is>
      </c>
      <c r="BO281" t="inlineStr">
        <is>
          <t/>
        </is>
      </c>
      <c r="BP281" t="inlineStr">
        <is>
          <t/>
        </is>
      </c>
      <c r="BQ281" t="inlineStr">
        <is>
          <t/>
        </is>
      </c>
      <c r="BR281" t="inlineStr">
        <is>
          <t/>
        </is>
      </c>
      <c r="BS281" t="inlineStr">
        <is>
          <t/>
        </is>
      </c>
      <c r="BT281" t="inlineStr">
        <is>
          <t/>
        </is>
      </c>
      <c r="BU281" t="inlineStr">
        <is>
          <t/>
        </is>
      </c>
      <c r="BV281" s="2" t="inlineStr">
        <is>
          <t>processor voor digitale signalen</t>
        </is>
      </c>
      <c r="BW281" s="2" t="inlineStr">
        <is>
          <t>3</t>
        </is>
      </c>
      <c r="BX281" s="2" t="inlineStr">
        <is>
          <t/>
        </is>
      </c>
      <c r="BY281" t="inlineStr">
        <is>
          <t/>
        </is>
      </c>
      <c r="BZ281" t="inlineStr">
        <is>
          <t/>
        </is>
      </c>
      <c r="CA281" t="inlineStr">
        <is>
          <t/>
        </is>
      </c>
      <c r="CB281" t="inlineStr">
        <is>
          <t/>
        </is>
      </c>
      <c r="CC281" t="inlineStr">
        <is>
          <t/>
        </is>
      </c>
      <c r="CD281" s="2" t="inlineStr">
        <is>
          <t>unidade de tratamento de sinais digitais</t>
        </is>
      </c>
      <c r="CE281" s="2" t="inlineStr">
        <is>
          <t>3</t>
        </is>
      </c>
      <c r="CF281" s="2" t="inlineStr">
        <is>
          <t/>
        </is>
      </c>
      <c r="CG281" t="inlineStr">
        <is>
          <t/>
        </is>
      </c>
      <c r="CH281" t="inlineStr">
        <is>
          <t/>
        </is>
      </c>
      <c r="CI281" t="inlineStr">
        <is>
          <t/>
        </is>
      </c>
      <c r="CJ281" t="inlineStr">
        <is>
          <t/>
        </is>
      </c>
      <c r="CK281" t="inlineStr">
        <is>
          <t/>
        </is>
      </c>
      <c r="CL281" t="inlineStr">
        <is>
          <t/>
        </is>
      </c>
      <c r="CM281" t="inlineStr">
        <is>
          <t/>
        </is>
      </c>
      <c r="CN281" t="inlineStr">
        <is>
          <t/>
        </is>
      </c>
      <c r="CO281" t="inlineStr">
        <is>
          <t/>
        </is>
      </c>
      <c r="CP281" s="2" t="inlineStr">
        <is>
          <t>procesor digitalnih signalov</t>
        </is>
      </c>
      <c r="CQ281" s="2" t="inlineStr">
        <is>
          <t>3</t>
        </is>
      </c>
      <c r="CR281" s="2" t="inlineStr">
        <is>
          <t/>
        </is>
      </c>
      <c r="CS281" t="inlineStr">
        <is>
          <t>namenski mikroprocesor za obdelovanje digitalnih
signalov</t>
        </is>
      </c>
      <c r="CT281" s="2" t="inlineStr">
        <is>
          <t>digital signalprocessor</t>
        </is>
      </c>
      <c r="CU281" s="2" t="inlineStr">
        <is>
          <t>3</t>
        </is>
      </c>
      <c r="CV281" s="2" t="inlineStr">
        <is>
          <t/>
        </is>
      </c>
      <c r="CW281" t="inlineStr">
        <is>
          <t/>
        </is>
      </c>
    </row>
    <row r="282">
      <c r="A282" s="1" t="str">
        <f>HYPERLINK("https://iate.europa.eu/entry/result/1611384/all", "1611384")</f>
        <v>1611384</v>
      </c>
      <c r="B282" t="inlineStr">
        <is>
          <t>EDUCATION AND COMMUNICATIONS;INDUSTRY</t>
        </is>
      </c>
      <c r="C282" t="inlineStr">
        <is>
          <t>EDUCATION AND COMMUNICATIONS|information technology and data processing;INDUSTRY|electronics and electrical engineering;EDUCATION AND COMMUNICATIONS|documentation|document|speech</t>
        </is>
      </c>
      <c r="D282" t="inlineStr">
        <is>
          <t>no</t>
        </is>
      </c>
      <c r="E282" t="inlineStr">
        <is>
          <t/>
        </is>
      </c>
      <c r="F282" s="2" t="inlineStr">
        <is>
          <t>обработка на реч</t>
        </is>
      </c>
      <c r="G282" s="2" t="inlineStr">
        <is>
          <t>3</t>
        </is>
      </c>
      <c r="H282" s="2" t="inlineStr">
        <is>
          <t/>
        </is>
      </c>
      <c r="I282" t="inlineStr">
        <is>
          <t>изучаване на речеви сигнали и методи за обработката им, при което сигналите обикновено се обработват в цифрово представяне, така че обработката на реч може да се разглежда като специален случай на цифрова обработка на сигнали, приложена към речеви сигнали</t>
        </is>
      </c>
      <c r="J282" t="inlineStr">
        <is>
          <t/>
        </is>
      </c>
      <c r="K282" t="inlineStr">
        <is>
          <t/>
        </is>
      </c>
      <c r="L282" t="inlineStr">
        <is>
          <t/>
        </is>
      </c>
      <c r="M282" t="inlineStr">
        <is>
          <t/>
        </is>
      </c>
      <c r="N282" s="2" t="inlineStr">
        <is>
          <t>talebehandling|
talesignalbehandling</t>
        </is>
      </c>
      <c r="O282" s="2" t="inlineStr">
        <is>
          <t>4|
3</t>
        </is>
      </c>
      <c r="P282" s="2" t="inlineStr">
        <is>
          <t xml:space="preserve">|
</t>
        </is>
      </c>
      <c r="Q282" t="inlineStr">
        <is>
          <t>behandling af talesignaler, oftest efter at disse er blevet repræsenteret som digitale signaler</t>
        </is>
      </c>
      <c r="R282" s="2" t="inlineStr">
        <is>
          <t>Verarbeitung von Sprachsignalen</t>
        </is>
      </c>
      <c r="S282" s="2" t="inlineStr">
        <is>
          <t>3</t>
        </is>
      </c>
      <c r="T282" s="2" t="inlineStr">
        <is>
          <t/>
        </is>
      </c>
      <c r="U282" t="inlineStr">
        <is>
          <t/>
        </is>
      </c>
      <c r="V282" s="2" t="inlineStr">
        <is>
          <t>επεξεργασίας ομιλίας|
επεξεργασίας σημάτων φωνής</t>
        </is>
      </c>
      <c r="W282" s="2" t="inlineStr">
        <is>
          <t>3|
3</t>
        </is>
      </c>
      <c r="X282" s="2" t="inlineStr">
        <is>
          <t xml:space="preserve">|
</t>
        </is>
      </c>
      <c r="Y282" t="inlineStr">
        <is>
          <t/>
        </is>
      </c>
      <c r="Z282" s="2" t="inlineStr">
        <is>
          <t>speech processing|
speech-processing</t>
        </is>
      </c>
      <c r="AA282" s="2" t="inlineStr">
        <is>
          <t>3|
1</t>
        </is>
      </c>
      <c r="AB282" s="2" t="inlineStr">
        <is>
          <t xml:space="preserve">|
</t>
        </is>
      </c>
      <c r="AC282" t="inlineStr">
        <is>
          <t>study of speech signals and processing, where the signals 
are usually processed in a digital representation, so speech processing 
can be regarded as a special case of digital signal processing, applied to speech signals</t>
        </is>
      </c>
      <c r="AD282" s="2" t="inlineStr">
        <is>
          <t>tratamiento de las señales vocales</t>
        </is>
      </c>
      <c r="AE282" s="2" t="inlineStr">
        <is>
          <t>3</t>
        </is>
      </c>
      <c r="AF282" s="2" t="inlineStr">
        <is>
          <t/>
        </is>
      </c>
      <c r="AG282" t="inlineStr">
        <is>
          <t/>
        </is>
      </c>
      <c r="AH282" s="2" t="inlineStr">
        <is>
          <t>kõnetöötlus</t>
        </is>
      </c>
      <c r="AI282" s="2" t="inlineStr">
        <is>
          <t>3</t>
        </is>
      </c>
      <c r="AJ282" s="2" t="inlineStr">
        <is>
          <t/>
        </is>
      </c>
      <c r="AK282" t="inlineStr">
        <is>
          <t>digitaalsete kõnesignaalide ja nende töötlemismeetodite uurimine. Kõnetöötluse alla kuuluvad: kõnetuvastus; kõnelejatuvastus (hääletuvastus) isiku autentimiseks; kõnesignaali kvaliteedi parandamine, näit. müra vähendamine; kõnesignaali kodeerimine selle tihendamiseks ja edastamiseks sidevõrgus; meditsiiniline kõneanalüüs kõneorganite patoloogia uurimiseks; kõnesüntees</t>
        </is>
      </c>
      <c r="AL282" s="2" t="inlineStr">
        <is>
          <t>puheenkäsittely|
puhesignaalin käsittely</t>
        </is>
      </c>
      <c r="AM282" s="2" t="inlineStr">
        <is>
          <t>2|
3</t>
        </is>
      </c>
      <c r="AN282" s="2" t="inlineStr">
        <is>
          <t xml:space="preserve">|
</t>
        </is>
      </c>
      <c r="AO282" t="inlineStr">
        <is>
          <t/>
        </is>
      </c>
      <c r="AP282" s="2" t="inlineStr">
        <is>
          <t>traitement de la parole</t>
        </is>
      </c>
      <c r="AQ282" s="2" t="inlineStr">
        <is>
          <t>3</t>
        </is>
      </c>
      <c r="AR282" s="2" t="inlineStr">
        <is>
          <t/>
        </is>
      </c>
      <c r="AS282" t="inlineStr">
        <is>
          <t>discipline technologique dont l'objectif est la captation, la transmission, l'identification et la synthèse de la parole</t>
        </is>
      </c>
      <c r="AT282" t="inlineStr">
        <is>
          <t/>
        </is>
      </c>
      <c r="AU282" t="inlineStr">
        <is>
          <t/>
        </is>
      </c>
      <c r="AV282" t="inlineStr">
        <is>
          <t/>
        </is>
      </c>
      <c r="AW282" t="inlineStr">
        <is>
          <t/>
        </is>
      </c>
      <c r="AX282" s="2" t="inlineStr">
        <is>
          <t>obrada govora</t>
        </is>
      </c>
      <c r="AY282" s="2" t="inlineStr">
        <is>
          <t>3</t>
        </is>
      </c>
      <c r="AZ282" s="2" t="inlineStr">
        <is>
          <t/>
        </is>
      </c>
      <c r="BA282" t="inlineStr">
        <is>
          <t/>
        </is>
      </c>
      <c r="BB282" t="inlineStr">
        <is>
          <t/>
        </is>
      </c>
      <c r="BC282" t="inlineStr">
        <is>
          <t/>
        </is>
      </c>
      <c r="BD282" t="inlineStr">
        <is>
          <t/>
        </is>
      </c>
      <c r="BE282" t="inlineStr">
        <is>
          <t/>
        </is>
      </c>
      <c r="BF282" s="2" t="inlineStr">
        <is>
          <t>trattamento dei segnali vocali</t>
        </is>
      </c>
      <c r="BG282" s="2" t="inlineStr">
        <is>
          <t>3</t>
        </is>
      </c>
      <c r="BH282" s="2" t="inlineStr">
        <is>
          <t/>
        </is>
      </c>
      <c r="BI282" t="inlineStr">
        <is>
          <t>disciplina
dell'informatica che si occupa della progettazione di sistemi informatici che
riconoscono le parole parlate</t>
        </is>
      </c>
      <c r="BJ282" s="2" t="inlineStr">
        <is>
          <t>kalbos apdorojimas|
šnekamosios kalbos apdorojimas</t>
        </is>
      </c>
      <c r="BK282" s="2" t="inlineStr">
        <is>
          <t>2|
2</t>
        </is>
      </c>
      <c r="BL282" s="2" t="inlineStr">
        <is>
          <t xml:space="preserve">|
</t>
        </is>
      </c>
      <c r="BM282" t="inlineStr">
        <is>
          <t>skaitmeninis garsinių kalbėjimo signalų analizės ir apdorojimo procesas</t>
        </is>
      </c>
      <c r="BN282" s="2" t="inlineStr">
        <is>
          <t>runas apstrāde</t>
        </is>
      </c>
      <c r="BO282" s="2" t="inlineStr">
        <is>
          <t>3</t>
        </is>
      </c>
      <c r="BP282" s="2" t="inlineStr">
        <is>
          <t/>
        </is>
      </c>
      <c r="BQ282" t="inlineStr">
        <is>
          <t/>
        </is>
      </c>
      <c r="BR282" s="2" t="inlineStr">
        <is>
          <t>ipproċessar tas-sinjali tal-leħen</t>
        </is>
      </c>
      <c r="BS282" s="2" t="inlineStr">
        <is>
          <t>2</t>
        </is>
      </c>
      <c r="BT282" s="2" t="inlineStr">
        <is>
          <t/>
        </is>
      </c>
      <c r="BU282" t="inlineStr">
        <is>
          <t>l-istudju tas-sinjali tal-leħen u l-metodi tal-ipproċessar tas-sinjali. Dawn is-sinjali normalment huma pproċessati f'rappreżentazzjoni diġitali u għaldaqstant l-ipproċessar tas-sinjali tal-leħen jista' jitqies bħala każ speċjali ta' pproċessar tas-sinjali diġitali applikat għas-sinjali tal-leħen</t>
        </is>
      </c>
      <c r="BV282" s="2" t="inlineStr">
        <is>
          <t>spraakverwerking</t>
        </is>
      </c>
      <c r="BW282" s="2" t="inlineStr">
        <is>
          <t>3</t>
        </is>
      </c>
      <c r="BX282" s="2" t="inlineStr">
        <is>
          <t/>
        </is>
      </c>
      <c r="BY282" t="inlineStr">
        <is>
          <t/>
        </is>
      </c>
      <c r="BZ282" s="2" t="inlineStr">
        <is>
          <t>przetwarzanie mowy</t>
        </is>
      </c>
      <c r="CA282" s="2" t="inlineStr">
        <is>
          <t>3</t>
        </is>
      </c>
      <c r="CB282" s="2" t="inlineStr">
        <is>
          <t/>
        </is>
      </c>
      <c r="CC282" t="inlineStr">
        <is>
          <t>dziedzina badań naukowych i technologii stanowiąca poddziedzinę przetwarzania sygnałów (&lt;a href="/entry/result/143028/all" id="ENTRY_TO_ENTRY_CONVERTER" target="_blank"&gt;IATE:143028&lt;/a&gt;) dotyczącą mowy; przykładowe zastosowania: automatyczne rozpoznawanie mowy, automatyczna konwersja tekstu pisanego na mowę, automatyczne tłumaczenie głosowe</t>
        </is>
      </c>
      <c r="CD282" s="2" t="inlineStr">
        <is>
          <t>tratamento dos sinais vocais</t>
        </is>
      </c>
      <c r="CE282" s="2" t="inlineStr">
        <is>
          <t>3</t>
        </is>
      </c>
      <c r="CF282" s="2" t="inlineStr">
        <is>
          <t/>
        </is>
      </c>
      <c r="CG282" t="inlineStr">
        <is>
          <t/>
        </is>
      </c>
      <c r="CH282" s="2" t="inlineStr">
        <is>
          <t>prelucrare a vorbirii|
prelucrare a semnalelor vocale</t>
        </is>
      </c>
      <c r="CI282" s="2" t="inlineStr">
        <is>
          <t>3|
3</t>
        </is>
      </c>
      <c r="CJ282" s="2" t="inlineStr">
        <is>
          <t xml:space="preserve">|
</t>
        </is>
      </c>
      <c r="CK282" t="inlineStr">
        <is>
          <t/>
        </is>
      </c>
      <c r="CL282" s="2" t="inlineStr">
        <is>
          <t>spracovanie reči</t>
        </is>
      </c>
      <c r="CM282" s="2" t="inlineStr">
        <is>
          <t>2</t>
        </is>
      </c>
      <c r="CN282" s="2" t="inlineStr">
        <is>
          <t/>
        </is>
      </c>
      <c r="CO282" t="inlineStr">
        <is>
          <t/>
        </is>
      </c>
      <c r="CP282" s="2" t="inlineStr">
        <is>
          <t>obdelava govora</t>
        </is>
      </c>
      <c r="CQ282" s="2" t="inlineStr">
        <is>
          <t>3</t>
        </is>
      </c>
      <c r="CR282" s="2" t="inlineStr">
        <is>
          <t/>
        </is>
      </c>
      <c r="CS282" t="inlineStr">
        <is>
          <t>proučevanje govornih signalov in metod obdelave teh signalov, pri čemer signale običajno obdelujemo v digitalni obliki, zato lahko obdelavo govora obravnavamo kot poseben primer obdelave digitalnih signalov, ki jo uporabljamo za govorne signale</t>
        </is>
      </c>
      <c r="CT282" s="2" t="inlineStr">
        <is>
          <t>signalbehandling för tal</t>
        </is>
      </c>
      <c r="CU282" s="2" t="inlineStr">
        <is>
          <t>3</t>
        </is>
      </c>
      <c r="CV282" s="2" t="inlineStr">
        <is>
          <t/>
        </is>
      </c>
      <c r="CW282" t="inlineStr">
        <is>
          <t/>
        </is>
      </c>
    </row>
    <row r="283">
      <c r="A283" s="1" t="str">
        <f>HYPERLINK("https://iate.europa.eu/entry/result/1606462/all", "1606462")</f>
        <v>1606462</v>
      </c>
      <c r="B283" t="inlineStr">
        <is>
          <t>INDUSTRY</t>
        </is>
      </c>
      <c r="C283" t="inlineStr">
        <is>
          <t>INDUSTRY|electronics and electrical engineering</t>
        </is>
      </c>
      <c r="D283" t="inlineStr">
        <is>
          <t>no</t>
        </is>
      </c>
      <c r="E283" t="inlineStr">
        <is>
          <t/>
        </is>
      </c>
      <c r="F283" t="inlineStr">
        <is>
          <t/>
        </is>
      </c>
      <c r="G283" t="inlineStr">
        <is>
          <t/>
        </is>
      </c>
      <c r="H283" t="inlineStr">
        <is>
          <t/>
        </is>
      </c>
      <c r="I283" t="inlineStr">
        <is>
          <t/>
        </is>
      </c>
      <c r="J283" t="inlineStr">
        <is>
          <t/>
        </is>
      </c>
      <c r="K283" t="inlineStr">
        <is>
          <t/>
        </is>
      </c>
      <c r="L283" t="inlineStr">
        <is>
          <t/>
        </is>
      </c>
      <c r="M283" t="inlineStr">
        <is>
          <t/>
        </is>
      </c>
      <c r="N283" s="2" t="inlineStr">
        <is>
          <t>interaktion menneske-maskine|
vekselvirkning menneske-maskine|
interaktion mellem mennesker og maskiner|
vekselvirkning mellem mennesker og maskiner</t>
        </is>
      </c>
      <c r="O283" s="2" t="inlineStr">
        <is>
          <t>3|
3|
3|
3</t>
        </is>
      </c>
      <c r="P283" s="2" t="inlineStr">
        <is>
          <t xml:space="preserve">|
|
|
</t>
        </is>
      </c>
      <c r="Q283" t="inlineStr">
        <is>
          <t/>
        </is>
      </c>
      <c r="R283" s="2" t="inlineStr">
        <is>
          <t>Mensch-Maschine-Interaktion|
Mensch/Maschine-Interaktion</t>
        </is>
      </c>
      <c r="S283" s="2" t="inlineStr">
        <is>
          <t>3|
3</t>
        </is>
      </c>
      <c r="T283" s="2" t="inlineStr">
        <is>
          <t xml:space="preserve">|
</t>
        </is>
      </c>
      <c r="U283" t="inlineStr">
        <is>
          <t/>
        </is>
      </c>
      <c r="V283" s="2" t="inlineStr">
        <is>
          <t>αλληλεπίδραση μεταξύ ανθρώπων και μηχανών|
αλληλεπίδραση ανθρώπου-μηχανής</t>
        </is>
      </c>
      <c r="W283" s="2" t="inlineStr">
        <is>
          <t>3|
3</t>
        </is>
      </c>
      <c r="X283" s="2" t="inlineStr">
        <is>
          <t xml:space="preserve">|
</t>
        </is>
      </c>
      <c r="Y283" t="inlineStr">
        <is>
          <t/>
        </is>
      </c>
      <c r="Z283" s="2" t="inlineStr">
        <is>
          <t>human machine interaction|
interaction between humans and machines</t>
        </is>
      </c>
      <c r="AA283" s="2" t="inlineStr">
        <is>
          <t>3|
3</t>
        </is>
      </c>
      <c r="AB283" s="2" t="inlineStr">
        <is>
          <t xml:space="preserve">|
</t>
        </is>
      </c>
      <c r="AC283" t="inlineStr">
        <is>
          <t/>
        </is>
      </c>
      <c r="AD283" s="2" t="inlineStr">
        <is>
          <t>diálogo hombre-máquina|
interacción entre el hombre y la máquina</t>
        </is>
      </c>
      <c r="AE283" s="2" t="inlineStr">
        <is>
          <t>3|
3</t>
        </is>
      </c>
      <c r="AF283" s="2" t="inlineStr">
        <is>
          <t xml:space="preserve">|
</t>
        </is>
      </c>
      <c r="AG283" t="inlineStr">
        <is>
          <t/>
        </is>
      </c>
      <c r="AH283" t="inlineStr">
        <is>
          <t/>
        </is>
      </c>
      <c r="AI283" t="inlineStr">
        <is>
          <t/>
        </is>
      </c>
      <c r="AJ283" t="inlineStr">
        <is>
          <t/>
        </is>
      </c>
      <c r="AK283" t="inlineStr">
        <is>
          <t/>
        </is>
      </c>
      <c r="AL283" s="2" t="inlineStr">
        <is>
          <t>ihmisen ja koneen vuorovaikutus</t>
        </is>
      </c>
      <c r="AM283" s="2" t="inlineStr">
        <is>
          <t>3</t>
        </is>
      </c>
      <c r="AN283" s="2" t="inlineStr">
        <is>
          <t/>
        </is>
      </c>
      <c r="AO283" t="inlineStr">
        <is>
          <t/>
        </is>
      </c>
      <c r="AP283" s="2" t="inlineStr">
        <is>
          <t>interaction entre l'homme et la machine|
interaction homme-machine</t>
        </is>
      </c>
      <c r="AQ283" s="2" t="inlineStr">
        <is>
          <t>3|
3</t>
        </is>
      </c>
      <c r="AR283" s="2" t="inlineStr">
        <is>
          <t xml:space="preserve">|
</t>
        </is>
      </c>
      <c r="AS283" t="inlineStr">
        <is>
          <t/>
        </is>
      </c>
      <c r="AT283" t="inlineStr">
        <is>
          <t/>
        </is>
      </c>
      <c r="AU283" t="inlineStr">
        <is>
          <t/>
        </is>
      </c>
      <c r="AV283" t="inlineStr">
        <is>
          <t/>
        </is>
      </c>
      <c r="AW283" t="inlineStr">
        <is>
          <t/>
        </is>
      </c>
      <c r="AX283" t="inlineStr">
        <is>
          <t/>
        </is>
      </c>
      <c r="AY283" t="inlineStr">
        <is>
          <t/>
        </is>
      </c>
      <c r="AZ283" t="inlineStr">
        <is>
          <t/>
        </is>
      </c>
      <c r="BA283" t="inlineStr">
        <is>
          <t/>
        </is>
      </c>
      <c r="BB283" t="inlineStr">
        <is>
          <t/>
        </is>
      </c>
      <c r="BC283" t="inlineStr">
        <is>
          <t/>
        </is>
      </c>
      <c r="BD283" t="inlineStr">
        <is>
          <t/>
        </is>
      </c>
      <c r="BE283" t="inlineStr">
        <is>
          <t/>
        </is>
      </c>
      <c r="BF283" s="2" t="inlineStr">
        <is>
          <t>interazione uomo-macchina</t>
        </is>
      </c>
      <c r="BG283" s="2" t="inlineStr">
        <is>
          <t>3</t>
        </is>
      </c>
      <c r="BH283" s="2" t="inlineStr">
        <is>
          <t/>
        </is>
      </c>
      <c r="BI283" t="inlineStr">
        <is>
          <t/>
        </is>
      </c>
      <c r="BJ283" t="inlineStr">
        <is>
          <t/>
        </is>
      </c>
      <c r="BK283" t="inlineStr">
        <is>
          <t/>
        </is>
      </c>
      <c r="BL283" t="inlineStr">
        <is>
          <t/>
        </is>
      </c>
      <c r="BM283" t="inlineStr">
        <is>
          <t/>
        </is>
      </c>
      <c r="BN283" t="inlineStr">
        <is>
          <t/>
        </is>
      </c>
      <c r="BO283" t="inlineStr">
        <is>
          <t/>
        </is>
      </c>
      <c r="BP283" t="inlineStr">
        <is>
          <t/>
        </is>
      </c>
      <c r="BQ283" t="inlineStr">
        <is>
          <t/>
        </is>
      </c>
      <c r="BR283" t="inlineStr">
        <is>
          <t/>
        </is>
      </c>
      <c r="BS283" t="inlineStr">
        <is>
          <t/>
        </is>
      </c>
      <c r="BT283" t="inlineStr">
        <is>
          <t/>
        </is>
      </c>
      <c r="BU283" t="inlineStr">
        <is>
          <t/>
        </is>
      </c>
      <c r="BV283" s="2" t="inlineStr">
        <is>
          <t>wisselwerking tussen mens en machine|
mens-machine-interactie</t>
        </is>
      </c>
      <c r="BW283" s="2" t="inlineStr">
        <is>
          <t>3|
3</t>
        </is>
      </c>
      <c r="BX283" s="2" t="inlineStr">
        <is>
          <t xml:space="preserve">|
</t>
        </is>
      </c>
      <c r="BY283" t="inlineStr">
        <is>
          <t/>
        </is>
      </c>
      <c r="BZ283" t="inlineStr">
        <is>
          <t/>
        </is>
      </c>
      <c r="CA283" t="inlineStr">
        <is>
          <t/>
        </is>
      </c>
      <c r="CB283" t="inlineStr">
        <is>
          <t/>
        </is>
      </c>
      <c r="CC283" t="inlineStr">
        <is>
          <t/>
        </is>
      </c>
      <c r="CD283" s="2" t="inlineStr">
        <is>
          <t>interação homem-máquina|
interação entre o homem e a máquina</t>
        </is>
      </c>
      <c r="CE283" s="2" t="inlineStr">
        <is>
          <t>3|
3</t>
        </is>
      </c>
      <c r="CF283" s="2" t="inlineStr">
        <is>
          <t xml:space="preserve">|
</t>
        </is>
      </c>
      <c r="CG283" t="inlineStr">
        <is>
          <t/>
        </is>
      </c>
      <c r="CH283" t="inlineStr">
        <is>
          <t/>
        </is>
      </c>
      <c r="CI283" t="inlineStr">
        <is>
          <t/>
        </is>
      </c>
      <c r="CJ283" t="inlineStr">
        <is>
          <t/>
        </is>
      </c>
      <c r="CK283" t="inlineStr">
        <is>
          <t/>
        </is>
      </c>
      <c r="CL283" t="inlineStr">
        <is>
          <t/>
        </is>
      </c>
      <c r="CM283" t="inlineStr">
        <is>
          <t/>
        </is>
      </c>
      <c r="CN283" t="inlineStr">
        <is>
          <t/>
        </is>
      </c>
      <c r="CO283" t="inlineStr">
        <is>
          <t/>
        </is>
      </c>
      <c r="CP283" t="inlineStr">
        <is>
          <t/>
        </is>
      </c>
      <c r="CQ283" t="inlineStr">
        <is>
          <t/>
        </is>
      </c>
      <c r="CR283" t="inlineStr">
        <is>
          <t/>
        </is>
      </c>
      <c r="CS283" t="inlineStr">
        <is>
          <t/>
        </is>
      </c>
      <c r="CT283" s="2" t="inlineStr">
        <is>
          <t>interaktion mellan människa och maskin|
människa-maskin-interaktion</t>
        </is>
      </c>
      <c r="CU283" s="2" t="inlineStr">
        <is>
          <t>3|
3</t>
        </is>
      </c>
      <c r="CV283" s="2" t="inlineStr">
        <is>
          <t xml:space="preserve">|
</t>
        </is>
      </c>
      <c r="CW283" t="inlineStr">
        <is>
          <t/>
        </is>
      </c>
    </row>
    <row r="284">
      <c r="A284" s="1" t="str">
        <f>HYPERLINK("https://iate.europa.eu/entry/result/1441963/all", "1441963")</f>
        <v>1441963</v>
      </c>
      <c r="B284" t="inlineStr">
        <is>
          <t>EDUCATION AND COMMUNICATIONS</t>
        </is>
      </c>
      <c r="C284" t="inlineStr">
        <is>
          <t>EDUCATION AND COMMUNICATIONS|information technology and data processing|data processing;EDUCATION AND COMMUNICATIONS|information technology and data processing|information technology industry</t>
        </is>
      </c>
      <c r="D284" t="inlineStr">
        <is>
          <t>yes</t>
        </is>
      </c>
      <c r="E284" t="inlineStr">
        <is>
          <t/>
        </is>
      </c>
      <c r="F284" s="2" t="inlineStr">
        <is>
          <t>устройство за съхранение</t>
        </is>
      </c>
      <c r="G284" s="2" t="inlineStr">
        <is>
          <t>3</t>
        </is>
      </c>
      <c r="H284" s="2" t="inlineStr">
        <is>
          <t/>
        </is>
      </c>
      <c r="I284" t="inlineStr">
        <is>
          <t>апарат за записване на компютърни данни в постоянна и полупостоянна форма</t>
        </is>
      </c>
      <c r="J284" s="2" t="inlineStr">
        <is>
          <t>paměť|
úložné zařízení|
paměťové zařízení</t>
        </is>
      </c>
      <c r="K284" s="2" t="inlineStr">
        <is>
          <t>3|
3|
3</t>
        </is>
      </c>
      <c r="L284" s="2" t="inlineStr">
        <is>
          <t xml:space="preserve">|
|
</t>
        </is>
      </c>
      <c r="M284" t="inlineStr">
        <is>
          <t>zařízení sloužící k ukládání, uchovávání a načítání dat</t>
        </is>
      </c>
      <c r="N284" s="2" t="inlineStr">
        <is>
          <t>lagringsenhed|
datalager|
lager|
lagerenhed|
hukommelse</t>
        </is>
      </c>
      <c r="O284" s="2" t="inlineStr">
        <is>
          <t>3|
3|
3|
3|
3</t>
        </is>
      </c>
      <c r="P284" s="2" t="inlineStr">
        <is>
          <t xml:space="preserve">|
|
|
|
</t>
        </is>
      </c>
      <c r="Q284" t="inlineStr">
        <is>
          <t>helhed af lagringsapparatur, lagringsmedium og på dette så varigt registrerede data, at enkeltvis tilgang til dataenheder henholdsvis poster er mulig</t>
        </is>
      </c>
      <c r="R284" s="2" t="inlineStr">
        <is>
          <t>Speicher|
Datenspeicher</t>
        </is>
      </c>
      <c r="S284" s="2" t="inlineStr">
        <is>
          <t>3|
3</t>
        </is>
      </c>
      <c r="T284" s="2" t="inlineStr">
        <is>
          <t xml:space="preserve">|
</t>
        </is>
      </c>
      <c r="U284" t="inlineStr">
        <is>
          <t>Gesamtheit aus Speichergerät, Speichermedium und auf diesem so dauerhaft fixierten Daten, dass der Zugriff auf einzelne Dateneinheiten bzw. Sätze möglich ist</t>
        </is>
      </c>
      <c r="V284" s="2" t="inlineStr">
        <is>
          <t>συσκευή αποθήκευσης</t>
        </is>
      </c>
      <c r="W284" s="2" t="inlineStr">
        <is>
          <t>3</t>
        </is>
      </c>
      <c r="X284" s="2" t="inlineStr">
        <is>
          <t/>
        </is>
      </c>
      <c r="Y284" t="inlineStr">
        <is>
          <t/>
        </is>
      </c>
      <c r="Z284" s="2" t="inlineStr">
        <is>
          <t>storage device|
storage|
memory</t>
        </is>
      </c>
      <c r="AA284" s="2" t="inlineStr">
        <is>
          <t>3|
3|
3</t>
        </is>
      </c>
      <c r="AB284" s="2" t="inlineStr">
        <is>
          <t xml:space="preserve">|
|
</t>
        </is>
      </c>
      <c r="AC284" t="inlineStr">
        <is>
          <t>device that can receive data and retain it for subsequent retrieval</t>
        </is>
      </c>
      <c r="AD284" s="2" t="inlineStr">
        <is>
          <t>memoria|
memoria de datos|
unidad de memoria</t>
        </is>
      </c>
      <c r="AE284" s="2" t="inlineStr">
        <is>
          <t>3|
3|
3</t>
        </is>
      </c>
      <c r="AF284" s="2" t="inlineStr">
        <is>
          <t xml:space="preserve">|
|
</t>
        </is>
      </c>
      <c r="AG284" t="inlineStr">
        <is>
          <t>Dispositivo que permite almacenar datos y recuperarlos posteriormente desde su almacenamiento, que puede ser químico, eléctrico, magnético, mecánico o sónico.</t>
        </is>
      </c>
      <c r="AH284" s="2" t="inlineStr">
        <is>
          <t>mälu|
mäluseade|
salvesti</t>
        </is>
      </c>
      <c r="AI284" s="2" t="inlineStr">
        <is>
          <t>3|
3|
3</t>
        </is>
      </c>
      <c r="AJ284" s="2" t="inlineStr">
        <is>
          <t xml:space="preserve">|
|
</t>
        </is>
      </c>
      <c r="AK284" t="inlineStr">
        <is>
          <t>Funktsionaalüksus, millesse saab andmed paigutada, milles neid saab hoida ja millest neid saab võtta.</t>
        </is>
      </c>
      <c r="AL284" s="2" t="inlineStr">
        <is>
          <t>muisti|
tallennusväline</t>
        </is>
      </c>
      <c r="AM284" s="2" t="inlineStr">
        <is>
          <t>3|
3</t>
        </is>
      </c>
      <c r="AN284" s="2" t="inlineStr">
        <is>
          <t xml:space="preserve">|
</t>
        </is>
      </c>
      <c r="AO284" t="inlineStr">
        <is>
          <t>laite (esim. kiintolevy), tietoväline (nauha, levyke jne.) tai elektroninen muistipiiri, johon tieto voidaan siirtää säilytettäväksi tai käsiteltäväksi</t>
        </is>
      </c>
      <c r="AP284" s="2" t="inlineStr">
        <is>
          <t>unité de stockage|
mémoire|
dispositif de stockage</t>
        </is>
      </c>
      <c r="AQ284" s="2" t="inlineStr">
        <is>
          <t>3|
3|
3</t>
        </is>
      </c>
      <c r="AR284" s="2" t="inlineStr">
        <is>
          <t xml:space="preserve">|
|
</t>
        </is>
      </c>
      <c r="AS284" t="inlineStr">
        <is>
          <t>unité fonctionnelle qui peut recevoir, conserver et restituer des données</t>
        </is>
      </c>
      <c r="AT284" s="2" t="inlineStr">
        <is>
          <t>gléas stórála</t>
        </is>
      </c>
      <c r="AU284" s="2" t="inlineStr">
        <is>
          <t>3</t>
        </is>
      </c>
      <c r="AV284" s="2" t="inlineStr">
        <is>
          <t/>
        </is>
      </c>
      <c r="AW284" t="inlineStr">
        <is>
          <t/>
        </is>
      </c>
      <c r="AX284" s="2" t="inlineStr">
        <is>
          <t>uređaj za pohranu</t>
        </is>
      </c>
      <c r="AY284" s="2" t="inlineStr">
        <is>
          <t>3</t>
        </is>
      </c>
      <c r="AZ284" s="2" t="inlineStr">
        <is>
          <t/>
        </is>
      </c>
      <c r="BA284" t="inlineStr">
        <is>
          <t/>
        </is>
      </c>
      <c r="BB284" s="2" t="inlineStr">
        <is>
          <t>elektronikus adathordozó|
memória|
tár|
tárolóhely</t>
        </is>
      </c>
      <c r="BC284" s="2" t="inlineStr">
        <is>
          <t>3|
3|
3|
3</t>
        </is>
      </c>
      <c r="BD284" s="2" t="inlineStr">
        <is>
          <t xml:space="preserve">|
|
|
</t>
        </is>
      </c>
      <c r="BE284" t="inlineStr">
        <is>
          <t/>
        </is>
      </c>
      <c r="BF284" s="2" t="inlineStr">
        <is>
          <t>memoria|
dispositivo di memorizzazione</t>
        </is>
      </c>
      <c r="BG284" s="2" t="inlineStr">
        <is>
          <t>3|
3</t>
        </is>
      </c>
      <c r="BH284" s="2" t="inlineStr">
        <is>
          <t xml:space="preserve">|
</t>
        </is>
      </c>
      <c r="BI284" t="inlineStr">
        <is>
          <t>dispositivo hardware che può conservare dati</t>
        </is>
      </c>
      <c r="BJ284" s="2" t="inlineStr">
        <is>
          <t>kaupiklis</t>
        </is>
      </c>
      <c r="BK284" s="2" t="inlineStr">
        <is>
          <t>3</t>
        </is>
      </c>
      <c r="BL284" s="2" t="inlineStr">
        <is>
          <t/>
        </is>
      </c>
      <c r="BM284" t="inlineStr">
        <is>
          <t>įtaisas duomenims kaupti ir laikyti</t>
        </is>
      </c>
      <c r="BN284" s="2" t="inlineStr">
        <is>
          <t>atmiņas ierīce</t>
        </is>
      </c>
      <c r="BO284" s="2" t="inlineStr">
        <is>
          <t>3</t>
        </is>
      </c>
      <c r="BP284" s="2" t="inlineStr">
        <is>
          <t/>
        </is>
      </c>
      <c r="BQ284" t="inlineStr">
        <is>
          <t>jebkura optiska vai magnētiska ierīce informācijas glabāšanai datorā</t>
        </is>
      </c>
      <c r="BR284" s="2" t="inlineStr">
        <is>
          <t>apparat għall-ħżin|
memorja</t>
        </is>
      </c>
      <c r="BS284" s="2" t="inlineStr">
        <is>
          <t>3|
3</t>
        </is>
      </c>
      <c r="BT284" s="2" t="inlineStr">
        <is>
          <t xml:space="preserve">|
</t>
        </is>
      </c>
      <c r="BU284" t="inlineStr">
        <is>
          <t>apparat li jkun jista' jirċievi data u jżommha għal użu fil-futur</t>
        </is>
      </c>
      <c r="BV284" s="2" t="inlineStr">
        <is>
          <t>geheugeneenheid|
geheugen|
opslagapparaat</t>
        </is>
      </c>
      <c r="BW284" s="2" t="inlineStr">
        <is>
          <t>3|
3|
3</t>
        </is>
      </c>
      <c r="BX284" s="2" t="inlineStr">
        <is>
          <t xml:space="preserve">|
|
</t>
        </is>
      </c>
      <c r="BY284" t="inlineStr">
        <is>
          <t>eenheid waarin gegevens vastgelegd en bewaard worden, om later te kunnen worden teruggezocht</t>
        </is>
      </c>
      <c r="BZ284" s="2" t="inlineStr">
        <is>
          <t>urządzenie pamięciowe</t>
        </is>
      </c>
      <c r="CA284" s="2" t="inlineStr">
        <is>
          <t>3</t>
        </is>
      </c>
      <c r="CB284" s="2" t="inlineStr">
        <is>
          <t/>
        </is>
      </c>
      <c r="CC284" t="inlineStr">
        <is>
          <t>urządzenie zewnętrzne komputera zdolne do trwałego przechowywania na ogół dużych ilości informacji</t>
        </is>
      </c>
      <c r="CD284" s="2" t="inlineStr">
        <is>
          <t>memória|
dispositivo de memória</t>
        </is>
      </c>
      <c r="CE284" s="2" t="inlineStr">
        <is>
          <t>3|
3</t>
        </is>
      </c>
      <c r="CF284" s="2" t="inlineStr">
        <is>
          <t xml:space="preserve">|
</t>
        </is>
      </c>
      <c r="CG284" t="inlineStr">
        <is>
          <t>Unidade funcional que pode receber, conservar e restituir dados.</t>
        </is>
      </c>
      <c r="CH284" s="2" t="inlineStr">
        <is>
          <t>memorie|
dispozitiv de stocare</t>
        </is>
      </c>
      <c r="CI284" s="2" t="inlineStr">
        <is>
          <t>3|
3</t>
        </is>
      </c>
      <c r="CJ284" s="2" t="inlineStr">
        <is>
          <t xml:space="preserve">|
</t>
        </is>
      </c>
      <c r="CK284" t="inlineStr">
        <is>
          <t>parte componentă a unui sistem electronic de calcul în care se memorează informațiile</t>
        </is>
      </c>
      <c r="CL284" s="2" t="inlineStr">
        <is>
          <t>pamäťové zariadenie|
pamäť</t>
        </is>
      </c>
      <c r="CM284" s="2" t="inlineStr">
        <is>
          <t>3|
3</t>
        </is>
      </c>
      <c r="CN284" s="2" t="inlineStr">
        <is>
          <t xml:space="preserve">|
</t>
        </is>
      </c>
      <c r="CO284" t="inlineStr">
        <is>
          <t>zariadenie, ktoré dokáže prijímať dáta a uchovávať ich a znovu ich získať na ďalšie použitie</t>
        </is>
      </c>
      <c r="CP284" s="2" t="inlineStr">
        <is>
          <t>pomnilniška naprava|
pomnilnik</t>
        </is>
      </c>
      <c r="CQ284" s="2" t="inlineStr">
        <is>
          <t>3|
3</t>
        </is>
      </c>
      <c r="CR284" s="2" t="inlineStr">
        <is>
          <t xml:space="preserve">|
</t>
        </is>
      </c>
      <c r="CS284" t="inlineStr">
        <is>
          <t/>
        </is>
      </c>
      <c r="CT284" s="2" t="inlineStr">
        <is>
          <t>minne</t>
        </is>
      </c>
      <c r="CU284" s="2" t="inlineStr">
        <is>
          <t>3</t>
        </is>
      </c>
      <c r="CV284" s="2" t="inlineStr">
        <is>
          <t/>
        </is>
      </c>
      <c r="CW284" t="inlineStr">
        <is>
          <t>enhet i vilken data kan placeras och förvaras och från vilken data kan återvinnas</t>
        </is>
      </c>
    </row>
    <row r="285">
      <c r="A285" s="1" t="str">
        <f>HYPERLINK("https://iate.europa.eu/entry/result/3521681/all", "3521681")</f>
        <v>3521681</v>
      </c>
      <c r="B285" t="inlineStr">
        <is>
          <t>EDUCATION AND COMMUNICATIONS</t>
        </is>
      </c>
      <c r="C285" t="inlineStr">
        <is>
          <t>EDUCATION AND COMMUNICATIONS|information technology and data processing</t>
        </is>
      </c>
      <c r="D285" t="inlineStr">
        <is>
          <t>yes</t>
        </is>
      </c>
      <c r="E285" t="inlineStr">
        <is>
          <t/>
        </is>
      </c>
      <c r="F285" s="2" t="inlineStr">
        <is>
          <t>мрежова връзка</t>
        </is>
      </c>
      <c r="G285" s="2" t="inlineStr">
        <is>
          <t>3</t>
        </is>
      </c>
      <c r="H285" s="2" t="inlineStr">
        <is>
          <t/>
        </is>
      </c>
      <c r="I285" t="inlineStr">
        <is>
          <t>логическа връзка между два или повече мрежови елемента в различни мрежи</t>
        </is>
      </c>
      <c r="J285" s="2" t="inlineStr">
        <is>
          <t>síťové spojení|
síťové připojení|
připojení k síti</t>
        </is>
      </c>
      <c r="K285" s="2" t="inlineStr">
        <is>
          <t>3|
3|
3</t>
        </is>
      </c>
      <c r="L285" s="2" t="inlineStr">
        <is>
          <t>|
|
preferred</t>
        </is>
      </c>
      <c r="M285" t="inlineStr">
        <is>
          <t>logické spojení mezi dvěma nebo více síťovými prvky v různých sítích</t>
        </is>
      </c>
      <c r="N285" s="2" t="inlineStr">
        <is>
          <t>netværkstilslutning</t>
        </is>
      </c>
      <c r="O285" s="2" t="inlineStr">
        <is>
          <t>3</t>
        </is>
      </c>
      <c r="P285" s="2" t="inlineStr">
        <is>
          <t/>
        </is>
      </c>
      <c r="Q285" t="inlineStr">
        <is>
          <t>"logisk tilslutning mellem to eller flere netværkselementer i forskellige netværk"</t>
        </is>
      </c>
      <c r="R285" s="2" t="inlineStr">
        <is>
          <t>Netzübergang</t>
        </is>
      </c>
      <c r="S285" s="2" t="inlineStr">
        <is>
          <t>3</t>
        </is>
      </c>
      <c r="T285" s="2" t="inlineStr">
        <is>
          <t/>
        </is>
      </c>
      <c r="U285" t="inlineStr">
        <is>
          <t>logische Verbindung zwischen zwei oder mehr Netzelementen in verschiedenen Netzen</t>
        </is>
      </c>
      <c r="V285" s="2" t="inlineStr">
        <is>
          <t>σύνδεση δικτύου</t>
        </is>
      </c>
      <c r="W285" s="2" t="inlineStr">
        <is>
          <t>3</t>
        </is>
      </c>
      <c r="X285" s="2" t="inlineStr">
        <is>
          <t/>
        </is>
      </c>
      <c r="Y285" t="inlineStr">
        <is>
          <t>Αναπαριστά μια λογική σύνδεση μεταξύ δύο ή περισσότερων στοιχείων δικτύου σε διαφορετικά δίκτυα</t>
        </is>
      </c>
      <c r="Z285" s="2" t="inlineStr">
        <is>
          <t>network connection</t>
        </is>
      </c>
      <c r="AA285" s="2" t="inlineStr">
        <is>
          <t>3</t>
        </is>
      </c>
      <c r="AB285" s="2" t="inlineStr">
        <is>
          <t/>
        </is>
      </c>
      <c r="AC285" t="inlineStr">
        <is>
          <t>logical connection between two or more network elements in different networks</t>
        </is>
      </c>
      <c r="AD285" s="2" t="inlineStr">
        <is>
          <t>conexión de redes</t>
        </is>
      </c>
      <c r="AE285" s="2" t="inlineStr">
        <is>
          <t>3</t>
        </is>
      </c>
      <c r="AF285" s="2" t="inlineStr">
        <is>
          <t/>
        </is>
      </c>
      <c r="AG285" t="inlineStr">
        <is>
          <t>Conexión lógica entre dos o más elementos de red de redes diferentes.</t>
        </is>
      </c>
      <c r="AH285" s="2" t="inlineStr">
        <is>
          <t>võrguühendus</t>
        </is>
      </c>
      <c r="AI285" s="2" t="inlineStr">
        <is>
          <t>3</t>
        </is>
      </c>
      <c r="AJ285" s="2" t="inlineStr">
        <is>
          <t/>
        </is>
      </c>
      <c r="AK285" t="inlineStr">
        <is>
          <t>loogiline ühendus eri võrkude kahe või enama võrguelemendi vahel</t>
        </is>
      </c>
      <c r="AL285" s="2" t="inlineStr">
        <is>
          <t>verkkoyhteys</t>
        </is>
      </c>
      <c r="AM285" s="2" t="inlineStr">
        <is>
          <t>3</t>
        </is>
      </c>
      <c r="AN285" s="2" t="inlineStr">
        <is>
          <t/>
        </is>
      </c>
      <c r="AO285" t="inlineStr">
        <is>
          <t>looginen yhteys kahden tai useamman verkkoelementin välillä eri verkoissa</t>
        </is>
      </c>
      <c r="AP285" s="2" t="inlineStr">
        <is>
          <t>connexion réseau|
connexion de réseau</t>
        </is>
      </c>
      <c r="AQ285" s="2" t="inlineStr">
        <is>
          <t>3|
3</t>
        </is>
      </c>
      <c r="AR285" s="2" t="inlineStr">
        <is>
          <t xml:space="preserve">|
</t>
        </is>
      </c>
      <c r="AS285" t="inlineStr">
        <is>
          <t>connexion logique entre deux ou plusieurs éléments de réseau dans des réseaux différents</t>
        </is>
      </c>
      <c r="AT285" s="2" t="inlineStr">
        <is>
          <t>nasc líonra</t>
        </is>
      </c>
      <c r="AU285" s="2" t="inlineStr">
        <is>
          <t>3</t>
        </is>
      </c>
      <c r="AV285" s="2" t="inlineStr">
        <is>
          <t/>
        </is>
      </c>
      <c r="AW285" t="inlineStr">
        <is>
          <t/>
        </is>
      </c>
      <c r="AX285" t="inlineStr">
        <is>
          <t/>
        </is>
      </c>
      <c r="AY285" t="inlineStr">
        <is>
          <t/>
        </is>
      </c>
      <c r="AZ285" t="inlineStr">
        <is>
          <t/>
        </is>
      </c>
      <c r="BA285" t="inlineStr">
        <is>
          <t/>
        </is>
      </c>
      <c r="BB285" s="2" t="inlineStr">
        <is>
          <t>hálózati kapcsolat</t>
        </is>
      </c>
      <c r="BC285" s="2" t="inlineStr">
        <is>
          <t>4</t>
        </is>
      </c>
      <c r="BD285" s="2" t="inlineStr">
        <is>
          <t/>
        </is>
      </c>
      <c r="BE285" t="inlineStr">
        <is>
          <t>különböző hálózatok két vagy több hálózati eleme közötti logikai kapcsolat</t>
        </is>
      </c>
      <c r="BF285" s="2" t="inlineStr">
        <is>
          <t>collegamento di rete</t>
        </is>
      </c>
      <c r="BG285" s="2" t="inlineStr">
        <is>
          <t>3</t>
        </is>
      </c>
      <c r="BH285" s="2" t="inlineStr">
        <is>
          <t/>
        </is>
      </c>
      <c r="BI285" t="inlineStr">
        <is>
          <t>collegamento logico tra due o più elementi di rete appartenenti a reti diverse</t>
        </is>
      </c>
      <c r="BJ285" s="2" t="inlineStr">
        <is>
          <t>tinklų ryšys</t>
        </is>
      </c>
      <c r="BK285" s="2" t="inlineStr">
        <is>
          <t>3</t>
        </is>
      </c>
      <c r="BL285" s="2" t="inlineStr">
        <is>
          <t/>
        </is>
      </c>
      <c r="BM285" t="inlineStr">
        <is>
          <t>loginis ryšys tarp dviejų ar daugiau įvairių tinklų tinklo elementų</t>
        </is>
      </c>
      <c r="BN285" s="2" t="inlineStr">
        <is>
          <t>tīkla savienojums</t>
        </is>
      </c>
      <c r="BO285" s="2" t="inlineStr">
        <is>
          <t>2</t>
        </is>
      </c>
      <c r="BP285" s="2" t="inlineStr">
        <is>
          <t/>
        </is>
      </c>
      <c r="BQ285" t="inlineStr">
        <is>
          <t/>
        </is>
      </c>
      <c r="BR285" s="2" t="inlineStr">
        <is>
          <t>konnessjoni ta' network</t>
        </is>
      </c>
      <c r="BS285" s="2" t="inlineStr">
        <is>
          <t>3</t>
        </is>
      </c>
      <c r="BT285" s="2" t="inlineStr">
        <is>
          <t/>
        </is>
      </c>
      <c r="BU285" t="inlineStr">
        <is>
          <t>konnessjoni loġika bejn żewġ elementi tan-network jew aktar f’networks differenti</t>
        </is>
      </c>
      <c r="BV285" s="2" t="inlineStr">
        <is>
          <t>netwerkverbinding</t>
        </is>
      </c>
      <c r="BW285" s="2" t="inlineStr">
        <is>
          <t>3</t>
        </is>
      </c>
      <c r="BX285" s="2" t="inlineStr">
        <is>
          <t/>
        </is>
      </c>
      <c r="BY285" t="inlineStr">
        <is>
          <t>logische verbinding tussen twee of meer netwerkelementen in verschillende netwerken</t>
        </is>
      </c>
      <c r="BZ285" s="2" t="inlineStr">
        <is>
          <t>połączenie sieciowe</t>
        </is>
      </c>
      <c r="CA285" s="2" t="inlineStr">
        <is>
          <t>3</t>
        </is>
      </c>
      <c r="CB285" s="2" t="inlineStr">
        <is>
          <t/>
        </is>
      </c>
      <c r="CC285" t="inlineStr">
        <is>
          <t>powiązanie logiczne między dwoma elementami sieci lub większą ich liczbą w różnych sieciach</t>
        </is>
      </c>
      <c r="CD285" s="2" t="inlineStr">
        <is>
          <t>conexão de rede</t>
        </is>
      </c>
      <c r="CE285" s="2" t="inlineStr">
        <is>
          <t>3</t>
        </is>
      </c>
      <c r="CF285" s="2" t="inlineStr">
        <is>
          <t/>
        </is>
      </c>
      <c r="CG285" t="inlineStr">
        <is>
          <t>Conexão lógica entre dois ou mais elementos de rede em diferentes redes.</t>
        </is>
      </c>
      <c r="CH285" s="2" t="inlineStr">
        <is>
          <t>conexiune de rețea</t>
        </is>
      </c>
      <c r="CI285" s="2" t="inlineStr">
        <is>
          <t>3</t>
        </is>
      </c>
      <c r="CJ285" s="2" t="inlineStr">
        <is>
          <t/>
        </is>
      </c>
      <c r="CK285" t="inlineStr">
        <is>
          <t/>
        </is>
      </c>
      <c r="CL285" s="2" t="inlineStr">
        <is>
          <t>pripojenie k sieti|
sieťové spojenie|
sieťové pripojenie</t>
        </is>
      </c>
      <c r="CM285" s="2" t="inlineStr">
        <is>
          <t>3|
3|
3</t>
        </is>
      </c>
      <c r="CN285" s="2" t="inlineStr">
        <is>
          <t xml:space="preserve">|
|
</t>
        </is>
      </c>
      <c r="CO285" t="inlineStr">
        <is>
          <t>logické spojenie medzi dvoma alebo viacerými sieťovými prvkami v rôznych sieťach</t>
        </is>
      </c>
      <c r="CP285" s="2" t="inlineStr">
        <is>
          <t>omrežna povezava</t>
        </is>
      </c>
      <c r="CQ285" s="2" t="inlineStr">
        <is>
          <t>3</t>
        </is>
      </c>
      <c r="CR285" s="2" t="inlineStr">
        <is>
          <t/>
        </is>
      </c>
      <c r="CS285" t="inlineStr">
        <is>
          <t>logična povezava med dvema ali več elementi omrežja v različnih omrežjih</t>
        </is>
      </c>
      <c r="CT285" s="2" t="inlineStr">
        <is>
          <t>nätförbindelse</t>
        </is>
      </c>
      <c r="CU285" s="2" t="inlineStr">
        <is>
          <t>2</t>
        </is>
      </c>
      <c r="CV285" s="2" t="inlineStr">
        <is>
          <t/>
        </is>
      </c>
      <c r="CW285" t="inlineStr">
        <is>
          <t>logisk förbindelse mellan två eller flera nätelement i olika nät</t>
        </is>
      </c>
    </row>
    <row r="286">
      <c r="A286" s="1" t="str">
        <f>HYPERLINK("https://iate.europa.eu/entry/result/3570435/all", "3570435")</f>
        <v>3570435</v>
      </c>
      <c r="B286" t="inlineStr">
        <is>
          <t>POLITICS;EDUCATION AND COMMUNICATIONS</t>
        </is>
      </c>
      <c r="C286" t="inlineStr">
        <is>
          <t>POLITICS|politics and public safety;EDUCATION AND COMMUNICATIONS|information technology and data processing|computer system</t>
        </is>
      </c>
      <c r="D286" t="inlineStr">
        <is>
          <t>yes</t>
        </is>
      </c>
      <c r="E286" t="inlineStr">
        <is>
          <t/>
        </is>
      </c>
      <c r="F286" s="2" t="inlineStr">
        <is>
          <t>доклад относно картината на заплахите на ENISA</t>
        </is>
      </c>
      <c r="G286" s="2" t="inlineStr">
        <is>
          <t>2</t>
        </is>
      </c>
      <c r="H286" s="2" t="inlineStr">
        <is>
          <t/>
        </is>
      </c>
      <c r="I286" t="inlineStr">
        <is>
          <t/>
        </is>
      </c>
      <c r="J286" s="2" t="inlineStr">
        <is>
          <t>zpráva o typech ohrožení</t>
        </is>
      </c>
      <c r="K286" s="2" t="inlineStr">
        <is>
          <t>3</t>
        </is>
      </c>
      <c r="L286" s="2" t="inlineStr">
        <is>
          <t/>
        </is>
      </c>
      <c r="M286" t="inlineStr">
        <is>
          <t>zpráva každoročně zveřejňovaná &lt;i&gt;Agenturou Evropské unie pro bezpečnost sítí a informací&lt;/i&gt; [ &lt;a href="/entry/result/930074/all" id="ENTRY_TO_ENTRY_CONVERTER" target="_blank"&gt;IATE:930074&lt;/a&gt; ], která se týká hlavních hrozeb a objevujících se trendů v oblasti kybernetické bezpečnosti</t>
        </is>
      </c>
      <c r="N286" s="2" t="inlineStr">
        <is>
          <t>rapport om trusselsbilledet</t>
        </is>
      </c>
      <c r="O286" s="2" t="inlineStr">
        <is>
          <t>3</t>
        </is>
      </c>
      <c r="P286" s="2" t="inlineStr">
        <is>
          <t/>
        </is>
      </c>
      <c r="Q286" t="inlineStr">
        <is>
          <t/>
        </is>
      </c>
      <c r="R286" s="2" t="inlineStr">
        <is>
          <t>ENISA-Bericht zur Bedrohungslage</t>
        </is>
      </c>
      <c r="S286" s="2" t="inlineStr">
        <is>
          <t>3</t>
        </is>
      </c>
      <c r="T286" s="2" t="inlineStr">
        <is>
          <t/>
        </is>
      </c>
      <c r="U286" t="inlineStr">
        <is>
          <t/>
        </is>
      </c>
      <c r="V286" t="inlineStr">
        <is>
          <t/>
        </is>
      </c>
      <c r="W286" t="inlineStr">
        <is>
          <t/>
        </is>
      </c>
      <c r="X286" t="inlineStr">
        <is>
          <t/>
        </is>
      </c>
      <c r="Y286" t="inlineStr">
        <is>
          <t/>
        </is>
      </c>
      <c r="Z286" s="2" t="inlineStr">
        <is>
          <t>Threat Landscape Report|
ETL|
ENISA Threat Landscape</t>
        </is>
      </c>
      <c r="AA286" s="2" t="inlineStr">
        <is>
          <t>2|
3|
3</t>
        </is>
      </c>
      <c r="AB286" s="2" t="inlineStr">
        <is>
          <t xml:space="preserve">|
|
</t>
        </is>
      </c>
      <c r="AC286" t="inlineStr">
        <is>
          <t>report published annually by the European Union Agency for Network and Information Security (ENISA) on the principal threats and on the emerging trends in cybersecurity</t>
        </is>
      </c>
      <c r="AD286" s="2" t="inlineStr">
        <is>
          <t>Panorama de amenazas de ENISA|
informe «Panorama de amenazas» de ENISA</t>
        </is>
      </c>
      <c r="AE286" s="2" t="inlineStr">
        <is>
          <t>3|
3</t>
        </is>
      </c>
      <c r="AF286" s="2" t="inlineStr">
        <is>
          <t xml:space="preserve">|
</t>
        </is>
      </c>
      <c r="AG286" t="inlineStr">
        <is>
          <t>Informe anual publicado por ENISA [ &lt;a href="/entry/result/930074/all" id="ENTRY_TO_ENTRY_CONVERTER" target="_blank"&gt;IATE:930074&lt;/a&gt; ] en el que se recogen las principales ciberamenazas y tendencias en el ámbito de la ciberseguridad.</t>
        </is>
      </c>
      <c r="AH286" s="2" t="inlineStr">
        <is>
          <t>ENISA ohtude kaardistamise aruanne|
ohtude kaardistamise aruanne</t>
        </is>
      </c>
      <c r="AI286" s="2" t="inlineStr">
        <is>
          <t>3|
3</t>
        </is>
      </c>
      <c r="AJ286" s="2" t="inlineStr">
        <is>
          <t xml:space="preserve">|
</t>
        </is>
      </c>
      <c r="AK286" t="inlineStr">
        <is>
          <t>Euroopa Liidu Võrgu- ja Infoturbeameti iga-aastane aruanne peamiste küberturvalisuse alaste ohtude ja suundumuste kohta</t>
        </is>
      </c>
      <c r="AL286" s="2" t="inlineStr">
        <is>
          <t>ENISAn Threat Landscape -raportti</t>
        </is>
      </c>
      <c r="AM286" s="2" t="inlineStr">
        <is>
          <t>3</t>
        </is>
      </c>
      <c r="AN286" s="2" t="inlineStr">
        <is>
          <t/>
        </is>
      </c>
      <c r="AO286" t="inlineStr">
        <is>
          <t>Euroopan kyberturvallisuuden nykytilaa kartoittava vuosittainen raportti</t>
        </is>
      </c>
      <c r="AP286" s="2" t="inlineStr">
        <is>
          <t>Rapport de l'ENISA concernant le panorama des menaces|
Paysage des menaces de l'ENISA</t>
        </is>
      </c>
      <c r="AQ286" s="2" t="inlineStr">
        <is>
          <t>3|
2</t>
        </is>
      </c>
      <c r="AR286" s="2" t="inlineStr">
        <is>
          <t xml:space="preserve">|
</t>
        </is>
      </c>
      <c r="AS286" t="inlineStr">
        <is>
          <t>rapport annuel publié par l'&lt;i&gt;Agence de l'Union européenne chargée de la sécurité des réseaux et de l'information&lt;/i&gt; (&lt;i&gt;ENISA&lt;/i&gt;), qui analyse les principales menaces pesant sur la cybersécurité et les tendances émergentes</t>
        </is>
      </c>
      <c r="AT286" s="2" t="inlineStr">
        <is>
          <t>Tuarascáil ENISA ar thimpeallacht na bagartha</t>
        </is>
      </c>
      <c r="AU286" s="2" t="inlineStr">
        <is>
          <t>3</t>
        </is>
      </c>
      <c r="AV286" s="2" t="inlineStr">
        <is>
          <t/>
        </is>
      </c>
      <c r="AW286" t="inlineStr">
        <is>
          <t/>
        </is>
      </c>
      <c r="AX286" t="inlineStr">
        <is>
          <t/>
        </is>
      </c>
      <c r="AY286" t="inlineStr">
        <is>
          <t/>
        </is>
      </c>
      <c r="AZ286" t="inlineStr">
        <is>
          <t/>
        </is>
      </c>
      <c r="BA286" t="inlineStr">
        <is>
          <t/>
        </is>
      </c>
      <c r="BB286" s="2" t="inlineStr">
        <is>
          <t>az ENISA fenyegetettségi helyzetjelentése|
fenyegetettségi helyzetjelentés</t>
        </is>
      </c>
      <c r="BC286" s="2" t="inlineStr">
        <is>
          <t>3|
4</t>
        </is>
      </c>
      <c r="BD286" s="2" t="inlineStr">
        <is>
          <t xml:space="preserve">|
</t>
        </is>
      </c>
      <c r="BE286" t="inlineStr">
        <is>
          <t>az Európai Uniós Hálózat- és Információbiztonsági Ügynökség (ENISA) által évente kiadott jelentés, amely a kiberbiztonságot veszélyeztető fő fenyegetéseket és a megjelenő trendeket részletezi</t>
        </is>
      </c>
      <c r="BF286" s="2" t="inlineStr">
        <is>
          <t>relazione sul panorama delle minacce dell'ENISA|
relazione sul panorama delle minacce</t>
        </is>
      </c>
      <c r="BG286" s="2" t="inlineStr">
        <is>
          <t>3|
3</t>
        </is>
      </c>
      <c r="BH286" s="2" t="inlineStr">
        <is>
          <t xml:space="preserve">|
</t>
        </is>
      </c>
      <c r="BI286" t="inlineStr">
        <is>
          <t>relazione redatta annualmente dall’Agenzia dell'Unione europea per la sicurezza delle reti e dell'informazione - ENISA [ &lt;a href="/entry/result/930074/all" id="ENTRY_TO_ENTRY_CONVERTER" target="_blank"&gt;IATE:930074&lt;/a&gt; ] riguardante le principali minacce e i rischi emergenti nel settore della sicurezza nel ciberspazio</t>
        </is>
      </c>
      <c r="BJ286" s="2" t="inlineStr">
        <is>
          <t>ENISA grėsmių panorama</t>
        </is>
      </c>
      <c r="BK286" s="2" t="inlineStr">
        <is>
          <t>3</t>
        </is>
      </c>
      <c r="BL286" s="2" t="inlineStr">
        <is>
          <t/>
        </is>
      </c>
      <c r="BM286" t="inlineStr">
        <is>
          <t>Europos Sąjungos tinklų ir informacijos apsaugos agentūros metinė ataskaita apie pagrindines kibernetines grėsmes ir naujausias tendencijas</t>
        </is>
      </c>
      <c r="BN286" t="inlineStr">
        <is>
          <t/>
        </is>
      </c>
      <c r="BO286" t="inlineStr">
        <is>
          <t/>
        </is>
      </c>
      <c r="BP286" t="inlineStr">
        <is>
          <t/>
        </is>
      </c>
      <c r="BQ286" t="inlineStr">
        <is>
          <t/>
        </is>
      </c>
      <c r="BR286" s="2" t="inlineStr">
        <is>
          <t>Xenarju tat-Theddid tal-ENISA</t>
        </is>
      </c>
      <c r="BS286" s="2" t="inlineStr">
        <is>
          <t>3</t>
        </is>
      </c>
      <c r="BT286" s="2" t="inlineStr">
        <is>
          <t/>
        </is>
      </c>
      <c r="BU286" t="inlineStr">
        <is>
          <t>rapport ippubblikat kull sena mill-Aġenzija tal-Unjoni Ewropea dwar is-Sigurtà tan-Networks u l-Informazzjoni dwar it-theddid prinċipali u dwar xejriet emerġenti fiċ-ċibersigurtà</t>
        </is>
      </c>
      <c r="BV286" s="2" t="inlineStr">
        <is>
          <t>Threat Landscape Report</t>
        </is>
      </c>
      <c r="BW286" s="2" t="inlineStr">
        <is>
          <t>3</t>
        </is>
      </c>
      <c r="BX286" s="2" t="inlineStr">
        <is>
          <t/>
        </is>
      </c>
      <c r="BY286" t="inlineStr">
        <is>
          <t>rapport dat jaarlijks door het Europees Agentschap voor netwerk- en informatiebeveiliging (Enisa) wordt opgesteld over de belangrijkste bedreigingen en de opkomende trends op het gebied van cyberveiligheid</t>
        </is>
      </c>
      <c r="BZ286" s="2" t="inlineStr">
        <is>
          <t>sprawozdanie ENISA dotyczące krajobrazu zagrożeń</t>
        </is>
      </c>
      <c r="CA286" s="2" t="inlineStr">
        <is>
          <t>3</t>
        </is>
      </c>
      <c r="CB286" s="2" t="inlineStr">
        <is>
          <t/>
        </is>
      </c>
      <c r="CC286" t="inlineStr">
        <is>
          <t/>
        </is>
      </c>
      <c r="CD286" s="2" t="inlineStr">
        <is>
          <t>relatório do estado das ameaças</t>
        </is>
      </c>
      <c r="CE286" s="2" t="inlineStr">
        <is>
          <t>3</t>
        </is>
      </c>
      <c r="CF286" s="2" t="inlineStr">
        <is>
          <t/>
        </is>
      </c>
      <c r="CG286" t="inlineStr">
        <is>
          <t>Relatório publicado anualmente pela Agência da União Europeia para a Segurança das Redes e da Informação (ENISA) sobre as principais ameaças e as novas tendências da cibersegurança.</t>
        </is>
      </c>
      <c r="CH286" s="2" t="inlineStr">
        <is>
          <t>raport privind situația amenințărilor</t>
        </is>
      </c>
      <c r="CI286" s="2" t="inlineStr">
        <is>
          <t>3</t>
        </is>
      </c>
      <c r="CJ286" s="2" t="inlineStr">
        <is>
          <t/>
        </is>
      </c>
      <c r="CK286" t="inlineStr">
        <is>
          <t/>
        </is>
      </c>
      <c r="CL286" t="inlineStr">
        <is>
          <t/>
        </is>
      </c>
      <c r="CM286" t="inlineStr">
        <is>
          <t/>
        </is>
      </c>
      <c r="CN286" t="inlineStr">
        <is>
          <t/>
        </is>
      </c>
      <c r="CO286" t="inlineStr">
        <is>
          <t/>
        </is>
      </c>
      <c r="CP286" s="2" t="inlineStr">
        <is>
          <t>poročilo o naravi groženj</t>
        </is>
      </c>
      <c r="CQ286" s="2" t="inlineStr">
        <is>
          <t>3</t>
        </is>
      </c>
      <c r="CR286" s="2" t="inlineStr">
        <is>
          <t/>
        </is>
      </c>
      <c r="CS286" t="inlineStr">
        <is>
          <t>letno poročilo Agencije EU za varnost omrežij in informacij (ENISA) o glavnih grožnjah in porajajočih se trendih v kibernetski varnosti</t>
        </is>
      </c>
      <c r="CT286" s="2" t="inlineStr">
        <is>
          <t>rapport om hotbild|
hotbildsrapport</t>
        </is>
      </c>
      <c r="CU286" s="2" t="inlineStr">
        <is>
          <t>3|
3</t>
        </is>
      </c>
      <c r="CV286" s="2" t="inlineStr">
        <is>
          <t xml:space="preserve">|
</t>
        </is>
      </c>
      <c r="CW286" t="inlineStr">
        <is>
          <t/>
        </is>
      </c>
    </row>
    <row r="287">
      <c r="A287" s="1" t="str">
        <f>HYPERLINK("https://iate.europa.eu/entry/result/1484280/all", "1484280")</f>
        <v>1484280</v>
      </c>
      <c r="B287" t="inlineStr">
        <is>
          <t>EDUCATION AND COMMUNICATIONS</t>
        </is>
      </c>
      <c r="C287" t="inlineStr">
        <is>
          <t>EDUCATION AND COMMUNICATIONS|information technology and data processing|data processing|database;EDUCATION AND COMMUNICATIONS|documentation|document|electronic document</t>
        </is>
      </c>
      <c r="D287" t="inlineStr">
        <is>
          <t>yes</t>
        </is>
      </c>
      <c r="E287" t="inlineStr">
        <is>
          <t/>
        </is>
      </c>
      <c r="F287" s="2" t="inlineStr">
        <is>
          <t>атрибут</t>
        </is>
      </c>
      <c r="G287" s="2" t="inlineStr">
        <is>
          <t>3</t>
        </is>
      </c>
      <c r="H287" s="2" t="inlineStr">
        <is>
          <t/>
        </is>
      </c>
      <c r="I287" t="inlineStr">
        <is>
          <t>представено в електронен формат свойство, характеристика или качество на физическо или юридическо лице</t>
        </is>
      </c>
      <c r="J287" s="2" t="inlineStr">
        <is>
          <t>atribut prvku|
atribut</t>
        </is>
      </c>
      <c r="K287" s="2" t="inlineStr">
        <is>
          <t>3|
3</t>
        </is>
      </c>
      <c r="L287" s="2" t="inlineStr">
        <is>
          <t xml:space="preserve">|
</t>
        </is>
      </c>
      <c r="M287" t="inlineStr">
        <is>
          <t>prvek, rys nebo vlastnost osoby či subjektu v elektronické podobě</t>
        </is>
      </c>
      <c r="N287" s="2" t="inlineStr">
        <is>
          <t>attribut|
elementattribut</t>
        </is>
      </c>
      <c r="O287" s="2" t="inlineStr">
        <is>
          <t>3|
3</t>
        </is>
      </c>
      <c r="P287" s="2" t="inlineStr">
        <is>
          <t xml:space="preserve">|
</t>
        </is>
      </c>
      <c r="Q287" t="inlineStr">
        <is>
          <t/>
        </is>
      </c>
      <c r="R287" s="2" t="inlineStr">
        <is>
          <t>Attribut|
Attribut eines Elementes</t>
        </is>
      </c>
      <c r="S287" s="2" t="inlineStr">
        <is>
          <t>3|
3</t>
        </is>
      </c>
      <c r="T287" s="2" t="inlineStr">
        <is>
          <t xml:space="preserve">|
</t>
        </is>
      </c>
      <c r="U287" t="inlineStr">
        <is>
          <t>Element, das die Eigenschaften der Objekte ausdrückt, wie z.B.die Größe, Position, Ausrichtung, Schrifttyp</t>
        </is>
      </c>
      <c r="V287" s="2" t="inlineStr">
        <is>
          <t>ιδιότητα|
χαρακτηριστικό|
ιδιότητα στοιχείου|
χαρακτηριστικό στοιχείου</t>
        </is>
      </c>
      <c r="W287" s="2" t="inlineStr">
        <is>
          <t>3|
3|
2|
2</t>
        </is>
      </c>
      <c r="X287" s="2" t="inlineStr">
        <is>
          <t xml:space="preserve">|
|
|
</t>
        </is>
      </c>
      <c r="Y287" t="inlineStr">
        <is>
          <t>πρόσθετες χαρακτηριστικές πληροφορίες που μπορεί να 
διακρίνουν ένα στοιχείο</t>
        </is>
      </c>
      <c r="Z287" s="2" t="inlineStr">
        <is>
          <t>attribute|
attribute of an element</t>
        </is>
      </c>
      <c r="AA287" s="2" t="inlineStr">
        <is>
          <t>3|
3</t>
        </is>
      </c>
      <c r="AB287" s="2" t="inlineStr">
        <is>
          <t xml:space="preserve">|
</t>
        </is>
      </c>
      <c r="AC287" t="inlineStr">
        <is>
          <t>characteristic quality, other than type or content</t>
        </is>
      </c>
      <c r="AD287" s="2" t="inlineStr">
        <is>
          <t>atributo de un elemento|
atributo</t>
        </is>
      </c>
      <c r="AE287" s="2" t="inlineStr">
        <is>
          <t>3|
3</t>
        </is>
      </c>
      <c r="AF287" s="2" t="inlineStr">
        <is>
          <t xml:space="preserve">|
</t>
        </is>
      </c>
      <c r="AG287" t="inlineStr">
        <is>
          <t>Propiedad
de una entidad, física o abstracta.</t>
        </is>
      </c>
      <c r="AH287" s="2" t="inlineStr">
        <is>
          <t>atribuut</t>
        </is>
      </c>
      <c r="AI287" s="2" t="inlineStr">
        <is>
          <t>3</t>
        </is>
      </c>
      <c r="AJ287" s="2" t="inlineStr">
        <is>
          <t/>
        </is>
      </c>
      <c r="AK287" t="inlineStr">
        <is>
          <t>füüsilise või juriidilise isiku või üksuse tunnus, omadus või staatus elektroonilisel kujul</t>
        </is>
      </c>
      <c r="AL287" s="2" t="inlineStr">
        <is>
          <t>attribuutti</t>
        </is>
      </c>
      <c r="AM287" s="2" t="inlineStr">
        <is>
          <t>3</t>
        </is>
      </c>
      <c r="AN287" s="2" t="inlineStr">
        <is>
          <t/>
        </is>
      </c>
      <c r="AO287" t="inlineStr">
        <is>
          <t>luonnollisen tai oikeushenkilön tai yhteisön sähköisessä muodossa esitetty ominaisuus, ominaispiirre tai laatu</t>
        </is>
      </c>
      <c r="AP287" s="2" t="inlineStr">
        <is>
          <t>attribut</t>
        </is>
      </c>
      <c r="AQ287" s="2" t="inlineStr">
        <is>
          <t>3</t>
        </is>
      </c>
      <c r="AR287" s="2" t="inlineStr">
        <is>
          <t/>
        </is>
      </c>
      <c r="AS287" t="inlineStr">
        <is>
          <t/>
        </is>
      </c>
      <c r="AT287" s="2" t="inlineStr">
        <is>
          <t>tréith</t>
        </is>
      </c>
      <c r="AU287" s="2" t="inlineStr">
        <is>
          <t>3</t>
        </is>
      </c>
      <c r="AV287" s="2" t="inlineStr">
        <is>
          <t/>
        </is>
      </c>
      <c r="AW287" t="inlineStr">
        <is>
          <t/>
        </is>
      </c>
      <c r="AX287" s="2" t="inlineStr">
        <is>
          <t>atribut</t>
        </is>
      </c>
      <c r="AY287" s="2" t="inlineStr">
        <is>
          <t>3</t>
        </is>
      </c>
      <c r="AZ287" s="2" t="inlineStr">
        <is>
          <t/>
        </is>
      </c>
      <c r="BA287" t="inlineStr">
        <is>
          <t>obilježje, karakteristika ili kvaliteta fizičke ili pravne osobe ili subjekta u elektroničkom obliku</t>
        </is>
      </c>
      <c r="BB287" s="2" t="inlineStr">
        <is>
          <t>attribútum</t>
        </is>
      </c>
      <c r="BC287" s="2" t="inlineStr">
        <is>
          <t>3</t>
        </is>
      </c>
      <c r="BD287" s="2" t="inlineStr">
        <is>
          <t/>
        </is>
      </c>
      <c r="BE287" t="inlineStr">
        <is>
          <t/>
        </is>
      </c>
      <c r="BF287" s="2" t="inlineStr">
        <is>
          <t>attributo</t>
        </is>
      </c>
      <c r="BG287" s="2" t="inlineStr">
        <is>
          <t>3</t>
        </is>
      </c>
      <c r="BH287" s="2" t="inlineStr">
        <is>
          <t/>
        </is>
      </c>
      <c r="BI287" t="inlineStr">
        <is>
          <t>prerogativa, caratteristica o qualità di una persona fisica o giuridica o di un'entità, in forma elettronica</t>
        </is>
      </c>
      <c r="BJ287" s="2" t="inlineStr">
        <is>
          <t>požymis|
atributas</t>
        </is>
      </c>
      <c r="BK287" s="2" t="inlineStr">
        <is>
          <t>3|
3</t>
        </is>
      </c>
      <c r="BL287" s="2" t="inlineStr">
        <is>
          <t>|
admitted</t>
        </is>
      </c>
      <c r="BM287" t="inlineStr">
        <is>
          <t>objekto savybė arba charakteristika, kurią neautomatiniu arba automatiniu būdu galima kiekybiškai arba kokybiškai išskirti</t>
        </is>
      </c>
      <c r="BN287" s="2" t="inlineStr">
        <is>
          <t>elementa atribūts|
atribūts</t>
        </is>
      </c>
      <c r="BO287" s="2" t="inlineStr">
        <is>
          <t>2|
2</t>
        </is>
      </c>
      <c r="BP287" s="2" t="inlineStr">
        <is>
          <t xml:space="preserve">|
</t>
        </is>
      </c>
      <c r="BQ287" t="inlineStr">
        <is>
          <t/>
        </is>
      </c>
      <c r="BR287" s="2" t="inlineStr">
        <is>
          <t>attribut|
attribut ta' element</t>
        </is>
      </c>
      <c r="BS287" s="2" t="inlineStr">
        <is>
          <t>3|
3</t>
        </is>
      </c>
      <c r="BT287" s="2" t="inlineStr">
        <is>
          <t xml:space="preserve">|
</t>
        </is>
      </c>
      <c r="BU287" t="inlineStr">
        <is>
          <t>kwalità karatteristika minbarra t-tip jew il-kontenut</t>
        </is>
      </c>
      <c r="BV287" s="2" t="inlineStr">
        <is>
          <t>attribuut|
attribuut van een element</t>
        </is>
      </c>
      <c r="BW287" s="2" t="inlineStr">
        <is>
          <t>3|
3</t>
        </is>
      </c>
      <c r="BX287" s="2" t="inlineStr">
        <is>
          <t xml:space="preserve">|
</t>
        </is>
      </c>
      <c r="BY287" t="inlineStr">
        <is>
          <t>eigenschap van een html-element</t>
        </is>
      </c>
      <c r="BZ287" s="2" t="inlineStr">
        <is>
          <t>atrybut|
atrybut elementu</t>
        </is>
      </c>
      <c r="CA287" s="2" t="inlineStr">
        <is>
          <t>3|
3</t>
        </is>
      </c>
      <c r="CB287" s="2" t="inlineStr">
        <is>
          <t xml:space="preserve">|
</t>
        </is>
      </c>
      <c r="CC287" t="inlineStr">
        <is>
          <t>własność, cecha lub charakterystyka danego obiektu, pozwalająca częściowo go opisać</t>
        </is>
      </c>
      <c r="CD287" s="2" t="inlineStr">
        <is>
          <t>atributo de um elemento|
atributo</t>
        </is>
      </c>
      <c r="CE287" s="2" t="inlineStr">
        <is>
          <t>3|
3</t>
        </is>
      </c>
      <c r="CF287" s="2" t="inlineStr">
        <is>
          <t xml:space="preserve">|
</t>
        </is>
      </c>
      <c r="CG287" t="inlineStr">
        <is>
          <t/>
        </is>
      </c>
      <c r="CH287" s="2" t="inlineStr">
        <is>
          <t>atribut al unui element|
atribut</t>
        </is>
      </c>
      <c r="CI287" s="2" t="inlineStr">
        <is>
          <t>3|
3</t>
        </is>
      </c>
      <c r="CJ287" s="2" t="inlineStr">
        <is>
          <t xml:space="preserve">|
</t>
        </is>
      </c>
      <c r="CK287" t="inlineStr">
        <is>
          <t>o particularitate, o caracteristică sau o calitate a unei persoane fizice sau juridice sau a unei entități, în format electronic</t>
        </is>
      </c>
      <c r="CL287" s="2" t="inlineStr">
        <is>
          <t>atribút</t>
        </is>
      </c>
      <c r="CM287" s="2" t="inlineStr">
        <is>
          <t>3</t>
        </is>
      </c>
      <c r="CN287" s="2" t="inlineStr">
        <is>
          <t/>
        </is>
      </c>
      <c r="CO287" t="inlineStr">
        <is>
          <t>prvok, charakteristika alebo vlastnosť fyzickej alebo právnickej osoby alebo subjektu, v elektronickej forme</t>
        </is>
      </c>
      <c r="CP287" s="2" t="inlineStr">
        <is>
          <t>atribut</t>
        </is>
      </c>
      <c r="CQ287" s="2" t="inlineStr">
        <is>
          <t>3</t>
        </is>
      </c>
      <c r="CR287" s="2" t="inlineStr">
        <is>
          <t/>
        </is>
      </c>
      <c r="CS287" t="inlineStr">
        <is>
          <t>lastnost, značilnost ali narava fizične ali pravne osebe ali subjekta v elektronski obliki</t>
        </is>
      </c>
      <c r="CT287" s="2" t="inlineStr">
        <is>
          <t>attribut|
elementattribut</t>
        </is>
      </c>
      <c r="CU287" s="2" t="inlineStr">
        <is>
          <t>3|
3</t>
        </is>
      </c>
      <c r="CV287" s="2" t="inlineStr">
        <is>
          <t xml:space="preserve">|
</t>
        </is>
      </c>
      <c r="CW287" t="inlineStr">
        <is>
          <t>annan karakteristisk egenskap än innehåll eller typ</t>
        </is>
      </c>
    </row>
    <row r="288">
      <c r="A288" s="1" t="str">
        <f>HYPERLINK("https://iate.europa.eu/entry/result/3528680/all", "3528680")</f>
        <v>3528680</v>
      </c>
      <c r="B288" t="inlineStr">
        <is>
          <t>EDUCATION AND COMMUNICATIONS;POLITICS</t>
        </is>
      </c>
      <c r="C288" t="inlineStr">
        <is>
          <t>EDUCATION AND COMMUNICATIONS|information technology and data processing|data processing|database;POLITICS|executive power and public service|public administration|electronic government</t>
        </is>
      </c>
      <c r="D288" t="inlineStr">
        <is>
          <t>yes</t>
        </is>
      </c>
      <c r="E288" t="inlineStr">
        <is>
          <t/>
        </is>
      </c>
      <c r="F288" s="2" t="inlineStr">
        <is>
          <t>автентичен източник</t>
        </is>
      </c>
      <c r="G288" s="2" t="inlineStr">
        <is>
          <t>3</t>
        </is>
      </c>
      <c r="H288" s="2" t="inlineStr">
        <is>
          <t/>
        </is>
      </c>
      <c r="I288" t="inlineStr">
        <is>
          <t>хранилище или система, които работят под отговорността на орган от публичния сектор или на частен субект, съхраняват атрибути за физическо или юридическо лице и се считат за основен източник на тази информация или са признати за автентични в националното право</t>
        </is>
      </c>
      <c r="J288" s="2" t="inlineStr">
        <is>
          <t>autentický zdroj</t>
        </is>
      </c>
      <c r="K288" s="2" t="inlineStr">
        <is>
          <t>3</t>
        </is>
      </c>
      <c r="L288" s="2" t="inlineStr">
        <is>
          <t/>
        </is>
      </c>
      <c r="M288" t="inlineStr">
        <is>
          <t>registr nebo systém, za který odpovídá subjekt
veřejného sektoru nebo soukromý subjekt a který obsahuje &lt;a href="https://iate.europa.eu/entry/slideshow/1625560228356/1484280/cs" target="_blank"&gt;atributy&lt;/a&gt; fyzické nebo
právnické osoby a je považován za primární zdroj těchto informací nebo je ve
vnitrostátním právu uznán za autentický</t>
        </is>
      </c>
      <c r="N288" s="2" t="inlineStr">
        <is>
          <t>autentisk kilde</t>
        </is>
      </c>
      <c r="O288" s="2" t="inlineStr">
        <is>
          <t>3</t>
        </is>
      </c>
      <c r="P288" s="2" t="inlineStr">
        <is>
          <t/>
        </is>
      </c>
      <c r="Q288" t="inlineStr">
        <is>
          <t>register eller system, som en offentlig myndighed eller en privat enhed har ansvaret for, og som indeholder attributter om en fysisk eller juridisk person, og som anses for at være den primære kilde til disse oplysninger eller er anerkendt som autentisk i national ret</t>
        </is>
      </c>
      <c r="R288" s="2" t="inlineStr">
        <is>
          <t>authentische Quelle</t>
        </is>
      </c>
      <c r="S288" s="2" t="inlineStr">
        <is>
          <t>3</t>
        </is>
      </c>
      <c r="T288" s="2" t="inlineStr">
        <is>
          <t/>
        </is>
      </c>
      <c r="U288" t="inlineStr">
        <is>
          <t>Datenspeicher oder ein System, der bzw. das unter der Verantwortung einer öffentlichen Stelle oder privaten Einrichtung betrieben wird, Attribute zu einer natürlichen oder juristischen Person enthält und als primäre Quelle für diese Informationen gilt oder nach nationalem Recht als authentisch anerkannt wird</t>
        </is>
      </c>
      <c r="V288" s="2" t="inlineStr">
        <is>
          <t>αυθεντική πηγή</t>
        </is>
      </c>
      <c r="W288" s="2" t="inlineStr">
        <is>
          <t>3</t>
        </is>
      </c>
      <c r="X288" s="2" t="inlineStr">
        <is>
          <t/>
        </is>
      </c>
      <c r="Y288" t="inlineStr">
        <is>
          <t>αποθετήριο πληροφοριών που πληροί τους παρακάτω κανόνες: οι πληροφορίες στην πρωταρχική πηγή πιστεύεται ότι είναι σωστές, οι πληροφορίες στην πρωταρχική πηγή συλλέγονται μόνο μία φορά, οι πληροφορίες στην πρωταρχική πηγή επαναχρησιμοποιούνται κάθε φορά που αυτό είναι δυνατό</t>
        </is>
      </c>
      <c r="Z288" s="2" t="inlineStr">
        <is>
          <t>authentic source</t>
        </is>
      </c>
      <c r="AA288" s="2" t="inlineStr">
        <is>
          <t>3</t>
        </is>
      </c>
      <c r="AB288" s="2" t="inlineStr">
        <is>
          <t/>
        </is>
      </c>
      <c r="AC288" t="inlineStr">
        <is>
          <t>repository or system, held under the responsibility of a public sector body or private entity, that contains attributes about a natural or legal person and is considered to be the primary source of that information or recognised as authentic in national law</t>
        </is>
      </c>
      <c r="AD288" s="2" t="inlineStr">
        <is>
          <t>fuente auténtica</t>
        </is>
      </c>
      <c r="AE288" s="2" t="inlineStr">
        <is>
          <t>3</t>
        </is>
      </c>
      <c r="AF288" s="2" t="inlineStr">
        <is>
          <t/>
        </is>
      </c>
      <c r="AG288" t="inlineStr">
        <is>
          <t>Repositorio o sistema, mantenido bajo la 
responsabilidad de un organismo del sector público o de una entidad 
privada, que contiene atributos acerca de una persona física o jurídica y
 se considera la principal fuente de dicha información, o que está 
reconocido como auténtico en virtud del Derecho nacional.</t>
        </is>
      </c>
      <c r="AH288" s="2" t="inlineStr">
        <is>
          <t>autentne allikas|
autentne teabeallikas</t>
        </is>
      </c>
      <c r="AI288" s="2" t="inlineStr">
        <is>
          <t>2|
3</t>
        </is>
      </c>
      <c r="AJ288" s="2" t="inlineStr">
        <is>
          <t xml:space="preserve">|
</t>
        </is>
      </c>
      <c r="AK288" t="inlineStr">
        <is>
          <t>avaliku sektori asutuse või eraõigusliku isiku vastutusel olev andmehoidla või süsteem, mis sisaldab füüsilise või juriidilise isiku &lt;i&gt;atribuute&lt;/i&gt; &lt;a href="/entry/result/1484280/all" id="ENTRY_TO_ENTRY_CONVERTER" target="_blank"&gt;IATE:1484280&lt;/a&gt; , mis on salvestatud üks kord ja mis on eeldatavasti korrektsed, nii et neid saab edaspidi lähtealusena kasutada</t>
        </is>
      </c>
      <c r="AL288" s="2" t="inlineStr">
        <is>
          <t>virallinen lähde</t>
        </is>
      </c>
      <c r="AM288" s="2" t="inlineStr">
        <is>
          <t>3</t>
        </is>
      </c>
      <c r="AN288" s="2" t="inlineStr">
        <is>
          <t/>
        </is>
      </c>
      <c r="AO288" t="inlineStr">
        <is>
          <t>julkisen sektorin elimen tai yksityisen tahon vastuulla ylläpidetty rekisteri tai järjestelmä, joka sisältää luonnollisten tai oikeushenkilöiden attribuutteja ja jota pidetään näiden tietojen ensisijaisena lähteenä tai joka tunnustetaan todistusvoimaiseksi kansallisessa lainsäädännössä</t>
        </is>
      </c>
      <c r="AP288" s="2" t="inlineStr">
        <is>
          <t>source authentique</t>
        </is>
      </c>
      <c r="AQ288" s="2" t="inlineStr">
        <is>
          <t>3</t>
        </is>
      </c>
      <c r="AR288" s="2" t="inlineStr">
        <is>
          <t/>
        </is>
      </c>
      <c r="AS288" t="inlineStr">
        <is>
          <t>répertoire ou système, administré sous la responsabilité d’un 
organisme du secteur public ou d’une entité privée, qui contient les 
attributs concernant une personne physique ou morale et qui est 
considéré comme étant la source première de ces informations ou est 
reconnu comme authentique en droit national</t>
        </is>
      </c>
      <c r="AT288" s="2" t="inlineStr">
        <is>
          <t>foinse bharántúil</t>
        </is>
      </c>
      <c r="AU288" s="2" t="inlineStr">
        <is>
          <t>3</t>
        </is>
      </c>
      <c r="AV288" s="2" t="inlineStr">
        <is>
          <t/>
        </is>
      </c>
      <c r="AW288" t="inlineStr">
        <is>
          <t>stór nó
 córas a choinnítear faoi fhreagracht comhlachta phoiblí nó eintitis
 phríobháidigh, agus is éard atá ann tréithe maidir le duine nádúrtha nó le
 duine dlítheanach agus a meastar faoi gurb é príomhfhoinse na faisnéise sin é
 nó a bhfuil aitheantas aige mar fhoinse bharántúil sa dlí náisiúnta</t>
        </is>
      </c>
      <c r="AX288" s="2" t="inlineStr">
        <is>
          <t>vjerodostojan izbor</t>
        </is>
      </c>
      <c r="AY288" s="2" t="inlineStr">
        <is>
          <t>3</t>
        </is>
      </c>
      <c r="AZ288" s="2" t="inlineStr">
        <is>
          <t/>
        </is>
      </c>
      <c r="BA288" t="inlineStr">
        <is>
          <t>repozitorij ili sustav pod nadležnošću tijela javnog sektora ili privatnog subjekta u kojem su pohranjeni atributi fizičke ili pravne osobe i koji se smatra glavnim izvorom tih informacija ili se prepoznaje kao vjerodostojan u nacionalnom pravu</t>
        </is>
      </c>
      <c r="BB288" s="2" t="inlineStr">
        <is>
          <t>hiteles forrás</t>
        </is>
      </c>
      <c r="BC288" s="2" t="inlineStr">
        <is>
          <t>4</t>
        </is>
      </c>
      <c r="BD288" s="2" t="inlineStr">
        <is>
          <t/>
        </is>
      </c>
      <c r="BE288" t="inlineStr">
        <is>
          <t>olyan, közigazgatási szerv vagy magánszervezet felelősségi körében 
kezelt adattár vagy rendszer, amely valamely természetes vagy jogi 
személyre vonatkozó attribútumokat tartalmaz, és amely az adott 
információ elsődleges forrásának minősül, vagy amelyet a nemzeti jog 
hitelesnek ismer el</t>
        </is>
      </c>
      <c r="BF288" s="2" t="inlineStr">
        <is>
          <t>fonte autentica</t>
        </is>
      </c>
      <c r="BG288" s="2" t="inlineStr">
        <is>
          <t>3</t>
        </is>
      </c>
      <c r="BH288" s="2" t="inlineStr">
        <is>
          <t/>
        </is>
      </c>
      <c r="BI288" t="inlineStr">
        <is>
          <t>archivio o sistema, tenuto sotto la responsabilità di un organismo del settore pubblico o di un soggetto privato, che contiene gli attributi relativi a una persona fisica o giuridica ed è considerato la fonte primaria di tali informazioni o la cui autenticità è riconosciuta dal diritto nazionale</t>
        </is>
      </c>
      <c r="BJ288" s="2" t="inlineStr">
        <is>
          <t>autentiškas šaltinis</t>
        </is>
      </c>
      <c r="BK288" s="2" t="inlineStr">
        <is>
          <t>2</t>
        </is>
      </c>
      <c r="BL288" s="2" t="inlineStr">
        <is>
          <t/>
        </is>
      </c>
      <c r="BM288" t="inlineStr">
        <is>
          <t/>
        </is>
      </c>
      <c r="BN288" s="2" t="inlineStr">
        <is>
          <t>autentisks avots</t>
        </is>
      </c>
      <c r="BO288" s="2" t="inlineStr">
        <is>
          <t>3</t>
        </is>
      </c>
      <c r="BP288" s="2" t="inlineStr">
        <is>
          <t/>
        </is>
      </c>
      <c r="BQ288" t="inlineStr">
        <is>
          <t>repozitorijs vai sistēma, kas ir publiskas iestādes vai privāta subjekta atbildībā un satur atribūtus, kuri attiecas uz fizisku vai juridisku personu, un ko uzskata par minētās informācijas primāro avotu vai kas valsts tiesību aktos atzīts par autentisku</t>
        </is>
      </c>
      <c r="BR288" s="2" t="inlineStr">
        <is>
          <t>sors awtentiku</t>
        </is>
      </c>
      <c r="BS288" s="2" t="inlineStr">
        <is>
          <t>3</t>
        </is>
      </c>
      <c r="BT288" s="2" t="inlineStr">
        <is>
          <t/>
        </is>
      </c>
      <c r="BU288" t="inlineStr">
        <is>
          <t>repożitorju ta' informazzjoni li jissodisfa r-regoli li ġejjin:&lt;div&gt;- l-informazzjoni fis-sors awtentiku titqies li hija korretta;&lt;/div&gt;&lt;div&gt;- l-informazzjoni fis-sors awtentiku tinġabar darba biss;&lt;/div&gt;&lt;div&gt;- l-informazzjoni fis-sors awtentiku terġa' tintuża kull fejn possibbli&lt;/div&gt;</t>
        </is>
      </c>
      <c r="BV288" s="2" t="inlineStr">
        <is>
          <t>authentieke bron</t>
        </is>
      </c>
      <c r="BW288" s="2" t="inlineStr">
        <is>
          <t>3</t>
        </is>
      </c>
      <c r="BX288" s="2" t="inlineStr">
        <is>
          <t/>
        </is>
      </c>
      <c r="BY288" t="inlineStr">
        <is>
          <t>register of systeem, onder de verantwoordelijkheid van een publiekrechtelijk orgaan of particuliere entiteit, dat attributen omtrent een natuurlijke of rechtspersoon bevat en als de primaire bron van die informatie wordt beschouwd of krachtens nationaal recht als authentiek wordt erkend</t>
        </is>
      </c>
      <c r="BZ288" s="2" t="inlineStr">
        <is>
          <t>źródło autentyczne</t>
        </is>
      </c>
      <c r="CA288" s="2" t="inlineStr">
        <is>
          <t>3</t>
        </is>
      </c>
      <c r="CB288" s="2" t="inlineStr">
        <is>
          <t/>
        </is>
      </c>
      <c r="CC288" t="inlineStr">
        <is>
          <t>repozytorium lub system, prowadzone w ramach odpowiedzialności podmiotu sektora publicznego lub podmiotu prywatnego, które zawiera atrybuty dotyczące osoby fizycznej lub prawnej i które uważa się za podstawowe źródło tych informacji lub uznaje za autentyczne w prawie krajowym</t>
        </is>
      </c>
      <c r="CD288" s="2" t="inlineStr">
        <is>
          <t>fonte autêntica</t>
        </is>
      </c>
      <c r="CE288" s="2" t="inlineStr">
        <is>
          <t>3</t>
        </is>
      </c>
      <c r="CF288" s="2" t="inlineStr">
        <is>
          <t/>
        </is>
      </c>
      <c r="CG288" t="inlineStr">
        <is>
          <t>Repositório de informações que cumpre as seguintes regras:&lt;br&gt;- as informações constantes da fonte autêntica são consideradas corretas;&lt;br&gt;- as informações constantes da fonte autêntica são recolhidas apenas uma vez;&lt;br&gt;- as informações constantes da fonte autêntica são reutilizadas sempre que possível.</t>
        </is>
      </c>
      <c r="CH288" s="2" t="inlineStr">
        <is>
          <t>sursă autentică</t>
        </is>
      </c>
      <c r="CI288" s="2" t="inlineStr">
        <is>
          <t>3</t>
        </is>
      </c>
      <c r="CJ288" s="2" t="inlineStr">
        <is>
          <t/>
        </is>
      </c>
      <c r="CK288" t="inlineStr">
        <is>
          <t>informația stocată o singură dată și considerată a fi corectă, astfel încât să servească drept bază pentru reutilizare</t>
        </is>
      </c>
      <c r="CL288" s="2" t="inlineStr">
        <is>
          <t>autentický zdroj</t>
        </is>
      </c>
      <c r="CM288" s="2" t="inlineStr">
        <is>
          <t>3</t>
        </is>
      </c>
      <c r="CN288" s="2" t="inlineStr">
        <is>
          <t/>
        </is>
      </c>
      <c r="CO288" t="inlineStr">
        <is>
          <t>register alebo systém, za ktorý je zodpovedný subjekt verejného sektora alebo súkromný subjekt, ktorý obsahuje atribúty o fyzickej alebo právnickej osobe a považuje sa za primárny zdroj týchto informácií alebo je v rámci vnútroštátneho práva uznaný za autentický</t>
        </is>
      </c>
      <c r="CP288" s="2" t="inlineStr">
        <is>
          <t>verodostojni vir</t>
        </is>
      </c>
      <c r="CQ288" s="2" t="inlineStr">
        <is>
          <t>3</t>
        </is>
      </c>
      <c r="CR288" s="2" t="inlineStr">
        <is>
          <t/>
        </is>
      </c>
      <c r="CS288" t="inlineStr">
        <is>
          <t>&lt;a href="https://iate.europa.eu/entry/result/816237/sl" target="_blank"&gt;odložišče&lt;/a&gt; ali sistem v pristojnosti organa javnega sektorja ali zasebnega subjekta, ki vsebuje &lt;a href="https://iate.europa.eu/entry/slideshow/1633701747329/1484280/sl" target="_blank"&gt;atribute&lt;/a&gt; o fizični ali pravni osebi in se šteje za primarni vir takih informacij ali je priznan kot verodostojen v nacionalnem pravu</t>
        </is>
      </c>
      <c r="CT288" s="2" t="inlineStr">
        <is>
          <t>autentisk källa</t>
        </is>
      </c>
      <c r="CU288" s="2" t="inlineStr">
        <is>
          <t>3</t>
        </is>
      </c>
      <c r="CV288" s="2" t="inlineStr">
        <is>
          <t/>
        </is>
      </c>
      <c r="CW288" t="inlineStr">
        <is>
          <t>datakatalog eller system, som innehas under ansvar av en offentlig myndighet eller privat enhet, som innehåller attribut för en fysisk eller juridisk person och som anses som primärkälla för den informationen eller erkänns som autentisk enligt nationell lagstiftning</t>
        </is>
      </c>
    </row>
    <row r="289">
      <c r="A289" s="1" t="str">
        <f>HYPERLINK("https://iate.europa.eu/entry/result/3574167/all", "3574167")</f>
        <v>3574167</v>
      </c>
      <c r="B289" t="inlineStr">
        <is>
          <t>POLITICS;LAW;EDUCATION AND COMMUNICATIONS</t>
        </is>
      </c>
      <c r="C289" t="inlineStr">
        <is>
          <t>POLITICS|politics and public safety|public safety;LAW|criminal law;EDUCATION AND COMMUNICATIONS|information technology and data processing</t>
        </is>
      </c>
      <c r="D289" t="inlineStr">
        <is>
          <t>yes</t>
        </is>
      </c>
      <c r="E289" t="inlineStr">
        <is>
          <t/>
        </is>
      </c>
      <c r="F289" s="2" t="inlineStr">
        <is>
          <t>учение в областта на киберсигурността</t>
        </is>
      </c>
      <c r="G289" s="2" t="inlineStr">
        <is>
          <t>3</t>
        </is>
      </c>
      <c r="H289" s="2" t="inlineStr">
        <is>
          <t/>
        </is>
      </c>
      <c r="I289" t="inlineStr">
        <is>
          <t>симулация на мащабен киберинцидент, провеждана от дадена организация с цел тестване на нейния капацитет и възможности за реагиране на кибератаки</t>
        </is>
      </c>
      <c r="J289" s="2" t="inlineStr">
        <is>
          <t>cvičení v oblasti kybernetické bezpečnosti</t>
        </is>
      </c>
      <c r="K289" s="2" t="inlineStr">
        <is>
          <t>3</t>
        </is>
      </c>
      <c r="L289" s="2" t="inlineStr">
        <is>
          <t/>
        </is>
      </c>
      <c r="M289" t="inlineStr">
        <is>
          <t>cvičení, jehož cílem je prověřit schopnosti činit rozhodnutí a účinně používat dostupné prostředky při řešení krize v kybernetickém prostoru</t>
        </is>
      </c>
      <c r="N289" s="2" t="inlineStr">
        <is>
          <t>cybersikkerhedsøvelse|
cyberøvelse</t>
        </is>
      </c>
      <c r="O289" s="2" t="inlineStr">
        <is>
          <t>3|
3</t>
        </is>
      </c>
      <c r="P289" s="2" t="inlineStr">
        <is>
          <t xml:space="preserve">|
</t>
        </is>
      </c>
      <c r="Q289" t="inlineStr">
        <is>
          <t>regelmæssigt tilrettelagte øvelser, der kan omfatte tekniske, operationelle eller strategiske elementer i forbindelse med håndtering af større cybersikkerhedshændelser</t>
        </is>
      </c>
      <c r="R289" s="2" t="inlineStr">
        <is>
          <t>Cybersicherheitsübung|
Cyberübung</t>
        </is>
      </c>
      <c r="S289" s="2" t="inlineStr">
        <is>
          <t>3|
3</t>
        </is>
      </c>
      <c r="T289" s="2" t="inlineStr">
        <is>
          <t xml:space="preserve">|
</t>
        </is>
      </c>
      <c r="U289" t="inlineStr">
        <is>
          <t>Simulation eines Cyberangriffs &lt;a href="/entry/result/919510/all" id="ENTRY_TO_ENTRY_CONVERTER" target="_blank"&gt;IATE:919510&lt;/a&gt; mit dem Ziel, die Abwehrbereitschaft zu erhöhen</t>
        </is>
      </c>
      <c r="V289" s="2" t="inlineStr">
        <is>
          <t>άσκηση κυβερνοασφάλειας|
κυβερνοάσκηση</t>
        </is>
      </c>
      <c r="W289" s="2" t="inlineStr">
        <is>
          <t>3|
4</t>
        </is>
      </c>
      <c r="X289" s="2" t="inlineStr">
        <is>
          <t xml:space="preserve">|
</t>
        </is>
      </c>
      <c r="Y289" t="inlineStr">
        <is>
          <t>άσκηση κυβερνοάμυνας με σκοπό να εξεταστούν οι διαδικασίες και οι δυνατότητες οργανισμών και κρίσιμων υποδομών στην αντιμετώπιση των κυβερνοεπιθέσεων και να εκπαιδευτούν οι συμμετέχοντες σε πραγματικές συνθήκες</t>
        </is>
      </c>
      <c r="Z289" s="2" t="inlineStr">
        <is>
          <t>cybersecurity exercise|
cyber exercise</t>
        </is>
      </c>
      <c r="AA289" s="2" t="inlineStr">
        <is>
          <t>3|
3</t>
        </is>
      </c>
      <c r="AB289" s="2" t="inlineStr">
        <is>
          <t xml:space="preserve">|
</t>
        </is>
      </c>
      <c r="AC289" t="inlineStr">
        <is>
          <t>planned event during which an organisation simulates a cyber disruption to develop or test capabilities such as preventing, detecting, mitigating, responding to or recovering from the disruption</t>
        </is>
      </c>
      <c r="AD289" s="2" t="inlineStr">
        <is>
          <t>ejercicio de ciberseguridad|
ciberejercicio</t>
        </is>
      </c>
      <c r="AE289" s="2" t="inlineStr">
        <is>
          <t>3|
3</t>
        </is>
      </c>
      <c r="AF289" s="2" t="inlineStr">
        <is>
          <t xml:space="preserve">|
</t>
        </is>
      </c>
      <c r="AG289" t="inlineStr">
        <is>
          <t>Actividad planificada que permite entrenar tácticas y procedimientos para hacer frente a una crisis de origen cibernético. Además sirve para valorar las lecciones aprendidas y hacer recomendaciones para el futuro: qué mejorar frente a un ataque cibernético, cómo mejorar de la concienciación y la formación, etc.</t>
        </is>
      </c>
      <c r="AH289" s="2" t="inlineStr">
        <is>
          <t>küberturvalisuse õppus</t>
        </is>
      </c>
      <c r="AI289" s="2" t="inlineStr">
        <is>
          <t>3</t>
        </is>
      </c>
      <c r="AJ289" s="2" t="inlineStr">
        <is>
          <t/>
        </is>
      </c>
      <c r="AK289" t="inlineStr">
        <is>
          <t>plaaniline üritus, mille käigus organisatsioon simuleerib küberhäiret oma võimete kontrollimiseks või arendamiseks seoses häire ennetamise, avastamise, leevendamise, sellele reageerimise ja sellest taastumisega</t>
        </is>
      </c>
      <c r="AL289" s="2" t="inlineStr">
        <is>
          <t>kyberharjoitus|
kyberturvallisuusharjoitus</t>
        </is>
      </c>
      <c r="AM289" s="2" t="inlineStr">
        <is>
          <t>3|
3</t>
        </is>
      </c>
      <c r="AN289" s="2" t="inlineStr">
        <is>
          <t xml:space="preserve">|
</t>
        </is>
      </c>
      <c r="AO289" t="inlineStr">
        <is>
          <t>tapahtuma, jossa organisaatio mallintaa ja testaa varautumistaan erilaisiin kyberhäiriöihin</t>
        </is>
      </c>
      <c r="AP289" s="2" t="inlineStr">
        <is>
          <t>cyberexercice|
exercice de cybersécurité</t>
        </is>
      </c>
      <c r="AQ289" s="2" t="inlineStr">
        <is>
          <t>2|
3</t>
        </is>
      </c>
      <c r="AR289" s="2" t="inlineStr">
        <is>
          <t xml:space="preserve">|
</t>
        </is>
      </c>
      <c r="AS289" t="inlineStr">
        <is>
          <t>événement durant lequel des incidents de cybersécurité sont simulés afin de tester les capacités à faire face aux cyberattaques</t>
        </is>
      </c>
      <c r="AT289" s="2" t="inlineStr">
        <is>
          <t>cleachtadh cibearshlándála|
cibirchleachtadh</t>
        </is>
      </c>
      <c r="AU289" s="2" t="inlineStr">
        <is>
          <t>3|
3</t>
        </is>
      </c>
      <c r="AV289" s="2" t="inlineStr">
        <is>
          <t xml:space="preserve">|
</t>
        </is>
      </c>
      <c r="AW289" t="inlineStr">
        <is>
          <t/>
        </is>
      </c>
      <c r="AX289" s="2" t="inlineStr">
        <is>
          <t>vježba u području kibersigurnosti</t>
        </is>
      </c>
      <c r="AY289" s="2" t="inlineStr">
        <is>
          <t>3</t>
        </is>
      </c>
      <c r="AZ289" s="2" t="inlineStr">
        <is>
          <t/>
        </is>
      </c>
      <c r="BA289" t="inlineStr">
        <is>
          <t/>
        </is>
      </c>
      <c r="BB289" s="2" t="inlineStr">
        <is>
          <t>kibervédelmi gyakorlat|
kiberbiztonsági gyakorlat|
kibergyakorlat</t>
        </is>
      </c>
      <c r="BC289" s="2" t="inlineStr">
        <is>
          <t>3|
3|
3</t>
        </is>
      </c>
      <c r="BD289" s="2" t="inlineStr">
        <is>
          <t xml:space="preserve">|
|
</t>
        </is>
      </c>
      <c r="BE289" t="inlineStr">
        <is>
          <t>olyan tervezett esemény, amelyben egy szervezet kibertámadás [ &lt;a href="/entry/result/919510/all" id="ENTRY_TO_ENTRY_CONVERTER" target="_blank"&gt;IATE:919510&lt;/a&gt; ] miatti üzemzavart szimulál, hogy felkészítse a személyzetet a kibertámadások esetére</t>
        </is>
      </c>
      <c r="BF289" s="2" t="inlineStr">
        <is>
          <t>esercitazione di cibersicurezza</t>
        </is>
      </c>
      <c r="BG289" s="2" t="inlineStr">
        <is>
          <t>3</t>
        </is>
      </c>
      <c r="BH289" s="2" t="inlineStr">
        <is>
          <t/>
        </is>
      </c>
      <c r="BI289" t="inlineStr">
        <is>
          <t>evento programmato durante il quale ha luogo una simulazione di incidenti informatici al fine di mettere alla prova le capacità in materia di sicurezza informatica in uno scenario realistico e su vasta scala</t>
        </is>
      </c>
      <c r="BJ289" s="2" t="inlineStr">
        <is>
          <t>kibernetinio saugumo pratybos</t>
        </is>
      </c>
      <c r="BK289" s="2" t="inlineStr">
        <is>
          <t>3</t>
        </is>
      </c>
      <c r="BL289" s="2" t="inlineStr">
        <is>
          <t/>
        </is>
      </c>
      <c r="BM289" t="inlineStr">
        <is>
          <t>suplanuotas veiksmas, kurio metu organizacija simuliuoja kibernetinį išpuolį, kad patobulintų ar ištestuotų tokių išpuolių prevencijos, išsiaiškinimo, jų poveikio sušvelninimo, reagavimo į juos ir atsigavimo po išpuolių pajėgumus</t>
        </is>
      </c>
      <c r="BN289" s="2" t="inlineStr">
        <is>
          <t>kiberdrošības mācības</t>
        </is>
      </c>
      <c r="BO289" s="2" t="inlineStr">
        <is>
          <t>3</t>
        </is>
      </c>
      <c r="BP289" s="2" t="inlineStr">
        <is>
          <t/>
        </is>
      </c>
      <c r="BQ289" t="inlineStr">
        <is>
          <t>kiberuzbrukuma simulācija, ko veic ar mērķi uzlabot Savienības gatavību reaģēt uz incidentiem</t>
        </is>
      </c>
      <c r="BR289" s="2" t="inlineStr">
        <is>
          <t>eżerċizzju taċ-ċibersigurtà|
eżerċizzju ċibernetiku</t>
        </is>
      </c>
      <c r="BS289" s="2" t="inlineStr">
        <is>
          <t>3|
3</t>
        </is>
      </c>
      <c r="BT289" s="2" t="inlineStr">
        <is>
          <t xml:space="preserve">|
</t>
        </is>
      </c>
      <c r="BU289" t="inlineStr">
        <is>
          <t>avveniment ippjanat li matulu organizzazzjoni tissimula tfixkil ċibernetiku biex tiżviluppa jew tittestja xi kapaċitajiet bħall-prevenzjoni, il-kxif, il-mitigazzjoni, ir-rispons jew l-irkupru mill-interruzzjoni</t>
        </is>
      </c>
      <c r="BV289" s="2" t="inlineStr">
        <is>
          <t>cyberbeveiligingsoefening</t>
        </is>
      </c>
      <c r="BW289" s="2" t="inlineStr">
        <is>
          <t>2</t>
        </is>
      </c>
      <c r="BX289" s="2" t="inlineStr">
        <is>
          <t/>
        </is>
      </c>
      <c r="BY289" t="inlineStr">
        <is>
          <t>evenement waarmee door middel van simulaties de kwaliteit van de cyberbeveiliging en de samenwerking op dat gebied worden getest</t>
        </is>
      </c>
      <c r="BZ289" s="2" t="inlineStr">
        <is>
          <t>ćwiczenie w dziedzinie cyberbezpieczeństwa</t>
        </is>
      </c>
      <c r="CA289" s="2" t="inlineStr">
        <is>
          <t>3</t>
        </is>
      </c>
      <c r="CB289" s="2" t="inlineStr">
        <is>
          <t/>
        </is>
      </c>
      <c r="CC289" t="inlineStr">
        <is>
          <t/>
        </is>
      </c>
      <c r="CD289" s="2" t="inlineStr">
        <is>
          <t>exercício de cibersegurança</t>
        </is>
      </c>
      <c r="CE289" s="2" t="inlineStr">
        <is>
          <t>3</t>
        </is>
      </c>
      <c r="CF289" s="2" t="inlineStr">
        <is>
          <t/>
        </is>
      </c>
      <c r="CG289" t="inlineStr">
        <is>
          <t>Evento programado durante o qual uma organização simula uma disrupção da cibersegurança a fim de desenvolver ou testar as suas capacidades, nomeadamente de prevenção, deteção, atenuação, resposta e recuperação, para fazer face a tal situação.</t>
        </is>
      </c>
      <c r="CH289" s="2" t="inlineStr">
        <is>
          <t>exercițiu de securitate cibernetică|
exercițiu cibernetic</t>
        </is>
      </c>
      <c r="CI289" s="2" t="inlineStr">
        <is>
          <t>3|
3</t>
        </is>
      </c>
      <c r="CJ289" s="2" t="inlineStr">
        <is>
          <t xml:space="preserve">|
</t>
        </is>
      </c>
      <c r="CK289" t="inlineStr">
        <is>
          <t/>
        </is>
      </c>
      <c r="CL289" s="2" t="inlineStr">
        <is>
          <t>kybernetické cvičenie|
kybernetickobezpečnostné cvičenie|
cvičenie v oblasti kybernetickej bezpečnosti</t>
        </is>
      </c>
      <c r="CM289" s="2" t="inlineStr">
        <is>
          <t>3|
3|
3</t>
        </is>
      </c>
      <c r="CN289" s="2" t="inlineStr">
        <is>
          <t xml:space="preserve">|
|
</t>
        </is>
      </c>
      <c r="CO289" t="inlineStr">
        <is>
          <t/>
        </is>
      </c>
      <c r="CP289" s="2" t="inlineStr">
        <is>
          <t>vaja na področju kibernetske varnosti|
vaja kibernetske varnosti|
vaja iz kibernetske varnosti</t>
        </is>
      </c>
      <c r="CQ289" s="2" t="inlineStr">
        <is>
          <t>3|
3|
3</t>
        </is>
      </c>
      <c r="CR289" s="2" t="inlineStr">
        <is>
          <t xml:space="preserve">|
|
</t>
        </is>
      </c>
      <c r="CS289" t="inlineStr">
        <is>
          <t/>
        </is>
      </c>
      <c r="CT289" s="2" t="inlineStr">
        <is>
          <t>cybersäkerhetsövning|
cyberövning</t>
        </is>
      </c>
      <c r="CU289" s="2" t="inlineStr">
        <is>
          <t>3|
3</t>
        </is>
      </c>
      <c r="CV289" s="2" t="inlineStr">
        <is>
          <t xml:space="preserve">|
</t>
        </is>
      </c>
      <c r="CW289" t="inlineStr">
        <is>
          <t/>
        </is>
      </c>
    </row>
    <row r="290">
      <c r="A290" s="1" t="str">
        <f>HYPERLINK("https://iate.europa.eu/entry/result/3573305/all", "3573305")</f>
        <v>3573305</v>
      </c>
      <c r="B290" t="inlineStr">
        <is>
          <t>EDUCATION AND COMMUNICATIONS</t>
        </is>
      </c>
      <c r="C290" t="inlineStr">
        <is>
          <t>EDUCATION AND COMMUNICATIONS|communications|communications policy</t>
        </is>
      </c>
      <c r="D290" t="inlineStr">
        <is>
          <t>yes</t>
        </is>
      </c>
      <c r="E290" t="inlineStr">
        <is>
          <t/>
        </is>
      </c>
      <c r="F290" s="2" t="inlineStr">
        <is>
          <t>междуличностна съобщителна услуга без номер</t>
        </is>
      </c>
      <c r="G290" s="2" t="inlineStr">
        <is>
          <t>3</t>
        </is>
      </c>
      <c r="H290" s="2" t="inlineStr">
        <is>
          <t/>
        </is>
      </c>
      <c r="I290" t="inlineStr">
        <is>
          <t>междуличностна съобщителна услуга, която не осъществява връзка с обществено определени номерационни ресурси, а именно номер или номера в рамките на национални или международни номерационни планове, или, която не дава възможност за връзка с номер или номера в рамките на национални или международни номерационни планове</t>
        </is>
      </c>
      <c r="J290" s="2" t="inlineStr">
        <is>
          <t>interpersonální komunikační služba nezávislá na číslech</t>
        </is>
      </c>
      <c r="K290" s="2" t="inlineStr">
        <is>
          <t>3</t>
        </is>
      </c>
      <c r="L290" s="2" t="inlineStr">
        <is>
          <t/>
        </is>
      </c>
      <c r="M290" t="inlineStr">
        <is>
          <t>&lt;i&gt;interpersonální komunikační služba&lt;/i&gt; [ &lt;a href="https://iate.europa.eu/entry/result/3573302/all" target="_blank"&gt;3573302&lt;/a&gt; ], která není spojena s veřejně přidělenými číslovacími zdroji, tedy s číslem nebo čísly v národních či mezinárodních číslovacích plánech, nebo která neumožňuje komunikaci s číslem či čísly v národních či mezinárodních číslovacích plánech</t>
        </is>
      </c>
      <c r="N290" s="2" t="inlineStr">
        <is>
          <t>nummeruafhængig interpersonel kommunikationstjeneste</t>
        </is>
      </c>
      <c r="O290" s="2" t="inlineStr">
        <is>
          <t>3</t>
        </is>
      </c>
      <c r="P290" s="2" t="inlineStr">
        <is>
          <t/>
        </is>
      </c>
      <c r="Q290" t="inlineStr">
        <is>
          <t>&lt;a href="https://iate.europa.eu/entry/result/3573302/da" target="_blank"&gt;interpersonel kommunikationstjeneste&lt;/a&gt;, der ikke etablerer forbindelse til offentligt tildelte nummerressourcer, dvs. et eller flere numre i nationale eller internationale nummerplaner, eller der ikke muliggør kommunikation med et eller flere numre i nationale eller internationale nummerplaner</t>
        </is>
      </c>
      <c r="R290" s="2" t="inlineStr">
        <is>
          <t>nummernunabhängiger interpersoneller Kommunikationsdienst</t>
        </is>
      </c>
      <c r="S290" s="2" t="inlineStr">
        <is>
          <t>3</t>
        </is>
      </c>
      <c r="T290" s="2" t="inlineStr">
        <is>
          <t/>
        </is>
      </c>
      <c r="U290" t="inlineStr">
        <is>
          <t>ein interpersoneller Kommunikationsdienst ( &lt;a href="/entry/result/3573302/all" id="ENTRY_TO_ENTRY_CONVERTER" target="_blank"&gt;IATE:3573302&lt;/a&gt; ), der nicht an das öffentliche Fernsprechnetz angebunden ist, weder mittels zugeteilter Nummerierungsressourcen, d. h. Nummern nationaler oder internationaler Telefonnummernpläne, noch durch Ermöglichung der Kommunikation über Nummern nationaler oder internationaler Telefonnummernpläne</t>
        </is>
      </c>
      <c r="V290" t="inlineStr">
        <is>
          <t/>
        </is>
      </c>
      <c r="W290" t="inlineStr">
        <is>
          <t/>
        </is>
      </c>
      <c r="X290" t="inlineStr">
        <is>
          <t/>
        </is>
      </c>
      <c r="Y290" t="inlineStr">
        <is>
          <t/>
        </is>
      </c>
      <c r="Z290" s="2" t="inlineStr">
        <is>
          <t>number-independent interpersonal communications service|
NIICS|
number-independent interpersonal communications services</t>
        </is>
      </c>
      <c r="AA290" s="2" t="inlineStr">
        <is>
          <t>3|
1|
1</t>
        </is>
      </c>
      <c r="AB290" s="2" t="inlineStr">
        <is>
          <t xml:space="preserve">|
|
</t>
        </is>
      </c>
      <c r="AC290" t="inlineStr">
        <is>
          <t>&lt;a href="https://iate.europa.eu/entry/result/3573302" target="_blank"&gt;interpersonal communications service&lt;/a&gt; which does not connect with publicly assigned numbering resources, namely, a number or numbers in national or international numbering plans, or which does not enable communication with a number or numbers in national or international numbering plans</t>
        </is>
      </c>
      <c r="AD290" t="inlineStr">
        <is>
          <t/>
        </is>
      </c>
      <c r="AE290" t="inlineStr">
        <is>
          <t/>
        </is>
      </c>
      <c r="AF290" t="inlineStr">
        <is>
          <t/>
        </is>
      </c>
      <c r="AG290" t="inlineStr">
        <is>
          <t/>
        </is>
      </c>
      <c r="AH290" s="2" t="inlineStr">
        <is>
          <t>numbrivaba isikutevahelise side teenus</t>
        </is>
      </c>
      <c r="AI290" s="2" t="inlineStr">
        <is>
          <t>3</t>
        </is>
      </c>
      <c r="AJ290" s="2" t="inlineStr">
        <is>
          <t/>
        </is>
      </c>
      <c r="AK290" t="inlineStr">
        <is>
          <t>isikutevahelise side teenus, mis ei ühendu avalikult eraldatud numeratsiooniressursside abil, nimelt riigi või rahvusvahelisse numbrite numeratsiooniplaani kuuluva numbri või numbrite abil, või mis ei võimalda sidet riigi või rahvusvahelisse numbrite numeratsiooniplaani kuuluva numbri või numbritega</t>
        </is>
      </c>
      <c r="AL290" s="2" t="inlineStr">
        <is>
          <t>numeroista riippumaton henkilöiden välinen viestintäpalvelu</t>
        </is>
      </c>
      <c r="AM290" s="2" t="inlineStr">
        <is>
          <t>3</t>
        </is>
      </c>
      <c r="AN290" s="2" t="inlineStr">
        <is>
          <t/>
        </is>
      </c>
      <c r="AO290" t="inlineStr">
        <is>
          <t>"Viestintäpalvelu, joka ei yhdisty yleiseen käyttöön osoitettujen numerovarojen eli kansallisessa tai kansainvälisessä numerointisuunnitelmassa olevan numeron tai olevien numeroiden avulla."</t>
        </is>
      </c>
      <c r="AP290" s="2" t="inlineStr">
        <is>
          <t>service de communications interpersonnelles non fondés sur la numérotation</t>
        </is>
      </c>
      <c r="AQ290" s="2" t="inlineStr">
        <is>
          <t>3</t>
        </is>
      </c>
      <c r="AR290" s="2" t="inlineStr">
        <is>
          <t/>
        </is>
      </c>
      <c r="AS290" t="inlineStr">
        <is>
          <t>&lt;a href="https://iate.europa.eu/entry/result/3573302/all" target="_blank"&gt;service de communications interpersonnelles&lt;/a&gt; qui n’établit pas de connexion au réseau téléphonique public commuté, soit au moyen de ressources de numérotation attribuées, c’est-à-dire un numéro ou des numéros figurant dans des plans nationaux ou internationaux de numérotation téléphonique, soit en rendant possible la communication avec un numéro ou des numéros figurant dans des plans nationaux ou internationaux de numérotation téléphonique</t>
        </is>
      </c>
      <c r="AT290" s="2" t="inlineStr">
        <is>
          <t>seirbhís cumarsáide idirphearsanta uimhir-neamhspleách|
seirbhís cumarsáide idirphearsanta neamhspleách ar uimhir</t>
        </is>
      </c>
      <c r="AU290" s="2" t="inlineStr">
        <is>
          <t>3|
3</t>
        </is>
      </c>
      <c r="AV290" s="2" t="inlineStr">
        <is>
          <t xml:space="preserve">|
</t>
        </is>
      </c>
      <c r="AW290" t="inlineStr">
        <is>
          <t/>
        </is>
      </c>
      <c r="AX290" t="inlineStr">
        <is>
          <t/>
        </is>
      </c>
      <c r="AY290" t="inlineStr">
        <is>
          <t/>
        </is>
      </c>
      <c r="AZ290" t="inlineStr">
        <is>
          <t/>
        </is>
      </c>
      <c r="BA290" t="inlineStr">
        <is>
          <t/>
        </is>
      </c>
      <c r="BB290" s="2" t="inlineStr">
        <is>
          <t>számfüggetlen személyközi hírközlési szolgáltatás</t>
        </is>
      </c>
      <c r="BC290" s="2" t="inlineStr">
        <is>
          <t>3</t>
        </is>
      </c>
      <c r="BD290" s="2" t="inlineStr">
        <is>
          <t/>
        </is>
      </c>
      <c r="BE290" t="inlineStr">
        <is>
          <t>olyan
személyközi kommunikációs szolgáltatás, amely nem nyilvánosan kiosztott
számozási erőforrások révén, nevezetesen nem nemzeti, illetve nemzetközi
számozási tervben szereplő hívószám vagy hívószámok segítségével biztosít
kapcsolódást, és amely nem tesz lehetővé kommunikációt nemzeti, illetve
nemzetközi számozási tervben szereplő hívószámmal vagy hívószámokkal</t>
        </is>
      </c>
      <c r="BF290" s="2" t="inlineStr">
        <is>
          <t>servizio di comunicazione interpersonale indipendente dal numero</t>
        </is>
      </c>
      <c r="BG290" s="2" t="inlineStr">
        <is>
          <t>3</t>
        </is>
      </c>
      <c r="BH290" s="2" t="inlineStr">
        <is>
          <t/>
        </is>
      </c>
      <c r="BI290" t="inlineStr">
        <is>
          <t>&lt;div&gt;&lt;a href="https://iate.europa.eu/entry/result/3573302/it" target="_blank"&gt;servizio di comunicazione interpersonale&lt;/a&gt; che non si connette a risorse di numerazione assegnate pubblicamente — ossia uno o più numeri che figurano in un piano di numerazione nazionale o internazionale — o che non consente la comunicazione con uno o più numeri che figurano in un piano di numerazione nazionale o internazionale&lt;br&gt;&lt;/div&gt;</t>
        </is>
      </c>
      <c r="BJ290" s="2" t="inlineStr">
        <is>
          <t>su numeriu nesiejamo asmenų tarpusavio ryšio paslauga</t>
        </is>
      </c>
      <c r="BK290" s="2" t="inlineStr">
        <is>
          <t>3</t>
        </is>
      </c>
      <c r="BL290" s="2" t="inlineStr">
        <is>
          <t/>
        </is>
      </c>
      <c r="BM290" t="inlineStr">
        <is>
          <t>asmenų tarpusavio ryšio paslauga, kurią teikiant nesujungiama su viešai priskirtais numeracijos ištekliais, t. y. nacionalinio ar tarptautinio ryšio numeracijos planų numeriu ar numeriais, arba nesudaromos sąlygos ryšiui su nacionalinio ar tarptautinio ryšio numeracijos plano numeriu ar numeriais</t>
        </is>
      </c>
      <c r="BN290" s="2" t="inlineStr">
        <is>
          <t>numurneatkarīgs starppersonu sakaru pakalpojums</t>
        </is>
      </c>
      <c r="BO290" s="2" t="inlineStr">
        <is>
          <t>3</t>
        </is>
      </c>
      <c r="BP290" s="2" t="inlineStr">
        <is>
          <t/>
        </is>
      </c>
      <c r="BQ290" t="inlineStr">
        <is>
          <t>starppersonu sakaru pakalpojums, kas nesavienojas ar publiski piešķirtiem numerācijas resursiem, proti, numuru vai numuriem valsts vai starptautiskos numerācijas plānos, vai kas neiespējo sakarus ar numuru vai numuriem valsts vai starptautiskos numerācijas plānos</t>
        </is>
      </c>
      <c r="BR290" s="2" t="inlineStr">
        <is>
          <t>servizz ta’ komunikazzjoni interpersonali indipendenti min-numri|
servizz ta' komunikazzjonijiet interpersonali indipendenti min-numri</t>
        </is>
      </c>
      <c r="BS290" s="2" t="inlineStr">
        <is>
          <t>3|
3</t>
        </is>
      </c>
      <c r="BT290" s="2" t="inlineStr">
        <is>
          <t xml:space="preserve">|
</t>
        </is>
      </c>
      <c r="BU290" t="inlineStr">
        <is>
          <t>&lt;a href="https://iate.europa.eu/entry/result/3573302/mt" target="_blank"&gt;servizz ta' komunikazzjonijiet interpersonali&lt;/a&gt; li ma jaqbadx ma’ riżorsi ta’ numerazzjoni assenjati pubblikament, jiġifieri numru jew numri fil-pjanijiet tan-numerazzjoni nazzjonali jew internazzjonali, jew li ma jippermettix komunikazzjoni ma’ numru jew numri fil-pjanijiet tan-numerazzjoni nazzjonali jew internazzjonali</t>
        </is>
      </c>
      <c r="BV290" s="2" t="inlineStr">
        <is>
          <t>nummeronafhankelijke interpersoonlijke communicatiedienst</t>
        </is>
      </c>
      <c r="BW290" s="2" t="inlineStr">
        <is>
          <t>3</t>
        </is>
      </c>
      <c r="BX290" s="2" t="inlineStr">
        <is>
          <t/>
        </is>
      </c>
      <c r="BY290" t="inlineStr">
        <is>
          <t>&lt;a href="https://iate.europa.eu/entry/result/3573302/nl" target="_blank"&gt;interpersoonlijke communicatiedienst&lt;/a&gt; die geen verbinding maakt met openbaar toegewezen nummervoorraden, namelijk een nummer of een aantal nummers in nationale of internationale nummerplannen, of die geen communicatie mogelijk maakt met een nummer of een aantal nummers in nationale of internationale nummerplannen</t>
        </is>
      </c>
      <c r="BZ290" s="2" t="inlineStr">
        <is>
          <t>usługa łączności interpersonalnej niewykorzystująca numerów</t>
        </is>
      </c>
      <c r="CA290" s="2" t="inlineStr">
        <is>
          <t>3</t>
        </is>
      </c>
      <c r="CB290" s="2" t="inlineStr">
        <is>
          <t/>
        </is>
      </c>
      <c r="CC290" t="inlineStr">
        <is>
          <t>usługa łączności interpersonalnej [ &lt;a href="/entry/result/3573302/all" id="ENTRY_TO_ENTRY_CONVERTER" target="_blank"&gt;IATE:3573302&lt;/a&gt; ], która nie łączy się z publiczną komutowaną siecią telefoniczną ani za pomocą nadanych zasobów numeracyjnych, tzn. numeru lub numerów z krajowych lub międzynarodowych planów numeracji telefonicznej, ani poprzez umożliwienie połączenia z numerem lub numerami z krajowych lub międzynarodowych planów numeracji telefonicznej</t>
        </is>
      </c>
      <c r="CD290" s="2" t="inlineStr">
        <is>
          <t>serviço de comunicações interpessoais independentes de numeração|
serviço de comunicações interpessoais independentes do número</t>
        </is>
      </c>
      <c r="CE290" s="2" t="inlineStr">
        <is>
          <t>3|
3</t>
        </is>
      </c>
      <c r="CF290" s="2" t="inlineStr">
        <is>
          <t xml:space="preserve">|
</t>
        </is>
      </c>
      <c r="CG290" t="inlineStr">
        <is>
          <t>Serviço de comunicações interpessoais que não estabelece a ligação, ou que não permite a comunicação, com recursos de numeração atribuídos publicamente, a saber, com um número ou números incluídos nos planos nacionais ou internacionais de numeração.</t>
        </is>
      </c>
      <c r="CH290" s="2" t="inlineStr">
        <is>
          <t>serviciu de comunicații interpersonale care nu se bazează pe numere</t>
        </is>
      </c>
      <c r="CI290" s="2" t="inlineStr">
        <is>
          <t>3</t>
        </is>
      </c>
      <c r="CJ290" s="2" t="inlineStr">
        <is>
          <t/>
        </is>
      </c>
      <c r="CK290" t="inlineStr">
        <is>
          <t>serviciu de comunicații interpersonale care nu utilizează resurse publice de numerotație asignate, și anume un număr sau mai multe numere din planurile naționale sau internaționale de numerotație, sau nu permite comunicarea cu un număr sau mai multe numere din planurile naționale sau internaționale de numerotație</t>
        </is>
      </c>
      <c r="CL290" t="inlineStr">
        <is>
          <t/>
        </is>
      </c>
      <c r="CM290" t="inlineStr">
        <is>
          <t/>
        </is>
      </c>
      <c r="CN290" t="inlineStr">
        <is>
          <t/>
        </is>
      </c>
      <c r="CO290" t="inlineStr">
        <is>
          <t/>
        </is>
      </c>
      <c r="CP290" s="2" t="inlineStr">
        <is>
          <t>medosebna komunikacijska storitev, neodvisna od številke</t>
        </is>
      </c>
      <c r="CQ290" s="2" t="inlineStr">
        <is>
          <t>3</t>
        </is>
      </c>
      <c r="CR290" s="2" t="inlineStr">
        <is>
          <t/>
        </is>
      </c>
      <c r="CS290" t="inlineStr">
        <is>
          <t>medosebna komunikacijska storitev, ki se ne povezuje z javno dodeljenimi številskimi viri, in sicer s številko ali številkami v nacionalnem ali mednarodnem načrtu oštevilčenja, ali ki ne omogoča komunikacije s številko ali številkami v nacionalnem ali mednarodnem načrtu oštevilčenja</t>
        </is>
      </c>
      <c r="CT290" t="inlineStr">
        <is>
          <t/>
        </is>
      </c>
      <c r="CU290" t="inlineStr">
        <is>
          <t/>
        </is>
      </c>
      <c r="CV290" t="inlineStr">
        <is>
          <t/>
        </is>
      </c>
      <c r="CW290" t="inlineStr">
        <is>
          <t/>
        </is>
      </c>
    </row>
    <row r="291">
      <c r="A291" s="1" t="str">
        <f>HYPERLINK("https://iate.europa.eu/entry/result/3555722/all", "3555722")</f>
        <v>3555722</v>
      </c>
      <c r="B291" t="inlineStr">
        <is>
          <t>PRODUCTION, TECHNOLOGY AND RESEARCH;EDUCATION AND COMMUNICATIONS</t>
        </is>
      </c>
      <c r="C291" t="inlineStr">
        <is>
          <t>PRODUCTION, TECHNOLOGY AND RESEARCH|technology and technical regulations;EDUCATION AND COMMUNICATIONS|information technology and data processing|computer system</t>
        </is>
      </c>
      <c r="D291" t="inlineStr">
        <is>
          <t>yes</t>
        </is>
      </c>
      <c r="E291" t="inlineStr">
        <is>
          <t/>
        </is>
      </c>
      <c r="F291" s="2" t="inlineStr">
        <is>
          <t>сгъваем таблет</t>
        </is>
      </c>
      <c r="G291" s="2" t="inlineStr">
        <is>
          <t>3</t>
        </is>
      </c>
      <c r="H291" s="2" t="inlineStr">
        <is>
          <t/>
        </is>
      </c>
      <c r="I291" t="inlineStr">
        <is>
          <t>вид таблетен компютър&lt;sup&gt;1&lt;/sup&gt;, чийто екран не може да се откача, за да се използва самостоятелнo&lt;p&gt;&lt;sup&gt;1&lt;/sup&gt; [ &lt;a href="/entry/result/1439857/all" id="ENTRY_TO_ENTRY_CONVERTER" target="_blank"&gt;IATE:1439857&lt;/a&gt; ]&lt;/p&gt;</t>
        </is>
      </c>
      <c r="J291" s="2" t="inlineStr">
        <is>
          <t>konvertibilní tablet</t>
        </is>
      </c>
      <c r="K291" s="2" t="inlineStr">
        <is>
          <t>3</t>
        </is>
      </c>
      <c r="L291" s="2" t="inlineStr">
        <is>
          <t/>
        </is>
      </c>
      <c r="M291" t="inlineStr">
        <is>
          <t/>
        </is>
      </c>
      <c r="N291" s="2" t="inlineStr">
        <is>
          <t>konvertibel tablet-PC|
konvertibel tavle-PC</t>
        </is>
      </c>
      <c r="O291" s="2" t="inlineStr">
        <is>
          <t>4|
4</t>
        </is>
      </c>
      <c r="P291" s="2" t="inlineStr">
        <is>
          <t xml:space="preserve">|
</t>
        </is>
      </c>
      <c r="Q291" t="inlineStr">
        <is>
          <t>bærbar pc, der ved manipulation af skærm lader sig konvertere til tablet</t>
        </is>
      </c>
      <c r="R291" s="2" t="inlineStr">
        <is>
          <t>Convertible|
konvertierbarer Tablet-Computer</t>
        </is>
      </c>
      <c r="S291" s="2" t="inlineStr">
        <is>
          <t>2|
3</t>
        </is>
      </c>
      <c r="T291" s="2" t="inlineStr">
        <is>
          <t xml:space="preserve">|
</t>
        </is>
      </c>
      <c r="U291" t="inlineStr">
        <is>
          <t/>
        </is>
      </c>
      <c r="V291" s="2" t="inlineStr">
        <is>
          <t>μετατρέψιμος υπολογιστής-ταμπλέτα</t>
        </is>
      </c>
      <c r="W291" s="2" t="inlineStr">
        <is>
          <t>3</t>
        </is>
      </c>
      <c r="X291" s="2" t="inlineStr">
        <is>
          <t/>
        </is>
      </c>
      <c r="Y291" t="inlineStr">
        <is>
          <t/>
        </is>
      </c>
      <c r="Z291" s="2" t="inlineStr">
        <is>
          <t>convertible|
convertible laptop|
tablet|
tablet computer|
convertible tablet computer</t>
        </is>
      </c>
      <c r="AA291" s="2" t="inlineStr">
        <is>
          <t>3|
3|
1|
3|
3</t>
        </is>
      </c>
      <c r="AB291" s="2" t="inlineStr">
        <is>
          <t xml:space="preserve">|
|
|
admitted|
</t>
        </is>
      </c>
      <c r="AC291" t="inlineStr">
        <is>
          <t>tablet computer having a permanently attached keyboard</t>
        </is>
      </c>
      <c r="AD291" s="2" t="inlineStr">
        <is>
          <t>tableta convertible</t>
        </is>
      </c>
      <c r="AE291" s="2" t="inlineStr">
        <is>
          <t>3</t>
        </is>
      </c>
      <c r="AF291" s="2" t="inlineStr">
        <is>
          <t/>
        </is>
      </c>
      <c r="AG291" t="inlineStr">
        <is>
          <t>Ordenador tableta [ &lt;a href="/entry/result/1439857/all" id="ENTRY_TO_ENTRY_CONVERTER" target="_blank"&gt;IATE:1439857&lt;/a&gt; ] al que se le puede incorporar un teclado.</t>
        </is>
      </c>
      <c r="AH291" s="2" t="inlineStr">
        <is>
          <t>tahvel-sülearvuti</t>
        </is>
      </c>
      <c r="AI291" s="2" t="inlineStr">
        <is>
          <t>3</t>
        </is>
      </c>
      <c r="AJ291" s="2" t="inlineStr">
        <is>
          <t/>
        </is>
      </c>
      <c r="AK291" t="inlineStr">
        <is>
          <t>pööratava ekraaniga arvuti, mis on tahvelarvuti ja sülearvuti hübriid</t>
        </is>
      </c>
      <c r="AL291" s="2" t="inlineStr">
        <is>
          <t>taulutietokone</t>
        </is>
      </c>
      <c r="AM291" s="2" t="inlineStr">
        <is>
          <t>3</t>
        </is>
      </c>
      <c r="AN291" s="2" t="inlineStr">
        <is>
          <t/>
        </is>
      </c>
      <c r="AO291" t="inlineStr">
        <is>
          <t>tuote, joka on yhdentyyppinen kannettava tietokone, joka sisältää siihen liitettynä sekä kosketusnäytön että fyysisen näppäimistön</t>
        </is>
      </c>
      <c r="AP291" s="2" t="inlineStr">
        <is>
          <t>ordinateur portable convertible|
ordinateur tablette|
tablette convertible</t>
        </is>
      </c>
      <c r="AQ291" s="2" t="inlineStr">
        <is>
          <t>3|
3|
3</t>
        </is>
      </c>
      <c r="AR291" s="2" t="inlineStr">
        <is>
          <t xml:space="preserve">|
admitted|
</t>
        </is>
      </c>
      <c r="AS291" t="inlineStr">
        <is>
          <t>tablette [ &lt;a href="/entry/result/1439857/all" id="ENTRY_TO_ENTRY_CONVERTER" target="_blank"&gt;IATE:1439857&lt;/a&gt; ] avec clavier intégré, coulissant ou amovible</t>
        </is>
      </c>
      <c r="AT291" s="2" t="inlineStr">
        <is>
          <t>ríomhaire táibléid intiontaithe|
ríomhaire táibléid|
ríomhaire glúine intiontaithe</t>
        </is>
      </c>
      <c r="AU291" s="2" t="inlineStr">
        <is>
          <t>3|
3|
3</t>
        </is>
      </c>
      <c r="AV291" s="2" t="inlineStr">
        <is>
          <t xml:space="preserve">|
|
</t>
        </is>
      </c>
      <c r="AW291" t="inlineStr">
        <is>
          <t/>
        </is>
      </c>
      <c r="AX291" t="inlineStr">
        <is>
          <t/>
        </is>
      </c>
      <c r="AY291" t="inlineStr">
        <is>
          <t/>
        </is>
      </c>
      <c r="AZ291" t="inlineStr">
        <is>
          <t/>
        </is>
      </c>
      <c r="BA291" t="inlineStr">
        <is>
          <t/>
        </is>
      </c>
      <c r="BB291" s="2" t="inlineStr">
        <is>
          <t>átalakítható táblagép|
átalakítható notebook|
átalakítható noteszgép|
táblagéppé alakítható, illetve hibrid notebook</t>
        </is>
      </c>
      <c r="BC291" s="2" t="inlineStr">
        <is>
          <t>3|
3|
3|
2</t>
        </is>
      </c>
      <c r="BD291" s="2" t="inlineStr">
        <is>
          <t>|
|
|
admitted</t>
        </is>
      </c>
      <c r="BE291" t="inlineStr">
        <is>
          <t>állandó rögzített fizikai billentűzettel rendelkező táblagép</t>
        </is>
      </c>
      <c r="BF291" s="2" t="inlineStr">
        <is>
          <t>tablet pc convertibile|
tablet convertibile|
convertibile</t>
        </is>
      </c>
      <c r="BG291" s="2" t="inlineStr">
        <is>
          <t>3|
3|
3</t>
        </is>
      </c>
      <c r="BH291" s="2" t="inlineStr">
        <is>
          <t xml:space="preserve">|
|
</t>
        </is>
      </c>
      <c r="BI291" t="inlineStr">
        <is>
          <t>PC portatile il cui schermo, grazie ad uno snodo girevole, può essere ruotato di 180° e ripiegato sulla parte superiore della tastiera</t>
        </is>
      </c>
      <c r="BJ291" s="2" t="inlineStr">
        <is>
          <t>konverteris</t>
        </is>
      </c>
      <c r="BK291" s="2" t="inlineStr">
        <is>
          <t>2</t>
        </is>
      </c>
      <c r="BL291" s="2" t="inlineStr">
        <is>
          <t/>
        </is>
      </c>
      <c r="BM291" t="inlineStr">
        <is>
          <t>&lt;i&gt;planšetinis kompiuteris&lt;/i&gt; [ &lt;a href="/entry/result/1439857/all" id="ENTRY_TO_ENTRY_CONVERTER" target="_blank"&gt;IATE:1439857&lt;/a&gt; ] su įmontuota klaviatūra</t>
        </is>
      </c>
      <c r="BN291" s="2" t="inlineStr">
        <is>
          <t>hibrīdklēpjdators</t>
        </is>
      </c>
      <c r="BO291" s="2" t="inlineStr">
        <is>
          <t>3</t>
        </is>
      </c>
      <c r="BP291" s="2" t="inlineStr">
        <is>
          <t/>
        </is>
      </c>
      <c r="BQ291" t="inlineStr">
        <is>
          <t/>
        </is>
      </c>
      <c r="BR291" s="2" t="inlineStr">
        <is>
          <t>tablet konvertibbli|
laptop konvertibbli</t>
        </is>
      </c>
      <c r="BS291" s="2" t="inlineStr">
        <is>
          <t>3|
3</t>
        </is>
      </c>
      <c r="BT291" s="2" t="inlineStr">
        <is>
          <t xml:space="preserve">|
</t>
        </is>
      </c>
      <c r="BU291" t="inlineStr">
        <is>
          <t>kompjuter tablet li jkollu tastiera mqabbda miegħu permanentement</t>
        </is>
      </c>
      <c r="BV291" s="2" t="inlineStr">
        <is>
          <t>hybride tablet</t>
        </is>
      </c>
      <c r="BW291" s="2" t="inlineStr">
        <is>
          <t>2</t>
        </is>
      </c>
      <c r="BX291" s="2" t="inlineStr">
        <is>
          <t/>
        </is>
      </c>
      <c r="BY291" t="inlineStr">
        <is>
          <t>tabletcomputer met een bijpassend aanklikbaar toetsenbord waardoor je er ook een soort van laptop van kunt maken</t>
        </is>
      </c>
      <c r="BZ291" s="2" t="inlineStr">
        <is>
          <t>tablet convertible|
laptop konwertowalny|
tablet typu convertible</t>
        </is>
      </c>
      <c r="CA291" s="2" t="inlineStr">
        <is>
          <t>2|
2|
2</t>
        </is>
      </c>
      <c r="CB291" s="2" t="inlineStr">
        <is>
          <t xml:space="preserve">|
|
</t>
        </is>
      </c>
      <c r="CC291" t="inlineStr">
        <is>
          <t>komputer przenośny, z którego można korzystać zarówno jak ze standardowego laptopa, jak i jak z tabletu, dzięki obrotowym zawiasom umożliwiającym oprót wyświetlacza o 180 stopni</t>
        </is>
      </c>
      <c r="CD291" s="2" t="inlineStr">
        <is>
          <t>computador-táblete</t>
        </is>
      </c>
      <c r="CE291" s="2" t="inlineStr">
        <is>
          <t>3</t>
        </is>
      </c>
      <c r="CF291" s="2" t="inlineStr">
        <is>
          <t/>
        </is>
      </c>
      <c r="CG291" t="inlineStr">
        <is>
          <t>Tipo de computador portátil que tem ligados um ecrã tátil e um teclado físico.</t>
        </is>
      </c>
      <c r="CH291" s="2" t="inlineStr">
        <is>
          <t>tabletă cu tastatură încorporată</t>
        </is>
      </c>
      <c r="CI291" s="2" t="inlineStr">
        <is>
          <t>2</t>
        </is>
      </c>
      <c r="CJ291" s="2" t="inlineStr">
        <is>
          <t/>
        </is>
      </c>
      <c r="CK291" t="inlineStr">
        <is>
          <t/>
        </is>
      </c>
      <c r="CL291" s="2" t="inlineStr">
        <is>
          <t>konvertibilný tablet|
konvertibilný notebook</t>
        </is>
      </c>
      <c r="CM291" s="2" t="inlineStr">
        <is>
          <t>3|
3</t>
        </is>
      </c>
      <c r="CN291" s="2" t="inlineStr">
        <is>
          <t xml:space="preserve">|
</t>
        </is>
      </c>
      <c r="CO291" t="inlineStr">
        <is>
          <t>tabletový počítač s permanentne pripojenou klávesnicou</t>
        </is>
      </c>
      <c r="CP291" s="2" t="inlineStr">
        <is>
          <t>hibridni tablični računalnik</t>
        </is>
      </c>
      <c r="CQ291" s="2" t="inlineStr">
        <is>
          <t>3</t>
        </is>
      </c>
      <c r="CR291" s="2" t="inlineStr">
        <is>
          <t/>
        </is>
      </c>
      <c r="CS291" t="inlineStr">
        <is>
          <t/>
        </is>
      </c>
      <c r="CT291" s="2" t="inlineStr">
        <is>
          <t>datorplatta</t>
        </is>
      </c>
      <c r="CU291" s="2" t="inlineStr">
        <is>
          <t>2</t>
        </is>
      </c>
      <c r="CV291" s="2" t="inlineStr">
        <is>
          <t/>
        </is>
      </c>
      <c r="CW291" t="inlineStr">
        <is>
          <t>en typ av bärbar dator som innefattar både en integrerad pekskärm och ett anslutet mekaniskt tangentbord</t>
        </is>
      </c>
    </row>
    <row r="292">
      <c r="A292" s="1" t="str">
        <f>HYPERLINK("https://iate.europa.eu/entry/result/1708806/all", "1708806")</f>
        <v>1708806</v>
      </c>
      <c r="B292" t="inlineStr">
        <is>
          <t>TRADE</t>
        </is>
      </c>
      <c r="C292" t="inlineStr">
        <is>
          <t>TRADE|marketing;TRADE</t>
        </is>
      </c>
      <c r="D292" t="inlineStr">
        <is>
          <t>yes</t>
        </is>
      </c>
      <c r="E292" t="inlineStr">
        <is>
          <t/>
        </is>
      </c>
      <c r="F292" s="2" t="inlineStr">
        <is>
          <t>продажби от разстояние</t>
        </is>
      </c>
      <c r="G292" s="2" t="inlineStr">
        <is>
          <t>3</t>
        </is>
      </c>
      <c r="H292" s="2" t="inlineStr">
        <is>
          <t/>
        </is>
      </c>
      <c r="I292" t="inlineStr">
        <is>
          <t>продажби, за които е сключен договор от разстояние по интернет, по телефона, по електронна поща или др., без едновременното физическо присъствие на търговеца и потребителя</t>
        </is>
      </c>
      <c r="J292" s="2" t="inlineStr">
        <is>
          <t>prodej na dálku|
dálkový prodej</t>
        </is>
      </c>
      <c r="K292" s="2" t="inlineStr">
        <is>
          <t>3|
3</t>
        </is>
      </c>
      <c r="L292" s="2" t="inlineStr">
        <is>
          <t>|
admitted</t>
        </is>
      </c>
      <c r="M292" t="inlineStr">
        <is>
          <t>forma prodeje mimo obchodní prostory, realizovaná prostřednictvím zásilkového prodeje, telemarketingu, telefonu, internetu, e-mailu nebo faxu</t>
        </is>
      </c>
      <c r="N292" s="2" t="inlineStr">
        <is>
          <t>fjernsalg</t>
        </is>
      </c>
      <c r="O292" s="2" t="inlineStr">
        <is>
          <t>3</t>
        </is>
      </c>
      <c r="P292" s="2" t="inlineStr">
        <is>
          <t/>
        </is>
      </c>
      <c r="Q292" t="inlineStr">
        <is>
          <t>aftaler vedrørende varer eller tjenesteydelser indgået uden fysisk kontakt mellem parterne som led i et system for fjernsalg</t>
        </is>
      </c>
      <c r="R292" s="2" t="inlineStr">
        <is>
          <t>Fernverkäufe|
Fernabsatz</t>
        </is>
      </c>
      <c r="S292" s="2" t="inlineStr">
        <is>
          <t>3|
3</t>
        </is>
      </c>
      <c r="T292" s="2" t="inlineStr">
        <is>
          <t xml:space="preserve">|
</t>
        </is>
      </c>
      <c r="U292" t="inlineStr">
        <is>
          <t/>
        </is>
      </c>
      <c r="V292" s="2" t="inlineStr">
        <is>
          <t>πώληση εξ αποστάσεως</t>
        </is>
      </c>
      <c r="W292" s="2" t="inlineStr">
        <is>
          <t>2</t>
        </is>
      </c>
      <c r="X292" s="2" t="inlineStr">
        <is>
          <t/>
        </is>
      </c>
      <c r="Y292" t="inlineStr">
        <is>
          <t/>
        </is>
      </c>
      <c r="Z292" s="2" t="inlineStr">
        <is>
          <t>distance selling|
sales through distance contracts|
distance sales</t>
        </is>
      </c>
      <c r="AA292" s="2" t="inlineStr">
        <is>
          <t>3|
3|
3</t>
        </is>
      </c>
      <c r="AB292" s="2" t="inlineStr">
        <is>
          <t xml:space="preserve">preferred|
|
</t>
        </is>
      </c>
      <c r="AC292" t="inlineStr">
        <is>
          <t>sales made by e-mail, fax, telephone, internet shopping and mail order which involve communication between a trader and a consumer when they are not in each other's physical presence</t>
        </is>
      </c>
      <c r="AD292" s="2" t="inlineStr">
        <is>
          <t>venta a distancia</t>
        </is>
      </c>
      <c r="AE292" s="2" t="inlineStr">
        <is>
          <t>3</t>
        </is>
      </c>
      <c r="AF292" s="2" t="inlineStr">
        <is>
          <t/>
        </is>
      </c>
      <c r="AG292" t="inlineStr">
        <is>
          <t>Venta que se realiza sin la presencia física simultánea del comprador y el vendedor.</t>
        </is>
      </c>
      <c r="AH292" s="2" t="inlineStr">
        <is>
          <t>kaugmüük</t>
        </is>
      </c>
      <c r="AI292" s="2" t="inlineStr">
        <is>
          <t>3</t>
        </is>
      </c>
      <c r="AJ292" s="2" t="inlineStr">
        <is>
          <t/>
        </is>
      </c>
      <c r="AK292" t="inlineStr">
        <is>
          <t>internetis, telefoni teel, e-posti, faksi või tüüpkirja vahendusel sõlmitavad müügi- ja teenuselepingud ilma tarbijaga näost näkku kohtumata</t>
        </is>
      </c>
      <c r="AL292" s="2" t="inlineStr">
        <is>
          <t>etämyynti</t>
        </is>
      </c>
      <c r="AM292" s="2" t="inlineStr">
        <is>
          <t>3</t>
        </is>
      </c>
      <c r="AN292" s="2" t="inlineStr">
        <is>
          <t/>
        </is>
      </c>
      <c r="AO292" t="inlineStr">
        <is>
          <t>kulutushyödykkeen tarjoaminen kuluttajalle elinkeinonharjoittajan järjestämän sellaisen etätarjontamenetelmän avulla, jossa sopimuksen tekemiseen ja sitä edeltävään markkinointiin käytetään yksinomaan yhtä tai useampaa etäviestintä</t>
        </is>
      </c>
      <c r="AP292" s="2" t="inlineStr">
        <is>
          <t>VAD|
vente à distance</t>
        </is>
      </c>
      <c r="AQ292" s="2" t="inlineStr">
        <is>
          <t>3|
3</t>
        </is>
      </c>
      <c r="AR292" s="2" t="inlineStr">
        <is>
          <t xml:space="preserve">|
</t>
        </is>
      </c>
      <c r="AS292" t="inlineStr">
        <is>
          <t>conclusion d’une vente ou de prestation de services à distance, sans la présence physique simultanée du professionnel et du consommateur, par le recours exclusif à une ou plusieurs techniques de communication à distance jusqu'à la conclusion du contrat</t>
        </is>
      </c>
      <c r="AT292" s="2" t="inlineStr">
        <is>
          <t>ciandíol</t>
        </is>
      </c>
      <c r="AU292" s="2" t="inlineStr">
        <is>
          <t>3</t>
        </is>
      </c>
      <c r="AV292" s="2" t="inlineStr">
        <is>
          <t/>
        </is>
      </c>
      <c r="AW292" t="inlineStr">
        <is>
          <t/>
        </is>
      </c>
      <c r="AX292" s="2" t="inlineStr">
        <is>
          <t>prodaja na daljinu</t>
        </is>
      </c>
      <c r="AY292" s="2" t="inlineStr">
        <is>
          <t>3</t>
        </is>
      </c>
      <c r="AZ292" s="2" t="inlineStr">
        <is>
          <t/>
        </is>
      </c>
      <c r="BA292" t="inlineStr">
        <is>
          <t>prodaja putem sredstva komunikacije na daljinu za obavljanje djelatnosti trgovine, prodaje robe i usluga što podrazumijeva nuđenje usluga kao i ostali oblici individualizirane prodaje robe i usluga kupcu (prodaja putem kataloga, TV prodaja, prodaja putem pošte, prodaja putem interneta i sl.)</t>
        </is>
      </c>
      <c r="BB292" s="2" t="inlineStr">
        <is>
          <t>távértékesítés</t>
        </is>
      </c>
      <c r="BC292" s="2" t="inlineStr">
        <is>
          <t>3</t>
        </is>
      </c>
      <c r="BD292" s="2" t="inlineStr">
        <is>
          <t/>
        </is>
      </c>
      <c r="BE292" t="inlineStr">
        <is>
          <t>csomagküldő kereskedelem vagy katalógus útján, interneten, telemarketingen keresztül vagy egyéb olyan módon történő eladásra kínálás, bérbeadás vagy részletvásárlásra kínálás, amely feltételezi, hogy a potenciális végfelhasználó a bemutatott terméket nem tudja megtekinteni</t>
        </is>
      </c>
      <c r="BF292" s="2" t="inlineStr">
        <is>
          <t>vendita a distanza</t>
        </is>
      </c>
      <c r="BG292" s="2" t="inlineStr">
        <is>
          <t>3</t>
        </is>
      </c>
      <c r="BH292" s="2" t="inlineStr">
        <is>
          <t/>
        </is>
      </c>
      <c r="BI292" t="inlineStr">
        <is>
          <t>contratti di vendita e di prestazione di servizi senza che il cliente sia fisicamente presente</t>
        </is>
      </c>
      <c r="BJ292" s="2" t="inlineStr">
        <is>
          <t>nuotolinė prekyba</t>
        </is>
      </c>
      <c r="BK292" s="2" t="inlineStr">
        <is>
          <t>4</t>
        </is>
      </c>
      <c r="BL292" s="2" t="inlineStr">
        <is>
          <t/>
        </is>
      </c>
      <c r="BM292" t="inlineStr">
        <is>
          <t>tokia prekyba, kai vienos Europos Sąjungos (toliau – ES) valstybės narės PVM mokėtojas tiekia prekes kitos ES valstybės narės asmenims (neapmokestinamiesiems asmenims ir apmokestinamiesiems asmenims, neturintiems teisės į pridėtinės vertės mokesčio (toliau – PVM) atskaitą), nesantiems PVM mokėtojais savo šalyje, o prekės tiekėjo ar jo užsakymu kito asmens atgabenamos iš vienos ES valstybės narės į tą kitą ES valstybę narę</t>
        </is>
      </c>
      <c r="BN292" s="2" t="inlineStr">
        <is>
          <t>tālpārdošana|
distances pārdošana</t>
        </is>
      </c>
      <c r="BO292" s="2" t="inlineStr">
        <is>
          <t>3|
3</t>
        </is>
      </c>
      <c r="BP292" s="2" t="inlineStr">
        <is>
          <t xml:space="preserve">|
</t>
        </is>
      </c>
      <c r="BQ292" t="inlineStr">
        <is>
          <t>pārdošana, ko pārdevējs veic no attāluma un netieši, proti, izmantojot internetu, īsziņu pakalpojumus, telefona un telefaksa sakarus, interaktīvo televīziju un citas sakaru tehnoloģijas, kā arī ar pasta starpniecību nosūtot īpašus katalogus, avīzes vai žurnālus</t>
        </is>
      </c>
      <c r="BR292" s="2" t="inlineStr">
        <is>
          <t>bejgħ mill-bogħod|
bejgħ permezz ta’ kuntratti mill-bogħod</t>
        </is>
      </c>
      <c r="BS292" s="2" t="inlineStr">
        <is>
          <t>3|
3</t>
        </is>
      </c>
      <c r="BT292" s="2" t="inlineStr">
        <is>
          <t xml:space="preserve">|
</t>
        </is>
      </c>
      <c r="BU292" t="inlineStr">
        <is>
          <t>bejgħ permezz ta' posta elettronika, fax, telefon, internet u ordnijiet bil-posta li jinvolvi komunikazzjoni bejn kummerċjant u konsumatur mhux fil-preżenza ta' xulxin sa u inkluż il-waqt li fih jiġi konkluż il-kuntratt</t>
        </is>
      </c>
      <c r="BV292" s="2" t="inlineStr">
        <is>
          <t>verkoop door middel van op afstand gesloten overeenkomsten|
verkoop op afstand</t>
        </is>
      </c>
      <c r="BW292" s="2" t="inlineStr">
        <is>
          <t>3|
3</t>
        </is>
      </c>
      <c r="BX292" s="2" t="inlineStr">
        <is>
          <t xml:space="preserve">|
</t>
        </is>
      </c>
      <c r="BY292" t="inlineStr">
        <is>
          <t>verkoop aan de consument van goederen of diensten via telefoon, fax, post of internet</t>
        </is>
      </c>
      <c r="BZ292" s="2" t="inlineStr">
        <is>
          <t>sprzedaż na odległość</t>
        </is>
      </c>
      <c r="CA292" s="2" t="inlineStr">
        <is>
          <t>3</t>
        </is>
      </c>
      <c r="CB292" s="2" t="inlineStr">
        <is>
          <t/>
        </is>
      </c>
      <c r="CC292" t="inlineStr">
        <is>
          <t>umowa zawarta z konsumentem w ramach zorganizowanego systemu zawierania umów na odległość, bez jednoczesnej fizycznej obecności stron, z wyłącznym wykorzystaniem jednego lub większej liczby środków porozumiewania się na odległość do chwili zawarcia umowy włącznie</t>
        </is>
      </c>
      <c r="CD292" s="2" t="inlineStr">
        <is>
          <t>venda à distância|
venda por contrato à distância</t>
        </is>
      </c>
      <c r="CE292" s="2" t="inlineStr">
        <is>
          <t>2|
3</t>
        </is>
      </c>
      <c r="CF292" s="2" t="inlineStr">
        <is>
          <t xml:space="preserve">|
</t>
        </is>
      </c>
      <c r="CG292" t="inlineStr">
        <is>
          <t>Venda efetuada sem a presença física do vendedor e do consumidor, na sequência de uma oferta de venda feita utilizando técnicas de comunicação à distância.</t>
        </is>
      </c>
      <c r="CH292" s="2" t="inlineStr">
        <is>
          <t>vânzare la distanță</t>
        </is>
      </c>
      <c r="CI292" s="2" t="inlineStr">
        <is>
          <t>3</t>
        </is>
      </c>
      <c r="CJ292" s="2" t="inlineStr">
        <is>
          <t/>
        </is>
      </c>
      <c r="CK292" t="inlineStr">
        <is>
          <t>acea formă de vânzare cu amănuntul care se desfășoară în lipsa prezenței fizice simultane a consumatorului și a comerciantului, în urma unei oferte de vânzare efectuate de acesta din urma, care, în scopul încheierii contractului, utilizează exclusiv tehnici de comunicație la distanță</t>
        </is>
      </c>
      <c r="CL292" s="2" t="inlineStr">
        <is>
          <t>zásielkový obchod|
predaj na diaľku</t>
        </is>
      </c>
      <c r="CM292" s="2" t="inlineStr">
        <is>
          <t>3|
3</t>
        </is>
      </c>
      <c r="CN292" s="2" t="inlineStr">
        <is>
          <t xml:space="preserve">|
</t>
        </is>
      </c>
      <c r="CO292" t="inlineStr">
        <is>
          <t>predaj použitím prostriedkov diaľkovej komunikácie (napr. web, e-mail, telefón, fax, list, katalóg) bez toho aby sa predávajúci so spotrebiteľom fyzicky stretol</t>
        </is>
      </c>
      <c r="CP292" s="2" t="inlineStr">
        <is>
          <t>prodaja na daljavo</t>
        </is>
      </c>
      <c r="CQ292" s="2" t="inlineStr">
        <is>
          <t>3</t>
        </is>
      </c>
      <c r="CR292" s="2" t="inlineStr">
        <is>
          <t/>
        </is>
      </c>
      <c r="CS292" t="inlineStr">
        <is>
          <t/>
        </is>
      </c>
      <c r="CT292" s="2" t="inlineStr">
        <is>
          <t>distansförsäljning</t>
        </is>
      </c>
      <c r="CU292" s="2" t="inlineStr">
        <is>
          <t>2</t>
        </is>
      </c>
      <c r="CV292" s="2" t="inlineStr">
        <is>
          <t/>
        </is>
      </c>
      <c r="CW292" t="inlineStr">
        <is>
          <t/>
        </is>
      </c>
    </row>
    <row r="293">
      <c r="A293" s="1" t="str">
        <f>HYPERLINK("https://iate.europa.eu/entry/result/3599508/all", "3599508")</f>
        <v>3599508</v>
      </c>
      <c r="B293" t="inlineStr">
        <is>
          <t>TRADE</t>
        </is>
      </c>
      <c r="C293" t="inlineStr">
        <is>
          <t>TRADE|marketing|commercial transaction|sale|distance selling|electronic commerce|electronic signature</t>
        </is>
      </c>
      <c r="D293" t="inlineStr">
        <is>
          <t>yes</t>
        </is>
      </c>
      <c r="E293" t="inlineStr">
        <is>
          <t/>
        </is>
      </c>
      <c r="F293" s="2" t="inlineStr">
        <is>
          <t>асиметрична схема на електронен подпис</t>
        </is>
      </c>
      <c r="G293" s="2" t="inlineStr">
        <is>
          <t>3</t>
        </is>
      </c>
      <c r="H293" s="2" t="inlineStr">
        <is>
          <t/>
        </is>
      </c>
      <c r="I293" t="inlineStr">
        <is>
          <t/>
        </is>
      </c>
      <c r="J293" s="2" t="inlineStr">
        <is>
          <t>schéma asymetrického elektronického podpisu</t>
        </is>
      </c>
      <c r="K293" s="2" t="inlineStr">
        <is>
          <t>3</t>
        </is>
      </c>
      <c r="L293" s="2" t="inlineStr">
        <is>
          <t/>
        </is>
      </c>
      <c r="M293" t="inlineStr">
        <is>
          <t>schéma digitálního podpisu, které k vytvoření a ověření digitálního podpisu využívá různé klíče</t>
        </is>
      </c>
      <c r="N293" s="2" t="inlineStr">
        <is>
          <t>asymmetrisk elektronisk signatursystem</t>
        </is>
      </c>
      <c r="O293" s="2" t="inlineStr">
        <is>
          <t>3</t>
        </is>
      </c>
      <c r="P293" s="2" t="inlineStr">
        <is>
          <t/>
        </is>
      </c>
      <c r="Q293" t="inlineStr">
        <is>
          <t/>
        </is>
      </c>
      <c r="R293" s="2" t="inlineStr">
        <is>
          <t>asymmetrisches elektronisches Signatursystem</t>
        </is>
      </c>
      <c r="S293" s="2" t="inlineStr">
        <is>
          <t>3</t>
        </is>
      </c>
      <c r="T293" s="2" t="inlineStr">
        <is>
          <t/>
        </is>
      </c>
      <c r="U293" t="inlineStr">
        <is>
          <t/>
        </is>
      </c>
      <c r="V293" s="2" t="inlineStr">
        <is>
          <t>ασύμμετρο σχήμα ηλεκτρονικής υπογραφής</t>
        </is>
      </c>
      <c r="W293" s="2" t="inlineStr">
        <is>
          <t>3</t>
        </is>
      </c>
      <c r="X293" s="2" t="inlineStr">
        <is>
          <t/>
        </is>
      </c>
      <c r="Y293" t="inlineStr">
        <is>
          <t>σχήμα ψηφιακής υπογραφής που χρησιμοποιεί διαφορετικά κλειδιά για τη δημιουργία και την επαλήθευση ψηφιακής υπογραφής</t>
        </is>
      </c>
      <c r="Z293" s="2" t="inlineStr">
        <is>
          <t>asymmetric electronic signature scheme</t>
        </is>
      </c>
      <c r="AA293" s="2" t="inlineStr">
        <is>
          <t>3</t>
        </is>
      </c>
      <c r="AB293" s="2" t="inlineStr">
        <is>
          <t/>
        </is>
      </c>
      <c r="AC293" t="inlineStr">
        <is>
          <t>digital signature scheme which uses different keys to generate and verify a digital signature</t>
        </is>
      </c>
      <c r="AD293" s="2" t="inlineStr">
        <is>
          <t>esquema de firma electrónica asimétrica</t>
        </is>
      </c>
      <c r="AE293" s="2" t="inlineStr">
        <is>
          <t>3</t>
        </is>
      </c>
      <c r="AF293" s="2" t="inlineStr">
        <is>
          <t/>
        </is>
      </c>
      <c r="AG293" t="inlineStr">
        <is>
          <t>Sistema
basado en técnicas de criptografía asimétrica, donde la parte secreta se usa
para firmar, mientras que la parte pública sirve para verificar la firma.</t>
        </is>
      </c>
      <c r="AH293" s="2" t="inlineStr">
        <is>
          <t>asümmeetriline e-allkirja süsteem</t>
        </is>
      </c>
      <c r="AI293" s="2" t="inlineStr">
        <is>
          <t>3</t>
        </is>
      </c>
      <c r="AJ293" s="2" t="inlineStr">
        <is>
          <t/>
        </is>
      </c>
      <c r="AK293" t="inlineStr">
        <is>
          <t/>
        </is>
      </c>
      <c r="AL293" s="2" t="inlineStr">
        <is>
          <t>epäsymmetrinen sähköinen allekirjoitusjärjestelmä</t>
        </is>
      </c>
      <c r="AM293" s="2" t="inlineStr">
        <is>
          <t>3</t>
        </is>
      </c>
      <c r="AN293" s="2" t="inlineStr">
        <is>
          <t/>
        </is>
      </c>
      <c r="AO293" t="inlineStr">
        <is>
          <t>tekniikka, jota käytetään viestin, tietokoneohjelman tai &lt;a href="https://iate.europa.eu/entry/result/926962/fi" target="_blank"&gt;sähköisen asiakirjan &lt;/a&gt;aitouden todentamiseen</t>
        </is>
      </c>
      <c r="AP293" s="2" t="inlineStr">
        <is>
          <t>système de signature numérique asymétrique|
système de signature électronique asymétrique</t>
        </is>
      </c>
      <c r="AQ293" s="2" t="inlineStr">
        <is>
          <t>3|
3</t>
        </is>
      </c>
      <c r="AR293" s="2" t="inlineStr">
        <is>
          <t xml:space="preserve">|
</t>
        </is>
      </c>
      <c r="AS293" t="inlineStr">
        <is>
          <t>système de signature numérique basé sur des techniques de cryptographie asymétrique qui consistent à chiffrer avec un mot de passe et de déchiffrer avec un autre, les deux étant indépendants</t>
        </is>
      </c>
      <c r="AT293" s="2" t="inlineStr">
        <is>
          <t>scéim sínithe leictreonaigh neamhshiméadrach</t>
        </is>
      </c>
      <c r="AU293" s="2" t="inlineStr">
        <is>
          <t>3</t>
        </is>
      </c>
      <c r="AV293" s="2" t="inlineStr">
        <is>
          <t/>
        </is>
      </c>
      <c r="AW293" t="inlineStr">
        <is>
          <t/>
        </is>
      </c>
      <c r="AX293" s="2" t="inlineStr">
        <is>
          <t>asimetrična shema elektroničkog potpisa</t>
        </is>
      </c>
      <c r="AY293" s="2" t="inlineStr">
        <is>
          <t>3</t>
        </is>
      </c>
      <c r="AZ293" s="2" t="inlineStr">
        <is>
          <t/>
        </is>
      </c>
      <c r="BA293" t="inlineStr">
        <is>
          <t/>
        </is>
      </c>
      <c r="BB293" s="2" t="inlineStr">
        <is>
          <t>aszimmetrikus elektronikus aláírási rendszer</t>
        </is>
      </c>
      <c r="BC293" s="2" t="inlineStr">
        <is>
          <t>3</t>
        </is>
      </c>
      <c r="BD293" s="2" t="inlineStr">
        <is>
          <t/>
        </is>
      </c>
      <c r="BE293" t="inlineStr">
        <is>
          <t/>
        </is>
      </c>
      <c r="BF293" s="2" t="inlineStr">
        <is>
          <t>schema di firma elettronica asimmetrica</t>
        </is>
      </c>
      <c r="BG293" s="2" t="inlineStr">
        <is>
          <t>3</t>
        </is>
      </c>
      <c r="BH293" s="2" t="inlineStr">
        <is>
          <t/>
        </is>
      </c>
      <c r="BI293" t="inlineStr">
        <is>
          <t>firma digitale resa sicura dal punto di vista informatico mediante un sistema a due chiavi di cifratura</t>
        </is>
      </c>
      <c r="BJ293" s="2" t="inlineStr">
        <is>
          <t>asimetrinė elektroninio parašo sistema|
asimetrinė elektroninio parašo schema</t>
        </is>
      </c>
      <c r="BK293" s="2" t="inlineStr">
        <is>
          <t>3|
2</t>
        </is>
      </c>
      <c r="BL293" s="2" t="inlineStr">
        <is>
          <t xml:space="preserve">preferred|
</t>
        </is>
      </c>
      <c r="BM293" t="inlineStr">
        <is>
          <t/>
        </is>
      </c>
      <c r="BN293" s="2" t="inlineStr">
        <is>
          <t>asimetriska elektroniskā paraksta shēma</t>
        </is>
      </c>
      <c r="BO293" s="2" t="inlineStr">
        <is>
          <t>3</t>
        </is>
      </c>
      <c r="BP293" s="2" t="inlineStr">
        <is>
          <t/>
        </is>
      </c>
      <c r="BQ293" t="inlineStr">
        <is>
          <t/>
        </is>
      </c>
      <c r="BR293" s="2" t="inlineStr">
        <is>
          <t>skema ta’ firma elettronika asimetrika</t>
        </is>
      </c>
      <c r="BS293" s="2" t="inlineStr">
        <is>
          <t>3</t>
        </is>
      </c>
      <c r="BT293" s="2" t="inlineStr">
        <is>
          <t/>
        </is>
      </c>
      <c r="BU293" t="inlineStr">
        <is>
          <t>skema ta' firem diġitali li tuża kjavi differenti biex tiġġenera u tivverifika firma diġitali</t>
        </is>
      </c>
      <c r="BV293" s="2" t="inlineStr">
        <is>
          <t>asymmetrische methode voor elektronische handtekeningen</t>
        </is>
      </c>
      <c r="BW293" s="2" t="inlineStr">
        <is>
          <t>3</t>
        </is>
      </c>
      <c r="BX293" s="2" t="inlineStr">
        <is>
          <t/>
        </is>
      </c>
      <c r="BY293" t="inlineStr">
        <is>
          <t>methode voor elektronische handtekeningen waarbij de vercijfering en ontcijfering van een bericht met verschillende sleutels gebeurt</t>
        </is>
      </c>
      <c r="BZ293" s="2" t="inlineStr">
        <is>
          <t>system podpisu elektronicznego szyfrowanego asymetrycznie</t>
        </is>
      </c>
      <c r="CA293" s="2" t="inlineStr">
        <is>
          <t>3</t>
        </is>
      </c>
      <c r="CB293" s="2" t="inlineStr">
        <is>
          <t/>
        </is>
      </c>
      <c r="CC293" t="inlineStr">
        <is>
          <t>system podpisu elektronicznego, w którym inny klucz służy do kodowania podpisu, a inny do jego rozkodowywania</t>
        </is>
      </c>
      <c r="CD293" s="2" t="inlineStr">
        <is>
          <t>esquema de assinatura eletrónica assimétrico</t>
        </is>
      </c>
      <c r="CE293" s="2" t="inlineStr">
        <is>
          <t>3</t>
        </is>
      </c>
      <c r="CF293" s="2" t="inlineStr">
        <is>
          <t/>
        </is>
      </c>
      <c r="CG293" t="inlineStr">
        <is>
          <t>Sistema baseado em técnicas de criptografia assimétrica, em que a parte secreta é utilizada para assinar, enquanto a parte pública é utilizada para verificar a assinatura.</t>
        </is>
      </c>
      <c r="CH293" s="2" t="inlineStr">
        <is>
          <t>sistem asimetric de semnătură electronică</t>
        </is>
      </c>
      <c r="CI293" s="2" t="inlineStr">
        <is>
          <t>3</t>
        </is>
      </c>
      <c r="CJ293" s="2" t="inlineStr">
        <is>
          <t/>
        </is>
      </c>
      <c r="CK293" t="inlineStr">
        <is>
          <t/>
        </is>
      </c>
      <c r="CL293" s="2" t="inlineStr">
        <is>
          <t>schéma asymetrického elektronického podpisu</t>
        </is>
      </c>
      <c r="CM293" s="2" t="inlineStr">
        <is>
          <t>3</t>
        </is>
      </c>
      <c r="CN293" s="2" t="inlineStr">
        <is>
          <t/>
        </is>
      </c>
      <c r="CO293" t="inlineStr">
        <is>
          <t>schéma digitálneho podpisu, ktorá na vytvorenie a overenie digitálneho podpisu používa rôzne kľúče</t>
        </is>
      </c>
      <c r="CP293" s="2" t="inlineStr">
        <is>
          <t>asimetrična shema elektronskega podpisa</t>
        </is>
      </c>
      <c r="CQ293" s="2" t="inlineStr">
        <is>
          <t>3</t>
        </is>
      </c>
      <c r="CR293" s="2" t="inlineStr">
        <is>
          <t/>
        </is>
      </c>
      <c r="CS293" t="inlineStr">
        <is>
          <t/>
        </is>
      </c>
      <c r="CT293" s="2" t="inlineStr">
        <is>
          <t>asymmetriskt schema för elektroniska signaturer</t>
        </is>
      </c>
      <c r="CU293" s="2" t="inlineStr">
        <is>
          <t>3</t>
        </is>
      </c>
      <c r="CV293" s="2" t="inlineStr">
        <is>
          <t/>
        </is>
      </c>
      <c r="CW293" t="inlineStr">
        <is>
          <t/>
        </is>
      </c>
    </row>
    <row r="294">
      <c r="A294" s="1" t="str">
        <f>HYPERLINK("https://iate.europa.eu/entry/result/1746505/all", "1746505")</f>
        <v>1746505</v>
      </c>
      <c r="B294" t="inlineStr">
        <is>
          <t>EDUCATION AND COMMUNICATIONS;PRODUCTION, TECHNOLOGY AND RESEARCH</t>
        </is>
      </c>
      <c r="C294" t="inlineStr">
        <is>
          <t>EDUCATION AND COMMUNICATIONS|communications|communications systems;PRODUCTION, TECHNOLOGY AND RESEARCH|technology and technical regulations;EDUCATION AND COMMUNICATIONS|information technology and data processing</t>
        </is>
      </c>
      <c r="D294" t="inlineStr">
        <is>
          <t>yes</t>
        </is>
      </c>
      <c r="E294" t="inlineStr">
        <is>
          <t/>
        </is>
      </c>
      <c r="F294" s="2" t="inlineStr">
        <is>
          <t>топология на мрежата|
мрежова топология</t>
        </is>
      </c>
      <c r="G294" s="2" t="inlineStr">
        <is>
          <t>3|
3</t>
        </is>
      </c>
      <c r="H294" s="2" t="inlineStr">
        <is>
          <t xml:space="preserve">|
</t>
        </is>
      </c>
      <c r="I294" t="inlineStr">
        <is>
          <t>начин (архитектура) на свързване на компютрите в мрежа</t>
        </is>
      </c>
      <c r="J294" s="2" t="inlineStr">
        <is>
          <t>topologie sítě</t>
        </is>
      </c>
      <c r="K294" s="2" t="inlineStr">
        <is>
          <t>3</t>
        </is>
      </c>
      <c r="L294" s="2" t="inlineStr">
        <is>
          <t/>
        </is>
      </c>
      <c r="M294" t="inlineStr">
        <is>
          <t>způsob zapojení různých prvků do počítačových sítí a zachycení jejich skutečné (reálné) a logické (virtuální) podoby (datové linky, síťové uzly)</t>
        </is>
      </c>
      <c r="N294" s="2" t="inlineStr">
        <is>
          <t>nettopologi|
netværkstopologi|
net-topologi</t>
        </is>
      </c>
      <c r="O294" s="2" t="inlineStr">
        <is>
          <t>3|
2|
3</t>
        </is>
      </c>
      <c r="P294" s="2" t="inlineStr">
        <is>
          <t xml:space="preserve">|
|
</t>
        </is>
      </c>
      <c r="Q294" t="inlineStr">
        <is>
          <t>beskrivelse af hvordan computere er linket sammen og indgår i et netværk</t>
        </is>
      </c>
      <c r="R294" s="2" t="inlineStr">
        <is>
          <t>Netztopologie</t>
        </is>
      </c>
      <c r="S294" s="2" t="inlineStr">
        <is>
          <t>3</t>
        </is>
      </c>
      <c r="T294" s="2" t="inlineStr">
        <is>
          <t/>
        </is>
      </c>
      <c r="U294" t="inlineStr">
        <is>
          <t/>
        </is>
      </c>
      <c r="V294" s="2" t="inlineStr">
        <is>
          <t>τοπολογία δικτύου</t>
        </is>
      </c>
      <c r="W294" s="2" t="inlineStr">
        <is>
          <t>3</t>
        </is>
      </c>
      <c r="X294" s="2" t="inlineStr">
        <is>
          <t/>
        </is>
      </c>
      <c r="Y294" t="inlineStr">
        <is>
          <t/>
        </is>
      </c>
      <c r="Z294" s="2" t="inlineStr">
        <is>
          <t>network topology|
data network topology</t>
        </is>
      </c>
      <c r="AA294" s="2" t="inlineStr">
        <is>
          <t>3|
3</t>
        </is>
      </c>
      <c r="AB294" s="2" t="inlineStr">
        <is>
          <t xml:space="preserve">|
</t>
        </is>
      </c>
      <c r="AC294" t="inlineStr">
        <is>
          <t>layout pattern of interconnections of the various elements (links, nodes, etc.) of a computer network</t>
        </is>
      </c>
      <c r="AD294" s="2" t="inlineStr">
        <is>
          <t>topología de red</t>
        </is>
      </c>
      <c r="AE294" s="2" t="inlineStr">
        <is>
          <t>3</t>
        </is>
      </c>
      <c r="AF294" s="2" t="inlineStr">
        <is>
          <t/>
        </is>
      </c>
      <c r="AG294" t="inlineStr">
        <is>
          <t>Forma en que está diseñada la red, sea en el plano físico o lógico.</t>
        </is>
      </c>
      <c r="AH294" s="2" t="inlineStr">
        <is>
          <t>võrgu topoloogia</t>
        </is>
      </c>
      <c r="AI294" s="2" t="inlineStr">
        <is>
          <t>3</t>
        </is>
      </c>
      <c r="AJ294" s="2" t="inlineStr">
        <is>
          <t/>
        </is>
      </c>
      <c r="AK294" t="inlineStr">
        <is>
          <t>võrgu harude ja sõlmede skemaatiline paigutus</t>
        </is>
      </c>
      <c r="AL294" s="2" t="inlineStr">
        <is>
          <t>verkkotopologia</t>
        </is>
      </c>
      <c r="AM294" s="2" t="inlineStr">
        <is>
          <t>3</t>
        </is>
      </c>
      <c r="AN294" s="2" t="inlineStr">
        <is>
          <t/>
        </is>
      </c>
      <c r="AO294" t="inlineStr">
        <is>
          <t>verkon fyysinen rakenne</t>
        </is>
      </c>
      <c r="AP294" s="2" t="inlineStr">
        <is>
          <t>topologie de réseau|
topologie des réseaux</t>
        </is>
      </c>
      <c r="AQ294" s="2" t="inlineStr">
        <is>
          <t>3|
3</t>
        </is>
      </c>
      <c r="AR294" s="2" t="inlineStr">
        <is>
          <t xml:space="preserve">|
</t>
        </is>
      </c>
      <c r="AS294" t="inlineStr">
        <is>
          <t>définition de l'architecture (physique ou logique) d'un réseau, définissant les connexions entre ces postes et une hiérarchie éventuelle entre eux</t>
        </is>
      </c>
      <c r="AT294" s="2" t="inlineStr">
        <is>
          <t>toipeolaíocht líonra</t>
        </is>
      </c>
      <c r="AU294" s="2" t="inlineStr">
        <is>
          <t>3</t>
        </is>
      </c>
      <c r="AV294" s="2" t="inlineStr">
        <is>
          <t/>
        </is>
      </c>
      <c r="AW294" t="inlineStr">
        <is>
          <t/>
        </is>
      </c>
      <c r="AX294" t="inlineStr">
        <is>
          <t/>
        </is>
      </c>
      <c r="AY294" t="inlineStr">
        <is>
          <t/>
        </is>
      </c>
      <c r="AZ294" t="inlineStr">
        <is>
          <t/>
        </is>
      </c>
      <c r="BA294" t="inlineStr">
        <is>
          <t/>
        </is>
      </c>
      <c r="BB294" s="2" t="inlineStr">
        <is>
          <t>hálózati topológia</t>
        </is>
      </c>
      <c r="BC294" s="2" t="inlineStr">
        <is>
          <t>4</t>
        </is>
      </c>
      <c r="BD294" s="2" t="inlineStr">
        <is>
          <t/>
        </is>
      </c>
      <c r="BE294" t="inlineStr">
        <is>
          <t>Számítógépes hálózat csomópontjainak geometriai elrendezése és összeköttetése.</t>
        </is>
      </c>
      <c r="BF294" s="2" t="inlineStr">
        <is>
          <t>topologia di rete</t>
        </is>
      </c>
      <c r="BG294" s="2" t="inlineStr">
        <is>
          <t>3</t>
        </is>
      </c>
      <c r="BH294" s="2" t="inlineStr">
        <is>
          <t/>
        </is>
      </c>
      <c r="BI294" t="inlineStr">
        <is>
          <t>struttura geometrica dei collegamenti che interconnettono i punti nei quali è presente la capacità elaborativa (nodi) di una rete di telecomunicazioni, e, di conseguenza, struttura del percorso logico del flusso di informazioni</t>
        </is>
      </c>
      <c r="BJ294" s="2" t="inlineStr">
        <is>
          <t>tinklo topologija</t>
        </is>
      </c>
      <c r="BK294" s="2" t="inlineStr">
        <is>
          <t>3</t>
        </is>
      </c>
      <c r="BL294" s="2" t="inlineStr">
        <is>
          <t/>
        </is>
      </c>
      <c r="BM294" t="inlineStr">
        <is>
          <t>kompiuterių jungimo į tinklą schema</t>
        </is>
      </c>
      <c r="BN294" s="2" t="inlineStr">
        <is>
          <t>tīkla topoloģija</t>
        </is>
      </c>
      <c r="BO294" s="2" t="inlineStr">
        <is>
          <t>3</t>
        </is>
      </c>
      <c r="BP294" s="2" t="inlineStr">
        <is>
          <t/>
        </is>
      </c>
      <c r="BQ294" t="inlineStr">
        <is>
          <t>tīkla zaru un mezglu shēmatisks izkārtojums</t>
        </is>
      </c>
      <c r="BR294" s="2" t="inlineStr">
        <is>
          <t>topoloġija tan-network</t>
        </is>
      </c>
      <c r="BS294" s="2" t="inlineStr">
        <is>
          <t>3</t>
        </is>
      </c>
      <c r="BT294" s="2" t="inlineStr">
        <is>
          <t/>
        </is>
      </c>
      <c r="BU294" t="inlineStr">
        <is>
          <t>l-arranġament tal-elementi varji (links, nodi eċċ.) ta' network ta' kompjuter</t>
        </is>
      </c>
      <c r="BV294" s="2" t="inlineStr">
        <is>
          <t>netwerktopologie</t>
        </is>
      </c>
      <c r="BW294" s="2" t="inlineStr">
        <is>
          <t>3</t>
        </is>
      </c>
      <c r="BX294" s="2" t="inlineStr">
        <is>
          <t/>
        </is>
      </c>
      <c r="BY294" t="inlineStr">
        <is>
          <t>manier waarop computers of telefooncentrales binnen een netwerk onderling met elkaar verbonden zijn</t>
        </is>
      </c>
      <c r="BZ294" s="2" t="inlineStr">
        <is>
          <t>topologia sieci</t>
        </is>
      </c>
      <c r="CA294" s="2" t="inlineStr">
        <is>
          <t>3</t>
        </is>
      </c>
      <c r="CB294" s="2" t="inlineStr">
        <is>
          <t/>
        </is>
      </c>
      <c r="CC294" t="inlineStr">
        <is>
          <t>model układu połączeń różnych elementów (linki, węzły itd.) sieci komputerowej</t>
        </is>
      </c>
      <c r="CD294" s="2" t="inlineStr">
        <is>
          <t>topologia de rede</t>
        </is>
      </c>
      <c r="CE294" s="2" t="inlineStr">
        <is>
          <t>3</t>
        </is>
      </c>
      <c r="CF294" s="2" t="inlineStr">
        <is>
          <t/>
        </is>
      </c>
      <c r="CG294" t="inlineStr">
        <is>
          <t>Descrição da configuração física e forma de estruturação de uma rede, tais como anel, estrela, árvore e outras.</t>
        </is>
      </c>
      <c r="CH294" s="2" t="inlineStr">
        <is>
          <t>topologie a rețelei de calculatoare|
topologie a rețelei</t>
        </is>
      </c>
      <c r="CI294" s="2" t="inlineStr">
        <is>
          <t>3|
3</t>
        </is>
      </c>
      <c r="CJ294" s="2" t="inlineStr">
        <is>
          <t xml:space="preserve">|
</t>
        </is>
      </c>
      <c r="CK294" t="inlineStr">
        <is>
          <t>mod în care se conectează fizic între ele componentele hardware (calculatoarele) ale rețelei care determină traseul pe unde circulă informația</t>
        </is>
      </c>
      <c r="CL294" s="2" t="inlineStr">
        <is>
          <t>topológia siete</t>
        </is>
      </c>
      <c r="CM294" s="2" t="inlineStr">
        <is>
          <t>3</t>
        </is>
      </c>
      <c r="CN294" s="2" t="inlineStr">
        <is>
          <t/>
        </is>
      </c>
      <c r="CO294" t="inlineStr">
        <is>
          <t>štruktúra alebo architektúra počítačovej siete; štýl, akým sú v sieti počítače a iné zariadenia pospájané medzi sebou</t>
        </is>
      </c>
      <c r="CP294" s="2" t="inlineStr">
        <is>
          <t>omrežna topologija</t>
        </is>
      </c>
      <c r="CQ294" s="2" t="inlineStr">
        <is>
          <t>3</t>
        </is>
      </c>
      <c r="CR294" s="2" t="inlineStr">
        <is>
          <t/>
        </is>
      </c>
      <c r="CS294" t="inlineStr">
        <is>
          <t/>
        </is>
      </c>
      <c r="CT294" s="2" t="inlineStr">
        <is>
          <t>nättopologi</t>
        </is>
      </c>
      <c r="CU294" s="2" t="inlineStr">
        <is>
          <t>3</t>
        </is>
      </c>
      <c r="CV294" s="2" t="inlineStr">
        <is>
          <t/>
        </is>
      </c>
      <c r="CW294" t="inlineStr">
        <is>
          <t>det geometriska utseendet, formen och läget av ett näts kablar (kabelförläggning) och noder</t>
        </is>
      </c>
    </row>
    <row r="295">
      <c r="A295" s="1" t="str">
        <f>HYPERLINK("https://iate.europa.eu/entry/result/919020/all", "919020")</f>
        <v>919020</v>
      </c>
      <c r="B295" t="inlineStr">
        <is>
          <t>PRODUCTION, TECHNOLOGY AND RESEARCH;EDUCATION AND COMMUNICATIONS</t>
        </is>
      </c>
      <c r="C295" t="inlineStr">
        <is>
          <t>PRODUCTION, TECHNOLOGY AND RESEARCH|technology and technical regulations|technology|digital technology;EDUCATION AND COMMUNICATIONS|communications|communications systems|Internet;EDUCATION AND COMMUNICATIONS|information technology and data processing</t>
        </is>
      </c>
      <c r="D295" t="inlineStr">
        <is>
          <t>yes</t>
        </is>
      </c>
      <c r="E295" t="inlineStr">
        <is>
          <t/>
        </is>
      </c>
      <c r="F295" s="2" t="inlineStr">
        <is>
          <t>предаване чрез непрекъсната връзка|
стрийминг</t>
        </is>
      </c>
      <c r="G295" s="2" t="inlineStr">
        <is>
          <t>2|
3</t>
        </is>
      </c>
      <c r="H295" s="2" t="inlineStr">
        <is>
          <t xml:space="preserve">|
</t>
        </is>
      </c>
      <c r="I295" t="inlineStr">
        <is>
          <t>цифрово разпространение на аудио- или видеоматериал в реално време (или в условия, възможно най-близки до реално време, доколкото технологичните ограничения позволяват)</t>
        </is>
      </c>
      <c r="J295" s="2" t="inlineStr">
        <is>
          <t>streamování|
streaming</t>
        </is>
      </c>
      <c r="K295" s="2" t="inlineStr">
        <is>
          <t>3|
3</t>
        </is>
      </c>
      <c r="L295" s="2" t="inlineStr">
        <is>
          <t xml:space="preserve">|
</t>
        </is>
      </c>
      <c r="M295" t="inlineStr">
        <is>
          <t>technologie kontinuálního přenosu informace mezi serverem a klientem, která umožňuje přehrávání při přenosu dat bez předchozího uložení do souboru</t>
        </is>
      </c>
      <c r="N295" s="2" t="inlineStr">
        <is>
          <t>mediestreaming|
streaming</t>
        </is>
      </c>
      <c r="O295" s="2" t="inlineStr">
        <is>
          <t>3|
3</t>
        </is>
      </c>
      <c r="P295" s="2" t="inlineStr">
        <is>
          <t xml:space="preserve">|
</t>
        </is>
      </c>
      <c r="Q295" t="inlineStr">
        <is>
          <t>løbende, online overførsel og afspilning af digital lyd eller film, der sker uden forudgående lagring</t>
        </is>
      </c>
      <c r="R295" s="2" t="inlineStr">
        <is>
          <t>Streaming</t>
        </is>
      </c>
      <c r="S295" s="2" t="inlineStr">
        <is>
          <t>3</t>
        </is>
      </c>
      <c r="T295" s="2" t="inlineStr">
        <is>
          <t/>
        </is>
      </c>
      <c r="U295" t="inlineStr">
        <is>
          <t>digitale Übertragung von Video- oder Audiodaten, wobei die Daten schon während des Downloads durch den Browser oder ein Plugin abgespielt werden könn, ohne dass die Mediendatei zuvor komplett heruntergeladen worden sein muss</t>
        </is>
      </c>
      <c r="V295" s="2" t="inlineStr">
        <is>
          <t>μετάδοση ροής|
ροοθήκευση|
μετάδοση συνεχούς ροής</t>
        </is>
      </c>
      <c r="W295" s="2" t="inlineStr">
        <is>
          <t>3|
3|
3</t>
        </is>
      </c>
      <c r="X295" s="2" t="inlineStr">
        <is>
          <t xml:space="preserve">|
|
</t>
        </is>
      </c>
      <c r="Y295" t="inlineStr">
        <is>
          <t>Διαδικασία μετάδοσης κατά την οποία τα αρχεία των μέσων (ακουστικά-οπτικά) αναπαράγονται στην συσκευή του τελικού χρήστη χωρίς να αποθηκεύονται σ’ αυτήν.</t>
        </is>
      </c>
      <c r="Z295" s="2" t="inlineStr">
        <is>
          <t>audio streaming|
video streaming|
streaming|
media streaming|
media-streaming</t>
        </is>
      </c>
      <c r="AA295" s="2" t="inlineStr">
        <is>
          <t>1|
1|
4|
3|
1</t>
        </is>
      </c>
      <c r="AB295" s="2" t="inlineStr">
        <is>
          <t xml:space="preserve">|
|
|
|
</t>
        </is>
      </c>
      <c r="AC295" t="inlineStr">
        <is>
          <t>digital distribution of audio, video or other media material while it is being listened to, read or watched</t>
        </is>
      </c>
      <c r="AD295" s="2" t="inlineStr">
        <is>
          <t>transmisión en continuo|
emisión en continuo</t>
        </is>
      </c>
      <c r="AE295" s="2" t="inlineStr">
        <is>
          <t>3|
3</t>
        </is>
      </c>
      <c r="AF295" s="2" t="inlineStr">
        <is>
          <t xml:space="preserve">|
</t>
        </is>
      </c>
      <c r="AG295" t="inlineStr">
        <is>
          <t>Transmisión digital de audio o vídeo para su reproducción sin necesidad de descargarlo previamente.</t>
        </is>
      </c>
      <c r="AH295" s="2" t="inlineStr">
        <is>
          <t>voogedastus</t>
        </is>
      </c>
      <c r="AI295" s="2" t="inlineStr">
        <is>
          <t>3</t>
        </is>
      </c>
      <c r="AJ295" s="2" t="inlineStr">
        <is>
          <t/>
        </is>
      </c>
      <c r="AK295" t="inlineStr">
        <is>
          <t>tehnika audio- ja videofailide edastamiseks üle Interneti, kus andmeid töödeldakse pideva voona (stream) sedamööda, kuidas nad kohale jõuavad</t>
        </is>
      </c>
      <c r="AL295" s="2" t="inlineStr">
        <is>
          <t>virtaustoisto|
internetlähetys|
suoratoistolähetys verkossa|
suoratoisto</t>
        </is>
      </c>
      <c r="AM295" s="2" t="inlineStr">
        <is>
          <t>3|
3|
3|
3</t>
        </is>
      </c>
      <c r="AN295" s="2" t="inlineStr">
        <is>
          <t xml:space="preserve">|
|
|
</t>
        </is>
      </c>
      <c r="AO295" t="inlineStr">
        <is>
          <t>"tiedon siirto ja käyttö yhtäaikaisesti niin, että käyttö aloitetaan ennen kuin tieto on kokonaisuudessaan siirretty vastaanottajalle"</t>
        </is>
      </c>
      <c r="AP295" s="2" t="inlineStr">
        <is>
          <t>diffusion en continu|
diffusion en flux</t>
        </is>
      </c>
      <c r="AQ295" s="2" t="inlineStr">
        <is>
          <t>3|
3</t>
        </is>
      </c>
      <c r="AR295" s="2" t="inlineStr">
        <is>
          <t xml:space="preserve">|
</t>
        </is>
      </c>
      <c r="AS295" t="inlineStr">
        <is>
          <t>technique de diffusion de fichiers (audio, vidéo, etc.) par laquelle ceux-ci sont transmis en un flux continu de données sur un réseau, afin de permettre leur lecture sans attendre leur téléchargement complet</t>
        </is>
      </c>
      <c r="AT295" s="2" t="inlineStr">
        <is>
          <t>sruthú</t>
        </is>
      </c>
      <c r="AU295" s="2" t="inlineStr">
        <is>
          <t>3</t>
        </is>
      </c>
      <c r="AV295" s="2" t="inlineStr">
        <is>
          <t/>
        </is>
      </c>
      <c r="AW295" t="inlineStr">
        <is>
          <t/>
        </is>
      </c>
      <c r="AX295" s="2" t="inlineStr">
        <is>
          <t>internetski prijenos</t>
        </is>
      </c>
      <c r="AY295" s="2" t="inlineStr">
        <is>
          <t>3</t>
        </is>
      </c>
      <c r="AZ295" s="2" t="inlineStr">
        <is>
          <t/>
        </is>
      </c>
      <c r="BA295" t="inlineStr">
        <is>
          <t>prijenos multimedijskih sadržaja putem interneta</t>
        </is>
      </c>
      <c r="BB295" s="2" t="inlineStr">
        <is>
          <t>streaming|
médiaadatfolyam-továbbítás|
online közvetítés</t>
        </is>
      </c>
      <c r="BC295" s="2" t="inlineStr">
        <is>
          <t>3|
3|
3</t>
        </is>
      </c>
      <c r="BD295" s="2" t="inlineStr">
        <is>
          <t xml:space="preserve">|
|
</t>
        </is>
      </c>
      <c r="BE295" t="inlineStr">
        <is>
          <t>audio-, video- vagy egyéb médiatartalom elektronikus továbbítása, amely során a tartalom nem kerül rögzítésre a fogadói oldalon</t>
        </is>
      </c>
      <c r="BF295" s="2" t="inlineStr">
        <is>
          <t>streaming</t>
        </is>
      </c>
      <c r="BG295" s="2" t="inlineStr">
        <is>
          <t>3</t>
        </is>
      </c>
      <c r="BH295" s="2" t="inlineStr">
        <is>
          <t/>
        </is>
      </c>
      <c r="BI295" t="inlineStr">
        <is>
          <t>flusso di dati audio/video trasmessi da una sorgente a una o più destinazioni tramite una rete telematica, che vengono riprodotti man mano che arrivano a destinazione</t>
        </is>
      </c>
      <c r="BJ295" s="2" t="inlineStr">
        <is>
          <t>srautinis transliavimas|
srautinis medijos perdavimas internetu|
srautinis duomenų siuntimas|
transliacija internetu</t>
        </is>
      </c>
      <c r="BK295" s="2" t="inlineStr">
        <is>
          <t>3|
3|
3|
2</t>
        </is>
      </c>
      <c r="BL295" s="2" t="inlineStr">
        <is>
          <t xml:space="preserve">|
|
|
</t>
        </is>
      </c>
      <c r="BM295" t="inlineStr">
        <is>
          <t>duomenų siuntimas internetu nenutrūkstamu srautu taip, kad jų gavėjas galėtų atkurti siunčiamą informaciją vos tik ją gavęs, tik nedidelę tarpinę jos dalį laikydamas savo kompiuterio buferyje.</t>
        </is>
      </c>
      <c r="BN295" s="2" t="inlineStr">
        <is>
          <t>straumēšana</t>
        </is>
      </c>
      <c r="BO295" s="2" t="inlineStr">
        <is>
          <t>3</t>
        </is>
      </c>
      <c r="BP295" s="2" t="inlineStr">
        <is>
          <t/>
        </is>
      </c>
      <c r="BQ295" t="inlineStr">
        <is>
          <t>informācijas, parasti multivides audio vai/un video datņu pārraides process internetā, nodrošinot vienmērīgu informācijas plūsmu, kurai saņēmējs var piekļūt reāllaikā</t>
        </is>
      </c>
      <c r="BR295" s="2" t="inlineStr">
        <is>
          <t>streaming|
streaming tal-media</t>
        </is>
      </c>
      <c r="BS295" s="2" t="inlineStr">
        <is>
          <t>3|
2</t>
        </is>
      </c>
      <c r="BT295" s="2" t="inlineStr">
        <is>
          <t xml:space="preserve">|
</t>
        </is>
      </c>
      <c r="BU295" t="inlineStr">
        <is>
          <t>id-distribuzzjoni diġitali ta' materjal awdjo, vidjo jew ta' media oħra waqt li n-nies ikunu qed jisimgħuh, jarawh jew jaqrawh</t>
        </is>
      </c>
      <c r="BV295" s="2" t="inlineStr">
        <is>
          <t>streaming</t>
        </is>
      </c>
      <c r="BW295" s="2" t="inlineStr">
        <is>
          <t>3</t>
        </is>
      </c>
      <c r="BX295" s="2" t="inlineStr">
        <is>
          <t/>
        </is>
      </c>
      <c r="BY295" t="inlineStr">
        <is>
          <t>het be­schik­baar stel­len van beeld- of ge­luids­fragmenten die of van ander mediamateriaal die al­leen tij­dens het down­loa­den van in­ter­net te be­kij­ken of be­luis­te­ren zijn</t>
        </is>
      </c>
      <c r="BZ295" s="2" t="inlineStr">
        <is>
          <t>przesyłanie strumieniowe|
transmisja strumieniowa</t>
        </is>
      </c>
      <c r="CA295" s="2" t="inlineStr">
        <is>
          <t>3|
3</t>
        </is>
      </c>
      <c r="CB295" s="2" t="inlineStr">
        <is>
          <t xml:space="preserve">|
</t>
        </is>
      </c>
      <c r="CC295" t="inlineStr">
        <is>
          <t>sposób przesyłania danych multimedialnych, który pozwala użytkownikowi na ich bezpośrednie odtwarzanie w czasie rzeczywistym lub „na życzenie”</t>
        </is>
      </c>
      <c r="CD295" s="2" t="inlineStr">
        <is>
          <t>transmissão em contínuo|
fluxo contínuo|
transferência em contínuo</t>
        </is>
      </c>
      <c r="CE295" s="2" t="inlineStr">
        <is>
          <t>3|
4|
4</t>
        </is>
      </c>
      <c r="CF295" s="2" t="inlineStr">
        <is>
          <t xml:space="preserve">|
|
</t>
        </is>
      </c>
      <c r="CG295" t="inlineStr">
        <is>
          <t>Tecnologia que permite a receção de dados, sobretudo de áudio e vídeo, em fluxo contínuo à medida que vão sendo enviados, sem necessidade de descarregar o conjunto total dos dados.</t>
        </is>
      </c>
      <c r="CH295" s="2" t="inlineStr">
        <is>
          <t>streaming</t>
        </is>
      </c>
      <c r="CI295" s="2" t="inlineStr">
        <is>
          <t>3</t>
        </is>
      </c>
      <c r="CJ295" s="2" t="inlineStr">
        <is>
          <t/>
        </is>
      </c>
      <c r="CK295" t="inlineStr">
        <is>
          <t>tehnologia prin care transferul de date de la sursă la o destinație este perceput ca un flux continuu, întrucât fișierele video, audio sau de altă natură se deschid și rulează în timp ce se încarcă</t>
        </is>
      </c>
      <c r="CL295" s="2" t="inlineStr">
        <is>
          <t>stríming|
postupné sťahovanie média|
postupné sťahovanie</t>
        </is>
      </c>
      <c r="CM295" s="2" t="inlineStr">
        <is>
          <t>3|
3|
3</t>
        </is>
      </c>
      <c r="CN295" s="2" t="inlineStr">
        <is>
          <t xml:space="preserve">|
|
</t>
        </is>
      </c>
      <c r="CO295" t="inlineStr">
        <is>
          <t>kontinuálny prenos audiovizuálneho alebo iného materiálu medzi zdrojom a koncovým používateľom prostredníctvom internetu</t>
        </is>
      </c>
      <c r="CP295" s="2" t="inlineStr">
        <is>
          <t>pretakanje</t>
        </is>
      </c>
      <c r="CQ295" s="2" t="inlineStr">
        <is>
          <t>3</t>
        </is>
      </c>
      <c r="CR295" s="2" t="inlineStr">
        <is>
          <t/>
        </is>
      </c>
      <c r="CS295" t="inlineStr">
        <is>
          <t>prenašanje večpredstavnostne vsebine prek interneta ali drugih omrežij in njeno predvajanje sprotno z nalaganjem ali z majhno zakasnitvijo v živo ali na zahtevo</t>
        </is>
      </c>
      <c r="CT295" s="2" t="inlineStr">
        <is>
          <t>streamning|
strömning|
direktuppspelning</t>
        </is>
      </c>
      <c r="CU295" s="2" t="inlineStr">
        <is>
          <t>3|
3|
3</t>
        </is>
      </c>
      <c r="CV295" s="2" t="inlineStr">
        <is>
          <t xml:space="preserve">|
|
</t>
        </is>
      </c>
      <c r="CW295" t="inlineStr">
        <is>
          <t>I datorsammanhang distribution av datafiler med ljud, bild och video för direkt uppspelning i dator eller mobiltelefon.</t>
        </is>
      </c>
    </row>
    <row r="296">
      <c r="A296" s="1" t="str">
        <f>HYPERLINK("https://iate.europa.eu/entry/result/931154/all", "931154")</f>
        <v>931154</v>
      </c>
      <c r="B296" t="inlineStr">
        <is>
          <t>INTERNATIONAL ORGANISATIONS;INTERNATIONAL RELATIONS</t>
        </is>
      </c>
      <c r="C296" t="inlineStr">
        <is>
          <t>INTERNATIONAL ORGANISATIONS|world organisations|world organisation;INTERNATIONAL RELATIONS|defence</t>
        </is>
      </c>
      <c r="D296" t="inlineStr">
        <is>
          <t>no</t>
        </is>
      </c>
      <c r="E296" t="inlineStr">
        <is>
          <t/>
        </is>
      </c>
      <c r="F296" t="inlineStr">
        <is>
          <t/>
        </is>
      </c>
      <c r="G296" t="inlineStr">
        <is>
          <t/>
        </is>
      </c>
      <c r="H296" t="inlineStr">
        <is>
          <t/>
        </is>
      </c>
      <c r="I296" t="inlineStr">
        <is>
          <t/>
        </is>
      </c>
      <c r="J296" t="inlineStr">
        <is>
          <t/>
        </is>
      </c>
      <c r="K296" t="inlineStr">
        <is>
          <t/>
        </is>
      </c>
      <c r="L296" t="inlineStr">
        <is>
          <t/>
        </is>
      </c>
      <c r="M296" t="inlineStr">
        <is>
          <t/>
        </is>
      </c>
      <c r="N296" s="2" t="inlineStr">
        <is>
          <t>Den Allierede Transformationskommando|
ACT</t>
        </is>
      </c>
      <c r="O296" s="2" t="inlineStr">
        <is>
          <t>4|
4</t>
        </is>
      </c>
      <c r="P296" s="2" t="inlineStr">
        <is>
          <t xml:space="preserve">|
</t>
        </is>
      </c>
      <c r="Q296" t="inlineStr">
        <is>
          <t/>
        </is>
      </c>
      <c r="R296" s="2" t="inlineStr">
        <is>
          <t>ACT|
Alliiertes Kommando für Transformation</t>
        </is>
      </c>
      <c r="S296" s="2" t="inlineStr">
        <is>
          <t>3|
3</t>
        </is>
      </c>
      <c r="T296" s="2" t="inlineStr">
        <is>
          <t xml:space="preserve">|
</t>
        </is>
      </c>
      <c r="U296" t="inlineStr">
        <is>
          <t>ACT ist eines der beiden strategischen Kommandos im Rahmen der NATO-Führungsstruktur</t>
        </is>
      </c>
      <c r="V296" s="2" t="inlineStr">
        <is>
          <t>Συμμαχική Διοίκηση Μετασχηματισμού|
ACT</t>
        </is>
      </c>
      <c r="W296" s="2" t="inlineStr">
        <is>
          <t>3|
2</t>
        </is>
      </c>
      <c r="X296" s="2" t="inlineStr">
        <is>
          <t xml:space="preserve">|
</t>
        </is>
      </c>
      <c r="Y296" t="inlineStr">
        <is>
          <t>Δημιουργήθηκε με τη μεταρρύθμιση του ΝΑΤΟ το 2003. Αποτελεί μία από τις δύο Στρατηγικές Διοικήσεις του ΝΑΤΟ (η άλλη είναι η Συμμαχική Διοίκηση Επιχειρήσεων - ACO). Έδρα της είναι το Norfolk (Virginia) των ΗΠΑ. Βλ. και &lt;a href="http://www.act.nato.int" target="_blank"&gt;www.act.nato.int&lt;/a&gt;</t>
        </is>
      </c>
      <c r="Z296" s="2" t="inlineStr">
        <is>
          <t>Allied Command Transformation|
strategic command for transformation|
ACT</t>
        </is>
      </c>
      <c r="AA296" s="2" t="inlineStr">
        <is>
          <t>2|
1|
2</t>
        </is>
      </c>
      <c r="AB296" s="2" t="inlineStr">
        <is>
          <t xml:space="preserve">|
|
</t>
        </is>
      </c>
      <c r="AC296" t="inlineStr">
        <is>
          <t>ACT is lead by the Supreme Allied Commander Transformation (SACT) who is located in Headquarters, Supreme Allied Commander, Transformation (HQ SACT) in Norfolk, Virginia. ACT is one of two strategic commands within NATO's military structure.</t>
        </is>
      </c>
      <c r="AD296" s="2" t="inlineStr">
        <is>
          <t>ACT|
Mando Aliado de Transformación</t>
        </is>
      </c>
      <c r="AE296" s="2" t="inlineStr">
        <is>
          <t>3|
3</t>
        </is>
      </c>
      <c r="AF296" s="2" t="inlineStr">
        <is>
          <t xml:space="preserve">|
</t>
        </is>
      </c>
      <c r="AG296" t="inlineStr">
        <is>
          <t>Uno de los dos mandos estratégicos superiores de la OTAN tras la reforma de 2003. Lleva la dirección de los esfuerzos militares encaminados a transformar la Alianza.</t>
        </is>
      </c>
      <c r="AH296" t="inlineStr">
        <is>
          <t/>
        </is>
      </c>
      <c r="AI296" t="inlineStr">
        <is>
          <t/>
        </is>
      </c>
      <c r="AJ296" t="inlineStr">
        <is>
          <t/>
        </is>
      </c>
      <c r="AK296" t="inlineStr">
        <is>
          <t/>
        </is>
      </c>
      <c r="AL296" s="2" t="inlineStr">
        <is>
          <t>Naton strategisen tason transformaatioesikunta|
ACT</t>
        </is>
      </c>
      <c r="AM296" s="2" t="inlineStr">
        <is>
          <t>2|
3</t>
        </is>
      </c>
      <c r="AN296" s="2" t="inlineStr">
        <is>
          <t xml:space="preserve">|
</t>
        </is>
      </c>
      <c r="AO296" t="inlineStr">
        <is>
          <t>Naton sotilaallisesta uudistusprosessista vastaava strategisen tason johtoporras</t>
        </is>
      </c>
      <c r="AP296" s="2" t="inlineStr">
        <is>
          <t>commandement allié Transformation|
ACT</t>
        </is>
      </c>
      <c r="AQ296" s="2" t="inlineStr">
        <is>
          <t>3|
3</t>
        </is>
      </c>
      <c r="AR296" s="2" t="inlineStr">
        <is>
          <t xml:space="preserve">|
</t>
        </is>
      </c>
      <c r="AS296" t="inlineStr">
        <is>
          <t>Instance de l'OTAN dirigeant, à l'échelon du commandement stratégique, la transformation de la structure militaire, des forces, des capacités et de la doctrine de l'OTAN.</t>
        </is>
      </c>
      <c r="AT296" t="inlineStr">
        <is>
          <t/>
        </is>
      </c>
      <c r="AU296" t="inlineStr">
        <is>
          <t/>
        </is>
      </c>
      <c r="AV296" t="inlineStr">
        <is>
          <t/>
        </is>
      </c>
      <c r="AW296" t="inlineStr">
        <is>
          <t/>
        </is>
      </c>
      <c r="AX296" t="inlineStr">
        <is>
          <t/>
        </is>
      </c>
      <c r="AY296" t="inlineStr">
        <is>
          <t/>
        </is>
      </c>
      <c r="AZ296" t="inlineStr">
        <is>
          <t/>
        </is>
      </c>
      <c r="BA296" t="inlineStr">
        <is>
          <t/>
        </is>
      </c>
      <c r="BB296" t="inlineStr">
        <is>
          <t/>
        </is>
      </c>
      <c r="BC296" t="inlineStr">
        <is>
          <t/>
        </is>
      </c>
      <c r="BD296" t="inlineStr">
        <is>
          <t/>
        </is>
      </c>
      <c r="BE296" t="inlineStr">
        <is>
          <t/>
        </is>
      </c>
      <c r="BF296" s="2" t="inlineStr">
        <is>
          <t>ACT|
Comando alleato per la trasformazione</t>
        </is>
      </c>
      <c r="BG296" s="2" t="inlineStr">
        <is>
          <t>3|
3</t>
        </is>
      </c>
      <c r="BH296" s="2" t="inlineStr">
        <is>
          <t xml:space="preserve">|
</t>
        </is>
      </c>
      <c r="BI296" t="inlineStr">
        <is>
          <t>comando strategico alla guida delle attività di trasformazione del settore militare dell'Alleanza creato nell'ambito della trasformazione della struttura di comando della NATO.</t>
        </is>
      </c>
      <c r="BJ296" t="inlineStr">
        <is>
          <t/>
        </is>
      </c>
      <c r="BK296" t="inlineStr">
        <is>
          <t/>
        </is>
      </c>
      <c r="BL296" t="inlineStr">
        <is>
          <t/>
        </is>
      </c>
      <c r="BM296" t="inlineStr">
        <is>
          <t/>
        </is>
      </c>
      <c r="BN296" t="inlineStr">
        <is>
          <t/>
        </is>
      </c>
      <c r="BO296" t="inlineStr">
        <is>
          <t/>
        </is>
      </c>
      <c r="BP296" t="inlineStr">
        <is>
          <t/>
        </is>
      </c>
      <c r="BQ296" t="inlineStr">
        <is>
          <t/>
        </is>
      </c>
      <c r="BR296" t="inlineStr">
        <is>
          <t/>
        </is>
      </c>
      <c r="BS296" t="inlineStr">
        <is>
          <t/>
        </is>
      </c>
      <c r="BT296" t="inlineStr">
        <is>
          <t/>
        </is>
      </c>
      <c r="BU296" t="inlineStr">
        <is>
          <t/>
        </is>
      </c>
      <c r="BV296" s="2" t="inlineStr">
        <is>
          <t>Geallieerd Commando Transformatie|
ACT</t>
        </is>
      </c>
      <c r="BW296" s="2" t="inlineStr">
        <is>
          <t>2|
2</t>
        </is>
      </c>
      <c r="BX296" s="2" t="inlineStr">
        <is>
          <t xml:space="preserve">|
</t>
        </is>
      </c>
      <c r="BY296" t="inlineStr">
        <is>
          <t>hoofdkwartier dat alle veranderingen die bij de NAVO gaande zijn begeleidt en ervoor zorgt dat de troepen van de verschillende lidstaten in staat zijn goed samen te werken (‘interoperabiliteit’)</t>
        </is>
      </c>
      <c r="BZ296" s="2" t="inlineStr">
        <is>
          <t>ACT|
Sojusznicze Dowództwo Transformacji</t>
        </is>
      </c>
      <c r="CA296" s="2" t="inlineStr">
        <is>
          <t>2|
3</t>
        </is>
      </c>
      <c r="CB296" s="2" t="inlineStr">
        <is>
          <t xml:space="preserve">|
</t>
        </is>
      </c>
      <c r="CC296" t="inlineStr">
        <is>
          <t>Dowództwo Naczelnego Sojuszniczego Dowódcy Transformacji (HQ SACT) oraz wszystkie jego agencje i organizacje</t>
        </is>
      </c>
      <c r="CD296" t="inlineStr">
        <is>
          <t/>
        </is>
      </c>
      <c r="CE296" t="inlineStr">
        <is>
          <t/>
        </is>
      </c>
      <c r="CF296" t="inlineStr">
        <is>
          <t/>
        </is>
      </c>
      <c r="CG296" t="inlineStr">
        <is>
          <t/>
        </is>
      </c>
      <c r="CH296" t="inlineStr">
        <is>
          <t/>
        </is>
      </c>
      <c r="CI296" t="inlineStr">
        <is>
          <t/>
        </is>
      </c>
      <c r="CJ296" t="inlineStr">
        <is>
          <t/>
        </is>
      </c>
      <c r="CK296" t="inlineStr">
        <is>
          <t/>
        </is>
      </c>
      <c r="CL296" t="inlineStr">
        <is>
          <t/>
        </is>
      </c>
      <c r="CM296" t="inlineStr">
        <is>
          <t/>
        </is>
      </c>
      <c r="CN296" t="inlineStr">
        <is>
          <t/>
        </is>
      </c>
      <c r="CO296" t="inlineStr">
        <is>
          <t/>
        </is>
      </c>
      <c r="CP296" t="inlineStr">
        <is>
          <t/>
        </is>
      </c>
      <c r="CQ296" t="inlineStr">
        <is>
          <t/>
        </is>
      </c>
      <c r="CR296" t="inlineStr">
        <is>
          <t/>
        </is>
      </c>
      <c r="CS296" t="inlineStr">
        <is>
          <t/>
        </is>
      </c>
      <c r="CT296" t="inlineStr">
        <is>
          <t/>
        </is>
      </c>
      <c r="CU296" t="inlineStr">
        <is>
          <t/>
        </is>
      </c>
      <c r="CV296" t="inlineStr">
        <is>
          <t/>
        </is>
      </c>
      <c r="CW296" t="inlineStr">
        <is>
          <t/>
        </is>
      </c>
    </row>
    <row r="297">
      <c r="A297" s="1" t="str">
        <f>HYPERLINK("https://iate.europa.eu/entry/result/3574069/all", "3574069")</f>
        <v>3574069</v>
      </c>
      <c r="B297" t="inlineStr">
        <is>
          <t>EUROPEAN UNION;EDUCATION AND COMMUNICATIONS</t>
        </is>
      </c>
      <c r="C297" t="inlineStr">
        <is>
          <t>EUROPEAN UNION|EU institutions and European civil service|EU office or agency;EDUCATION AND COMMUNICATIONS|information technology and data processing|computer system|information security</t>
        </is>
      </c>
      <c r="D297" t="inlineStr">
        <is>
          <t>yes</t>
        </is>
      </c>
      <c r="E297" t="inlineStr">
        <is>
          <t/>
        </is>
      </c>
      <c r="F297" s="2" t="inlineStr">
        <is>
          <t>ENISA|
Агенция на Европейския съюз за киберсигурност</t>
        </is>
      </c>
      <c r="G297" s="2" t="inlineStr">
        <is>
          <t>4|
4</t>
        </is>
      </c>
      <c r="H297" s="2" t="inlineStr">
        <is>
          <t xml:space="preserve">|
</t>
        </is>
      </c>
      <c r="I297" t="inlineStr">
        <is>
          <t>ENISA [...] предоставя консултации и експертен опит и действа като център на Съюза за информация и знания. Тя следва да насърчава обмена на добри практики между държавите членки и заинтересованите страни от частния сектор, да предоставя предложения за политики на Комисията и държавите членки, да действа като отправна точка за секторни политически инициативи на Съюза по въпросите на киберсигурността и да насърчава оперативното сътрудничество между държавите членки, както и между тях и институциите, органите, службите и агенциите на Съюза.</t>
        </is>
      </c>
      <c r="J297" s="2" t="inlineStr">
        <is>
          <t>ENISA|
Agentura Evropské unie pro kybernetickou bezpečnost</t>
        </is>
      </c>
      <c r="K297" s="2" t="inlineStr">
        <is>
          <t>4|
4</t>
        </is>
      </c>
      <c r="L297" s="2" t="inlineStr">
        <is>
          <t xml:space="preserve">|
</t>
        </is>
      </c>
      <c r="M297" t="inlineStr">
        <is>
          <t>agentura EU zřízená za účelem dosažení vysoké společné úrovně kybernetické bezpečnosti v celé Unii, funguje jako referenční bod pro poradenství a odborné znalosti v oblasti kybernetické bezpečnosti pro orgány, instituce a jiné subjekty Unie, jakož i jiné zúčastněné strany Unie</t>
        </is>
      </c>
      <c r="N297" s="2" t="inlineStr">
        <is>
          <t>Den Europæiske Unions Agentur for Cybersikkerhed|
ENISA</t>
        </is>
      </c>
      <c r="O297" s="2" t="inlineStr">
        <is>
          <t>4|
4</t>
        </is>
      </c>
      <c r="P297" s="2" t="inlineStr">
        <is>
          <t xml:space="preserve">|
</t>
        </is>
      </c>
      <c r="Q297" t="inlineStr">
        <is>
          <t>EU-agentur, der fungerer som ekspertisecenter for cybersikkerhed. Det bistår Unionens institutioner, organer, kontorer og agenturer samt medlemsstaterne med udvikling og gennemførelse af EU-politikker vedrørende cybersikkerhed. Agenturet støtter kapacitetsopbygning og beredskab i hele Unionen og fremmer samarbejde, herunder informationsudveksling og koordinering på EU-plan</t>
        </is>
      </c>
      <c r="R297" s="2" t="inlineStr">
        <is>
          <t>ENISA|
Agentur der Europäischen Union für Cybersicherheit</t>
        </is>
      </c>
      <c r="S297" s="2" t="inlineStr">
        <is>
          <t>4|
4</t>
        </is>
      </c>
      <c r="T297" s="2" t="inlineStr">
        <is>
          <t xml:space="preserve">|
</t>
        </is>
      </c>
      <c r="U297" t="inlineStr">
        <is>
          <t>Agentur der Europäischen Union und Kompetenzzentrum für Cybersicherheit in Europa mit der Aufgabe, für Cybersicherheitsrisiken zu sensibilisieren, um ein hohes gemeinsames Maß an Cybersicherheit in der gesamten Union zu erreichen, unter anderem indem sie die Mitgliedstaaten und die Organe, Einrichtungen und sonstigen Stellen der Union bei der Verbesserung der Cybersicherheit unterstützt. Die ENISA dient den Organen, Einrichtungen und sonstigen Stellen der Union sowie anderen maßgeblichen Interessenträgern der Union als Bezugspunkt für Beratung und Sachkenntnis im Bereich Cybersicherheit.</t>
        </is>
      </c>
      <c r="V297" s="2" t="inlineStr">
        <is>
          <t>Οργανισμός της Ευρωπαϊκής Ένωσης για την Κυβερνοασφάλεια|
ENISA</t>
        </is>
      </c>
      <c r="W297" s="2" t="inlineStr">
        <is>
          <t>4|
4</t>
        </is>
      </c>
      <c r="X297" s="2" t="inlineStr">
        <is>
          <t xml:space="preserve">|
</t>
        </is>
      </c>
      <c r="Y297" t="inlineStr">
        <is>
          <t>οργανισμός της ΕΕ ο οποίος έχει ως στόχο την επίτευξη ενός επίτευξη ενός υψηλού κοινού επιπέδου κυβερνοασφάλειας σε ολόκληρη την Ένωση, κυρίως μέσω της παροχής ενεργής υποστήριξης στα κράτη μέλη, τα θεσμικά και λοιπά όργανα και οργανισμούς της Ένωσης για τη βελτίωση της κυβερνοασφάλειας και ο οποίος λειτουργεί ως σημείο αναφοράς για την παροχή συμβουλών και εμπειρογνωμοσύνης σχετικά με την κυβερνοασφάλεια για τα θεσμικά και λοιπά όργανα και οργανισμούς της Ένωσης, καθώς και άλλους σχετικούς συμφεροντούχους στην Ένωση</t>
        </is>
      </c>
      <c r="Z297" s="2" t="inlineStr">
        <is>
          <t>European Union Agency for Cybersecurity|
EU Cybersecurity Agency|
ENISA</t>
        </is>
      </c>
      <c r="AA297" s="2" t="inlineStr">
        <is>
          <t>4|
1|
4</t>
        </is>
      </c>
      <c r="AB297" s="2" t="inlineStr">
        <is>
          <t xml:space="preserve">|
|
</t>
        </is>
      </c>
      <c r="AC297" t="inlineStr">
        <is>
          <t>EU agency and centre of expertise for cybersecurity in Europe that
was formed to raise awareness about cybersecurity so as to achieve a high common level of cybersecurity across the Union,
namely by actively supporting Member States, Union institutions, bodies,
offices and agencies in improving cybersecurity, and acting as a reference
point for advice and expertise on cybersecurity for Union institutions, bodies,
offices and agencies as well as for other relevant Union stakeholders</t>
        </is>
      </c>
      <c r="AD297" s="2" t="inlineStr">
        <is>
          <t>ENISA|
Agencia de la Unión Europea para la Ciberseguridad</t>
        </is>
      </c>
      <c r="AE297" s="2" t="inlineStr">
        <is>
          <t>4|
4</t>
        </is>
      </c>
      <c r="AF297" s="2" t="inlineStr">
        <is>
          <t xml:space="preserve">|
</t>
        </is>
      </c>
      <c r="AG297" t="inlineStr">
        <is>
          <t>Agencia de la UE para ayudar a los Estados miembros en la lucha contra los ciberataques y mejorar la capacidad de reacción de la UE mediante la organización anual de ejercicios paneuropeos de ciberseguridad y la mejor puesta en común de la información y la inteligencia sobre las amenazas a través de la creación de centros de intercambio de información y análisis y la aplicación de la Directiva sobre la seguridad de las redes y sistemas de información, que contiene obligaciones de notificación a las autoridades nacionales en caso de incidentes graves.</t>
        </is>
      </c>
      <c r="AH297" s="2" t="inlineStr">
        <is>
          <t>ENISA|
Euroopa Liidu Küberturvalisuse Amet</t>
        </is>
      </c>
      <c r="AI297" s="2" t="inlineStr">
        <is>
          <t>4|
4</t>
        </is>
      </c>
      <c r="AJ297" s="2" t="inlineStr">
        <is>
          <t xml:space="preserve">|
</t>
        </is>
      </c>
      <c r="AK297" t="inlineStr">
        <is>
          <t>ELi amet ja teadmuskeskus, mille eesmärk on tõsta küberturvalisuse alast teadlikkust Euroopas, et saavutada küberturvalisuse kõrge ühine tase kogu liidus, muu hulgas toetades aktiivselt liikmesriike ja liidu institutsioone, organeid ja asutusi küberturvalisuse parandamisel ning tegutsedes küberturvalisuse vallas liidu institutsioonidele, organitele ja asutustele ning teistele asjaomastele liidu sidusrühmadele nõu andva ja oskusteavet pakkuva kontaktüksusena</t>
        </is>
      </c>
      <c r="AL297" s="2" t="inlineStr">
        <is>
          <t>Euroopan unionin kyberturvallisuusvirasto|
ENISA</t>
        </is>
      </c>
      <c r="AM297" s="2" t="inlineStr">
        <is>
          <t>4|
4</t>
        </is>
      </c>
      <c r="AN297" s="2" t="inlineStr">
        <is>
          <t xml:space="preserve">|
</t>
        </is>
      </c>
      <c r="AO297" t="inlineStr">
        <is>
          <t>EU:n kyberturvallisuuden alan virasto ja asiantuntijakeskus, joka perustettiin kyberturvallisuutta koskevan tietoisuuden lisäämiseksi yhteisen kyberturvallisuuden korkean tason saavuttamiseksi koko unionissa, muun muassa tukemalla aktiivisesti jäsenvaltioita sekä unionin toimielimiä, elimiä ja laitoksia kyberturvallisuuden parantamisessa; virasto toimii kyberturvallisuutta koskevan neuvonnan ja asiantuntemuksen viitetahona unionin toimielimille, elimille ja laitoksille sekä muille asiaankuuluville unionin sidosryhmille</t>
        </is>
      </c>
      <c r="AP297" s="2" t="inlineStr">
        <is>
          <t>Agence de l'Union européenne pour la cybersécurité|
ENISA</t>
        </is>
      </c>
      <c r="AQ297" s="2" t="inlineStr">
        <is>
          <t>4|
4</t>
        </is>
      </c>
      <c r="AR297" s="2" t="inlineStr">
        <is>
          <t xml:space="preserve">|
</t>
        </is>
      </c>
      <c r="AS297" t="inlineStr">
        <is>
          <t>agence de l'UE ayant pour but de parvenir à un niveau commun élevé de cybersécurité dans l'ensemble de l'Union, notamment en aidant activement les États membres et les institutions, organes et organismes
de l'Union à améliorer la cybersécurité, et servant de point de référence pour les
conseils et compétences en matière de cybersécurité pour les institutions, organes et
organismes de l'Union ainsi que pour les autres parties prenantes concernées de l'Union</t>
        </is>
      </c>
      <c r="AT297" s="2" t="inlineStr">
        <is>
          <t>ENISA|
Gníomhaireacht an Aontais Eorpaigh um Chibearshlándáil</t>
        </is>
      </c>
      <c r="AU297" s="2" t="inlineStr">
        <is>
          <t>4|
4</t>
        </is>
      </c>
      <c r="AV297" s="2" t="inlineStr">
        <is>
          <t xml:space="preserve">|
</t>
        </is>
      </c>
      <c r="AW297" t="inlineStr">
        <is>
          <t>Gníomhaireacht AE agus lárionad saineolais a bunaíodh chun comhairle agus saineolas a sholáthar ar chibearshlándáil san Eoraip trí fheidhmiú mar lárionad faisnéise agus eolais de chuid an Aontais. Tá sé beartaithe go ndéanfaidh sí malartú dea-chleachtas idir na Ballstát agus geallsealbhóirí príobháideacha a chur chun cinn, moltaí beartais a chur chuig an gCoimisiún agus chuig na Ballstáit, go bhfeidhmeoidh sí mar phointe tagartha do thionscnaimh earnálacha bheartais an Aontais maidir le cúrsaí cibearshlándála agus go ndéanfaidh sí comhar oibríochtúil a chothú idir na Ballstáit agus idir na Ballstáit agus institiúidí araon, agus comhlachtaí, oifigí agus gníomhaireachtaí an Aontais.</t>
        </is>
      </c>
      <c r="AX297" s="2" t="inlineStr">
        <is>
          <t>ENISA|
Agencija Europske unije za kibersigurnost</t>
        </is>
      </c>
      <c r="AY297" s="2" t="inlineStr">
        <is>
          <t>4|
4</t>
        </is>
      </c>
      <c r="AZ297" s="2" t="inlineStr">
        <is>
          <t xml:space="preserve">|
</t>
        </is>
      </c>
      <c r="BA297" t="inlineStr">
        <is>
          <t>&lt;div&gt;agencija EU-a specijalizirana za kibersigurnost, nadležna za osiguranje jednake razine kibersigurnosti u Uniji podrškom država članica, tijela EU-a i drugih subjekata te pružanjem stručnih savjeta u ovom području&lt;br&gt;&lt;/div&gt;</t>
        </is>
      </c>
      <c r="BB297" s="2" t="inlineStr">
        <is>
          <t>Európai Uniós Kiberbiztonsági Ügynökség|
ENISA</t>
        </is>
      </c>
      <c r="BC297" s="2" t="inlineStr">
        <is>
          <t>4|
4</t>
        </is>
      </c>
      <c r="BD297" s="2" t="inlineStr">
        <is>
          <t xml:space="preserve">|
</t>
        </is>
      </c>
      <c r="BE297" t="inlineStr">
        <is>
          <t>Az ENISA a hálózat- és információbiztonság európai szakértői központjaként működik.</t>
        </is>
      </c>
      <c r="BF297" s="2" t="inlineStr">
        <is>
          <t>Agenzia dell’Unione europea per la cibersicurezza|
ENISA</t>
        </is>
      </c>
      <c r="BG297" s="2" t="inlineStr">
        <is>
          <t>4|
4</t>
        </is>
      </c>
      <c r="BH297" s="2" t="inlineStr">
        <is>
          <t xml:space="preserve">|
</t>
        </is>
      </c>
      <c r="BI297" t="inlineStr">
        <is>
          <t>agenzia operante come centro di competenze, istituita per sensibilizzare in materia di cibersicurezza allo scopo di conseguire un elevato livello comune di cibersicurezza in tutta l’Unione, in particolare sostenendo attivamente gli Stati membri, le istituzioni, gli organi e gli organismi dell’Unione nel miglioramento della cibersicurezza e fungendo da punto di riferimento per pareri e competenze in materia di cibersicurezza per le istituzioni, gli organi e gli organismi dell’Unione nonché per altri portatori di interessi pertinenti dell’Unione</t>
        </is>
      </c>
      <c r="BJ297" s="2" t="inlineStr">
        <is>
          <t>ENISA|
Europos Sąjungos kibernetinio saugumo agentūra</t>
        </is>
      </c>
      <c r="BK297" s="2" t="inlineStr">
        <is>
          <t>3|
4</t>
        </is>
      </c>
      <c r="BL297" s="2" t="inlineStr">
        <is>
          <t xml:space="preserve">|
</t>
        </is>
      </c>
      <c r="BM297" t="inlineStr">
        <is>
          <t>esamos Europos tinklų ir informacijos apsaugos agentūros (ENISA) pagrindu kuriama agentūra, įgaliota padėti ES valstybėms narėms atremti kibernetinius išpuolius</t>
        </is>
      </c>
      <c r="BN297" s="2" t="inlineStr">
        <is>
          <t>&lt;i&gt;ENISA&lt;/i&gt;|
Eiropas Savienības Kiberdrošības aģentūra</t>
        </is>
      </c>
      <c r="BO297" s="2" t="inlineStr">
        <is>
          <t>4|
4</t>
        </is>
      </c>
      <c r="BP297" s="2" t="inlineStr">
        <is>
          <t xml:space="preserve">|
</t>
        </is>
      </c>
      <c r="BQ297" t="inlineStr">
        <is>
          <t>ES aģentūra, kuras mērķis ir visā Savienībā panākt vienādi augstu kiberdrošības līmeni, tostarp aktīvi palīdzot dalībvalstīm, Savienības iestādēm, struktūrām, birojiem un aģentūrām uzlabot kiberdrošību, un kiberdrošības jomā darboties kā padomu un lietpratības uzziņas punktam Savienības iestādēm, struktūrām, birojiem un aģentūrām, kā arī citām attiecīgām Savienības ieinteresētajām personām</t>
        </is>
      </c>
      <c r="BR297" s="2" t="inlineStr">
        <is>
          <t>Aġenzija tal-Unjoni Ewropea għaċ-Ċibersigurtà|
ENISA</t>
        </is>
      </c>
      <c r="BS297" s="2" t="inlineStr">
        <is>
          <t>4|
4</t>
        </is>
      </c>
      <c r="BT297" s="2" t="inlineStr">
        <is>
          <t xml:space="preserve">|
</t>
        </is>
      </c>
      <c r="BU297" t="inlineStr">
        <is>
          <t>Aġenzija tal-UE u ċentru tal-għarfien espert dwar iċ-ċibersigurtà fl-Ewropa li twaqqfet għas-sensibilizzazzjoni dwar iċ-ċibersigurtà biex jinkiseb livell għoli komuni ta' ċibersigurtà madwar l-Unjoni, billi tkun ta' appoġġ għall-Istati Membri u l-istituzzjonijiet, il-korpi, l-uffiċċji u l-aġenziji tal-Unjoni, taġixxi bħala punt ta’ referenza għall-inizjattivi ta’ politika settorjali tal-Unjoni għal kwistjonijiet marbuta maċ-ċibersigurtà, u trawwem il-kooperazzjoni operazzjonali, kemm bejn l-Istati Membri u bejn l-Istati Membri u l-istituzzjonijiet, il-korpi, l-uffiċċji u l-aġenziji tal-Unjoni.</t>
        </is>
      </c>
      <c r="BV297" s="2" t="inlineStr">
        <is>
          <t>Enisa|
Agentschap van de Europese Unie voor cyberbeveiliging</t>
        </is>
      </c>
      <c r="BW297" s="2" t="inlineStr">
        <is>
          <t>4|
4</t>
        </is>
      </c>
      <c r="BX297" s="2" t="inlineStr">
        <is>
          <t xml:space="preserve">|
</t>
        </is>
      </c>
      <c r="BY297" t="inlineStr">
        <is>
          <t>agentschap van de Europese Unie dat is opgericht met als doel te zorgen voor bewustmaking inzake cyberbeveiliging en een hoog gemeenschappelijk cyberbeveiligingsniveau in de hele Unie te bereiken, onder meer door actief steun te verlenen aan de lidstaten, instellingen, organen en instanties van de Unie met het oog op betere cyberbeveiliging en door te fungeren als als referentiepunt voor advies en expertise op het gebied van cyberbeveiliging voor de instellingen, organen en instanties van de Unie, evenals voor andere betrokken belanghebbenden van de Unie</t>
        </is>
      </c>
      <c r="BZ297" s="2" t="inlineStr">
        <is>
          <t>ENISA|
Agencja UE ds. Cyberbezpieczeństwa|
Agencja Unii Europejskiej ds. Cyberbezpieczeństwa</t>
        </is>
      </c>
      <c r="CA297" s="2" t="inlineStr">
        <is>
          <t>4|
3|
4</t>
        </is>
      </c>
      <c r="CB297" s="2" t="inlineStr">
        <is>
          <t>|
|
preferred</t>
        </is>
      </c>
      <c r="CC297" t="inlineStr">
        <is>
          <t>agencja unijna będąca ośrodkiem wiedzy fachowej w dziedzinie cyberbezpieczeństwa w Europie, utworzona w celu podnoszenia wiedzy o cyberbezpieczeństwie oraz w celu osiągnięcia wysokiego wspólnego poziomu cyberbezpieczeństwa w całej Unii, w tym poprzez aktywne wspieranie państw członkowskich, instytucji, organów i jednostek organizacyjnych Unii w poprawie cyberbezpieczeństwa, działając jako punkt odniesienia w zakresie doradztwa i wiedzy fachowej z zakresu cyberbezpieczeństwa na potrzeby instytucji, organów i jednostek organizacyjnych Unii, a także na potrzeby innych odpowiednich unijnych interesariuszy</t>
        </is>
      </c>
      <c r="CD297" s="2" t="inlineStr">
        <is>
          <t>Agência da União Europeia para a Cibersegurança|
ENISA</t>
        </is>
      </c>
      <c r="CE297" s="2" t="inlineStr">
        <is>
          <t>4|
4</t>
        </is>
      </c>
      <c r="CF297" s="2" t="inlineStr">
        <is>
          <t xml:space="preserve">|
</t>
        </is>
      </c>
      <c r="CG297" t="inlineStr">
        <is>
          <t>Agência da UE e um centro de conhecimentos especializados em matéria de cibersegurança, graças à sua independência, à qualidade científica e técnica do aconselhamento e da assistência que presta, às informações que divulga, à transparência dos seus procedimentos operacionais, aos seus métodos de funcionamento e à sua diligência no exercício das suas atribuições.</t>
        </is>
      </c>
      <c r="CH297" s="2" t="inlineStr">
        <is>
          <t>ENISA|
Agenția Uniunii Europene pentru Securitate Cibernetică</t>
        </is>
      </c>
      <c r="CI297" s="2" t="inlineStr">
        <is>
          <t>4|
4</t>
        </is>
      </c>
      <c r="CJ297" s="2" t="inlineStr">
        <is>
          <t xml:space="preserve">|
</t>
        </is>
      </c>
      <c r="CK297" t="inlineStr">
        <is>
          <t/>
        </is>
      </c>
      <c r="CL297" s="2" t="inlineStr">
        <is>
          <t>Agentúra Európskej únie pre kybernetickú bezpečnosť|
ENISA</t>
        </is>
      </c>
      <c r="CM297" s="2" t="inlineStr">
        <is>
          <t>4|
4</t>
        </is>
      </c>
      <c r="CN297" s="2" t="inlineStr">
        <is>
          <t xml:space="preserve">|
</t>
        </is>
      </c>
      <c r="CO297" t="inlineStr">
        <is>
          <t>agentúra EÚ a stredisko odborných znalostí pre kybernetickú bezpečnosť v Európe, ktorá bola zriadená s cieľom dosiahnuť vysokú spoločnú úroveň kybernetickej bezpečnosti v celej Únii, a to aj tým, že aktívne podporuje členské štáty a inštitúcie, orgány, úrady a agentúry Únie pri zlepšovaní kybernetickej bezpečnosti. Pôsobí ako referenčné miesto pre poradenstvo a odborné znalosti v oblasti kybernetickej bezpečnosti pre inštitúcie, orgány, úrady a agentúry Únie, ako aj pre iné príslušné zainteresované strany v Únii&lt;a href="https://eur-lex.europa.eu/legal-content/SK/TXT/?uri=CELEX%3A32019R0881" target="_blank"&gt; &lt;time datetime="24. 6. 2019"&gt;(24. 6. 2019)&lt;/time&gt;&lt;/a&gt;</t>
        </is>
      </c>
      <c r="CP297" s="2" t="inlineStr">
        <is>
          <t>Agencija Evropske unije za kibernetsko varnost|
ENISA</t>
        </is>
      </c>
      <c r="CQ297" s="2" t="inlineStr">
        <is>
          <t>4|
4</t>
        </is>
      </c>
      <c r="CR297" s="2" t="inlineStr">
        <is>
          <t xml:space="preserve">|
</t>
        </is>
      </c>
      <c r="CS297" t="inlineStr">
        <is>
          <t>agencija EU in središče strokovnega znanja na področju kibernetske varnosti, ki je bila ustanovljena da spodbuja visoko raven ozaveščenosti o kibernetski varnosti, vključno s kibernetsko higieno in kibernetsko pismenostjo med državljani, organizacijami in podjetji</t>
        </is>
      </c>
      <c r="CT297" s="2" t="inlineStr">
        <is>
          <t>Europeiska unionens cybersäkerhetsbyrå|
Enisa</t>
        </is>
      </c>
      <c r="CU297" s="2" t="inlineStr">
        <is>
          <t>4|
4</t>
        </is>
      </c>
      <c r="CV297" s="2" t="inlineStr">
        <is>
          <t xml:space="preserve">|
</t>
        </is>
      </c>
      <c r="CW297" t="inlineStr">
        <is>
          <t>EU-organ och kompetenscentrum för cybersäkerhet som ska öka medvetenheten om cybersäkerhet i syfte att uppnå en hög gemensam nivå i fråga om cybersäkerhet i hela unionen, bland
annat genom att aktivt stödja medlemsstaterna, unionens institutioner, organ
och byråer i arbetet med att förbättra cybersäkerheten</t>
        </is>
      </c>
    </row>
    <row r="298">
      <c r="A298" s="1" t="str">
        <f>HYPERLINK("https://iate.europa.eu/entry/result/1647510/all", "1647510")</f>
        <v>1647510</v>
      </c>
      <c r="B298" t="inlineStr">
        <is>
          <t>INTERNATIONAL RELATIONS</t>
        </is>
      </c>
      <c r="C298" t="inlineStr">
        <is>
          <t>INTERNATIONAL RELATIONS|defence|defence policy</t>
        </is>
      </c>
      <c r="D298" t="inlineStr">
        <is>
          <t>no</t>
        </is>
      </c>
      <c r="E298" t="inlineStr">
        <is>
          <t/>
        </is>
      </c>
      <c r="F298" t="inlineStr">
        <is>
          <t/>
        </is>
      </c>
      <c r="G298" t="inlineStr">
        <is>
          <t/>
        </is>
      </c>
      <c r="H298" t="inlineStr">
        <is>
          <t/>
        </is>
      </c>
      <c r="I298" t="inlineStr">
        <is>
          <t/>
        </is>
      </c>
      <c r="J298" t="inlineStr">
        <is>
          <t/>
        </is>
      </c>
      <c r="K298" t="inlineStr">
        <is>
          <t/>
        </is>
      </c>
      <c r="L298" t="inlineStr">
        <is>
          <t/>
        </is>
      </c>
      <c r="M298" t="inlineStr">
        <is>
          <t/>
        </is>
      </c>
      <c r="N298" t="inlineStr">
        <is>
          <t/>
        </is>
      </c>
      <c r="O298" t="inlineStr">
        <is>
          <t/>
        </is>
      </c>
      <c r="P298" t="inlineStr">
        <is>
          <t/>
        </is>
      </c>
      <c r="Q298" t="inlineStr">
        <is>
          <t/>
        </is>
      </c>
      <c r="R298" t="inlineStr">
        <is>
          <t/>
        </is>
      </c>
      <c r="S298" t="inlineStr">
        <is>
          <t/>
        </is>
      </c>
      <c r="T298" t="inlineStr">
        <is>
          <t/>
        </is>
      </c>
      <c r="U298" t="inlineStr">
        <is>
          <t/>
        </is>
      </c>
      <c r="V298" t="inlineStr">
        <is>
          <t/>
        </is>
      </c>
      <c r="W298" t="inlineStr">
        <is>
          <t/>
        </is>
      </c>
      <c r="X298" t="inlineStr">
        <is>
          <t/>
        </is>
      </c>
      <c r="Y298" t="inlineStr">
        <is>
          <t/>
        </is>
      </c>
      <c r="Z298" s="2" t="inlineStr">
        <is>
          <t>hostile act</t>
        </is>
      </c>
      <c r="AA298" s="2" t="inlineStr">
        <is>
          <t>3</t>
        </is>
      </c>
      <c r="AB298" s="2" t="inlineStr">
        <is>
          <t/>
        </is>
      </c>
      <c r="AC298" t="inlineStr">
        <is>
          <t/>
        </is>
      </c>
      <c r="AD298" t="inlineStr">
        <is>
          <t/>
        </is>
      </c>
      <c r="AE298" t="inlineStr">
        <is>
          <t/>
        </is>
      </c>
      <c r="AF298" t="inlineStr">
        <is>
          <t/>
        </is>
      </c>
      <c r="AG298" t="inlineStr">
        <is>
          <t/>
        </is>
      </c>
      <c r="AH298" t="inlineStr">
        <is>
          <t/>
        </is>
      </c>
      <c r="AI298" t="inlineStr">
        <is>
          <t/>
        </is>
      </c>
      <c r="AJ298" t="inlineStr">
        <is>
          <t/>
        </is>
      </c>
      <c r="AK298" t="inlineStr">
        <is>
          <t/>
        </is>
      </c>
      <c r="AL298" t="inlineStr">
        <is>
          <t/>
        </is>
      </c>
      <c r="AM298" t="inlineStr">
        <is>
          <t/>
        </is>
      </c>
      <c r="AN298" t="inlineStr">
        <is>
          <t/>
        </is>
      </c>
      <c r="AO298" t="inlineStr">
        <is>
          <t/>
        </is>
      </c>
      <c r="AP298" s="2" t="inlineStr">
        <is>
          <t>acte d'hostilité|
acte hostile</t>
        </is>
      </c>
      <c r="AQ298" s="2" t="inlineStr">
        <is>
          <t>3|
3</t>
        </is>
      </c>
      <c r="AR298" s="2" t="inlineStr">
        <is>
          <t xml:space="preserve">|
</t>
        </is>
      </c>
      <c r="AS298" t="inlineStr">
        <is>
          <t/>
        </is>
      </c>
      <c r="AT298" t="inlineStr">
        <is>
          <t/>
        </is>
      </c>
      <c r="AU298" t="inlineStr">
        <is>
          <t/>
        </is>
      </c>
      <c r="AV298" t="inlineStr">
        <is>
          <t/>
        </is>
      </c>
      <c r="AW298" t="inlineStr">
        <is>
          <t/>
        </is>
      </c>
      <c r="AX298" t="inlineStr">
        <is>
          <t/>
        </is>
      </c>
      <c r="AY298" t="inlineStr">
        <is>
          <t/>
        </is>
      </c>
      <c r="AZ298" t="inlineStr">
        <is>
          <t/>
        </is>
      </c>
      <c r="BA298" t="inlineStr">
        <is>
          <t/>
        </is>
      </c>
      <c r="BB298" t="inlineStr">
        <is>
          <t/>
        </is>
      </c>
      <c r="BC298" t="inlineStr">
        <is>
          <t/>
        </is>
      </c>
      <c r="BD298" t="inlineStr">
        <is>
          <t/>
        </is>
      </c>
      <c r="BE298" t="inlineStr">
        <is>
          <t/>
        </is>
      </c>
      <c r="BF298" t="inlineStr">
        <is>
          <t/>
        </is>
      </c>
      <c r="BG298" t="inlineStr">
        <is>
          <t/>
        </is>
      </c>
      <c r="BH298" t="inlineStr">
        <is>
          <t/>
        </is>
      </c>
      <c r="BI298" t="inlineStr">
        <is>
          <t/>
        </is>
      </c>
      <c r="BJ298" t="inlineStr">
        <is>
          <t/>
        </is>
      </c>
      <c r="BK298" t="inlineStr">
        <is>
          <t/>
        </is>
      </c>
      <c r="BL298" t="inlineStr">
        <is>
          <t/>
        </is>
      </c>
      <c r="BM298" t="inlineStr">
        <is>
          <t/>
        </is>
      </c>
      <c r="BN298" t="inlineStr">
        <is>
          <t/>
        </is>
      </c>
      <c r="BO298" t="inlineStr">
        <is>
          <t/>
        </is>
      </c>
      <c r="BP298" t="inlineStr">
        <is>
          <t/>
        </is>
      </c>
      <c r="BQ298" t="inlineStr">
        <is>
          <t/>
        </is>
      </c>
      <c r="BR298" t="inlineStr">
        <is>
          <t/>
        </is>
      </c>
      <c r="BS298" t="inlineStr">
        <is>
          <t/>
        </is>
      </c>
      <c r="BT298" t="inlineStr">
        <is>
          <t/>
        </is>
      </c>
      <c r="BU298" t="inlineStr">
        <is>
          <t/>
        </is>
      </c>
      <c r="BV298" t="inlineStr">
        <is>
          <t/>
        </is>
      </c>
      <c r="BW298" t="inlineStr">
        <is>
          <t/>
        </is>
      </c>
      <c r="BX298" t="inlineStr">
        <is>
          <t/>
        </is>
      </c>
      <c r="BY298" t="inlineStr">
        <is>
          <t/>
        </is>
      </c>
      <c r="BZ298" t="inlineStr">
        <is>
          <t/>
        </is>
      </c>
      <c r="CA298" t="inlineStr">
        <is>
          <t/>
        </is>
      </c>
      <c r="CB298" t="inlineStr">
        <is>
          <t/>
        </is>
      </c>
      <c r="CC298" t="inlineStr">
        <is>
          <t/>
        </is>
      </c>
      <c r="CD298" t="inlineStr">
        <is>
          <t/>
        </is>
      </c>
      <c r="CE298" t="inlineStr">
        <is>
          <t/>
        </is>
      </c>
      <c r="CF298" t="inlineStr">
        <is>
          <t/>
        </is>
      </c>
      <c r="CG298" t="inlineStr">
        <is>
          <t/>
        </is>
      </c>
      <c r="CH298" s="2" t="inlineStr">
        <is>
          <t>act ostil</t>
        </is>
      </c>
      <c r="CI298" s="2" t="inlineStr">
        <is>
          <t>4</t>
        </is>
      </c>
      <c r="CJ298" s="2" t="inlineStr">
        <is>
          <t/>
        </is>
      </c>
      <c r="CK298" t="inlineStr">
        <is>
          <t>orice acțiune sau folosire a forței de către o forță militară străină ori entitate teroristă, îndreptată împotriva unui stat, a forțelor armate ale acestuia sau a altor persoane ori împotriva proprietății desemnate sau care urmărește deturnarea ori împiedicarea îndeplinirii misiunii militare a forțelor armate ale statului respectiv și/sau aliate.</t>
        </is>
      </c>
      <c r="CL298" t="inlineStr">
        <is>
          <t/>
        </is>
      </c>
      <c r="CM298" t="inlineStr">
        <is>
          <t/>
        </is>
      </c>
      <c r="CN298" t="inlineStr">
        <is>
          <t/>
        </is>
      </c>
      <c r="CO298" t="inlineStr">
        <is>
          <t/>
        </is>
      </c>
      <c r="CP298" t="inlineStr">
        <is>
          <t/>
        </is>
      </c>
      <c r="CQ298" t="inlineStr">
        <is>
          <t/>
        </is>
      </c>
      <c r="CR298" t="inlineStr">
        <is>
          <t/>
        </is>
      </c>
      <c r="CS298" t="inlineStr">
        <is>
          <t/>
        </is>
      </c>
      <c r="CT298" t="inlineStr">
        <is>
          <t/>
        </is>
      </c>
      <c r="CU298" t="inlineStr">
        <is>
          <t/>
        </is>
      </c>
      <c r="CV298" t="inlineStr">
        <is>
          <t/>
        </is>
      </c>
      <c r="CW298" t="inlineStr">
        <is>
          <t/>
        </is>
      </c>
    </row>
    <row r="299">
      <c r="A299" s="1" t="str">
        <f>HYPERLINK("https://iate.europa.eu/entry/result/878035/all", "878035")</f>
        <v>878035</v>
      </c>
      <c r="B299" t="inlineStr">
        <is>
          <t>EUROPEAN UNION;INTERNATIONAL RELATIONS;INTERNATIONAL ORGANISATIONS</t>
        </is>
      </c>
      <c r="C299" t="inlineStr">
        <is>
          <t>EUROPEAN UNION|European construction|European Union|common foreign and security policy|common security and defence policy;INTERNATIONAL RELATIONS|defence;INTERNATIONAL ORGANISATIONS|United Nations</t>
        </is>
      </c>
      <c r="D299" t="inlineStr">
        <is>
          <t>yes</t>
        </is>
      </c>
      <c r="E299" t="inlineStr">
        <is>
          <t/>
        </is>
      </c>
      <c r="F299" s="2" t="inlineStr">
        <is>
          <t>ROE|
правила за използване на сила</t>
        </is>
      </c>
      <c r="G299" s="2" t="inlineStr">
        <is>
          <t>3|
3</t>
        </is>
      </c>
      <c r="H299" s="2" t="inlineStr">
        <is>
          <t xml:space="preserve">|
</t>
        </is>
      </c>
      <c r="I299" t="inlineStr">
        <is>
          <t>&lt;div&gt;насоки към военните командири и въоръжените сили (включително към отделните лица), в които се посочват условията и границите за употреба на сила или за предприемане или непредприемане на други действия, които биха могли да се възприемат като провокативни; насоките се използват при възлагането на задачи или даването на тактически указания.&lt;/div&gt;</t>
        </is>
      </c>
      <c r="J299" t="inlineStr">
        <is>
          <t/>
        </is>
      </c>
      <c r="K299" t="inlineStr">
        <is>
          <t/>
        </is>
      </c>
      <c r="L299" t="inlineStr">
        <is>
          <t/>
        </is>
      </c>
      <c r="M299" t="inlineStr">
        <is>
          <t/>
        </is>
      </c>
      <c r="N299" s="2" t="inlineStr">
        <is>
          <t>regler for magtanvendelse|
regler for deltagelse|
ROE</t>
        </is>
      </c>
      <c r="O299" s="2" t="inlineStr">
        <is>
          <t>4|
3|
4</t>
        </is>
      </c>
      <c r="P299" s="2" t="inlineStr">
        <is>
          <t xml:space="preserve">|
|
</t>
        </is>
      </c>
      <c r="Q299" t="inlineStr">
        <is>
          <t>"&lt;b&gt;Rules of Engagement (Regler for magtanvendelse)&lt;/b&gt;&lt;br&gt;. „Rules of Engagement“ (ROE) er direktiver til militære chefer om anvendelsen af militær magt til løsning af den stillede opgave.&lt;br&gt;. ROE anvendes både under fredsstøttende og andre militære operationer som det praktiske værktøj til at sikre gennemførelsen af juridiske og andre retningslinjer for den militære magtanvendelse. &lt;br&gt;. ROE er fastlagt på baggrund af danske regelsæt på området og de regelsæt, der er fastlagt af internationale organisationer (FN, NATO, EU og lignende) og formidlet gennem den kommandostruktur, enheden er underlagt.&lt;br&gt;. ROE går aldrig forud for international ret, herunder den humanitære folkeret og menneskerettighederne, eller national ret.&lt;br&gt;. ROE må aldrig begrænse adgangen til selvforsvar.&lt;br&gt;. Retningslinjer for soldaten og føreren – også kaldet „soldatens kort“ og „førerens kort“ – er udarbejdet på baggrund af de ROE, som den udsendte enhed er underlagt.&lt;br&gt;. Den militære juridiske rådgiver har en væsentlig rolle i forbindelse med udfærdigelsen og fortolkningen af ROE samt i forbindelse med undervisning af chefer og andet militærpersonel, der skal anvende reglerne i praksis."</t>
        </is>
      </c>
      <c r="R299" s="2" t="inlineStr">
        <is>
          <t>Einsatzregeln|
ROE</t>
        </is>
      </c>
      <c r="S299" s="2" t="inlineStr">
        <is>
          <t>3|
3</t>
        </is>
      </c>
      <c r="T299" s="2" t="inlineStr">
        <is>
          <t xml:space="preserve">|
</t>
        </is>
      </c>
      <c r="U299" t="inlineStr">
        <is>
          <t>national, multinational oder international für eine bestimmte Operation/ Mission festgelegte Durchführungsrichtlinien und Verhaltensanweisungen für den Waffengebrauch bzw. die Anwendung miilitärischer Gewalt</t>
        </is>
      </c>
      <c r="V299" s="2" t="inlineStr">
        <is>
          <t>κανόνες εμπλοκής</t>
        </is>
      </c>
      <c r="W299" s="2" t="inlineStr">
        <is>
          <t>4</t>
        </is>
      </c>
      <c r="X299" s="2" t="inlineStr">
        <is>
          <t/>
        </is>
      </c>
      <c r="Y299" t="inlineStr">
        <is>
          <t>---</t>
        </is>
      </c>
      <c r="Z299" s="2" t="inlineStr">
        <is>
          <t>ROE|
rules of engagement</t>
        </is>
      </c>
      <c r="AA299" s="2" t="inlineStr">
        <is>
          <t>3|
3</t>
        </is>
      </c>
      <c r="AB299" s="2" t="inlineStr">
        <is>
          <t xml:space="preserve">|
</t>
        </is>
      </c>
      <c r="AC299" t="inlineStr">
        <is>
          <t>Directives to military commanders and forces (including individuals) that define the circumstances, conditions, degree and manner in which force, or other actions which might be construed as provocative, may, or may not, be applied. ROE are not used to assign tasks or give tactical instructions.</t>
        </is>
      </c>
      <c r="AD299" s="2" t="inlineStr">
        <is>
          <t>reglas de enfrentamiento|
ROE</t>
        </is>
      </c>
      <c r="AE299" s="2" t="inlineStr">
        <is>
          <t>3|
3</t>
        </is>
      </c>
      <c r="AF299" s="2" t="inlineStr">
        <is>
          <t xml:space="preserve">|
</t>
        </is>
      </c>
      <c r="AG299" t="inlineStr">
        <is>
          <t>1) Conjunto de normas impuestas por las autoridades militares para definir las circunstancias en las que debe intervenir una fuerza militar y los límites dentro de los que debe actuar.&lt;br&gt;2) Directrices dadas a los comandantes y a las fuerzas militares (incluso a determinadas personas consideradas individualmente) que definen las circunstancias, condiciones, medida y modo en que podrá o no podrá recurrirse a la fuerza o a otras acciones que puedan entenderse como provocaciones. Las reglas de enfrentamiento no se utilizan para asignar tareas ni para dar instrucciones tácticas.</t>
        </is>
      </c>
      <c r="AH299" s="2" t="inlineStr">
        <is>
          <t>jõukasutusreeglid</t>
        </is>
      </c>
      <c r="AI299" s="2" t="inlineStr">
        <is>
          <t>3</t>
        </is>
      </c>
      <c r="AJ299" s="2" t="inlineStr">
        <is>
          <t/>
        </is>
      </c>
      <c r="AK299" t="inlineStr">
        <is>
          <t>pädeva sõjaväelise võimu kandja välja antud sõjalised suunised, milles on täpselt määratletud tingimused ja piirangud, mille kohaselt väed võivad alustada ja/või jätkata võitlustegevust kohtumisel teiste jõududega</t>
        </is>
      </c>
      <c r="AL299" s="2" t="inlineStr">
        <is>
          <t>voimankäyttösäännöt|
toimivaltuudet</t>
        </is>
      </c>
      <c r="AM299" s="2" t="inlineStr">
        <is>
          <t>3|
3</t>
        </is>
      </c>
      <c r="AN299" s="2" t="inlineStr">
        <is>
          <t xml:space="preserve">|
</t>
        </is>
      </c>
      <c r="AO299" t="inlineStr">
        <is>
          <t/>
        </is>
      </c>
      <c r="AP299" s="2" t="inlineStr">
        <is>
          <t>ROE|
règles de participation|
règles d'engagement</t>
        </is>
      </c>
      <c r="AQ299" s="2" t="inlineStr">
        <is>
          <t>3|
3|
3</t>
        </is>
      </c>
      <c r="AR299" s="2" t="inlineStr">
        <is>
          <t xml:space="preserve">|
|
</t>
        </is>
      </c>
      <c r="AS299" t="inlineStr">
        <is>
          <t>Directives provenant d'une autorité militaire compétente et précisant les circonstances et les limites dans lesquelles les forcent pourront entreprendre et/ou poursuivre le combat.</t>
        </is>
      </c>
      <c r="AT299" s="2" t="inlineStr">
        <is>
          <t>rialacha aontaithe comhraic</t>
        </is>
      </c>
      <c r="AU299" s="2" t="inlineStr">
        <is>
          <t>3</t>
        </is>
      </c>
      <c r="AV299" s="2" t="inlineStr">
        <is>
          <t/>
        </is>
      </c>
      <c r="AW299" t="inlineStr">
        <is>
          <t/>
        </is>
      </c>
      <c r="AX299" t="inlineStr">
        <is>
          <t/>
        </is>
      </c>
      <c r="AY299" t="inlineStr">
        <is>
          <t/>
        </is>
      </c>
      <c r="AZ299" t="inlineStr">
        <is>
          <t/>
        </is>
      </c>
      <c r="BA299" t="inlineStr">
        <is>
          <t/>
        </is>
      </c>
      <c r="BB299" s="2" t="inlineStr">
        <is>
          <t>ROE|
művelet-végrehajtási szabályok</t>
        </is>
      </c>
      <c r="BC299" s="2" t="inlineStr">
        <is>
          <t>3|
3</t>
        </is>
      </c>
      <c r="BD299" s="2" t="inlineStr">
        <is>
          <t xml:space="preserve">|
</t>
        </is>
      </c>
      <c r="BE299" t="inlineStr">
        <is>
          <t>A fegyveres erők (ideértve az egyéneket is) számára kiadott olyan utasítások, iránymutatások, amelyek meghatározzák azokat a körülményeket, feltételeket, műveleti intenzitást és módot, amelyek alapján a fegyveres erõ – még ha tevékenysége provokatívnak is tűnik – jogszerűen felhasználható, illetve bizonyos műveletek jogszerűen megvalósíthatók.</t>
        </is>
      </c>
      <c r="BF299" s="2" t="inlineStr">
        <is>
          <t>regole di ingaggio|
ROE</t>
        </is>
      </c>
      <c r="BG299" s="2" t="inlineStr">
        <is>
          <t>3|
3</t>
        </is>
      </c>
      <c r="BH299" s="2" t="inlineStr">
        <is>
          <t xml:space="preserve">|
</t>
        </is>
      </c>
      <c r="BI299" t="inlineStr">
        <is>
          <t>"Direttive diramate dalle competenti autorità militari che specificano le circostanze e le limitazioni secondo cui le forze potranno iniziare e/o continuare il combattimento con le forze incontrate."</t>
        </is>
      </c>
      <c r="BJ299" s="2" t="inlineStr">
        <is>
          <t>kovos veiksmų taisyklės</t>
        </is>
      </c>
      <c r="BK299" s="2" t="inlineStr">
        <is>
          <t>3</t>
        </is>
      </c>
      <c r="BL299" s="2" t="inlineStr">
        <is>
          <t/>
        </is>
      </c>
      <c r="BM299" t="inlineStr">
        <is>
          <t>karinės jėgos naudojimo konkrečioje karinėje operacijoje aplinkybių ir sąlygų aprašas</t>
        </is>
      </c>
      <c r="BN299" s="2" t="inlineStr">
        <is>
          <t>spēka lietošanas noteikumi</t>
        </is>
      </c>
      <c r="BO299" s="2" t="inlineStr">
        <is>
          <t>2</t>
        </is>
      </c>
      <c r="BP299" s="2" t="inlineStr">
        <is>
          <t/>
        </is>
      </c>
      <c r="BQ299" t="inlineStr">
        <is>
          <t>Norādes, kas ir dotas militāriem komandieriem, civiliem vai militāriem spēkiem, vai indivīdiem, kurās definēti nosacījumi, mērogs un veids tam, kādos apstākļos var pielietot spēku, iesaistīties kaujā vai veikt citas darbības, ko var uzskatīt par provokatīvām.</t>
        </is>
      </c>
      <c r="BR299" s="2" t="inlineStr">
        <is>
          <t>regoli tal-kumbattiment|
regoli tal-ingaġġ|
RoE|
regoli tal-parteċipazzjoni</t>
        </is>
      </c>
      <c r="BS299" s="2" t="inlineStr">
        <is>
          <t>2|
3|
3|
3</t>
        </is>
      </c>
      <c r="BT299" s="2" t="inlineStr">
        <is>
          <t xml:space="preserve">|
|
|
</t>
        </is>
      </c>
      <c r="BU299" t="inlineStr">
        <is>
          <t>direttivi maħruġa minn awtorità militari kompetenti li jispeċifikaw iċ-ċirkostanzi u l-limitazzjonijiet li bihom il-forzi jibdew u/jew ikomplu parteċipazzjoni f'kumbattimenti ma' forzi oħra li jiltaqgħu magħhom</t>
        </is>
      </c>
      <c r="BV299" s="2" t="inlineStr">
        <is>
          <t>inzetregels|
ROE</t>
        </is>
      </c>
      <c r="BW299" s="2" t="inlineStr">
        <is>
          <t>3|
3</t>
        </is>
      </c>
      <c r="BX299" s="2" t="inlineStr">
        <is>
          <t xml:space="preserve">|
</t>
        </is>
      </c>
      <c r="BY299" t="inlineStr">
        <is>
          <t>Voor iedere operatie worden specifieke inzetregels vastgesteld door de voor die operatie verantwoordelijke autoriteit, op basis van het mandaat. De inzetregels zijn het resultaat van overleg tussen politieke en militaire leiders. De opstelling ervan gebeurt in nauwe samenwerking met juristen. De inzetregels bepalen wanneer strijdkrachten moeten worden ingezet en op welke manier. Aan de hand van de inzetregels worden voor de aan de operatie deelnemende militairen beknopte, concrete richtlijnen opgesteld, die de geweldsinstructie vormen.</t>
        </is>
      </c>
      <c r="BZ299" s="2" t="inlineStr">
        <is>
          <t>ROE|
zasady zaangażowania|
zasady użycia sił</t>
        </is>
      </c>
      <c r="CA299" s="2" t="inlineStr">
        <is>
          <t>3|
3|
3</t>
        </is>
      </c>
      <c r="CB299" s="2" t="inlineStr">
        <is>
          <t>|
|
preferred</t>
        </is>
      </c>
      <c r="CC299" t="inlineStr">
        <is>
          <t/>
        </is>
      </c>
      <c r="CD299" s="2" t="inlineStr">
        <is>
          <t>ROE|
regras de empenhamento</t>
        </is>
      </c>
      <c r="CE299" s="2" t="inlineStr">
        <is>
          <t>3|
3</t>
        </is>
      </c>
      <c r="CF299" s="2" t="inlineStr">
        <is>
          <t xml:space="preserve">|
</t>
        </is>
      </c>
      <c r="CG299" t="inlineStr">
        <is>
          <t>Directivas dirigidas a toda a cadeia hierárquica de uma força militar, onde se definem as circunstâncias, as condições, e os limites de envolvimento da força em acções de combate. Nas regras de empenhamento não se atribuem missões nem se formulam instruções de natureza táctica.</t>
        </is>
      </c>
      <c r="CH299" s="2" t="inlineStr">
        <is>
          <t>reguli de angajare|
ROE</t>
        </is>
      </c>
      <c r="CI299" s="2" t="inlineStr">
        <is>
          <t>3|
3</t>
        </is>
      </c>
      <c r="CJ299" s="2" t="inlineStr">
        <is>
          <t xml:space="preserve">|
</t>
        </is>
      </c>
      <c r="CK299" t="inlineStr">
        <is>
          <t>directive emise de autoritatea politică/militară, către structurile militare participante la operația militară postconflict care precizează circumstanțele și limitele în cadrul cărora acestea pot iniția sau continua acțiuni de luptă cu forțele adverse</t>
        </is>
      </c>
      <c r="CL299" s="2" t="inlineStr">
        <is>
          <t>pravidlá nasadenia|
pravidlá účasti</t>
        </is>
      </c>
      <c r="CM299" s="2" t="inlineStr">
        <is>
          <t>3|
2</t>
        </is>
      </c>
      <c r="CN299" s="2" t="inlineStr">
        <is>
          <t xml:space="preserve">|
</t>
        </is>
      </c>
      <c r="CO299" t="inlineStr">
        <is>
          <t/>
        </is>
      </c>
      <c r="CP299" s="2" t="inlineStr">
        <is>
          <t>pravila delovanja</t>
        </is>
      </c>
      <c r="CQ299" s="2" t="inlineStr">
        <is>
          <t>3</t>
        </is>
      </c>
      <c r="CR299" s="2" t="inlineStr">
        <is>
          <t/>
        </is>
      </c>
      <c r="CS299" t="inlineStr">
        <is>
          <t>Navodila, ki jih izda pooblaščen vojaški organ in določajo okoliščine in omejitve, pod katerimi bodo sile začele in/ali nadaljevale bojno delovanje proti sovražnim silam, na katere naletijo.</t>
        </is>
      </c>
      <c r="CT299" s="2" t="inlineStr">
        <is>
          <t>ROE|
insatsregler</t>
        </is>
      </c>
      <c r="CU299" s="2" t="inlineStr">
        <is>
          <t>2|
2</t>
        </is>
      </c>
      <c r="CV299" s="2" t="inlineStr">
        <is>
          <t xml:space="preserve">|
</t>
        </is>
      </c>
      <c r="CW299" t="inlineStr">
        <is>
          <t/>
        </is>
      </c>
    </row>
    <row r="300">
      <c r="A300" s="1" t="str">
        <f>HYPERLINK("https://iate.europa.eu/entry/result/2211109/all", "2211109")</f>
        <v>2211109</v>
      </c>
      <c r="B300" t="inlineStr">
        <is>
          <t>PRODUCTION, TECHNOLOGY AND RESEARCH;SCIENCE</t>
        </is>
      </c>
      <c r="C300" t="inlineStr">
        <is>
          <t>PRODUCTION, TECHNOLOGY AND RESEARCH;SCIENCE|natural and applied sciences</t>
        </is>
      </c>
      <c r="D300" t="inlineStr">
        <is>
          <t>no</t>
        </is>
      </c>
      <c r="E300" t="inlineStr">
        <is>
          <t/>
        </is>
      </c>
      <c r="F300" t="inlineStr">
        <is>
          <t/>
        </is>
      </c>
      <c r="G300" t="inlineStr">
        <is>
          <t/>
        </is>
      </c>
      <c r="H300" t="inlineStr">
        <is>
          <t/>
        </is>
      </c>
      <c r="I300" t="inlineStr">
        <is>
          <t/>
        </is>
      </c>
      <c r="J300" s="2" t="inlineStr">
        <is>
          <t>výzkum a technologie</t>
        </is>
      </c>
      <c r="K300" s="2" t="inlineStr">
        <is>
          <t>3</t>
        </is>
      </c>
      <c r="L300" s="2" t="inlineStr">
        <is>
          <t/>
        </is>
      </c>
      <c r="M300" t="inlineStr">
        <is>
          <t/>
        </is>
      </c>
      <c r="N300" t="inlineStr">
        <is>
          <t/>
        </is>
      </c>
      <c r="O300" t="inlineStr">
        <is>
          <t/>
        </is>
      </c>
      <c r="P300" t="inlineStr">
        <is>
          <t/>
        </is>
      </c>
      <c r="Q300" t="inlineStr">
        <is>
          <t/>
        </is>
      </c>
      <c r="R300" t="inlineStr">
        <is>
          <t/>
        </is>
      </c>
      <c r="S300" t="inlineStr">
        <is>
          <t/>
        </is>
      </c>
      <c r="T300" t="inlineStr">
        <is>
          <t/>
        </is>
      </c>
      <c r="U300" t="inlineStr">
        <is>
          <t/>
        </is>
      </c>
      <c r="V300" t="inlineStr">
        <is>
          <t/>
        </is>
      </c>
      <c r="W300" t="inlineStr">
        <is>
          <t/>
        </is>
      </c>
      <c r="X300" t="inlineStr">
        <is>
          <t/>
        </is>
      </c>
      <c r="Y300" t="inlineStr">
        <is>
          <t/>
        </is>
      </c>
      <c r="Z300" s="2" t="inlineStr">
        <is>
          <t>T|
R &amp;amp;|
research and technology|
R&amp;amp;T</t>
        </is>
      </c>
      <c r="AA300" s="2" t="inlineStr">
        <is>
          <t>1|
1|
3|
3</t>
        </is>
      </c>
      <c r="AB300" s="2" t="inlineStr">
        <is>
          <t xml:space="preserve">|
|
|
</t>
        </is>
      </c>
      <c r="AC300" t="inlineStr">
        <is>
          <t>All activities in the field of research and generic technologies not directly attributable to products, and designed to maintain or expand knowledge of the technological base</t>
        </is>
      </c>
      <c r="AD300" s="2" t="inlineStr">
        <is>
          <t>I+T|
investigación y tecnología</t>
        </is>
      </c>
      <c r="AE300" s="2" t="inlineStr">
        <is>
          <t>3|
3</t>
        </is>
      </c>
      <c r="AF300" s="2" t="inlineStr">
        <is>
          <t xml:space="preserve">|
</t>
        </is>
      </c>
      <c r="AG300" t="inlineStr">
        <is>
          <t/>
        </is>
      </c>
      <c r="AH300" s="2" t="inlineStr">
        <is>
          <t>teadusuuringud ja tehnoloogia</t>
        </is>
      </c>
      <c r="AI300" s="2" t="inlineStr">
        <is>
          <t>3</t>
        </is>
      </c>
      <c r="AJ300" s="2" t="inlineStr">
        <is>
          <t/>
        </is>
      </c>
      <c r="AK300" t="inlineStr">
        <is>
          <t/>
        </is>
      </c>
      <c r="AL300" t="inlineStr">
        <is>
          <t/>
        </is>
      </c>
      <c r="AM300" t="inlineStr">
        <is>
          <t/>
        </is>
      </c>
      <c r="AN300" t="inlineStr">
        <is>
          <t/>
        </is>
      </c>
      <c r="AO300" t="inlineStr">
        <is>
          <t/>
        </is>
      </c>
      <c r="AP300" t="inlineStr">
        <is>
          <t/>
        </is>
      </c>
      <c r="AQ300" t="inlineStr">
        <is>
          <t/>
        </is>
      </c>
      <c r="AR300" t="inlineStr">
        <is>
          <t/>
        </is>
      </c>
      <c r="AS300" t="inlineStr">
        <is>
          <t/>
        </is>
      </c>
      <c r="AT300" t="inlineStr">
        <is>
          <t/>
        </is>
      </c>
      <c r="AU300" t="inlineStr">
        <is>
          <t/>
        </is>
      </c>
      <c r="AV300" t="inlineStr">
        <is>
          <t/>
        </is>
      </c>
      <c r="AW300" t="inlineStr">
        <is>
          <t/>
        </is>
      </c>
      <c r="AX300" t="inlineStr">
        <is>
          <t/>
        </is>
      </c>
      <c r="AY300" t="inlineStr">
        <is>
          <t/>
        </is>
      </c>
      <c r="AZ300" t="inlineStr">
        <is>
          <t/>
        </is>
      </c>
      <c r="BA300" t="inlineStr">
        <is>
          <t/>
        </is>
      </c>
      <c r="BB300" t="inlineStr">
        <is>
          <t/>
        </is>
      </c>
      <c r="BC300" t="inlineStr">
        <is>
          <t/>
        </is>
      </c>
      <c r="BD300" t="inlineStr">
        <is>
          <t/>
        </is>
      </c>
      <c r="BE300" t="inlineStr">
        <is>
          <t/>
        </is>
      </c>
      <c r="BF300" t="inlineStr">
        <is>
          <t/>
        </is>
      </c>
      <c r="BG300" t="inlineStr">
        <is>
          <t/>
        </is>
      </c>
      <c r="BH300" t="inlineStr">
        <is>
          <t/>
        </is>
      </c>
      <c r="BI300" t="inlineStr">
        <is>
          <t/>
        </is>
      </c>
      <c r="BJ300" s="2" t="inlineStr">
        <is>
          <t>moksliniai tyrimai ir technologijos</t>
        </is>
      </c>
      <c r="BK300" s="2" t="inlineStr">
        <is>
          <t>3</t>
        </is>
      </c>
      <c r="BL300" s="2" t="inlineStr">
        <is>
          <t/>
        </is>
      </c>
      <c r="BM300" t="inlineStr">
        <is>
          <t/>
        </is>
      </c>
      <c r="BN300" t="inlineStr">
        <is>
          <t/>
        </is>
      </c>
      <c r="BO300" t="inlineStr">
        <is>
          <t/>
        </is>
      </c>
      <c r="BP300" t="inlineStr">
        <is>
          <t/>
        </is>
      </c>
      <c r="BQ300" t="inlineStr">
        <is>
          <t/>
        </is>
      </c>
      <c r="BR300" s="2" t="inlineStr">
        <is>
          <t>ir-riċerka u t-teknoloġija</t>
        </is>
      </c>
      <c r="BS300" s="2" t="inlineStr">
        <is>
          <t>3</t>
        </is>
      </c>
      <c r="BT300" s="2" t="inlineStr">
        <is>
          <t/>
        </is>
      </c>
      <c r="BU300" t="inlineStr">
        <is>
          <t/>
        </is>
      </c>
      <c r="BV300" t="inlineStr">
        <is>
          <t/>
        </is>
      </c>
      <c r="BW300" t="inlineStr">
        <is>
          <t/>
        </is>
      </c>
      <c r="BX300" t="inlineStr">
        <is>
          <t/>
        </is>
      </c>
      <c r="BY300" t="inlineStr">
        <is>
          <t/>
        </is>
      </c>
      <c r="BZ300" s="2" t="inlineStr">
        <is>
          <t>badania i technologia</t>
        </is>
      </c>
      <c r="CA300" s="2" t="inlineStr">
        <is>
          <t>3</t>
        </is>
      </c>
      <c r="CB300" s="2" t="inlineStr">
        <is>
          <t/>
        </is>
      </c>
      <c r="CC300" t="inlineStr">
        <is>
          <t/>
        </is>
      </c>
      <c r="CD300" t="inlineStr">
        <is>
          <t/>
        </is>
      </c>
      <c r="CE300" t="inlineStr">
        <is>
          <t/>
        </is>
      </c>
      <c r="CF300" t="inlineStr">
        <is>
          <t/>
        </is>
      </c>
      <c r="CG300" t="inlineStr">
        <is>
          <t/>
        </is>
      </c>
      <c r="CH300" t="inlineStr">
        <is>
          <t/>
        </is>
      </c>
      <c r="CI300" t="inlineStr">
        <is>
          <t/>
        </is>
      </c>
      <c r="CJ300" t="inlineStr">
        <is>
          <t/>
        </is>
      </c>
      <c r="CK300" t="inlineStr">
        <is>
          <t/>
        </is>
      </c>
      <c r="CL300" t="inlineStr">
        <is>
          <t/>
        </is>
      </c>
      <c r="CM300" t="inlineStr">
        <is>
          <t/>
        </is>
      </c>
      <c r="CN300" t="inlineStr">
        <is>
          <t/>
        </is>
      </c>
      <c r="CO300" t="inlineStr">
        <is>
          <t/>
        </is>
      </c>
      <c r="CP300" t="inlineStr">
        <is>
          <t/>
        </is>
      </c>
      <c r="CQ300" t="inlineStr">
        <is>
          <t/>
        </is>
      </c>
      <c r="CR300" t="inlineStr">
        <is>
          <t/>
        </is>
      </c>
      <c r="CS300" t="inlineStr">
        <is>
          <t/>
        </is>
      </c>
      <c r="CT300" t="inlineStr">
        <is>
          <t/>
        </is>
      </c>
      <c r="CU300" t="inlineStr">
        <is>
          <t/>
        </is>
      </c>
      <c r="CV300" t="inlineStr">
        <is>
          <t/>
        </is>
      </c>
      <c r="CW300" t="inlineStr">
        <is>
          <t/>
        </is>
      </c>
    </row>
    <row r="301">
      <c r="A301" s="1" t="str">
        <f>HYPERLINK("https://iate.europa.eu/entry/result/903804/all", "903804")</f>
        <v>903804</v>
      </c>
      <c r="B301" t="inlineStr">
        <is>
          <t>INTERNATIONAL RELATIONS;EUROPEAN UNION</t>
        </is>
      </c>
      <c r="C301" t="inlineStr">
        <is>
          <t>INTERNATIONAL RELATIONS|defence;EUROPEAN UNION|European construction|European Union|common foreign and security policy</t>
        </is>
      </c>
      <c r="D301" t="inlineStr">
        <is>
          <t>no</t>
        </is>
      </c>
      <c r="E301" t="inlineStr">
        <is>
          <t/>
        </is>
      </c>
      <c r="F301" t="inlineStr">
        <is>
          <t/>
        </is>
      </c>
      <c r="G301" t="inlineStr">
        <is>
          <t/>
        </is>
      </c>
      <c r="H301" t="inlineStr">
        <is>
          <t/>
        </is>
      </c>
      <c r="I301" t="inlineStr">
        <is>
          <t/>
        </is>
      </c>
      <c r="J301" s="2" t="inlineStr">
        <is>
          <t>operační velení|
OPCOM</t>
        </is>
      </c>
      <c r="K301" s="2" t="inlineStr">
        <is>
          <t>3|
3</t>
        </is>
      </c>
      <c r="L301" s="2" t="inlineStr">
        <is>
          <t xml:space="preserve">|
</t>
        </is>
      </c>
      <c r="M301" t="inlineStr">
        <is>
          <t>Pravomoc svěřená veliteli vydávat bojové úkoly nebo úkoly podřízeným velitelům, které zahrnují rozmístění jednotek, přerozdělení sil a udržení nebo předání operačního nebo taktického řízení, pokud to velitel považuje za nutné.</t>
        </is>
      </c>
      <c r="N301" s="2" t="inlineStr">
        <is>
          <t>operativ kommando|
OPCOM</t>
        </is>
      </c>
      <c r="O301" s="2" t="inlineStr">
        <is>
          <t>4|
4</t>
        </is>
      </c>
      <c r="P301" s="2" t="inlineStr">
        <is>
          <t xml:space="preserve">|
</t>
        </is>
      </c>
      <c r="Q301" t="inlineStr">
        <is>
          <t/>
        </is>
      </c>
      <c r="R301" s="2" t="inlineStr">
        <is>
          <t>Operative Führung|
OPCOM</t>
        </is>
      </c>
      <c r="S301" s="2" t="inlineStr">
        <is>
          <t>3|
3</t>
        </is>
      </c>
      <c r="T301" s="2" t="inlineStr">
        <is>
          <t xml:space="preserve">|
</t>
        </is>
      </c>
      <c r="U301" t="inlineStr">
        <is>
          <t>Befugnis eines militärischen Befehlshabers/ des Zivilen Operationskommandeurs &lt;a href="/entry/result/2241934/all" id="ENTRY_TO_ENTRY_CONVERTER" target="_blank"&gt;IATE:2241934&lt;/a&gt; , unterstellten Kräften Aufträge zu erteilen oder Aufgaben zuzuweisen, die Verlegung von Einheiten/Teams/Personen anzuordnen, die Unterstellung von Kräften neu zu regeln sowie Operative Kontrolle (OPCON) &lt;a href="/entry/result/903805/all" id="ENTRY_TO_ENTRY_CONVERTER" target="_blank"&gt;IATE:903805&lt;/a&gt; und Taktische Kontrolle (TACON) &lt;a href="/entry/result/923706/all" id="ENTRY_TO_ENTRY_CONVERTER" target="_blank"&gt;IATE:923706&lt;/a&gt; je nach Notwendigkeit selbst auszuüben oder zu übertragen</t>
        </is>
      </c>
      <c r="V301" s="2" t="inlineStr">
        <is>
          <t>OPCOM|
επιχειρησιακή διοίκηση</t>
        </is>
      </c>
      <c r="W301" s="2" t="inlineStr">
        <is>
          <t>3|
3</t>
        </is>
      </c>
      <c r="X301" s="2" t="inlineStr">
        <is>
          <t xml:space="preserve">|
</t>
        </is>
      </c>
      <c r="Y301" t="inlineStr">
        <is>
          <t>Είναι η εξουσία που παρέχεται σε ένα διοικητή να αναθέτει αποστολές ή τακτικό έργο σε υφισταμένους διοικητές, να μετακινεί, αναπτύσσει μονάδες, να αναδιαθέτει δυνάμεις και να διατηρεί ή μεταβιβάζει τον επιχειρησιακό και/ή τακτικό έλεγχο όπως αυτός το κρίνει αναγκαίο. Στην επιχειρησιακή διοίκηση δεν περιλαμβάνεται διοικητική ευθύνη ή ευθύνη διοικητικής μέριμνας.</t>
        </is>
      </c>
      <c r="Z301" s="2" t="inlineStr">
        <is>
          <t>OPCOM|
operational command</t>
        </is>
      </c>
      <c r="AA301" s="2" t="inlineStr">
        <is>
          <t>2|
2</t>
        </is>
      </c>
      <c r="AB301" s="2" t="inlineStr">
        <is>
          <t xml:space="preserve">|
</t>
        </is>
      </c>
      <c r="AC301" t="inlineStr">
        <is>
          <t>"The authority granted to a commander to assign missions or tasks to subordinate commanders, to deploy units, to reassign forces, and to retain or delegate operational and/or tactical control as may be deemed necessary. It does not of itself include responsibility for administration or logistics. May also be used to denote the forces assigned to a commander."</t>
        </is>
      </c>
      <c r="AD301" s="2" t="inlineStr">
        <is>
          <t>mando operativo|
MOP</t>
        </is>
      </c>
      <c r="AE301" s="2" t="inlineStr">
        <is>
          <t>3|
3</t>
        </is>
      </c>
      <c r="AF301" s="2" t="inlineStr">
        <is>
          <t xml:space="preserve">|
</t>
        </is>
      </c>
      <c r="AG301" t="inlineStr">
        <is>
          <t>"Autoridad conferida a un mando para asignar misiones o cometidos a mandos subordinados, desplegar unidades, reasignar fuerzas y retener o delegar el control operativo y/o táctico cuando lo considere necesario. No incluye necesariamente responsabilidades logísticas o administrativas. También puede usarse para indicar las fuerzas asignadas a un mando operativo".</t>
        </is>
      </c>
      <c r="AH301" t="inlineStr">
        <is>
          <t/>
        </is>
      </c>
      <c r="AI301" t="inlineStr">
        <is>
          <t/>
        </is>
      </c>
      <c r="AJ301" t="inlineStr">
        <is>
          <t/>
        </is>
      </c>
      <c r="AK301" t="inlineStr">
        <is>
          <t/>
        </is>
      </c>
      <c r="AL301" s="2" t="inlineStr">
        <is>
          <t>operatiivinen esikunta|
operatiivinen johto</t>
        </is>
      </c>
      <c r="AM301" s="2" t="inlineStr">
        <is>
          <t>2|
2</t>
        </is>
      </c>
      <c r="AN301" s="2" t="inlineStr">
        <is>
          <t xml:space="preserve">|
</t>
        </is>
      </c>
      <c r="AO301" t="inlineStr">
        <is>
          <t/>
        </is>
      </c>
      <c r="AP301" s="2" t="inlineStr">
        <is>
          <t>commandement opérationnel|
OPCOM</t>
        </is>
      </c>
      <c r="AQ301" s="2" t="inlineStr">
        <is>
          <t>3|
3</t>
        </is>
      </c>
      <c r="AR301" s="2" t="inlineStr">
        <is>
          <t xml:space="preserve">|
</t>
        </is>
      </c>
      <c r="AS301" t="inlineStr">
        <is>
          <t>"Pouvoir donné à un commandant pour assigner des missions ou des tâches particulières à des commandants subordonnés, pour déployer des unités, pour réassigner des forces, pour conserver ou déléguer le contrôle opérationnel et/ou tactique comme il le juge nécessaire. Il ne comprend pas en soit d'autorité sur le plan administratif ou de responsabilités d'ordre logistique. Ce terme peut être désigné aussi pour désigner l'ensemble des forces placées sous les autorités exerçant le commandement opérationnel."</t>
        </is>
      </c>
      <c r="AT301" t="inlineStr">
        <is>
          <t/>
        </is>
      </c>
      <c r="AU301" t="inlineStr">
        <is>
          <t/>
        </is>
      </c>
      <c r="AV301" t="inlineStr">
        <is>
          <t/>
        </is>
      </c>
      <c r="AW301" t="inlineStr">
        <is>
          <t/>
        </is>
      </c>
      <c r="AX301" t="inlineStr">
        <is>
          <t/>
        </is>
      </c>
      <c r="AY301" t="inlineStr">
        <is>
          <t/>
        </is>
      </c>
      <c r="AZ301" t="inlineStr">
        <is>
          <t/>
        </is>
      </c>
      <c r="BA301" t="inlineStr">
        <is>
          <t/>
        </is>
      </c>
      <c r="BB301" t="inlineStr">
        <is>
          <t/>
        </is>
      </c>
      <c r="BC301" t="inlineStr">
        <is>
          <t/>
        </is>
      </c>
      <c r="BD301" t="inlineStr">
        <is>
          <t/>
        </is>
      </c>
      <c r="BE301" t="inlineStr">
        <is>
          <t/>
        </is>
      </c>
      <c r="BF301" s="2" t="inlineStr">
        <is>
          <t>comando operativo|
OPCOM</t>
        </is>
      </c>
      <c r="BG301" s="2" t="inlineStr">
        <is>
          <t>3|
3</t>
        </is>
      </c>
      <c r="BH301" s="2" t="inlineStr">
        <is>
          <t xml:space="preserve">|
</t>
        </is>
      </c>
      <c r="BI301" t="inlineStr">
        <is>
          <t>"Autorità conferita ad un comandante di assegnare missioni e compiti a comandanti subordinati, schierare unità, riassegnare forze, mantenere o delegare il controllo operativo e/o tattico a seconda delle necessità. Non comporta l'esercizio del comando in campo amministrativo o logistico. Il temine può anche essere utilizzato per indicare le forze assegnate ad un comandante."</t>
        </is>
      </c>
      <c r="BJ301" s="2" t="inlineStr">
        <is>
          <t>operacinis vadovavimas</t>
        </is>
      </c>
      <c r="BK301" s="2" t="inlineStr">
        <is>
          <t>4</t>
        </is>
      </c>
      <c r="BL301" s="2" t="inlineStr">
        <is>
          <t/>
        </is>
      </c>
      <c r="BM301" t="inlineStr">
        <is>
          <t>„Vadui suteikti įgaliojimai skirti uždavinius ar užduotis pavaldiems vadams, dislokuoti vienetus, perdislokuoti pajėgas ir turėti arba perduoti operacinį arba (ir) taktinį valdymą pagal būtinumą, tačiau neapimantys administracinės ir logistinės atsakomybės. Operacinio vadovavimo teisė gali būti taikoma nustatant, kurios pajėgos bus paskirtos kuriam vadui.“</t>
        </is>
      </c>
      <c r="BN301" t="inlineStr">
        <is>
          <t/>
        </is>
      </c>
      <c r="BO301" t="inlineStr">
        <is>
          <t/>
        </is>
      </c>
      <c r="BP301" t="inlineStr">
        <is>
          <t/>
        </is>
      </c>
      <c r="BQ301" t="inlineStr">
        <is>
          <t/>
        </is>
      </c>
      <c r="BR301" t="inlineStr">
        <is>
          <t/>
        </is>
      </c>
      <c r="BS301" t="inlineStr">
        <is>
          <t/>
        </is>
      </c>
      <c r="BT301" t="inlineStr">
        <is>
          <t/>
        </is>
      </c>
      <c r="BU301" t="inlineStr">
        <is>
          <t/>
        </is>
      </c>
      <c r="BV301" t="inlineStr">
        <is>
          <t/>
        </is>
      </c>
      <c r="BW301" t="inlineStr">
        <is>
          <t/>
        </is>
      </c>
      <c r="BX301" t="inlineStr">
        <is>
          <t/>
        </is>
      </c>
      <c r="BY301" t="inlineStr">
        <is>
          <t/>
        </is>
      </c>
      <c r="BZ301" s="2" t="inlineStr">
        <is>
          <t>dowództwo operacyjne</t>
        </is>
      </c>
      <c r="CA301" s="2" t="inlineStr">
        <is>
          <t>3</t>
        </is>
      </c>
      <c r="CB301" s="2" t="inlineStr">
        <is>
          <t/>
        </is>
      </c>
      <c r="CC301" t="inlineStr">
        <is>
          <t>główny organ dowodzenia odpowiedzialny za dowodzenie operacyjne rodzajami sił zbrojnych</t>
        </is>
      </c>
      <c r="CD301" s="2" t="inlineStr">
        <is>
          <t>OPCOM|
comando operacional</t>
        </is>
      </c>
      <c r="CE301" s="2" t="inlineStr">
        <is>
          <t>2|
2</t>
        </is>
      </c>
      <c r="CF301" s="2" t="inlineStr">
        <is>
          <t xml:space="preserve">|
</t>
        </is>
      </c>
      <c r="CG301" t="inlineStr">
        <is>
          <t>Poder dado a um comandante para que possa atribuir missões ou tarefas específicas a comandantes subordinados para colocar unidades no terreno, redistribuir forças e conservar ou delegar o controlo operacional e/ou táctico de acordo com o que julgue necessário.</t>
        </is>
      </c>
      <c r="CH301" t="inlineStr">
        <is>
          <t/>
        </is>
      </c>
      <c r="CI301" t="inlineStr">
        <is>
          <t/>
        </is>
      </c>
      <c r="CJ301" t="inlineStr">
        <is>
          <t/>
        </is>
      </c>
      <c r="CK301" t="inlineStr">
        <is>
          <t/>
        </is>
      </c>
      <c r="CL301" t="inlineStr">
        <is>
          <t/>
        </is>
      </c>
      <c r="CM301" t="inlineStr">
        <is>
          <t/>
        </is>
      </c>
      <c r="CN301" t="inlineStr">
        <is>
          <t/>
        </is>
      </c>
      <c r="CO301" t="inlineStr">
        <is>
          <t/>
        </is>
      </c>
      <c r="CP301" t="inlineStr">
        <is>
          <t/>
        </is>
      </c>
      <c r="CQ301" t="inlineStr">
        <is>
          <t/>
        </is>
      </c>
      <c r="CR301" t="inlineStr">
        <is>
          <t/>
        </is>
      </c>
      <c r="CS301" t="inlineStr">
        <is>
          <t/>
        </is>
      </c>
      <c r="CT301" s="2" t="inlineStr">
        <is>
          <t>OPCOM|
operationellt kommando</t>
        </is>
      </c>
      <c r="CU301" s="2" t="inlineStr">
        <is>
          <t>2|
2</t>
        </is>
      </c>
      <c r="CV301" s="2" t="inlineStr">
        <is>
          <t xml:space="preserve">|
</t>
        </is>
      </c>
      <c r="CW301" t="inlineStr">
        <is>
          <t/>
        </is>
      </c>
    </row>
    <row r="302">
      <c r="A302" s="1" t="str">
        <f>HYPERLINK("https://iate.europa.eu/entry/result/3530924/all", "3530924")</f>
        <v>3530924</v>
      </c>
      <c r="B302" t="inlineStr">
        <is>
          <t>EDUCATION AND COMMUNICATIONS</t>
        </is>
      </c>
      <c r="C302" t="inlineStr">
        <is>
          <t>EDUCATION AND COMMUNICATIONS|information technology and data processing|data processing</t>
        </is>
      </c>
      <c r="D302" t="inlineStr">
        <is>
          <t>yes</t>
        </is>
      </c>
      <c r="E302" t="inlineStr">
        <is>
          <t/>
        </is>
      </c>
      <c r="F302" s="2" t="inlineStr">
        <is>
          <t>данни за местонахождение</t>
        </is>
      </c>
      <c r="G302" s="2" t="inlineStr">
        <is>
          <t>3</t>
        </is>
      </c>
      <c r="H302" s="2" t="inlineStr">
        <is>
          <t/>
        </is>
      </c>
      <c r="I302" t="inlineStr">
        <is>
          <t>Всякакви данни, обработени в електронна съобщителна мрежа или чрез електронна съобщителна услуга, показващи географското местоположение на крайното оборудване на ползвателя на обществено достъпни електронни съобщителни услуги.</t>
        </is>
      </c>
      <c r="J302" s="2" t="inlineStr">
        <is>
          <t>lokalizační údaj|
lokalizační údaj</t>
        </is>
      </c>
      <c r="K302" s="2" t="inlineStr">
        <is>
          <t>3|
3</t>
        </is>
      </c>
      <c r="L302" s="2" t="inlineStr">
        <is>
          <t xml:space="preserve">|
</t>
        </is>
      </c>
      <c r="M302" t="inlineStr">
        <is>
          <t>údaje zpracovávané v síti elektronických komunikací nebo službou elektronických komunikací, které určují zeměpisnou polohu koncového zařízení uživatele veřejně dostupné služby elektronických komunikací</t>
        </is>
      </c>
      <c r="N302" s="2" t="inlineStr">
        <is>
          <t>lokaliseringsdata</t>
        </is>
      </c>
      <c r="O302" s="2" t="inlineStr">
        <is>
          <t>3</t>
        </is>
      </c>
      <c r="P302" s="2" t="inlineStr">
        <is>
          <t/>
        </is>
      </c>
      <c r="Q302" t="inlineStr">
        <is>
          <t>data, som behandles i et elektronisk kommunikationsnet, og som angiver den geografiske placering af det terminaludstyr, som brugeren af en offentlig elektronisk kommunikationstjeneste anvender</t>
        </is>
      </c>
      <c r="R302" s="2" t="inlineStr">
        <is>
          <t>Standortdaten</t>
        </is>
      </c>
      <c r="S302" s="2" t="inlineStr">
        <is>
          <t>3</t>
        </is>
      </c>
      <c r="T302" s="2" t="inlineStr">
        <is>
          <t/>
        </is>
      </c>
      <c r="U302" t="inlineStr">
        <is>
          <t>Daten, die in einem elektronischen Kommunikationsnetz oder von einem elektronischen Kommunikationsdienst verarbeitet werden und die den geografischen Standort des Endgeräts eines Nutzers eines öffentlich zugänglichen elektronischen Kommunikationsdienstes angeben</t>
        </is>
      </c>
      <c r="V302" s="2" t="inlineStr">
        <is>
          <t>δεδομένα θέσης</t>
        </is>
      </c>
      <c r="W302" s="2" t="inlineStr">
        <is>
          <t>3</t>
        </is>
      </c>
      <c r="X302" s="2" t="inlineStr">
        <is>
          <t/>
        </is>
      </c>
      <c r="Y302" t="inlineStr">
        <is>
          <t/>
        </is>
      </c>
      <c r="Z302" s="2" t="inlineStr">
        <is>
          <t>location data</t>
        </is>
      </c>
      <c r="AA302" s="2" t="inlineStr">
        <is>
          <t>3</t>
        </is>
      </c>
      <c r="AB302" s="2" t="inlineStr">
        <is>
          <t/>
        </is>
      </c>
      <c r="AC302" t="inlineStr">
        <is>
          <t>data processed in an electronic communications network or by an electronic communications service, indicating the geographic position of the terminal equipment of a user of a publicly available electronic communications service</t>
        </is>
      </c>
      <c r="AD302" s="2" t="inlineStr">
        <is>
          <t>dato de localización</t>
        </is>
      </c>
      <c r="AE302" s="2" t="inlineStr">
        <is>
          <t>3</t>
        </is>
      </c>
      <c r="AF302" s="2" t="inlineStr">
        <is>
          <t/>
        </is>
      </c>
      <c r="AG302" t="inlineStr">
        <is>
          <t>Cualquier dato tratado en una red de comunicaciones electrónicas o por un servicio de comunicaciones electrónicas que indique la posición geográfica del equipo terminal de un usuario de un servicio de comunicaciones electrónicas disponible para el público.</t>
        </is>
      </c>
      <c r="AH302" s="2" t="inlineStr">
        <is>
          <t>asukohateave|
asukohaandmed</t>
        </is>
      </c>
      <c r="AI302" s="2" t="inlineStr">
        <is>
          <t>3|
3</t>
        </is>
      </c>
      <c r="AJ302" s="2" t="inlineStr">
        <is>
          <t xml:space="preserve">|
</t>
        </is>
      </c>
      <c r="AK302" t="inlineStr">
        <is>
          <t>elektroonilises sidevõrgus või elektrooniliste sideteenuste poolt töödeldavad andmed, mis näitavad üldkasutatavate elektrooniliste sideteenuste kasutaja lõppseadme geograafilist asukohta</t>
        </is>
      </c>
      <c r="AL302" s="2" t="inlineStr">
        <is>
          <t>sijaintitieto|
paikannustieto</t>
        </is>
      </c>
      <c r="AM302" s="2" t="inlineStr">
        <is>
          <t>3|
3</t>
        </is>
      </c>
      <c r="AN302" s="2" t="inlineStr">
        <is>
          <t xml:space="preserve">|
</t>
        </is>
      </c>
      <c r="AO302" t="inlineStr">
        <is>
          <t>vertausjärjestelmässä ilmaistu kohteen sijainti</t>
        </is>
      </c>
      <c r="AP302" s="2" t="inlineStr">
        <is>
          <t>données de localisation</t>
        </is>
      </c>
      <c r="AQ302" s="2" t="inlineStr">
        <is>
          <t>2</t>
        </is>
      </c>
      <c r="AR302" s="2" t="inlineStr">
        <is>
          <t/>
        </is>
      </c>
      <c r="AS302" t="inlineStr">
        <is>
          <t>toutes les données traitées dans un réseau de communications électroniques ou par un service de communications électroniques indiquant la position géographique de l’équipement terminal d’un utilisateur d’un service de communications électroniques accessible au public</t>
        </is>
      </c>
      <c r="AT302" s="2" t="inlineStr">
        <is>
          <t>sonraí suímh</t>
        </is>
      </c>
      <c r="AU302" s="2" t="inlineStr">
        <is>
          <t>3</t>
        </is>
      </c>
      <c r="AV302" s="2" t="inlineStr">
        <is>
          <t/>
        </is>
      </c>
      <c r="AW302" t="inlineStr">
        <is>
          <t/>
        </is>
      </c>
      <c r="AX302" s="2" t="inlineStr">
        <is>
          <t>podaci o lokaciji</t>
        </is>
      </c>
      <c r="AY302" s="2" t="inlineStr">
        <is>
          <t>3</t>
        </is>
      </c>
      <c r="AZ302" s="2" t="inlineStr">
        <is>
          <t/>
        </is>
      </c>
      <c r="BA302" t="inlineStr">
        <is>
          <t>svi podaci koji se obrađuju u sklopu elektroničke komunikacijske mreže ili u sklopu usluga elektroničkih komunikacija, koji ukazuju na zemljopisnu lokaciju terminalne opreme korisnika javno dostupnih usluga elektroničkih komunikacija</t>
        </is>
      </c>
      <c r="BB302" s="2" t="inlineStr">
        <is>
          <t>helymeghatározó adat</t>
        </is>
      </c>
      <c r="BC302" s="2" t="inlineStr">
        <is>
          <t>4</t>
        </is>
      </c>
      <c r="BD302" s="2" t="inlineStr">
        <is>
          <t/>
        </is>
      </c>
      <c r="BE302" t="inlineStr">
        <is>
          <t>nyilvánosan elérhető elektronikus hírközlési szolgáltatás felhasználója végberendezésének földrajzi helyzetét jelző, az elektronikus hírközlő hálózatban vagy elektronikus hírközlési szolgáltatás keretében kezelt minden adat</t>
        </is>
      </c>
      <c r="BF302" s="2" t="inlineStr">
        <is>
          <t>dati relativi alla localizzazione|
dati relativi all'ubicazione</t>
        </is>
      </c>
      <c r="BG302" s="2" t="inlineStr">
        <is>
          <t>3|
3</t>
        </is>
      </c>
      <c r="BH302" s="2" t="inlineStr">
        <is>
          <t xml:space="preserve">|
</t>
        </is>
      </c>
      <c r="BI302" t="inlineStr">
        <is>
          <t>dati trattati in una rete di comunicazione elettronica o da un servizio di comunicazione elettronica che indichino la posizione geografica dell’apparecchiatura terminale dell’utente di un servizio di comunicazione elettronica accessibile al pubblico</t>
        </is>
      </c>
      <c r="BJ302" s="2" t="inlineStr">
        <is>
          <t>buvimo vietos duomenys</t>
        </is>
      </c>
      <c r="BK302" s="2" t="inlineStr">
        <is>
          <t>3</t>
        </is>
      </c>
      <c r="BL302" s="2" t="inlineStr">
        <is>
          <t/>
        </is>
      </c>
      <c r="BM302" t="inlineStr">
        <is>
          <t>elektroninių ryšių tinkluose arba elektroninių ryšių paslaugų teikimo metu tvarkomi duomenys, nurodantys viešosios elektroninių ryšių paslaugos gavėjo galinių įrenginių geografinę padėtį</t>
        </is>
      </c>
      <c r="BN302" s="2" t="inlineStr">
        <is>
          <t>atrašanās vietas dati</t>
        </is>
      </c>
      <c r="BO302" s="2" t="inlineStr">
        <is>
          <t>3</t>
        </is>
      </c>
      <c r="BP302" s="2" t="inlineStr">
        <is>
          <t/>
        </is>
      </c>
      <c r="BQ302" t="inlineStr">
        <is>
          <t>jebkuri dati, kuri apstrādāti elektronisko komunikāciju tīklā vai kurus apstrādā elektronisko komunikāciju pakalpojuma sniedzējs, norādot publiski pieejamu elektronisko komunikāciju pakalpojuma lietotāja gala iekārtas ģeogrāfisko atrašanās vietu</t>
        </is>
      </c>
      <c r="BR302" s="2" t="inlineStr">
        <is>
          <t>data ta' lokalizzazzjoni</t>
        </is>
      </c>
      <c r="BS302" s="2" t="inlineStr">
        <is>
          <t>3</t>
        </is>
      </c>
      <c r="BT302" s="2" t="inlineStr">
        <is>
          <t/>
        </is>
      </c>
      <c r="BU302" t="inlineStr">
        <is>
          <t>data pproċessata f’network ta’ komunikazzjoni elettronika jew minn servizz ta’ komunikazzjoni elettronika, li tindika l-pożizzjoni ġeografika tat-tagħmir terminali ta’ utent ta’ servizz ta’ komunikazzjoni elettronika disponibbli pubblikament</t>
        </is>
      </c>
      <c r="BV302" s="2" t="inlineStr">
        <is>
          <t>locatiegegevens</t>
        </is>
      </c>
      <c r="BW302" s="2" t="inlineStr">
        <is>
          <t>3</t>
        </is>
      </c>
      <c r="BX302" s="2" t="inlineStr">
        <is>
          <t/>
        </is>
      </c>
      <c r="BY302" t="inlineStr">
        <is>
          <t>gegevens die in een netwerk voor elektronische communicatie of door een dienst voor elektronische communicatie worden verwerkt, waarmee de geografische positie van de eindapparatuur van een gebruiker van een openbare elektronischecommunicatiedienst wordt aangegeven</t>
        </is>
      </c>
      <c r="BZ302" s="2" t="inlineStr">
        <is>
          <t>dane o lokalizacji|
dane dotyczące lokalizacji</t>
        </is>
      </c>
      <c r="CA302" s="2" t="inlineStr">
        <is>
          <t>3|
3</t>
        </is>
      </c>
      <c r="CB302" s="2" t="inlineStr">
        <is>
          <t xml:space="preserve">|
</t>
        </is>
      </c>
      <c r="CC302" t="inlineStr">
        <is>
          <t>oznaczają wszelkie dane przetwarzane w sieci łączności elektronicznej lub w ramach usług łączności elektronicznej, wskazujące położenie geograficzne urządzenia końcowego użytkownika publicznie dostępnych usług łączności elektronicznej</t>
        </is>
      </c>
      <c r="CD302" s="2" t="inlineStr">
        <is>
          <t>dados de localização</t>
        </is>
      </c>
      <c r="CE302" s="2" t="inlineStr">
        <is>
          <t>3</t>
        </is>
      </c>
      <c r="CF302" s="2" t="inlineStr">
        <is>
          <t/>
        </is>
      </c>
      <c r="CG302" t="inlineStr">
        <is>
          <t>Dados tratados numa rede de comunicações eletrónicas ou por um serviço de comunicações eletrónicas que indiquem a posição geográfica do equipamento terminal de um utilizador de um serviço de comunicações eletrónicas acessível ao público.</t>
        </is>
      </c>
      <c r="CH302" s="2" t="inlineStr">
        <is>
          <t>date de localizare</t>
        </is>
      </c>
      <c r="CI302" s="2" t="inlineStr">
        <is>
          <t>3</t>
        </is>
      </c>
      <c r="CJ302" s="2" t="inlineStr">
        <is>
          <t/>
        </is>
      </c>
      <c r="CK302" t="inlineStr">
        <is>
          <t>orice date prelucrate într-o rețea de comunicații electronice sau prin intermediul unui serviciu de comunicații electronice, care indică poziția geografică a echipamentului terminal al unui utilizator al unui serviciu de comunicații electronice destinat publicului</t>
        </is>
      </c>
      <c r="CL302" s="2" t="inlineStr">
        <is>
          <t>lokalizačné údaje</t>
        </is>
      </c>
      <c r="CM302" s="2" t="inlineStr">
        <is>
          <t>3</t>
        </is>
      </c>
      <c r="CN302" s="2" t="inlineStr">
        <is>
          <t/>
        </is>
      </c>
      <c r="CO302" t="inlineStr">
        <is>
          <t>akékoľvek údaje spracúvané v elektronickej komunikačnej sieti alebo prostredníctvom elektronickej komunikačnej služby, udávajúce geografickú polohu koncového zariadenia užívateľa verejne dostupnej elektronickej komunikačnej služby</t>
        </is>
      </c>
      <c r="CP302" s="2" t="inlineStr">
        <is>
          <t>podatki o lokaciji|
lokacijski podatki</t>
        </is>
      </c>
      <c r="CQ302" s="2" t="inlineStr">
        <is>
          <t>3|
3</t>
        </is>
      </c>
      <c r="CR302" s="2" t="inlineStr">
        <is>
          <t xml:space="preserve">|
</t>
        </is>
      </c>
      <c r="CS302" t="inlineStr">
        <is>
          <t>vsakršni podatki, obdelani v elektronskem komunikacijskem omrežju ali v okviru elektronske komunikacijske storitve, ki razkrivajo zemljepisni položaj terminalske opreme uporabnika javno razpoložljive elektronske komunikacijske storitve</t>
        </is>
      </c>
      <c r="CT302" s="2" t="inlineStr">
        <is>
          <t>lokaliseringsuppgifter</t>
        </is>
      </c>
      <c r="CU302" s="2" t="inlineStr">
        <is>
          <t>3</t>
        </is>
      </c>
      <c r="CV302" s="2" t="inlineStr">
        <is>
          <t/>
        </is>
      </c>
      <c r="CW302" t="inlineStr">
        <is>
          <t>alla uppgifter som behandlas i ett elektroniskt kommunikationsnät eller av en elektronisk kommunikationstjänst och som visar den geografiska positionen för terminalutrustningen för en användare av en allmänt tillgänglig elektronisk kommunikationstjänst</t>
        </is>
      </c>
    </row>
    <row r="303">
      <c r="A303" s="1" t="str">
        <f>HYPERLINK("https://iate.europa.eu/entry/result/3575752/all", "3575752")</f>
        <v>3575752</v>
      </c>
      <c r="B303" t="inlineStr">
        <is>
          <t>EDUCATION AND COMMUNICATIONS</t>
        </is>
      </c>
      <c r="C303" t="inlineStr">
        <is>
          <t>EDUCATION AND COMMUNICATIONS|information technology and data processing</t>
        </is>
      </c>
      <c r="D303" t="inlineStr">
        <is>
          <t>no</t>
        </is>
      </c>
      <c r="E303" t="inlineStr">
        <is>
          <t/>
        </is>
      </c>
      <c r="F303" t="inlineStr">
        <is>
          <t/>
        </is>
      </c>
      <c r="G303" t="inlineStr">
        <is>
          <t/>
        </is>
      </c>
      <c r="H303" t="inlineStr">
        <is>
          <t/>
        </is>
      </c>
      <c r="I303" t="inlineStr">
        <is>
          <t/>
        </is>
      </c>
      <c r="J303" t="inlineStr">
        <is>
          <t/>
        </is>
      </c>
      <c r="K303" t="inlineStr">
        <is>
          <t/>
        </is>
      </c>
      <c r="L303" t="inlineStr">
        <is>
          <t/>
        </is>
      </c>
      <c r="M303" t="inlineStr">
        <is>
          <t/>
        </is>
      </c>
      <c r="N303" t="inlineStr">
        <is>
          <t/>
        </is>
      </c>
      <c r="O303" t="inlineStr">
        <is>
          <t/>
        </is>
      </c>
      <c r="P303" t="inlineStr">
        <is>
          <t/>
        </is>
      </c>
      <c r="Q303" t="inlineStr">
        <is>
          <t/>
        </is>
      </c>
      <c r="R303" t="inlineStr">
        <is>
          <t/>
        </is>
      </c>
      <c r="S303" t="inlineStr">
        <is>
          <t/>
        </is>
      </c>
      <c r="T303" t="inlineStr">
        <is>
          <t/>
        </is>
      </c>
      <c r="U303" t="inlineStr">
        <is>
          <t/>
        </is>
      </c>
      <c r="V303" s="2" t="inlineStr">
        <is>
          <t>υπερυπολογιστής προεξακλίμακας</t>
        </is>
      </c>
      <c r="W303" s="2" t="inlineStr">
        <is>
          <t>3</t>
        </is>
      </c>
      <c r="X303" s="2" t="inlineStr">
        <is>
          <t/>
        </is>
      </c>
      <c r="Y303" t="inlineStr">
        <is>
          <t/>
        </is>
      </c>
      <c r="Z303" s="2" t="inlineStr">
        <is>
          <t>pre-exascale supercomputer</t>
        </is>
      </c>
      <c r="AA303" s="2" t="inlineStr">
        <is>
          <t>3</t>
        </is>
      </c>
      <c r="AB303" s="2" t="inlineStr">
        <is>
          <t/>
        </is>
      </c>
      <c r="AC303" t="inlineStr">
        <is>
          <t/>
        </is>
      </c>
      <c r="AD303" t="inlineStr">
        <is>
          <t/>
        </is>
      </c>
      <c r="AE303" t="inlineStr">
        <is>
          <t/>
        </is>
      </c>
      <c r="AF303" t="inlineStr">
        <is>
          <t/>
        </is>
      </c>
      <c r="AG303" t="inlineStr">
        <is>
          <t/>
        </is>
      </c>
      <c r="AH303" t="inlineStr">
        <is>
          <t/>
        </is>
      </c>
      <c r="AI303" t="inlineStr">
        <is>
          <t/>
        </is>
      </c>
      <c r="AJ303" t="inlineStr">
        <is>
          <t/>
        </is>
      </c>
      <c r="AK303" t="inlineStr">
        <is>
          <t/>
        </is>
      </c>
      <c r="AL303" t="inlineStr">
        <is>
          <t/>
        </is>
      </c>
      <c r="AM303" t="inlineStr">
        <is>
          <t/>
        </is>
      </c>
      <c r="AN303" t="inlineStr">
        <is>
          <t/>
        </is>
      </c>
      <c r="AO303" t="inlineStr">
        <is>
          <t/>
        </is>
      </c>
      <c r="AP303" s="2" t="inlineStr">
        <is>
          <t>supercalculateur pré-exaflopique</t>
        </is>
      </c>
      <c r="AQ303" s="2" t="inlineStr">
        <is>
          <t>3</t>
        </is>
      </c>
      <c r="AR303" s="2" t="inlineStr">
        <is>
          <t/>
        </is>
      </c>
      <c r="AS303" t="inlineStr">
        <is>
          <t>système de calcul capable d'exécuter plus de 100 pétaflops et moins de 1 exaflop</t>
        </is>
      </c>
      <c r="AT303" s="2" t="inlineStr">
        <is>
          <t>sár-ríomhaire réamh-eicsea-scála</t>
        </is>
      </c>
      <c r="AU303" s="2" t="inlineStr">
        <is>
          <t>3</t>
        </is>
      </c>
      <c r="AV303" s="2" t="inlineStr">
        <is>
          <t/>
        </is>
      </c>
      <c r="AW303" t="inlineStr">
        <is>
          <t/>
        </is>
      </c>
      <c r="AX303" t="inlineStr">
        <is>
          <t/>
        </is>
      </c>
      <c r="AY303" t="inlineStr">
        <is>
          <t/>
        </is>
      </c>
      <c r="AZ303" t="inlineStr">
        <is>
          <t/>
        </is>
      </c>
      <c r="BA303" t="inlineStr">
        <is>
          <t/>
        </is>
      </c>
      <c r="BB303" t="inlineStr">
        <is>
          <t/>
        </is>
      </c>
      <c r="BC303" t="inlineStr">
        <is>
          <t/>
        </is>
      </c>
      <c r="BD303" t="inlineStr">
        <is>
          <t/>
        </is>
      </c>
      <c r="BE303" t="inlineStr">
        <is>
          <t/>
        </is>
      </c>
      <c r="BF303" t="inlineStr">
        <is>
          <t/>
        </is>
      </c>
      <c r="BG303" t="inlineStr">
        <is>
          <t/>
        </is>
      </c>
      <c r="BH303" t="inlineStr">
        <is>
          <t/>
        </is>
      </c>
      <c r="BI303" t="inlineStr">
        <is>
          <t/>
        </is>
      </c>
      <c r="BJ303" s="2" t="inlineStr">
        <is>
          <t>beveik eksalygmens superkompiuteris</t>
        </is>
      </c>
      <c r="BK303" s="2" t="inlineStr">
        <is>
          <t>3</t>
        </is>
      </c>
      <c r="BL303" s="2" t="inlineStr">
        <is>
          <t/>
        </is>
      </c>
      <c r="BM303" t="inlineStr">
        <is>
          <t/>
        </is>
      </c>
      <c r="BN303" s="2" t="inlineStr">
        <is>
          <t>preeksalīmeņa superdators</t>
        </is>
      </c>
      <c r="BO303" s="2" t="inlineStr">
        <is>
          <t>2</t>
        </is>
      </c>
      <c r="BP303" s="2" t="inlineStr">
        <is>
          <t/>
        </is>
      </c>
      <c r="BQ303" t="inlineStr">
        <is>
          <t/>
        </is>
      </c>
      <c r="BR303" s="2" t="inlineStr">
        <is>
          <t>supercomputer fuq skala preeksa</t>
        </is>
      </c>
      <c r="BS303" s="2" t="inlineStr">
        <is>
          <t>3</t>
        </is>
      </c>
      <c r="BT303" s="2" t="inlineStr">
        <is>
          <t/>
        </is>
      </c>
      <c r="BU303" t="inlineStr">
        <is>
          <t/>
        </is>
      </c>
      <c r="BV303" t="inlineStr">
        <is>
          <t/>
        </is>
      </c>
      <c r="BW303" t="inlineStr">
        <is>
          <t/>
        </is>
      </c>
      <c r="BX303" t="inlineStr">
        <is>
          <t/>
        </is>
      </c>
      <c r="BY303" t="inlineStr">
        <is>
          <t/>
        </is>
      </c>
      <c r="BZ303" t="inlineStr">
        <is>
          <t/>
        </is>
      </c>
      <c r="CA303" t="inlineStr">
        <is>
          <t/>
        </is>
      </c>
      <c r="CB303" t="inlineStr">
        <is>
          <t/>
        </is>
      </c>
      <c r="CC303" t="inlineStr">
        <is>
          <t/>
        </is>
      </c>
      <c r="CD303" s="2" t="inlineStr">
        <is>
          <t>supercomputador à pré-exaescala</t>
        </is>
      </c>
      <c r="CE303" s="2" t="inlineStr">
        <is>
          <t>3</t>
        </is>
      </c>
      <c r="CF303" s="2" t="inlineStr">
        <is>
          <t/>
        </is>
      </c>
      <c r="CG303" t="inlineStr">
        <is>
          <t>Sistema de computação com uma capacidade de execução superior a 100 petaflops, mas inferior a 1 exaflop.</t>
        </is>
      </c>
      <c r="CH303" t="inlineStr">
        <is>
          <t/>
        </is>
      </c>
      <c r="CI303" t="inlineStr">
        <is>
          <t/>
        </is>
      </c>
      <c r="CJ303" t="inlineStr">
        <is>
          <t/>
        </is>
      </c>
      <c r="CK303" t="inlineStr">
        <is>
          <t/>
        </is>
      </c>
      <c r="CL303" t="inlineStr">
        <is>
          <t/>
        </is>
      </c>
      <c r="CM303" t="inlineStr">
        <is>
          <t/>
        </is>
      </c>
      <c r="CN303" t="inlineStr">
        <is>
          <t/>
        </is>
      </c>
      <c r="CO303" t="inlineStr">
        <is>
          <t/>
        </is>
      </c>
      <c r="CP303" t="inlineStr">
        <is>
          <t/>
        </is>
      </c>
      <c r="CQ303" t="inlineStr">
        <is>
          <t/>
        </is>
      </c>
      <c r="CR303" t="inlineStr">
        <is>
          <t/>
        </is>
      </c>
      <c r="CS303" t="inlineStr">
        <is>
          <t/>
        </is>
      </c>
      <c r="CT303" t="inlineStr">
        <is>
          <t/>
        </is>
      </c>
      <c r="CU303" t="inlineStr">
        <is>
          <t/>
        </is>
      </c>
      <c r="CV303" t="inlineStr">
        <is>
          <t/>
        </is>
      </c>
      <c r="CW303" t="inlineStr">
        <is>
          <t/>
        </is>
      </c>
    </row>
    <row r="304">
      <c r="A304" s="1" t="str">
        <f>HYPERLINK("https://iate.europa.eu/entry/result/3570514/all", "3570514")</f>
        <v>3570514</v>
      </c>
      <c r="B304" t="inlineStr">
        <is>
          <t>LAW;EDUCATION AND COMMUNICATIONS</t>
        </is>
      </c>
      <c r="C304" t="inlineStr">
        <is>
          <t>LAW|criminal law|offence;EDUCATION AND COMMUNICATIONS|information technology and data processing</t>
        </is>
      </c>
      <c r="D304" t="inlineStr">
        <is>
          <t>yes</t>
        </is>
      </c>
      <c r="E304" t="inlineStr">
        <is>
          <t/>
        </is>
      </c>
      <c r="F304" s="2" t="inlineStr">
        <is>
          <t>извършвано благодарение на киберпространството престъпление|
престъпление, извършвано чрез кибернетични средства</t>
        </is>
      </c>
      <c r="G304" s="2" t="inlineStr">
        <is>
          <t>3|
3</t>
        </is>
      </c>
      <c r="H304" s="2" t="inlineStr">
        <is>
          <t xml:space="preserve">|
</t>
        </is>
      </c>
      <c r="I304" t="inlineStr">
        <is>
          <t>престъпление, което може да бъде извършено със или без кибернетични средства, но връзката му с последните го улеснява и му придава по-висока обществена опасност</t>
        </is>
      </c>
      <c r="J304" s="2" t="inlineStr">
        <is>
          <t>trestná činnost prováděná kybernetickými prostředky</t>
        </is>
      </c>
      <c r="K304" s="2" t="inlineStr">
        <is>
          <t>3</t>
        </is>
      </c>
      <c r="L304" s="2" t="inlineStr">
        <is>
          <t/>
        </is>
      </c>
      <c r="M304" t="inlineStr">
        <is>
          <t>tradiční trestné činy páchané za použití informačních a komunikačních technologií</t>
        </is>
      </c>
      <c r="N304" s="2" t="inlineStr">
        <is>
          <t>cyberbaseret kriminalitet</t>
        </is>
      </c>
      <c r="O304" s="2" t="inlineStr">
        <is>
          <t>3</t>
        </is>
      </c>
      <c r="P304" s="2" t="inlineStr">
        <is>
          <t/>
        </is>
      </c>
      <c r="Q304" t="inlineStr">
        <is>
          <t>kriminel aktivitet, der udnytter det potentiale, som cyberspace giver, for at optimere effekten af handlinger, der i andre domæner kun vanskeligt kunne få tilsvarende konsekvenser eller virkning</t>
        </is>
      </c>
      <c r="R304" s="2" t="inlineStr">
        <is>
          <t>durch den Cyberspace ermöglichte Kriminalität|
durch den Cyberraum ermöglichte Kriminalität</t>
        </is>
      </c>
      <c r="S304" s="2" t="inlineStr">
        <is>
          <t>2|
2</t>
        </is>
      </c>
      <c r="T304" s="2" t="inlineStr">
        <is>
          <t xml:space="preserve">|
</t>
        </is>
      </c>
      <c r="U304" t="inlineStr">
        <is>
          <t>Straftaten (wie Betrug, Drogenhandel oder sexueller Missbrauch von Kindern), die "online" ebenso wie "offline" begangen werden, durch das Internet aber in ungekanntem Ausmaß stattfinden</t>
        </is>
      </c>
      <c r="V304" s="2" t="inlineStr">
        <is>
          <t>έγκλημα που διευκολύνεται από το διαδίκτυο|
έγκλημα που διευκολύνεται από τον κυβερνοχώρο</t>
        </is>
      </c>
      <c r="W304" s="2" t="inlineStr">
        <is>
          <t>3|
3</t>
        </is>
      </c>
      <c r="X304" s="2" t="inlineStr">
        <is>
          <t xml:space="preserve">|
</t>
        </is>
      </c>
      <c r="Y304" t="inlineStr">
        <is>
          <t>έγκλημα που διαπράττεται είτε στο διαδίκτυο είτε εκτός σύνδεσης, το οποίο, όμως, όταν διαπράττεται στο διαδίκτυο, χαρακτηρίζεται από πρωτοφανή κλίμακα και ταχύτητα</t>
        </is>
      </c>
      <c r="Z304" s="2" t="inlineStr">
        <is>
          <t>computer-enabled offence|
cyber-enabled crime|
cyber-enabled offence|
computer-enabled crime</t>
        </is>
      </c>
      <c r="AA304" s="2" t="inlineStr">
        <is>
          <t>1|
3|
1|
3</t>
        </is>
      </c>
      <c r="AB304" s="2" t="inlineStr">
        <is>
          <t xml:space="preserve">|
|
|
</t>
        </is>
      </c>
      <c r="AC304" t="inlineStr">
        <is>
          <t>crime which can be conducted on or offline, but online may take place at unprecedented scale and speed</t>
        </is>
      </c>
      <c r="AD304" s="2" t="inlineStr">
        <is>
          <t>delito facilitado por el ciberespacio|
delito facilitado por la informática</t>
        </is>
      </c>
      <c r="AE304" s="2" t="inlineStr">
        <is>
          <t>3|
2</t>
        </is>
      </c>
      <c r="AF304" s="2" t="inlineStr">
        <is>
          <t>preferred|
proposed</t>
        </is>
      </c>
      <c r="AG304" t="inlineStr">
        <is>
          <t>Delito (por ejemplo, robo, fraude o terrorismo) que puede cometerse sin medios electrónicos, pero que se ve facilitado por estos.</t>
        </is>
      </c>
      <c r="AH304" s="2" t="inlineStr">
        <is>
          <t>küberruumi kasutades toime pandud kuritegu</t>
        </is>
      </c>
      <c r="AI304" s="2" t="inlineStr">
        <is>
          <t>2</t>
        </is>
      </c>
      <c r="AJ304" s="2" t="inlineStr">
        <is>
          <t/>
        </is>
      </c>
      <c r="AK304" t="inlineStr">
        <is>
          <t>kuritegu (nt pettus, ebaseaduslike uimastite ostmine, laste seksuaalne ärakasutmine), mille saab toime panna nii internetis kui ka mujal, kuid mille puhul internetti kasutades võib kuritegevus saavutada pretsedenditu ulatuse ja kiiruse</t>
        </is>
      </c>
      <c r="AL304" s="2" t="inlineStr">
        <is>
          <t>tietotekniikkaa ja tietoverkkoja hyväksi käyttäen tehtävä rikos|
kyberavusteinen rikos|
kyberympäristöä hyväksi käyttäen tehtävä rikos</t>
        </is>
      </c>
      <c r="AM304" s="2" t="inlineStr">
        <is>
          <t>2|
2|
3</t>
        </is>
      </c>
      <c r="AN304" s="2" t="inlineStr">
        <is>
          <t xml:space="preserve">|
|
</t>
        </is>
      </c>
      <c r="AO304" t="inlineStr">
        <is>
          <t>perinteinen rikos, joka tapahtuu tietoverkossa, mutta rikoksen tunnusmerkistön täyttyminen ei välttämättä edellytä tietokoneen käyttämistä; esimerkkejä tällaisista rikoksista ovat petokset, huumausainerikokset ja seksuaalirikokset</t>
        </is>
      </c>
      <c r="AP304" s="2" t="inlineStr">
        <is>
          <t>infraction facilitée par internet|
infraction facilitée par les TIC|
infraction facilitée par les technologies de l'information et de la communication</t>
        </is>
      </c>
      <c r="AQ304" s="2" t="inlineStr">
        <is>
          <t>2|
3|
3</t>
        </is>
      </c>
      <c r="AR304" s="2" t="inlineStr">
        <is>
          <t xml:space="preserve">|
|
</t>
        </is>
      </c>
      <c r="AS304" t="inlineStr">
        <is>
          <t>infraction qui a été facilitée par l'utilisation des nouvelles technologies de l'information et de la communication</t>
        </is>
      </c>
      <c r="AT304" s="2" t="inlineStr">
        <is>
          <t>coireacht chibearchumasaithe</t>
        </is>
      </c>
      <c r="AU304" s="2" t="inlineStr">
        <is>
          <t>3</t>
        </is>
      </c>
      <c r="AV304" s="2" t="inlineStr">
        <is>
          <t/>
        </is>
      </c>
      <c r="AW304" t="inlineStr">
        <is>
          <t/>
        </is>
      </c>
      <c r="AX304" s="2" t="inlineStr">
        <is>
          <t>kazneno djelo omogućeno kibertehnologijama</t>
        </is>
      </c>
      <c r="AY304" s="2" t="inlineStr">
        <is>
          <t>3</t>
        </is>
      </c>
      <c r="AZ304" s="2" t="inlineStr">
        <is>
          <t/>
        </is>
      </c>
      <c r="BA304" t="inlineStr">
        <is>
          <t/>
        </is>
      </c>
      <c r="BB304" s="2" t="inlineStr">
        <is>
          <t>kibertérben elkövetett közönséges bűncselekmény</t>
        </is>
      </c>
      <c r="BC304" s="2" t="inlineStr">
        <is>
          <t>3</t>
        </is>
      </c>
      <c r="BD304" s="2" t="inlineStr">
        <is>
          <t/>
        </is>
      </c>
      <c r="BE304" t="inlineStr">
        <is>
          <t>online és offline egyaránt elkövethető bűncselekmények (például csalás, gyermekek szexuális kizsákmányolása stb.), amelyek azonban a számítógépek, számítástechnikai hálózatok vagy az IKT más formáinak használata útján nagyobb léptékben vagy hatókörben valósíthatók meg</t>
        </is>
      </c>
      <c r="BF304" s="2" t="inlineStr">
        <is>
          <t>reato favorito dall'informatica</t>
        </is>
      </c>
      <c r="BG304" s="2" t="inlineStr">
        <is>
          <t>3</t>
        </is>
      </c>
      <c r="BH304" s="2" t="inlineStr">
        <is>
          <t/>
        </is>
      </c>
      <c r="BI304" t="inlineStr">
        <is>
          <t>tipo di reato tradizionale (come la frode nei pagamenti, lo sfruttamento sessuale dei minori e il traffico di armi), le cui dimensioni o la cui portata possono essere aumentati dal fatto di essere commessi online</t>
        </is>
      </c>
      <c r="BJ304" s="2" t="inlineStr">
        <is>
          <t>nusikaltimas pasinaudojant kibernetine erdve</t>
        </is>
      </c>
      <c r="BK304" s="2" t="inlineStr">
        <is>
          <t>3</t>
        </is>
      </c>
      <c r="BL304" s="2" t="inlineStr">
        <is>
          <t/>
        </is>
      </c>
      <c r="BM304" t="inlineStr">
        <is>
          <t>nusikaltimas (pvz., sukčiavimas, neteisėtų narkotikų įsigijimas, seksualinis vaikų išnaudojimas), kuris gali būti vykdomas ir nesinaudojant internetu, tačiau naudojantis internetu jį galima įvykdyti greičiau ir didesniu mastu</t>
        </is>
      </c>
      <c r="BN304" s="2" t="inlineStr">
        <is>
          <t>kibertelpas iespējots noziegums|
noziegums, ko iespējamu dara kibertelpa|
kibersekmēts noziegums</t>
        </is>
      </c>
      <c r="BO304" s="2" t="inlineStr">
        <is>
          <t>2|
2|
3</t>
        </is>
      </c>
      <c r="BP304" s="2" t="inlineStr">
        <is>
          <t xml:space="preserve">|
|
</t>
        </is>
      </c>
      <c r="BQ304" t="inlineStr">
        <is>
          <t>noziegumi (piemēram, krāpšana, nelegālu narkotiku iegāde un bērnu seksuāla izmantošana), ko iespējams izdarīt gan tiešsaistē, gan bezsaistē, bet kas tiešsaistē var notikt iepriekš nepieredzētā mērogā un ātrumā</t>
        </is>
      </c>
      <c r="BR304" s="2" t="inlineStr">
        <is>
          <t>kriminalità ffaċilitata miċ-ċibernetika|
kriminalità ffaċilitata mill-internet</t>
        </is>
      </c>
      <c r="BS304" s="2" t="inlineStr">
        <is>
          <t>3|
3</t>
        </is>
      </c>
      <c r="BT304" s="2" t="inlineStr">
        <is>
          <t xml:space="preserve">|
</t>
        </is>
      </c>
      <c r="BU304" t="inlineStr">
        <is>
          <t>kriminalità (bħal frodi, ix-xiri ta' drogi illegali u l-isfruttament sesswali tat-tfal) li tista' ssir fuq l-internet jew le, iżda fuq l-internet tista' issir fuq skala bla preċedent u malajr</t>
        </is>
      </c>
      <c r="BV304" s="2" t="inlineStr">
        <is>
          <t>gedigitaliseerde criminaliteit</t>
        </is>
      </c>
      <c r="BW304" s="2" t="inlineStr">
        <is>
          <t>3</t>
        </is>
      </c>
      <c r="BX304" s="2" t="inlineStr">
        <is>
          <t/>
        </is>
      </c>
      <c r="BY304" t="inlineStr">
        <is>
          <t>criminaliteit die al bestond vóór het cybertijdperk maar die een nieuwe impuls heeft gekregen door de opkomst van computertechnologie</t>
        </is>
      </c>
      <c r="BZ304" s="2" t="inlineStr">
        <is>
          <t>przestępczość wykorzystująca cyberprzestrzeń</t>
        </is>
      </c>
      <c r="CA304" s="2" t="inlineStr">
        <is>
          <t>3</t>
        </is>
      </c>
      <c r="CB304" s="2" t="inlineStr">
        <is>
          <t/>
        </is>
      </c>
      <c r="CC304" t="inlineStr">
        <is>
          <t>rodzaje przestępczości popełnianej zarówno "online" jak i "offline" (np. oszustwa, zakup narkotyków, wykorzystywanie seksualne nieletnich), dla których cyberprzestrzeń stwarza okazję szerzenia się na większą skalę i w szybszym tempie</t>
        </is>
      </c>
      <c r="CD304" s="2" t="inlineStr">
        <is>
          <t>crime com recurso a meios informáticos</t>
        </is>
      </c>
      <c r="CE304" s="2" t="inlineStr">
        <is>
          <t>3</t>
        </is>
      </c>
      <c r="CF304" s="2" t="inlineStr">
        <is>
          <t/>
        </is>
      </c>
      <c r="CG304" t="inlineStr">
        <is>
          <t>Crime praticado com recurso ou por meio de tecnologias ou de meios informáticos.</t>
        </is>
      </c>
      <c r="CH304" s="2" t="inlineStr">
        <is>
          <t>infracțiune facilitată de calculator|
infracțiune facilitată prin mijloace informatice</t>
        </is>
      </c>
      <c r="CI304" s="2" t="inlineStr">
        <is>
          <t>3|
3</t>
        </is>
      </c>
      <c r="CJ304" s="2" t="inlineStr">
        <is>
          <t xml:space="preserve">|
</t>
        </is>
      </c>
      <c r="CK304" t="inlineStr">
        <is>
          <t>infracțiune comună comisă prin utilizarea tehnologiei informației și a comunicațiilor, ale cărei anvergură și viteză de desfășurare pot fi amplificate prin utilizarea calculatoarelor, a rețelelor de calculatoare sau a altor forme de TIC</t>
        </is>
      </c>
      <c r="CL304" s="2" t="inlineStr">
        <is>
          <t>trestná činnosť umožnená počítačom</t>
        </is>
      </c>
      <c r="CM304" s="2" t="inlineStr">
        <is>
          <t>2</t>
        </is>
      </c>
      <c r="CN304" s="2" t="inlineStr">
        <is>
          <t/>
        </is>
      </c>
      <c r="CO304" t="inlineStr">
        <is>
          <t>tradičná trestná činnosť, ktorú možno z hľadiska jej rozsahu a dosahu znásobiť využitím počítačov, počítačových sietí alebo iných foriem informačných a komunikačných technológií, ale ktorú možno páchať aj bez nich</t>
        </is>
      </c>
      <c r="CP304" s="2" t="inlineStr">
        <is>
          <t>kazniva dejanja, storjena s pomočjo računalniške opreme|
kibernetsko omogočeno kaznivo dejanje|
kriminaliteta, ki jo omogoča kibernetski prostor</t>
        </is>
      </c>
      <c r="CQ304" s="2" t="inlineStr">
        <is>
          <t>2|
3|
3</t>
        </is>
      </c>
      <c r="CR304" s="2" t="inlineStr">
        <is>
          <t xml:space="preserve">admitted|
|
</t>
        </is>
      </c>
      <c r="CS304" t="inlineStr">
        <is>
          <t>kaznivo dejanje oz. kazniva dejanja, ki so &lt;b&gt;lahko storjena brez uporabe IKT, vendar se njihov obseg ali doseg lahko poveča z uporabo&lt;/b&gt; računalnikov, računalniških omrežij ali drugih oblik &lt;b&gt;IKT&lt;/b&gt;;&lt;br&gt;npr. goljufije, vključno z množičnimi trženjskimi prevarami, ribarjenje in druge prevare, prevare spletnega bančništva in e-poslovanja, kraja osebnih podatkov ter s tem povezanih identifikacijskih podatkov, spolne kršitve nad otroki, vključno z navezovanjem stikov ter zadrževanjem, ustvarjanjem in/ali distribucijo spolnih posnetkov</t>
        </is>
      </c>
      <c r="CT304" s="2" t="inlineStr">
        <is>
          <t>brottslighet som möjliggörs av informationsteknik</t>
        </is>
      </c>
      <c r="CU304" s="2" t="inlineStr">
        <is>
          <t>2</t>
        </is>
      </c>
      <c r="CV304" s="2" t="inlineStr">
        <is>
          <t/>
        </is>
      </c>
      <c r="CW304" t="inlineStr">
        <is>
          <t/>
        </is>
      </c>
    </row>
    <row r="305">
      <c r="A305" s="1" t="str">
        <f>HYPERLINK("https://iate.europa.eu/entry/result/2144078/all", "2144078")</f>
        <v>2144078</v>
      </c>
      <c r="B305" t="inlineStr">
        <is>
          <t>EDUCATION AND COMMUNICATIONS</t>
        </is>
      </c>
      <c r="C305" t="inlineStr">
        <is>
          <t>EDUCATION AND COMMUNICATIONS|information technology and data processing|data processing|data protection</t>
        </is>
      </c>
      <c r="D305" t="inlineStr">
        <is>
          <t>yes</t>
        </is>
      </c>
      <c r="E305" t="inlineStr">
        <is>
          <t/>
        </is>
      </c>
      <c r="F305" s="2" t="inlineStr">
        <is>
          <t>администратор на лични данни|
администратор</t>
        </is>
      </c>
      <c r="G305" s="2" t="inlineStr">
        <is>
          <t>3|
3</t>
        </is>
      </c>
      <c r="H305" s="2" t="inlineStr">
        <is>
          <t xml:space="preserve">|
</t>
        </is>
      </c>
      <c r="I305" t="inlineStr">
        <is>
          <t>физическо или юридическо лице, както и орган на държавната власт или на местното самоуправление, който сам или съвместно с друго лице определя целите и средствата за обработване на личните данни и/или обработва лични данни</t>
        </is>
      </c>
      <c r="J305" s="2" t="inlineStr">
        <is>
          <t>správce|
správce údajů</t>
        </is>
      </c>
      <c r="K305" s="2" t="inlineStr">
        <is>
          <t>3|
3</t>
        </is>
      </c>
      <c r="L305" s="2" t="inlineStr">
        <is>
          <t xml:space="preserve">|
</t>
        </is>
      </c>
      <c r="M305" t="inlineStr">
        <is>
          <t>každý subjekt, který určuje účel a prostředky zpracování osobních údajů, provádí zpracování a odpovídá za něj</t>
        </is>
      </c>
      <c r="N305" s="2" t="inlineStr">
        <is>
          <t>dataansvarlig|
registeransvarlig</t>
        </is>
      </c>
      <c r="O305" s="2" t="inlineStr">
        <is>
          <t>4|
3</t>
        </is>
      </c>
      <c r="P305" s="2" t="inlineStr">
        <is>
          <t xml:space="preserve">|
</t>
        </is>
      </c>
      <c r="Q305" t="inlineStr">
        <is>
          <t>fysisk eller juridisk person, en offentlig myndighed, en institution eller et andet organ, der alene eller sammen med andre afgør, til hvilke formål og med hvilke hjælpemidler der må foretages behandling af personoplysninger</t>
        </is>
      </c>
      <c r="R305" s="2" t="inlineStr">
        <is>
          <t>Verantwortlicher</t>
        </is>
      </c>
      <c r="S305" s="2" t="inlineStr">
        <is>
          <t>3</t>
        </is>
      </c>
      <c r="T305" s="2" t="inlineStr">
        <is>
          <t/>
        </is>
      </c>
      <c r="U305" t="inlineStr">
        <is>
          <t>natürliche oder juristische Person, Behörde, Einrichtung oder jede andere Stelle, die allein oder gemeinsam mit anderen über die Zwecke, Bedingungen und Mittel der Verarbeitung von personenbezogenen Daten entscheidet</t>
        </is>
      </c>
      <c r="V305" s="2" t="inlineStr">
        <is>
          <t>υπεύθυνος επεξεργασίας δεδομένων|
υπεύθυνος επεξεργασίας</t>
        </is>
      </c>
      <c r="W305" s="2" t="inlineStr">
        <is>
          <t>3|
3</t>
        </is>
      </c>
      <c r="X305" s="2" t="inlineStr">
        <is>
          <t xml:space="preserve">|
</t>
        </is>
      </c>
      <c r="Y305" t="inlineStr">
        <is>
          <t>το φυσικό ή νομικό πρόσωπο, η δημόσια αρχή, η υπηρεσία ή άλλος φορέας που, μόνα ή από κοινού με άλλα, καθορίζουν τους σκοπούς και τον τρόπο της επεξεργασίας δεδομένων προσωπικού χαρακτήρα</t>
        </is>
      </c>
      <c r="Z305" s="2" t="inlineStr">
        <is>
          <t>data controller|
controller</t>
        </is>
      </c>
      <c r="AA305" s="2" t="inlineStr">
        <is>
          <t>3|
3</t>
        </is>
      </c>
      <c r="AB305" s="2" t="inlineStr">
        <is>
          <t xml:space="preserve">|
</t>
        </is>
      </c>
      <c r="AC305" t="inlineStr">
        <is>
          <t>natural or legal person, public authority, agency or other body which, alone or jointly with others, determines the purposes and means of the processing of personal data</t>
        </is>
      </c>
      <c r="AD305" s="2" t="inlineStr">
        <is>
          <t>responsable del tratamiento de datos|
responsable del tratamiento</t>
        </is>
      </c>
      <c r="AE305" s="2" t="inlineStr">
        <is>
          <t>3|
3</t>
        </is>
      </c>
      <c r="AF305" s="2" t="inlineStr">
        <is>
          <t xml:space="preserve">|
</t>
        </is>
      </c>
      <c r="AG305" t="inlineStr">
        <is>
          <t>Persona física o jurídica, autoridad pública, servicio u otro organismo que, solo o junto con otros, determine los fines y medios del tratamiento de datos personales.</t>
        </is>
      </c>
      <c r="AH305" s="2" t="inlineStr">
        <is>
          <t>vastutav töötleja</t>
        </is>
      </c>
      <c r="AI305" s="2" t="inlineStr">
        <is>
          <t>3</t>
        </is>
      </c>
      <c r="AJ305" s="2" t="inlineStr">
        <is>
          <t/>
        </is>
      </c>
      <c r="AK305" t="inlineStr">
        <is>
          <t>füüsiline või juriidiline isik, avaliku sektori asutus, amet või muu organ, kes üksi või koos teistega määrab kindlaks isikuandmete töötlemise eesmärgid ja vahendid</t>
        </is>
      </c>
      <c r="AL305" s="2" t="inlineStr">
        <is>
          <t>rekisterinpitäjä</t>
        </is>
      </c>
      <c r="AM305" s="2" t="inlineStr">
        <is>
          <t>3</t>
        </is>
      </c>
      <c r="AN305" s="2" t="inlineStr">
        <is>
          <t/>
        </is>
      </c>
      <c r="AO305" t="inlineStr">
        <is>
          <t>luonnollinen henkilö, oikeushenkilö, viranomainen, virasto tai muu elin, joka yksin tai yhdessä toisten kanssa määrittelee henkilötietojen käsittelyn tarkoitukset, edellytykset ja keinot</t>
        </is>
      </c>
      <c r="AP305" s="2" t="inlineStr">
        <is>
          <t>responsable du traitement des données|
responsable du traitement</t>
        </is>
      </c>
      <c r="AQ305" s="2" t="inlineStr">
        <is>
          <t>3|
3</t>
        </is>
      </c>
      <c r="AR305" s="2" t="inlineStr">
        <is>
          <t xml:space="preserve">|
</t>
        </is>
      </c>
      <c r="AS305" t="inlineStr">
        <is>
          <t>personne physique ou morale, autorité publique, service ou autre organisme qui, seul ou conjointement avec d'autres, détermine les finalités et les moyens du traitement de données à caractère personnel</t>
        </is>
      </c>
      <c r="AT305" s="2" t="inlineStr">
        <is>
          <t>rialaitheoir sonraí</t>
        </is>
      </c>
      <c r="AU305" s="2" t="inlineStr">
        <is>
          <t>4</t>
        </is>
      </c>
      <c r="AV305" s="2" t="inlineStr">
        <is>
          <t/>
        </is>
      </c>
      <c r="AW305" t="inlineStr">
        <is>
          <t/>
        </is>
      </c>
      <c r="AX305" s="2" t="inlineStr">
        <is>
          <t>voditelj obrade podataka|
voditelj obrade</t>
        </is>
      </c>
      <c r="AY305" s="2" t="inlineStr">
        <is>
          <t>3|
3</t>
        </is>
      </c>
      <c r="AZ305" s="2" t="inlineStr">
        <is>
          <t xml:space="preserve">|
</t>
        </is>
      </c>
      <c r="BA305" t="inlineStr">
        <is>
          <t>fizička ili pravna osoba, tijelo javne vlasti, agencija ili drugo tijelo koje samo ili zajedno s drugima određuje svrhe i sredstva obrade osobnih podataka</t>
        </is>
      </c>
      <c r="BB305" s="2" t="inlineStr">
        <is>
          <t>adatkezelő</t>
        </is>
      </c>
      <c r="BC305" s="2" t="inlineStr">
        <is>
          <t>4</t>
        </is>
      </c>
      <c r="BD305" s="2" t="inlineStr">
        <is>
          <t/>
        </is>
      </c>
      <c r="BE305" t="inlineStr">
        <is>
          <t>az a természetes vagy jogi személy, közhatalmi szerv, ügynökség vagy bármely egyéb szerv, amely a személyes adatok kezelésének céljait és eszközeit önállóan vagy másokkal együtt meghatározza</t>
        </is>
      </c>
      <c r="BF305" s="2" t="inlineStr">
        <is>
          <t>titolare del trattamento</t>
        </is>
      </c>
      <c r="BG305" s="2" t="inlineStr">
        <is>
          <t>3</t>
        </is>
      </c>
      <c r="BH305" s="2" t="inlineStr">
        <is>
          <t/>
        </is>
      </c>
      <c r="BI305" t="inlineStr">
        <is>
          <t>persona fisica o giuridica, autorità pubblica, servizio o qualsiasi altro organismo che, singolarmente o insieme ad altri, determina le finalità e i mezzi del trattamento di dati personali</t>
        </is>
      </c>
      <c r="BJ305" s="2" t="inlineStr">
        <is>
          <t>duomenų valdytojas</t>
        </is>
      </c>
      <c r="BK305" s="2" t="inlineStr">
        <is>
          <t>3</t>
        </is>
      </c>
      <c r="BL305" s="2" t="inlineStr">
        <is>
          <t/>
        </is>
      </c>
      <c r="BM305" t="inlineStr">
        <is>
          <t>fizinis arba juridinis asmuo, valdžios institucija, agentūra ar kita įstaiga, kuris vienas ar drauge su kitais nustato duomenų tvarkymo tikslus ir priemones</t>
        </is>
      </c>
      <c r="BN305" s="2" t="inlineStr">
        <is>
          <t>pārzinis|
datu pārzinis</t>
        </is>
      </c>
      <c r="BO305" s="2" t="inlineStr">
        <is>
          <t>3|
3</t>
        </is>
      </c>
      <c r="BP305" s="2" t="inlineStr">
        <is>
          <t xml:space="preserve">|
</t>
        </is>
      </c>
      <c r="BQ305" t="inlineStr">
        <is>
          <t>fiziska vai juridiska persona, publiska iestāde, aģentūra vai cita struktūra, kas viena pati vai kopīgi ar citām nosaka personas datu apstrādes nolūkus un līdzekļus</t>
        </is>
      </c>
      <c r="BR305" s="2" t="inlineStr">
        <is>
          <t>kontrollur|
kontrollur tad-&lt;i&gt;data&lt;/i&gt;</t>
        </is>
      </c>
      <c r="BS305" s="2" t="inlineStr">
        <is>
          <t>3|
3</t>
        </is>
      </c>
      <c r="BT305" s="2" t="inlineStr">
        <is>
          <t xml:space="preserve">|
</t>
        </is>
      </c>
      <c r="BU305" t="inlineStr">
        <is>
          <t>persuna fiżika jew ġuridika, awtorità pubblika, aġenzija jew korp ieħor li waħdu jew flimkien ma’ oħrajn jiddetermina l-iskopijiet u l-mezzi tal-ipproċessar tad- 
&lt;i&gt; data&lt;/i&gt; personali</t>
        </is>
      </c>
      <c r="BV305" s="2" t="inlineStr">
        <is>
          <t>verwerkingsverantwoordelijke</t>
        </is>
      </c>
      <c r="BW305" s="2" t="inlineStr">
        <is>
          <t>3</t>
        </is>
      </c>
      <c r="BX305" s="2" t="inlineStr">
        <is>
          <t>preferred</t>
        </is>
      </c>
      <c r="BY305" t="inlineStr">
        <is>
          <t>natuurlijke persoon of rechtspersoon, een overheidsinstantie, een dienst of een ander orgaan die/dat, alleen of samen met anderen, het doel van en de middelen voor de verwerking van persoonsgegevens vaststelt</t>
        </is>
      </c>
      <c r="BZ305" s="2" t="inlineStr">
        <is>
          <t>administrator|
administrator danych|
administrator danych osobowych</t>
        </is>
      </c>
      <c r="CA305" s="2" t="inlineStr">
        <is>
          <t>3|
3|
3</t>
        </is>
      </c>
      <c r="CB305" s="2" t="inlineStr">
        <is>
          <t xml:space="preserve">|
|
</t>
        </is>
      </c>
      <c r="CC305" t="inlineStr">
        <is>
          <t>osoba fizyczna lub prawna, organ publiczny, jednostka organizacyjna lub inny podmiot, który samodzielnie lub wspólnie z innymi organami ustala cele, warunki i sposoby przetwarzania danych osobowych</t>
        </is>
      </c>
      <c r="CD305" s="2" t="inlineStr">
        <is>
          <t>responsável pelo tratamento|
responsável pelo tratamento de dados</t>
        </is>
      </c>
      <c r="CE305" s="2" t="inlineStr">
        <is>
          <t>3|
3</t>
        </is>
      </c>
      <c r="CF305" s="2" t="inlineStr">
        <is>
          <t xml:space="preserve">|
</t>
        </is>
      </c>
      <c r="CG305" t="inlineStr">
        <is>
          <t>Pessoa singular ou coletiva, a autoridade pública, a agência ou outro organismo que, individualmente ou em conjunto com outras, determina as finalidades e os meios de tratamento de dados pessoais.</t>
        </is>
      </c>
      <c r="CH305" s="2" t="inlineStr">
        <is>
          <t>operator de date|
operator</t>
        </is>
      </c>
      <c r="CI305" s="2" t="inlineStr">
        <is>
          <t>3|
3</t>
        </is>
      </c>
      <c r="CJ305" s="2" t="inlineStr">
        <is>
          <t xml:space="preserve">|
</t>
        </is>
      </c>
      <c r="CK305" t="inlineStr">
        <is>
          <t>persoana fizică sau juridică, autoritatea publică, agenția sau orice alt organism care, singur sau împreună cu altele, stabilește scopurile, condițiile și mijloacele de prelucrare a datelor cu caracter personal</t>
        </is>
      </c>
      <c r="CL305" s="2" t="inlineStr">
        <is>
          <t>prevádzkovateľ</t>
        </is>
      </c>
      <c r="CM305" s="2" t="inlineStr">
        <is>
          <t>3</t>
        </is>
      </c>
      <c r="CN305" s="2" t="inlineStr">
        <is>
          <t/>
        </is>
      </c>
      <c r="CO305" t="inlineStr">
        <is>
          <t>fyzická alebo právnická osoba, orgán verejnej moci, agentúra alebo iný subjekt, ktorý sám alebo spoločne s inými určí účely a prostriedky spracúvania osobných údajov</t>
        </is>
      </c>
      <c r="CP305" s="2" t="inlineStr">
        <is>
          <t>upravljavec|
upravljavec podatkov</t>
        </is>
      </c>
      <c r="CQ305" s="2" t="inlineStr">
        <is>
          <t>3|
3</t>
        </is>
      </c>
      <c r="CR305" s="2" t="inlineStr">
        <is>
          <t xml:space="preserve">|
</t>
        </is>
      </c>
      <c r="CS305" t="inlineStr">
        <is>
          <t>fizična ali pravna oseba, javni organ, agencija ali vsak drug organ, ki sam ali skupaj z drugimi določa namene, pogoje in sredstva obdelave osebnih podatkov</t>
        </is>
      </c>
      <c r="CT305" s="2" t="inlineStr">
        <is>
          <t>personuppgiftsansvarig</t>
        </is>
      </c>
      <c r="CU305" s="2" t="inlineStr">
        <is>
          <t>3</t>
        </is>
      </c>
      <c r="CV305" s="2" t="inlineStr">
        <is>
          <t/>
        </is>
      </c>
      <c r="CW305" t="inlineStr">
        <is>
          <t>en fysisk eller juridisk person, offentlig myndighet, institution eller annat organ som ensamt eller tillsammans med andra bestämmer ändamålen och medlen för behandlingen av personuppgifter</t>
        </is>
      </c>
    </row>
    <row r="306">
      <c r="A306" s="1" t="str">
        <f>HYPERLINK("https://iate.europa.eu/entry/result/3566978/all", "3566978")</f>
        <v>3566978</v>
      </c>
      <c r="B306" t="inlineStr">
        <is>
          <t>EDUCATION AND COMMUNICATIONS</t>
        </is>
      </c>
      <c r="C306" t="inlineStr">
        <is>
          <t>EDUCATION AND COMMUNICATIONS|communications|communications systems</t>
        </is>
      </c>
      <c r="D306" t="inlineStr">
        <is>
          <t>yes</t>
        </is>
      </c>
      <c r="E306" t="inlineStr">
        <is>
          <t/>
        </is>
      </c>
      <c r="F306" s="2" t="inlineStr">
        <is>
          <t>услуга за достъп до интернет</t>
        </is>
      </c>
      <c r="G306" s="2" t="inlineStr">
        <is>
          <t>3</t>
        </is>
      </c>
      <c r="H306" s="2" t="inlineStr">
        <is>
          <t/>
        </is>
      </c>
      <c r="I306" t="inlineStr">
        <is>
          <t>обществено достъпна електронна съобщителна услуга, която предоставя достъп до интернет и посредством него свързаност с практически всички крайни точки на интернет, независимо от използваната мрежова технология и крайни устройства</t>
        </is>
      </c>
      <c r="J306" s="2" t="inlineStr">
        <is>
          <t>služba přístupu k internetu</t>
        </is>
      </c>
      <c r="K306" s="2" t="inlineStr">
        <is>
          <t>3</t>
        </is>
      </c>
      <c r="L306" s="2" t="inlineStr">
        <is>
          <t/>
        </is>
      </c>
      <c r="M306" t="inlineStr">
        <is>
          <t>veřejně dostupná služba elektronických komunikací, která poskytuje přístup k internetu, a tím propojení s prakticky všemi koncovými body internetu, bez ohledu na použitou technologii sítě a použité koncové zařízení</t>
        </is>
      </c>
      <c r="N306" s="2" t="inlineStr">
        <is>
          <t>internetadgangstjeneste</t>
        </is>
      </c>
      <c r="O306" s="2" t="inlineStr">
        <is>
          <t>3</t>
        </is>
      </c>
      <c r="P306" s="2" t="inlineStr">
        <is>
          <t/>
        </is>
      </c>
      <c r="Q306" t="inlineStr">
        <is>
          <t>offentligt tilgængelig elektronisk kommunikationstjeneste, som leverer adgang til internettet</t>
        </is>
      </c>
      <c r="R306" s="2" t="inlineStr">
        <is>
          <t>Internetzugangsdienst</t>
        </is>
      </c>
      <c r="S306" s="2" t="inlineStr">
        <is>
          <t>3</t>
        </is>
      </c>
      <c r="T306" s="2" t="inlineStr">
        <is>
          <t/>
        </is>
      </c>
      <c r="U306" t="inlineStr">
        <is>
          <t>öffentlich zugänglicher elektronischer Kommunikationsdienst, der unabhängig von der verwendeten Netztechnologie und den verwendeten Endgeräten Zugang zum Internet und somit Verbindungen zu praktisch allen Abschlusspunkten des Internets bietet</t>
        </is>
      </c>
      <c r="V306" s="2" t="inlineStr">
        <is>
          <t>υπηρεσία πρόσβασης στο διαδίκτυο</t>
        </is>
      </c>
      <c r="W306" s="2" t="inlineStr">
        <is>
          <t>3</t>
        </is>
      </c>
      <c r="X306" s="2" t="inlineStr">
        <is>
          <t/>
        </is>
      </c>
      <c r="Y306" t="inlineStr">
        <is>
          <t>υπηρεσία ηλεκτρονικών επικοινωνιών διαθέσιμη στο κοινό που παρέχει πρόσβαση στο διαδίκτυο</t>
        </is>
      </c>
      <c r="Z306" s="2" t="inlineStr">
        <is>
          <t>internet access service</t>
        </is>
      </c>
      <c r="AA306" s="2" t="inlineStr">
        <is>
          <t>3</t>
        </is>
      </c>
      <c r="AB306" s="2" t="inlineStr">
        <is>
          <t/>
        </is>
      </c>
      <c r="AC306" t="inlineStr">
        <is>
          <t>publicly available electronic communications service that provides access to the internet</t>
        </is>
      </c>
      <c r="AD306" s="2" t="inlineStr">
        <is>
          <t>servicio de acceso a internet</t>
        </is>
      </c>
      <c r="AE306" s="2" t="inlineStr">
        <is>
          <t>3</t>
        </is>
      </c>
      <c r="AF306" s="2" t="inlineStr">
        <is>
          <t/>
        </is>
      </c>
      <c r="AG306" t="inlineStr">
        <is>
          <t>Servicio de comunicaciones electrónicas a
 disposición del público que proporciona acceso a internet y, por ende, 
conectividad entre prácticamente todos los puntos extremos conectados a 
internet, con independencia de la tecnología de red y del equipo 
terminal utilizados.</t>
        </is>
      </c>
      <c r="AH306" s="2" t="inlineStr">
        <is>
          <t>internetiühenduse teenus</t>
        </is>
      </c>
      <c r="AI306" s="2" t="inlineStr">
        <is>
          <t>3</t>
        </is>
      </c>
      <c r="AJ306" s="2" t="inlineStr">
        <is>
          <t/>
        </is>
      </c>
      <c r="AK306" t="inlineStr">
        <is>
          <t>üldkasutatav elektroonilise side teenus, millega pakutakse juurdepääsu internetile ja selle kaudu ühendust praktiliselt kõigi internetiga ühendatud lõpp-punktidega, sõltumata kasutatavast võrgutehnoloogiast ja lõppseadmest</t>
        </is>
      </c>
      <c r="AL306" s="2" t="inlineStr">
        <is>
          <t>internetyhteyspalvelu</t>
        </is>
      </c>
      <c r="AM306" s="2" t="inlineStr">
        <is>
          <t>3</t>
        </is>
      </c>
      <c r="AN306" s="2" t="inlineStr">
        <is>
          <t/>
        </is>
      </c>
      <c r="AO306" t="inlineStr">
        <is>
          <t>yleisesti saatavilla oleva sähköinen viestintäpalvelu, joka tarjoaa yhteyden internetiin ja sitä kautta käytännöllisesti katsoen kaikkiin internetin päätepisteisiin riippumatta käytetystä verkkoteknologiasta ja päätelaitteesta</t>
        </is>
      </c>
      <c r="AP306" s="2" t="inlineStr">
        <is>
          <t>service d'accès à l'internet</t>
        </is>
      </c>
      <c r="AQ306" s="2" t="inlineStr">
        <is>
          <t>3</t>
        </is>
      </c>
      <c r="AR306" s="2" t="inlineStr">
        <is>
          <t/>
        </is>
      </c>
      <c r="AS306" t="inlineStr">
        <is>
          <t>service de communications électroniques accessible au public, qui fournit une connectivité à l'internet et, partant, une connectivité entre la quasi-totalité des points terminaux connectés à l'internet, quelle que soit la technologie de réseau utilisée</t>
        </is>
      </c>
      <c r="AT306" s="2" t="inlineStr">
        <is>
          <t>seirbhís rochtana idirlín</t>
        </is>
      </c>
      <c r="AU306" s="2" t="inlineStr">
        <is>
          <t>3</t>
        </is>
      </c>
      <c r="AV306" s="2" t="inlineStr">
        <is>
          <t/>
        </is>
      </c>
      <c r="AW306" t="inlineStr">
        <is>
          <t>seirbhís
 cumarsáide leictreonaí atá ar fáil don phobal agus a sholáthraíonn rochtain
 ar an idirlíon, agus dá bhrí sin lúdracht le beagnach gach pointe deiridh ar
 an idirlíon, beag beann ar an teicneolaíocht líonra agus ar an trealamh
 teirminéil atá in úsáid</t>
        </is>
      </c>
      <c r="AX306" s="2" t="inlineStr">
        <is>
          <t>usluga pristupa internetu</t>
        </is>
      </c>
      <c r="AY306" s="2" t="inlineStr">
        <is>
          <t>3</t>
        </is>
      </c>
      <c r="AZ306" s="2" t="inlineStr">
        <is>
          <t/>
        </is>
      </c>
      <c r="BA306" t="inlineStr">
        <is>
          <t>javno dostupna elektronička komunikacijska usluga kojom se omogućuje pristup internetu te time povezivanje s gotovo svim krajnjim točkama interneta, bez obzira na mrežnu tehnologiju i terminalnu opremu koja se upotrebljava</t>
        </is>
      </c>
      <c r="BB306" s="2" t="inlineStr">
        <is>
          <t>internet-hozzáférési szolgáltatás</t>
        </is>
      </c>
      <c r="BC306" s="2" t="inlineStr">
        <is>
          <t>3</t>
        </is>
      </c>
      <c r="BD306" s="2" t="inlineStr">
        <is>
          <t/>
        </is>
      </c>
      <c r="BE306" t="inlineStr">
        <is>
          <t>nyilvánosan elérhető elektronikus hírközlési szolgáltatás, amely 
internetcsatlakozást és ezáltal az internet lényegében valamennyi 
végpontjával összekapcsolási lehetőséget biztosít, tekintet nélkül az 
alkalmazott hálózati technológiára és a használt végberendezésre</t>
        </is>
      </c>
      <c r="BF306" s="2" t="inlineStr">
        <is>
          <t>servizio di accesso a internet</t>
        </is>
      </c>
      <c r="BG306" s="2" t="inlineStr">
        <is>
          <t>3</t>
        </is>
      </c>
      <c r="BH306" s="2" t="inlineStr">
        <is>
          <t/>
        </is>
      </c>
      <c r="BI306" t="inlineStr">
        <is>
          <t>servizio di comunicazione elettronica a disposizione del pubblico che fornisce accesso a Internet, ovvero connettività a praticamente tutti i punti finali di Internet, a prescindere dalla tecnologia di rete e dalle apparecchiature terminali utilizzate</t>
        </is>
      </c>
      <c r="BJ306" s="2" t="inlineStr">
        <is>
          <t>interneto prieigos paslauga</t>
        </is>
      </c>
      <c r="BK306" s="2" t="inlineStr">
        <is>
          <t>3</t>
        </is>
      </c>
      <c r="BL306" s="2" t="inlineStr">
        <is>
          <t/>
        </is>
      </c>
      <c r="BM306" t="inlineStr">
        <is>
          <t>viešai prieinama elektroninių ryšių paslauga, kuri suteikia galimybę prisijungti prie interneto ir kartu prie visų interneto galinių taškų, nepriklausomai nuo naudojamos tinklo technologijos ir naudojamų galinių įrenginių</t>
        </is>
      </c>
      <c r="BN306" s="2" t="inlineStr">
        <is>
          <t>interneta piekļuves pakalpojums</t>
        </is>
      </c>
      <c r="BO306" s="2" t="inlineStr">
        <is>
          <t>3</t>
        </is>
      </c>
      <c r="BP306" s="2" t="inlineStr">
        <is>
          <t/>
        </is>
      </c>
      <c r="BQ306" t="inlineStr">
        <is>
          <t>publiski pieejams elektronisko sakaru pakalpojums, kas nodrošina piekļuvi internetam un tādējādi savienojamību ar praktiski visiem interneta galapunktiem neatkarīgi no izmantotās tīkla tehnoloģijas un galiekārtas</t>
        </is>
      </c>
      <c r="BR306" s="2" t="inlineStr">
        <is>
          <t>servizz ta' aċċess għall-internet</t>
        </is>
      </c>
      <c r="BS306" s="2" t="inlineStr">
        <is>
          <t>3</t>
        </is>
      </c>
      <c r="BT306" s="2" t="inlineStr">
        <is>
          <t/>
        </is>
      </c>
      <c r="BU306" t="inlineStr">
        <is>
          <t>servizz tal-komunikazzjoni elettronika disponibbli għall-pubbliku li jipprovdi aċċess għall-Internet</t>
        </is>
      </c>
      <c r="BV306" s="2" t="inlineStr">
        <is>
          <t>internettoegangsdienst</t>
        </is>
      </c>
      <c r="BW306" s="2" t="inlineStr">
        <is>
          <t>3</t>
        </is>
      </c>
      <c r="BX306" s="2" t="inlineStr">
        <is>
          <t/>
        </is>
      </c>
      <c r="BY306" t="inlineStr">
        <is>
          <t>openbare
 elektronischecommunicatiedienst die toegang tot het internet biedt</t>
        </is>
      </c>
      <c r="BZ306" s="2" t="inlineStr">
        <is>
          <t>usługa dostępu do internetu</t>
        </is>
      </c>
      <c r="CA306" s="2" t="inlineStr">
        <is>
          <t>3</t>
        </is>
      </c>
      <c r="CB306" s="2" t="inlineStr">
        <is>
          <t/>
        </is>
      </c>
      <c r="CC306" t="inlineStr">
        <is>
          <t>publicznie dostępna usługa łączności elektronicznej, która zapewnia dostęp do internetu, a tym samym łączność z praktycznie wszystkimi zakończeniami sieci internetu, bez względu na stosowaną technologię sieci i urządzenia końcowe</t>
        </is>
      </c>
      <c r="CD306" s="2" t="inlineStr">
        <is>
          <t>serviço de acesso à Internet</t>
        </is>
      </c>
      <c r="CE306" s="2" t="inlineStr">
        <is>
          <t>3</t>
        </is>
      </c>
      <c r="CF306" s="2" t="inlineStr">
        <is>
          <t/>
        </is>
      </c>
      <c r="CG306" t="inlineStr">
        <is>
          <t>Serviço de comunicações eletrónicas acessíveis ao público que oferece 
acesso à Internet.</t>
        </is>
      </c>
      <c r="CH306" s="2" t="inlineStr">
        <is>
          <t>serviciu de acces la internet</t>
        </is>
      </c>
      <c r="CI306" s="2" t="inlineStr">
        <is>
          <t>3</t>
        </is>
      </c>
      <c r="CJ306" s="2" t="inlineStr">
        <is>
          <t/>
        </is>
      </c>
      <c r="CK306" t="inlineStr">
        <is>
          <t>&lt;div&gt;serviciu de comunicații electronice destinat publicului care asigură accesul la internet și, astfel, conectivitatea dintre, teoretic, toate punctele terminale conectate la internet, indiferent de tehnologia de rețea și de echipamentele terminale utilizate&lt;/div&gt;</t>
        </is>
      </c>
      <c r="CL306" s="2" t="inlineStr">
        <is>
          <t>služba prístupu k internetu</t>
        </is>
      </c>
      <c r="CM306" s="2" t="inlineStr">
        <is>
          <t>3</t>
        </is>
      </c>
      <c r="CN306" s="2" t="inlineStr">
        <is>
          <t/>
        </is>
      </c>
      <c r="CO306" t="inlineStr">
        <is>
          <t>verejne dostupná elektronická komunikačná služba, ktorou sa poskytuje prístup k internetu</t>
        </is>
      </c>
      <c r="CP306" s="2" t="inlineStr">
        <is>
          <t>storitev dostopa do interneta</t>
        </is>
      </c>
      <c r="CQ306" s="2" t="inlineStr">
        <is>
          <t>3</t>
        </is>
      </c>
      <c r="CR306" s="2" t="inlineStr">
        <is>
          <t/>
        </is>
      </c>
      <c r="CS306" t="inlineStr">
        <is>
          <t>javno dostopna elektronska komunikacijska storitev, ki omogoča dostop do interneta in s tem povezljivost s tako rekoč vsemi končnimi točkami interneta, ne glede na uporabljeno omrežno tehnologijo in terminalsko opremo</t>
        </is>
      </c>
      <c r="CT306" s="2" t="inlineStr">
        <is>
          <t>internetanslutningstjänst</t>
        </is>
      </c>
      <c r="CU306" s="2" t="inlineStr">
        <is>
          <t>3</t>
        </is>
      </c>
      <c r="CV306" s="2" t="inlineStr">
        <is>
          <t/>
        </is>
      </c>
      <c r="CW306" t="inlineStr">
        <is>
          <t>allmänt tillgänglig
elektronisk kommunikationstjänst som erbjuder anslutning till internet</t>
        </is>
      </c>
    </row>
    <row r="307">
      <c r="A307" s="1" t="str">
        <f>HYPERLINK("https://iate.europa.eu/entry/result/1758535/all", "1758535")</f>
        <v>1758535</v>
      </c>
      <c r="B307" t="inlineStr">
        <is>
          <t>EDUCATION AND COMMUNICATIONS;INDUSTRY</t>
        </is>
      </c>
      <c r="C307" t="inlineStr">
        <is>
          <t>EDUCATION AND COMMUNICATIONS|information technology and data processing;INDUSTRY|mechanical engineering</t>
        </is>
      </c>
      <c r="D307" t="inlineStr">
        <is>
          <t>yes</t>
        </is>
      </c>
      <c r="E307" t="inlineStr">
        <is>
          <t/>
        </is>
      </c>
      <c r="F307" s="2" t="inlineStr">
        <is>
          <t>тактилен сензор</t>
        </is>
      </c>
      <c r="G307" s="2" t="inlineStr">
        <is>
          <t>3</t>
        </is>
      </c>
      <c r="H307" s="2" t="inlineStr">
        <is>
          <t/>
        </is>
      </c>
      <c r="I307" t="inlineStr">
        <is>
          <t>преобразувател, способен да реагира на човешки допир или на приложено натисково усилие, като в резултат на това се получава релеен цифров или аналогов сигнал</t>
        </is>
      </c>
      <c r="J307" s="2" t="inlineStr">
        <is>
          <t>taktilní senzor|
dotykový snímač</t>
        </is>
      </c>
      <c r="K307" s="2" t="inlineStr">
        <is>
          <t>3|
3</t>
        </is>
      </c>
      <c r="L307" s="2" t="inlineStr">
        <is>
          <t xml:space="preserve">|
</t>
        </is>
      </c>
      <c r="M307" t="inlineStr">
        <is>
          <t>prvek schopný snímat informaci o dotyku s
prvkem vnějšího prostředí a převádět ji na elektrický signál</t>
        </is>
      </c>
      <c r="N307" s="2" t="inlineStr">
        <is>
          <t>berøringssensor|
taktil sensor</t>
        </is>
      </c>
      <c r="O307" s="2" t="inlineStr">
        <is>
          <t>3|
3</t>
        </is>
      </c>
      <c r="P307" s="2" t="inlineStr">
        <is>
          <t xml:space="preserve">|
</t>
        </is>
      </c>
      <c r="Q307" t="inlineStr">
        <is>
          <t>sensor, der aktiveres ved berøring eller kontakt med et objekt</t>
        </is>
      </c>
      <c r="R307" s="2" t="inlineStr">
        <is>
          <t>Tastsensor|
berührender Sensor|
taktiler Sensor</t>
        </is>
      </c>
      <c r="S307" s="2" t="inlineStr">
        <is>
          <t>3|
3|
3</t>
        </is>
      </c>
      <c r="T307" s="2" t="inlineStr">
        <is>
          <t xml:space="preserve">|
|
</t>
        </is>
      </c>
      <c r="U307" t="inlineStr">
        <is>
          <t>dem menschlichen
Tastsinn nachgebildetes Messgerät, das in der Lage ist, mechanische Berührungen
wahrzunehmen</t>
        </is>
      </c>
      <c r="V307" s="2" t="inlineStr">
        <is>
          <t>αισθητήρας αφής</t>
        </is>
      </c>
      <c r="W307" s="2" t="inlineStr">
        <is>
          <t>3</t>
        </is>
      </c>
      <c r="X307" s="2" t="inlineStr">
        <is>
          <t/>
        </is>
      </c>
      <c r="Y307" t="inlineStr">
        <is>
          <t/>
        </is>
      </c>
      <c r="Z307" s="2" t="inlineStr">
        <is>
          <t>tactile sensor|
touch sensor</t>
        </is>
      </c>
      <c r="AA307" s="2" t="inlineStr">
        <is>
          <t>3|
3</t>
        </is>
      </c>
      <c r="AB307" s="2" t="inlineStr">
        <is>
          <t xml:space="preserve">|
</t>
        </is>
      </c>
      <c r="AC307" t="inlineStr">
        <is>
          <t>transducer which is sensitive to touch</t>
        </is>
      </c>
      <c r="AD307" s="2" t="inlineStr">
        <is>
          <t>sensor táctil</t>
        </is>
      </c>
      <c r="AE307" s="2" t="inlineStr">
        <is>
          <t>3</t>
        </is>
      </c>
      <c r="AF307" s="2" t="inlineStr">
        <is>
          <t/>
        </is>
      </c>
      <c r="AG307" t="inlineStr">
        <is>
          <t>Dispositivo que detecta y documenta el contacto físico con un aparato u objeto.</t>
        </is>
      </c>
      <c r="AH307" s="2" t="inlineStr">
        <is>
          <t>puuteandur</t>
        </is>
      </c>
      <c r="AI307" s="2" t="inlineStr">
        <is>
          <t>3</t>
        </is>
      </c>
      <c r="AJ307" s="2" t="inlineStr">
        <is>
          <t/>
        </is>
      </c>
      <c r="AK307" t="inlineStr">
        <is>
          <t/>
        </is>
      </c>
      <c r="AL307" s="2" t="inlineStr">
        <is>
          <t>kosketussensori</t>
        </is>
      </c>
      <c r="AM307" s="2" t="inlineStr">
        <is>
          <t>3</t>
        </is>
      </c>
      <c r="AN307" s="2" t="inlineStr">
        <is>
          <t/>
        </is>
      </c>
      <c r="AO307" t="inlineStr">
        <is>
          <t>anturi, joka reagoi kosketukseen</t>
        </is>
      </c>
      <c r="AP307" s="2" t="inlineStr">
        <is>
          <t>organe sensoriel tactile|
capteur tactile</t>
        </is>
      </c>
      <c r="AQ307" s="2" t="inlineStr">
        <is>
          <t>3|
3</t>
        </is>
      </c>
      <c r="AR307" s="2" t="inlineStr">
        <is>
          <t xml:space="preserve">|
</t>
        </is>
      </c>
      <c r="AS307" t="inlineStr">
        <is>
          <t>dispositif détectant et enregistrant un contact physique (toucher, force ou pression) sur un appareil et/ou un objet</t>
        </is>
      </c>
      <c r="AT307" s="2" t="inlineStr">
        <is>
          <t>braiteoir tadhlach</t>
        </is>
      </c>
      <c r="AU307" s="2" t="inlineStr">
        <is>
          <t>3</t>
        </is>
      </c>
      <c r="AV307" s="2" t="inlineStr">
        <is>
          <t/>
        </is>
      </c>
      <c r="AW307" t="inlineStr">
        <is>
          <t/>
        </is>
      </c>
      <c r="AX307" s="2" t="inlineStr">
        <is>
          <t>taktilni senzor</t>
        </is>
      </c>
      <c r="AY307" s="2" t="inlineStr">
        <is>
          <t>3</t>
        </is>
      </c>
      <c r="AZ307" s="2" t="inlineStr">
        <is>
          <t/>
        </is>
      </c>
      <c r="BA307" t="inlineStr">
        <is>
          <t>pretvornik osjetljiv na dodir</t>
        </is>
      </c>
      <c r="BB307" s="2" t="inlineStr">
        <is>
          <t>érintőszenzor|
taktilis érzékelő|
taktilis szenzor</t>
        </is>
      </c>
      <c r="BC307" s="2" t="inlineStr">
        <is>
          <t>3|
3|
3</t>
        </is>
      </c>
      <c r="BD307" s="2" t="inlineStr">
        <is>
          <t xml:space="preserve">|
|
</t>
        </is>
      </c>
      <c r="BE307" t="inlineStr">
        <is>
          <t>olyan &lt;a href="https://iate.europa.eu/entry/slideshow/1626272828156/1373415/hu" target="_blank"&gt;érzékelő&lt;/a&gt;, amely taktilis jeleket alakít át a robot környezetének belső
reprezentációjára</t>
        </is>
      </c>
      <c r="BF307" s="2" t="inlineStr">
        <is>
          <t>sensore tattile|
sensore touch</t>
        </is>
      </c>
      <c r="BG307" s="2" t="inlineStr">
        <is>
          <t>3|
2</t>
        </is>
      </c>
      <c r="BH307" s="2" t="inlineStr">
        <is>
          <t xml:space="preserve">|
</t>
        </is>
      </c>
      <c r="BI307" t="inlineStr">
        <is>
          <t>sensore che cattura e registra il tocco fisico su un dispositivo e/o un oggetto e consente a quest'ultimo di rilevare un contatto o una vicinanza</t>
        </is>
      </c>
      <c r="BJ307" s="2" t="inlineStr">
        <is>
          <t>lytėjimo jutiklis</t>
        </is>
      </c>
      <c r="BK307" s="2" t="inlineStr">
        <is>
          <t>3</t>
        </is>
      </c>
      <c r="BL307" s="2" t="inlineStr">
        <is>
          <t/>
        </is>
      </c>
      <c r="BM307" t="inlineStr">
        <is>
          <t>lietimui jautrus keitlys</t>
        </is>
      </c>
      <c r="BN307" s="2" t="inlineStr">
        <is>
          <t>pieskāriena sensors</t>
        </is>
      </c>
      <c r="BO307" s="2" t="inlineStr">
        <is>
          <t>3</t>
        </is>
      </c>
      <c r="BP307" s="2" t="inlineStr">
        <is>
          <t/>
        </is>
      </c>
      <c r="BQ307" t="inlineStr">
        <is>
          <t>detektors, kas ir jutīgs pret pieskārienu</t>
        </is>
      </c>
      <c r="BR307" s="2" t="inlineStr">
        <is>
          <t>sensur tattili|
sensur tal-mess</t>
        </is>
      </c>
      <c r="BS307" s="2" t="inlineStr">
        <is>
          <t>3|
2</t>
        </is>
      </c>
      <c r="BT307" s="2" t="inlineStr">
        <is>
          <t xml:space="preserve">|
</t>
        </is>
      </c>
      <c r="BU307" t="inlineStr">
        <is>
          <t>&lt;a href="https://iate.europa.eu/entry/result/1348647/mt" target="_blank"&gt;trasduttur&lt;/a&gt; li huwa sensittiv għall-mess</t>
        </is>
      </c>
      <c r="BV307" s="2" t="inlineStr">
        <is>
          <t>tactiele sensor|
aanraaksensor</t>
        </is>
      </c>
      <c r="BW307" s="2" t="inlineStr">
        <is>
          <t>3|
3</t>
        </is>
      </c>
      <c r="BX307" s="2" t="inlineStr">
        <is>
          <t xml:space="preserve">|
</t>
        </is>
      </c>
      <c r="BY307" t="inlineStr">
        <is>
          <t>elektronische voeler die reageert op aanraking</t>
        </is>
      </c>
      <c r="BZ307" s="2" t="inlineStr">
        <is>
          <t>sensor dotykowy|
czujnik dotykowy</t>
        </is>
      </c>
      <c r="CA307" s="2" t="inlineStr">
        <is>
          <t>3|
3</t>
        </is>
      </c>
      <c r="CB307" s="2" t="inlineStr">
        <is>
          <t xml:space="preserve">|
</t>
        </is>
      </c>
      <c r="CC307" t="inlineStr">
        <is>
          <t/>
        </is>
      </c>
      <c r="CD307" s="2" t="inlineStr">
        <is>
          <t>sensor tátil</t>
        </is>
      </c>
      <c r="CE307" s="2" t="inlineStr">
        <is>
          <t>3</t>
        </is>
      </c>
      <c r="CF307" s="2" t="inlineStr">
        <is>
          <t/>
        </is>
      </c>
      <c r="CG307" t="inlineStr">
        <is>
          <t>Dispositivo que mede informações provenientes da interação física com o seu ambiente. São geralmente modelados a partir do toque cutâneo e são utilizados em robótica, &lt;i&gt;hardware &lt;/i&gt;de computadores e sistemas de segurança (por exemplo, em écrãs táteis de telemóveis).</t>
        </is>
      </c>
      <c r="CH307" s="2" t="inlineStr">
        <is>
          <t>senzor tactil</t>
        </is>
      </c>
      <c r="CI307" s="2" t="inlineStr">
        <is>
          <t>3</t>
        </is>
      </c>
      <c r="CJ307" s="2" t="inlineStr">
        <is>
          <t/>
        </is>
      </c>
      <c r="CK307" t="inlineStr">
        <is>
          <t>tip de &lt;a href="https://iate.europa.eu/entry/result/1549375/all" target="_blank"&gt;senzor de contact&lt;/a&gt; care culege informația din mediu prin atingere</t>
        </is>
      </c>
      <c r="CL307" s="2" t="inlineStr">
        <is>
          <t>dotykový snímač</t>
        </is>
      </c>
      <c r="CM307" s="2" t="inlineStr">
        <is>
          <t>3</t>
        </is>
      </c>
      <c r="CN307" s="2" t="inlineStr">
        <is>
          <t/>
        </is>
      </c>
      <c r="CO307" t="inlineStr">
        <is>
          <t>zariadenie, ktoré premieňa dotyk na elektrický signál</t>
        </is>
      </c>
      <c r="CP307" s="2" t="inlineStr">
        <is>
          <t>taktilni senzor|
senzor dotika|
tipalni senzor</t>
        </is>
      </c>
      <c r="CQ307" s="2" t="inlineStr">
        <is>
          <t>3|
3|
3</t>
        </is>
      </c>
      <c r="CR307" s="2" t="inlineStr">
        <is>
          <t xml:space="preserve">|
|
</t>
        </is>
      </c>
      <c r="CS307" t="inlineStr">
        <is>
          <t>merilnik fizikalnih lastnosti dotika senzorja z merjencem, občutljiv na
pomik, silo ali tlak na površini merjenca</t>
        </is>
      </c>
      <c r="CT307" s="2" t="inlineStr">
        <is>
          <t>taktil sensor|
taktil givare</t>
        </is>
      </c>
      <c r="CU307" s="2" t="inlineStr">
        <is>
          <t>3|
3</t>
        </is>
      </c>
      <c r="CV307" s="2" t="inlineStr">
        <is>
          <t xml:space="preserve">|
</t>
        </is>
      </c>
      <c r="CW307" t="inlineStr">
        <is>
          <t/>
        </is>
      </c>
    </row>
    <row r="308">
      <c r="A308" s="1" t="str">
        <f>HYPERLINK("https://iate.europa.eu/entry/result/3543194/all", "3543194")</f>
        <v>3543194</v>
      </c>
      <c r="B308" t="inlineStr">
        <is>
          <t>PRODUCTION, TECHNOLOGY AND RESEARCH;SOCIAL QUESTIONS;EDUCATION AND COMMUNICATIONS</t>
        </is>
      </c>
      <c r="C308" t="inlineStr">
        <is>
          <t>PRODUCTION, TECHNOLOGY AND RESEARCH|production;SOCIAL QUESTIONS|demography and population;EDUCATION AND COMMUNICATIONS|information technology and data processing</t>
        </is>
      </c>
      <c r="D308" t="inlineStr">
        <is>
          <t>yes</t>
        </is>
      </c>
      <c r="E308" t="inlineStr">
        <is>
          <t/>
        </is>
      </c>
      <c r="F308" s="2" t="inlineStr">
        <is>
          <t>приобщаващо проектиране|
приобщаващ дизайн</t>
        </is>
      </c>
      <c r="G308" s="2" t="inlineStr">
        <is>
          <t>3|
2</t>
        </is>
      </c>
      <c r="H308" s="2" t="inlineStr">
        <is>
          <t xml:space="preserve">|
</t>
        </is>
      </c>
      <c r="I308" t="inlineStr">
        <is>
          <t>проектиране на продукти, услуги и технологии, което отразява разнообразието от ползватели и осигурява недискриминация и справедливост</t>
        </is>
      </c>
      <c r="J308" s="2" t="inlineStr">
        <is>
          <t>design pro všechny|
inkluzivní design</t>
        </is>
      </c>
      <c r="K308" s="2" t="inlineStr">
        <is>
          <t>3|
3</t>
        </is>
      </c>
      <c r="L308" s="2" t="inlineStr">
        <is>
          <t xml:space="preserve">|
</t>
        </is>
      </c>
      <c r="M308" t="inlineStr">
        <is>
          <t>komplexní přístup k tvorbě řešení, který poskytuje takové prostředí, které je vhodné pro co nejširší okruh lidí</t>
        </is>
      </c>
      <c r="N308" s="2" t="inlineStr">
        <is>
          <t>inkluderende design</t>
        </is>
      </c>
      <c r="O308" s="2" t="inlineStr">
        <is>
          <t>3</t>
        </is>
      </c>
      <c r="P308" s="2" t="inlineStr">
        <is>
          <t/>
        </is>
      </c>
      <c r="Q308" t="inlineStr">
        <is>
          <t>design, der gør produkter, tjenester og teknologier brugbare af så mange mennesker som muligt, uanset karakteristika såsom alder, uddannelse, geografisk beliggenhed, sprog og handicap</t>
        </is>
      </c>
      <c r="R308" s="2" t="inlineStr">
        <is>
          <t>inklusives Design|
inklusive Gestaltung</t>
        </is>
      </c>
      <c r="S308" s="2" t="inlineStr">
        <is>
          <t>3|
3</t>
        </is>
      </c>
      <c r="T308" s="2" t="inlineStr">
        <is>
          <t xml:space="preserve">|
</t>
        </is>
      </c>
      <c r="U308" t="inlineStr">
        <is>
          <t>Versuch, Anwendungen und Produkte zu entwickeln, die
möglichst niemanden von der Nutzung ausschließen</t>
        </is>
      </c>
      <c r="V308" s="2" t="inlineStr">
        <is>
          <t>συμπεριληπτικός σχεδιασμός</t>
        </is>
      </c>
      <c r="W308" s="2" t="inlineStr">
        <is>
          <t>2</t>
        </is>
      </c>
      <c r="X308" s="2" t="inlineStr">
        <is>
          <t/>
        </is>
      </c>
      <c r="Y308" t="inlineStr">
        <is>
          <t/>
        </is>
      </c>
      <c r="Z308" s="2" t="inlineStr">
        <is>
          <t>inclusive design</t>
        </is>
      </c>
      <c r="AA308" s="2" t="inlineStr">
        <is>
          <t>3</t>
        </is>
      </c>
      <c r="AB308" s="2" t="inlineStr">
        <is>
          <t/>
        </is>
      </c>
      <c r="AC308" t="inlineStr">
        <is>
          <t>design method which aims to attract the widest
possible range of people by
providing as many
different types of products or services as are required to cover their needs</t>
        </is>
      </c>
      <c r="AD308" s="2" t="inlineStr">
        <is>
          <t>diseño inclusivo</t>
        </is>
      </c>
      <c r="AE308" s="2" t="inlineStr">
        <is>
          <t>3</t>
        </is>
      </c>
      <c r="AF308" s="2" t="inlineStr">
        <is>
          <t/>
        </is>
      </c>
      <c r="AG308" t="inlineStr">
        <is>
          <t>Estrategia de diseño cuya finalidad es idear entornos, productos, servicios y tecnologías que puedan ser utilizados por el mayor número posible de personas, cualquiera que sea su edad, situación geográfica, lengua o discapacidad, ofreciéndoles tantas adaptaciones como sea necesario para atender a sus necesidades.</t>
        </is>
      </c>
      <c r="AH308" s="2" t="inlineStr">
        <is>
          <t>kaasav disain|
kaasav projekteerimine</t>
        </is>
      </c>
      <c r="AI308" s="2" t="inlineStr">
        <is>
          <t>2|
2</t>
        </is>
      </c>
      <c r="AJ308" s="2" t="inlineStr">
        <is>
          <t xml:space="preserve">|
</t>
        </is>
      </c>
      <c r="AK308" t="inlineStr">
        <is>
          <t>projekteerimismeetod, mille eesmärk on pakkuda võimalikult suurt hulka võimalikult laia hulga inimeste vajadustele vastavaid tooteid ja teenuseid</t>
        </is>
      </c>
      <c r="AL308" s="2" t="inlineStr">
        <is>
          <t>inklusiivinen suunnittelu|
mukaan ottava suunnittelu</t>
        </is>
      </c>
      <c r="AM308" s="2" t="inlineStr">
        <is>
          <t>3|
2</t>
        </is>
      </c>
      <c r="AN308" s="2" t="inlineStr">
        <is>
          <t xml:space="preserve">preferred|
</t>
        </is>
      </c>
      <c r="AO308" t="inlineStr">
        <is>
          <t>suunnittelu, jossa tarjotaan useita tapoja/tuotteita/palveluja eri käyttäjille heidän
tarpeidensa mukaan</t>
        </is>
      </c>
      <c r="AP308" s="2" t="inlineStr">
        <is>
          <t>conception inclusive</t>
        </is>
      </c>
      <c r="AQ308" s="2" t="inlineStr">
        <is>
          <t>3</t>
        </is>
      </c>
      <c r="AR308" s="2" t="inlineStr">
        <is>
          <t/>
        </is>
      </c>
      <c r="AS308" t="inlineStr">
        <is>
          <t>méthode de conception visant à attirer un éventail de personnes le plus large possible (quels que soient leur âge, leur éducation, leur emplacement géographique, leur langue, leur origine ou leur handicap) en fournissant autant de types de produits ou de services différents que nécessaire pour répondre à leur besoin</t>
        </is>
      </c>
      <c r="AT308" s="2" t="inlineStr">
        <is>
          <t>dearadh cuimsitheach</t>
        </is>
      </c>
      <c r="AU308" s="2" t="inlineStr">
        <is>
          <t>3</t>
        </is>
      </c>
      <c r="AV308" s="2" t="inlineStr">
        <is>
          <t/>
        </is>
      </c>
      <c r="AW308" t="inlineStr">
        <is>
          <t/>
        </is>
      </c>
      <c r="AX308" s="2" t="inlineStr">
        <is>
          <t>uključivi dizajn</t>
        </is>
      </c>
      <c r="AY308" s="2" t="inlineStr">
        <is>
          <t>3</t>
        </is>
      </c>
      <c r="AZ308" s="2" t="inlineStr">
        <is>
          <t/>
        </is>
      </c>
      <c r="BA308" t="inlineStr">
        <is>
          <t>dizajn kojim se proizvodi, usluge i tehnologije osmišljavaju tako da budu upotrebljivi za što više ljudi, bez obzira na osobine kao što su dob, obrazovanje, zemljopisni položaj, jezik ili invaliditet</t>
        </is>
      </c>
      <c r="BB308" s="2" t="inlineStr">
        <is>
          <t>inkluzív tervezés</t>
        </is>
      </c>
      <c r="BC308" s="2" t="inlineStr">
        <is>
          <t>3</t>
        </is>
      </c>
      <c r="BD308" s="2" t="inlineStr">
        <is>
          <t/>
        </is>
      </c>
      <c r="BE308" t="inlineStr">
        <is>
          <t>az &lt;a href="https://iate.europa.eu/entry/slideshow/1625494552114/3591198/hu" target="_blank"&gt;MI-rendszerek&lt;/a&gt; tervezésének olyan módja, amelynek keretében a termékeket, szolgáltatásokat és technológiákat a felhasználók lehető legszélesebb köre számára kívánják elérhetővé tenni, pl. kortól, nemtől, nyelvtől, fogyatékosságtól vagy földrajzi helytől függetlenül</t>
        </is>
      </c>
      <c r="BF308" s="2" t="inlineStr">
        <is>
          <t>progettazione inclusiva|
design inclusivo</t>
        </is>
      </c>
      <c r="BG308" s="2" t="inlineStr">
        <is>
          <t>3|
3</t>
        </is>
      </c>
      <c r="BH308" s="2" t="inlineStr">
        <is>
          <t xml:space="preserve">|
</t>
        </is>
      </c>
      <c r="BI308" t="inlineStr">
        <is>
          <t>metodo di progettazione che punta ad attrarre il maggior numero di persone, a prescindere da caratteristiche dell'utente quali età, grado di istruzione, ubicazione geografica, lingua o disabilità, fornendo loro tutti i tipi di prodotti o servizi necessari a soddisfare le varie esigenze</t>
        </is>
      </c>
      <c r="BJ308" s="2" t="inlineStr">
        <is>
          <t>įtraukusis dizainas|
įtraukus projektavimas</t>
        </is>
      </c>
      <c r="BK308" s="2" t="inlineStr">
        <is>
          <t>2|
3</t>
        </is>
      </c>
      <c r="BL308" s="2" t="inlineStr">
        <is>
          <t xml:space="preserve">|
</t>
        </is>
      </c>
      <c r="BM308" t="inlineStr">
        <is>
          <t>projektavimo metodas, kuriuo siekiama įtraukti kuo daugiau įvairių žmonių ir sukurti kuo daugiau įvairių rūšių gaminių ir paslaugų, kurių reikia žmonių poreikiams patenkinti</t>
        </is>
      </c>
      <c r="BN308" s="2" t="inlineStr">
        <is>
          <t>iekļaujoša projektēšana</t>
        </is>
      </c>
      <c r="BO308" s="2" t="inlineStr">
        <is>
          <t>3</t>
        </is>
      </c>
      <c r="BP308" s="2" t="inlineStr">
        <is>
          <t/>
        </is>
      </c>
      <c r="BQ308" t="inlineStr">
        <is>
          <t>projektēšanas metode, kuras mērķis ir piesaistīt pēc iespējas plašāku cilvēku loku, nodrošinot tik daudz dažādu produktu vai pakalpojumu veidu, cik nepieciešams viņu vajadzību apmierināšanai</t>
        </is>
      </c>
      <c r="BR308" s="2" t="inlineStr">
        <is>
          <t>disinn inklużiv</t>
        </is>
      </c>
      <c r="BS308" s="2" t="inlineStr">
        <is>
          <t>3</t>
        </is>
      </c>
      <c r="BT308" s="2" t="inlineStr">
        <is>
          <t/>
        </is>
      </c>
      <c r="BU308" t="inlineStr">
        <is>
          <t>metodu ta' disinjar li għandu l-għan li jattira kemm jista’ jkun nies, irrispettivament minn karatteristiċi bħall-età, l-edukazzjoni, il-post ġeografiku, il-lingwa jew id-diżabbiltà, billi jipprovdi tipi differenti ta' prodotti jew servizzi biex jissodisfa l-bżonnijiet tagħhom</t>
        </is>
      </c>
      <c r="BV308" s="2" t="inlineStr">
        <is>
          <t>inclusief design|
inclusief ontwerp</t>
        </is>
      </c>
      <c r="BW308" s="2" t="inlineStr">
        <is>
          <t>3|
3</t>
        </is>
      </c>
      <c r="BX308" s="2" t="inlineStr">
        <is>
          <t xml:space="preserve">|
</t>
        </is>
      </c>
      <c r="BY308" t="inlineStr">
        <is>
          <t>ontwerp van producten, omgevingen, programma’s en diensten die voor zoveel mogelijk mensen bruikbaar zijn doordat meerdere oplossingen of processen worden aangeboden voor verschillende (groepen) mensen</t>
        </is>
      </c>
      <c r="BZ308" s="2" t="inlineStr">
        <is>
          <t>projektowanie inkluzywne|
projektowanie włączające</t>
        </is>
      </c>
      <c r="CA308" s="2" t="inlineStr">
        <is>
          <t>3|
3</t>
        </is>
      </c>
      <c r="CB308" s="2" t="inlineStr">
        <is>
          <t xml:space="preserve">|
</t>
        </is>
      </c>
      <c r="CC308" t="inlineStr">
        <is>
          <t>praktyka projektowa, w ramach której produkty i usługi są projektowane w taki sposób, aby były dostępne i mogły służyć jak największej liczbie osób, niezależnie od ich wieku, płci czy umiejętności</t>
        </is>
      </c>
      <c r="CD308" s="2" t="inlineStr">
        <is>
          <t>conceção inclusiva</t>
        </is>
      </c>
      <c r="CE308" s="2" t="inlineStr">
        <is>
          <t>3</t>
        </is>
      </c>
      <c r="CF308" s="2" t="inlineStr">
        <is>
          <t/>
        </is>
      </c>
      <c r="CG308" t="inlineStr">
        <is>
          <t>Método de conceção que visa explorar formas de dar resposta a todo o espectro de pessoas (no que respeita à idade, cultura, origem, competências, etc.) que compõem um mercado diversificado. Poderá envolver soluções ou processos diferentes para diferentes grupos de pessoas, em vez de se centrar na criação de uma solução genérica e igual para todos.</t>
        </is>
      </c>
      <c r="CH308" s="2" t="inlineStr">
        <is>
          <t>design incluziv|
proiectare incluzivă</t>
        </is>
      </c>
      <c r="CI308" s="2" t="inlineStr">
        <is>
          <t>3|
3</t>
        </is>
      </c>
      <c r="CJ308" s="2" t="inlineStr">
        <is>
          <t xml:space="preserve">|
</t>
        </is>
      </c>
      <c r="CK308" t="inlineStr">
        <is>
          <t>metodă de
proiectare având ca scop atragerea unei game cât mai largi de persoane prin
furnizarea produselor sau serviciilor necesare nevoilor lor</t>
        </is>
      </c>
      <c r="CL308" s="2" t="inlineStr">
        <is>
          <t>inkluzívny dizajn|
inkluzívne navrhovanie</t>
        </is>
      </c>
      <c r="CM308" s="2" t="inlineStr">
        <is>
          <t>3|
3</t>
        </is>
      </c>
      <c r="CN308" s="2" t="inlineStr">
        <is>
          <t xml:space="preserve">|
</t>
        </is>
      </c>
      <c r="CO308" t="inlineStr">
        <is>
          <t>metóda navrhovania produktov, služieb, prostredia alebo programov tak, aby sa pokryl čo najväčší počet rôznych skupín ľudí</t>
        </is>
      </c>
      <c r="CP308" s="2" t="inlineStr">
        <is>
          <t>inkluzivno oblikovanje|
vključujoče oblikovanje</t>
        </is>
      </c>
      <c r="CQ308" s="2" t="inlineStr">
        <is>
          <t>3|
3</t>
        </is>
      </c>
      <c r="CR308" s="2" t="inlineStr">
        <is>
          <t xml:space="preserve">|
</t>
        </is>
      </c>
      <c r="CS308" t="inlineStr">
        <is>
          <t/>
        </is>
      </c>
      <c r="CT308" s="2" t="inlineStr">
        <is>
          <t>inkluderande design</t>
        </is>
      </c>
      <c r="CU308" s="2" t="inlineStr">
        <is>
          <t>3</t>
        </is>
      </c>
      <c r="CV308" s="2" t="inlineStr">
        <is>
          <t/>
        </is>
      </c>
      <c r="CW308" t="inlineStr">
        <is>
          <t/>
        </is>
      </c>
    </row>
    <row r="309">
      <c r="A309" s="1" t="str">
        <f>HYPERLINK("https://iate.europa.eu/entry/result/3578910/all", "3578910")</f>
        <v>3578910</v>
      </c>
      <c r="B309" t="inlineStr">
        <is>
          <t>EDUCATION AND COMMUNICATIONS;LAW</t>
        </is>
      </c>
      <c r="C309" t="inlineStr">
        <is>
          <t>EDUCATION AND COMMUNICATIONS|communications;LAW|criminal law</t>
        </is>
      </c>
      <c r="D309" t="inlineStr">
        <is>
          <t>yes</t>
        </is>
      </c>
      <c r="E309" t="inlineStr">
        <is>
          <t/>
        </is>
      </c>
      <c r="F309" s="2" t="inlineStr">
        <is>
          <t>заповед за премахване</t>
        </is>
      </c>
      <c r="G309" s="2" t="inlineStr">
        <is>
          <t>3</t>
        </is>
      </c>
      <c r="H309" s="2" t="inlineStr">
        <is>
          <t/>
        </is>
      </c>
      <c r="I309" t="inlineStr">
        <is>
          <t>административно или съдебно решение от компетентен орган в държава членка за премахването на незаконно терористично съдържание</t>
        </is>
      </c>
      <c r="J309" s="2" t="inlineStr">
        <is>
          <t>příkaz k odstranění</t>
        </is>
      </c>
      <c r="K309" s="2" t="inlineStr">
        <is>
          <t>3</t>
        </is>
      </c>
      <c r="L309" s="2" t="inlineStr">
        <is>
          <t/>
        </is>
      </c>
      <c r="M309" t="inlineStr">
        <is>
          <t>příkaz v podobě správního nebo soudního rozhodnutí vydaného příslušným orgánem členského státu, kterým se od 
&lt;i&gt;poskytovatele hostingových služeb&lt;/i&gt; [ &lt;a href="/entry/result/3569906/all" id="ENTRY_TO_ENTRY_CONVERTER" target="_blank"&gt;IATE:3569906&lt;/a&gt; ] požaduje, aby odstranil 
&lt;i&gt;teroristický obsah&lt;/i&gt; [ &lt;a href="/entry/result/3575865/all" id="ENTRY_TO_ENTRY_CONVERTER" target="_blank"&gt;IATE:3575865&lt;/a&gt; ] nebo k němu znemožnil přístup do jedné hodiny od přijetí tohoto příkazu</t>
        </is>
      </c>
      <c r="N309" s="2" t="inlineStr">
        <is>
          <t>påbud om fjernelse</t>
        </is>
      </c>
      <c r="O309" s="2" t="inlineStr">
        <is>
          <t>3</t>
        </is>
      </c>
      <c r="P309" s="2" t="inlineStr">
        <is>
          <t/>
        </is>
      </c>
      <c r="Q309" t="inlineStr">
        <is>
          <t>afgørelse, som træffes af en kompetent myndighed, og som pålægger en hostingstjenesteyder at fjerne terrorindhold eller deaktivere adgangen dertil</t>
        </is>
      </c>
      <c r="R309" s="2" t="inlineStr">
        <is>
          <t>Entfernungsanordnung</t>
        </is>
      </c>
      <c r="S309" s="2" t="inlineStr">
        <is>
          <t>3</t>
        </is>
      </c>
      <c r="T309" s="2" t="inlineStr">
        <is>
          <t/>
        </is>
      </c>
      <c r="U309" t="inlineStr">
        <is>
          <t/>
        </is>
      </c>
      <c r="V309" s="2" t="inlineStr">
        <is>
          <t>εντολή αφαίρεσης</t>
        </is>
      </c>
      <c r="W309" s="2" t="inlineStr">
        <is>
          <t>3</t>
        </is>
      </c>
      <c r="X309" s="2" t="inlineStr">
        <is>
          <t/>
        </is>
      </c>
      <c r="Y309" t="inlineStr">
        <is>
          <t>διοικητική ή δικαστική απόφαση από αρμόδια αρχή σε κράτος μέλος η οποία απαιτεί από πάροχο περιεχομένου να αφαιρέσει το παράνομο 
&lt;i&gt;τρομοκρατικό περιεχόμενο&lt;/i&gt; [ &lt;a href="/entry/result/3575865/all" id="ENTRY_TO_ENTRY_CONVERTER" target="_blank"&gt;IATE:3575865&lt;/a&gt; ] ή να απενεργοποιήσει την πρόσβαση σε αυτό εντός προθεσμίας μίας ώρας</t>
        </is>
      </c>
      <c r="Z309" s="2" t="inlineStr">
        <is>
          <t>removal order</t>
        </is>
      </c>
      <c r="AA309" s="2" t="inlineStr">
        <is>
          <t>3</t>
        </is>
      </c>
      <c r="AB309" s="2" t="inlineStr">
        <is>
          <t/>
        </is>
      </c>
      <c r="AC309" t="inlineStr">
        <is>
          <t>administrative or judicial decision issued by a competent authority requiring the 
&lt;i&gt;hosting service provider&lt;/i&gt; [ &lt;a href="/entry/result/3569906/all" id="ENTRY_TO_ENTRY_CONVERTER" target="_blank"&gt;IATE:3569906&lt;/a&gt; ] to remove illegal 
&lt;i&gt;terrorist content&lt;/i&gt; [ &lt;a href="/entry/result/3575865/all" id="ENTRY_TO_ENTRY_CONVERTER" target="_blank"&gt;IATE:3575865&lt;/a&gt; ] or disable access to it within one hour</t>
        </is>
      </c>
      <c r="AD309" s="2" t="inlineStr">
        <is>
          <t>orden de retirada</t>
        </is>
      </c>
      <c r="AE309" s="2" t="inlineStr">
        <is>
          <t>3</t>
        </is>
      </c>
      <c r="AF309" s="2" t="inlineStr">
        <is>
          <t/>
        </is>
      </c>
      <c r="AG309" t="inlineStr">
        <is>
          <t>Decisión administrativa o judicial, emitida por parte de una autoridad competente de un Estado miembro, por la que se insta a un prestador de servicios de alojamiento de datos [ &lt;a href="/entry/result/3569906/all" id="ENTRY_TO_ENTRY_CONVERTER" target="_blank"&gt;IATE:3569906&lt;/a&gt; ] a retirar contenido ilícito de carácter terrorista [ &lt;a href="/entry/result/3575865/all" id="ENTRY_TO_ENTRY_CONVERTER" target="_blank"&gt;IATE:3575865&lt;/a&gt; ] o bloquear el acceso al mismo en el plazo de una hora.</t>
        </is>
      </c>
      <c r="AH309" s="2" t="inlineStr">
        <is>
          <t>eemaldamiskorraldus</t>
        </is>
      </c>
      <c r="AI309" s="2" t="inlineStr">
        <is>
          <t>3</t>
        </is>
      </c>
      <c r="AJ309" s="2" t="inlineStr">
        <is>
          <t/>
        </is>
      </c>
      <c r="AK309" t="inlineStr">
        <is>
          <t/>
        </is>
      </c>
      <c r="AL309" s="2" t="inlineStr">
        <is>
          <t>poistamismääräys</t>
        </is>
      </c>
      <c r="AM309" s="2" t="inlineStr">
        <is>
          <t>3</t>
        </is>
      </c>
      <c r="AN309" s="2" t="inlineStr">
        <is>
          <t/>
        </is>
      </c>
      <c r="AO309" t="inlineStr">
        <is>
          <t>toimivaltaisen viranomaisen päätös, jolla säilytyspalvelun tarjoaja velvoitetaan poistamaan terroristinen sisältö tai estämään pääsy siihen</t>
        </is>
      </c>
      <c r="AP309" s="2" t="inlineStr">
        <is>
          <t>injonction de suppression</t>
        </is>
      </c>
      <c r="AQ309" s="2" t="inlineStr">
        <is>
          <t>3</t>
        </is>
      </c>
      <c r="AR309" s="2" t="inlineStr">
        <is>
          <t/>
        </is>
      </c>
      <c r="AS309" t="inlineStr">
        <is>
          <t>décision administrative ou judiciaire prise par l'autorité compétente d’un État membre afin de supprimer des contenus illicites à caractère terroriste ou d'en bloquer l’accès dans un délai d’une heure</t>
        </is>
      </c>
      <c r="AT309" s="2" t="inlineStr">
        <is>
          <t>ordú baint anuas</t>
        </is>
      </c>
      <c r="AU309" s="2" t="inlineStr">
        <is>
          <t>3</t>
        </is>
      </c>
      <c r="AV309" s="2" t="inlineStr">
        <is>
          <t/>
        </is>
      </c>
      <c r="AW309" t="inlineStr">
        <is>
          <t/>
        </is>
      </c>
      <c r="AX309" s="2" t="inlineStr">
        <is>
          <t>nalog za uklanjanje</t>
        </is>
      </c>
      <c r="AY309" s="2" t="inlineStr">
        <is>
          <t>3</t>
        </is>
      </c>
      <c r="AZ309" s="2" t="inlineStr">
        <is>
          <t/>
        </is>
      </c>
      <c r="BA309" t="inlineStr">
        <is>
          <t>upravna ili sudska odluka nadležnog tijela države članice kojom se od pružatelja usluga smještaja na poslužitelju zahtijeva da ukloni teroristički sadržaj ili da spriječi pristup tom sadržaju</t>
        </is>
      </c>
      <c r="BB309" s="2" t="inlineStr">
        <is>
          <t>eltávolítási végzés</t>
        </is>
      </c>
      <c r="BC309" s="2" t="inlineStr">
        <is>
          <t>3</t>
        </is>
      </c>
      <c r="BD309" s="2" t="inlineStr">
        <is>
          <t/>
        </is>
      </c>
      <c r="BE309" t="inlineStr">
        <is>
          <t>jogellenes terrorista tartalom eltávolítását biztosító, valamely tagállam illetékes hatósága által hozott közigazgatási vagy bírósági határozat</t>
        </is>
      </c>
      <c r="BF309" s="2" t="inlineStr">
        <is>
          <t>ordine di rimozione</t>
        </is>
      </c>
      <c r="BG309" s="2" t="inlineStr">
        <is>
          <t>3</t>
        </is>
      </c>
      <c r="BH309" s="2" t="inlineStr">
        <is>
          <t/>
        </is>
      </c>
      <c r="BI309" t="inlineStr">
        <is>
          <t>ordine emesso come decisione amministrativa o giudiziaria da un'autorità competente di uno Stato membro nei confronti di un prestatore di servizi di hosting per la rimozione di contenuti terroristici online</t>
        </is>
      </c>
      <c r="BJ309" s="2" t="inlineStr">
        <is>
          <t>nurodymas pašalinti turinį</t>
        </is>
      </c>
      <c r="BK309" s="2" t="inlineStr">
        <is>
          <t>3</t>
        </is>
      </c>
      <c r="BL309" s="2" t="inlineStr">
        <is>
          <t/>
        </is>
      </c>
      <c r="BM309" t="inlineStr">
        <is>
          <t>įgaliotos kompetentingos institucijos teikiamas nurodymas prieglobos paslaugų teikėjui pašalinti teroristinį turinį arba panaikinti prieigą prie jo</t>
        </is>
      </c>
      <c r="BN309" s="2" t="inlineStr">
        <is>
          <t>izņemšanas rīkojums|
satura izņemšanas rīkojums</t>
        </is>
      </c>
      <c r="BO309" s="2" t="inlineStr">
        <is>
          <t>2|
2</t>
        </is>
      </c>
      <c r="BP309" s="2" t="inlineStr">
        <is>
          <t xml:space="preserve">|
</t>
        </is>
      </c>
      <c r="BQ309" t="inlineStr">
        <is>
          <t>kompetentas iestādes lēmums, ar ko 
&lt;i&gt;mitināšanas pakalpojuma sniedzējam&lt;/i&gt; [ &lt;a href="/entry/result/3569906/all" id="ENTRY_TO_ENTRY_CONVERTER" target="_blank"&gt;IATE:3569906&lt;/a&gt; ] prasa izņemt 
&lt;i&gt;teroristisku saturu&lt;/i&gt; [ &lt;a href="/entry/result/3575865/all" id="ENTRY_TO_ENTRY_CONVERTER" target="_blank"&gt;IATE:3575865&lt;/a&gt; ] vai atspējot piekļuvi šādam saturam</t>
        </is>
      </c>
      <c r="BR309" s="2" t="inlineStr">
        <is>
          <t>ordni ta' tneħħija</t>
        </is>
      </c>
      <c r="BS309" s="2" t="inlineStr">
        <is>
          <t>3</t>
        </is>
      </c>
      <c r="BT309" s="2" t="inlineStr">
        <is>
          <t/>
        </is>
      </c>
      <c r="BU309" t="inlineStr">
        <is>
          <t>deċiżjoni amministrattiva jew ġudizzjarja maħruġa minn awtorità kompetenti li tirrikjedi li l-fornitur ta’ servizzi ta’ hosting 
&lt;sup&gt;1&lt;/sup&gt; ineħħi kontenut terroristiku 
&lt;sup&gt;2&lt;/sup&gt; illegali jew jiddiżattiva l-aċċess għalih f'temp ta' siegħa 
&lt;p&gt;&lt;sup&gt;1&lt;/sup&gt; fornitur ta’ servizzi ta’ hosting [ &lt;a href="/entry/result/3569906/all" id="ENTRY_TO_ENTRY_CONVERTER" target="_blank"&gt;IATE:3569906&lt;/a&gt; ] &lt;br&gt;&lt;sup&gt;2&lt;/sup&gt; kontenut terroristiku [ &lt;a href="/entry/result/3575865/all" id="ENTRY_TO_ENTRY_CONVERTER" target="_blank"&gt;IATE:3575865&lt;/a&gt; ]&lt;/p&gt;</t>
        </is>
      </c>
      <c r="BV309" s="2" t="inlineStr">
        <is>
          <t>verwijderingsbevel</t>
        </is>
      </c>
      <c r="BW309" s="2" t="inlineStr">
        <is>
          <t>3</t>
        </is>
      </c>
      <c r="BX309" s="2" t="inlineStr">
        <is>
          <t/>
        </is>
      </c>
      <c r="BY309" t="inlineStr">
        <is>
          <t>administratief besluit of rechterlijke beslissing van een bevoegde autoriteit in een EU-lidstaat aan een aanbieder van hostingdiensten om illegale terroristische inhoud binnen één uur te verwijderen of de toegang daartoe onmogelijk te maken</t>
        </is>
      </c>
      <c r="BZ309" s="2" t="inlineStr">
        <is>
          <t>nakaz usunięcia</t>
        </is>
      </c>
      <c r="CA309" s="2" t="inlineStr">
        <is>
          <t>3</t>
        </is>
      </c>
      <c r="CB309" s="2" t="inlineStr">
        <is>
          <t/>
        </is>
      </c>
      <c r="CC309" t="inlineStr">
        <is>
          <t>decyzja administracyjna lub sądowa wydana przez właściwy organ zobowiązująca dostawcę usług hostingowych [ &lt;a href="/entry/result/3569906/all" id="ENTRY_TO_ENTRY_CONVERTER" target="_blank"&gt;IATE:3569906&lt;/a&gt; ] do usunięcia treści o charakterze terrorystycznym [ &lt;a href="/entry/result/3575865/all" id="ENTRY_TO_ENTRY_CONVERTER" target="_blank"&gt;IATE:3575865&lt;/a&gt; ] lub uniemożliwienia dostępu do nich w ciągu jednej godziny</t>
        </is>
      </c>
      <c r="CD309" s="2" t="inlineStr">
        <is>
          <t>decisão de remoção</t>
        </is>
      </c>
      <c r="CE309" s="2" t="inlineStr">
        <is>
          <t>3</t>
        </is>
      </c>
      <c r="CF309" s="2" t="inlineStr">
        <is>
          <t/>
        </is>
      </c>
      <c r="CG309" t="inlineStr">
        <is>
          <t/>
        </is>
      </c>
      <c r="CH309" s="2" t="inlineStr">
        <is>
          <t>ordin de eliminare</t>
        </is>
      </c>
      <c r="CI309" s="2" t="inlineStr">
        <is>
          <t>3</t>
        </is>
      </c>
      <c r="CJ309" s="2" t="inlineStr">
        <is>
          <t/>
        </is>
      </c>
      <c r="CK309" t="inlineStr">
        <is>
          <t/>
        </is>
      </c>
      <c r="CL309" s="2" t="inlineStr">
        <is>
          <t>príkaz na odstránenie</t>
        </is>
      </c>
      <c r="CM309" s="2" t="inlineStr">
        <is>
          <t>3</t>
        </is>
      </c>
      <c r="CN309" s="2" t="inlineStr">
        <is>
          <t/>
        </is>
      </c>
      <c r="CO309" t="inlineStr">
        <is>
          <t>rozhodnutie, ktoré vydáva príslušný orgán a ktorým sa od poskytovateľa hostingových služieb vyžaduje, aby odstránil teroristický obsah alebo znemožnil prístup k nemu</t>
        </is>
      </c>
      <c r="CP309" s="2" t="inlineStr">
        <is>
          <t>odredba o odstranitvi</t>
        </is>
      </c>
      <c r="CQ309" s="2" t="inlineStr">
        <is>
          <t>3</t>
        </is>
      </c>
      <c r="CR309" s="2" t="inlineStr">
        <is>
          <t/>
        </is>
      </c>
      <c r="CS309" t="inlineStr">
        <is>
          <t>upravna ali sodna odločba pristojnega organa, ki od 
&lt;i&gt;ponudnika storitev gostovanja&lt;/i&gt; [ &lt;a href="/entry/result/3569906/all" id="ENTRY_TO_ENTRY_CONVERTER" target="_blank"&gt;IATE:3569906&lt;/a&gt; ] zahteva, da v eni uri odstrani nezakonito 
&lt;i&gt;teroristično vsebino&lt;/i&gt; [ &lt;a href="/entry/result/3575865/all" id="ENTRY_TO_ENTRY_CONVERTER" target="_blank"&gt;IATE:3575865&lt;/a&gt; ] ali onemogoči dostop do nje</t>
        </is>
      </c>
      <c r="CT309" s="2" t="inlineStr">
        <is>
          <t>avlägsnandeorder</t>
        </is>
      </c>
      <c r="CU309" s="2" t="inlineStr">
        <is>
          <t>3</t>
        </is>
      </c>
      <c r="CV309" s="2" t="inlineStr">
        <is>
          <t/>
        </is>
      </c>
      <c r="CW309" t="inlineStr">
        <is>
          <t/>
        </is>
      </c>
    </row>
    <row r="310">
      <c r="A310" s="1" t="str">
        <f>HYPERLINK("https://iate.europa.eu/entry/result/3569596/all", "3569596")</f>
        <v>3569596</v>
      </c>
      <c r="B310" t="inlineStr">
        <is>
          <t>TRADE</t>
        </is>
      </c>
      <c r="C310" t="inlineStr">
        <is>
          <t>TRADE|marketing|commercial transaction</t>
        </is>
      </c>
      <c r="D310" t="inlineStr">
        <is>
          <t>yes</t>
        </is>
      </c>
      <c r="E310" t="inlineStr">
        <is>
          <t/>
        </is>
      </c>
      <c r="F310" s="2" t="inlineStr">
        <is>
          <t>дружество, използващо универсален канал за продажби</t>
        </is>
      </c>
      <c r="G310" s="2" t="inlineStr">
        <is>
          <t>2</t>
        </is>
      </c>
      <c r="H310" s="2" t="inlineStr">
        <is>
          <t/>
        </is>
      </c>
      <c r="I310" t="inlineStr">
        <is>
          <t/>
        </is>
      </c>
      <c r="J310" s="2" t="inlineStr">
        <is>
          <t>podnik obchodující prostřednictvím všech kanálů</t>
        </is>
      </c>
      <c r="K310" s="2" t="inlineStr">
        <is>
          <t>3</t>
        </is>
      </c>
      <c r="L310" s="2" t="inlineStr">
        <is>
          <t/>
        </is>
      </c>
      <c r="M310" t="inlineStr">
        <is>
          <t/>
        </is>
      </c>
      <c r="N310" s="2" t="inlineStr">
        <is>
          <t>virksomhed, der distribuerer via flere kanaler</t>
        </is>
      </c>
      <c r="O310" s="2" t="inlineStr">
        <is>
          <t>3</t>
        </is>
      </c>
      <c r="P310" s="2" t="inlineStr">
        <is>
          <t/>
        </is>
      </c>
      <c r="Q310" t="inlineStr">
        <is>
          <t/>
        </is>
      </c>
      <c r="R310" s="2" t="inlineStr">
        <is>
          <t>Unternehmen, das alle Vertriebswege nutzt</t>
        </is>
      </c>
      <c r="S310" s="2" t="inlineStr">
        <is>
          <t>3</t>
        </is>
      </c>
      <c r="T310" s="2" t="inlineStr">
        <is>
          <t/>
        </is>
      </c>
      <c r="U310" t="inlineStr">
        <is>
          <t/>
        </is>
      </c>
      <c r="V310" s="2" t="inlineStr">
        <is>
          <t>πανκαναλική επιχείρηση</t>
        </is>
      </c>
      <c r="W310" s="2" t="inlineStr">
        <is>
          <t>3</t>
        </is>
      </c>
      <c r="X310" s="2" t="inlineStr">
        <is>
          <t/>
        </is>
      </c>
      <c r="Y310" t="inlineStr">
        <is>
          <t/>
        </is>
      </c>
      <c r="Z310" s="2" t="inlineStr">
        <is>
          <t>omnichannel business|
omni-channel business</t>
        </is>
      </c>
      <c r="AA310" s="2" t="inlineStr">
        <is>
          <t>1|
3</t>
        </is>
      </c>
      <c r="AB310" s="2" t="inlineStr">
        <is>
          <t xml:space="preserve">|
</t>
        </is>
      </c>
      <c r="AC310" t="inlineStr">
        <is>
          <t>retailer providing the customer with a seamless shopping experience, whether the customer is shopping online from a desktop or mobile device, by telephone or in a bricks and mortar store</t>
        </is>
      </c>
      <c r="AD310" s="2" t="inlineStr">
        <is>
          <t>empresa omnicanal|
empresa multicanal</t>
        </is>
      </c>
      <c r="AE310" s="2" t="inlineStr">
        <is>
          <t>3|
3</t>
        </is>
      </c>
      <c r="AF310" s="2" t="inlineStr">
        <is>
          <t xml:space="preserve">|
</t>
        </is>
      </c>
      <c r="AG310" t="inlineStr">
        <is>
          <t>Empresa que ofrece sus productos a través de diferentes canales de venta.</t>
        </is>
      </c>
      <c r="AH310" s="2" t="inlineStr">
        <is>
          <t>ominkanali lahendusi kasutav ettevõte|
kõiki müügikanaleid kasutav ettevõtte|
eri müügikanaleid kombineeriv ettevõte</t>
        </is>
      </c>
      <c r="AI310" s="2" t="inlineStr">
        <is>
          <t>2|
2|
2</t>
        </is>
      </c>
      <c r="AJ310" s="2" t="inlineStr">
        <is>
          <t xml:space="preserve">|
|
</t>
        </is>
      </c>
      <c r="AK310" t="inlineStr">
        <is>
          <t>ettevõtja, kes seob ja kombineerib kliendi tellimuse täitmiseks erinevaid müügikanaleid</t>
        </is>
      </c>
      <c r="AL310" s="2" t="inlineStr">
        <is>
          <t>yritys, joka myy tavaroita sekä perinteisen että verkkokaupan kautta|
kaikkikanavainen yritys</t>
        </is>
      </c>
      <c r="AM310" s="2" t="inlineStr">
        <is>
          <t>3|
2</t>
        </is>
      </c>
      <c r="AN310" s="2" t="inlineStr">
        <is>
          <t xml:space="preserve">|
</t>
        </is>
      </c>
      <c r="AO310" t="inlineStr">
        <is>
          <t/>
        </is>
      </c>
      <c r="AP310" s="2" t="inlineStr">
        <is>
          <t>stratégie omnicanal</t>
        </is>
      </c>
      <c r="AQ310" s="2" t="inlineStr">
        <is>
          <t>3</t>
        </is>
      </c>
      <c r="AR310" s="2" t="inlineStr">
        <is>
          <t/>
        </is>
      </c>
      <c r="AS310" t="inlineStr">
        <is>
          <t>stratégie de présence sur plusieurs canaux en même temps grâce aux technologies mobiles</t>
        </is>
      </c>
      <c r="AT310" s="2" t="inlineStr">
        <is>
          <t>gnólacht uile-bhealaigh</t>
        </is>
      </c>
      <c r="AU310" s="2" t="inlineStr">
        <is>
          <t>3</t>
        </is>
      </c>
      <c r="AV310" s="2" t="inlineStr">
        <is>
          <t/>
        </is>
      </c>
      <c r="AW310" t="inlineStr">
        <is>
          <t/>
        </is>
      </c>
      <c r="AX310" s="2" t="inlineStr">
        <is>
          <t>poduzeće s više kanala</t>
        </is>
      </c>
      <c r="AY310" s="2" t="inlineStr">
        <is>
          <t>3</t>
        </is>
      </c>
      <c r="AZ310" s="2" t="inlineStr">
        <is>
          <t/>
        </is>
      </c>
      <c r="BA310" t="inlineStr">
        <is>
          <t/>
        </is>
      </c>
      <c r="BB310" s="2" t="inlineStr">
        <is>
          <t>omnicsatornás üzlet|
omnicsatornás vállalkozás</t>
        </is>
      </c>
      <c r="BC310" s="2" t="inlineStr">
        <is>
          <t>3|
3</t>
        </is>
      </c>
      <c r="BD310" s="2" t="inlineStr">
        <is>
          <t xml:space="preserve">|
</t>
        </is>
      </c>
      <c r="BE310" t="inlineStr">
        <is>
          <t>olyan cég, amelynél az alkalmazott csatornák teljes összeolvasztásával lehet vásárolni</t>
        </is>
      </c>
      <c r="BF310" s="2" t="inlineStr">
        <is>
          <t>azienda che adotta un approccio omnicanale|
impresa che adotta un approccio "omnichannel"</t>
        </is>
      </c>
      <c r="BG310" s="2" t="inlineStr">
        <is>
          <t>3|
3</t>
        </is>
      </c>
      <c r="BH310" s="2" t="inlineStr">
        <is>
          <t xml:space="preserve">|
</t>
        </is>
      </c>
      <c r="BI310" t="inlineStr">
        <is>
          <t>impresa che è in grado di offrire un servizio integrato su tutti i canali di vendita, digitali e fisici, utilizzabili simultaneamente dal cliente</t>
        </is>
      </c>
      <c r="BJ310" s="2" t="inlineStr">
        <is>
          <t>visais kanalais prekiaujanti įmonė</t>
        </is>
      </c>
      <c r="BK310" s="2" t="inlineStr">
        <is>
          <t>3</t>
        </is>
      </c>
      <c r="BL310" s="2" t="inlineStr">
        <is>
          <t/>
        </is>
      </c>
      <c r="BM310" t="inlineStr">
        <is>
          <t/>
        </is>
      </c>
      <c r="BN310" s="2" t="inlineStr">
        <is>
          <t>multikanālu uzņēmums</t>
        </is>
      </c>
      <c r="BO310" s="2" t="inlineStr">
        <is>
          <t>2</t>
        </is>
      </c>
      <c r="BP310" s="2" t="inlineStr">
        <is>
          <t/>
        </is>
      </c>
      <c r="BQ310" t="inlineStr">
        <is>
          <t/>
        </is>
      </c>
      <c r="BR310" s="2" t="inlineStr">
        <is>
          <t>negozju omni-channel|
negozju b'ħafna kanali|
negozju omnikanal</t>
        </is>
      </c>
      <c r="BS310" s="2" t="inlineStr">
        <is>
          <t>3|
2|
3</t>
        </is>
      </c>
      <c r="BT310" s="2" t="inlineStr">
        <is>
          <t xml:space="preserve">|
|
</t>
        </is>
      </c>
      <c r="BU310" t="inlineStr">
        <is>
          <t>bejjiegħ bl-imnut li jipprovdi lill-klijent b'esperjenza ta' xiri li tassigura ċerta kontinwità, kemm jekk il-klijent ikun qed jixtri online minn fuq il-kompjuter tiegħu jew minn fuq apparat mobbli, kemm jekk ikun qed jixtri minn fuq it-telefon u kif ukoll jekk ikun qiegħed f'ħanut konkret</t>
        </is>
      </c>
      <c r="BV310" s="2" t="inlineStr">
        <is>
          <t>ondernemingen met een meer-kanalenverkoop|
omnikanaal ondernemen|
omnichannel ondernemen</t>
        </is>
      </c>
      <c r="BW310" s="2" t="inlineStr">
        <is>
          <t>3|
3|
3</t>
        </is>
      </c>
      <c r="BX310" s="2" t="inlineStr">
        <is>
          <t xml:space="preserve">|
|
</t>
        </is>
      </c>
      <c r="BY310" t="inlineStr">
        <is>
          <t>het gelijktijdig via verscheidene kanalen verkopen, zoals rechtstreeks in een winkel, online of anderszins op afstand</t>
        </is>
      </c>
      <c r="BZ310" s="2" t="inlineStr">
        <is>
          <t>przedsiębiorstwo prowadzące sprzedaż wszechkanałową</t>
        </is>
      </c>
      <c r="CA310" s="2" t="inlineStr">
        <is>
          <t>3</t>
        </is>
      </c>
      <c r="CB310" s="2" t="inlineStr">
        <is>
          <t/>
        </is>
      </c>
      <c r="CC310" t="inlineStr">
        <is>
          <t/>
        </is>
      </c>
      <c r="CD310" s="2" t="inlineStr">
        <is>
          <t>empresa omnicanal</t>
        </is>
      </c>
      <c r="CE310" s="2" t="inlineStr">
        <is>
          <t>3</t>
        </is>
      </c>
      <c r="CF310" s="2" t="inlineStr">
        <is>
          <t/>
        </is>
      </c>
      <c r="CG310" t="inlineStr">
        <is>
          <t/>
        </is>
      </c>
      <c r="CH310" s="2" t="inlineStr">
        <is>
          <t>întreprindere omnicanal</t>
        </is>
      </c>
      <c r="CI310" s="2" t="inlineStr">
        <is>
          <t>3</t>
        </is>
      </c>
      <c r="CJ310" s="2" t="inlineStr">
        <is>
          <t/>
        </is>
      </c>
      <c r="CK310" t="inlineStr">
        <is>
          <t/>
        </is>
      </c>
      <c r="CL310" s="2" t="inlineStr">
        <is>
          <t>podnik s predajom prostredníctvom viacerých kanálov</t>
        </is>
      </c>
      <c r="CM310" s="2" t="inlineStr">
        <is>
          <t>3</t>
        </is>
      </c>
      <c r="CN310" s="2" t="inlineStr">
        <is>
          <t/>
        </is>
      </c>
      <c r="CO310" t="inlineStr">
        <is>
          <t/>
        </is>
      </c>
      <c r="CP310" s="2" t="inlineStr">
        <is>
          <t>podjetje, ki posluje prek več kanalov</t>
        </is>
      </c>
      <c r="CQ310" s="2" t="inlineStr">
        <is>
          <t>2</t>
        </is>
      </c>
      <c r="CR310" s="2" t="inlineStr">
        <is>
          <t/>
        </is>
      </c>
      <c r="CS310" t="inlineStr">
        <is>
          <t/>
        </is>
      </c>
      <c r="CT310" s="2" t="inlineStr">
        <is>
          <t>omnikanalföretag|
företag med distribution via många olika kanaler samtidigt</t>
        </is>
      </c>
      <c r="CU310" s="2" t="inlineStr">
        <is>
          <t>2|
3</t>
        </is>
      </c>
      <c r="CV310" s="2" t="inlineStr">
        <is>
          <t xml:space="preserve">|
</t>
        </is>
      </c>
      <c r="CW310" t="inlineStr">
        <is>
          <t/>
        </is>
      </c>
    </row>
    <row r="311">
      <c r="A311" s="1" t="str">
        <f>HYPERLINK("https://iate.europa.eu/entry/result/3620524/all", "3620524")</f>
        <v>3620524</v>
      </c>
      <c r="B311" t="inlineStr">
        <is>
          <t>LAW;SOCIAL QUESTIONS</t>
        </is>
      </c>
      <c r="C311" t="inlineStr">
        <is>
          <t>LAW|rights and freedoms|rights of the individual|children's rights;SOCIAL QUESTIONS|social affairs|social problem|pornography|child pornography;LAW|criminal law|offence|crime against individuals|sexual offence</t>
        </is>
      </c>
      <c r="D311" t="inlineStr">
        <is>
          <t>yes</t>
        </is>
      </c>
      <c r="E311" t="inlineStr">
        <is>
          <t/>
        </is>
      </c>
      <c r="F311" t="inlineStr">
        <is>
          <t/>
        </is>
      </c>
      <c r="G311" t="inlineStr">
        <is>
          <t/>
        </is>
      </c>
      <c r="H311" t="inlineStr">
        <is>
          <t/>
        </is>
      </c>
      <c r="I311" t="inlineStr">
        <is>
          <t/>
        </is>
      </c>
      <c r="J311" t="inlineStr">
        <is>
          <t/>
        </is>
      </c>
      <c r="K311" t="inlineStr">
        <is>
          <t/>
        </is>
      </c>
      <c r="L311" t="inlineStr">
        <is>
          <t/>
        </is>
      </c>
      <c r="M311" t="inlineStr">
        <is>
          <t/>
        </is>
      </c>
      <c r="N311" t="inlineStr">
        <is>
          <t/>
        </is>
      </c>
      <c r="O311" t="inlineStr">
        <is>
          <t/>
        </is>
      </c>
      <c r="P311" t="inlineStr">
        <is>
          <t/>
        </is>
      </c>
      <c r="Q311" t="inlineStr">
        <is>
          <t/>
        </is>
      </c>
      <c r="R311" t="inlineStr">
        <is>
          <t/>
        </is>
      </c>
      <c r="S311" t="inlineStr">
        <is>
          <t/>
        </is>
      </c>
      <c r="T311" t="inlineStr">
        <is>
          <t/>
        </is>
      </c>
      <c r="U311" t="inlineStr">
        <is>
          <t/>
        </is>
      </c>
      <c r="V311" t="inlineStr">
        <is>
          <t/>
        </is>
      </c>
      <c r="W311" t="inlineStr">
        <is>
          <t/>
        </is>
      </c>
      <c r="X311" t="inlineStr">
        <is>
          <t/>
        </is>
      </c>
      <c r="Y311" t="inlineStr">
        <is>
          <t/>
        </is>
      </c>
      <c r="Z311" s="2" t="inlineStr">
        <is>
          <t>child exploitation material|
child sexual exploitation material|
CSEM|
CEM</t>
        </is>
      </c>
      <c r="AA311" s="2" t="inlineStr">
        <is>
          <t>1|
3|
3|
1</t>
        </is>
      </c>
      <c r="AB311" s="2" t="inlineStr">
        <is>
          <t xml:space="preserve">|
|
|
</t>
        </is>
      </c>
      <c r="AC311" t="inlineStr">
        <is>
          <t>all sexualised material
depicting children, including &lt;a href="https://iate.europa.eu/entry/result/152300/en" target="_blank"&gt;child sexual abuse material&lt;/a&gt;</t>
        </is>
      </c>
      <c r="AD311" t="inlineStr">
        <is>
          <t/>
        </is>
      </c>
      <c r="AE311" t="inlineStr">
        <is>
          <t/>
        </is>
      </c>
      <c r="AF311" t="inlineStr">
        <is>
          <t/>
        </is>
      </c>
      <c r="AG311" t="inlineStr">
        <is>
          <t/>
        </is>
      </c>
      <c r="AH311" t="inlineStr">
        <is>
          <t/>
        </is>
      </c>
      <c r="AI311" t="inlineStr">
        <is>
          <t/>
        </is>
      </c>
      <c r="AJ311" t="inlineStr">
        <is>
          <t/>
        </is>
      </c>
      <c r="AK311" t="inlineStr">
        <is>
          <t/>
        </is>
      </c>
      <c r="AL311" s="2" t="inlineStr">
        <is>
          <t>lasta seksuaalisesti esittävä kuvamateriaali</t>
        </is>
      </c>
      <c r="AM311" s="2" t="inlineStr">
        <is>
          <t>3</t>
        </is>
      </c>
      <c r="AN311" s="2" t="inlineStr">
        <is>
          <t/>
        </is>
      </c>
      <c r="AO311" t="inlineStr">
        <is>
          <t/>
        </is>
      </c>
      <c r="AP311" t="inlineStr">
        <is>
          <t/>
        </is>
      </c>
      <c r="AQ311" t="inlineStr">
        <is>
          <t/>
        </is>
      </c>
      <c r="AR311" t="inlineStr">
        <is>
          <t/>
        </is>
      </c>
      <c r="AS311" t="inlineStr">
        <is>
          <t/>
        </is>
      </c>
      <c r="AT311" t="inlineStr">
        <is>
          <t/>
        </is>
      </c>
      <c r="AU311" t="inlineStr">
        <is>
          <t/>
        </is>
      </c>
      <c r="AV311" t="inlineStr">
        <is>
          <t/>
        </is>
      </c>
      <c r="AW311" t="inlineStr">
        <is>
          <t/>
        </is>
      </c>
      <c r="AX311" t="inlineStr">
        <is>
          <t/>
        </is>
      </c>
      <c r="AY311" t="inlineStr">
        <is>
          <t/>
        </is>
      </c>
      <c r="AZ311" t="inlineStr">
        <is>
          <t/>
        </is>
      </c>
      <c r="BA311" t="inlineStr">
        <is>
          <t/>
        </is>
      </c>
      <c r="BB311" t="inlineStr">
        <is>
          <t/>
        </is>
      </c>
      <c r="BC311" t="inlineStr">
        <is>
          <t/>
        </is>
      </c>
      <c r="BD311" t="inlineStr">
        <is>
          <t/>
        </is>
      </c>
      <c r="BE311" t="inlineStr">
        <is>
          <t/>
        </is>
      </c>
      <c r="BF311" t="inlineStr">
        <is>
          <t/>
        </is>
      </c>
      <c r="BG311" t="inlineStr">
        <is>
          <t/>
        </is>
      </c>
      <c r="BH311" t="inlineStr">
        <is>
          <t/>
        </is>
      </c>
      <c r="BI311" t="inlineStr">
        <is>
          <t/>
        </is>
      </c>
      <c r="BJ311" s="2" t="inlineStr">
        <is>
          <t>vaikų seksualinio išnaudojimo medžiaga</t>
        </is>
      </c>
      <c r="BK311" s="2" t="inlineStr">
        <is>
          <t>3</t>
        </is>
      </c>
      <c r="BL311" s="2" t="inlineStr">
        <is>
          <t/>
        </is>
      </c>
      <c r="BM311" t="inlineStr">
        <is>
          <t/>
        </is>
      </c>
      <c r="BN311" t="inlineStr">
        <is>
          <t/>
        </is>
      </c>
      <c r="BO311" t="inlineStr">
        <is>
          <t/>
        </is>
      </c>
      <c r="BP311" t="inlineStr">
        <is>
          <t/>
        </is>
      </c>
      <c r="BQ311" t="inlineStr">
        <is>
          <t/>
        </is>
      </c>
      <c r="BR311" t="inlineStr">
        <is>
          <t/>
        </is>
      </c>
      <c r="BS311" t="inlineStr">
        <is>
          <t/>
        </is>
      </c>
      <c r="BT311" t="inlineStr">
        <is>
          <t/>
        </is>
      </c>
      <c r="BU311" t="inlineStr">
        <is>
          <t/>
        </is>
      </c>
      <c r="BV311" t="inlineStr">
        <is>
          <t/>
        </is>
      </c>
      <c r="BW311" t="inlineStr">
        <is>
          <t/>
        </is>
      </c>
      <c r="BX311" t="inlineStr">
        <is>
          <t/>
        </is>
      </c>
      <c r="BY311" t="inlineStr">
        <is>
          <t/>
        </is>
      </c>
      <c r="BZ311" t="inlineStr">
        <is>
          <t/>
        </is>
      </c>
      <c r="CA311" t="inlineStr">
        <is>
          <t/>
        </is>
      </c>
      <c r="CB311" t="inlineStr">
        <is>
          <t/>
        </is>
      </c>
      <c r="CC311" t="inlineStr">
        <is>
          <t/>
        </is>
      </c>
      <c r="CD311" t="inlineStr">
        <is>
          <t/>
        </is>
      </c>
      <c r="CE311" t="inlineStr">
        <is>
          <t/>
        </is>
      </c>
      <c r="CF311" t="inlineStr">
        <is>
          <t/>
        </is>
      </c>
      <c r="CG311" t="inlineStr">
        <is>
          <t/>
        </is>
      </c>
      <c r="CH311" t="inlineStr">
        <is>
          <t/>
        </is>
      </c>
      <c r="CI311" t="inlineStr">
        <is>
          <t/>
        </is>
      </c>
      <c r="CJ311" t="inlineStr">
        <is>
          <t/>
        </is>
      </c>
      <c r="CK311" t="inlineStr">
        <is>
          <t/>
        </is>
      </c>
      <c r="CL311" t="inlineStr">
        <is>
          <t/>
        </is>
      </c>
      <c r="CM311" t="inlineStr">
        <is>
          <t/>
        </is>
      </c>
      <c r="CN311" t="inlineStr">
        <is>
          <t/>
        </is>
      </c>
      <c r="CO311" t="inlineStr">
        <is>
          <t/>
        </is>
      </c>
      <c r="CP311" t="inlineStr">
        <is>
          <t/>
        </is>
      </c>
      <c r="CQ311" t="inlineStr">
        <is>
          <t/>
        </is>
      </c>
      <c r="CR311" t="inlineStr">
        <is>
          <t/>
        </is>
      </c>
      <c r="CS311" t="inlineStr">
        <is>
          <t/>
        </is>
      </c>
      <c r="CT311" t="inlineStr">
        <is>
          <t/>
        </is>
      </c>
      <c r="CU311" t="inlineStr">
        <is>
          <t/>
        </is>
      </c>
      <c r="CV311" t="inlineStr">
        <is>
          <t/>
        </is>
      </c>
      <c r="CW311" t="inlineStr">
        <is>
          <t/>
        </is>
      </c>
    </row>
    <row r="312">
      <c r="A312" s="1" t="str">
        <f>HYPERLINK("https://iate.europa.eu/entry/result/3569897/all", "3569897")</f>
        <v>3569897</v>
      </c>
      <c r="B312" t="inlineStr">
        <is>
          <t>TRADE</t>
        </is>
      </c>
      <c r="C312" t="inlineStr">
        <is>
          <t>TRADE|consumption|consumer</t>
        </is>
      </c>
      <c r="D312" t="inlineStr">
        <is>
          <t>yes</t>
        </is>
      </c>
      <c r="E312" t="inlineStr">
        <is>
          <t/>
        </is>
      </c>
      <c r="F312" s="2" t="inlineStr">
        <is>
          <t>механизъм за взаимна помощ в рамките на СОЗП</t>
        </is>
      </c>
      <c r="G312" s="2" t="inlineStr">
        <is>
          <t>3</t>
        </is>
      </c>
      <c r="H312" s="2" t="inlineStr">
        <is>
          <t/>
        </is>
      </c>
      <c r="I312" t="inlineStr">
        <is>
          <t/>
        </is>
      </c>
      <c r="J312" s="2" t="inlineStr">
        <is>
          <t>mechanismus vzájemné pomoci v rámci SOOS|
mechanismus vzájemné pomoci</t>
        </is>
      </c>
      <c r="K312" s="2" t="inlineStr">
        <is>
          <t>3|
3</t>
        </is>
      </c>
      <c r="L312" s="2" t="inlineStr">
        <is>
          <t xml:space="preserve">|
</t>
        </is>
      </c>
      <c r="M312" t="inlineStr">
        <is>
          <t>právní rámec EU pro vzájemnou výměnu informací a pro přeshraniční opatření k vymáhání práva při spolupráci v oblasti ochrany spotřebitele</t>
        </is>
      </c>
      <c r="N312" s="2" t="inlineStr">
        <is>
          <t>mekanisme for gensidig bistand|
CPC-mekanisme for gensidig bistand</t>
        </is>
      </c>
      <c r="O312" s="2" t="inlineStr">
        <is>
          <t>3|
3</t>
        </is>
      </c>
      <c r="P312" s="2" t="inlineStr">
        <is>
          <t xml:space="preserve">|
</t>
        </is>
      </c>
      <c r="Q312" t="inlineStr">
        <is>
          <t>ramme for gensidig udveksling af oplysninger og iværksættelse af grænseoverskridende håndhævelsesforanstaltninger</t>
        </is>
      </c>
      <c r="R312" s="2" t="inlineStr">
        <is>
          <t>Amtshilfemechanismus</t>
        </is>
      </c>
      <c r="S312" s="2" t="inlineStr">
        <is>
          <t>3</t>
        </is>
      </c>
      <c r="T312" s="2" t="inlineStr">
        <is>
          <t/>
        </is>
      </c>
      <c r="U312" t="inlineStr">
        <is>
          <t>Mechanismus zur Bekämpfung von Verstößen innerhalb der Union, die Verbraucher in einem Mitgliedstaat betreffen, aber über ein grenzüberschreitendes Element verfügen</t>
        </is>
      </c>
      <c r="V312" t="inlineStr">
        <is>
          <t/>
        </is>
      </c>
      <c r="W312" t="inlineStr">
        <is>
          <t/>
        </is>
      </c>
      <c r="X312" t="inlineStr">
        <is>
          <t/>
        </is>
      </c>
      <c r="Y312" t="inlineStr">
        <is>
          <t/>
        </is>
      </c>
      <c r="Z312" s="2" t="inlineStr">
        <is>
          <t>CPC mutual assistance mechanism|
mutual assistance mechanism</t>
        </is>
      </c>
      <c r="AA312" s="2" t="inlineStr">
        <is>
          <t>3|
3</t>
        </is>
      </c>
      <c r="AB312" s="2" t="inlineStr">
        <is>
          <t xml:space="preserve">|
</t>
        </is>
      </c>
      <c r="AC312" t="inlineStr">
        <is>
          <t>EU framework for mutual exchanges of information and cross-border enforcement actions in relation to consumer protection cooperation</t>
        </is>
      </c>
      <c r="AD312" s="2" t="inlineStr">
        <is>
          <t>mecanismo de asistencia mutua|
mecanismo de asistencia mutua CPC</t>
        </is>
      </c>
      <c r="AE312" s="2" t="inlineStr">
        <is>
          <t>3|
3</t>
        </is>
      </c>
      <c r="AF312" s="2" t="inlineStr">
        <is>
          <t xml:space="preserve">|
</t>
        </is>
      </c>
      <c r="AG312" t="inlineStr">
        <is>
          <t>Instrumento que ofrece un marco jurídico claro y completo para el intercambio mutuo de información y para las medidas transfronterizas.</t>
        </is>
      </c>
      <c r="AH312" s="2" t="inlineStr">
        <is>
          <t>vastastikuse abi mehhanism|
tarbijakaitsealase koostöö vastastikuse abi mehhanism</t>
        </is>
      </c>
      <c r="AI312" s="2" t="inlineStr">
        <is>
          <t>3|
3</t>
        </is>
      </c>
      <c r="AJ312" s="2" t="inlineStr">
        <is>
          <t xml:space="preserve">|
</t>
        </is>
      </c>
      <c r="AK312" t="inlineStr">
        <is>
          <t>ELi raamistik vastastikuseks teabevahetuseks ja piiriülesteks täitmise tagamise meetmeteks tarbijakaitsealase koostöö valdkonnas</t>
        </is>
      </c>
      <c r="AL312" s="2" t="inlineStr">
        <is>
          <t>keskinäisen avunannon mekanismi|
CPC:n keskinäinen avunantomekanismi</t>
        </is>
      </c>
      <c r="AM312" s="2" t="inlineStr">
        <is>
          <t>3|
3</t>
        </is>
      </c>
      <c r="AN312" s="2" t="inlineStr">
        <is>
          <t xml:space="preserve">|
</t>
        </is>
      </c>
      <c r="AO312" t="inlineStr">
        <is>
          <t>EU:n kehys keskinäiselle tiedonvaihdolle ja rajatylittäville täytäntöönpanotoimille kuluttajansuojaa koskevan yhteistyön alalla</t>
        </is>
      </c>
      <c r="AP312" s="2" t="inlineStr">
        <is>
          <t>mécanisme d’assistance mutuelle du réseau CPC|
mécanisme d’assistance mutuelle</t>
        </is>
      </c>
      <c r="AQ312" s="2" t="inlineStr">
        <is>
          <t>3|
3</t>
        </is>
      </c>
      <c r="AR312" s="2" t="inlineStr">
        <is>
          <t xml:space="preserve">|
</t>
        </is>
      </c>
      <c r="AS312" t="inlineStr">
        <is>
          <t>mécanisme utilisé pour traiter les infractions internes à l’Union européenne qui affectent les consommateurs d’un État membre, mais présentent un élément transfrontière</t>
        </is>
      </c>
      <c r="AT312" s="2" t="inlineStr">
        <is>
          <t>an sásra um chúnamh frithpháirteach</t>
        </is>
      </c>
      <c r="AU312" s="2" t="inlineStr">
        <is>
          <t>3</t>
        </is>
      </c>
      <c r="AV312" s="2" t="inlineStr">
        <is>
          <t/>
        </is>
      </c>
      <c r="AW312" t="inlineStr">
        <is>
          <t/>
        </is>
      </c>
      <c r="AX312" s="2" t="inlineStr">
        <is>
          <t>mehanizam uzajamne pomoći|
mehanizam uzajamne pomoći u okviru CPC-a</t>
        </is>
      </c>
      <c r="AY312" s="2" t="inlineStr">
        <is>
          <t>3|
3</t>
        </is>
      </c>
      <c r="AZ312" s="2" t="inlineStr">
        <is>
          <t xml:space="preserve">|
</t>
        </is>
      </c>
      <c r="BA312" t="inlineStr">
        <is>
          <t/>
        </is>
      </c>
      <c r="BB312" s="2" t="inlineStr">
        <is>
          <t>kölcsönös segítségnyújtási mechanizmus</t>
        </is>
      </c>
      <c r="BC312" s="2" t="inlineStr">
        <is>
          <t>3</t>
        </is>
      </c>
      <c r="BD312" s="2" t="inlineStr">
        <is>
          <t/>
        </is>
      </c>
      <c r="BE312" t="inlineStr">
        <is>
          <t>fogyasztóvédelmi együttműködés keretében történő információcserére és a határokon átnyúló intézkedésekre lehetőséget adó keret</t>
        </is>
      </c>
      <c r="BF312" s="2" t="inlineStr">
        <is>
          <t>meccanismo di assistenza reciproca nel quadro della CPC|
meccanismo di assistenza reciproca</t>
        </is>
      </c>
      <c r="BG312" s="2" t="inlineStr">
        <is>
          <t>3|
3</t>
        </is>
      </c>
      <c r="BH312" s="2" t="inlineStr">
        <is>
          <t xml:space="preserve">|
</t>
        </is>
      </c>
      <c r="BI312" t="inlineStr">
        <is>
          <t>quadro giuridico chiaro ed esauriente in materia di reciproco scambio di informazioni e di interventi transfrontalieri in caso di infrazione intracomunitaria alla normativa che tutela gli interessi dei consumatori previsto dal regolamento sulla cooperazione per la tutela dei consumatori (regolamento CPC)</t>
        </is>
      </c>
      <c r="BJ312" s="2" t="inlineStr">
        <is>
          <t>BVPS savitarpio pagalbos mechanizmas</t>
        </is>
      </c>
      <c r="BK312" s="2" t="inlineStr">
        <is>
          <t>3</t>
        </is>
      </c>
      <c r="BL312" s="2" t="inlineStr">
        <is>
          <t/>
        </is>
      </c>
      <c r="BM312" t="inlineStr">
        <is>
          <t/>
        </is>
      </c>
      <c r="BN312" s="2" t="inlineStr">
        <is>
          <t>savstarpējās palīdzības mehanisms</t>
        </is>
      </c>
      <c r="BO312" s="2" t="inlineStr">
        <is>
          <t>2</t>
        </is>
      </c>
      <c r="BP312" s="2" t="inlineStr">
        <is>
          <t/>
        </is>
      </c>
      <c r="BQ312" t="inlineStr">
        <is>
          <t/>
        </is>
      </c>
      <c r="BR312" s="2" t="inlineStr">
        <is>
          <t>mekkaniżmu ta' assistenza reċiproka|
mekkaniżmu ta' assistenza reċiproka tas-CPC</t>
        </is>
      </c>
      <c r="BS312" s="2" t="inlineStr">
        <is>
          <t>3|
3</t>
        </is>
      </c>
      <c r="BT312" s="2" t="inlineStr">
        <is>
          <t xml:space="preserve">|
</t>
        </is>
      </c>
      <c r="BU312" t="inlineStr">
        <is>
          <t>qafas legali tal-UE ċar u komprensiv għall-iskambji reċiproċi ta' informazzjoni u għall-interventi ta' nfurzar transfruntier f'każ ta' ksur intra-Komunitarju tal-liġi dwar il-protezzjoni tal-konsumatur (l-Artikolu 8 tar-Regolament CPC&lt;sup&gt;1&lt;/sup&gt;)&lt;p&gt;&lt;sup&gt;1&lt;/sup&gt; Regolament CPC [ &lt;a href="/entry/result/3568750/all" id="ENTRY_TO_ENTRY_CONVERTER" target="_blank"&gt;IATE:3568750&lt;/a&gt; ]&lt;/p&gt;</t>
        </is>
      </c>
      <c r="BV312" s="2" t="inlineStr">
        <is>
          <t>SCB-mechanisme voor wederzijdse bijstand|
mechanisme voor wederzijdse bijstand</t>
        </is>
      </c>
      <c r="BW312" s="2" t="inlineStr">
        <is>
          <t>2|
3</t>
        </is>
      </c>
      <c r="BX312" s="2" t="inlineStr">
        <is>
          <t xml:space="preserve">|
</t>
        </is>
      </c>
      <c r="BY312" t="inlineStr">
        <is>
          <t>juridisch kader in de EU voor wederzijdse uitwisseling van informatie en grensoverschrijdende handhavingsacties dat het mogelijk maakt om wetgeving op het gebied van consumentenbescherming over grenzen heen te handhaven</t>
        </is>
      </c>
      <c r="BZ312" s="2" t="inlineStr">
        <is>
          <t>mechanizm wzajemnej pomocy</t>
        </is>
      </c>
      <c r="CA312" s="2" t="inlineStr">
        <is>
          <t>3</t>
        </is>
      </c>
      <c r="CB312" s="2" t="inlineStr">
        <is>
          <t/>
        </is>
      </c>
      <c r="CC312" t="inlineStr">
        <is>
          <t>unijny mechanizm wymiany informacji i egzekwowania prawa służący przeciwdziałaniu naruszeniom wewnątrzunijnym, które wywierają wpływ na konsumentów w jednym państwie członkowskim, ale zawierają również element transgraniczny</t>
        </is>
      </c>
      <c r="CD312" s="2" t="inlineStr">
        <is>
          <t>mecanismo de assistência mútua CDC|
mecanismo de assistência mútua</t>
        </is>
      </c>
      <c r="CE312" s="2" t="inlineStr">
        <is>
          <t>3|
3</t>
        </is>
      </c>
      <c r="CF312" s="2" t="inlineStr">
        <is>
          <t xml:space="preserve">|
</t>
        </is>
      </c>
      <c r="CG312" t="inlineStr">
        <is>
          <t/>
        </is>
      </c>
      <c r="CH312" s="2" t="inlineStr">
        <is>
          <t>mecanism de asistență reciprocă|
mecanism de asistență reciprocă CPC</t>
        </is>
      </c>
      <c r="CI312" s="2" t="inlineStr">
        <is>
          <t>3|
3</t>
        </is>
      </c>
      <c r="CJ312" s="2" t="inlineStr">
        <is>
          <t xml:space="preserve">|
</t>
        </is>
      </c>
      <c r="CK312" t="inlineStr">
        <is>
          <t>un cadru juridic clar și cuprinzător al UE un cadru juridic clar și cuprinzător pentru schimburi reciproce de informații și acțiuni transfrontaliere de asigurare a aplicării legii în domeniul cooperării privind protecția consumatorilor</t>
        </is>
      </c>
      <c r="CL312" s="2" t="inlineStr">
        <is>
          <t>mechanizmus vzájomnej pomoci</t>
        </is>
      </c>
      <c r="CM312" s="2" t="inlineStr">
        <is>
          <t>3</t>
        </is>
      </c>
      <c r="CN312" s="2" t="inlineStr">
        <is>
          <t/>
        </is>
      </c>
      <c r="CO312" t="inlineStr">
        <is>
          <t>právny rámec Európskej únie pre vzájomnú výmenu informácií a opatrenia na cezhraničné presadzovanie právnych predpisov v súvislosti so spoluprácou v oblasti ochrany spotrebiteľa</t>
        </is>
      </c>
      <c r="CP312" s="2" t="inlineStr">
        <is>
          <t>mehanizem vzajemne pomoči</t>
        </is>
      </c>
      <c r="CQ312" s="2" t="inlineStr">
        <is>
          <t>3</t>
        </is>
      </c>
      <c r="CR312" s="2" t="inlineStr">
        <is>
          <t/>
        </is>
      </c>
      <c r="CS312" t="inlineStr">
        <is>
          <t/>
        </is>
      </c>
      <c r="CT312" s="2" t="inlineStr">
        <is>
          <t>mekanism för ömsesidigt bistånd</t>
        </is>
      </c>
      <c r="CU312" s="2" t="inlineStr">
        <is>
          <t>3</t>
        </is>
      </c>
      <c r="CV312" s="2" t="inlineStr">
        <is>
          <t/>
        </is>
      </c>
      <c r="CW312" t="inlineStr">
        <is>
          <t/>
        </is>
      </c>
    </row>
    <row r="313">
      <c r="A313" s="1" t="str">
        <f>HYPERLINK("https://iate.europa.eu/entry/result/3627619/all", "3627619")</f>
        <v>3627619</v>
      </c>
      <c r="B313" t="inlineStr">
        <is>
          <t>EDUCATION AND COMMUNICATIONS</t>
        </is>
      </c>
      <c r="C313" t="inlineStr">
        <is>
          <t>EDUCATION AND COMMUNICATIONS|communications|communications systems|telecommunications;EDUCATION AND COMMUNICATIONS|information technology and data processing</t>
        </is>
      </c>
      <c r="D313" t="inlineStr">
        <is>
          <t>yes</t>
        </is>
      </c>
      <c r="E313" t="inlineStr">
        <is>
          <t/>
        </is>
      </c>
      <c r="F313" t="inlineStr">
        <is>
          <t/>
        </is>
      </c>
      <c r="G313" t="inlineStr">
        <is>
          <t/>
        </is>
      </c>
      <c r="H313" t="inlineStr">
        <is>
          <t/>
        </is>
      </c>
      <c r="I313" t="inlineStr">
        <is>
          <t/>
        </is>
      </c>
      <c r="J313" t="inlineStr">
        <is>
          <t/>
        </is>
      </c>
      <c r="K313" t="inlineStr">
        <is>
          <t/>
        </is>
      </c>
      <c r="L313" t="inlineStr">
        <is>
          <t/>
        </is>
      </c>
      <c r="M313" t="inlineStr">
        <is>
          <t/>
        </is>
      </c>
      <c r="N313" t="inlineStr">
        <is>
          <t/>
        </is>
      </c>
      <c r="O313" t="inlineStr">
        <is>
          <t/>
        </is>
      </c>
      <c r="P313" t="inlineStr">
        <is>
          <t/>
        </is>
      </c>
      <c r="Q313" t="inlineStr">
        <is>
          <t/>
        </is>
      </c>
      <c r="R313" t="inlineStr">
        <is>
          <t/>
        </is>
      </c>
      <c r="S313" t="inlineStr">
        <is>
          <t/>
        </is>
      </c>
      <c r="T313" t="inlineStr">
        <is>
          <t/>
        </is>
      </c>
      <c r="U313" t="inlineStr">
        <is>
          <t/>
        </is>
      </c>
      <c r="V313" t="inlineStr">
        <is>
          <t/>
        </is>
      </c>
      <c r="W313" t="inlineStr">
        <is>
          <t/>
        </is>
      </c>
      <c r="X313" t="inlineStr">
        <is>
          <t/>
        </is>
      </c>
      <c r="Y313" t="inlineStr">
        <is>
          <t/>
        </is>
      </c>
      <c r="Z313" s="2" t="inlineStr">
        <is>
          <t>waiting room|
lobby</t>
        </is>
      </c>
      <c r="AA313" s="2" t="inlineStr">
        <is>
          <t>3|
3</t>
        </is>
      </c>
      <c r="AB313" s="2" t="inlineStr">
        <is>
          <t xml:space="preserve">|
</t>
        </is>
      </c>
      <c r="AC313" t="inlineStr">
        <is>
          <t>a feature that allows the host to control when a participant joins the meeting.</t>
        </is>
      </c>
      <c r="AD313" t="inlineStr">
        <is>
          <t/>
        </is>
      </c>
      <c r="AE313" t="inlineStr">
        <is>
          <t/>
        </is>
      </c>
      <c r="AF313" t="inlineStr">
        <is>
          <t/>
        </is>
      </c>
      <c r="AG313" t="inlineStr">
        <is>
          <t/>
        </is>
      </c>
      <c r="AH313" t="inlineStr">
        <is>
          <t/>
        </is>
      </c>
      <c r="AI313" t="inlineStr">
        <is>
          <t/>
        </is>
      </c>
      <c r="AJ313" t="inlineStr">
        <is>
          <t/>
        </is>
      </c>
      <c r="AK313" t="inlineStr">
        <is>
          <t/>
        </is>
      </c>
      <c r="AL313" s="2" t="inlineStr">
        <is>
          <t>odotustila|
odotusaula</t>
        </is>
      </c>
      <c r="AM313" s="2" t="inlineStr">
        <is>
          <t>3|
3</t>
        </is>
      </c>
      <c r="AN313" s="2" t="inlineStr">
        <is>
          <t xml:space="preserve">|
</t>
        </is>
      </c>
      <c r="AO313" t="inlineStr">
        <is>
          <t>virtuaalinen tila, jossa &lt;a href="https://iate.europa.eu/entry/result/2222229/fi" target="_blank"&gt;verkkokokoukseen&lt;/a&gt; kutsuttu henkilö odottaa, että hänet päästetään mukaan kokoukseen</t>
        </is>
      </c>
      <c r="AP313" t="inlineStr">
        <is>
          <t/>
        </is>
      </c>
      <c r="AQ313" t="inlineStr">
        <is>
          <t/>
        </is>
      </c>
      <c r="AR313" t="inlineStr">
        <is>
          <t/>
        </is>
      </c>
      <c r="AS313" t="inlineStr">
        <is>
          <t/>
        </is>
      </c>
      <c r="AT313" t="inlineStr">
        <is>
          <t/>
        </is>
      </c>
      <c r="AU313" t="inlineStr">
        <is>
          <t/>
        </is>
      </c>
      <c r="AV313" t="inlineStr">
        <is>
          <t/>
        </is>
      </c>
      <c r="AW313" t="inlineStr">
        <is>
          <t/>
        </is>
      </c>
      <c r="AX313" t="inlineStr">
        <is>
          <t/>
        </is>
      </c>
      <c r="AY313" t="inlineStr">
        <is>
          <t/>
        </is>
      </c>
      <c r="AZ313" t="inlineStr">
        <is>
          <t/>
        </is>
      </c>
      <c r="BA313" t="inlineStr">
        <is>
          <t/>
        </is>
      </c>
      <c r="BB313" t="inlineStr">
        <is>
          <t/>
        </is>
      </c>
      <c r="BC313" t="inlineStr">
        <is>
          <t/>
        </is>
      </c>
      <c r="BD313" t="inlineStr">
        <is>
          <t/>
        </is>
      </c>
      <c r="BE313" t="inlineStr">
        <is>
          <t/>
        </is>
      </c>
      <c r="BF313" t="inlineStr">
        <is>
          <t/>
        </is>
      </c>
      <c r="BG313" t="inlineStr">
        <is>
          <t/>
        </is>
      </c>
      <c r="BH313" t="inlineStr">
        <is>
          <t/>
        </is>
      </c>
      <c r="BI313" t="inlineStr">
        <is>
          <t/>
        </is>
      </c>
      <c r="BJ313" t="inlineStr">
        <is>
          <t/>
        </is>
      </c>
      <c r="BK313" t="inlineStr">
        <is>
          <t/>
        </is>
      </c>
      <c r="BL313" t="inlineStr">
        <is>
          <t/>
        </is>
      </c>
      <c r="BM313" t="inlineStr">
        <is>
          <t/>
        </is>
      </c>
      <c r="BN313" t="inlineStr">
        <is>
          <t/>
        </is>
      </c>
      <c r="BO313" t="inlineStr">
        <is>
          <t/>
        </is>
      </c>
      <c r="BP313" t="inlineStr">
        <is>
          <t/>
        </is>
      </c>
      <c r="BQ313" t="inlineStr">
        <is>
          <t/>
        </is>
      </c>
      <c r="BR313" t="inlineStr">
        <is>
          <t/>
        </is>
      </c>
      <c r="BS313" t="inlineStr">
        <is>
          <t/>
        </is>
      </c>
      <c r="BT313" t="inlineStr">
        <is>
          <t/>
        </is>
      </c>
      <c r="BU313" t="inlineStr">
        <is>
          <t/>
        </is>
      </c>
      <c r="BV313" t="inlineStr">
        <is>
          <t/>
        </is>
      </c>
      <c r="BW313" t="inlineStr">
        <is>
          <t/>
        </is>
      </c>
      <c r="BX313" t="inlineStr">
        <is>
          <t/>
        </is>
      </c>
      <c r="BY313" t="inlineStr">
        <is>
          <t/>
        </is>
      </c>
      <c r="BZ313" t="inlineStr">
        <is>
          <t/>
        </is>
      </c>
      <c r="CA313" t="inlineStr">
        <is>
          <t/>
        </is>
      </c>
      <c r="CB313" t="inlineStr">
        <is>
          <t/>
        </is>
      </c>
      <c r="CC313" t="inlineStr">
        <is>
          <t/>
        </is>
      </c>
      <c r="CD313" t="inlineStr">
        <is>
          <t/>
        </is>
      </c>
      <c r="CE313" t="inlineStr">
        <is>
          <t/>
        </is>
      </c>
      <c r="CF313" t="inlineStr">
        <is>
          <t/>
        </is>
      </c>
      <c r="CG313" t="inlineStr">
        <is>
          <t/>
        </is>
      </c>
      <c r="CH313" t="inlineStr">
        <is>
          <t/>
        </is>
      </c>
      <c r="CI313" t="inlineStr">
        <is>
          <t/>
        </is>
      </c>
      <c r="CJ313" t="inlineStr">
        <is>
          <t/>
        </is>
      </c>
      <c r="CK313" t="inlineStr">
        <is>
          <t/>
        </is>
      </c>
      <c r="CL313" t="inlineStr">
        <is>
          <t/>
        </is>
      </c>
      <c r="CM313" t="inlineStr">
        <is>
          <t/>
        </is>
      </c>
      <c r="CN313" t="inlineStr">
        <is>
          <t/>
        </is>
      </c>
      <c r="CO313" t="inlineStr">
        <is>
          <t/>
        </is>
      </c>
      <c r="CP313" t="inlineStr">
        <is>
          <t/>
        </is>
      </c>
      <c r="CQ313" t="inlineStr">
        <is>
          <t/>
        </is>
      </c>
      <c r="CR313" t="inlineStr">
        <is>
          <t/>
        </is>
      </c>
      <c r="CS313" t="inlineStr">
        <is>
          <t/>
        </is>
      </c>
      <c r="CT313" t="inlineStr">
        <is>
          <t/>
        </is>
      </c>
      <c r="CU313" t="inlineStr">
        <is>
          <t/>
        </is>
      </c>
      <c r="CV313" t="inlineStr">
        <is>
          <t/>
        </is>
      </c>
      <c r="CW313" t="inlineStr">
        <is>
          <t/>
        </is>
      </c>
    </row>
    <row r="314">
      <c r="A314" s="1" t="str">
        <f>HYPERLINK("https://iate.europa.eu/entry/result/3627159/all", "3627159")</f>
        <v>3627159</v>
      </c>
      <c r="B314" t="inlineStr">
        <is>
          <t>EDUCATION AND COMMUNICATIONS</t>
        </is>
      </c>
      <c r="C314" t="inlineStr">
        <is>
          <t>EDUCATION AND COMMUNICATIONS|information technology and data processing</t>
        </is>
      </c>
      <c r="D314" t="inlineStr">
        <is>
          <t>yes</t>
        </is>
      </c>
      <c r="E314" t="inlineStr">
        <is>
          <t/>
        </is>
      </c>
      <c r="F314" t="inlineStr">
        <is>
          <t/>
        </is>
      </c>
      <c r="G314" t="inlineStr">
        <is>
          <t/>
        </is>
      </c>
      <c r="H314" t="inlineStr">
        <is>
          <t/>
        </is>
      </c>
      <c r="I314" t="inlineStr">
        <is>
          <t/>
        </is>
      </c>
      <c r="J314" t="inlineStr">
        <is>
          <t/>
        </is>
      </c>
      <c r="K314" t="inlineStr">
        <is>
          <t/>
        </is>
      </c>
      <c r="L314" t="inlineStr">
        <is>
          <t/>
        </is>
      </c>
      <c r="M314" t="inlineStr">
        <is>
          <t/>
        </is>
      </c>
      <c r="N314" t="inlineStr">
        <is>
          <t/>
        </is>
      </c>
      <c r="O314" t="inlineStr">
        <is>
          <t/>
        </is>
      </c>
      <c r="P314" t="inlineStr">
        <is>
          <t/>
        </is>
      </c>
      <c r="Q314" t="inlineStr">
        <is>
          <t/>
        </is>
      </c>
      <c r="R314" t="inlineStr">
        <is>
          <t/>
        </is>
      </c>
      <c r="S314" t="inlineStr">
        <is>
          <t/>
        </is>
      </c>
      <c r="T314" t="inlineStr">
        <is>
          <t/>
        </is>
      </c>
      <c r="U314" t="inlineStr">
        <is>
          <t/>
        </is>
      </c>
      <c r="V314" t="inlineStr">
        <is>
          <t/>
        </is>
      </c>
      <c r="W314" t="inlineStr">
        <is>
          <t/>
        </is>
      </c>
      <c r="X314" t="inlineStr">
        <is>
          <t/>
        </is>
      </c>
      <c r="Y314" t="inlineStr">
        <is>
          <t/>
        </is>
      </c>
      <c r="Z314" s="2" t="inlineStr">
        <is>
          <t>background filter|
background effect</t>
        </is>
      </c>
      <c r="AA314" s="2" t="inlineStr">
        <is>
          <t>3|
3</t>
        </is>
      </c>
      <c r="AB314" s="2" t="inlineStr">
        <is>
          <t xml:space="preserve">|
</t>
        </is>
      </c>
      <c r="AC314" t="inlineStr">
        <is>
          <t/>
        </is>
      </c>
      <c r="AD314" t="inlineStr">
        <is>
          <t/>
        </is>
      </c>
      <c r="AE314" t="inlineStr">
        <is>
          <t/>
        </is>
      </c>
      <c r="AF314" t="inlineStr">
        <is>
          <t/>
        </is>
      </c>
      <c r="AG314" t="inlineStr">
        <is>
          <t/>
        </is>
      </c>
      <c r="AH314" t="inlineStr">
        <is>
          <t/>
        </is>
      </c>
      <c r="AI314" t="inlineStr">
        <is>
          <t/>
        </is>
      </c>
      <c r="AJ314" t="inlineStr">
        <is>
          <t/>
        </is>
      </c>
      <c r="AK314" t="inlineStr">
        <is>
          <t/>
        </is>
      </c>
      <c r="AL314" s="2" t="inlineStr">
        <is>
          <t>taustasuodatin</t>
        </is>
      </c>
      <c r="AM314" s="2" t="inlineStr">
        <is>
          <t>3</t>
        </is>
      </c>
      <c r="AN314" s="2" t="inlineStr">
        <is>
          <t/>
        </is>
      </c>
      <c r="AO314" t="inlineStr">
        <is>
          <t>toiminto, jonka avulla voi säätää videokuvan taustaa</t>
        </is>
      </c>
      <c r="AP314" t="inlineStr">
        <is>
          <t/>
        </is>
      </c>
      <c r="AQ314" t="inlineStr">
        <is>
          <t/>
        </is>
      </c>
      <c r="AR314" t="inlineStr">
        <is>
          <t/>
        </is>
      </c>
      <c r="AS314" t="inlineStr">
        <is>
          <t/>
        </is>
      </c>
      <c r="AT314" t="inlineStr">
        <is>
          <t/>
        </is>
      </c>
      <c r="AU314" t="inlineStr">
        <is>
          <t/>
        </is>
      </c>
      <c r="AV314" t="inlineStr">
        <is>
          <t/>
        </is>
      </c>
      <c r="AW314" t="inlineStr">
        <is>
          <t/>
        </is>
      </c>
      <c r="AX314" t="inlineStr">
        <is>
          <t/>
        </is>
      </c>
      <c r="AY314" t="inlineStr">
        <is>
          <t/>
        </is>
      </c>
      <c r="AZ314" t="inlineStr">
        <is>
          <t/>
        </is>
      </c>
      <c r="BA314" t="inlineStr">
        <is>
          <t/>
        </is>
      </c>
      <c r="BB314" t="inlineStr">
        <is>
          <t/>
        </is>
      </c>
      <c r="BC314" t="inlineStr">
        <is>
          <t/>
        </is>
      </c>
      <c r="BD314" t="inlineStr">
        <is>
          <t/>
        </is>
      </c>
      <c r="BE314" t="inlineStr">
        <is>
          <t/>
        </is>
      </c>
      <c r="BF314" t="inlineStr">
        <is>
          <t/>
        </is>
      </c>
      <c r="BG314" t="inlineStr">
        <is>
          <t/>
        </is>
      </c>
      <c r="BH314" t="inlineStr">
        <is>
          <t/>
        </is>
      </c>
      <c r="BI314" t="inlineStr">
        <is>
          <t/>
        </is>
      </c>
      <c r="BJ314" t="inlineStr">
        <is>
          <t/>
        </is>
      </c>
      <c r="BK314" t="inlineStr">
        <is>
          <t/>
        </is>
      </c>
      <c r="BL314" t="inlineStr">
        <is>
          <t/>
        </is>
      </c>
      <c r="BM314" t="inlineStr">
        <is>
          <t/>
        </is>
      </c>
      <c r="BN314" t="inlineStr">
        <is>
          <t/>
        </is>
      </c>
      <c r="BO314" t="inlineStr">
        <is>
          <t/>
        </is>
      </c>
      <c r="BP314" t="inlineStr">
        <is>
          <t/>
        </is>
      </c>
      <c r="BQ314" t="inlineStr">
        <is>
          <t/>
        </is>
      </c>
      <c r="BR314" t="inlineStr">
        <is>
          <t/>
        </is>
      </c>
      <c r="BS314" t="inlineStr">
        <is>
          <t/>
        </is>
      </c>
      <c r="BT314" t="inlineStr">
        <is>
          <t/>
        </is>
      </c>
      <c r="BU314" t="inlineStr">
        <is>
          <t/>
        </is>
      </c>
      <c r="BV314" t="inlineStr">
        <is>
          <t/>
        </is>
      </c>
      <c r="BW314" t="inlineStr">
        <is>
          <t/>
        </is>
      </c>
      <c r="BX314" t="inlineStr">
        <is>
          <t/>
        </is>
      </c>
      <c r="BY314" t="inlineStr">
        <is>
          <t/>
        </is>
      </c>
      <c r="BZ314" t="inlineStr">
        <is>
          <t/>
        </is>
      </c>
      <c r="CA314" t="inlineStr">
        <is>
          <t/>
        </is>
      </c>
      <c r="CB314" t="inlineStr">
        <is>
          <t/>
        </is>
      </c>
      <c r="CC314" t="inlineStr">
        <is>
          <t/>
        </is>
      </c>
      <c r="CD314" t="inlineStr">
        <is>
          <t/>
        </is>
      </c>
      <c r="CE314" t="inlineStr">
        <is>
          <t/>
        </is>
      </c>
      <c r="CF314" t="inlineStr">
        <is>
          <t/>
        </is>
      </c>
      <c r="CG314" t="inlineStr">
        <is>
          <t/>
        </is>
      </c>
      <c r="CH314" t="inlineStr">
        <is>
          <t/>
        </is>
      </c>
      <c r="CI314" t="inlineStr">
        <is>
          <t/>
        </is>
      </c>
      <c r="CJ314" t="inlineStr">
        <is>
          <t/>
        </is>
      </c>
      <c r="CK314" t="inlineStr">
        <is>
          <t/>
        </is>
      </c>
      <c r="CL314" t="inlineStr">
        <is>
          <t/>
        </is>
      </c>
      <c r="CM314" t="inlineStr">
        <is>
          <t/>
        </is>
      </c>
      <c r="CN314" t="inlineStr">
        <is>
          <t/>
        </is>
      </c>
      <c r="CO314" t="inlineStr">
        <is>
          <t/>
        </is>
      </c>
      <c r="CP314" t="inlineStr">
        <is>
          <t/>
        </is>
      </c>
      <c r="CQ314" t="inlineStr">
        <is>
          <t/>
        </is>
      </c>
      <c r="CR314" t="inlineStr">
        <is>
          <t/>
        </is>
      </c>
      <c r="CS314" t="inlineStr">
        <is>
          <t/>
        </is>
      </c>
      <c r="CT314" t="inlineStr">
        <is>
          <t/>
        </is>
      </c>
      <c r="CU314" t="inlineStr">
        <is>
          <t/>
        </is>
      </c>
      <c r="CV314" t="inlineStr">
        <is>
          <t/>
        </is>
      </c>
      <c r="CW314" t="inlineStr">
        <is>
          <t/>
        </is>
      </c>
    </row>
    <row r="315">
      <c r="A315" s="1" t="str">
        <f>HYPERLINK("https://iate.europa.eu/entry/result/3626859/all", "3626859")</f>
        <v>3626859</v>
      </c>
      <c r="B315" t="inlineStr">
        <is>
          <t>EDUCATION AND COMMUNICATIONS</t>
        </is>
      </c>
      <c r="C315" t="inlineStr">
        <is>
          <t>EDUCATION AND COMMUNICATIONS|information technology and data processing</t>
        </is>
      </c>
      <c r="D315" t="inlineStr">
        <is>
          <t>yes</t>
        </is>
      </c>
      <c r="E315" t="inlineStr">
        <is>
          <t/>
        </is>
      </c>
      <c r="F315" t="inlineStr">
        <is>
          <t/>
        </is>
      </c>
      <c r="G315" t="inlineStr">
        <is>
          <t/>
        </is>
      </c>
      <c r="H315" t="inlineStr">
        <is>
          <t/>
        </is>
      </c>
      <c r="I315" t="inlineStr">
        <is>
          <t/>
        </is>
      </c>
      <c r="J315" t="inlineStr">
        <is>
          <t/>
        </is>
      </c>
      <c r="K315" t="inlineStr">
        <is>
          <t/>
        </is>
      </c>
      <c r="L315" t="inlineStr">
        <is>
          <t/>
        </is>
      </c>
      <c r="M315" t="inlineStr">
        <is>
          <t/>
        </is>
      </c>
      <c r="N315" t="inlineStr">
        <is>
          <t/>
        </is>
      </c>
      <c r="O315" t="inlineStr">
        <is>
          <t/>
        </is>
      </c>
      <c r="P315" t="inlineStr">
        <is>
          <t/>
        </is>
      </c>
      <c r="Q315" t="inlineStr">
        <is>
          <t/>
        </is>
      </c>
      <c r="R315" t="inlineStr">
        <is>
          <t/>
        </is>
      </c>
      <c r="S315" t="inlineStr">
        <is>
          <t/>
        </is>
      </c>
      <c r="T315" t="inlineStr">
        <is>
          <t/>
        </is>
      </c>
      <c r="U315" t="inlineStr">
        <is>
          <t/>
        </is>
      </c>
      <c r="V315" t="inlineStr">
        <is>
          <t/>
        </is>
      </c>
      <c r="W315" t="inlineStr">
        <is>
          <t/>
        </is>
      </c>
      <c r="X315" t="inlineStr">
        <is>
          <t/>
        </is>
      </c>
      <c r="Y315" t="inlineStr">
        <is>
          <t/>
        </is>
      </c>
      <c r="Z315" s="2" t="inlineStr">
        <is>
          <t>data extractable format</t>
        </is>
      </c>
      <c r="AA315" s="2" t="inlineStr">
        <is>
          <t>3</t>
        </is>
      </c>
      <c r="AB315" s="2" t="inlineStr">
        <is>
          <t/>
        </is>
      </c>
      <c r="AC315" t="inlineStr">
        <is>
          <t>any electronic open format that is widely used or required by law, that allows data extraction by a machine, and that is not only human-readable</t>
        </is>
      </c>
      <c r="AD315" t="inlineStr">
        <is>
          <t/>
        </is>
      </c>
      <c r="AE315" t="inlineStr">
        <is>
          <t/>
        </is>
      </c>
      <c r="AF315" t="inlineStr">
        <is>
          <t/>
        </is>
      </c>
      <c r="AG315" t="inlineStr">
        <is>
          <t/>
        </is>
      </c>
      <c r="AH315" t="inlineStr">
        <is>
          <t/>
        </is>
      </c>
      <c r="AI315" t="inlineStr">
        <is>
          <t/>
        </is>
      </c>
      <c r="AJ315" t="inlineStr">
        <is>
          <t/>
        </is>
      </c>
      <c r="AK315" t="inlineStr">
        <is>
          <t/>
        </is>
      </c>
      <c r="AL315" t="inlineStr">
        <is>
          <t/>
        </is>
      </c>
      <c r="AM315" t="inlineStr">
        <is>
          <t/>
        </is>
      </c>
      <c r="AN315" t="inlineStr">
        <is>
          <t/>
        </is>
      </c>
      <c r="AO315" t="inlineStr">
        <is>
          <t/>
        </is>
      </c>
      <c r="AP315" t="inlineStr">
        <is>
          <t/>
        </is>
      </c>
      <c r="AQ315" t="inlineStr">
        <is>
          <t/>
        </is>
      </c>
      <c r="AR315" t="inlineStr">
        <is>
          <t/>
        </is>
      </c>
      <c r="AS315" t="inlineStr">
        <is>
          <t/>
        </is>
      </c>
      <c r="AT315" t="inlineStr">
        <is>
          <t/>
        </is>
      </c>
      <c r="AU315" t="inlineStr">
        <is>
          <t/>
        </is>
      </c>
      <c r="AV315" t="inlineStr">
        <is>
          <t/>
        </is>
      </c>
      <c r="AW315" t="inlineStr">
        <is>
          <t/>
        </is>
      </c>
      <c r="AX315" t="inlineStr">
        <is>
          <t/>
        </is>
      </c>
      <c r="AY315" t="inlineStr">
        <is>
          <t/>
        </is>
      </c>
      <c r="AZ315" t="inlineStr">
        <is>
          <t/>
        </is>
      </c>
      <c r="BA315" t="inlineStr">
        <is>
          <t/>
        </is>
      </c>
      <c r="BB315" t="inlineStr">
        <is>
          <t/>
        </is>
      </c>
      <c r="BC315" t="inlineStr">
        <is>
          <t/>
        </is>
      </c>
      <c r="BD315" t="inlineStr">
        <is>
          <t/>
        </is>
      </c>
      <c r="BE315" t="inlineStr">
        <is>
          <t/>
        </is>
      </c>
      <c r="BF315" t="inlineStr">
        <is>
          <t/>
        </is>
      </c>
      <c r="BG315" t="inlineStr">
        <is>
          <t/>
        </is>
      </c>
      <c r="BH315" t="inlineStr">
        <is>
          <t/>
        </is>
      </c>
      <c r="BI315" t="inlineStr">
        <is>
          <t/>
        </is>
      </c>
      <c r="BJ315" t="inlineStr">
        <is>
          <t/>
        </is>
      </c>
      <c r="BK315" t="inlineStr">
        <is>
          <t/>
        </is>
      </c>
      <c r="BL315" t="inlineStr">
        <is>
          <t/>
        </is>
      </c>
      <c r="BM315" t="inlineStr">
        <is>
          <t/>
        </is>
      </c>
      <c r="BN315" s="2" t="inlineStr">
        <is>
          <t>datu izgūšanai piemērots formāts</t>
        </is>
      </c>
      <c r="BO315" s="2" t="inlineStr">
        <is>
          <t>2</t>
        </is>
      </c>
      <c r="BP315" s="2" t="inlineStr">
        <is>
          <t/>
        </is>
      </c>
      <c r="BQ315" t="inlineStr">
        <is>
          <t>jebkurš elektronisks atvērts formāts, kas ir plaši izmantots vai ko pieprasa tiesību akti, un kas ļauj datus izgūt ar mašīnu un nav tikai cilvēklasāms formāts</t>
        </is>
      </c>
      <c r="BR315" t="inlineStr">
        <is>
          <t/>
        </is>
      </c>
      <c r="BS315" t="inlineStr">
        <is>
          <t/>
        </is>
      </c>
      <c r="BT315" t="inlineStr">
        <is>
          <t/>
        </is>
      </c>
      <c r="BU315" t="inlineStr">
        <is>
          <t/>
        </is>
      </c>
      <c r="BV315" t="inlineStr">
        <is>
          <t/>
        </is>
      </c>
      <c r="BW315" t="inlineStr">
        <is>
          <t/>
        </is>
      </c>
      <c r="BX315" t="inlineStr">
        <is>
          <t/>
        </is>
      </c>
      <c r="BY315" t="inlineStr">
        <is>
          <t/>
        </is>
      </c>
      <c r="BZ315" t="inlineStr">
        <is>
          <t/>
        </is>
      </c>
      <c r="CA315" t="inlineStr">
        <is>
          <t/>
        </is>
      </c>
      <c r="CB315" t="inlineStr">
        <is>
          <t/>
        </is>
      </c>
      <c r="CC315" t="inlineStr">
        <is>
          <t/>
        </is>
      </c>
      <c r="CD315" t="inlineStr">
        <is>
          <t/>
        </is>
      </c>
      <c r="CE315" t="inlineStr">
        <is>
          <t/>
        </is>
      </c>
      <c r="CF315" t="inlineStr">
        <is>
          <t/>
        </is>
      </c>
      <c r="CG315" t="inlineStr">
        <is>
          <t/>
        </is>
      </c>
      <c r="CH315" t="inlineStr">
        <is>
          <t/>
        </is>
      </c>
      <c r="CI315" t="inlineStr">
        <is>
          <t/>
        </is>
      </c>
      <c r="CJ315" t="inlineStr">
        <is>
          <t/>
        </is>
      </c>
      <c r="CK315" t="inlineStr">
        <is>
          <t/>
        </is>
      </c>
      <c r="CL315" t="inlineStr">
        <is>
          <t/>
        </is>
      </c>
      <c r="CM315" t="inlineStr">
        <is>
          <t/>
        </is>
      </c>
      <c r="CN315" t="inlineStr">
        <is>
          <t/>
        </is>
      </c>
      <c r="CO315" t="inlineStr">
        <is>
          <t/>
        </is>
      </c>
      <c r="CP315" s="2" t="inlineStr">
        <is>
          <t>format, ki omogoča izvlečenje podatkov</t>
        </is>
      </c>
      <c r="CQ315" s="2" t="inlineStr">
        <is>
          <t>3</t>
        </is>
      </c>
      <c r="CR315" s="2" t="inlineStr">
        <is>
          <t/>
        </is>
      </c>
      <c r="CS315" t="inlineStr">
        <is>
          <t>vsak odprt elektronski format, ki se široko uporablja ali zahteva v skladu z zakonodajo, ki omogoča izvlečenje podatkov s strojem in ki ni le v človeku berljivem formatu</t>
        </is>
      </c>
      <c r="CT315" t="inlineStr">
        <is>
          <t/>
        </is>
      </c>
      <c r="CU315" t="inlineStr">
        <is>
          <t/>
        </is>
      </c>
      <c r="CV315" t="inlineStr">
        <is>
          <t/>
        </is>
      </c>
      <c r="CW315" t="inlineStr">
        <is>
          <t/>
        </is>
      </c>
    </row>
    <row r="316">
      <c r="A316" s="1" t="str">
        <f>HYPERLINK("https://iate.europa.eu/entry/result/3569556/all", "3569556")</f>
        <v>3569556</v>
      </c>
      <c r="B316" t="inlineStr">
        <is>
          <t>TRADE</t>
        </is>
      </c>
      <c r="C316" t="inlineStr">
        <is>
          <t>TRADE|marketing|commercial transaction</t>
        </is>
      </c>
      <c r="D316" t="inlineStr">
        <is>
          <t>yes</t>
        </is>
      </c>
      <c r="E316" t="inlineStr">
        <is>
          <t/>
        </is>
      </c>
      <c r="F316" s="2" t="inlineStr">
        <is>
          <t>йерархия на средствата за правна защита</t>
        </is>
      </c>
      <c r="G316" s="2" t="inlineStr">
        <is>
          <t>3</t>
        </is>
      </c>
      <c r="H316" s="2" t="inlineStr">
        <is>
          <t/>
        </is>
      </c>
      <c r="I316" t="inlineStr">
        <is>
          <t/>
        </is>
      </c>
      <c r="J316" s="2" t="inlineStr">
        <is>
          <t>hierarchie prostředků nápravy</t>
        </is>
      </c>
      <c r="K316" s="2" t="inlineStr">
        <is>
          <t>3</t>
        </is>
      </c>
      <c r="L316" s="2" t="inlineStr">
        <is>
          <t/>
        </is>
      </c>
      <c r="M316" t="inlineStr">
        <is>
          <t/>
        </is>
      </c>
      <c r="N316" s="2" t="inlineStr">
        <is>
          <t>hierarki af beføjelser</t>
        </is>
      </c>
      <c r="O316" s="2" t="inlineStr">
        <is>
          <t>3</t>
        </is>
      </c>
      <c r="P316" s="2" t="inlineStr">
        <is>
          <t/>
        </is>
      </c>
      <c r="Q316" t="inlineStr">
        <is>
          <t/>
        </is>
      </c>
      <c r="R316" s="2" t="inlineStr">
        <is>
          <t>Hierarchie der Abhilfemöglichkeiten</t>
        </is>
      </c>
      <c r="S316" s="2" t="inlineStr">
        <is>
          <t>3</t>
        </is>
      </c>
      <c r="T316" s="2" t="inlineStr">
        <is>
          <t/>
        </is>
      </c>
      <c r="U316" t="inlineStr">
        <is>
          <t/>
        </is>
      </c>
      <c r="V316" s="2" t="inlineStr">
        <is>
          <t>ιεράρχηση των τρόπων αποζημίωσης</t>
        </is>
      </c>
      <c r="W316" s="2" t="inlineStr">
        <is>
          <t>3</t>
        </is>
      </c>
      <c r="X316" s="2" t="inlineStr">
        <is>
          <t/>
        </is>
      </c>
      <c r="Y316" t="inlineStr">
        <is>
          <t/>
        </is>
      </c>
      <c r="Z316" s="2" t="inlineStr">
        <is>
          <t>hierarchy of remedies</t>
        </is>
      </c>
      <c r="AA316" s="2" t="inlineStr">
        <is>
          <t>3</t>
        </is>
      </c>
      <c r="AB316" s="2" t="inlineStr">
        <is>
          <t/>
        </is>
      </c>
      <c r="AC316" t="inlineStr">
        <is>
          <t>grading of the forms of legal redress, particularly in relation to contract law and consumer rights</t>
        </is>
      </c>
      <c r="AD316" s="2" t="inlineStr">
        <is>
          <t>jerarquía de las acciones legales de reparación</t>
        </is>
      </c>
      <c r="AE316" s="2" t="inlineStr">
        <is>
          <t>3</t>
        </is>
      </c>
      <c r="AF316" s="2" t="inlineStr">
        <is>
          <t/>
        </is>
      </c>
      <c r="AG316" t="inlineStr">
        <is>
          <t>Orden de prioridad al que el comprador tiene derecho a acogerse en caso de falta de conformidad del contenido digital entregado, como sustitución, reducción del precio o reclamación de daños.</t>
        </is>
      </c>
      <c r="AH316" s="2" t="inlineStr">
        <is>
          <t>hüvitusmeetmete hierarhia|
hüvitusmeetmete tähtusjärjestus</t>
        </is>
      </c>
      <c r="AI316" s="2" t="inlineStr">
        <is>
          <t>2|
2</t>
        </is>
      </c>
      <c r="AJ316" s="2" t="inlineStr">
        <is>
          <t xml:space="preserve">|
</t>
        </is>
      </c>
      <c r="AK316" t="inlineStr">
        <is>
          <t/>
        </is>
      </c>
      <c r="AL316" s="2" t="inlineStr">
        <is>
          <t>oikeussuojakeinojen hierarkia</t>
        </is>
      </c>
      <c r="AM316" s="2" t="inlineStr">
        <is>
          <t>3</t>
        </is>
      </c>
      <c r="AN316" s="2" t="inlineStr">
        <is>
          <t/>
        </is>
      </c>
      <c r="AO316" t="inlineStr">
        <is>
          <t/>
        </is>
      </c>
      <c r="AP316" s="2" t="inlineStr">
        <is>
          <t>hiérarchie des modes de dédommagement|
hiérarchie des recours</t>
        </is>
      </c>
      <c r="AQ316" s="2" t="inlineStr">
        <is>
          <t>3|
3</t>
        </is>
      </c>
      <c r="AR316" s="2" t="inlineStr">
        <is>
          <t xml:space="preserve">|
</t>
        </is>
      </c>
      <c r="AS316" t="inlineStr">
        <is>
          <t>ordre de priorité des formes de recours ayant pour objectif d'obtenir la reconnaissance d'un droit qui a été méconnu</t>
        </is>
      </c>
      <c r="AT316" s="2" t="inlineStr">
        <is>
          <t>ordlathas leigheasanna</t>
        </is>
      </c>
      <c r="AU316" s="2" t="inlineStr">
        <is>
          <t>3</t>
        </is>
      </c>
      <c r="AV316" s="2" t="inlineStr">
        <is>
          <t/>
        </is>
      </c>
      <c r="AW316" t="inlineStr">
        <is>
          <t/>
        </is>
      </c>
      <c r="AX316" s="2" t="inlineStr">
        <is>
          <t>hijerarhija pravnih lijekova</t>
        </is>
      </c>
      <c r="AY316" s="2" t="inlineStr">
        <is>
          <t>3</t>
        </is>
      </c>
      <c r="AZ316" s="2" t="inlineStr">
        <is>
          <t/>
        </is>
      </c>
      <c r="BA316" t="inlineStr">
        <is>
          <t/>
        </is>
      </c>
      <c r="BB316" s="2" t="inlineStr">
        <is>
          <t>jogorvoslati hierarchia</t>
        </is>
      </c>
      <c r="BC316" s="2" t="inlineStr">
        <is>
          <t>4</t>
        </is>
      </c>
      <c r="BD316" s="2" t="inlineStr">
        <is>
          <t/>
        </is>
      </c>
      <c r="BE316" t="inlineStr">
        <is>
          <t/>
        </is>
      </c>
      <c r="BF316" s="2" t="inlineStr">
        <is>
          <t>gerarchia dei rimedi</t>
        </is>
      </c>
      <c r="BG316" s="2" t="inlineStr">
        <is>
          <t>3</t>
        </is>
      </c>
      <c r="BH316" s="2" t="inlineStr">
        <is>
          <t/>
        </is>
      </c>
      <c r="BI316" t="inlineStr">
        <is>
          <t>gradazione dei rimedi legali applicabili in particolare in relazione al diritto civile e alla tutela dei consumatori</t>
        </is>
      </c>
      <c r="BJ316" s="2" t="inlineStr">
        <is>
          <t>teisių gynimo priemonių hierarchija</t>
        </is>
      </c>
      <c r="BK316" s="2" t="inlineStr">
        <is>
          <t>3</t>
        </is>
      </c>
      <c r="BL316" s="2" t="inlineStr">
        <is>
          <t/>
        </is>
      </c>
      <c r="BM316" t="inlineStr">
        <is>
          <t/>
        </is>
      </c>
      <c r="BN316" s="2" t="inlineStr">
        <is>
          <t>tiesiskās aizsardzības līdzekļu hierarhija</t>
        </is>
      </c>
      <c r="BO316" s="2" t="inlineStr">
        <is>
          <t>2</t>
        </is>
      </c>
      <c r="BP316" s="2" t="inlineStr">
        <is>
          <t/>
        </is>
      </c>
      <c r="BQ316" t="inlineStr">
        <is>
          <t/>
        </is>
      </c>
      <c r="BR316" s="2" t="inlineStr">
        <is>
          <t>ġerarkija ta' rimedji</t>
        </is>
      </c>
      <c r="BS316" s="2" t="inlineStr">
        <is>
          <t>3</t>
        </is>
      </c>
      <c r="BT316" s="2" t="inlineStr">
        <is>
          <t/>
        </is>
      </c>
      <c r="BU316" t="inlineStr">
        <is>
          <t>klassifika tal-forom ta' rimedji legali (maħsuba biex jikkumpensaw b'mod adegwat għal danni li jkunu ġġarrbu), partikolarment dawk li japplikaw għad-dritt kuntrattwali u d-drittijiet tal-konsumatur</t>
        </is>
      </c>
      <c r="BV316" s="2" t="inlineStr">
        <is>
          <t>rechtsmiddelenhiërarchie|
hiërarchie in remedies|
hiërarchie van rechtsmiddelen</t>
        </is>
      </c>
      <c r="BW316" s="2" t="inlineStr">
        <is>
          <t>3|
3|
3</t>
        </is>
      </c>
      <c r="BX316" s="2" t="inlineStr">
        <is>
          <t xml:space="preserve">|
|
</t>
        </is>
      </c>
      <c r="BY316" t="inlineStr">
        <is>
          <t>volgorde op grond van voorrang waarin rechtsmiddelen worden aangewend, in het bijzonder met betrekking tot contractenrecht en consumentenrecht</t>
        </is>
      </c>
      <c r="BZ316" s="2" t="inlineStr">
        <is>
          <t>hierarchia środków zaradczych</t>
        </is>
      </c>
      <c r="CA316" s="2" t="inlineStr">
        <is>
          <t>3</t>
        </is>
      </c>
      <c r="CB316" s="2" t="inlineStr">
        <is>
          <t/>
        </is>
      </c>
      <c r="CC316" t="inlineStr">
        <is>
          <t/>
        </is>
      </c>
      <c r="CD316" s="2" t="inlineStr">
        <is>
          <t>hierarquia de meios de compensação</t>
        </is>
      </c>
      <c r="CE316" s="2" t="inlineStr">
        <is>
          <t>3</t>
        </is>
      </c>
      <c r="CF316" s="2" t="inlineStr">
        <is>
          <t/>
        </is>
      </c>
      <c r="CG316" t="inlineStr">
        <is>
          <t/>
        </is>
      </c>
      <c r="CH316" s="2" t="inlineStr">
        <is>
          <t>ierarhie a măsurilor reparatorii</t>
        </is>
      </c>
      <c r="CI316" s="2" t="inlineStr">
        <is>
          <t>3</t>
        </is>
      </c>
      <c r="CJ316" s="2" t="inlineStr">
        <is>
          <t/>
        </is>
      </c>
      <c r="CK316" t="inlineStr">
        <is>
          <t/>
        </is>
      </c>
      <c r="CL316" s="2" t="inlineStr">
        <is>
          <t>hierarchia prostriedkov nápravy</t>
        </is>
      </c>
      <c r="CM316" s="2" t="inlineStr">
        <is>
          <t>3</t>
        </is>
      </c>
      <c r="CN316" s="2" t="inlineStr">
        <is>
          <t/>
        </is>
      </c>
      <c r="CO316" t="inlineStr">
        <is>
          <t/>
        </is>
      </c>
      <c r="CP316" s="2" t="inlineStr">
        <is>
          <t>hierarhija pravnih sredstev</t>
        </is>
      </c>
      <c r="CQ316" s="2" t="inlineStr">
        <is>
          <t>3</t>
        </is>
      </c>
      <c r="CR316" s="2" t="inlineStr">
        <is>
          <t/>
        </is>
      </c>
      <c r="CS316" t="inlineStr">
        <is>
          <t/>
        </is>
      </c>
      <c r="CT316" s="2" t="inlineStr">
        <is>
          <t>hierarki av avhjälpande åtgärder</t>
        </is>
      </c>
      <c r="CU316" s="2" t="inlineStr">
        <is>
          <t>3</t>
        </is>
      </c>
      <c r="CV316" s="2" t="inlineStr">
        <is>
          <t/>
        </is>
      </c>
      <c r="CW316" t="inlineStr">
        <is>
          <t/>
        </is>
      </c>
    </row>
    <row r="317">
      <c r="A317" s="1" t="str">
        <f>HYPERLINK("https://iate.europa.eu/entry/result/897300/all", "897300")</f>
        <v>897300</v>
      </c>
      <c r="B317" t="inlineStr">
        <is>
          <t>EDUCATION AND COMMUNICATIONS</t>
        </is>
      </c>
      <c r="C317" t="inlineStr">
        <is>
          <t>EDUCATION AND COMMUNICATIONS|communications|communications systems|Internet;EDUCATION AND COMMUNICATIONS|information technology and data processing|computer systems|hypermedia</t>
        </is>
      </c>
      <c r="D317" t="inlineStr">
        <is>
          <t>yes</t>
        </is>
      </c>
      <c r="E317" t="inlineStr">
        <is>
          <t/>
        </is>
      </c>
      <c r="F317" s="2" t="inlineStr">
        <is>
          <t>електронна препратка|
хипервръзка</t>
        </is>
      </c>
      <c r="G317" s="2" t="inlineStr">
        <is>
          <t>4|
3</t>
        </is>
      </c>
      <c r="H317" s="2" t="inlineStr">
        <is>
          <t xml:space="preserve">|
</t>
        </is>
      </c>
      <c r="I317" t="inlineStr">
        <is>
          <t>връзка, обозначена в определена интернет страница, която позволява автоматизирано препращане към друга интернет страница, информационен ресурс или обект чрез стандартизирани протоколи</t>
        </is>
      </c>
      <c r="J317" s="2" t="inlineStr">
        <is>
          <t>odkaz|
hypertextový odkaz</t>
        </is>
      </c>
      <c r="K317" s="2" t="inlineStr">
        <is>
          <t>3|
3</t>
        </is>
      </c>
      <c r="L317" s="2" t="inlineStr">
        <is>
          <t xml:space="preserve">|
</t>
        </is>
      </c>
      <c r="M317" t="inlineStr">
        <is>
          <t>prvek v hypertextovém dokumentu (často modrý podtržený text) umožňující zobrazení souvisejících stránek, spuštění aplikace atp.</t>
        </is>
      </c>
      <c r="N317" s="2" t="inlineStr">
        <is>
          <t>hyperlink|
link</t>
        </is>
      </c>
      <c r="O317" s="2" t="inlineStr">
        <is>
          <t>3|
3</t>
        </is>
      </c>
      <c r="P317" s="2" t="inlineStr">
        <is>
          <t xml:space="preserve">|
</t>
        </is>
      </c>
      <c r="Q317" t="inlineStr">
        <is>
          <t>grafisk fremhævet ord eller symbol i et elektronisk lagret dokument, som man kan klikke på og derved komme til et andet dokument eller til et andet sted i det pågældende dokument</t>
        </is>
      </c>
      <c r="R317" s="2" t="inlineStr">
        <is>
          <t>Hyperlink|
Link</t>
        </is>
      </c>
      <c r="S317" s="2" t="inlineStr">
        <is>
          <t>3|
3</t>
        </is>
      </c>
      <c r="T317" s="2" t="inlineStr">
        <is>
          <t xml:space="preserve">|
</t>
        </is>
      </c>
      <c r="U317" t="inlineStr">
        <is>
          <t>Hyperlinks sind Querverbindungen in Websites und Textdokumenten hin zu anderen Websites und Dokumenten</t>
        </is>
      </c>
      <c r="V317" s="2" t="inlineStr">
        <is>
          <t>υπερσύνδεσμος</t>
        </is>
      </c>
      <c r="W317" s="2" t="inlineStr">
        <is>
          <t>3</t>
        </is>
      </c>
      <c r="X317" s="2" t="inlineStr">
        <is>
          <t/>
        </is>
      </c>
      <c r="Y317" t="inlineStr">
        <is>
          <t>στοιχεία ζεύξης των κόμβων υπερκειμένου. Επιτρέπουν τη μετάβαση από κόμβο σε κόμβο. Μπορεί να έχουν τη μορφή π.χ. εικονιδίου, έντονα φωτισμένης φράσης, γραφήματος ή κομβίου καθοριζόμενου από τον χρήστη</t>
        </is>
      </c>
      <c r="Z317" s="2" t="inlineStr">
        <is>
          <t>link|
hyperlink</t>
        </is>
      </c>
      <c r="AA317" s="2" t="inlineStr">
        <is>
          <t>3|
3</t>
        </is>
      </c>
      <c r="AB317" s="2" t="inlineStr">
        <is>
          <t xml:space="preserve">|
</t>
        </is>
      </c>
      <c r="AC317" t="inlineStr">
        <is>
          <t>connection between
individual units of data in a hypermedia application, which allows moving from
one unit to another</t>
        </is>
      </c>
      <c r="AD317" s="2" t="inlineStr">
        <is>
          <t>hipervínculo|
enlace|
hiperenlace|
vínculo</t>
        </is>
      </c>
      <c r="AE317" s="2" t="inlineStr">
        <is>
          <t>3|
3|
3|
3</t>
        </is>
      </c>
      <c r="AF317" s="2" t="inlineStr">
        <is>
          <t xml:space="preserve">|
|
|
</t>
        </is>
      </c>
      <c r="AG317" t="inlineStr">
        <is>
          <t>Secuencia de caracteres que se utiliza como dirección para acceder a información adicional en un mismo o distinto servidor.</t>
        </is>
      </c>
      <c r="AH317" s="2" t="inlineStr">
        <is>
          <t>hüperlink|
link</t>
        </is>
      </c>
      <c r="AI317" s="2" t="inlineStr">
        <is>
          <t>3|
3</t>
        </is>
      </c>
      <c r="AJ317" s="2" t="inlineStr">
        <is>
          <t>|
preferred</t>
        </is>
      </c>
      <c r="AK317" t="inlineStr">
        <is>
          <t>aktiveeritava siirdega loogiline viit
teisele andmeosale hüpermeediumis</t>
        </is>
      </c>
      <c r="AL317" s="2" t="inlineStr">
        <is>
          <t>hyperlinkki|
linkki</t>
        </is>
      </c>
      <c r="AM317" s="2" t="inlineStr">
        <is>
          <t>3|
3</t>
        </is>
      </c>
      <c r="AN317" s="2" t="inlineStr">
        <is>
          <t xml:space="preserve">|
</t>
        </is>
      </c>
      <c r="AO317" t="inlineStr">
        <is>
          <t>tekstissä tai muussa aineistossa oleva määritys, jonka avulla voidaan siirtyä määrättyyn kohteeseen samassa tai toisessa aineistossa</t>
        </is>
      </c>
      <c r="AP317" s="2" t="inlineStr">
        <is>
          <t>hyperlien</t>
        </is>
      </c>
      <c r="AQ317" s="2" t="inlineStr">
        <is>
          <t>3</t>
        </is>
      </c>
      <c r="AR317" s="2" t="inlineStr">
        <is>
          <t/>
        </is>
      </c>
      <c r="AS317" t="inlineStr">
        <is>
          <t>lien activable reliant des données textuelles ou multimédias, qui renvoie directement, en un clic, vers un autre élément de la page consultée, une autre page ou un autre site web</t>
        </is>
      </c>
      <c r="AT317" s="2" t="inlineStr">
        <is>
          <t>hipearnasc</t>
        </is>
      </c>
      <c r="AU317" s="2" t="inlineStr">
        <is>
          <t>3</t>
        </is>
      </c>
      <c r="AV317" s="2" t="inlineStr">
        <is>
          <t/>
        </is>
      </c>
      <c r="AW317" t="inlineStr">
        <is>
          <t/>
        </is>
      </c>
      <c r="AX317" s="2" t="inlineStr">
        <is>
          <t>poveznica|
hiperveza</t>
        </is>
      </c>
      <c r="AY317" s="2" t="inlineStr">
        <is>
          <t>3|
3</t>
        </is>
      </c>
      <c r="AZ317" s="2" t="inlineStr">
        <is>
          <t xml:space="preserve">|
</t>
        </is>
      </c>
      <c r="BA317" t="inlineStr">
        <is>
          <t>sličica ili nekoliko povezanih riječi u dokumentu na 
&lt;i&gt;webu&lt;/i&gt; koje taj dokument povezuju s nekim drugim dokumentom ili datotekom na 
&lt;i&gt;webu&lt;/i&gt;</t>
        </is>
      </c>
      <c r="BB317" s="2" t="inlineStr">
        <is>
          <t>link|
hiperlink|
hiperhivatkozás</t>
        </is>
      </c>
      <c r="BC317" s="2" t="inlineStr">
        <is>
          <t>3|
3|
3</t>
        </is>
      </c>
      <c r="BD317" s="2" t="inlineStr">
        <is>
          <t xml:space="preserve">|
|
</t>
        </is>
      </c>
      <c r="BE317" t="inlineStr">
        <is>
          <t>hiperszöveges rendszerek két elemét összekötő kapocs</t>
        </is>
      </c>
      <c r="BF317" s="2" t="inlineStr">
        <is>
          <t>collegamento ipertestuale|
link|
hyperlink</t>
        </is>
      </c>
      <c r="BG317" s="2" t="inlineStr">
        <is>
          <t>3|
2|
3</t>
        </is>
      </c>
      <c r="BH317" s="2" t="inlineStr">
        <is>
          <t xml:space="preserve">|
|
</t>
        </is>
      </c>
      <c r="BI317" t="inlineStr">
        <is>
          <t>collegamento che, in una struttura ipertestuale, associa a un elemento di informazione (parola, frase, immagine) un'altra informazione ad esso correlata</t>
        </is>
      </c>
      <c r="BJ317" s="2" t="inlineStr">
        <is>
          <t>nuoroda|
saitas|
hipersaitas</t>
        </is>
      </c>
      <c r="BK317" s="2" t="inlineStr">
        <is>
          <t>3|
3|
3</t>
        </is>
      </c>
      <c r="BL317" s="2" t="inlineStr">
        <is>
          <t xml:space="preserve">|
preferred|
</t>
        </is>
      </c>
      <c r="BM317" t="inlineStr">
        <is>
          <t>programinė sąsaja tarp žiniatinklio puslapio ir kitų išteklių, tokių kaip grafika, garsas arba dar vienas puslapis</t>
        </is>
      </c>
      <c r="BN317" s="2" t="inlineStr">
        <is>
          <t>hipersaite|
saite</t>
        </is>
      </c>
      <c r="BO317" s="2" t="inlineStr">
        <is>
          <t>3|
2</t>
        </is>
      </c>
      <c r="BP317" s="2" t="inlineStr">
        <is>
          <t xml:space="preserve">|
</t>
        </is>
      </c>
      <c r="BQ317" t="inlineStr">
        <is>
          <t>hipertekstu sistēmās pasvītrots vai kā citādi izcelts vārds vai frāze, uz kura novietojot kursoru un noklikšķinot peli, displeja ekrānā tiek parādīts kāds cits dokuments</t>
        </is>
      </c>
      <c r="BR317" s="2" t="inlineStr">
        <is>
          <t>link|
iperlink</t>
        </is>
      </c>
      <c r="BS317" s="2" t="inlineStr">
        <is>
          <t>3|
3</t>
        </is>
      </c>
      <c r="BT317" s="2" t="inlineStr">
        <is>
          <t xml:space="preserve">|
</t>
        </is>
      </c>
      <c r="BU317" t="inlineStr">
        <is>
          <t>konnessjoni bejn unitajiet individwali ta’ &lt;i&gt;data &lt;/i&gt;f’applikazzjoni ta’ ipermidja, li tippermetti ċ-ċaqliq minn unità għal oħra</t>
        </is>
      </c>
      <c r="BV317" s="2" t="inlineStr">
        <is>
          <t>hypertekstverbinding|
koppeling|
link|
hyperlink</t>
        </is>
      </c>
      <c r="BW317" s="2" t="inlineStr">
        <is>
          <t>2|
2|
3|
3</t>
        </is>
      </c>
      <c r="BX317" s="2" t="inlineStr">
        <is>
          <t xml:space="preserve">|
|
|
</t>
        </is>
      </c>
      <c r="BY317" t="inlineStr">
        <is>
          <t>koppeling die, bv. op een internetpagina, verwijst naar een ander element of document</t>
        </is>
      </c>
      <c r="BZ317" s="2" t="inlineStr">
        <is>
          <t>hiperłącze|
link</t>
        </is>
      </c>
      <c r="CA317" s="2" t="inlineStr">
        <is>
          <t>3|
3</t>
        </is>
      </c>
      <c r="CB317" s="2" t="inlineStr">
        <is>
          <t xml:space="preserve">|
</t>
        </is>
      </c>
      <c r="CC317" t="inlineStr">
        <is>
          <t>zamieszczone w dokumencie elektronicznym odwołanie do innego dokumentu lub innego miejsca w danym dokumencie, którego uaktywnienie, np. przez kliknięcie, powoduje otwarcie dokumentu docelowego</t>
        </is>
      </c>
      <c r="CD317" s="2" t="inlineStr">
        <is>
          <t>hiperligação|
linque|
ligação hipertexto|
ligação</t>
        </is>
      </c>
      <c r="CE317" s="2" t="inlineStr">
        <is>
          <t>3|
3|
4|
4</t>
        </is>
      </c>
      <c r="CF317" s="2" t="inlineStr">
        <is>
          <t xml:space="preserve">|
|
|
</t>
        </is>
      </c>
      <c r="CG317" t="inlineStr">
        <is>
          <t>&lt;div&gt;Referência (ligação), utilizada em documentos, textos, ficheiros ou páginas Web, que consiste em palavras, imagens, ou outro tipo de elementos realçados, que possibilitam o acesso a outro lugar no próprio ou noutro documento, texto, ficheiro ou página Web.&lt;/div&gt;</t>
        </is>
      </c>
      <c r="CH317" s="2" t="inlineStr">
        <is>
          <t>link|
hyperlink</t>
        </is>
      </c>
      <c r="CI317" s="2" t="inlineStr">
        <is>
          <t>3|
3</t>
        </is>
      </c>
      <c r="CJ317" s="2" t="inlineStr">
        <is>
          <t xml:space="preserve">|
</t>
        </is>
      </c>
      <c r="CK317" t="inlineStr">
        <is>
          <t>adresă prin care se conectează fie modulele unui program, fie modulele hardware ale unei rețele de calcul</t>
        </is>
      </c>
      <c r="CL317" s="2" t="inlineStr">
        <is>
          <t>hypertextový odkaz|
odkaz</t>
        </is>
      </c>
      <c r="CM317" s="2" t="inlineStr">
        <is>
          <t>3|
3</t>
        </is>
      </c>
      <c r="CN317" s="2" t="inlineStr">
        <is>
          <t xml:space="preserve">|
</t>
        </is>
      </c>
      <c r="CO317" t="inlineStr">
        <is>
          <t>prepojenie medzi
jednotlivými dátovými jednotkami v hypermediálnej aplikácii, ktoré umožňuje prechádzať
z jednej takejto dátovej jednotky na druhú</t>
        </is>
      </c>
      <c r="CP317" s="2" t="inlineStr">
        <is>
          <t>povezava|
hiperpovezava</t>
        </is>
      </c>
      <c r="CQ317" s="2" t="inlineStr">
        <is>
          <t>3|
3</t>
        </is>
      </c>
      <c r="CR317" s="2" t="inlineStr">
        <is>
          <t xml:space="preserve">|
</t>
        </is>
      </c>
      <c r="CS317" t="inlineStr">
        <is>
          <t>element v nadbesedilnem in nadpredstavnostnem dokumentu, ki omogoča preskok na drugo mesto v istem dokumentu ali v drug dokument</t>
        </is>
      </c>
      <c r="CT317" s="2" t="inlineStr">
        <is>
          <t>hyperlänk|
länk</t>
        </is>
      </c>
      <c r="CU317" s="2" t="inlineStr">
        <is>
          <t>3|
3</t>
        </is>
      </c>
      <c r="CV317" s="2" t="inlineStr">
        <is>
          <t xml:space="preserve">|
</t>
        </is>
      </c>
      <c r="CW317" t="inlineStr">
        <is>
          <t>ord, tecken, knapp eller bild som i grafiskt användargränssnitt öppnar ett annat dokument när man klickar på den</t>
        </is>
      </c>
    </row>
    <row r="318">
      <c r="A318" s="1" t="str">
        <f>HYPERLINK("https://iate.europa.eu/entry/result/3578014/all", "3578014")</f>
        <v>3578014</v>
      </c>
      <c r="B318" t="inlineStr">
        <is>
          <t>EDUCATION AND COMMUNICATIONS</t>
        </is>
      </c>
      <c r="C318" t="inlineStr">
        <is>
          <t>EDUCATION AND COMMUNICATIONS|information technology and data processing|computer system|information security</t>
        </is>
      </c>
      <c r="D318" t="inlineStr">
        <is>
          <t>yes</t>
        </is>
      </c>
      <c r="E318" t="inlineStr">
        <is>
          <t>proposed</t>
        </is>
      </c>
      <c r="F318" s="2" t="inlineStr">
        <is>
          <t>експертна общност в сферата на киберсигурността</t>
        </is>
      </c>
      <c r="G318" s="2" t="inlineStr">
        <is>
          <t>3</t>
        </is>
      </c>
      <c r="H318" s="2" t="inlineStr">
        <is>
          <t/>
        </is>
      </c>
      <c r="I318" t="inlineStr">
        <is>
          <t/>
        </is>
      </c>
      <c r="J318" s="2" t="inlineStr">
        <is>
          <t>komunita kompetencí pro kybernetickou bezpečnost</t>
        </is>
      </c>
      <c r="K318" s="2" t="inlineStr">
        <is>
          <t>3</t>
        </is>
      </c>
      <c r="L318" s="2" t="inlineStr">
        <is>
          <t/>
        </is>
      </c>
      <c r="M318" t="inlineStr">
        <is>
          <t/>
        </is>
      </c>
      <c r="N318" s="2" t="inlineStr">
        <is>
          <t>kreds af interessenter med cybersikkerhedskompetence|
Kompetencefællesskabet for Cybersikkerhed</t>
        </is>
      </c>
      <c r="O318" s="2" t="inlineStr">
        <is>
          <t>2|
3</t>
        </is>
      </c>
      <c r="P318" s="2" t="inlineStr">
        <is>
          <t xml:space="preserve">|
</t>
        </is>
      </c>
      <c r="Q318" t="inlineStr">
        <is>
          <t/>
        </is>
      </c>
      <c r="R318" s="2" t="inlineStr">
        <is>
          <t>Kompetenzgemeinschaft für Cybersicherheit</t>
        </is>
      </c>
      <c r="S318" s="2" t="inlineStr">
        <is>
          <t>3</t>
        </is>
      </c>
      <c r="T318" s="2" t="inlineStr">
        <is>
          <t/>
        </is>
      </c>
      <c r="U318" t="inlineStr">
        <is>
          <t/>
        </is>
      </c>
      <c r="V318" s="2" t="inlineStr">
        <is>
          <t>κοινότητα αρμοδιότητας στον τομέα της κυβερνοασφάλειας</t>
        </is>
      </c>
      <c r="W318" s="2" t="inlineStr">
        <is>
          <t>3</t>
        </is>
      </c>
      <c r="X318" s="2" t="inlineStr">
        <is>
          <t/>
        </is>
      </c>
      <c r="Y318" t="inlineStr">
        <is>
          <t>ομάδα φορέων που υποστηρίζει την αποστολή του &lt;a href="https://iate.europa.eu/entry/result/3574089/en-el" target="_blank"&gt;Ευρωπαϊκού Κέντρου Αρμοδιότητας για Βιομηχανικά, Τεχνολογικά και Ερευνητικά Θέματα Κυβερνοασφάλειας&lt;/a&gt;, και παράλληλα ενισχύει και μεταφέρει την εμπειρογνωσία σε θέματα κυβερνοασφάλειας σε ολόκληρη την Ένωση</t>
        </is>
      </c>
      <c r="Z318" s="2" t="inlineStr">
        <is>
          <t>Cybersecurity Competence Community</t>
        </is>
      </c>
      <c r="AA318" s="2" t="inlineStr">
        <is>
          <t>3</t>
        </is>
      </c>
      <c r="AB318" s="2" t="inlineStr">
        <is>
          <t/>
        </is>
      </c>
      <c r="AC318" t="inlineStr">
        <is>
          <t>group of entities supporting the mission of the &lt;i&gt;European Cybersecurity Industrial, Technology and Research Competence Centre&lt;/i&gt; [ &lt;a href="https://iate.europa.eu/entry/result/3574089/all" target="_blank"&gt;3574089&lt;/a&gt; ], and enhancing and disseminating cybersecurity expertise across the Union</t>
        </is>
      </c>
      <c r="AD318" s="2" t="inlineStr">
        <is>
          <t>Comunidad de Competencias en Ciberseguridad</t>
        </is>
      </c>
      <c r="AE318" s="2" t="inlineStr">
        <is>
          <t>3</t>
        </is>
      </c>
      <c r="AF318" s="2" t="inlineStr">
        <is>
          <t/>
        </is>
      </c>
      <c r="AG318" t="inlineStr">
        <is>
          <t>Amplio y diverso grupo de agentes implicados en el desarrollo de tecnologías de ciberseguridad, como entidades de investigación, industrias de la oferta, industrias de la demanda y sector público, establecido para contribuir a las actividades y al plan de trabajo del Centro Europeo de Competencia Industrial, Tecnológica y de Investigación en Ciberseguridad [ &lt;a href="/entry/result/3574089/all" id="ENTRY_TO_ENTRY_CONVERTER" target="_blank"&gt;IATE:3574089&lt;/a&gt; ].</t>
        </is>
      </c>
      <c r="AH318" s="2" t="inlineStr">
        <is>
          <t>küberturvalisuse pädevuskogukond</t>
        </is>
      </c>
      <c r="AI318" s="2" t="inlineStr">
        <is>
          <t>2</t>
        </is>
      </c>
      <c r="AJ318" s="2" t="inlineStr">
        <is>
          <t/>
        </is>
      </c>
      <c r="AK318" t="inlineStr">
        <is>
          <t/>
        </is>
      </c>
      <c r="AL318" s="2" t="inlineStr">
        <is>
          <t>kyberturvallisuuden osaamisyhteisö</t>
        </is>
      </c>
      <c r="AM318" s="2" t="inlineStr">
        <is>
          <t>3</t>
        </is>
      </c>
      <c r="AN318" s="2" t="inlineStr">
        <is>
          <t/>
        </is>
      </c>
      <c r="AO318" t="inlineStr">
        <is>
          <t>joukko elimiä, jotka edistävät Euroopan kyberturvallisuuden teollisuus-, teknologia- ja tutkimusosaamiskeskuksen [ &lt;a href="/entry/result/3574089/all" id="ENTRY_TO_ENTRY_CONVERTER" target="_blank"&gt;IATE:3574089&lt;/a&gt; ] mission toteuttamista sekä parantavat ja levittävät kyberturvallisuutta koskevaa asiantuntemusta kaikkialla unionissa</t>
        </is>
      </c>
      <c r="AP318" s="2" t="inlineStr">
        <is>
          <t>communauté des compétences en matière de cybersécurité</t>
        </is>
      </c>
      <c r="AQ318" s="2" t="inlineStr">
        <is>
          <t>3</t>
        </is>
      </c>
      <c r="AR318" s="2" t="inlineStr">
        <is>
          <t/>
        </is>
      </c>
      <c r="AS318" t="inlineStr">
        <is>
          <t>structure réunissant les principales parties prenantes afin d'améliorer et de diffuser l'expertise en matière de cybersécurité dans toute l'UE ainsi que de soutenir le &lt;a href="https://iate.europa.eu/entry/result/3574089/fr" target="_blank"&gt;Centre européen industriel, technologique et de recherche en matière de cybersécurité&lt;/a&gt; dans sa mission</t>
        </is>
      </c>
      <c r="AT318" s="2" t="inlineStr">
        <is>
          <t>pobal inniúlachta cibearshlándála</t>
        </is>
      </c>
      <c r="AU318" s="2" t="inlineStr">
        <is>
          <t>3</t>
        </is>
      </c>
      <c r="AV318" s="2" t="inlineStr">
        <is>
          <t/>
        </is>
      </c>
      <c r="AW318" t="inlineStr">
        <is>
          <t/>
        </is>
      </c>
      <c r="AX318" s="2" t="inlineStr">
        <is>
          <t>Zajednica stručnjaka za kibersigurnost</t>
        </is>
      </c>
      <c r="AY318" s="2" t="inlineStr">
        <is>
          <t>2</t>
        </is>
      </c>
      <c r="AZ318" s="2" t="inlineStr">
        <is>
          <t/>
        </is>
      </c>
      <c r="BA318" t="inlineStr">
        <is>
          <t/>
        </is>
      </c>
      <c r="BB318" s="2" t="inlineStr">
        <is>
          <t>kiberbiztonsági kompetenciaközösség</t>
        </is>
      </c>
      <c r="BC318" s="2" t="inlineStr">
        <is>
          <t>2</t>
        </is>
      </c>
      <c r="BD318" s="2" t="inlineStr">
        <is>
          <t/>
        </is>
      </c>
      <c r="BE318" t="inlineStr">
        <is>
          <t>a kiberbiztonsági technológiák fejlesztésével foglalkozó szereplők alkotta csoport</t>
        </is>
      </c>
      <c r="BF318" s="2" t="inlineStr">
        <is>
          <t>comunità delle competenze in materia di cibersicurezza</t>
        </is>
      </c>
      <c r="BG318" s="2" t="inlineStr">
        <is>
          <t>3</t>
        </is>
      </c>
      <c r="BH318" s="2" t="inlineStr">
        <is>
          <t/>
        </is>
      </c>
      <c r="BI318" t="inlineStr">
        <is>
          <t>comunità costituita
da organizzazioni industriali, comprese le PMI, accademiche e di ricerca, da
altre associazioni pertinenti della società civile, nonché, se del caso, da
organizzazioni europee di normazione, enti pubblici o altri enti pertinenti che
si occupano di questioni operative e tecniche in materia di cibersicurezza che contribuisce
alla missione del &lt;a href="https://iate.europa.eu/entry/slideshow/1632128672812/3574089/en-it" target="_blank"&gt;Centro europeo di competenza per la cibersicurezza nell’ambito industriale, tecnologico e della ricerca&lt;/a&gt; e della &lt;a href="https://iate.europa.eu/entry/result/3578011/en-it" target="_blank"&gt;rete dei centri nazionali di coordinamento&lt;/a&gt;, consolidando, condividendo e divulgando le
competenze in materia di cibersicurezza in tutta l’Unione</t>
        </is>
      </c>
      <c r="BJ318" s="2" t="inlineStr">
        <is>
          <t>kibernetinio saugumo kompetencijos bendruomenė</t>
        </is>
      </c>
      <c r="BK318" s="2" t="inlineStr">
        <is>
          <t>2</t>
        </is>
      </c>
      <c r="BL318" s="2" t="inlineStr">
        <is>
          <t/>
        </is>
      </c>
      <c r="BM318" t="inlineStr">
        <is>
          <t>subjektai, padedantys &lt;i&gt;Europos kibernetinio saugumo pramonės, technologijų ir mokslinių tyrimų kompetencijos centrui&lt;/i&gt; (&lt;a href="/entry/result/3574089/all" id="ENTRY_TO_ENTRY_CONVERTER" target="_blank"&gt;IATE:3574089&lt;/a&gt;) vykdyti savo misiją ir skleisti kibernetinio saugumo žinias visoje Sąjungoje</t>
        </is>
      </c>
      <c r="BN318" s="2" t="inlineStr">
        <is>
          <t>kiberdrošības kompetenču kopiena</t>
        </is>
      </c>
      <c r="BO318" s="2" t="inlineStr">
        <is>
          <t>3</t>
        </is>
      </c>
      <c r="BP318" s="2" t="inlineStr">
        <is>
          <t/>
        </is>
      </c>
      <c r="BQ318" t="inlineStr">
        <is>
          <t/>
        </is>
      </c>
      <c r="BR318" s="2" t="inlineStr">
        <is>
          <t>Komunità ta' Kompetenza fiċ-Ċibersigurtà</t>
        </is>
      </c>
      <c r="BS318" s="2" t="inlineStr">
        <is>
          <t>3</t>
        </is>
      </c>
      <c r="BT318" s="2" t="inlineStr">
        <is>
          <t/>
        </is>
      </c>
      <c r="BU318" t="inlineStr">
        <is>
          <t>grupp ta' entitajiet li jappoġġjaw il-missjoni taċ-Ċentru Ewropew ta’ Kompetenza Industrijali, Teknoloġika u tar-Riċerka fil-qasam taċ-Ċibersigurtà&lt;sup&gt;1&lt;/sup&gt; u li jsaħħu u jiddisseminaw l-għarfien espert dwar iċ-ċibersigurtà&lt;sup&gt;2&lt;/sup&gt; mal-Unjoni kollha &lt;p&gt;&lt;sup&gt;1&lt;/sup&gt; Ċentru Ewropew ta’ Kompetenza Industrijali, Teknoloġika u tar-Riċerka fil-qasam taċ-Ċibersigurtà [ &lt;a href="/entry/result/3574089/all" id="ENTRY_TO_ENTRY_CONVERTER" target="_blank"&gt;IATE:3574089&lt;/a&gt; ] &lt;br&gt;&lt;sup&gt;2&lt;/sup&gt; ċibersigurtà [ &lt;a href="/entry/result/2229866/all" id="ENTRY_TO_ENTRY_CONVERTER" target="_blank"&gt;IATE:2229866&lt;/a&gt; ]&lt;/p&gt;</t>
        </is>
      </c>
      <c r="BV318" s="2" t="inlineStr">
        <is>
          <t>kennisgemeenschap voor cyberbeveiliging</t>
        </is>
      </c>
      <c r="BW318" s="2" t="inlineStr">
        <is>
          <t>3</t>
        </is>
      </c>
      <c r="BX318" s="2" t="inlineStr">
        <is>
          <t/>
        </is>
      </c>
      <c r="BY318" t="inlineStr">
        <is>
          <t>groep entiteiten die de missie van het Europees kenniscentrum voor industrie, technologie en onderzoek op het gebied van cyberbeveiliging ondersteunen en expertise op het gebied van cyberbeveiliging in de Europese Unie versterken en verspreiden</t>
        </is>
      </c>
      <c r="BZ318" s="2" t="inlineStr">
        <is>
          <t>społeczność kompetentna w zakresie cyberbezpieczeństwa</t>
        </is>
      </c>
      <c r="CA318" s="2" t="inlineStr">
        <is>
          <t>3</t>
        </is>
      </c>
      <c r="CB318" s="2" t="inlineStr">
        <is>
          <t/>
        </is>
      </c>
      <c r="CC318" t="inlineStr">
        <is>
          <t>grupa jednostek wnosząca wklad w misję Europejskiego Centrum Kompetencji w dziedzinie Cyberbezpieczeństwa w kwestiach Przemysłu, Technologii i Badań Naukowych oraz wzmacniająca i rozpowszechniająca wiedzę fachową z zakresu cyberbezpieczeństwa w całej Unii</t>
        </is>
      </c>
      <c r="CD318" s="2" t="inlineStr">
        <is>
          <t>Comunidade de Competências em Cibersegurança</t>
        </is>
      </c>
      <c r="CE318" s="2" t="inlineStr">
        <is>
          <t>3</t>
        </is>
      </c>
      <c r="CF318" s="2" t="inlineStr">
        <is>
          <t/>
        </is>
      </c>
      <c r="CG318" t="inlineStr">
        <is>
          <t>Grupo de organismos que apoiam a missão do Centro Europeu de Competências Industriais, Tecnológicas e de Investigação em matéria de Cibersegurança e promovem e divulgam conhecimentos especializados de cibersegurança em toda a União.</t>
        </is>
      </c>
      <c r="CH318" s="2" t="inlineStr">
        <is>
          <t>comunitatea de competențe în materie de securitate cibernetică</t>
        </is>
      </c>
      <c r="CI318" s="2" t="inlineStr">
        <is>
          <t>3</t>
        </is>
      </c>
      <c r="CJ318" s="2" t="inlineStr">
        <is>
          <t/>
        </is>
      </c>
      <c r="CK318" t="inlineStr">
        <is>
          <t>un grup amplu, deschis și diversificat de părți interesate de problema securității cibernetice din sectorul cercetării, sectorul public și sectorul privat, din care fac parte atât autorități civile, cât și de apărare</t>
        </is>
      </c>
      <c r="CL318" s="2" t="inlineStr">
        <is>
          <t>komunita pre kompetencie v oblasti kybernetickej bezpečnosti</t>
        </is>
      </c>
      <c r="CM318" s="2" t="inlineStr">
        <is>
          <t>3</t>
        </is>
      </c>
      <c r="CN318" s="2" t="inlineStr">
        <is>
          <t/>
        </is>
      </c>
      <c r="CO318" t="inlineStr">
        <is>
          <t>skupina entít, ktorá podporuje poslanie Európskeho centra priemyselných, technologických a výskumných kompetencií v oblasti kybernetickej bezpečnosti a v celej Únii zvyšuje a šíri odborné znalosti v oblasti kybernetickej bezpečnosti</t>
        </is>
      </c>
      <c r="CP318" s="2" t="inlineStr">
        <is>
          <t>kompetenčna skupnost za kibernetsko varnost</t>
        </is>
      </c>
      <c r="CQ318" s="2" t="inlineStr">
        <is>
          <t>3</t>
        </is>
      </c>
      <c r="CR318" s="2" t="inlineStr">
        <is>
          <t/>
        </is>
      </c>
      <c r="CS318" t="inlineStr">
        <is>
          <t/>
        </is>
      </c>
      <c r="CT318" s="2" t="inlineStr">
        <is>
          <t>kompetensgemenskapen för cybersäkerhet</t>
        </is>
      </c>
      <c r="CU318" s="2" t="inlineStr">
        <is>
          <t>3</t>
        </is>
      </c>
      <c r="CV318" s="2" t="inlineStr">
        <is>
          <t/>
        </is>
      </c>
      <c r="CW318" t="inlineStr">
        <is>
          <t>grupp av instanser som ska bidra till det uppdrag som Europeiska kompetenscentrumet för cybersäkerhet inom näringsliv, teknik och forskning har, samt öka och sprida sakkunskap om cybersäkerhet i hela unionen</t>
        </is>
      </c>
    </row>
    <row r="319">
      <c r="A319" s="1" t="str">
        <f>HYPERLINK("https://iate.europa.eu/entry/result/919151/all", "919151")</f>
        <v>919151</v>
      </c>
      <c r="B319" t="inlineStr">
        <is>
          <t>PRODUCTION, TECHNOLOGY AND RESEARCH;SOCIAL QUESTIONS;EDUCATION AND COMMUNICATIONS</t>
        </is>
      </c>
      <c r="C319" t="inlineStr">
        <is>
          <t>PRODUCTION, TECHNOLOGY AND RESEARCH|research and intellectual property|research;SOCIAL QUESTIONS|social affairs;EDUCATION AND COMMUNICATIONS|information technology and data processing</t>
        </is>
      </c>
      <c r="D319" t="inlineStr">
        <is>
          <t>yes</t>
        </is>
      </c>
      <c r="E319" t="inlineStr">
        <is>
          <t/>
        </is>
      </c>
      <c r="F319" s="2" t="inlineStr">
        <is>
          <t>помощни технологии</t>
        </is>
      </c>
      <c r="G319" s="2" t="inlineStr">
        <is>
          <t>3</t>
        </is>
      </c>
      <c r="H319" s="2" t="inlineStr">
        <is>
          <t/>
        </is>
      </c>
      <c r="I319" t="inlineStr">
        <is>
          <t>оборудване, система от продукти, хардуер, софтуер или услуга, които повишават, поддържат или подобряват функционалните способности на хора с увреждания</t>
        </is>
      </c>
      <c r="J319" s="2" t="inlineStr">
        <is>
          <t>pomocná technologie|
podpůrná technologie</t>
        </is>
      </c>
      <c r="K319" s="2" t="inlineStr">
        <is>
          <t>2|
3</t>
        </is>
      </c>
      <c r="L319" s="2" t="inlineStr">
        <is>
          <t xml:space="preserve">|
</t>
        </is>
      </c>
      <c r="M319" t="inlineStr">
        <is>
          <t>jakýkoli hardware nebo software, který plní funkci uživatelské aplikace tak, aby byly splněny požadavky uživatelů se zdravotním postižením</t>
        </is>
      </c>
      <c r="N319" s="2" t="inlineStr">
        <is>
          <t>hjælpeteknologi|
hjælpemiddelteknologi|
kompenserende teknologi</t>
        </is>
      </c>
      <c r="O319" s="2" t="inlineStr">
        <is>
          <t>3|
3|
3</t>
        </is>
      </c>
      <c r="P319" s="2" t="inlineStr">
        <is>
          <t xml:space="preserve">|
|
</t>
        </is>
      </c>
      <c r="Q319" t="inlineStr">
        <is>
          <t>&lt;div&gt;&lt;div&gt;&lt;div&gt;&lt;div&gt;&lt;div&gt;&lt;div&gt;alle genstande, udstyrsdele, tjenester eller produktsystemer, herunder software, der bruges til at øge, bevare, erstatte eller forbedre funktionsmulighederne for personer med handicap eller til lindring af og kompensation for funktionsnedsættelser, aktivitetsbegrænsninger eller deltagelsesbegrænsninger&lt;/div&gt;&lt;/div&gt;&lt;/div&gt;&lt;/div&gt;&lt;/div&gt;&lt;/div&gt;</t>
        </is>
      </c>
      <c r="R319" s="2" t="inlineStr">
        <is>
          <t>assistive Technologie|
AT|
Unterstützungstechnologie</t>
        </is>
      </c>
      <c r="S319" s="2" t="inlineStr">
        <is>
          <t>3|
3|
3</t>
        </is>
      </c>
      <c r="T319" s="2" t="inlineStr">
        <is>
          <t xml:space="preserve">|
|
</t>
        </is>
      </c>
      <c r="U319" t="inlineStr">
        <is>
          <t>Sammelbezeichnung für technische Hilfsmittel, die Menschen mit Behinderungen bei der alltäglichen Lebensführung unterstützen sollen</t>
        </is>
      </c>
      <c r="V319" s="2" t="inlineStr">
        <is>
          <t>υποστηρικτική τεχνολογία</t>
        </is>
      </c>
      <c r="W319" s="2" t="inlineStr">
        <is>
          <t>3</t>
        </is>
      </c>
      <c r="X319" s="2" t="inlineStr">
        <is>
          <t/>
        </is>
      </c>
      <c r="Y319" t="inlineStr">
        <is>
          <t>κάθε στοιχείο, τμήμα εξοπλισμού, υπηρεσία ή προϊόν συστήματος που περιλαμβάνει λογισμικό το οποίο χρησιμοποιείται για να αυξηθούν, να διατηρηθούν, να υποκατασταθούν ή να βελτιωθούν οι λειτουργικές δυνατότητες των ατόμων με αναπηρίες ή για την ανακούφιση και αντιστάθμιση των αναπηριών και των περιορισμών δραστηριότητας ή συμμετοχής</t>
        </is>
      </c>
      <c r="Z319" s="2" t="inlineStr">
        <is>
          <t>AT|
assistive technology</t>
        </is>
      </c>
      <c r="AA319" s="2" t="inlineStr">
        <is>
          <t>3|
3</t>
        </is>
      </c>
      <c r="AB319" s="2" t="inlineStr">
        <is>
          <t xml:space="preserve">|
</t>
        </is>
      </c>
      <c r="AC319" t="inlineStr">
        <is>
          <t>a piece of equipment, product system, hardware, software or service that is used to increase, maintain or improve the functional capabilities of older persons and persons with disabilities</t>
        </is>
      </c>
      <c r="AD319" s="2" t="inlineStr">
        <is>
          <t>tecnología de apoyo|
tecnología de ayuda|
TA|
tecnología asistencial</t>
        </is>
      </c>
      <c r="AE319" s="2" t="inlineStr">
        <is>
          <t>3|
3|
3|
2</t>
        </is>
      </c>
      <c r="AF319" s="2" t="inlineStr">
        <is>
          <t xml:space="preserve">|
|
|
</t>
        </is>
      </c>
      <c r="AG319" t="inlineStr">
        <is>
          <t>Todos los aparatos, servicios, estrategias y prácticas diseñados y aplicados para mejorar los problemas de adaptación al entorno de los individuos que padecen discapacidades.</t>
        </is>
      </c>
      <c r="AH319" s="2" t="inlineStr">
        <is>
          <t>hõlbustustehnoloogia|
abitehnoloogia|
tehnilised abivahendid|
tugitehnoloogiad</t>
        </is>
      </c>
      <c r="AI319" s="2" t="inlineStr">
        <is>
          <t>2|
2|
2|
2</t>
        </is>
      </c>
      <c r="AJ319" s="2" t="inlineStr">
        <is>
          <t xml:space="preserve">|
|
|
</t>
        </is>
      </c>
      <c r="AK319" t="inlineStr">
        <is>
          <t/>
        </is>
      </c>
      <c r="AL319" s="2" t="inlineStr">
        <is>
          <t>apuvälineteknologia|
avustava teknologia</t>
        </is>
      </c>
      <c r="AM319" s="2" t="inlineStr">
        <is>
          <t>3|
3</t>
        </is>
      </c>
      <c r="AN319" s="2" t="inlineStr">
        <is>
          <t xml:space="preserve">|
</t>
        </is>
      </c>
      <c r="AO319" t="inlineStr">
        <is>
          <t>mikä tahansa osa, laite, palvelu tai tuotejärjestelmä, ohjelmistot mukaan luettuina, jota
käytetään vammaisten henkilöiden toiminnallisten valmiuksien lisäämiseen, ylläpitämiseen, korvaamiseen tai parantamiseen taikka lievittämään ja kompensoimaan vammoja, toimintarajoitteita tai osallistumista rajoittavia tekijöitä</t>
        </is>
      </c>
      <c r="AP319" s="2" t="inlineStr">
        <is>
          <t>technologie d'assistance|
aide technique</t>
        </is>
      </c>
      <c r="AQ319" s="2" t="inlineStr">
        <is>
          <t>3|
3</t>
        </is>
      </c>
      <c r="AR319" s="2" t="inlineStr">
        <is>
          <t xml:space="preserve">|
</t>
        </is>
      </c>
      <c r="AS319" t="inlineStr">
        <is>
          <t>tout produit, instrument, équipement ou système technique utilisé par une personne atteinte d'une difficulté ou d'un handicap, fabriqué spécialement ou existant sur le marché, destiné à prévenir, compenser, soulager ou neutraliser la déficience, l’incapacité ou le handicap</t>
        </is>
      </c>
      <c r="AT319" s="2" t="inlineStr">
        <is>
          <t>teicneolaíocht chúnta</t>
        </is>
      </c>
      <c r="AU319" s="2" t="inlineStr">
        <is>
          <t>3</t>
        </is>
      </c>
      <c r="AV319" s="2" t="inlineStr">
        <is>
          <t/>
        </is>
      </c>
      <c r="AW319" t="inlineStr">
        <is>
          <t>píosa ar bith fearais ar féidir é a úsáid chun cumas feidhmithe duine a bhfuil riachtanais speisialta aige/aici a fheabhsú</t>
        </is>
      </c>
      <c r="AX319" s="2" t="inlineStr">
        <is>
          <t>pomoćna tehnologija</t>
        </is>
      </c>
      <c r="AY319" s="2" t="inlineStr">
        <is>
          <t>3</t>
        </is>
      </c>
      <c r="AZ319" s="2" t="inlineStr">
        <is>
          <t/>
        </is>
      </c>
      <c r="BA319" t="inlineStr">
        <is>
          <t>pojam koji se odnosi na različite uređaje i usluge čiji je cilj pomoć osobama s invaliditetom i posebnim edukacijskim/rehabilitacijskim potrebama u boljem funkcioniranju u svakodnevnim aktivnostima i postizanju bolje kvalitete života</t>
        </is>
      </c>
      <c r="BB319" s="2" t="inlineStr">
        <is>
          <t>segítő technológia|
támogató-segítő eszközök és technológiák|
támogató-segítő technológia|
támogató technológia</t>
        </is>
      </c>
      <c r="BC319" s="2" t="inlineStr">
        <is>
          <t>3|
3|
3|
3</t>
        </is>
      </c>
      <c r="BD319" s="2" t="inlineStr">
        <is>
          <t xml:space="preserve">|
|
|
</t>
        </is>
      </c>
      <c r="BE319" t="inlineStr">
        <is>
          <t>technológiák, berendezések, eszközök, összetett
technikai berendezések, szolgáltatások, rendszerek, folyamatok és a környezet
átalakításának módszerei és technológiái a fogyatékossággal élő és/vagy idős
emberek számára, a társadalmi, infrastrukturális és egyéb akadályok
felszámolása céljából, a függetlenség, a teljes társadalmi részvétel, az egyes
tevékenységek biztonságos és könnyű elvégzése érdekében</t>
        </is>
      </c>
      <c r="BF319" s="2" t="inlineStr">
        <is>
          <t>tecnologia assistiva</t>
        </is>
      </c>
      <c r="BG319" s="2" t="inlineStr">
        <is>
          <t>3</t>
        </is>
      </c>
      <c r="BH319" s="2" t="inlineStr">
        <is>
          <t/>
        </is>
      </c>
      <c r="BI319" t="inlineStr">
        <is>
          <t>qualsiasi elemento, parte di apparecchiatura, servizio o sistema di prodotti, compresi i software,
utilizzato per accrescere, mantenere, sostituire o migliorare le capacità funzionali delle persone con disabilità oppure
per alleviare o compensare minorazioni, limitazioni dell’attività o restrizioni della partecipazione</t>
        </is>
      </c>
      <c r="BJ319" s="2" t="inlineStr">
        <is>
          <t>pagalbinė technologija</t>
        </is>
      </c>
      <c r="BK319" s="2" t="inlineStr">
        <is>
          <t>3</t>
        </is>
      </c>
      <c r="BL319" s="2" t="inlineStr">
        <is>
          <t/>
        </is>
      </c>
      <c r="BM319" t="inlineStr">
        <is>
          <t>papildomas įrenginys, prietaisas, kompiuterinė taikomoji programa, reikalingi tik specialių poreikių turintiems asmenims (asmenims su negalia), kuomet tokie asmenys naudojasi produktu, paslauga ar kt., kuri tokiam asmeniui nebūna specialiai pritaikyta</t>
        </is>
      </c>
      <c r="BN319" s="2" t="inlineStr">
        <is>
          <t>tehniskais palīglīdzeklis|
palīgtehnoloģija</t>
        </is>
      </c>
      <c r="BO319" s="2" t="inlineStr">
        <is>
          <t>2|
3</t>
        </is>
      </c>
      <c r="BP319" s="2" t="inlineStr">
        <is>
          <t xml:space="preserve">|
</t>
        </is>
      </c>
      <c r="BQ319" t="inlineStr">
        <is>
          <t>aprīkojums vai tehniska sistēma, kas novērš, kompensē, atvieglo vai neitralizē funkcijas pazeminājumu vai invaliditāti</t>
        </is>
      </c>
      <c r="BR319" s="2" t="inlineStr">
        <is>
          <t>teknoloġija ta' assistenza|
teknoloġija assistiva</t>
        </is>
      </c>
      <c r="BS319" s="2" t="inlineStr">
        <is>
          <t>2|
3</t>
        </is>
      </c>
      <c r="BT319" s="2" t="inlineStr">
        <is>
          <t xml:space="preserve">|
</t>
        </is>
      </c>
      <c r="BU319" t="inlineStr">
        <is>
          <t>biċċa apparat, sistema ta' prodott, hardware, software jew servizz li jintużaw biex iżidu, iżommu jew itejbu l-kapaċitajiet funzjonali ta' individwi b'diżabilità</t>
        </is>
      </c>
      <c r="BV319" s="2" t="inlineStr">
        <is>
          <t>assistentietechnologie|
hulptechnologie|
AT</t>
        </is>
      </c>
      <c r="BW319" s="2" t="inlineStr">
        <is>
          <t>3|
4|
2</t>
        </is>
      </c>
      <c r="BX319" s="2" t="inlineStr">
        <is>
          <t xml:space="preserve">|
|
</t>
        </is>
      </c>
      <c r="BY319" t="inlineStr">
        <is>
          <t>onderdelen, uitrusting, diensten- of productsystemen, met inbegrip van software waarmee de functionele mogelijkheden van personen met een handicap of andere beperkingen worden verhoogd, in stand gehouden, vervangen of verbeterd, of waarmee stoornissen, beperkingen of participatiebeperkingen worden verlicht of gecompenseerd</t>
        </is>
      </c>
      <c r="BZ319" s="2" t="inlineStr">
        <is>
          <t>technologia wspomagająca</t>
        </is>
      </c>
      <c r="CA319" s="2" t="inlineStr">
        <is>
          <t>3</t>
        </is>
      </c>
      <c r="CB319" s="2" t="inlineStr">
        <is>
          <t/>
        </is>
      </c>
      <c r="CC319" t="inlineStr">
        <is>
          <t>wszystkie rozwiązania z wykorzystaniem komputera i innych urządzeń elektrycznych i elektronicznych, jakie pomagają osobie z niepełnosprawnością pokonać bariery w codziennym życiu i osiągnąć niezależność</t>
        </is>
      </c>
      <c r="CD319" s="2" t="inlineStr">
        <is>
          <t>tecnologia assistencial|
tecnologia de apoio</t>
        </is>
      </c>
      <c r="CE319" s="2" t="inlineStr">
        <is>
          <t>3|
3</t>
        </is>
      </c>
      <c r="CF319" s="2" t="inlineStr">
        <is>
          <t xml:space="preserve">|
</t>
        </is>
      </c>
      <c r="CG319" t="inlineStr">
        <is>
          <t>Produto ou serviço utilizado por pessoas com necessidades especiais que se destina a prevenir, compensar, monitorizar, atenuar ou neutralizar a limitação da atividade.</t>
        </is>
      </c>
      <c r="CH319" s="2" t="inlineStr">
        <is>
          <t>tehnologie asistivă|
tehnologie de asistare</t>
        </is>
      </c>
      <c r="CI319" s="2" t="inlineStr">
        <is>
          <t>3|
3</t>
        </is>
      </c>
      <c r="CJ319" s="2" t="inlineStr">
        <is>
          <t xml:space="preserve">|
</t>
        </is>
      </c>
      <c r="CK319" t="inlineStr">
        <is>
          <t>orice obiect,
articol de echipament, serviciu sau sistem de produse, inclusiv software, care
se utilizează pentru a mări, a menține, a înlocui sau a îmbunătăți capacitățile
funcționale ale persoanelor cu dizabilități sau ale persoanelor în vârstă ori pentru reducerea și compensarea
unor deficiențe, limitări de activitate sau restricții de participare</t>
        </is>
      </c>
      <c r="CL319" s="2" t="inlineStr">
        <is>
          <t>podporná technológia|
PT|
asistenčná technológia</t>
        </is>
      </c>
      <c r="CM319" s="2" t="inlineStr">
        <is>
          <t>2|
3|
3</t>
        </is>
      </c>
      <c r="CN319" s="2" t="inlineStr">
        <is>
          <t>|
|
preferred</t>
        </is>
      </c>
      <c r="CO319" t="inlineStr">
        <is>
          <t>všeobecný pojem, ktorý zahŕňa podporné, adaptívne a rehabilitačné zariadenia. PT propagujú väčšiu nezávislosť ľudí s postihnutím, tým že im umožňujú vykonávať úlohy, ktoré by inak neboli schopní uskutočniť formou skvalitňovania alebo zmeny spôsobu interakcie s technológiami</t>
        </is>
      </c>
      <c r="CP319" s="2" t="inlineStr">
        <is>
          <t>podporna tehnologija</t>
        </is>
      </c>
      <c r="CQ319" s="2" t="inlineStr">
        <is>
          <t>2</t>
        </is>
      </c>
      <c r="CR319" s="2" t="inlineStr">
        <is>
          <t/>
        </is>
      </c>
      <c r="CS319" t="inlineStr">
        <is>
          <t>Podporna tehnologija je splošni izraz za katero koli napravo ali sistem, ki omogočaposamezniku, da opravi svojo nalogo, ki bi je sicer ne bi mogel narediti, ali pa povečuje enostavnost in varnosti, s katero se lahko določena naloga izvede.</t>
        </is>
      </c>
      <c r="CT319" s="2" t="inlineStr">
        <is>
          <t>hjälpmedelsteknik|
tekniska hjälpmedel</t>
        </is>
      </c>
      <c r="CU319" s="2" t="inlineStr">
        <is>
          <t>3|
3</t>
        </is>
      </c>
      <c r="CV319" s="2" t="inlineStr">
        <is>
          <t xml:space="preserve">|
</t>
        </is>
      </c>
      <c r="CW319" t="inlineStr">
        <is>
          <t>varje föremål, del av utrustning, tjänst eller produktsystem, inbegripet programvara, som används för att öka, upprätthålla, ersätta eller förbättra funktionsförmågan för personer med funktionsnedsättning</t>
        </is>
      </c>
    </row>
    <row r="320">
      <c r="A320" s="1" t="str">
        <f>HYPERLINK("https://iate.europa.eu/entry/result/1756759/all", "1756759")</f>
        <v>1756759</v>
      </c>
      <c r="B320" t="inlineStr">
        <is>
          <t>EDUCATION AND COMMUNICATIONS</t>
        </is>
      </c>
      <c r="C320" t="inlineStr">
        <is>
          <t>EDUCATION AND COMMUNICATIONS|information technology and data processing</t>
        </is>
      </c>
      <c r="D320" t="inlineStr">
        <is>
          <t>yes</t>
        </is>
      </c>
      <c r="E320" t="inlineStr">
        <is>
          <t/>
        </is>
      </c>
      <c r="F320" t="inlineStr">
        <is>
          <t/>
        </is>
      </c>
      <c r="G320" t="inlineStr">
        <is>
          <t/>
        </is>
      </c>
      <c r="H320" t="inlineStr">
        <is>
          <t/>
        </is>
      </c>
      <c r="I320" t="inlineStr">
        <is>
          <t/>
        </is>
      </c>
      <c r="J320" t="inlineStr">
        <is>
          <t/>
        </is>
      </c>
      <c r="K320" t="inlineStr">
        <is>
          <t/>
        </is>
      </c>
      <c r="L320" t="inlineStr">
        <is>
          <t/>
        </is>
      </c>
      <c r="M320" t="inlineStr">
        <is>
          <t/>
        </is>
      </c>
      <c r="N320" s="2" t="inlineStr">
        <is>
          <t>genbrugelighed</t>
        </is>
      </c>
      <c r="O320" s="2" t="inlineStr">
        <is>
          <t>3</t>
        </is>
      </c>
      <c r="P320" s="2" t="inlineStr">
        <is>
          <t/>
        </is>
      </c>
      <c r="Q320" t="inlineStr">
        <is>
          <t/>
        </is>
      </c>
      <c r="R320" s="2" t="inlineStr">
        <is>
          <t>Wiederverwendbarkeit</t>
        </is>
      </c>
      <c r="S320" s="2" t="inlineStr">
        <is>
          <t>3</t>
        </is>
      </c>
      <c r="T320" s="2" t="inlineStr">
        <is>
          <t/>
        </is>
      </c>
      <c r="U320" t="inlineStr">
        <is>
          <t>Grad, in dem Produktteile in anderen Anwendungen wiederverwendet werden können(1);Wiederverwendung geeigneter Teilprodukte von Software-Entwicklungsprozessen(2)</t>
        </is>
      </c>
      <c r="V320" s="2" t="inlineStr">
        <is>
          <t>δυνατότητα επαναχρησιμοποίησης</t>
        </is>
      </c>
      <c r="W320" s="2" t="inlineStr">
        <is>
          <t>3</t>
        </is>
      </c>
      <c r="X320" s="2" t="inlineStr">
        <is>
          <t/>
        </is>
      </c>
      <c r="Y320" t="inlineStr">
        <is>
          <t/>
        </is>
      </c>
      <c r="Z320" s="2" t="inlineStr">
        <is>
          <t>reusability</t>
        </is>
      </c>
      <c r="AA320" s="2" t="inlineStr">
        <is>
          <t>3</t>
        </is>
      </c>
      <c r="AB320" s="2" t="inlineStr">
        <is>
          <t/>
        </is>
      </c>
      <c r="AC320" t="inlineStr">
        <is>
          <t>degree to which a software module or other work product can be used in more than one computing program or software system</t>
        </is>
      </c>
      <c r="AD320" s="2" t="inlineStr">
        <is>
          <t>reutilizabilidad</t>
        </is>
      </c>
      <c r="AE320" s="2" t="inlineStr">
        <is>
          <t>3</t>
        </is>
      </c>
      <c r="AF320" s="2" t="inlineStr">
        <is>
          <t/>
        </is>
      </c>
      <c r="AG320" t="inlineStr">
        <is>
          <t>posibilidad de reutilizar un programa o un módulo de un programa en contextos diferentes; ámbito en el cual un módulo puede utilizarse en varias aplicaciones</t>
        </is>
      </c>
      <c r="AH320" t="inlineStr">
        <is>
          <t/>
        </is>
      </c>
      <c r="AI320" t="inlineStr">
        <is>
          <t/>
        </is>
      </c>
      <c r="AJ320" t="inlineStr">
        <is>
          <t/>
        </is>
      </c>
      <c r="AK320" t="inlineStr">
        <is>
          <t/>
        </is>
      </c>
      <c r="AL320" s="2" t="inlineStr">
        <is>
          <t>uudelleen käytettävyys</t>
        </is>
      </c>
      <c r="AM320" s="2" t="inlineStr">
        <is>
          <t>3</t>
        </is>
      </c>
      <c r="AN320" s="2" t="inlineStr">
        <is>
          <t/>
        </is>
      </c>
      <c r="AO320" t="inlineStr">
        <is>
          <t/>
        </is>
      </c>
      <c r="AP320" s="2" t="inlineStr">
        <is>
          <t>aptitude au réemploi|
réutilisabilité|
possibilité de ré-utilisation</t>
        </is>
      </c>
      <c r="AQ320" s="2" t="inlineStr">
        <is>
          <t>3|
3|
3</t>
        </is>
      </c>
      <c r="AR320" s="2" t="inlineStr">
        <is>
          <t xml:space="preserve">|
|
</t>
        </is>
      </c>
      <c r="AS320" t="inlineStr">
        <is>
          <t>1)mesure selon laquelle un module peut être utilisé dans de multiples applications;2)capacité d'un composant logiciel de s'intégrer dans n'importe quelle application</t>
        </is>
      </c>
      <c r="AT320" t="inlineStr">
        <is>
          <t/>
        </is>
      </c>
      <c r="AU320" t="inlineStr">
        <is>
          <t/>
        </is>
      </c>
      <c r="AV320" t="inlineStr">
        <is>
          <t/>
        </is>
      </c>
      <c r="AW320" t="inlineStr">
        <is>
          <t/>
        </is>
      </c>
      <c r="AX320" t="inlineStr">
        <is>
          <t/>
        </is>
      </c>
      <c r="AY320" t="inlineStr">
        <is>
          <t/>
        </is>
      </c>
      <c r="AZ320" t="inlineStr">
        <is>
          <t/>
        </is>
      </c>
      <c r="BA320" t="inlineStr">
        <is>
          <t/>
        </is>
      </c>
      <c r="BB320" t="inlineStr">
        <is>
          <t/>
        </is>
      </c>
      <c r="BC320" t="inlineStr">
        <is>
          <t/>
        </is>
      </c>
      <c r="BD320" t="inlineStr">
        <is>
          <t/>
        </is>
      </c>
      <c r="BE320" t="inlineStr">
        <is>
          <t/>
        </is>
      </c>
      <c r="BF320" s="2" t="inlineStr">
        <is>
          <t>grado di riutilizzabilità</t>
        </is>
      </c>
      <c r="BG320" s="2" t="inlineStr">
        <is>
          <t>3</t>
        </is>
      </c>
      <c r="BH320" s="2" t="inlineStr">
        <is>
          <t/>
        </is>
      </c>
      <c r="BI320" t="inlineStr">
        <is>
          <t>misura della possibilità di impiego di un programma(o modulo)in applicazioni multiple</t>
        </is>
      </c>
      <c r="BJ320" t="inlineStr">
        <is>
          <t/>
        </is>
      </c>
      <c r="BK320" t="inlineStr">
        <is>
          <t/>
        </is>
      </c>
      <c r="BL320" t="inlineStr">
        <is>
          <t/>
        </is>
      </c>
      <c r="BM320" t="inlineStr">
        <is>
          <t/>
        </is>
      </c>
      <c r="BN320" t="inlineStr">
        <is>
          <t/>
        </is>
      </c>
      <c r="BO320" t="inlineStr">
        <is>
          <t/>
        </is>
      </c>
      <c r="BP320" t="inlineStr">
        <is>
          <t/>
        </is>
      </c>
      <c r="BQ320" t="inlineStr">
        <is>
          <t/>
        </is>
      </c>
      <c r="BR320" t="inlineStr">
        <is>
          <t/>
        </is>
      </c>
      <c r="BS320" t="inlineStr">
        <is>
          <t/>
        </is>
      </c>
      <c r="BT320" t="inlineStr">
        <is>
          <t/>
        </is>
      </c>
      <c r="BU320" t="inlineStr">
        <is>
          <t/>
        </is>
      </c>
      <c r="BV320" s="2" t="inlineStr">
        <is>
          <t>hergebruik</t>
        </is>
      </c>
      <c r="BW320" s="2" t="inlineStr">
        <is>
          <t>3</t>
        </is>
      </c>
      <c r="BX320" s="2" t="inlineStr">
        <is>
          <t/>
        </is>
      </c>
      <c r="BY320" t="inlineStr">
        <is>
          <t>eigenschap van een programmadeel, waardoor het mogelijk is dezelfde kopie van dit programmadeel door twee of meer taken te laten gebruiken</t>
        </is>
      </c>
      <c r="BZ320" t="inlineStr">
        <is>
          <t/>
        </is>
      </c>
      <c r="CA320" t="inlineStr">
        <is>
          <t/>
        </is>
      </c>
      <c r="CB320" t="inlineStr">
        <is>
          <t/>
        </is>
      </c>
      <c r="CC320" t="inlineStr">
        <is>
          <t/>
        </is>
      </c>
      <c r="CD320" s="2" t="inlineStr">
        <is>
          <t>possibilidade de nova utilização|
reusabilidade</t>
        </is>
      </c>
      <c r="CE320" s="2" t="inlineStr">
        <is>
          <t>3|
3</t>
        </is>
      </c>
      <c r="CF320" s="2" t="inlineStr">
        <is>
          <t xml:space="preserve">|
</t>
        </is>
      </c>
      <c r="CG320" t="inlineStr">
        <is>
          <t>Possibilidade ou medida segundo a qual um programa, módulo ou pedaço de código ser utilizado novamente num contexto diferente.</t>
        </is>
      </c>
      <c r="CH320" t="inlineStr">
        <is>
          <t/>
        </is>
      </c>
      <c r="CI320" t="inlineStr">
        <is>
          <t/>
        </is>
      </c>
      <c r="CJ320" t="inlineStr">
        <is>
          <t/>
        </is>
      </c>
      <c r="CK320" t="inlineStr">
        <is>
          <t/>
        </is>
      </c>
      <c r="CL320" t="inlineStr">
        <is>
          <t/>
        </is>
      </c>
      <c r="CM320" t="inlineStr">
        <is>
          <t/>
        </is>
      </c>
      <c r="CN320" t="inlineStr">
        <is>
          <t/>
        </is>
      </c>
      <c r="CO320" t="inlineStr">
        <is>
          <t/>
        </is>
      </c>
      <c r="CP320" t="inlineStr">
        <is>
          <t/>
        </is>
      </c>
      <c r="CQ320" t="inlineStr">
        <is>
          <t/>
        </is>
      </c>
      <c r="CR320" t="inlineStr">
        <is>
          <t/>
        </is>
      </c>
      <c r="CS320" t="inlineStr">
        <is>
          <t/>
        </is>
      </c>
      <c r="CT320" s="2" t="inlineStr">
        <is>
          <t>återanvändbarhet</t>
        </is>
      </c>
      <c r="CU320" s="2" t="inlineStr">
        <is>
          <t>3</t>
        </is>
      </c>
      <c r="CV320" s="2" t="inlineStr">
        <is>
          <t/>
        </is>
      </c>
      <c r="CW320" t="inlineStr">
        <is>
          <t/>
        </is>
      </c>
    </row>
    <row r="321">
      <c r="A321" s="1" t="str">
        <f>HYPERLINK("https://iate.europa.eu/entry/result/3577324/all", "3577324")</f>
        <v>3577324</v>
      </c>
      <c r="B321" t="inlineStr">
        <is>
          <t>PRODUCTION, TECHNOLOGY AND RESEARCH</t>
        </is>
      </c>
      <c r="C321" t="inlineStr">
        <is>
          <t>PRODUCTION, TECHNOLOGY AND RESEARCH|technology and technical regulations|technical regulations</t>
        </is>
      </c>
      <c r="D321" t="inlineStr">
        <is>
          <t>yes</t>
        </is>
      </c>
      <c r="E321" t="inlineStr">
        <is>
          <t/>
        </is>
      </c>
      <c r="F321" t="inlineStr">
        <is>
          <t/>
        </is>
      </c>
      <c r="G321" t="inlineStr">
        <is>
          <t/>
        </is>
      </c>
      <c r="H321" t="inlineStr">
        <is>
          <t/>
        </is>
      </c>
      <c r="I321" t="inlineStr">
        <is>
          <t/>
        </is>
      </c>
      <c r="J321" t="inlineStr">
        <is>
          <t/>
        </is>
      </c>
      <c r="K321" t="inlineStr">
        <is>
          <t/>
        </is>
      </c>
      <c r="L321" t="inlineStr">
        <is>
          <t/>
        </is>
      </c>
      <c r="M321" t="inlineStr">
        <is>
          <t/>
        </is>
      </c>
      <c r="N321" t="inlineStr">
        <is>
          <t/>
        </is>
      </c>
      <c r="O321" t="inlineStr">
        <is>
          <t/>
        </is>
      </c>
      <c r="P321" t="inlineStr">
        <is>
          <t/>
        </is>
      </c>
      <c r="Q321" t="inlineStr">
        <is>
          <t/>
        </is>
      </c>
      <c r="R321" t="inlineStr">
        <is>
          <t/>
        </is>
      </c>
      <c r="S321" t="inlineStr">
        <is>
          <t/>
        </is>
      </c>
      <c r="T321" t="inlineStr">
        <is>
          <t/>
        </is>
      </c>
      <c r="U321" t="inlineStr">
        <is>
          <t/>
        </is>
      </c>
      <c r="V321" t="inlineStr">
        <is>
          <t/>
        </is>
      </c>
      <c r="W321" t="inlineStr">
        <is>
          <t/>
        </is>
      </c>
      <c r="X321" t="inlineStr">
        <is>
          <t/>
        </is>
      </c>
      <c r="Y321" t="inlineStr">
        <is>
          <t/>
        </is>
      </c>
      <c r="Z321" s="2" t="inlineStr">
        <is>
          <t>CONOPS|
concept of operations</t>
        </is>
      </c>
      <c r="AA321" s="2" t="inlineStr">
        <is>
          <t>3|
3</t>
        </is>
      </c>
      <c r="AB321" s="2" t="inlineStr">
        <is>
          <t xml:space="preserve">|
</t>
        </is>
      </c>
      <c r="AC321" t="inlineStr">
        <is>
          <t>a user-oriented document that describes systems characteristics for a proposed system from a user's perspective</t>
        </is>
      </c>
      <c r="AD321" t="inlineStr">
        <is>
          <t/>
        </is>
      </c>
      <c r="AE321" t="inlineStr">
        <is>
          <t/>
        </is>
      </c>
      <c r="AF321" t="inlineStr">
        <is>
          <t/>
        </is>
      </c>
      <c r="AG321" t="inlineStr">
        <is>
          <t/>
        </is>
      </c>
      <c r="AH321" t="inlineStr">
        <is>
          <t/>
        </is>
      </c>
      <c r="AI321" t="inlineStr">
        <is>
          <t/>
        </is>
      </c>
      <c r="AJ321" t="inlineStr">
        <is>
          <t/>
        </is>
      </c>
      <c r="AK321" t="inlineStr">
        <is>
          <t/>
        </is>
      </c>
      <c r="AL321" t="inlineStr">
        <is>
          <t/>
        </is>
      </c>
      <c r="AM321" t="inlineStr">
        <is>
          <t/>
        </is>
      </c>
      <c r="AN321" t="inlineStr">
        <is>
          <t/>
        </is>
      </c>
      <c r="AO321" t="inlineStr">
        <is>
          <t/>
        </is>
      </c>
      <c r="AP321" t="inlineStr">
        <is>
          <t/>
        </is>
      </c>
      <c r="AQ321" t="inlineStr">
        <is>
          <t/>
        </is>
      </c>
      <c r="AR321" t="inlineStr">
        <is>
          <t/>
        </is>
      </c>
      <c r="AS321" t="inlineStr">
        <is>
          <t/>
        </is>
      </c>
      <c r="AT321" t="inlineStr">
        <is>
          <t/>
        </is>
      </c>
      <c r="AU321" t="inlineStr">
        <is>
          <t/>
        </is>
      </c>
      <c r="AV321" t="inlineStr">
        <is>
          <t/>
        </is>
      </c>
      <c r="AW321" t="inlineStr">
        <is>
          <t/>
        </is>
      </c>
      <c r="AX321" t="inlineStr">
        <is>
          <t/>
        </is>
      </c>
      <c r="AY321" t="inlineStr">
        <is>
          <t/>
        </is>
      </c>
      <c r="AZ321" t="inlineStr">
        <is>
          <t/>
        </is>
      </c>
      <c r="BA321" t="inlineStr">
        <is>
          <t/>
        </is>
      </c>
      <c r="BB321" s="2" t="inlineStr">
        <is>
          <t>üzemeltetési és használati előírás|
üzemeltetési útmutató|
CONOPS</t>
        </is>
      </c>
      <c r="BC321" s="2" t="inlineStr">
        <is>
          <t>3|
3|
3</t>
        </is>
      </c>
      <c r="BD321" s="2" t="inlineStr">
        <is>
          <t xml:space="preserve">admitted|
preferred|
</t>
        </is>
      </c>
      <c r="BE321" t="inlineStr">
        <is>
          <t>felhasználóorientált dokumentum, amely a felhasználó látószögéből ismerteti egy rendszer sajátosságait</t>
        </is>
      </c>
      <c r="BF321" t="inlineStr">
        <is>
          <t/>
        </is>
      </c>
      <c r="BG321" t="inlineStr">
        <is>
          <t/>
        </is>
      </c>
      <c r="BH321" t="inlineStr">
        <is>
          <t/>
        </is>
      </c>
      <c r="BI321" t="inlineStr">
        <is>
          <t/>
        </is>
      </c>
      <c r="BJ321" s="2" t="inlineStr">
        <is>
          <t>naudojimo instrukcija|
CONOPS</t>
        </is>
      </c>
      <c r="BK321" s="2" t="inlineStr">
        <is>
          <t>3|
3</t>
        </is>
      </c>
      <c r="BL321" s="2" t="inlineStr">
        <is>
          <t xml:space="preserve">|
</t>
        </is>
      </c>
      <c r="BM321" t="inlineStr">
        <is>
          <t/>
        </is>
      </c>
      <c r="BN321" t="inlineStr">
        <is>
          <t/>
        </is>
      </c>
      <c r="BO321" t="inlineStr">
        <is>
          <t/>
        </is>
      </c>
      <c r="BP321" t="inlineStr">
        <is>
          <t/>
        </is>
      </c>
      <c r="BQ321" t="inlineStr">
        <is>
          <t/>
        </is>
      </c>
      <c r="BR321" t="inlineStr">
        <is>
          <t/>
        </is>
      </c>
      <c r="BS321" t="inlineStr">
        <is>
          <t/>
        </is>
      </c>
      <c r="BT321" t="inlineStr">
        <is>
          <t/>
        </is>
      </c>
      <c r="BU321" t="inlineStr">
        <is>
          <t/>
        </is>
      </c>
      <c r="BV321" t="inlineStr">
        <is>
          <t/>
        </is>
      </c>
      <c r="BW321" t="inlineStr">
        <is>
          <t/>
        </is>
      </c>
      <c r="BX321" t="inlineStr">
        <is>
          <t/>
        </is>
      </c>
      <c r="BY321" t="inlineStr">
        <is>
          <t/>
        </is>
      </c>
      <c r="BZ321" t="inlineStr">
        <is>
          <t/>
        </is>
      </c>
      <c r="CA321" t="inlineStr">
        <is>
          <t/>
        </is>
      </c>
      <c r="CB321" t="inlineStr">
        <is>
          <t/>
        </is>
      </c>
      <c r="CC321" t="inlineStr">
        <is>
          <t/>
        </is>
      </c>
      <c r="CD321" t="inlineStr">
        <is>
          <t/>
        </is>
      </c>
      <c r="CE321" t="inlineStr">
        <is>
          <t/>
        </is>
      </c>
      <c r="CF321" t="inlineStr">
        <is>
          <t/>
        </is>
      </c>
      <c r="CG321" t="inlineStr">
        <is>
          <t/>
        </is>
      </c>
      <c r="CH321" t="inlineStr">
        <is>
          <t/>
        </is>
      </c>
      <c r="CI321" t="inlineStr">
        <is>
          <t/>
        </is>
      </c>
      <c r="CJ321" t="inlineStr">
        <is>
          <t/>
        </is>
      </c>
      <c r="CK321" t="inlineStr">
        <is>
          <t/>
        </is>
      </c>
      <c r="CL321" t="inlineStr">
        <is>
          <t/>
        </is>
      </c>
      <c r="CM321" t="inlineStr">
        <is>
          <t/>
        </is>
      </c>
      <c r="CN321" t="inlineStr">
        <is>
          <t/>
        </is>
      </c>
      <c r="CO321" t="inlineStr">
        <is>
          <t/>
        </is>
      </c>
      <c r="CP321" t="inlineStr">
        <is>
          <t/>
        </is>
      </c>
      <c r="CQ321" t="inlineStr">
        <is>
          <t/>
        </is>
      </c>
      <c r="CR321" t="inlineStr">
        <is>
          <t/>
        </is>
      </c>
      <c r="CS321" t="inlineStr">
        <is>
          <t/>
        </is>
      </c>
      <c r="CT321" t="inlineStr">
        <is>
          <t/>
        </is>
      </c>
      <c r="CU321" t="inlineStr">
        <is>
          <t/>
        </is>
      </c>
      <c r="CV321" t="inlineStr">
        <is>
          <t/>
        </is>
      </c>
      <c r="CW321" t="inlineStr">
        <is>
          <t/>
        </is>
      </c>
    </row>
    <row r="322">
      <c r="A322" s="1" t="str">
        <f>HYPERLINK("https://iate.europa.eu/entry/result/3541728/all", "3541728")</f>
        <v>3541728</v>
      </c>
      <c r="B322" t="inlineStr">
        <is>
          <t>EDUCATION AND COMMUNICATIONS</t>
        </is>
      </c>
      <c r="C322" t="inlineStr">
        <is>
          <t>EDUCATION AND COMMUNICATIONS|information and information processing</t>
        </is>
      </c>
      <c r="D322" t="inlineStr">
        <is>
          <t>yes</t>
        </is>
      </c>
      <c r="E322" t="inlineStr">
        <is>
          <t/>
        </is>
      </c>
      <c r="F322" s="2" t="inlineStr">
        <is>
          <t>защита на данните на етапа на проектирането</t>
        </is>
      </c>
      <c r="G322" s="2" t="inlineStr">
        <is>
          <t>3</t>
        </is>
      </c>
      <c r="H322" s="2" t="inlineStr">
        <is>
          <t/>
        </is>
      </c>
      <c r="I322" t="inlineStr">
        <is>
          <t>прилагане на технически и организационни мерки на най-ранните етапи от проектирането на операциите по обработка така, че от самото начало да защитават принципите на неприкосновеност на личния живот и защита на данните</t>
        </is>
      </c>
      <c r="J322" s="2" t="inlineStr">
        <is>
          <t>záměrná ochrana osobních údajů</t>
        </is>
      </c>
      <c r="K322" s="2" t="inlineStr">
        <is>
          <t>3</t>
        </is>
      </c>
      <c r="L322" s="2" t="inlineStr">
        <is>
          <t/>
        </is>
      </c>
      <c r="M322" t="inlineStr">
        <is>
          <t>zásada, podle které správce údajů musí při určování prostředků zpracování i při samotném zpracovávání přijmout vhodná technická a organizační opatření a postupy tak, aby dané zpracování zaručovalo ochranu práv subjektu údajů</t>
        </is>
      </c>
      <c r="N322" s="2" t="inlineStr">
        <is>
          <t>indbygget databeskyttelse|
databeskyttelse gennem design</t>
        </is>
      </c>
      <c r="O322" s="2" t="inlineStr">
        <is>
          <t>3|
4</t>
        </is>
      </c>
      <c r="P322" s="2" t="inlineStr">
        <is>
          <t xml:space="preserve">|
</t>
        </is>
      </c>
      <c r="Q322" t="inlineStr">
        <is>
          <t>design af applikationen på en sådan måde, at man med tekniske og organisatoriske foranstaltninger kan understøtte f.eks. databeskyttelsesprincipperne, fastlæggelsen af hjemmel til behandlingen, de registreredes rettigheder og de pligter, som påhviler dataansvarlige og databehandlere</t>
        </is>
      </c>
      <c r="R322" s="2" t="inlineStr">
        <is>
          <t>Datenschutz durch Technik|
Datenschutz durch Technikgestaltung</t>
        </is>
      </c>
      <c r="S322" s="2" t="inlineStr">
        <is>
          <t>3|
3</t>
        </is>
      </c>
      <c r="T322" s="2" t="inlineStr">
        <is>
          <t xml:space="preserve">|
</t>
        </is>
      </c>
      <c r="U322" t="inlineStr">
        <is>
          <t/>
        </is>
      </c>
      <c r="V322" s="2" t="inlineStr">
        <is>
          <t>προστασία των δεδομένων ήδη από τον σχεδιασμό</t>
        </is>
      </c>
      <c r="W322" s="2" t="inlineStr">
        <is>
          <t>3</t>
        </is>
      </c>
      <c r="X322" s="2" t="inlineStr">
        <is>
          <t/>
        </is>
      </c>
      <c r="Y322" t="inlineStr">
        <is>
          <t/>
        </is>
      </c>
      <c r="Z322" s="2" t="inlineStr">
        <is>
          <t>data protection by design</t>
        </is>
      </c>
      <c r="AA322" s="2" t="inlineStr">
        <is>
          <t>3</t>
        </is>
      </c>
      <c r="AB322" s="2" t="inlineStr">
        <is>
          <t/>
        </is>
      </c>
      <c r="AC322" t="inlineStr">
        <is>
          <t>the implementation of technical and organisational measures, at the earliest stages of the design of the processing operations, in such a way that safeguards privacy and data protection principles right from the start</t>
        </is>
      </c>
      <c r="AD322" s="2" t="inlineStr">
        <is>
          <t>protección de datos desde el diseño</t>
        </is>
      </c>
      <c r="AE322" s="2" t="inlineStr">
        <is>
          <t>3</t>
        </is>
      </c>
      <c r="AF322" s="2" t="inlineStr">
        <is>
          <t/>
        </is>
      </c>
      <c r="AG322" t="inlineStr">
        <is>
          <t>Consideración del derecho a la protección de datos a la hora de desarrollar y diseñar aplicaciones, servicios y productos basados en el tratamiento de datos personales o que tratan datos personales para cumplir su función.</t>
        </is>
      </c>
      <c r="AH322" s="2" t="inlineStr">
        <is>
          <t>lõimitud andmekaitse</t>
        </is>
      </c>
      <c r="AI322" s="2" t="inlineStr">
        <is>
          <t>3</t>
        </is>
      </c>
      <c r="AJ322" s="2" t="inlineStr">
        <is>
          <t/>
        </is>
      </c>
      <c r="AK322" t="inlineStr">
        <is>
          <t>põhimõte, mille kohaselt tuleb info- ja kommunikatsioonitehnoloogiate (IKT) kavandamisel ja arendamisel võtta isikuandmete kaitse ja andmekaitsenõudeid arvesse juba tehnoloogia idee kavandamise etapist alates ning kõigis selle arendamise etappides</t>
        </is>
      </c>
      <c r="AL322" s="2" t="inlineStr">
        <is>
          <t>sisäänrakennettu tietosuoja</t>
        </is>
      </c>
      <c r="AM322" s="2" t="inlineStr">
        <is>
          <t>3</t>
        </is>
      </c>
      <c r="AN322" s="2" t="inlineStr">
        <is>
          <t/>
        </is>
      </c>
      <c r="AO322" t="inlineStr">
        <is>
          <t>Teknisten ja organisatoristen toimenpiteiden täytäntöönpano käsittelytoimintojen suunnittelun alkuvaiheessa, jotta yksityisyys- ja tietosuojaperiaatteita suojellaan alusta saakka.</t>
        </is>
      </c>
      <c r="AP322" s="2" t="inlineStr">
        <is>
          <t>protection des données dès la conception</t>
        </is>
      </c>
      <c r="AQ322" s="2" t="inlineStr">
        <is>
          <t>4</t>
        </is>
      </c>
      <c r="AR322" s="2" t="inlineStr">
        <is>
          <t/>
        </is>
      </c>
      <c r="AS322" t="inlineStr">
        <is>
          <t>démarche consistant à mettre en œuvre des mesures techniques et organisationnelles dès les premières étapes de la conception des opérations de traitement, de manière à préserver dès le départ la vie privée et les principes en matière de protection des données</t>
        </is>
      </c>
      <c r="AT322" s="2" t="inlineStr">
        <is>
          <t>cosaint sonraí trí dhearadh</t>
        </is>
      </c>
      <c r="AU322" s="2" t="inlineStr">
        <is>
          <t>3</t>
        </is>
      </c>
      <c r="AV322" s="2" t="inlineStr">
        <is>
          <t/>
        </is>
      </c>
      <c r="AW322" t="inlineStr">
        <is>
          <t/>
        </is>
      </c>
      <c r="AX322" s="2" t="inlineStr">
        <is>
          <t>tehnička zaštita podataka</t>
        </is>
      </c>
      <c r="AY322" s="2" t="inlineStr">
        <is>
          <t>3</t>
        </is>
      </c>
      <c r="AZ322" s="2" t="inlineStr">
        <is>
          <t/>
        </is>
      </c>
      <c r="BA322" t="inlineStr">
        <is>
          <t/>
        </is>
      </c>
      <c r="BB322" s="2" t="inlineStr">
        <is>
          <t>beépített adatvédelem</t>
        </is>
      </c>
      <c r="BC322" s="2" t="inlineStr">
        <is>
          <t>4</t>
        </is>
      </c>
      <c r="BD322" s="2" t="inlineStr">
        <is>
          <t/>
        </is>
      </c>
      <c r="BE322" t="inlineStr">
        <is>
          <t/>
        </is>
      </c>
      <c r="BF322" s="2" t="inlineStr">
        <is>
          <t>protezione dei dati fin dalla progettazione</t>
        </is>
      </c>
      <c r="BG322" s="2" t="inlineStr">
        <is>
          <t>3</t>
        </is>
      </c>
      <c r="BH322" s="2" t="inlineStr">
        <is>
          <t/>
        </is>
      </c>
      <c r="BI322" t="inlineStr">
        <is>
          <t>prassi secondo la quale, al momento di determinare i mezzi del trattamento e all’atto del trattamento stesso, il responsabile del trattamento, tenuto conto dell’evoluzione tecnica e dei costi di attuazione, mette in atto adeguate misure e procedure tecniche e organizzative in modo tale che il trattamento sia conforme alle prescrizioni della direttiva 95/46/CE e assicuri la tutela dei diritti dell’interessato</t>
        </is>
      </c>
      <c r="BJ322" s="2" t="inlineStr">
        <is>
          <t>pritaikytoji duomenų apsauga</t>
        </is>
      </c>
      <c r="BK322" s="2" t="inlineStr">
        <is>
          <t>3</t>
        </is>
      </c>
      <c r="BL322" s="2" t="inlineStr">
        <is>
          <t/>
        </is>
      </c>
      <c r="BM322" t="inlineStr">
        <is>
          <t/>
        </is>
      </c>
      <c r="BN322" s="2" t="inlineStr">
        <is>
          <t>integrēta datu aizsardzība</t>
        </is>
      </c>
      <c r="BO322" s="2" t="inlineStr">
        <is>
          <t>3</t>
        </is>
      </c>
      <c r="BP322" s="2" t="inlineStr">
        <is>
          <t/>
        </is>
      </c>
      <c r="BQ322" t="inlineStr">
        <is>
          <t/>
        </is>
      </c>
      <c r="BR322" s="2" t="inlineStr">
        <is>
          <t>protezzjoni tad-data mid-disinn</t>
        </is>
      </c>
      <c r="BS322" s="2" t="inlineStr">
        <is>
          <t>3</t>
        </is>
      </c>
      <c r="BT322" s="2" t="inlineStr">
        <is>
          <t/>
        </is>
      </c>
      <c r="BU322" t="inlineStr">
        <is>
          <t>approċċ fejn jitqiesu l-elementi tal-protezzjoni tad-dati fl-istadju tad-disinn ta' softwer u applikazzjonijiet informatiċi u li jiżgura li jkun hemm biżżejjed garanziji għall-protezzjoni u s-sigurtà tad-dati personali</t>
        </is>
      </c>
      <c r="BV322" s="2" t="inlineStr">
        <is>
          <t>privacy by design|
gegevensbescherming door ontwerp|
gegevensbescherming "by design"</t>
        </is>
      </c>
      <c r="BW322" s="2" t="inlineStr">
        <is>
          <t>3|
3|
2</t>
        </is>
      </c>
      <c r="BX322" s="2" t="inlineStr">
        <is>
          <t xml:space="preserve">|
preferred|
</t>
        </is>
      </c>
      <c r="BY322" t="inlineStr">
        <is>
          <t>"benadering waarbij al in de ontwerpfase van een product of dienst rekening wordt gehouden met privacygevoelige elementen en waarbij voldoende privacywaarborgen worden ingebouwd om persoonsgegevens goed te beschermen en te beveiligen"</t>
        </is>
      </c>
      <c r="BZ322" s="2" t="inlineStr">
        <is>
          <t>uwzględnienie ochrony danych w fazie projektowania</t>
        </is>
      </c>
      <c r="CA322" s="2" t="inlineStr">
        <is>
          <t>3</t>
        </is>
      </c>
      <c r="CB322" s="2" t="inlineStr">
        <is>
          <t/>
        </is>
      </c>
      <c r="CC322" t="inlineStr">
        <is>
          <t>uwzględnienie ochrony danych już w fazie projektowania oprogramowania</t>
        </is>
      </c>
      <c r="CD322" s="2" t="inlineStr">
        <is>
          <t>proteção de dados desde a conceção</t>
        </is>
      </c>
      <c r="CE322" s="2" t="inlineStr">
        <is>
          <t>3</t>
        </is>
      </c>
      <c r="CF322" s="2" t="inlineStr">
        <is>
          <t/>
        </is>
      </c>
      <c r="CG322" t="inlineStr">
        <is>
          <t>No contexto do tratamento de dados pessoais, aplicação, desde a fase mais precoce da conceção das operações de tratamento, de medidas técnicas e organizativas (como sejam a pseudonimização ou a cifragem) destinadas a salvaguardar os princípios da privacidade e da proteção de dados.</t>
        </is>
      </c>
      <c r="CH322" s="2" t="inlineStr">
        <is>
          <t>protecție a datelor începând cu momentul conceperii|
protecție a datelor din faza de proiectare</t>
        </is>
      </c>
      <c r="CI322" s="2" t="inlineStr">
        <is>
          <t>3|
3</t>
        </is>
      </c>
      <c r="CJ322" s="2" t="inlineStr">
        <is>
          <t xml:space="preserve">|
</t>
        </is>
      </c>
      <c r="CK322" t="inlineStr">
        <is>
          <t>măsuri tehnice și organizatorice adecvate, cum ar fi pseudonimizarea, pe care operatorul le pune în aplicare, atât în momentul stabilirii mijloacelor de prelucrare, cât și pe parcursul prelucrării propriu-zise, astfel încât prelucrarea să îndeplinească cerințele Regulamentului general privind protecția datelor și să asigure protecția drepturilor persoanei vizate</t>
        </is>
      </c>
      <c r="CL322" s="2" t="inlineStr">
        <is>
          <t>špecificky navrhnutá ochrana údajov</t>
        </is>
      </c>
      <c r="CM322" s="2" t="inlineStr">
        <is>
          <t>3</t>
        </is>
      </c>
      <c r="CN322" s="2" t="inlineStr">
        <is>
          <t/>
        </is>
      </c>
      <c r="CO322" t="inlineStr">
        <is>
          <t/>
        </is>
      </c>
      <c r="CP322" s="2" t="inlineStr">
        <is>
          <t>vgrajeno varstvo podatkov</t>
        </is>
      </c>
      <c r="CQ322" s="2" t="inlineStr">
        <is>
          <t>3</t>
        </is>
      </c>
      <c r="CR322" s="2" t="inlineStr">
        <is>
          <t/>
        </is>
      </c>
      <c r="CS322" t="inlineStr">
        <is>
          <t>uvedba tehničnih in organizacijskih ukrepov za zagotovitev zaščite pravic posameznikov pri obdelavi osebnih podatkov v zgodnji fazi oblikovanja zbirk osebnih podatkov</t>
        </is>
      </c>
      <c r="CT322" s="2" t="inlineStr">
        <is>
          <t>inbyggt dataskydd</t>
        </is>
      </c>
      <c r="CU322" s="2" t="inlineStr">
        <is>
          <t>3</t>
        </is>
      </c>
      <c r="CV322" s="2" t="inlineStr">
        <is>
          <t/>
        </is>
      </c>
      <c r="CW322" t="inlineStr">
        <is>
          <t/>
        </is>
      </c>
    </row>
    <row r="323">
      <c r="A323" s="1" t="str">
        <f>HYPERLINK("https://iate.europa.eu/entry/result/3541386/all", "3541386")</f>
        <v>3541386</v>
      </c>
      <c r="B323" t="inlineStr">
        <is>
          <t>EDUCATION AND COMMUNICATIONS;EUROPEAN UNION</t>
        </is>
      </c>
      <c r="C323" t="inlineStr">
        <is>
          <t>EDUCATION AND COMMUNICATIONS|information technology and data processing;EUROPEAN UNION|EU institutions and European civil service</t>
        </is>
      </c>
      <c r="D323" t="inlineStr">
        <is>
          <t>yes</t>
        </is>
      </c>
      <c r="E323" t="inlineStr">
        <is>
          <t/>
        </is>
      </c>
      <c r="F323" s="2" t="inlineStr">
        <is>
          <t>Комитет|
Европейски комитет по защита на данните</t>
        </is>
      </c>
      <c r="G323" s="2" t="inlineStr">
        <is>
          <t>2|
4</t>
        </is>
      </c>
      <c r="H323" s="2" t="inlineStr">
        <is>
          <t xml:space="preserve">|
</t>
        </is>
      </c>
      <c r="I323" t="inlineStr">
        <is>
          <t>Независим комитет, състоящ се от ръководителя на един надзорен орган от всяка държава членка и на Европейския надзорен орган по защита на данните, с разнообразни задачи в областта на защитата на личните данни в ЕС.</t>
        </is>
      </c>
      <c r="J323" s="2" t="inlineStr">
        <is>
          <t>EDPB|
Evropský sbor pro ochranu osobních údajů</t>
        </is>
      </c>
      <c r="K323" s="2" t="inlineStr">
        <is>
          <t>3|
4</t>
        </is>
      </c>
      <c r="L323" s="2" t="inlineStr">
        <is>
          <t xml:space="preserve">|
</t>
        </is>
      </c>
      <c r="M323" t="inlineStr">
        <is>
          <t>subjekt Unie s právní subjektivitou, který tvoří vedoucí dozorového úřadu z každého členského státu EU a evropský inspektor ochrany údajů nebo jejich zástupci</t>
        </is>
      </c>
      <c r="N323" s="2" t="inlineStr">
        <is>
          <t>Det Europæiske Databeskyttelsesråd|
Databeskyttelsesrådet</t>
        </is>
      </c>
      <c r="O323" s="2" t="inlineStr">
        <is>
          <t>3|
3</t>
        </is>
      </c>
      <c r="P323" s="2" t="inlineStr">
        <is>
          <t xml:space="preserve">|
</t>
        </is>
      </c>
      <c r="Q323" t="inlineStr">
        <is>
          <t>uafhængigt råd bestående af chefen for tilsynsmyndigheden i hver medlemsstat og Den Europæiske Tilsynsførende for Databeskyttelse</t>
        </is>
      </c>
      <c r="R323" s="2" t="inlineStr">
        <is>
          <t>Europäischer Datenschutzausschuss|
EDSA</t>
        </is>
      </c>
      <c r="S323" s="2" t="inlineStr">
        <is>
          <t>4|
4</t>
        </is>
      </c>
      <c r="T323" s="2" t="inlineStr">
        <is>
          <t xml:space="preserve">|
</t>
        </is>
      </c>
      <c r="U323" t="inlineStr">
        <is>
          <t>unabhängiges Gremium, das sich aus den Leitern der Aufsichtsbehörde jedes Mitgliedstaats und des Europäischen Datenschutzbeauftragten zusammensetzt und die Artikel-29-Arbeitsgruppe [ &lt;a href="https://iate.europa.eu/entry/result/876290/all" target="_blank"&gt;876290&lt;/a&gt; ] ersetzt und eingerichtet wurde, um die einheitliche Anwendung der Allgemeinen Datenschutzverordnung sicherzustellen</t>
        </is>
      </c>
      <c r="V323" s="2" t="inlineStr">
        <is>
          <t>ΕΣΠΔ|
Ευρωπαϊκό Συμβούλιο Προστασίας Δεδομένων</t>
        </is>
      </c>
      <c r="W323" s="2" t="inlineStr">
        <is>
          <t>4|
4</t>
        </is>
      </c>
      <c r="X323" s="2" t="inlineStr">
        <is>
          <t xml:space="preserve">|
</t>
        </is>
      </c>
      <c r="Y323" t="inlineStr">
        <is>
          <t/>
        </is>
      </c>
      <c r="Z323" s="2" t="inlineStr">
        <is>
          <t>EDPB|
European Data Protection Board</t>
        </is>
      </c>
      <c r="AA323" s="2" t="inlineStr">
        <is>
          <t>4|
4</t>
        </is>
      </c>
      <c r="AB323" s="2" t="inlineStr">
        <is>
          <t xml:space="preserve">|
</t>
        </is>
      </c>
      <c r="AC323" t="inlineStr">
        <is>
          <t>independent board, comprising the heads of the supervisory authority of each Member State and of the European Data Protection Supervisor, replacing the Article 29 Working Party [ &lt;a href="https://iate.europa.eu/entry/result/876290/all" target="_blank"&gt;876290&lt;/a&gt; ] and set up to ensure the consistent application of the General Data Protection Regulation</t>
        </is>
      </c>
      <c r="AD323" s="2" t="inlineStr">
        <is>
          <t>Comité Europeo de Protección de Datos|
CEPD</t>
        </is>
      </c>
      <c r="AE323" s="2" t="inlineStr">
        <is>
          <t>4|
4</t>
        </is>
      </c>
      <c r="AF323" s="2" t="inlineStr">
        <is>
          <t xml:space="preserve">|
</t>
        </is>
      </c>
      <c r="AG323" t="inlineStr">
        <is>
          <t>Organismo independiente (formado por el director de una autoridad de control de cada Estado miembro y por el Supervisor Europeo de Protección de Datos) que vela por la aplicación coherente del Reglamento relativo a la protección de las personas físicas en lo que respecta al tratamiento de datos personales y a la libre circulación de estos datos.</t>
        </is>
      </c>
      <c r="AH323" s="2" t="inlineStr">
        <is>
          <t>Euroopa Andmekaitsenõukogu</t>
        </is>
      </c>
      <c r="AI323" s="2" t="inlineStr">
        <is>
          <t>4</t>
        </is>
      </c>
      <c r="AJ323" s="2" t="inlineStr">
        <is>
          <t/>
        </is>
      </c>
      <c r="AK323" t="inlineStr">
        <is>
          <t>sõltumatu nõukogu, mis koosneb iga liikmesriigi järelevalveasutuse juhatajast ja Euroopa andmekaitseinspektorist ning tagab isikuandmete kaitse üldmääruse järjepideva kohaldamise</t>
        </is>
      </c>
      <c r="AL323" s="2" t="inlineStr">
        <is>
          <t>Euroopan tietosuojaneuvosto</t>
        </is>
      </c>
      <c r="AM323" s="2" t="inlineStr">
        <is>
          <t>3</t>
        </is>
      </c>
      <c r="AN323" s="2" t="inlineStr">
        <is>
          <t/>
        </is>
      </c>
      <c r="AO323" t="inlineStr">
        <is>
          <t>yleisellä tietosuoja-asetuksella perustettu riippumaton elin, jonka tehtävänä on varmistaa asetuksen yhdenmukainen soveltaminen</t>
        </is>
      </c>
      <c r="AP323" s="2" t="inlineStr">
        <is>
          <t>comité européen de la protection des données</t>
        </is>
      </c>
      <c r="AQ323" s="2" t="inlineStr">
        <is>
          <t>3</t>
        </is>
      </c>
      <c r="AR323" s="2" t="inlineStr">
        <is>
          <t/>
        </is>
      </c>
      <c r="AS323" t="inlineStr">
        <is>
          <t>comité indépendant composé des directeurs des autorités de contrôle de tous les États membres et du contrôleur européen à la protection des données</t>
        </is>
      </c>
      <c r="AT323" s="2" t="inlineStr">
        <is>
          <t>an Bord Eorpach um Chosaint Sonraí|
EDPB</t>
        </is>
      </c>
      <c r="AU323" s="2" t="inlineStr">
        <is>
          <t>4|
4</t>
        </is>
      </c>
      <c r="AV323" s="2" t="inlineStr">
        <is>
          <t xml:space="preserve">|
</t>
        </is>
      </c>
      <c r="AW323" t="inlineStr">
        <is>
          <t/>
        </is>
      </c>
      <c r="AX323" s="2" t="inlineStr">
        <is>
          <t>EDPB|
Europski odbor za zaštitu podataka</t>
        </is>
      </c>
      <c r="AY323" s="2" t="inlineStr">
        <is>
          <t>4|
4</t>
        </is>
      </c>
      <c r="AZ323" s="2" t="inlineStr">
        <is>
          <t xml:space="preserve">|
</t>
        </is>
      </c>
      <c r="BA323" t="inlineStr">
        <is>
          <t>neovisno tijelo EU-a u kojem se nalaze voditelji nadzornih tijela država članica i Europski nadzornik za zaštitu podataka, nadležno za osiguranje konzistentne primjene Opće uredbe o zaštiti podataka</t>
        </is>
      </c>
      <c r="BB323" s="2" t="inlineStr">
        <is>
          <t>Európai Adatvédelmi Testület</t>
        </is>
      </c>
      <c r="BC323" s="2" t="inlineStr">
        <is>
          <t>4</t>
        </is>
      </c>
      <c r="BD323" s="2" t="inlineStr">
        <is>
          <t/>
        </is>
      </c>
      <c r="BE323" t="inlineStr">
        <is>
          <t>a tagállamok felügyelő hatóságainak vezetőiből és az európai adatvédelmi biztosból álló független testület, amely segíti az általános adatvédelmi rendelet következetes alkalmazását, tanácsot ad a Bizottságnak és előmozdítja a felügyelő hatóságok közötti együttműködést</t>
        </is>
      </c>
      <c r="BF323" s="2" t="inlineStr">
        <is>
          <t>EDPB|
comitato europeo per la protezione dei dati</t>
        </is>
      </c>
      <c r="BG323" s="2" t="inlineStr">
        <is>
          <t>3|
4</t>
        </is>
      </c>
      <c r="BH323" s="2" t="inlineStr">
        <is>
          <t xml:space="preserve">|
</t>
        </is>
      </c>
      <c r="BI323" t="inlineStr">
        <is>
          <t>organo costituito dal responsabile delle autorità di controllo di ciascuno Stato membro e dal garante europeo della protezione dei dati, istituito per contribuire all'applicazione uniforme della normativa in materia di protezione dei dati</t>
        </is>
      </c>
      <c r="BJ323" s="2" t="inlineStr">
        <is>
          <t>Europos duomenų apsaugos valdyba</t>
        </is>
      </c>
      <c r="BK323" s="2" t="inlineStr">
        <is>
          <t>3</t>
        </is>
      </c>
      <c r="BL323" s="2" t="inlineStr">
        <is>
          <t/>
        </is>
      </c>
      <c r="BM323" t="inlineStr">
        <is>
          <t>nepriklausoma valdyba, kurią sudaro visų valstybių narių priežiūros institucijų vadovai ir Europos duomenų apsaugos priežiūros pareigūnas ir kuri pakeičia pagal Direktyvos 95/46/EB 29 straipsnį įsteigtą darbo grupę asmenų apsaugai tvarkant asmens duomenis</t>
        </is>
      </c>
      <c r="BN323" s="2" t="inlineStr">
        <is>
          <t>Eiropas Datu aizsardzības kolēģija|
EDAK</t>
        </is>
      </c>
      <c r="BO323" s="2" t="inlineStr">
        <is>
          <t>4|
4</t>
        </is>
      </c>
      <c r="BP323" s="2" t="inlineStr">
        <is>
          <t xml:space="preserve">|
</t>
        </is>
      </c>
      <c r="BQ323" t="inlineStr">
        <is>
          <t>neatkarīga struktūra, kas sastāv no katras dalībvalsts uzraudzības iestādes vadītāja un Eiropas Datu aizsardzības uzraudzītāja, kas izveidota, lai nodrošinātu konsekventu Vispārīgās datu aizsardzības regulas piemērošanu</t>
        </is>
      </c>
      <c r="BR323" s="2" t="inlineStr">
        <is>
          <t>EDPB|
Bord Ewropew għall-Protezzjoni tad-&lt;i&gt;Data&lt;/i&gt;</t>
        </is>
      </c>
      <c r="BS323" s="2" t="inlineStr">
        <is>
          <t>4|
4</t>
        </is>
      </c>
      <c r="BT323" s="2" t="inlineStr">
        <is>
          <t xml:space="preserve">|
</t>
        </is>
      </c>
      <c r="BU323" t="inlineStr">
        <is>
          <t>bord indipendenti magħmul mill-kapijiet tal-awtorità ta’ superviżjoni ta’ kull Stat Membru u mill-Kontrollur Ewropew għall-Protezzjoni tad-&lt;i&gt;Data&lt;/i&gt;</t>
        </is>
      </c>
      <c r="BV323" s="2" t="inlineStr">
        <is>
          <t>Europees Comité voor gegevensbescherming|
EDPB</t>
        </is>
      </c>
      <c r="BW323" s="2" t="inlineStr">
        <is>
          <t>4|
4</t>
        </is>
      </c>
      <c r="BX323" s="2" t="inlineStr">
        <is>
          <t xml:space="preserve">|
</t>
        </is>
      </c>
      <c r="BY323" t="inlineStr">
        <is>
          <t>onafhankelijk comité dat moet bijdragen aan een consequente toepassing van de algemene verordening gegevensbescherming in de Unie</t>
        </is>
      </c>
      <c r="BZ323" s="2" t="inlineStr">
        <is>
          <t>EROD|
Europejska Rada Ochrony Danych</t>
        </is>
      </c>
      <c r="CA323" s="2" t="inlineStr">
        <is>
          <t>4|
4</t>
        </is>
      </c>
      <c r="CB323" s="2" t="inlineStr">
        <is>
          <t xml:space="preserve">|
</t>
        </is>
      </c>
      <c r="CC323" t="inlineStr">
        <is>
          <t>&lt;div&gt;niezależny organ Unii, posiadający osobowość prawną, reprezentowany przez przewodniczącego; w jego skład wchodzą szefowie organów nadzorczych wszystkich państw członkowskich oraz Europejski Inspektor Ochrony Danych lub ich przedstawiciele&lt;br&gt;&lt;/div&gt;</t>
        </is>
      </c>
      <c r="CD323" s="2" t="inlineStr">
        <is>
          <t>Comité Europeu de Proteção de Dados|
Comité Europeu para a Proteção de Dados|
CEPD</t>
        </is>
      </c>
      <c r="CE323" s="2" t="inlineStr">
        <is>
          <t>3|
4|
3</t>
        </is>
      </c>
      <c r="CF323" s="2" t="inlineStr">
        <is>
          <t xml:space="preserve">|
|
</t>
        </is>
      </c>
      <c r="CG323" t="inlineStr">
        <is>
          <t>Órgão da UE dotado de personalidade jurídica criado para contribuir para a aplicação coerente do do
Regulamento (UE) 2016/679 e que substitui o 
Grupo do Artigo 29.º para
a Proteção de Dados [&lt;a href="https://iate.europa.eu/entry/result/876290/all" target="_blank"&gt;876290&lt;/a&gt; ]</t>
        </is>
      </c>
      <c r="CH323" s="2" t="inlineStr">
        <is>
          <t>CEPD|
Comitetul european pentru protecția datelor</t>
        </is>
      </c>
      <c r="CI323" s="2" t="inlineStr">
        <is>
          <t>3|
4</t>
        </is>
      </c>
      <c r="CJ323" s="2" t="inlineStr">
        <is>
          <t xml:space="preserve">|
</t>
        </is>
      </c>
      <c r="CK323" t="inlineStr">
        <is>
          <t>comitet independent, compus din șefii autorităților de supraveghere din fiecare stat membru și cei ai Autorității Europene pentru Protecția Datelor [ &lt;a href="/entry/result/915287/all" id="ENTRY_TO_ENTRY_CONVERTER" target="_blank"&gt;IATE:915287&lt;/a&gt; ]; înlocuiește Grupul de lucru pentru protecția persoanelor în ceea ce privește prelucrarea datelor cu caracter personal [ &lt;a href="/entry/result/876290/all" id="ENTRY_TO_ENTRY_CONVERTER" target="_blank"&gt;IATE:876290&lt;/a&gt; ]; asigură aplicarea uniformă a Regulamentului general privind protecția datelor</t>
        </is>
      </c>
      <c r="CL323" s="2" t="inlineStr">
        <is>
          <t>Európsky výbor pre ochranu údajov|
EDPB</t>
        </is>
      </c>
      <c r="CM323" s="2" t="inlineStr">
        <is>
          <t>4|
3</t>
        </is>
      </c>
      <c r="CN323" s="2" t="inlineStr">
        <is>
          <t xml:space="preserve">|
</t>
        </is>
      </c>
      <c r="CO323" t="inlineStr">
        <is>
          <t>nezávislý výbor, ktorý pozostáva z vedúceho predstaviteľa jedného dozorného orgánu každého členského štátu a európskeho dozorného úradníka pre ochranu údajov, alebo ich zástupcov, a ktorý zodpovedá za monitorovanie uplatňovania ustanovení všeobecného nariadenia o ochrane údajov</t>
        </is>
      </c>
      <c r="CP323" s="2" t="inlineStr">
        <is>
          <t>EOVP|
Evropski odbor za varstvo podatkov</t>
        </is>
      </c>
      <c r="CQ323" s="2" t="inlineStr">
        <is>
          <t>3|
4</t>
        </is>
      </c>
      <c r="CR323" s="2" t="inlineStr">
        <is>
          <t xml:space="preserve">|
</t>
        </is>
      </c>
      <c r="CS323" t="inlineStr">
        <is>
          <t>neodvisen odbor, ki ga sestavljajo vodje nadzornih organov iz vsake države članice, ki Komisiji svetuje o vseh vprašanjih v zvezi z varstvom osebnih podatkov v Uniji in proučuje vprašana, ki se nanašajo na uporabo uredbe o varstvu posameznikov pri obdelavi osebnih podatkov, ter izdaja smernice, priporočila in najboljše prakse, namenjene nadzornim organom za spodbuditev dosledne uporabe navedene uredbe</t>
        </is>
      </c>
      <c r="CT323" s="2" t="inlineStr">
        <is>
          <t>Europeiska dataskyddsstyrelsen|
EDPB</t>
        </is>
      </c>
      <c r="CU323" s="2" t="inlineStr">
        <is>
          <t>4|
4</t>
        </is>
      </c>
      <c r="CV323" s="2" t="inlineStr">
        <is>
          <t xml:space="preserve">|
</t>
        </is>
      </c>
      <c r="CW323" t="inlineStr">
        <is>
          <t>oberoende europeiskt organ som bidrar till enhetlig tillämpning av dataskyddsregler i hela Europeiska unionen och främjar samarbete mellan EU:s dataskyddsmyndigheter</t>
        </is>
      </c>
    </row>
    <row r="324">
      <c r="A324" s="1" t="str">
        <f>HYPERLINK("https://iate.europa.eu/entry/result/3623416/all", "3623416")</f>
        <v>3623416</v>
      </c>
      <c r="B324" t="inlineStr">
        <is>
          <t>EDUCATION AND COMMUNICATIONS</t>
        </is>
      </c>
      <c r="C324" t="inlineStr">
        <is>
          <t>EDUCATION AND COMMUNICATIONS|information technology and data processing</t>
        </is>
      </c>
      <c r="D324" t="inlineStr">
        <is>
          <t>yes</t>
        </is>
      </c>
      <c r="E324" t="inlineStr">
        <is>
          <t/>
        </is>
      </c>
      <c r="F324" t="inlineStr">
        <is>
          <t/>
        </is>
      </c>
      <c r="G324" t="inlineStr">
        <is>
          <t/>
        </is>
      </c>
      <c r="H324" t="inlineStr">
        <is>
          <t/>
        </is>
      </c>
      <c r="I324" t="inlineStr">
        <is>
          <t/>
        </is>
      </c>
      <c r="J324" s="2" t="inlineStr">
        <is>
          <t>slabina</t>
        </is>
      </c>
      <c r="K324" s="2" t="inlineStr">
        <is>
          <t>3</t>
        </is>
      </c>
      <c r="L324" s="2" t="inlineStr">
        <is>
          <t/>
        </is>
      </c>
      <c r="M324" t="inlineStr">
        <is>
          <t>jakákoliv chyba v architektuře, návrhu, kódu nebo implementaci, která může vést ke zranitelnosti přímo zneužitelné útočníkem</t>
        </is>
      </c>
      <c r="N324" t="inlineStr">
        <is>
          <t/>
        </is>
      </c>
      <c r="O324" t="inlineStr">
        <is>
          <t/>
        </is>
      </c>
      <c r="P324" t="inlineStr">
        <is>
          <t/>
        </is>
      </c>
      <c r="Q324" t="inlineStr">
        <is>
          <t/>
        </is>
      </c>
      <c r="R324" t="inlineStr">
        <is>
          <t/>
        </is>
      </c>
      <c r="S324" t="inlineStr">
        <is>
          <t/>
        </is>
      </c>
      <c r="T324" t="inlineStr">
        <is>
          <t/>
        </is>
      </c>
      <c r="U324" t="inlineStr">
        <is>
          <t/>
        </is>
      </c>
      <c r="V324" t="inlineStr">
        <is>
          <t/>
        </is>
      </c>
      <c r="W324" t="inlineStr">
        <is>
          <t/>
        </is>
      </c>
      <c r="X324" t="inlineStr">
        <is>
          <t/>
        </is>
      </c>
      <c r="Y324" t="inlineStr">
        <is>
          <t/>
        </is>
      </c>
      <c r="Z324" s="2" t="inlineStr">
        <is>
          <t>weakness</t>
        </is>
      </c>
      <c r="AA324" s="2" t="inlineStr">
        <is>
          <t>3</t>
        </is>
      </c>
      <c r="AB324" s="2" t="inlineStr">
        <is>
          <t/>
        </is>
      </c>
      <c r="AC324" t="inlineStr">
        <is>
          <t>implementation flaws or security implications due to design choices</t>
        </is>
      </c>
      <c r="AD324" t="inlineStr">
        <is>
          <t/>
        </is>
      </c>
      <c r="AE324" t="inlineStr">
        <is>
          <t/>
        </is>
      </c>
      <c r="AF324" t="inlineStr">
        <is>
          <t/>
        </is>
      </c>
      <c r="AG324" t="inlineStr">
        <is>
          <t/>
        </is>
      </c>
      <c r="AH324" t="inlineStr">
        <is>
          <t/>
        </is>
      </c>
      <c r="AI324" t="inlineStr">
        <is>
          <t/>
        </is>
      </c>
      <c r="AJ324" t="inlineStr">
        <is>
          <t/>
        </is>
      </c>
      <c r="AK324" t="inlineStr">
        <is>
          <t/>
        </is>
      </c>
      <c r="AL324" t="inlineStr">
        <is>
          <t/>
        </is>
      </c>
      <c r="AM324" t="inlineStr">
        <is>
          <t/>
        </is>
      </c>
      <c r="AN324" t="inlineStr">
        <is>
          <t/>
        </is>
      </c>
      <c r="AO324" t="inlineStr">
        <is>
          <t/>
        </is>
      </c>
      <c r="AP324" t="inlineStr">
        <is>
          <t/>
        </is>
      </c>
      <c r="AQ324" t="inlineStr">
        <is>
          <t/>
        </is>
      </c>
      <c r="AR324" t="inlineStr">
        <is>
          <t/>
        </is>
      </c>
      <c r="AS324" t="inlineStr">
        <is>
          <t/>
        </is>
      </c>
      <c r="AT324" t="inlineStr">
        <is>
          <t/>
        </is>
      </c>
      <c r="AU324" t="inlineStr">
        <is>
          <t/>
        </is>
      </c>
      <c r="AV324" t="inlineStr">
        <is>
          <t/>
        </is>
      </c>
      <c r="AW324" t="inlineStr">
        <is>
          <t/>
        </is>
      </c>
      <c r="AX324" t="inlineStr">
        <is>
          <t/>
        </is>
      </c>
      <c r="AY324" t="inlineStr">
        <is>
          <t/>
        </is>
      </c>
      <c r="AZ324" t="inlineStr">
        <is>
          <t/>
        </is>
      </c>
      <c r="BA324" t="inlineStr">
        <is>
          <t/>
        </is>
      </c>
      <c r="BB324" t="inlineStr">
        <is>
          <t/>
        </is>
      </c>
      <c r="BC324" t="inlineStr">
        <is>
          <t/>
        </is>
      </c>
      <c r="BD324" t="inlineStr">
        <is>
          <t/>
        </is>
      </c>
      <c r="BE324" t="inlineStr">
        <is>
          <t/>
        </is>
      </c>
      <c r="BF324" t="inlineStr">
        <is>
          <t/>
        </is>
      </c>
      <c r="BG324" t="inlineStr">
        <is>
          <t/>
        </is>
      </c>
      <c r="BH324" t="inlineStr">
        <is>
          <t/>
        </is>
      </c>
      <c r="BI324" t="inlineStr">
        <is>
          <t/>
        </is>
      </c>
      <c r="BJ324" t="inlineStr">
        <is>
          <t/>
        </is>
      </c>
      <c r="BK324" t="inlineStr">
        <is>
          <t/>
        </is>
      </c>
      <c r="BL324" t="inlineStr">
        <is>
          <t/>
        </is>
      </c>
      <c r="BM324" t="inlineStr">
        <is>
          <t/>
        </is>
      </c>
      <c r="BN324" t="inlineStr">
        <is>
          <t/>
        </is>
      </c>
      <c r="BO324" t="inlineStr">
        <is>
          <t/>
        </is>
      </c>
      <c r="BP324" t="inlineStr">
        <is>
          <t/>
        </is>
      </c>
      <c r="BQ324" t="inlineStr">
        <is>
          <t/>
        </is>
      </c>
      <c r="BR324" t="inlineStr">
        <is>
          <t/>
        </is>
      </c>
      <c r="BS324" t="inlineStr">
        <is>
          <t/>
        </is>
      </c>
      <c r="BT324" t="inlineStr">
        <is>
          <t/>
        </is>
      </c>
      <c r="BU324" t="inlineStr">
        <is>
          <t/>
        </is>
      </c>
      <c r="BV324" t="inlineStr">
        <is>
          <t/>
        </is>
      </c>
      <c r="BW324" t="inlineStr">
        <is>
          <t/>
        </is>
      </c>
      <c r="BX324" t="inlineStr">
        <is>
          <t/>
        </is>
      </c>
      <c r="BY324" t="inlineStr">
        <is>
          <t/>
        </is>
      </c>
      <c r="BZ324" t="inlineStr">
        <is>
          <t/>
        </is>
      </c>
      <c r="CA324" t="inlineStr">
        <is>
          <t/>
        </is>
      </c>
      <c r="CB324" t="inlineStr">
        <is>
          <t/>
        </is>
      </c>
      <c r="CC324" t="inlineStr">
        <is>
          <t/>
        </is>
      </c>
      <c r="CD324" t="inlineStr">
        <is>
          <t/>
        </is>
      </c>
      <c r="CE324" t="inlineStr">
        <is>
          <t/>
        </is>
      </c>
      <c r="CF324" t="inlineStr">
        <is>
          <t/>
        </is>
      </c>
      <c r="CG324" t="inlineStr">
        <is>
          <t/>
        </is>
      </c>
      <c r="CH324" t="inlineStr">
        <is>
          <t/>
        </is>
      </c>
      <c r="CI324" t="inlineStr">
        <is>
          <t/>
        </is>
      </c>
      <c r="CJ324" t="inlineStr">
        <is>
          <t/>
        </is>
      </c>
      <c r="CK324" t="inlineStr">
        <is>
          <t/>
        </is>
      </c>
      <c r="CL324" t="inlineStr">
        <is>
          <t/>
        </is>
      </c>
      <c r="CM324" t="inlineStr">
        <is>
          <t/>
        </is>
      </c>
      <c r="CN324" t="inlineStr">
        <is>
          <t/>
        </is>
      </c>
      <c r="CO324" t="inlineStr">
        <is>
          <t/>
        </is>
      </c>
      <c r="CP324" t="inlineStr">
        <is>
          <t/>
        </is>
      </c>
      <c r="CQ324" t="inlineStr">
        <is>
          <t/>
        </is>
      </c>
      <c r="CR324" t="inlineStr">
        <is>
          <t/>
        </is>
      </c>
      <c r="CS324" t="inlineStr">
        <is>
          <t/>
        </is>
      </c>
      <c r="CT324" t="inlineStr">
        <is>
          <t/>
        </is>
      </c>
      <c r="CU324" t="inlineStr">
        <is>
          <t/>
        </is>
      </c>
      <c r="CV324" t="inlineStr">
        <is>
          <t/>
        </is>
      </c>
      <c r="CW324" t="inlineStr">
        <is>
          <t/>
        </is>
      </c>
    </row>
    <row r="325">
      <c r="A325" s="1" t="str">
        <f>HYPERLINK("https://iate.europa.eu/entry/result/3549643/all", "3549643")</f>
        <v>3549643</v>
      </c>
      <c r="B325" t="inlineStr">
        <is>
          <t>EDUCATION AND COMMUNICATIONS;INDUSTRY</t>
        </is>
      </c>
      <c r="C325" t="inlineStr">
        <is>
          <t>EDUCATION AND COMMUNICATIONS|information technology and data processing;INDUSTRY|electronics and electrical engineering</t>
        </is>
      </c>
      <c r="D325" t="inlineStr">
        <is>
          <t>yes</t>
        </is>
      </c>
      <c r="E325" t="inlineStr">
        <is>
          <t/>
        </is>
      </c>
      <c r="F325" s="2" t="inlineStr">
        <is>
          <t>мрежови режим „в готовност“</t>
        </is>
      </c>
      <c r="G325" s="2" t="inlineStr">
        <is>
          <t>3</t>
        </is>
      </c>
      <c r="H325" s="2" t="inlineStr">
        <is>
          <t/>
        </is>
      </c>
      <c r="I325" t="inlineStr">
        <is>
          <t>състояние, при
което електронният екран може да възобнови изпълнението на функция, след като
получи сигнал за задействане от разстояние чрез мрежов интерфейс</t>
        </is>
      </c>
      <c r="J325" s="2" t="inlineStr">
        <is>
          <t>pohotovostní režim při připojení na síť</t>
        </is>
      </c>
      <c r="K325" s="2" t="inlineStr">
        <is>
          <t>3</t>
        </is>
      </c>
      <c r="L325" s="2" t="inlineStr">
        <is>
          <t/>
        </is>
      </c>
      <c r="M325" t="inlineStr">
        <is>
          <t>stav, v němž je &lt;a href="https://iate.europa.eu/entry/result/3575434/cs" target="_blank"&gt;elektronický displej&lt;/a&gt;schopen obnovit funkci prostřednictvím dálkového spouštěcího signálu ze síťového rozhraní</t>
        </is>
      </c>
      <c r="N325" s="2" t="inlineStr">
        <is>
          <t>netværksforbundet standbytilstand|
netværksstandby|
netværksforbundet standby</t>
        </is>
      </c>
      <c r="O325" s="2" t="inlineStr">
        <is>
          <t>3|
3|
3</t>
        </is>
      </c>
      <c r="P325" s="2" t="inlineStr">
        <is>
          <t xml:space="preserve">|
|
</t>
        </is>
      </c>
      <c r="Q325" t="inlineStr">
        <is>
          <t>tilstand, hvor en elektronisk skærm kan genoptage en funktion, når der modtages et fjernaktiveringssignal via en netværksgrænseflade</t>
        </is>
      </c>
      <c r="R325" s="2" t="inlineStr">
        <is>
          <t>vernetzter Bereitschaftsbetrieb</t>
        </is>
      </c>
      <c r="S325" s="2" t="inlineStr">
        <is>
          <t>3</t>
        </is>
      </c>
      <c r="T325" s="2" t="inlineStr">
        <is>
          <t/>
        </is>
      </c>
      <c r="U325" t="inlineStr">
        <is>
          <t>Zustand, in dem das elektronische Display eine Funktion wiederaufnehmen kann, wenn es über eine Netzwerkschnittstelle ein Fernauslösesignal erhält</t>
        </is>
      </c>
      <c r="V325" s="2" t="inlineStr">
        <is>
          <t>δικτυωμένη λειτουργία αναμονής</t>
        </is>
      </c>
      <c r="W325" s="2" t="inlineStr">
        <is>
          <t>3</t>
        </is>
      </c>
      <c r="X325" s="2" t="inlineStr">
        <is>
          <t/>
        </is>
      </c>
      <c r="Y325" t="inlineStr">
        <is>
          <t/>
        </is>
      </c>
      <c r="Z325" s="2" t="inlineStr">
        <is>
          <t>networked standby|
networked standby mode</t>
        </is>
      </c>
      <c r="AA325" s="2" t="inlineStr">
        <is>
          <t>3|
3</t>
        </is>
      </c>
      <c r="AB325" s="2" t="inlineStr">
        <is>
          <t xml:space="preserve">|
</t>
        </is>
      </c>
      <c r="AC325" t="inlineStr">
        <is>
          <t>condition in which the electronic display is able to resume a function by way of a remotely initiated trigger from a network interface</t>
        </is>
      </c>
      <c r="AD325" s="2" t="inlineStr">
        <is>
          <t>modo de espera en red|
modo preparado en red</t>
        </is>
      </c>
      <c r="AE325" s="2" t="inlineStr">
        <is>
          <t>3|
3</t>
        </is>
      </c>
      <c r="AF325" s="2" t="inlineStr">
        <is>
          <t xml:space="preserve">|
</t>
        </is>
      </c>
      <c r="AG325" t="inlineStr">
        <is>
          <t>Condición en que una pantalla electrónica es 
capaz de reanudar una función mediante una activación iniciada a 
distancia desde una interfaz de red.</t>
        </is>
      </c>
      <c r="AH325" s="2" t="inlineStr">
        <is>
          <t>võrguühendusega ooteseisund</t>
        </is>
      </c>
      <c r="AI325" s="2" t="inlineStr">
        <is>
          <t>3</t>
        </is>
      </c>
      <c r="AJ325" s="2" t="inlineStr">
        <is>
          <t/>
        </is>
      </c>
      <c r="AK325" t="inlineStr">
        <is>
          <t>seisund, milles seade on valmis hakkama taas ülesannet täitma võrguliidese kaudu saabunud kaugjuhtimiskäskluse peale</t>
        </is>
      </c>
      <c r="AL325" s="2" t="inlineStr">
        <is>
          <t>verkkovalmiustila</t>
        </is>
      </c>
      <c r="AM325" s="2" t="inlineStr">
        <is>
          <t>3</t>
        </is>
      </c>
      <c r="AN325" s="2" t="inlineStr">
        <is>
          <t/>
        </is>
      </c>
      <c r="AO325" t="inlineStr">
        <is>
          <t>tila, jossa elektroninen näyttö pystyy jatkamaan toimintoa saatuaan etäkäynnistyssignaalin verkkoliitännän kautta</t>
        </is>
      </c>
      <c r="AP325" s="2" t="inlineStr">
        <is>
          <t>mode veille avec maintien de la connexion au réseau</t>
        </is>
      </c>
      <c r="AQ325" s="2" t="inlineStr">
        <is>
          <t>3</t>
        </is>
      </c>
      <c r="AR325" s="2" t="inlineStr">
        <is>
          <t/>
        </is>
      </c>
      <c r="AS325" t="inlineStr">
        <is>
          <t>état dans lequel le &lt;a href="https://iate.europa.eu/entry/slideshow/1608195284409/3575434/fr" target="_blank"&gt;dispositif d’affichage électronique&lt;/a&gt; est capable de reprendre une fonction à la suite d’un signal de déclenchement à distance par une interface réseau</t>
        </is>
      </c>
      <c r="AT325" s="2" t="inlineStr">
        <is>
          <t>fuireachas líonra|
mód fuireachais líonra</t>
        </is>
      </c>
      <c r="AU325" s="2" t="inlineStr">
        <is>
          <t>3|
3</t>
        </is>
      </c>
      <c r="AV325" s="2" t="inlineStr">
        <is>
          <t xml:space="preserve">|
</t>
        </is>
      </c>
      <c r="AW325" t="inlineStr">
        <is>
          <t/>
        </is>
      </c>
      <c r="AX325" s="2" t="inlineStr">
        <is>
          <t>umreženo stanje pripravnosti</t>
        </is>
      </c>
      <c r="AY325" s="2" t="inlineStr">
        <is>
          <t>3</t>
        </is>
      </c>
      <c r="AZ325" s="2" t="inlineStr">
        <is>
          <t/>
        </is>
      </c>
      <c r="BA325" t="inlineStr">
        <is>
          <t>stanje u kojem elektronički zaslon može nastaviti obavljati neku funkciju potaknut daljinskim aktivacijskim signalom iz mrežnog sučelja</t>
        </is>
      </c>
      <c r="BB325" s="2" t="inlineStr">
        <is>
          <t>hálózatba kapcsolt készenléti üzemmód|
hálózatvezérelt készenléti üzemmód</t>
        </is>
      </c>
      <c r="BC325" s="2" t="inlineStr">
        <is>
          <t>3|
3</t>
        </is>
      </c>
      <c r="BD325" s="2" t="inlineStr">
        <is>
          <t>|
preferred</t>
        </is>
      </c>
      <c r="BE325" t="inlineStr">
        <is>
          <t>egy összekapcsolt fényforrás azon állapota, amikor csatlakozik az áramforrásra, azonban szándékosan nem bocsát ki fényt, és a fénykibocsátással járó állapotra való visszatéréshez egy távolról kiadott jelre várakozik</t>
        </is>
      </c>
      <c r="BF325" s="2" t="inlineStr">
        <is>
          <t>modo stand-by in rete|
stand-by in rete</t>
        </is>
      </c>
      <c r="BG325" s="2" t="inlineStr">
        <is>
          <t>3|
3</t>
        </is>
      </c>
      <c r="BH325" s="2" t="inlineStr">
        <is>
          <t xml:space="preserve">|
</t>
        </is>
      </c>
      <c r="BI325" t="inlineStr">
        <is>
          <t>condizione in cui il display elettronico è in grado di ritornare a una 
determinata funzione grazie a un segnale di attivazione a distanza 
proveniente da un’interfaccia di rete</t>
        </is>
      </c>
      <c r="BJ325" s="2" t="inlineStr">
        <is>
          <t>tinklinė budėjimo veiksena|
tinklinė budėjimo būsena</t>
        </is>
      </c>
      <c r="BK325" s="2" t="inlineStr">
        <is>
          <t>2|
2</t>
        </is>
      </c>
      <c r="BL325" s="2" t="inlineStr">
        <is>
          <t xml:space="preserve">|
</t>
        </is>
      </c>
      <c r="BM325" t="inlineStr">
        <is>
          <t>būsena, kurios būdamas elektroninis vaizduoklis gali būti aktyvinamas nuotoliniu akstinu per tinklo sąsają ir tęsti anksčiau vykdytą funkciją</t>
        </is>
      </c>
      <c r="BN325" s="2" t="inlineStr">
        <is>
          <t>tīklierosas gaidstāves režīms|
tīklierosas gaidstāve</t>
        </is>
      </c>
      <c r="BO325" s="2" t="inlineStr">
        <is>
          <t>3|
3</t>
        </is>
      </c>
      <c r="BP325" s="2" t="inlineStr">
        <is>
          <t xml:space="preserve">|
</t>
        </is>
      </c>
      <c r="BQ325" t="inlineStr">
        <is>
          <t>stāvoklis, kurā elektroniskais displejs spēj atsākt kādas funkcijas nodrošināšanu, caur tīkla saskarni saņemot attālināti ierosinātu trigeri</t>
        </is>
      </c>
      <c r="BR325" s="2" t="inlineStr">
        <is>
          <t>modalità standby man-network|
standby man-network</t>
        </is>
      </c>
      <c r="BS325" s="2" t="inlineStr">
        <is>
          <t>3|
3</t>
        </is>
      </c>
      <c r="BT325" s="2" t="inlineStr">
        <is>
          <t xml:space="preserve">|
</t>
        </is>
      </c>
      <c r="BU325" t="inlineStr">
        <is>
          <t>kundizzjoni li fiha t-tagħmir ikun jista’ jerġa’ jħaddem funzjoni permezz ta’ kmand mill-bogħod li jingħata minn interfaċċja ta’ network</t>
        </is>
      </c>
      <c r="BV325" s="2" t="inlineStr">
        <is>
          <t>netwerkgebonden stand-bystand|
netwerkgebonden stand-by</t>
        </is>
      </c>
      <c r="BW325" s="2" t="inlineStr">
        <is>
          <t>3|
3</t>
        </is>
      </c>
      <c r="BX325" s="2" t="inlineStr">
        <is>
          <t xml:space="preserve">|
</t>
        </is>
      </c>
      <c r="BY325" t="inlineStr">
        <is>
          <t>toestand waarin een elektrisch toestel in staat is een functie te reactiveren na een via een netwerkinterface gegeven trigger-op-afstand</t>
        </is>
      </c>
      <c r="BZ325" s="2" t="inlineStr">
        <is>
          <t>tryb czuwania przy podłączeniu do sieci</t>
        </is>
      </c>
      <c r="CA325" s="2" t="inlineStr">
        <is>
          <t>3</t>
        </is>
      </c>
      <c r="CB325" s="2" t="inlineStr">
        <is>
          <t/>
        </is>
      </c>
      <c r="CC325" t="inlineStr">
        <is>
          <t>stan, w którym urządzenie może wznowić działanie za pomocą zdalnie przesyłanego impulsu z połączenia sieciowego</t>
        </is>
      </c>
      <c r="CD325" s="2" t="inlineStr">
        <is>
          <t>modo de espera em rede</t>
        </is>
      </c>
      <c r="CE325" s="2" t="inlineStr">
        <is>
          <t>3</t>
        </is>
      </c>
      <c r="CF325" s="2" t="inlineStr">
        <is>
          <t/>
        </is>
      </c>
      <c r="CG325" t="inlineStr">
        <is>
          <t>Estado no qual o ecrã eletrónico é capaz de retomar uma função por acionamento à distância, via uma interface de rede.</t>
        </is>
      </c>
      <c r="CH325" s="2" t="inlineStr">
        <is>
          <t>mod standby în rețea</t>
        </is>
      </c>
      <c r="CI325" s="2" t="inlineStr">
        <is>
          <t>3</t>
        </is>
      </c>
      <c r="CJ325" s="2" t="inlineStr">
        <is>
          <t/>
        </is>
      </c>
      <c r="CK325" t="inlineStr">
        <is>
          <t/>
        </is>
      </c>
      <c r="CL325" s="2" t="inlineStr">
        <is>
          <t>pohotovostný režim pri pripojení na sieť|
režim pohotovosti pri zapojení v sieti</t>
        </is>
      </c>
      <c r="CM325" s="2" t="inlineStr">
        <is>
          <t>3|
3</t>
        </is>
      </c>
      <c r="CN325" s="2" t="inlineStr">
        <is>
          <t xml:space="preserve">preferred|
</t>
        </is>
      </c>
      <c r="CO325" t="inlineStr">
        <is>
          <t>stav, v ktorom je &lt;a href="https://iate.europa.eu/entry/result/3575434/sk" target="_blank"&gt;elektronický displej&lt;/a&gt; schopný obnoviť funkcie prostredníctvom diaľkovo iniciovaného spúšťača zo sieťového rozhrania</t>
        </is>
      </c>
      <c r="CP325" s="2" t="inlineStr">
        <is>
          <t>omrežno stanje pripravljenosti</t>
        </is>
      </c>
      <c r="CQ325" s="2" t="inlineStr">
        <is>
          <t>3</t>
        </is>
      </c>
      <c r="CR325" s="2" t="inlineStr">
        <is>
          <t/>
        </is>
      </c>
      <c r="CS325" t="inlineStr">
        <is>
          <t>stanje, v katerem lahko elektronski prikazovalnik ponovno opravlja svojo funkcijo prek na daljavo sproženega sprožila z omrežnega vmesnika</t>
        </is>
      </c>
      <c r="CT325" s="2" t="inlineStr">
        <is>
          <t>nätverksanslutet standbyläge</t>
        </is>
      </c>
      <c r="CU325" s="2" t="inlineStr">
        <is>
          <t>3</t>
        </is>
      </c>
      <c r="CV325" s="2" t="inlineStr">
        <is>
          <t/>
        </is>
      </c>
      <c r="CW325" t="inlineStr">
        <is>
          <t>tillstånd där den elektroniska bildskärmen kan återuppta en funktion genom en fjärrstyrd utlösningssignal (trigger) via ett nätverksgränssnitt</t>
        </is>
      </c>
    </row>
    <row r="326">
      <c r="A326" s="1" t="str">
        <f>HYPERLINK("https://iate.europa.eu/entry/result/3574596/all", "3574596")</f>
        <v>3574596</v>
      </c>
      <c r="B326" t="inlineStr">
        <is>
          <t>EDUCATION AND COMMUNICATIONS</t>
        </is>
      </c>
      <c r="C326" t="inlineStr">
        <is>
          <t>EDUCATION AND COMMUNICATIONS|information technology and data processing</t>
        </is>
      </c>
      <c r="D326" t="inlineStr">
        <is>
          <t>yes</t>
        </is>
      </c>
      <c r="E326" t="inlineStr">
        <is>
          <t/>
        </is>
      </c>
      <c r="F326" s="2" t="inlineStr">
        <is>
          <t>хеширане</t>
        </is>
      </c>
      <c r="G326" s="2" t="inlineStr">
        <is>
          <t>3</t>
        </is>
      </c>
      <c r="H326" s="2" t="inlineStr">
        <is>
          <t/>
        </is>
      </c>
      <c r="I326" t="inlineStr">
        <is>
          <t>метод за получаване на хеш стойност, чрез която се извършва сравнение на данните</t>
        </is>
      </c>
      <c r="J326" s="2" t="inlineStr">
        <is>
          <t>hašování</t>
        </is>
      </c>
      <c r="K326" s="2" t="inlineStr">
        <is>
          <t>3</t>
        </is>
      </c>
      <c r="L326" s="2" t="inlineStr">
        <is>
          <t/>
        </is>
      </c>
      <c r="M326" t="inlineStr">
        <is>
          <t>v oblasti databází technika řešící přístup k datovým záznamům na základě znalosti klíče</t>
        </is>
      </c>
      <c r="N326" s="2" t="inlineStr">
        <is>
          <t>hashing</t>
        </is>
      </c>
      <c r="O326" s="2" t="inlineStr">
        <is>
          <t>3</t>
        </is>
      </c>
      <c r="P326" s="2" t="inlineStr">
        <is>
          <t/>
        </is>
      </c>
      <c r="Q326" t="inlineStr">
        <is>
          <t/>
        </is>
      </c>
      <c r="R326" s="2" t="inlineStr">
        <is>
          <t>Hashing|
Streuspeicherung</t>
        </is>
      </c>
      <c r="S326" s="2" t="inlineStr">
        <is>
          <t>3|
3</t>
        </is>
      </c>
      <c r="T326" s="2" t="inlineStr">
        <is>
          <t xml:space="preserve">|
</t>
        </is>
      </c>
      <c r="U326" t="inlineStr">
        <is>
          <t/>
        </is>
      </c>
      <c r="V326" s="2" t="inlineStr">
        <is>
          <t>κατακερματισμός</t>
        </is>
      </c>
      <c r="W326" s="2" t="inlineStr">
        <is>
          <t>3</t>
        </is>
      </c>
      <c r="X326" s="2" t="inlineStr">
        <is>
          <t/>
        </is>
      </c>
      <c r="Y326" t="inlineStr">
        <is>
          <t>μία από τις διαθέσιμες τεχνολογίες αυτόματου εντοπισμού και φιλτραρίσματος διαδικτυακού περιεχομένου που στηρίζεται σε αλγορίθμους αντιστοίχισης</t>
        </is>
      </c>
      <c r="Z326" s="2" t="inlineStr">
        <is>
          <t>hashing</t>
        </is>
      </c>
      <c r="AA326" s="2" t="inlineStr">
        <is>
          <t>3</t>
        </is>
      </c>
      <c r="AB326" s="2" t="inlineStr">
        <is>
          <t/>
        </is>
      </c>
      <c r="AC326" t="inlineStr">
        <is>
          <t>method of taking data, encrypting it, and creating unpredictable, irreversible output</t>
        </is>
      </c>
      <c r="AD326" s="2" t="inlineStr">
        <is>
          <t>método de dispersión|
direccionamiento asociativo|
dispersión|
direccionamiento calculado</t>
        </is>
      </c>
      <c r="AE326" s="2" t="inlineStr">
        <is>
          <t>3|
3|
3|
3</t>
        </is>
      </c>
      <c r="AF326" s="2" t="inlineStr">
        <is>
          <t xml:space="preserve">|
|
|
</t>
        </is>
      </c>
      <c r="AG326" t="inlineStr">
        <is>
          <t>Método que permite encontrar, con el mínimo esfuerzo, una clave dada dentro de un conjunto de elementos, aplicando cálculos o transformaciones aritméticas sobre la clave buscada para producir directamente una dirección en una tabla o archivo de acceso directo.</t>
        </is>
      </c>
      <c r="AH326" s="2" t="inlineStr">
        <is>
          <t>räsimine</t>
        </is>
      </c>
      <c r="AI326" s="2" t="inlineStr">
        <is>
          <t>3</t>
        </is>
      </c>
      <c r="AJ326" s="2" t="inlineStr">
        <is>
          <t/>
        </is>
      </c>
      <c r="AK326" t="inlineStr">
        <is>
          <t>tervikluse kontrolli võimaldava räsi loomine räsifunktsiooniga</t>
        </is>
      </c>
      <c r="AL326" s="2" t="inlineStr">
        <is>
          <t>tiivistäminen</t>
        </is>
      </c>
      <c r="AM326" s="2" t="inlineStr">
        <is>
          <t>3</t>
        </is>
      </c>
      <c r="AN326" s="2" t="inlineStr">
        <is>
          <t/>
        </is>
      </c>
      <c r="AO326" t="inlineStr">
        <is>
          <t/>
        </is>
      </c>
      <c r="AP326" s="2" t="inlineStr">
        <is>
          <t>hachage</t>
        </is>
      </c>
      <c r="AQ326" s="2" t="inlineStr">
        <is>
          <t>4</t>
        </is>
      </c>
      <c r="AR326" s="2" t="inlineStr">
        <is>
          <t/>
        </is>
      </c>
      <c r="AS326" t="inlineStr">
        <is>
          <t>opération qui consiste à appliquer une fonction mathématique permettant de créer l'empreinte numérique d'un message, en transformant un message de taille variable en un code de taille fixe, en vue de son authentification ou de son stockage</t>
        </is>
      </c>
      <c r="AT326" s="2" t="inlineStr">
        <is>
          <t>haiseáil</t>
        </is>
      </c>
      <c r="AU326" s="2" t="inlineStr">
        <is>
          <t>3</t>
        </is>
      </c>
      <c r="AV326" s="2" t="inlineStr">
        <is>
          <t/>
        </is>
      </c>
      <c r="AW326" t="inlineStr">
        <is>
          <t/>
        </is>
      </c>
      <c r="AX326" s="2" t="inlineStr">
        <is>
          <t>hashiranje|
hashing|
haširanje</t>
        </is>
      </c>
      <c r="AY326" s="2" t="inlineStr">
        <is>
          <t>3|
2|
2</t>
        </is>
      </c>
      <c r="AZ326" s="2" t="inlineStr">
        <is>
          <t xml:space="preserve">|
|
</t>
        </is>
      </c>
      <c r="BA326" t="inlineStr">
        <is>
          <t/>
        </is>
      </c>
      <c r="BB326" s="2" t="inlineStr">
        <is>
          <t>hasítás</t>
        </is>
      </c>
      <c r="BC326" s="2" t="inlineStr">
        <is>
          <t>4</t>
        </is>
      </c>
      <c r="BD326" s="2" t="inlineStr">
        <is>
          <t/>
        </is>
      </c>
      <c r="BE326" t="inlineStr">
        <is>
          <t>adattitkosítási módszer, amelynek során tetszőleges hosszúságú jelsorozatot fix hosszúságú jelsorozatba képeznek le hasítófüggvény [ &lt;a href="/entry/result/1484745/all" id="ENTRY_TO_ENTRY_CONVERTER" target="_blank"&gt;IATE:1484745&lt;/a&gt; ] segítségével</t>
        </is>
      </c>
      <c r="BF326" s="2" t="inlineStr">
        <is>
          <t>hashing</t>
        </is>
      </c>
      <c r="BG326" s="2" t="inlineStr">
        <is>
          <t>3</t>
        </is>
      </c>
      <c r="BH326" s="2" t="inlineStr">
        <is>
          <t/>
        </is>
      </c>
      <c r="BI326" t="inlineStr">
        <is>
          <t>tecnica di produzione di una stringa (sequenza di caratteri) di lunghezza fissa partendo da qualunque file o testo</t>
        </is>
      </c>
      <c r="BJ326" s="2" t="inlineStr">
        <is>
          <t>maiša</t>
        </is>
      </c>
      <c r="BK326" s="2" t="inlineStr">
        <is>
          <t>3</t>
        </is>
      </c>
      <c r="BL326" s="2" t="inlineStr">
        <is>
          <t/>
        </is>
      </c>
      <c r="BM326" t="inlineStr">
        <is>
          <t>metodas formaliai duomenų rinkinio santraukai, vadinamai maišos reikšme, gauti</t>
        </is>
      </c>
      <c r="BN326" s="2" t="inlineStr">
        <is>
          <t>jaukšana</t>
        </is>
      </c>
      <c r="BO326" s="2" t="inlineStr">
        <is>
          <t>3</t>
        </is>
      </c>
      <c r="BP326" s="2" t="inlineStr">
        <is>
          <t/>
        </is>
      </c>
      <c r="BQ326" t="inlineStr">
        <is>
          <t/>
        </is>
      </c>
      <c r="BR326" s="2" t="inlineStr">
        <is>
          <t>hashing</t>
        </is>
      </c>
      <c r="BS326" s="2" t="inlineStr">
        <is>
          <t>3</t>
        </is>
      </c>
      <c r="BT326" s="2" t="inlineStr">
        <is>
          <t/>
        </is>
      </c>
      <c r="BU326" t="inlineStr">
        <is>
          <t>metodu li bih tittieħed id-data, tiġi maqluba f'kowd u jinħoloq output irreversibbli u imprevedibbli</t>
        </is>
      </c>
      <c r="BV326" s="2" t="inlineStr">
        <is>
          <t>hashing</t>
        </is>
      </c>
      <c r="BW326" s="2" t="inlineStr">
        <is>
          <t>3</t>
        </is>
      </c>
      <c r="BX326" s="2" t="inlineStr">
        <is>
          <t/>
        </is>
      </c>
      <c r="BY326" t="inlineStr">
        <is>
          <t>cryptografische functie die ingevoerde gegevens omvormt tot een unieke code die niet teruggerekend kan worden naar de oorspronkelijk gegevens</t>
        </is>
      </c>
      <c r="BZ326" s="2" t="inlineStr">
        <is>
          <t>haszowanie</t>
        </is>
      </c>
      <c r="CA326" s="2" t="inlineStr">
        <is>
          <t>3</t>
        </is>
      </c>
      <c r="CB326" s="2" t="inlineStr">
        <is>
          <t/>
        </is>
      </c>
      <c r="CC326" t="inlineStr">
        <is>
          <t>technika szybkiego dostępu do rekordów zapisanych w bazie danych</t>
        </is>
      </c>
      <c r="CD326" s="2" t="inlineStr">
        <is>
          <t>resumo|
dispersão</t>
        </is>
      </c>
      <c r="CE326" s="2" t="inlineStr">
        <is>
          <t>3|
3</t>
        </is>
      </c>
      <c r="CF326" s="2" t="inlineStr">
        <is>
          <t xml:space="preserve">|
</t>
        </is>
      </c>
      <c r="CG326" t="inlineStr">
        <is>
          <t>Método de encriptação de dados, criando resultados imprevisíveis e irreversíveis.</t>
        </is>
      </c>
      <c r="CH326" s="2" t="inlineStr">
        <is>
          <t>hashing</t>
        </is>
      </c>
      <c r="CI326" s="2" t="inlineStr">
        <is>
          <t>3</t>
        </is>
      </c>
      <c r="CJ326" s="2" t="inlineStr">
        <is>
          <t/>
        </is>
      </c>
      <c r="CK326" t="inlineStr">
        <is>
          <t>o funcție hash (&lt;i&gt;hash function&lt;/i&gt;) reprezintă un algoritm matematic criptografic care generează un &lt;i&gt;checksum&lt;/i&gt; (rezumat criptografic) unic pentru fiecare mesaj</t>
        </is>
      </c>
      <c r="CL326" s="2" t="inlineStr">
        <is>
          <t>hašovanie</t>
        </is>
      </c>
      <c r="CM326" s="2" t="inlineStr">
        <is>
          <t>3</t>
        </is>
      </c>
      <c r="CN326" s="2" t="inlineStr">
        <is>
          <t/>
        </is>
      </c>
      <c r="CO326" t="inlineStr">
        <is>
          <t>transformácia reťazca znakov do obsahu alebo kľúča zvyčajne kratšej pevnej dĺžky, ktorý reprezentuje pôvodný text</t>
        </is>
      </c>
      <c r="CP326" s="2" t="inlineStr">
        <is>
          <t>zgoščevanje</t>
        </is>
      </c>
      <c r="CQ326" s="2" t="inlineStr">
        <is>
          <t>3</t>
        </is>
      </c>
      <c r="CR326" s="2" t="inlineStr">
        <is>
          <t/>
        </is>
      </c>
      <c r="CS326" t="inlineStr">
        <is>
          <t>proces pretvarjanja niza podatkov v krajši standardizirani zapis z namenom hitrejšega dostopa do podatkov</t>
        </is>
      </c>
      <c r="CT326" s="2" t="inlineStr">
        <is>
          <t>hashteknik|
hashning</t>
        </is>
      </c>
      <c r="CU326" s="2" t="inlineStr">
        <is>
          <t>3|
3</t>
        </is>
      </c>
      <c r="CV326" s="2" t="inlineStr">
        <is>
          <t xml:space="preserve">|
</t>
        </is>
      </c>
      <c r="CW326" t="inlineStr">
        <is>
          <t/>
        </is>
      </c>
    </row>
    <row r="327">
      <c r="A327" s="1" t="str">
        <f>HYPERLINK("https://iate.europa.eu/entry/result/1905115/all", "1905115")</f>
        <v>1905115</v>
      </c>
      <c r="B327" t="inlineStr">
        <is>
          <t>EDUCATION AND COMMUNICATIONS</t>
        </is>
      </c>
      <c r="C327" t="inlineStr">
        <is>
          <t>EDUCATION AND COMMUNICATIONS|communications;EDUCATION AND COMMUNICATIONS|information technology and data processing</t>
        </is>
      </c>
      <c r="D327" t="inlineStr">
        <is>
          <t>yes</t>
        </is>
      </c>
      <c r="E327" t="inlineStr">
        <is>
          <t/>
        </is>
      </c>
      <c r="F327" s="2" t="inlineStr">
        <is>
          <t>комуникация в реално време с други лица чрез напечатан текст|
незабавни съобщения|
съобщения в реално време</t>
        </is>
      </c>
      <c r="G327" s="2" t="inlineStr">
        <is>
          <t>3|
3|
3</t>
        </is>
      </c>
      <c r="H327" s="2" t="inlineStr">
        <is>
          <t xml:space="preserve">|
|
</t>
        </is>
      </c>
      <c r="I327" t="inlineStr">
        <is>
          <t/>
        </is>
      </c>
      <c r="J327" s="2" t="inlineStr">
        <is>
          <t>výměna rychlých zpráv|
instant messaging</t>
        </is>
      </c>
      <c r="K327" s="2" t="inlineStr">
        <is>
          <t>3|
3</t>
        </is>
      </c>
      <c r="L327" s="2" t="inlineStr">
        <is>
          <t>|
admitted</t>
        </is>
      </c>
      <c r="M327" t="inlineStr">
        <is>
          <t>internetová služba umožňující svým uživatelům sledovat, kteří jejich přátelé jsou právě připojeni, a podle potřeby jim posílat zprávy nebo přeposílat soubory</t>
        </is>
      </c>
      <c r="N327" s="2" t="inlineStr">
        <is>
          <t>instant messaging|
chatprogram|
IM|
straksbesked</t>
        </is>
      </c>
      <c r="O327" s="2" t="inlineStr">
        <is>
          <t>3|
3|
3|
3</t>
        </is>
      </c>
      <c r="P327" s="2" t="inlineStr">
        <is>
          <t xml:space="preserve">|
|
|
</t>
        </is>
      </c>
      <c r="Q327" t="inlineStr">
        <is>
          <t>elektronisk kommunikation, hvor to eller flere personer skriver eller (fx ved brug af webcams) taler sammen i et program på en computer, smartphone eller tablet, der er tilkoblet internettet eller et andet datanet</t>
        </is>
      </c>
      <c r="R327" s="2" t="inlineStr">
        <is>
          <t>Sofortnachrichtenübermittlung|
Instant Messaging</t>
        </is>
      </c>
      <c r="S327" s="2" t="inlineStr">
        <is>
          <t>3|
3</t>
        </is>
      </c>
      <c r="T327" s="2" t="inlineStr">
        <is>
          <t xml:space="preserve">|
</t>
        </is>
      </c>
      <c r="U327" t="inlineStr">
        <is>
          <t>Versenden von Sofortnachrichten über das Internet</t>
        </is>
      </c>
      <c r="V327" s="2" t="inlineStr">
        <is>
          <t>υπηρεσία στιγμιαίων μηνυμάτων|
υπηρεσία άμεσης ανταλλαγής μηνυμάτων</t>
        </is>
      </c>
      <c r="W327" s="2" t="inlineStr">
        <is>
          <t>3|
3</t>
        </is>
      </c>
      <c r="X327" s="2" t="inlineStr">
        <is>
          <t xml:space="preserve">|
</t>
        </is>
      </c>
      <c r="Y327" t="inlineStr">
        <is>
          <t>μορφή επικοινωνίας σε πραγματικό χρόνο μεταξύ δύο ή περισσότερων ανθρώπων η οποία βασίζεται σε πληκτρολογούμενο κείμενο· το εν λόγω κείμενο μεταβιβάζεται μέσω συσκευών που είναι συνδεδεμένες σε ένα δίκτυο, όπως το Ίντερνετ</t>
        </is>
      </c>
      <c r="Z327" s="2" t="inlineStr">
        <is>
          <t>instant messaging|
IM</t>
        </is>
      </c>
      <c r="AA327" s="2" t="inlineStr">
        <is>
          <t>3|
2</t>
        </is>
      </c>
      <c r="AB327" s="2" t="inlineStr">
        <is>
          <t xml:space="preserve">|
</t>
        </is>
      </c>
      <c r="AC327" t="inlineStr">
        <is>
          <t>Web browser feature (or a facility provided by some websites) that allows two or more parties to exchange 'live' typed messages over the internet</t>
        </is>
      </c>
      <c r="AD327" s="2" t="inlineStr">
        <is>
          <t>mensajería instantánea</t>
        </is>
      </c>
      <c r="AE327" s="2" t="inlineStr">
        <is>
          <t>3</t>
        </is>
      </c>
      <c r="AF327" s="2" t="inlineStr">
        <is>
          <t/>
        </is>
      </c>
      <c r="AG327" t="inlineStr">
        <is>
          <t>Aplicación que permite el envío y recepción de mensajes de texto en tiempo real.</t>
        </is>
      </c>
      <c r="AH327" s="2" t="inlineStr">
        <is>
          <t>kiirsõnumite saatmine</t>
        </is>
      </c>
      <c r="AI327" s="2" t="inlineStr">
        <is>
          <t>3</t>
        </is>
      </c>
      <c r="AJ327" s="2" t="inlineStr">
        <is>
          <t/>
        </is>
      </c>
      <c r="AK327" t="inlineStr">
        <is>
          <t>jutuside omaga rööbiti ja edasi arendatud seni standardimata tehnoloogia (enamasti individuaalseks) tekstsideks reaalajas mingi ettemääratud rühma piires, üheaegselt võrgus olijate vahel; võib sisaldada lisafunktsioone (veebikaamerat, kõnesidet, failiedastust, vestluse salvestust)</t>
        </is>
      </c>
      <c r="AL327" s="2" t="inlineStr">
        <is>
          <t>pikaviestintä</t>
        </is>
      </c>
      <c r="AM327" s="2" t="inlineStr">
        <is>
          <t>3</t>
        </is>
      </c>
      <c r="AN327" s="2" t="inlineStr">
        <is>
          <t/>
        </is>
      </c>
      <c r="AO327" t="inlineStr">
        <is>
          <t>ohjelmiston toiminto, jonka avulla kaksi tai useampi käyttäjä keskustelee reaaliaikaisesti tekstimuotoisilla viesteillä tietoverkkoa käyttäen</t>
        </is>
      </c>
      <c r="AP327" s="2" t="inlineStr">
        <is>
          <t>IM|
messagerie instantanée|
MI</t>
        </is>
      </c>
      <c r="AQ327" s="2" t="inlineStr">
        <is>
          <t>2|
3|
3</t>
        </is>
      </c>
      <c r="AR327" s="2" t="inlineStr">
        <is>
          <t xml:space="preserve">|
|
</t>
        </is>
      </c>
      <c r="AS327" t="inlineStr">
        <is>
          <t>échange instantané de messages textuels et de fichiers entre plusieurs personnes par l'intermédiaire d’ordinateurs connectés au même réseau informatique, et plus communément celui d’Internet; application permettant cet échange</t>
        </is>
      </c>
      <c r="AT327" s="2" t="inlineStr">
        <is>
          <t>cur teachtaireachtaí meandracha|
IM</t>
        </is>
      </c>
      <c r="AU327" s="2" t="inlineStr">
        <is>
          <t>3|
3</t>
        </is>
      </c>
      <c r="AV327" s="2" t="inlineStr">
        <is>
          <t xml:space="preserve">|
</t>
        </is>
      </c>
      <c r="AW327" t="inlineStr">
        <is>
          <t/>
        </is>
      </c>
      <c r="AX327" s="2" t="inlineStr">
        <is>
          <t>trenutačna razmjena poruka</t>
        </is>
      </c>
      <c r="AY327" s="2" t="inlineStr">
        <is>
          <t>3</t>
        </is>
      </c>
      <c r="AZ327" s="2" t="inlineStr">
        <is>
          <t/>
        </is>
      </c>
      <c r="BA327" t="inlineStr">
        <is>
          <t/>
        </is>
      </c>
      <c r="BB327" s="2" t="inlineStr">
        <is>
          <t>azonnali üzenetküldés|
IM</t>
        </is>
      </c>
      <c r="BC327" s="2" t="inlineStr">
        <is>
          <t>4|
4</t>
        </is>
      </c>
      <c r="BD327" s="2" t="inlineStr">
        <is>
          <t xml:space="preserve">|
</t>
        </is>
      </c>
      <c r="BE327" t="inlineStr">
        <is>
          <t>böngészőben vagy egyéb alkalmazásban kínált lehetőség, amely legalább két fél számára valós idejű üzenetváltást tesz lehetővé az interneten keresztül</t>
        </is>
      </c>
      <c r="BF327" s="2" t="inlineStr">
        <is>
          <t>messaggistica istantanea|
IM</t>
        </is>
      </c>
      <c r="BG327" s="2" t="inlineStr">
        <is>
          <t>3|
3</t>
        </is>
      </c>
      <c r="BH327" s="2" t="inlineStr">
        <is>
          <t xml:space="preserve">|
</t>
        </is>
      </c>
      <c r="BI327" t="inlineStr">
        <is>
          <t>sistema di comunicazione che consente di scambiare in tempo reale, fra utenti di due dispositivi connessi in rete, frasi e brevi testi</t>
        </is>
      </c>
      <c r="BJ327" s="2" t="inlineStr">
        <is>
          <t>tikralaikis pokalbis</t>
        </is>
      </c>
      <c r="BK327" s="2" t="inlineStr">
        <is>
          <t>3</t>
        </is>
      </c>
      <c r="BL327" s="2" t="inlineStr">
        <is>
          <t/>
        </is>
      </c>
      <c r="BM327" t="inlineStr">
        <is>
          <t>keitimasis tekstinėmis žinutėmis, kai žinutės gavėjas kompiuterio ekrane iš karto mato jam išsiųstą žinutę ir visas pokalbis matomas pokalbių programos lange</t>
        </is>
      </c>
      <c r="BN327" s="2" t="inlineStr">
        <is>
          <t>tūlītējā ziņapmaiņa</t>
        </is>
      </c>
      <c r="BO327" s="2" t="inlineStr">
        <is>
          <t>3</t>
        </is>
      </c>
      <c r="BP327" s="2" t="inlineStr">
        <is>
          <t/>
        </is>
      </c>
      <c r="BQ327" t="inlineStr">
        <is>
          <t>Iespēja diviem interneta lietotājiem, kuri izmanto šo pakalpojumu, apmainīties ar paziņojumiem/ziņām reālā laikā; atšķirībā no e-pasta ziņapmaiņa notiek bez aizkaves.</t>
        </is>
      </c>
      <c r="BR327" s="2" t="inlineStr">
        <is>
          <t>messaġġerija istantanja</t>
        </is>
      </c>
      <c r="BS327" s="2" t="inlineStr">
        <is>
          <t>3</t>
        </is>
      </c>
      <c r="BT327" s="2" t="inlineStr">
        <is>
          <t/>
        </is>
      </c>
      <c r="BU327" t="inlineStr">
        <is>
          <t>karatteristika ta' web browser (jew faċilità provduta minn xi siti web) li permezz tagħha żewġ partijiet jew iktar ikunu jistgħu jiskambjaw messaġġi ttajpjati 'live' fuq l-internet</t>
        </is>
      </c>
      <c r="BV327" s="2" t="inlineStr">
        <is>
          <t>IM|
chatten|
instant messaging</t>
        </is>
      </c>
      <c r="BW327" s="2" t="inlineStr">
        <is>
          <t>3|
2|
3</t>
        </is>
      </c>
      <c r="BX327" s="2" t="inlineStr">
        <is>
          <t>|
|
preferred</t>
        </is>
      </c>
      <c r="BY327" t="inlineStr">
        <is>
          <t>vorm van directe communicatie via het wereldwijde web waarbij getypte berichten rechtstreeks worden afgeleverd bij de ontvanger(s)</t>
        </is>
      </c>
      <c r="BZ327" s="2" t="inlineStr">
        <is>
          <t>komunikacja natychmiastowa</t>
        </is>
      </c>
      <c r="CA327" s="2" t="inlineStr">
        <is>
          <t>3</t>
        </is>
      </c>
      <c r="CB327" s="2" t="inlineStr">
        <is>
          <t/>
        </is>
      </c>
      <c r="CC327" t="inlineStr">
        <is>
          <t>przesyłanie natychmiastowych komunikatów pomiędzy dwoma lub większą liczbą komputerów, poprzez sieć komputerową, zazwyczaj internet</t>
        </is>
      </c>
      <c r="CD327" s="2" t="inlineStr">
        <is>
          <t>mensagens instantâneas|
mensageiro instantâneo</t>
        </is>
      </c>
      <c r="CE327" s="2" t="inlineStr">
        <is>
          <t>3|
3</t>
        </is>
      </c>
      <c r="CF327" s="2" t="inlineStr">
        <is>
          <t xml:space="preserve">|
</t>
        </is>
      </c>
      <c r="CG327" t="inlineStr">
        <is>
          <t>Aplicação que permite o envio e o recebimento de mensagens de texto em tempo real.</t>
        </is>
      </c>
      <c r="CH327" s="2" t="inlineStr">
        <is>
          <t>mesagerie instantanee</t>
        </is>
      </c>
      <c r="CI327" s="2" t="inlineStr">
        <is>
          <t>3</t>
        </is>
      </c>
      <c r="CJ327" s="2" t="inlineStr">
        <is>
          <t/>
        </is>
      </c>
      <c r="CK327" t="inlineStr">
        <is>
          <t/>
        </is>
      </c>
      <c r="CL327" s="2" t="inlineStr">
        <is>
          <t>rýchle správy|
služba rýchlych správ</t>
        </is>
      </c>
      <c r="CM327" s="2" t="inlineStr">
        <is>
          <t>3|
3</t>
        </is>
      </c>
      <c r="CN327" s="2" t="inlineStr">
        <is>
          <t xml:space="preserve">|
</t>
        </is>
      </c>
      <c r="CO327" t="inlineStr">
        <is>
          <t>typ komunikačnej služby, ktorý umožňuje používateľovi vytvoriť typ neverejného četovania s iným používateľom komunikáciou cez internet v reálnom čase, analogicky k telefónnemu rozhovoru, ale použitím textovej a nie hlasovej komunikácie</t>
        </is>
      </c>
      <c r="CP327" s="2" t="inlineStr">
        <is>
          <t>takojšnje sporočanje</t>
        </is>
      </c>
      <c r="CQ327" s="2" t="inlineStr">
        <is>
          <t>3</t>
        </is>
      </c>
      <c r="CR327" s="2" t="inlineStr">
        <is>
          <t/>
        </is>
      </c>
      <c r="CS327" t="inlineStr">
        <is>
          <t/>
        </is>
      </c>
      <c r="CT327" s="2" t="inlineStr">
        <is>
          <t>snabbmeddelandetjänst</t>
        </is>
      </c>
      <c r="CU327" s="2" t="inlineStr">
        <is>
          <t>2</t>
        </is>
      </c>
      <c r="CV327" s="2" t="inlineStr">
        <is>
          <t/>
        </is>
      </c>
      <c r="CW327" t="inlineStr">
        <is>
          <t>teknik för att skicka elektroniska meddelande mellan två eller flera parter i realtid</t>
        </is>
      </c>
    </row>
    <row r="328">
      <c r="A328" s="1" t="str">
        <f>HYPERLINK("https://iate.europa.eu/entry/result/3546876/all", "3546876")</f>
        <v>3546876</v>
      </c>
      <c r="B328" t="inlineStr">
        <is>
          <t>PRODUCTION, TECHNOLOGY AND RESEARCH;TRADE</t>
        </is>
      </c>
      <c r="C328" t="inlineStr">
        <is>
          <t>PRODUCTION, TECHNOLOGY AND RESEARCH|technology and technical regulations|technology|digital technology;TRADE|marketing|commercial transaction|sale|distance selling|electronic commerce|electronic signature</t>
        </is>
      </c>
      <c r="D328" t="inlineStr">
        <is>
          <t>yes</t>
        </is>
      </c>
      <c r="E328" t="inlineStr">
        <is>
          <t/>
        </is>
      </c>
      <c r="F328" s="2" t="inlineStr">
        <is>
          <t>квалифициран електронен подпис</t>
        </is>
      </c>
      <c r="G328" s="2" t="inlineStr">
        <is>
          <t>3</t>
        </is>
      </c>
      <c r="H328" s="2" t="inlineStr">
        <is>
          <t/>
        </is>
      </c>
      <c r="I328" t="inlineStr">
        <is>
          <t>усъвършенстван електронен подпис, който е създаден от устройство за създаване на квалифициран електронен подпис и се основава на квалифицирано удостоверение за електронни подписи</t>
        </is>
      </c>
      <c r="J328" s="2" t="inlineStr">
        <is>
          <t>kvalifikovaný elektronický podpis</t>
        </is>
      </c>
      <c r="K328" s="2" t="inlineStr">
        <is>
          <t>3</t>
        </is>
      </c>
      <c r="L328" s="2" t="inlineStr">
        <is>
          <t/>
        </is>
      </c>
      <c r="M328" t="inlineStr">
        <is>
          <t>&lt;a href="https://iate.europa.eu/entry/result/911152/cs" target="_blank"&gt;zaručený elektronický podpis&lt;/a&gt;&lt;small&gt;,&lt;/small&gt; který je vytvořen kvalifikovaným prostředkem pro vytváření elektronických podpisů a který je založen na kvalifikovaném certifikátu pro elektronické podpisy</t>
        </is>
      </c>
      <c r="N328" s="2" t="inlineStr">
        <is>
          <t>kvalificeret elektronisk signatur</t>
        </is>
      </c>
      <c r="O328" s="2" t="inlineStr">
        <is>
          <t>3</t>
        </is>
      </c>
      <c r="P328" s="2" t="inlineStr">
        <is>
          <t/>
        </is>
      </c>
      <c r="Q328" t="inlineStr">
        <is>
          <t>&lt;a href="https://iate.europa.eu/entry/result/911152/da" target="_blank"&gt;avanceret elektronisk signatur&lt;/a&gt;, der er genereret af et &lt;a href="https://iate.europa.eu/entry/result/3564435/da" target="_blank"&gt;kvalificeret elektronisk signaturgenereringssystem&lt;/a&gt; og baseret på et &lt;a href="https://iate.europa.eu/entry/result/3546938/da" target="_blank"&gt;kvalificeret certifikat for elektroniske signaturer&lt;/a&gt;</t>
        </is>
      </c>
      <c r="R328" s="2" t="inlineStr">
        <is>
          <t>qualifizierte elektronische Signatur</t>
        </is>
      </c>
      <c r="S328" s="2" t="inlineStr">
        <is>
          <t>3</t>
        </is>
      </c>
      <c r="T328" s="2" t="inlineStr">
        <is>
          <t/>
        </is>
      </c>
      <c r="U328" t="inlineStr">
        <is>
          <t>fortgeschrittene elektronische Signatur, die von einer qualifizierten elektronischen Signaturerstellungseinheit erstellt wurde und auf einem qualifizierten Zertifikat für elektronische Signaturen beruht</t>
        </is>
      </c>
      <c r="V328" s="2" t="inlineStr">
        <is>
          <t>εγκεκριμένη ηλεκτρονική υπογραφή|
αναγνωρισμένη ηλεκτρονική υπογραφή</t>
        </is>
      </c>
      <c r="W328" s="2" t="inlineStr">
        <is>
          <t>3|
3</t>
        </is>
      </c>
      <c r="X328" s="2" t="inlineStr">
        <is>
          <t xml:space="preserve">|
</t>
        </is>
      </c>
      <c r="Y328" t="inlineStr">
        <is>
          <t/>
        </is>
      </c>
      <c r="Z328" s="2" t="inlineStr">
        <is>
          <t>qualified electronic signature</t>
        </is>
      </c>
      <c r="AA328" s="2" t="inlineStr">
        <is>
          <t>3</t>
        </is>
      </c>
      <c r="AB328" s="2" t="inlineStr">
        <is>
          <t/>
        </is>
      </c>
      <c r="AC328" t="inlineStr">
        <is>
          <t>&lt;i&gt;advanced electronic signature&lt;/i&gt; [ &lt;a href="/entry/result/911152/all" id="ENTRY_TO_ENTRY_CONVERTER" target="_blank"&gt;IATE:911152&lt;/a&gt; ] which is created by a qualified electronic signature creation device, and which is based on a qualified certificate for electronic signatures</t>
        </is>
      </c>
      <c r="AD328" s="2" t="inlineStr">
        <is>
          <t>firma electrónica cualificada</t>
        </is>
      </c>
      <c r="AE328" s="2" t="inlineStr">
        <is>
          <t>3</t>
        </is>
      </c>
      <c r="AF328" s="2" t="inlineStr">
        <is>
          <t/>
        </is>
      </c>
      <c r="AG328" t="inlineStr">
        <is>
          <t>Firma electrónica avanzada que se crea mediante un dispositivo de creación de firmas electrónicas cualificado y que se basa en un certificado cualificado de firma electrónica. [18.9.2013]</t>
        </is>
      </c>
      <c r="AH328" s="2" t="inlineStr">
        <is>
          <t>kvalifitseeritud e-allkiri</t>
        </is>
      </c>
      <c r="AI328" s="2" t="inlineStr">
        <is>
          <t>3</t>
        </is>
      </c>
      <c r="AJ328" s="2" t="inlineStr">
        <is>
          <t/>
        </is>
      </c>
      <c r="AK328" t="inlineStr">
        <is>
          <t>täiustatud e-allkiri, mis antakse kvalifitseeritud 
&lt;i&gt;e-allkirja andmise vahendi&lt;/i&gt; [ &lt;a href="/entry/result/3537041/all" id="ENTRY_TO_ENTRY_CONVERTER" target="_blank"&gt;IATE:3537041&lt;/a&gt; ] abil ja mis põhineb e-allkirja kvalifitseeritud sertifikaadil</t>
        </is>
      </c>
      <c r="AL328" s="2" t="inlineStr">
        <is>
          <t>hyväksytty sähköinen allekirjoitus</t>
        </is>
      </c>
      <c r="AM328" s="2" t="inlineStr">
        <is>
          <t>3</t>
        </is>
      </c>
      <c r="AN328" s="2" t="inlineStr">
        <is>
          <t/>
        </is>
      </c>
      <c r="AO328" t="inlineStr">
        <is>
          <t>kehittynyt sähköinen allekirjoitus, joka on luotu hyväksytyllä sähköisen allekirjoituksen luontivälineellä ja joka perustuu sähköisten allekirjoitusten hyväksyttyyn varmenteeseen</t>
        </is>
      </c>
      <c r="AP328" s="2" t="inlineStr">
        <is>
          <t>signature électronique qualifiée</t>
        </is>
      </c>
      <c r="AQ328" s="2" t="inlineStr">
        <is>
          <t>3</t>
        </is>
      </c>
      <c r="AR328" s="2" t="inlineStr">
        <is>
          <t/>
        </is>
      </c>
      <c r="AS328" t="inlineStr">
        <is>
          <t>signature électronique avancée qui est créée à l'aide d'un dispositif de création de signature électronique qualifié et qui repose sur un certificat qualifié de signature électronique</t>
        </is>
      </c>
      <c r="AT328" s="2" t="inlineStr">
        <is>
          <t>síniú leictreonach cáilithe</t>
        </is>
      </c>
      <c r="AU328" s="2" t="inlineStr">
        <is>
          <t>3</t>
        </is>
      </c>
      <c r="AV328" s="2" t="inlineStr">
        <is>
          <t/>
        </is>
      </c>
      <c r="AW328" t="inlineStr">
        <is>
          <t/>
        </is>
      </c>
      <c r="AX328" s="2" t="inlineStr">
        <is>
          <t>kvalificirani elektronički potpis</t>
        </is>
      </c>
      <c r="AY328" s="2" t="inlineStr">
        <is>
          <t>2</t>
        </is>
      </c>
      <c r="AZ328" s="2" t="inlineStr">
        <is>
          <t/>
        </is>
      </c>
      <c r="BA328" t="inlineStr">
        <is>
          <t>napredan elektronički potpis koji je izrađen pomoću kvalificiranih sredstava za izradu elektroničkog potpisa i temelji se na kvalificiranom certifikatu za elektroničke potpise</t>
        </is>
      </c>
      <c r="BB328" s="2" t="inlineStr">
        <is>
          <t>minősített elektronikus aláírás</t>
        </is>
      </c>
      <c r="BC328" s="2" t="inlineStr">
        <is>
          <t>4</t>
        </is>
      </c>
      <c r="BD328" s="2" t="inlineStr">
        <is>
          <t/>
        </is>
      </c>
      <c r="BE328" t="inlineStr">
        <is>
          <t>olyan, fokozott biztonságú elektronikus aláírás, amelyet minősített elektronikus aláírást létrehozó eszközzel állítottak elő, és amely elektronikus aláírás minősített tanúsítványán alapul</t>
        </is>
      </c>
      <c r="BF328" s="2" t="inlineStr">
        <is>
          <t>firma elettronica qualificata</t>
        </is>
      </c>
      <c r="BG328" s="2" t="inlineStr">
        <is>
          <t>3</t>
        </is>
      </c>
      <c r="BH328" s="2" t="inlineStr">
        <is>
          <t/>
        </is>
      </c>
      <c r="BI328" t="inlineStr">
        <is>
          <t>firma elettronica avanzata creata da un dispositivo per la creazione di una firma elettronica qualificata e basata su un certificato qualificato per firme elettroniche</t>
        </is>
      </c>
      <c r="BJ328" s="2" t="inlineStr">
        <is>
          <t>kvalifikuotas elektroninis parašas</t>
        </is>
      </c>
      <c r="BK328" s="2" t="inlineStr">
        <is>
          <t>3</t>
        </is>
      </c>
      <c r="BL328" s="2" t="inlineStr">
        <is>
          <t/>
        </is>
      </c>
      <c r="BM328" t="inlineStr">
        <is>
          <t>saugus elektroninis parašas, sukurtas naudojant kvalifikuotą elektroninio parašo kūrimo įtaisą ir patvirtintas kvalifikuotu elektroninio parašo sertifikatu</t>
        </is>
      </c>
      <c r="BN328" s="2" t="inlineStr">
        <is>
          <t>kvalificēts elektroniskais paraksts</t>
        </is>
      </c>
      <c r="BO328" s="2" t="inlineStr">
        <is>
          <t>3</t>
        </is>
      </c>
      <c r="BP328" s="2" t="inlineStr">
        <is>
          <t/>
        </is>
      </c>
      <c r="BQ328" t="inlineStr">
        <is>
          <t>uzlabots elektroniskais paraksts, kas radīts ar kvalificētu elektroniskā paraksta radīšanas ierīci, pamatā izmantojot kvalificētu elektroniskā paraksta sertifikātu</t>
        </is>
      </c>
      <c r="BR328" s="2" t="inlineStr">
        <is>
          <t>firma elettronika kwalifikata</t>
        </is>
      </c>
      <c r="BS328" s="2" t="inlineStr">
        <is>
          <t>3</t>
        </is>
      </c>
      <c r="BT328" s="2" t="inlineStr">
        <is>
          <t/>
        </is>
      </c>
      <c r="BU328" t="inlineStr">
        <is>
          <t>&lt;i&gt;firma elettronika avvanzata&lt;/i&gt; [ &lt;a href="/entry/result/911152/all" id="ENTRY_TO_ENTRY_CONVERTER" target="_blank"&gt;IATE:911152&lt;/a&gt; ] li tkun maħluqa minn apparat għall-ħolqien tal-firem elettroniċi kwalifikati, u li tkun ibbażata fuq ċertifikat kwalifikat għall-firem elettroniċi</t>
        </is>
      </c>
      <c r="BV328" s="2" t="inlineStr">
        <is>
          <t>gekwalificeerde elektronische handtekening</t>
        </is>
      </c>
      <c r="BW328" s="2" t="inlineStr">
        <is>
          <t>3</t>
        </is>
      </c>
      <c r="BX328" s="2" t="inlineStr">
        <is>
          <t/>
        </is>
      </c>
      <c r="BY328" t="inlineStr">
        <is>
          <t>geavanceerde elektronische handtekening die is aangemaakt met een gekwalificeerd middel voor het aanmaken van elektronische handtekeningen en die gebaseerd is op een gekwalificeerd certificaat voor elektronische handtekeningen</t>
        </is>
      </c>
      <c r="BZ328" s="2" t="inlineStr">
        <is>
          <t>kwalifikowany podpis elektroniczny</t>
        </is>
      </c>
      <c r="CA328" s="2" t="inlineStr">
        <is>
          <t>3</t>
        </is>
      </c>
      <c r="CB328" s="2" t="inlineStr">
        <is>
          <t/>
        </is>
      </c>
      <c r="CC328" t="inlineStr">
        <is>
          <t>zaawansowany podpis elektroniczny, który jest składany za pomocą kwalifikowanego urządzenia do składania podpisu elektronicznego i który opiera się na kwalifikowanym certyfikacie podpisu elektronicznego</t>
        </is>
      </c>
      <c r="CD328" s="2" t="inlineStr">
        <is>
          <t>assinatura eletrónica qualificada</t>
        </is>
      </c>
      <c r="CE328" s="2" t="inlineStr">
        <is>
          <t>3</t>
        </is>
      </c>
      <c r="CF328" s="2" t="inlineStr">
        <is>
          <t/>
        </is>
      </c>
      <c r="CG328" t="inlineStr">
        <is>
          <t>Assinatura eletrónica avançada que é criada por um dispositivo de criação de assinaturas eletrónicas qualificado e que se baseia num certificado qualificado de assinatura eletrónica.</t>
        </is>
      </c>
      <c r="CH328" s="2" t="inlineStr">
        <is>
          <t>semnătură electronică calificată</t>
        </is>
      </c>
      <c r="CI328" s="2" t="inlineStr">
        <is>
          <t>3</t>
        </is>
      </c>
      <c r="CJ328" s="2" t="inlineStr">
        <is>
          <t/>
        </is>
      </c>
      <c r="CK328" t="inlineStr">
        <is>
          <t>&lt;i&gt;semnătură electronică extinsă&lt;/i&gt; [ &lt;a href="/entry/result/911152/all" id="ENTRY_TO_ENTRY_CONVERTER" target="_blank"&gt;IATE:911152&lt;/a&gt; ], bazată pe un certificat calificat</t>
        </is>
      </c>
      <c r="CL328" s="2" t="inlineStr">
        <is>
          <t>kvalifikovaný elektronický podpis</t>
        </is>
      </c>
      <c r="CM328" s="2" t="inlineStr">
        <is>
          <t>3</t>
        </is>
      </c>
      <c r="CN328" s="2" t="inlineStr">
        <is>
          <t/>
        </is>
      </c>
      <c r="CO328" t="inlineStr">
        <is>
          <t>zdokonalený elektronický podpis vyhotovený s použitím kvalifikovaného zariadenia na vyhotovenie elektronického podpisu a založený na kvalifikovanom certifikáte pre elektronické podpisy</t>
        </is>
      </c>
      <c r="CP328" s="2" t="inlineStr">
        <is>
          <t>kvalificirani elektronski podpis</t>
        </is>
      </c>
      <c r="CQ328" s="2" t="inlineStr">
        <is>
          <t>3</t>
        </is>
      </c>
      <c r="CR328" s="2" t="inlineStr">
        <is>
          <t/>
        </is>
      </c>
      <c r="CS328" t="inlineStr">
        <is>
          <t>napredni elektronski podpis, ki se ustvari z napravo za ustvarjanje kvalificiranega elektronskega podpisa in temelji na kvalificiranem potrdilu za elektronske podpise</t>
        </is>
      </c>
      <c r="CT328" s="2" t="inlineStr">
        <is>
          <t>kvalificerad elektronisk underskrift</t>
        </is>
      </c>
      <c r="CU328" s="2" t="inlineStr">
        <is>
          <t>3</t>
        </is>
      </c>
      <c r="CV328" s="2" t="inlineStr">
        <is>
          <t/>
        </is>
      </c>
      <c r="CW328" t="inlineStr">
        <is>
          <t>&lt;a href="https://iate.europa.eu/entry/result/911152" target="_blank"&gt;avancerad elektronisk underskrift &lt;/a&gt;som skapas med hjälp av en kvalificerad anordning för underskriftframställning och som är baserad på ett kvalificerat certifikat för elektroniska underskrifter</t>
        </is>
      </c>
    </row>
    <row r="329">
      <c r="A329" s="1" t="str">
        <f>HYPERLINK("https://iate.europa.eu/entry/result/1484728/all", "1484728")</f>
        <v>1484728</v>
      </c>
      <c r="B329" t="inlineStr">
        <is>
          <t>PRODUCTION, TECHNOLOGY AND RESEARCH;EDUCATION AND COMMUNICATIONS</t>
        </is>
      </c>
      <c r="C329" t="inlineStr">
        <is>
          <t>PRODUCTION, TECHNOLOGY AND RESEARCH|technology and technical regulations|technology|digital technology;EDUCATION AND COMMUNICATIONS|information technology and data processing|data processing;EDUCATION AND COMMUNICATIONS|information technology and data processing|computer system|information security</t>
        </is>
      </c>
      <c r="D329" t="inlineStr">
        <is>
          <t>yes</t>
        </is>
      </c>
      <c r="E329" t="inlineStr">
        <is>
          <t/>
        </is>
      </c>
      <c r="F329" s="2" t="inlineStr">
        <is>
          <t>свидетелство за самоличност</t>
        </is>
      </c>
      <c r="G329" s="2" t="inlineStr">
        <is>
          <t>3</t>
        </is>
      </c>
      <c r="H329" s="2" t="inlineStr">
        <is>
          <t/>
        </is>
      </c>
      <c r="I329" t="inlineStr">
        <is>
          <t/>
        </is>
      </c>
      <c r="J329" s="2" t="inlineStr">
        <is>
          <t>pověření</t>
        </is>
      </c>
      <c r="K329" s="2" t="inlineStr">
        <is>
          <t>3</t>
        </is>
      </c>
      <c r="L329" s="2" t="inlineStr">
        <is>
          <t/>
        </is>
      </c>
      <c r="M329" t="inlineStr">
        <is>
          <t>data přenášená za účelem prokázání proklamované totožnosti, schopnosti, praxe, práva nebo povolení příslušné osoby nebo entity</t>
        </is>
      </c>
      <c r="N329" s="2" t="inlineStr">
        <is>
          <t>bevis|
dokumentation|
identifikationsoplysninger|
legitimation|
legitimationsoplysninger</t>
        </is>
      </c>
      <c r="O329" s="2" t="inlineStr">
        <is>
          <t>2|
3|
3|
3|
3</t>
        </is>
      </c>
      <c r="P329" s="2" t="inlineStr">
        <is>
          <t xml:space="preserve">|
|
|
|
</t>
        </is>
      </c>
      <c r="Q329" t="inlineStr">
        <is>
          <t>bevis for en persons eller enheds påståede identitet, evner, erfaring, rettigheder eller tilladelser</t>
        </is>
      </c>
      <c r="R329" s="2" t="inlineStr">
        <is>
          <t>Berechtigungsnachweise</t>
        </is>
      </c>
      <c r="S329" s="2" t="inlineStr">
        <is>
          <t>3</t>
        </is>
      </c>
      <c r="T329" s="2" t="inlineStr">
        <is>
          <t/>
        </is>
      </c>
      <c r="U329" t="inlineStr">
        <is>
          <t/>
        </is>
      </c>
      <c r="V329" s="2" t="inlineStr">
        <is>
          <t>διαπιστευτήριο</t>
        </is>
      </c>
      <c r="W329" s="2" t="inlineStr">
        <is>
          <t>3</t>
        </is>
      </c>
      <c r="X329" s="2" t="inlineStr">
        <is>
          <t/>
        </is>
      </c>
      <c r="Y329" t="inlineStr">
        <is>
          <t>απόδειξη των ικανοτήτων, της πείρας, του δικαιώματος ή της άδειας ενός προσώπου</t>
        </is>
      </c>
      <c r="Z329" s="2" t="inlineStr">
        <is>
          <t>credential|
credentials</t>
        </is>
      </c>
      <c r="AA329" s="2" t="inlineStr">
        <is>
          <t>2|
3</t>
        </is>
      </c>
      <c r="AB329" s="2" t="inlineStr">
        <is>
          <t xml:space="preserve">|
</t>
        </is>
      </c>
      <c r="AC329" t="inlineStr">
        <is>
          <t>proof to establish the claimed identity, ability, experience, right or permission of a person or entity</t>
        </is>
      </c>
      <c r="AD329" s="2" t="inlineStr">
        <is>
          <t>credenciales|
credencial</t>
        </is>
      </c>
      <c r="AE329" s="2" t="inlineStr">
        <is>
          <t>3|
3</t>
        </is>
      </c>
      <c r="AF329" s="2" t="inlineStr">
        <is>
          <t xml:space="preserve">|
</t>
        </is>
      </c>
      <c r="AG329" t="inlineStr">
        <is>
          <t>&lt;div&gt;a) Prueba que demuestra las capacidades, la experiencia, un derecho o un permiso de una persona.&lt;/div&gt;&lt;div&gt;b) Conjunto de
datos transferidos entre entidades para comprobar la identidad alegada por una
de ellas.&lt;/div&gt;</t>
        </is>
      </c>
      <c r="AH329" s="2" t="inlineStr">
        <is>
          <t>mandaat</t>
        </is>
      </c>
      <c r="AI329" s="2" t="inlineStr">
        <is>
          <t>3</t>
        </is>
      </c>
      <c r="AJ329" s="2" t="inlineStr">
        <is>
          <t/>
        </is>
      </c>
      <c r="AK329" t="inlineStr">
        <is>
          <t>kasutaja või süsteemi väidetava identiteedi, pädevuse, kogemuste, õiguse või loa tõendamiseks edastatavad andmed</t>
        </is>
      </c>
      <c r="AL329" s="2" t="inlineStr">
        <is>
          <t>valtuustiedot|
valtuustieto</t>
        </is>
      </c>
      <c r="AM329" s="2" t="inlineStr">
        <is>
          <t>3|
3</t>
        </is>
      </c>
      <c r="AN329" s="2" t="inlineStr">
        <is>
          <t xml:space="preserve">|
</t>
        </is>
      </c>
      <c r="AO329" t="inlineStr">
        <is>
          <t>todiste henkilön pätevyydestä, kokemuksesta, oikeudesta tai luvasta</t>
        </is>
      </c>
      <c r="AP329" s="2" t="inlineStr">
        <is>
          <t>justificatif</t>
        </is>
      </c>
      <c r="AQ329" s="2" t="inlineStr">
        <is>
          <t>3</t>
        </is>
      </c>
      <c r="AR329" s="2" t="inlineStr">
        <is>
          <t/>
        </is>
      </c>
      <c r="AS329" t="inlineStr">
        <is>
          <t>preuve des aptitudes d’une personne, de son expérience, de son droit ou de son autorisation</t>
        </is>
      </c>
      <c r="AT329" s="2" t="inlineStr">
        <is>
          <t>dintiúr</t>
        </is>
      </c>
      <c r="AU329" s="2" t="inlineStr">
        <is>
          <t>3</t>
        </is>
      </c>
      <c r="AV329" s="2" t="inlineStr">
        <is>
          <t/>
        </is>
      </c>
      <c r="AW329" t="inlineStr">
        <is>
          <t>cruthúnas ar chumais, ar thaithí, ar cheart nó ar chead duine</t>
        </is>
      </c>
      <c r="AX329" s="2" t="inlineStr">
        <is>
          <t>vjerodajnica</t>
        </is>
      </c>
      <c r="AY329" s="2" t="inlineStr">
        <is>
          <t>3</t>
        </is>
      </c>
      <c r="AZ329" s="2" t="inlineStr">
        <is>
          <t/>
        </is>
      </c>
      <c r="BA329" t="inlineStr">
        <is>
          <t>dokaz sposobnosti, iskustva, prava ili dopuštenja osobe</t>
        </is>
      </c>
      <c r="BB329" s="2" t="inlineStr">
        <is>
          <t>hitelesítő adat</t>
        </is>
      </c>
      <c r="BC329" s="2" t="inlineStr">
        <is>
          <t>3</t>
        </is>
      </c>
      <c r="BD329" s="2" t="inlineStr">
        <is>
          <t/>
        </is>
      </c>
      <c r="BE329" t="inlineStr">
        <is>
          <t/>
        </is>
      </c>
      <c r="BF329" s="2" t="inlineStr">
        <is>
          <t>credenziale</t>
        </is>
      </c>
      <c r="BG329" s="2" t="inlineStr">
        <is>
          <t>3</t>
        </is>
      </c>
      <c r="BH329" s="2" t="inlineStr">
        <is>
          <t/>
        </is>
      </c>
      <c r="BI329" t="inlineStr">
        <is>
          <t>prova delle abilità, dell'esperienza, dei diritti o dei permessi di una persona</t>
        </is>
      </c>
      <c r="BJ329" s="2" t="inlineStr">
        <is>
          <t>kredencialas</t>
        </is>
      </c>
      <c r="BK329" s="2" t="inlineStr">
        <is>
          <t>3</t>
        </is>
      </c>
      <c r="BL329" s="2" t="inlineStr">
        <is>
          <t/>
        </is>
      </c>
      <c r="BM329" t="inlineStr">
        <is>
          <t>asmens
gebėjimų, patirties, teisės ar leidimo įrodymas</t>
        </is>
      </c>
      <c r="BN329" s="2" t="inlineStr">
        <is>
          <t>akreditācijas dati</t>
        </is>
      </c>
      <c r="BO329" s="2" t="inlineStr">
        <is>
          <t>3</t>
        </is>
      </c>
      <c r="BP329" s="2" t="inlineStr">
        <is>
          <t/>
        </is>
      </c>
      <c r="BQ329" t="inlineStr">
        <is>
          <t>pierādījums par norādīto personas vai struktūras identitāti, spējām, pieredzi, tiesībām vai atļauju</t>
        </is>
      </c>
      <c r="BR329" s="2" t="inlineStr">
        <is>
          <t>kredenzjali|
kredenzjal</t>
        </is>
      </c>
      <c r="BS329" s="2" t="inlineStr">
        <is>
          <t>3|
3</t>
        </is>
      </c>
      <c r="BT329" s="2" t="inlineStr">
        <is>
          <t xml:space="preserve">|
</t>
        </is>
      </c>
      <c r="BU329" t="inlineStr">
        <is>
          <t>prova li tistabbilixxi l-identità, il-ħiliet, l-esperjenza, id-dritt jew il-permess iddikjarati minn persuna jew entità</t>
        </is>
      </c>
      <c r="BV329" s="2" t="inlineStr">
        <is>
          <t>identiteitsgegevens|
gegevens|
inloggegevens</t>
        </is>
      </c>
      <c r="BW329" s="2" t="inlineStr">
        <is>
          <t>3|
3|
3</t>
        </is>
      </c>
      <c r="BX329" s="2" t="inlineStr">
        <is>
          <t xml:space="preserve">|
|
</t>
        </is>
      </c>
      <c r="BY329" t="inlineStr">
        <is>
          <t>bewijs van identiteit, bekwaamheid, ervaring, rechten of toestemming van een persoon of entiteit</t>
        </is>
      </c>
      <c r="BZ329" s="2" t="inlineStr">
        <is>
          <t>dane uwierzytelniające</t>
        </is>
      </c>
      <c r="CA329" s="2" t="inlineStr">
        <is>
          <t>3</t>
        </is>
      </c>
      <c r="CB329" s="2" t="inlineStr">
        <is>
          <t/>
        </is>
      </c>
      <c r="CC329" t="inlineStr">
        <is>
          <t>dane, które są
przekazywane w celu
ustalenia deklarowanej
tożsamości jednostki</t>
        </is>
      </c>
      <c r="CD329" s="2" t="inlineStr">
        <is>
          <t>credencial|
credenciais</t>
        </is>
      </c>
      <c r="CE329" s="2" t="inlineStr">
        <is>
          <t>3|
3</t>
        </is>
      </c>
      <c r="CF329" s="2" t="inlineStr">
        <is>
          <t xml:space="preserve">|
</t>
        </is>
      </c>
      <c r="CG329" t="inlineStr">
        <is>
          <t>Comprovativo das capacidades, experiência e direito ou permissão de uma pessoa.</t>
        </is>
      </c>
      <c r="CH329" s="2" t="inlineStr">
        <is>
          <t>credențiale</t>
        </is>
      </c>
      <c r="CI329" s="2" t="inlineStr">
        <is>
          <t>3</t>
        </is>
      </c>
      <c r="CJ329" s="2" t="inlineStr">
        <is>
          <t/>
        </is>
      </c>
      <c r="CK329" t="inlineStr">
        <is>
          <t/>
        </is>
      </c>
      <c r="CL329" s="2" t="inlineStr">
        <is>
          <t>potvrdenie</t>
        </is>
      </c>
      <c r="CM329" s="2" t="inlineStr">
        <is>
          <t>3</t>
        </is>
      </c>
      <c r="CN329" s="2" t="inlineStr">
        <is>
          <t/>
        </is>
      </c>
      <c r="CO329" t="inlineStr">
        <is>
          <t>doklad o schopnostiach, skúsenostiach, právach alebo povolení osoby</t>
        </is>
      </c>
      <c r="CP329" s="2" t="inlineStr">
        <is>
          <t>poverilnica</t>
        </is>
      </c>
      <c r="CQ329" s="2" t="inlineStr">
        <is>
          <t>3</t>
        </is>
      </c>
      <c r="CR329" s="2" t="inlineStr">
        <is>
          <t/>
        </is>
      </c>
      <c r="CS329" t="inlineStr">
        <is>
          <t>dokaz sposobnosti, izkušenj, pravice ali dovoljenja osebe</t>
        </is>
      </c>
      <c r="CT329" s="2" t="inlineStr">
        <is>
          <t>identifieringsinformation|
behörighetsuppgift</t>
        </is>
      </c>
      <c r="CU329" s="2" t="inlineStr">
        <is>
          <t>3|
3</t>
        </is>
      </c>
      <c r="CV329" s="2" t="inlineStr">
        <is>
          <t xml:space="preserve">|
</t>
        </is>
      </c>
      <c r="CW329" t="inlineStr">
        <is>
          <t>kompletterande information vilken används vid identifiering, eventuellt inkluderande indikation om viss behörighet eller roll</t>
        </is>
      </c>
    </row>
    <row r="330">
      <c r="A330" s="1" t="str">
        <f>HYPERLINK("https://iate.europa.eu/entry/result/3593442/all", "3593442")</f>
        <v>3593442</v>
      </c>
      <c r="B330" t="inlineStr">
        <is>
          <t>INTERNATIONAL RELATIONS;EDUCATION AND COMMUNICATIONS</t>
        </is>
      </c>
      <c r="C330" t="inlineStr">
        <is>
          <t>INTERNATIONAL RELATIONS|defence;EDUCATION AND COMMUNICATIONS|information technology and data processing|computer system|information security</t>
        </is>
      </c>
      <c r="D330" t="inlineStr">
        <is>
          <t>yes</t>
        </is>
      </c>
      <c r="E330" t="inlineStr">
        <is>
          <t/>
        </is>
      </c>
      <c r="F330" t="inlineStr">
        <is>
          <t/>
        </is>
      </c>
      <c r="G330" t="inlineStr">
        <is>
          <t/>
        </is>
      </c>
      <c r="H330" t="inlineStr">
        <is>
          <t/>
        </is>
      </c>
      <c r="I330" t="inlineStr">
        <is>
          <t/>
        </is>
      </c>
      <c r="J330" s="2" t="inlineStr">
        <is>
          <t>hodnocení kybernetické situace</t>
        </is>
      </c>
      <c r="K330" s="2" t="inlineStr">
        <is>
          <t>3</t>
        </is>
      </c>
      <c r="L330" s="2" t="inlineStr">
        <is>
          <t/>
        </is>
      </c>
      <c r="M330" t="inlineStr">
        <is>
          <t/>
        </is>
      </c>
      <c r="N330" t="inlineStr">
        <is>
          <t/>
        </is>
      </c>
      <c r="O330" t="inlineStr">
        <is>
          <t/>
        </is>
      </c>
      <c r="P330" t="inlineStr">
        <is>
          <t/>
        </is>
      </c>
      <c r="Q330" t="inlineStr">
        <is>
          <t/>
        </is>
      </c>
      <c r="R330" t="inlineStr">
        <is>
          <t/>
        </is>
      </c>
      <c r="S330" t="inlineStr">
        <is>
          <t/>
        </is>
      </c>
      <c r="T330" t="inlineStr">
        <is>
          <t/>
        </is>
      </c>
      <c r="U330" t="inlineStr">
        <is>
          <t/>
        </is>
      </c>
      <c r="V330" t="inlineStr">
        <is>
          <t/>
        </is>
      </c>
      <c r="W330" t="inlineStr">
        <is>
          <t/>
        </is>
      </c>
      <c r="X330" t="inlineStr">
        <is>
          <t/>
        </is>
      </c>
      <c r="Y330" t="inlineStr">
        <is>
          <t/>
        </is>
      </c>
      <c r="Z330" s="2" t="inlineStr">
        <is>
          <t>cyber situation awareness|
cyber situational awareness|
cyber SA</t>
        </is>
      </c>
      <c r="AA330" s="2" t="inlineStr">
        <is>
          <t>1|
3|
3</t>
        </is>
      </c>
      <c r="AB330" s="2" t="inlineStr">
        <is>
          <t xml:space="preserve">|
|
</t>
        </is>
      </c>
      <c r="AC330" t="inlineStr">
        <is>
          <t>the perception and comprehension of elements of the cyberspace and their impact necessary to make well-informed decisions</t>
        </is>
      </c>
      <c r="AD330" t="inlineStr">
        <is>
          <t/>
        </is>
      </c>
      <c r="AE330" t="inlineStr">
        <is>
          <t/>
        </is>
      </c>
      <c r="AF330" t="inlineStr">
        <is>
          <t/>
        </is>
      </c>
      <c r="AG330" t="inlineStr">
        <is>
          <t/>
        </is>
      </c>
      <c r="AH330" t="inlineStr">
        <is>
          <t/>
        </is>
      </c>
      <c r="AI330" t="inlineStr">
        <is>
          <t/>
        </is>
      </c>
      <c r="AJ330" t="inlineStr">
        <is>
          <t/>
        </is>
      </c>
      <c r="AK330" t="inlineStr">
        <is>
          <t/>
        </is>
      </c>
      <c r="AL330" t="inlineStr">
        <is>
          <t/>
        </is>
      </c>
      <c r="AM330" t="inlineStr">
        <is>
          <t/>
        </is>
      </c>
      <c r="AN330" t="inlineStr">
        <is>
          <t/>
        </is>
      </c>
      <c r="AO330" t="inlineStr">
        <is>
          <t/>
        </is>
      </c>
      <c r="AP330" t="inlineStr">
        <is>
          <t/>
        </is>
      </c>
      <c r="AQ330" t="inlineStr">
        <is>
          <t/>
        </is>
      </c>
      <c r="AR330" t="inlineStr">
        <is>
          <t/>
        </is>
      </c>
      <c r="AS330" t="inlineStr">
        <is>
          <t/>
        </is>
      </c>
      <c r="AT330" t="inlineStr">
        <is>
          <t/>
        </is>
      </c>
      <c r="AU330" t="inlineStr">
        <is>
          <t/>
        </is>
      </c>
      <c r="AV330" t="inlineStr">
        <is>
          <t/>
        </is>
      </c>
      <c r="AW330" t="inlineStr">
        <is>
          <t/>
        </is>
      </c>
      <c r="AX330" t="inlineStr">
        <is>
          <t/>
        </is>
      </c>
      <c r="AY330" t="inlineStr">
        <is>
          <t/>
        </is>
      </c>
      <c r="AZ330" t="inlineStr">
        <is>
          <t/>
        </is>
      </c>
      <c r="BA330" t="inlineStr">
        <is>
          <t/>
        </is>
      </c>
      <c r="BB330" t="inlineStr">
        <is>
          <t/>
        </is>
      </c>
      <c r="BC330" t="inlineStr">
        <is>
          <t/>
        </is>
      </c>
      <c r="BD330" t="inlineStr">
        <is>
          <t/>
        </is>
      </c>
      <c r="BE330" t="inlineStr">
        <is>
          <t/>
        </is>
      </c>
      <c r="BF330" t="inlineStr">
        <is>
          <t/>
        </is>
      </c>
      <c r="BG330" t="inlineStr">
        <is>
          <t/>
        </is>
      </c>
      <c r="BH330" t="inlineStr">
        <is>
          <t/>
        </is>
      </c>
      <c r="BI330" t="inlineStr">
        <is>
          <t/>
        </is>
      </c>
      <c r="BJ330" t="inlineStr">
        <is>
          <t/>
        </is>
      </c>
      <c r="BK330" t="inlineStr">
        <is>
          <t/>
        </is>
      </c>
      <c r="BL330" t="inlineStr">
        <is>
          <t/>
        </is>
      </c>
      <c r="BM330" t="inlineStr">
        <is>
          <t/>
        </is>
      </c>
      <c r="BN330" t="inlineStr">
        <is>
          <t/>
        </is>
      </c>
      <c r="BO330" t="inlineStr">
        <is>
          <t/>
        </is>
      </c>
      <c r="BP330" t="inlineStr">
        <is>
          <t/>
        </is>
      </c>
      <c r="BQ330" t="inlineStr">
        <is>
          <t/>
        </is>
      </c>
      <c r="BR330" t="inlineStr">
        <is>
          <t/>
        </is>
      </c>
      <c r="BS330" t="inlineStr">
        <is>
          <t/>
        </is>
      </c>
      <c r="BT330" t="inlineStr">
        <is>
          <t/>
        </is>
      </c>
      <c r="BU330" t="inlineStr">
        <is>
          <t/>
        </is>
      </c>
      <c r="BV330" t="inlineStr">
        <is>
          <t/>
        </is>
      </c>
      <c r="BW330" t="inlineStr">
        <is>
          <t/>
        </is>
      </c>
      <c r="BX330" t="inlineStr">
        <is>
          <t/>
        </is>
      </c>
      <c r="BY330" t="inlineStr">
        <is>
          <t/>
        </is>
      </c>
      <c r="BZ330" t="inlineStr">
        <is>
          <t/>
        </is>
      </c>
      <c r="CA330" t="inlineStr">
        <is>
          <t/>
        </is>
      </c>
      <c r="CB330" t="inlineStr">
        <is>
          <t/>
        </is>
      </c>
      <c r="CC330" t="inlineStr">
        <is>
          <t/>
        </is>
      </c>
      <c r="CD330" t="inlineStr">
        <is>
          <t/>
        </is>
      </c>
      <c r="CE330" t="inlineStr">
        <is>
          <t/>
        </is>
      </c>
      <c r="CF330" t="inlineStr">
        <is>
          <t/>
        </is>
      </c>
      <c r="CG330" t="inlineStr">
        <is>
          <t/>
        </is>
      </c>
      <c r="CH330" t="inlineStr">
        <is>
          <t/>
        </is>
      </c>
      <c r="CI330" t="inlineStr">
        <is>
          <t/>
        </is>
      </c>
      <c r="CJ330" t="inlineStr">
        <is>
          <t/>
        </is>
      </c>
      <c r="CK330" t="inlineStr">
        <is>
          <t/>
        </is>
      </c>
      <c r="CL330" t="inlineStr">
        <is>
          <t/>
        </is>
      </c>
      <c r="CM330" t="inlineStr">
        <is>
          <t/>
        </is>
      </c>
      <c r="CN330" t="inlineStr">
        <is>
          <t/>
        </is>
      </c>
      <c r="CO330" t="inlineStr">
        <is>
          <t/>
        </is>
      </c>
      <c r="CP330" t="inlineStr">
        <is>
          <t/>
        </is>
      </c>
      <c r="CQ330" t="inlineStr">
        <is>
          <t/>
        </is>
      </c>
      <c r="CR330" t="inlineStr">
        <is>
          <t/>
        </is>
      </c>
      <c r="CS330" t="inlineStr">
        <is>
          <t/>
        </is>
      </c>
      <c r="CT330" t="inlineStr">
        <is>
          <t/>
        </is>
      </c>
      <c r="CU330" t="inlineStr">
        <is>
          <t/>
        </is>
      </c>
      <c r="CV330" t="inlineStr">
        <is>
          <t/>
        </is>
      </c>
      <c r="CW330" t="inlineStr">
        <is>
          <t/>
        </is>
      </c>
    </row>
    <row r="331">
      <c r="A331" s="1" t="str">
        <f>HYPERLINK("https://iate.europa.eu/entry/result/2243252/all", "2243252")</f>
        <v>2243252</v>
      </c>
      <c r="B331" t="inlineStr">
        <is>
          <t>EDUCATION AND COMMUNICATIONS</t>
        </is>
      </c>
      <c r="C331" t="inlineStr">
        <is>
          <t>EDUCATION AND COMMUNICATIONS|information technology and data processing|data processing</t>
        </is>
      </c>
      <c r="D331" t="inlineStr">
        <is>
          <t>yes</t>
        </is>
      </c>
      <c r="E331" t="inlineStr">
        <is>
          <t/>
        </is>
      </c>
      <c r="F331" s="2" t="inlineStr">
        <is>
          <t>базов удостоверяващ орган</t>
        </is>
      </c>
      <c r="G331" s="2" t="inlineStr">
        <is>
          <t>3</t>
        </is>
      </c>
      <c r="H331" s="2" t="inlineStr">
        <is>
          <t/>
        </is>
      </c>
      <c r="I331" t="inlineStr">
        <is>
          <t/>
        </is>
      </c>
      <c r="J331" s="2" t="inlineStr">
        <is>
          <t>kořenová certifikační autorita</t>
        </is>
      </c>
      <c r="K331" s="2" t="inlineStr">
        <is>
          <t>3</t>
        </is>
      </c>
      <c r="L331" s="2" t="inlineStr">
        <is>
          <t/>
        </is>
      </c>
      <c r="M331" t="inlineStr">
        <is>
          <t>certifikační autorita vydávající certifikáty podřízeným certifikačním autoritám</t>
        </is>
      </c>
      <c r="N331" s="2" t="inlineStr">
        <is>
          <t>rodcertifikatmyndighed|
rodcertificeringsmyndighed</t>
        </is>
      </c>
      <c r="O331" s="2" t="inlineStr">
        <is>
          <t>3|
3</t>
        </is>
      </c>
      <c r="P331" s="2" t="inlineStr">
        <is>
          <t xml:space="preserve">|
</t>
        </is>
      </c>
      <c r="Q331" t="inlineStr">
        <is>
          <t/>
        </is>
      </c>
      <c r="R331" s="2" t="inlineStr">
        <is>
          <t>Wurzelzertifizierungstelle</t>
        </is>
      </c>
      <c r="S331" s="2" t="inlineStr">
        <is>
          <t>3</t>
        </is>
      </c>
      <c r="T331" s="2" t="inlineStr">
        <is>
          <t/>
        </is>
      </c>
      <c r="U331" t="inlineStr">
        <is>
          <t/>
        </is>
      </c>
      <c r="V331" s="2" t="inlineStr">
        <is>
          <t>αρχή πιστοποίησης βάσης</t>
        </is>
      </c>
      <c r="W331" s="2" t="inlineStr">
        <is>
          <t>3</t>
        </is>
      </c>
      <c r="X331" s="2" t="inlineStr">
        <is>
          <t/>
        </is>
      </c>
      <c r="Y331" t="inlineStr">
        <is>
          <t/>
        </is>
      </c>
      <c r="Z331" s="2" t="inlineStr">
        <is>
          <t>root certification authority|
root certificate authority</t>
        </is>
      </c>
      <c r="AA331" s="2" t="inlineStr">
        <is>
          <t>3|
3</t>
        </is>
      </c>
      <c r="AB331" s="2" t="inlineStr">
        <is>
          <t xml:space="preserve">|
</t>
        </is>
      </c>
      <c r="AC331" t="inlineStr">
        <is>
          <t>entity that issues top-level digital certificates, the private key of which is then used to authenticate other certificates</t>
        </is>
      </c>
      <c r="AD331" s="2" t="inlineStr">
        <is>
          <t>autoridad de certifcación raíz</t>
        </is>
      </c>
      <c r="AE331" s="2" t="inlineStr">
        <is>
          <t>2</t>
        </is>
      </c>
      <c r="AF331" s="2" t="inlineStr">
        <is>
          <t/>
        </is>
      </c>
      <c r="AG331" t="inlineStr">
        <is>
          <t>En una estructura jerárquica de infraestructura de clave pública, es la autoridad de certificación origen de las rutas de confianza, es decir, el origen de la confianza.</t>
        </is>
      </c>
      <c r="AH331" s="2" t="inlineStr">
        <is>
          <t>juursertifikaate väljastav asutus</t>
        </is>
      </c>
      <c r="AI331" s="2" t="inlineStr">
        <is>
          <t>3</t>
        </is>
      </c>
      <c r="AJ331" s="2" t="inlineStr">
        <is>
          <t/>
        </is>
      </c>
      <c r="AK331" t="inlineStr">
        <is>
          <t>asutus, mis väljastab tipptaseme sertifikaate</t>
        </is>
      </c>
      <c r="AL331" s="2" t="inlineStr">
        <is>
          <t>juurivarmentaja</t>
        </is>
      </c>
      <c r="AM331" s="2" t="inlineStr">
        <is>
          <t>3</t>
        </is>
      </c>
      <c r="AN331" s="2" t="inlineStr">
        <is>
          <t/>
        </is>
      </c>
      <c r="AO331" t="inlineStr">
        <is>
          <t>julkisen avaimen järjestelmässä ylin luotettu taho, joka allekirjoittaa, jakelee ja tarvittaessa peruuttaa varmenteet alemman tason varmentajille</t>
        </is>
      </c>
      <c r="AP331" s="2" t="inlineStr">
        <is>
          <t>AC racine|
autorité de certification racine</t>
        </is>
      </c>
      <c r="AQ331" s="2" t="inlineStr">
        <is>
          <t>2|
3</t>
        </is>
      </c>
      <c r="AR331" s="2" t="inlineStr">
        <is>
          <t xml:space="preserve">|
</t>
        </is>
      </c>
      <c r="AS331" t="inlineStr">
        <is>
          <t>autorité de certification qui référence d'autres autorités de certification (dites alors déléguées) dans un modèle hiérarchique</t>
        </is>
      </c>
      <c r="AT331" s="2" t="inlineStr">
        <is>
          <t>údarás fréamhdheimhniúcháin</t>
        </is>
      </c>
      <c r="AU331" s="2" t="inlineStr">
        <is>
          <t>3</t>
        </is>
      </c>
      <c r="AV331" s="2" t="inlineStr">
        <is>
          <t/>
        </is>
      </c>
      <c r="AW331" t="inlineStr">
        <is>
          <t/>
        </is>
      </c>
      <c r="AX331" t="inlineStr">
        <is>
          <t/>
        </is>
      </c>
      <c r="AY331" t="inlineStr">
        <is>
          <t/>
        </is>
      </c>
      <c r="AZ331" t="inlineStr">
        <is>
          <t/>
        </is>
      </c>
      <c r="BA331" t="inlineStr">
        <is>
          <t/>
        </is>
      </c>
      <c r="BB331" s="2" t="inlineStr">
        <is>
          <t>gyökér-hitelesítésszolgáltató</t>
        </is>
      </c>
      <c r="BC331" s="2" t="inlineStr">
        <is>
          <t>3</t>
        </is>
      </c>
      <c r="BD331" s="2" t="inlineStr">
        <is>
          <t/>
        </is>
      </c>
      <c r="BE331" t="inlineStr">
        <is>
          <t>&lt;a href="https://iate.europa.eu/entry/result/2243253/hu" target="_blank"&gt;gyökértanúsítvány &lt;time datetime="2020. 01. 06."&gt; (2020. 01. 06.)&lt;/time&gt;&lt;/a&gt; kibocsátására alkalmas hatóság</t>
        </is>
      </c>
      <c r="BF331" s="2" t="inlineStr">
        <is>
          <t>autorità di certificazione radice</t>
        </is>
      </c>
      <c r="BG331" s="2" t="inlineStr">
        <is>
          <t>3</t>
        </is>
      </c>
      <c r="BH331" s="2" t="inlineStr">
        <is>
          <t/>
        </is>
      </c>
      <c r="BI331" t="inlineStr">
        <is>
          <t>autorità di alto livello che emette certificati di assoluta affidabilità utilizzati per autenticare altri certificati</t>
        </is>
      </c>
      <c r="BJ331" s="2" t="inlineStr">
        <is>
          <t>vyriausioji pažymėjimų įstaiga|
pagrindinė sertifikavimo institucija</t>
        </is>
      </c>
      <c r="BK331" s="2" t="inlineStr">
        <is>
          <t>2|
3</t>
        </is>
      </c>
      <c r="BL331" s="2" t="inlineStr">
        <is>
          <t xml:space="preserve">|
</t>
        </is>
      </c>
      <c r="BM331" t="inlineStr">
        <is>
          <t>institucija, išduodanti aukščiausio lygio skaitmeninius sertifikatus, kurių privatusis raktas naudojamas kitiems sertifikatams autentifikuoti</t>
        </is>
      </c>
      <c r="BN331" s="2" t="inlineStr">
        <is>
          <t>galvenā sertifikācijas iestāde</t>
        </is>
      </c>
      <c r="BO331" s="2" t="inlineStr">
        <is>
          <t>2</t>
        </is>
      </c>
      <c r="BP331" s="2" t="inlineStr">
        <is>
          <t/>
        </is>
      </c>
      <c r="BQ331" t="inlineStr">
        <is>
          <t/>
        </is>
      </c>
      <c r="BR331" s="2" t="inlineStr">
        <is>
          <t>awtorità taċ-ċertifikazzjoni root</t>
        </is>
      </c>
      <c r="BS331" s="2" t="inlineStr">
        <is>
          <t>3</t>
        </is>
      </c>
      <c r="BT331" s="2" t="inlineStr">
        <is>
          <t/>
        </is>
      </c>
      <c r="BU331" t="inlineStr">
        <is>
          <t>entità li toħroġ ċertifikati diġitali tal-ogħla livell, li l-kjavi privata tagħha mbagħad tintuża biex tawtentika ċertifkati oħra</t>
        </is>
      </c>
      <c r="BV331" s="2" t="inlineStr">
        <is>
          <t>certificaatautoriteit</t>
        </is>
      </c>
      <c r="BW331" s="2" t="inlineStr">
        <is>
          <t>3</t>
        </is>
      </c>
      <c r="BX331" s="2" t="inlineStr">
        <is>
          <t/>
        </is>
      </c>
      <c r="BY331" t="inlineStr">
        <is>
          <t>entiteit
 die digitale certificaten op het hoogste niveau uitgeeft, waarmee de publieke
 sleutel van ondergeschikte certificaten wordt ondertekend</t>
        </is>
      </c>
      <c r="BZ331" s="2" t="inlineStr">
        <is>
          <t>główny urząd certyfikacji</t>
        </is>
      </c>
      <c r="CA331" s="2" t="inlineStr">
        <is>
          <t>3</t>
        </is>
      </c>
      <c r="CB331" s="2" t="inlineStr">
        <is>
          <t/>
        </is>
      </c>
      <c r="CC331" t="inlineStr">
        <is>
          <t>podmiot świadczący usługi certyfikacyjne, który sam sobie poświadczył zaświadczenie certyfikacyjne i może wydawać zaświadczenia certyfikacyjne innym podmiotom świadczącym usługi certyfikacyjne. Często jest to także punkt zaufania, względem którego budowane są ścieżki certyfikacji</t>
        </is>
      </c>
      <c r="CD331" s="2" t="inlineStr">
        <is>
          <t>autoridade de certificação de raiz</t>
        </is>
      </c>
      <c r="CE331" s="2" t="inlineStr">
        <is>
          <t>3</t>
        </is>
      </c>
      <c r="CF331" s="2" t="inlineStr">
        <is>
          <t/>
        </is>
      </c>
      <c r="CG331" t="inlineStr">
        <is>
          <t/>
        </is>
      </c>
      <c r="CH331" s="2" t="inlineStr">
        <is>
          <t>autoritate de certificare rădăcină|
CA rădăcină|
autoritate de certificare cu rol de rădăcină</t>
        </is>
      </c>
      <c r="CI331" s="2" t="inlineStr">
        <is>
          <t>3|
3|
3</t>
        </is>
      </c>
      <c r="CJ331" s="2" t="inlineStr">
        <is>
          <t xml:space="preserve">|
|
</t>
        </is>
      </c>
      <c r="CK331" t="inlineStr">
        <is>
          <t>autoritate de certificare ce are cel mai înalt nivel în cadrul domeniului TSP (funizor de servicii de încredere) și care
este utilizată pentru semnarea CA-urilor subordonate</t>
        </is>
      </c>
      <c r="CL331" s="2" t="inlineStr">
        <is>
          <t>koreňová certifikačná autorita|
najvyššia certifikačná autorita|
základná certifikačná autorita</t>
        </is>
      </c>
      <c r="CM331" s="2" t="inlineStr">
        <is>
          <t>3|
3|
3</t>
        </is>
      </c>
      <c r="CN331" s="2" t="inlineStr">
        <is>
          <t xml:space="preserve">|
preferred|
</t>
        </is>
      </c>
      <c r="CO331" t="inlineStr">
        <is>
          <t>subjekt, ktorý vydáva digitálne certifikáty najvyššej úrovne, pričom pomocou jeho verejného kľúča možno overiť pravosť certifikátu kvalifikovanej dôveryhodnej služby</t>
        </is>
      </c>
      <c r="CP331" s="2" t="inlineStr">
        <is>
          <t>overitelj korenskih potrdil</t>
        </is>
      </c>
      <c r="CQ331" s="2" t="inlineStr">
        <is>
          <t>3</t>
        </is>
      </c>
      <c r="CR331" s="2" t="inlineStr">
        <is>
          <t/>
        </is>
      </c>
      <c r="CS331" t="inlineStr">
        <is>
          <t/>
        </is>
      </c>
      <c r="CT331" s="2" t="inlineStr">
        <is>
          <t>rotcertifikatutfärdare</t>
        </is>
      </c>
      <c r="CU331" s="2" t="inlineStr">
        <is>
          <t>3</t>
        </is>
      </c>
      <c r="CV331" s="2" t="inlineStr">
        <is>
          <t/>
        </is>
      </c>
      <c r="CW331" t="inlineStr">
        <is>
          <t/>
        </is>
      </c>
    </row>
    <row r="332">
      <c r="A332" s="1" t="str">
        <f>HYPERLINK("https://iate.europa.eu/entry/result/3599576/all", "3599576")</f>
        <v>3599576</v>
      </c>
      <c r="B332" t="inlineStr">
        <is>
          <t>PRODUCTION, TECHNOLOGY AND RESEARCH;TRADE</t>
        </is>
      </c>
      <c r="C332" t="inlineStr">
        <is>
          <t>PRODUCTION, TECHNOLOGY AND RESEARCH|technology and technical regulations|technology|digital technology;TRADE|marketing|commercial transaction|sale|distance selling|electronic commerce|electronic signature</t>
        </is>
      </c>
      <c r="D332" t="inlineStr">
        <is>
          <t>yes</t>
        </is>
      </c>
      <c r="E332" t="inlineStr">
        <is>
          <t/>
        </is>
      </c>
      <c r="F332" s="2" t="inlineStr">
        <is>
          <t>квалифицирано устройство за създаване на електронен печат от разстояние</t>
        </is>
      </c>
      <c r="G332" s="2" t="inlineStr">
        <is>
          <t>3</t>
        </is>
      </c>
      <c r="H332" s="2" t="inlineStr">
        <is>
          <t/>
        </is>
      </c>
      <c r="I332" t="inlineStr">
        <is>
          <t>устройство за създаване на квалифициран електронен печат, при което доставчик на квалифицирани удостоверителни услуги генерира, управлява или дублира данните за създаване на електронен подпис от името на създателя на печата</t>
        </is>
      </c>
      <c r="J332" s="2" t="inlineStr">
        <is>
          <t>prostředek pro vytváření kvalifikovaných pečetí na dálku</t>
        </is>
      </c>
      <c r="K332" s="2" t="inlineStr">
        <is>
          <t>3</t>
        </is>
      </c>
      <c r="L332" s="2" t="inlineStr">
        <is>
          <t/>
        </is>
      </c>
      <c r="M332" t="inlineStr">
        <is>
          <t>&lt;a href="https://iate.europa.eu/entry/result/3564436/cs" target="_blank"&gt;prostředek pro vytváření kvalifikovaných elektronických pečetí&lt;/a&gt;,
přičemž &lt;a href="https://iate.europa.eu/entry/slideshow/1625486383785/3599650/cs" target="_blank"&gt;kvalifikovaný poskytovatel služeb vytvářejících důvěru&lt;/a&gt; vytváří,
spravuje nebo kopíruje&lt;a href="https://iate.europa.eu/entry/result/3550884/cs" target="_blank"&gt; data pro vytváření elektronických podpisů &lt;/a&gt;jménem &lt;a href="https://iate.europa.eu/entry/result/3546877/cs" target="_blank"&gt;pečetící osoby&lt;/a&gt;</t>
        </is>
      </c>
      <c r="N332" s="2" t="inlineStr">
        <is>
          <t>kvalificeret system til seglgenerering på afstand</t>
        </is>
      </c>
      <c r="O332" s="2" t="inlineStr">
        <is>
          <t>3</t>
        </is>
      </c>
      <c r="P332" s="2" t="inlineStr">
        <is>
          <t/>
        </is>
      </c>
      <c r="Q332" t="inlineStr">
        <is>
          <t>&lt;a href="https://iate.europa.eu/entry/result/3564436/da" target="_blank"&gt;kvalificeret elektronisk seglgenereringssystem&lt;/a&gt;, hvori en &lt;a href="https://iate.europa.eu/entry/result/3599650/da" target="_blank"&gt;kvalificeret tillidstjenesteudbyder&lt;/a&gt; genererer, forvalter eller kopierer &lt;a href="https://iate.europa.eu/entry/result/3550884/da" target="_blank"&gt;elektroniske signaturgenereringsdata&lt;/a&gt; på vegne af en &lt;a href="https://iate.europa.eu/entry/result/3546877/da" target="_blank"&gt;forseglende part&lt;/a&gt;</t>
        </is>
      </c>
      <c r="R332" s="2" t="inlineStr">
        <is>
          <t>qualifizierte Fernsiegelerstellungseinheit</t>
        </is>
      </c>
      <c r="S332" s="2" t="inlineStr">
        <is>
          <t>3</t>
        </is>
      </c>
      <c r="T332" s="2" t="inlineStr">
        <is>
          <t/>
        </is>
      </c>
      <c r="U332" t="inlineStr">
        <is>
          <t>qualifizierte elektronische Siegelerstellungseinheit, bei der ein qualifizierter Vertrauensdiensteanbieter die elektronischen Siegelerstellungsdaten im Namen eines Siegelerstellers erzeugt, verwaltet oder vervielfältigt</t>
        </is>
      </c>
      <c r="V332" s="2" t="inlineStr">
        <is>
          <t>εγκεκριμένη διάταξη εξ αποστάσεως δημιουργίας σφραγίδας</t>
        </is>
      </c>
      <c r="W332" s="2" t="inlineStr">
        <is>
          <t>3</t>
        </is>
      </c>
      <c r="X332" s="2" t="inlineStr">
        <is>
          <t/>
        </is>
      </c>
      <c r="Y332" t="inlineStr">
        <is>
          <t>&lt;a href="https://iate.europa.eu/entry/result/3564436/en-el" target="_blank"&gt;εγκεκριμένη διάταξη δημιουργίας ηλεκτρονικής σφραγίδας&lt;/a&gt; μέσω της οποίας εγκεκριμένος πάροχος υπηρεσιών εμπιστοσύνης δημιουργεί, διαχειρίζεται ή αναπαράγει τα &lt;a href="https://iate.europa.eu/entry/result/3550884/en-el" target="_blank"&gt;δεδομένα δημιουργίας ηλεκτρονικής υπογραφής&lt;/a&gt; για λογαριασμό ενός &lt;a href="https://iate.europa.eu/entry/result/3546877/en-el" target="_blank"&gt;δημιουργού σφραγίδας&lt;/a&gt;</t>
        </is>
      </c>
      <c r="Z332" s="2" t="inlineStr">
        <is>
          <t>remote qualified seal creation device</t>
        </is>
      </c>
      <c r="AA332" s="2" t="inlineStr">
        <is>
          <t>3</t>
        </is>
      </c>
      <c r="AB332" s="2" t="inlineStr">
        <is>
          <t/>
        </is>
      </c>
      <c r="AC332" t="inlineStr">
        <is>
          <t>&lt;a href="https://iate.europa.eu/entry/result/3564436/en" target="_blank"&gt;qualified electronic seal creation device&lt;/a&gt; where a &lt;a href="https://iate.europa.eu/entry/result/3547464/en" target="_blank"&gt;qualified trust service&lt;/a&gt; provider generates, manages or duplicates the &lt;a href="https://iate.europa.eu/entry/result/3550884/en" target="_blank"&gt;electronic signature creation data&lt;/a&gt; on behalf of a &lt;a href="https://iate.europa.eu/entry/result/3546877/en" target="_blank"&gt;seal creator&lt;/a&gt;</t>
        </is>
      </c>
      <c r="AD332" s="2" t="inlineStr">
        <is>
          <t>dispositivo cualificado remoto de creación de sellos</t>
        </is>
      </c>
      <c r="AE332" s="2" t="inlineStr">
        <is>
          <t>3</t>
        </is>
      </c>
      <c r="AF332" s="2" t="inlineStr">
        <is>
          <t/>
        </is>
      </c>
      <c r="AG332" t="inlineStr">
        <is>
          <t>&lt;a href="https://iate.europa.eu/entry/result/3564436/es" target="_blank"&gt;Dispositivo cualificado de creación de sellos&lt;/a&gt; utilizado por un prestador cualificado
 de servicios de confianza para generar, gestionar o duplicar los &lt;a href="https://iate.europa.eu/entry/result/3550884/es" target="_blank"&gt;datos de creación de firmas electrónicas&lt;/a&gt; en nombre de un &lt;a href="https://iate.europa.eu/entry/result/3546877/es" target="_blank"&gt;creador de sellos&lt;/a&gt;.</t>
        </is>
      </c>
      <c r="AH332" s="2" t="inlineStr">
        <is>
          <t>vahend kvalifitseeritud e-templi loomiseks vahemaa tagant</t>
        </is>
      </c>
      <c r="AI332" s="2" t="inlineStr">
        <is>
          <t>2</t>
        </is>
      </c>
      <c r="AJ332" s="2" t="inlineStr">
        <is>
          <t/>
        </is>
      </c>
      <c r="AK332" t="inlineStr">
        <is>
          <t>&lt;i&gt;kvalifitseeritud e-templi loomise vahend&lt;/i&gt; &lt;a href="/entry/result/3564436/all" id="ENTRY_TO_ENTRY_CONVERTER" target="_blank"&gt;IATE:3564436&lt;/a&gt; , mille puhul &lt;i&gt;kvalifitseeritud usaldusteenuse&lt;/i&gt; &lt;a href="/entry/result/3547464/all" id="ENTRY_TO_ENTRY_CONVERTER" target="_blank"&gt;IATE:3547464&lt;/a&gt; osutaja loob, haldab või dubleerib templi looja nimel e-templi loomiseks vajalikke andmeid</t>
        </is>
      </c>
      <c r="AL332" s="2" t="inlineStr">
        <is>
          <t>hyväksytty sähköisen leiman etäluontiväline</t>
        </is>
      </c>
      <c r="AM332" s="2" t="inlineStr">
        <is>
          <t>3</t>
        </is>
      </c>
      <c r="AN332" s="2" t="inlineStr">
        <is>
          <t/>
        </is>
      </c>
      <c r="AO332" t="inlineStr">
        <is>
          <t>hyväksytty sähköisen leiman luontiväline, jolla &lt;a href="https://iate.europa.eu/entry/result/3547464/fi" target="_blank"&gt;hyväksytty luottamuspalvelun&lt;/a&gt; tarjoaja muodostaa, hallinnoi tai kahdentaa &lt;a href="https://iate.europa.eu/entry/result/3550884/fi" target="_blank"&gt;sähköisen allekirjoituksen luontitietoja&lt;/a&gt; &lt;a href="https://iate.europa.eu/entry/result/3546877" target="_blank"&gt;leiman luojan &lt;/a&gt;puolesta</t>
        </is>
      </c>
      <c r="AP332" s="2" t="inlineStr">
        <is>
          <t>dispositif de création de cachet électronique qualifié à distance</t>
        </is>
      </c>
      <c r="AQ332" s="2" t="inlineStr">
        <is>
          <t>3</t>
        </is>
      </c>
      <c r="AR332" s="2" t="inlineStr">
        <is>
          <t/>
        </is>
      </c>
      <c r="AS332" t="inlineStr">
        <is>
          <t>dispositif de création de cachet électronique qualifié par lequel un 
prestataire de services de confiance qualifié génère, gère ou reproduit 
les données de création de cachet électronique pour le compte d’un 
créateur de cachet</t>
        </is>
      </c>
      <c r="AT332" s="2" t="inlineStr">
        <is>
          <t>gléas cruthaithe séala cáilithe cianda</t>
        </is>
      </c>
      <c r="AU332" s="2" t="inlineStr">
        <is>
          <t>3</t>
        </is>
      </c>
      <c r="AV332" s="2" t="inlineStr">
        <is>
          <t/>
        </is>
      </c>
      <c r="AW332" t="inlineStr">
        <is>
          <t>gléas cruthaithe ríomhshéala cáilithe lena ndéanann soláthraí seirbhíse iontaoibhe cáilithe na sonraí um chruthú ríomhshínithe a ghiniúint, a bhainistiú nó a dhúbláil thar ceann cruthaitheora séala</t>
        </is>
      </c>
      <c r="AX332" s="2" t="inlineStr">
        <is>
          <t>kvalificirano sredstvo za udaljenu izradu elektroničkog pečata</t>
        </is>
      </c>
      <c r="AY332" s="2" t="inlineStr">
        <is>
          <t>3</t>
        </is>
      </c>
      <c r="AZ332" s="2" t="inlineStr">
        <is>
          <t/>
        </is>
      </c>
      <c r="BA332" t="inlineStr">
        <is>
          <t>kvalificirano sredstvo za izradu elektroničkog pečata kojim kvalificirani pružatelj usluga povjerenja u ime autora pečata stvara ili duplicira podatke za izradu elektroničkog pečata ili upravlja njima</t>
        </is>
      </c>
      <c r="BB332" s="2" t="inlineStr">
        <is>
          <t>távoli minősített bélyegzőt létrehozó eszköz</t>
        </is>
      </c>
      <c r="BC332" s="2" t="inlineStr">
        <is>
          <t>4</t>
        </is>
      </c>
      <c r="BD332" s="2" t="inlineStr">
        <is>
          <t/>
        </is>
      </c>
      <c r="BE332" t="inlineStr">
        <is>
          <t>minősített elektronikus bélyegzőt létrehozó eszköz, amellyel a 
minősített bizalmi szolgáltató a bélyegző létrehozója nevében 
létrehozza, kezeli vagy sokszorosítja az elektronikus aláírás 
létrehozásához használt adatot</t>
        </is>
      </c>
      <c r="BF332" s="2" t="inlineStr">
        <is>
          <t>dispositivo qualificato per la creazione di un sigillo a distanza</t>
        </is>
      </c>
      <c r="BG332" s="2" t="inlineStr">
        <is>
          <t>3</t>
        </is>
      </c>
      <c r="BH332" s="2" t="inlineStr">
        <is>
          <t/>
        </is>
      </c>
      <c r="BI332" t="inlineStr">
        <is>
          <t>dispositivo qualificato per la creazione di un sigillo elettronico in cui un prestatore di servizi fiduciari qualificato genera, gestisce o duplica i dati per la creazione di una firma elettronica per conto di un creatore di un sigillo</t>
        </is>
      </c>
      <c r="BJ332" s="2" t="inlineStr">
        <is>
          <t>nuotolinis kvalifikuotas spaudo kūrimo įtaisas</t>
        </is>
      </c>
      <c r="BK332" s="2" t="inlineStr">
        <is>
          <t>3</t>
        </is>
      </c>
      <c r="BL332" s="2" t="inlineStr">
        <is>
          <t/>
        </is>
      </c>
      <c r="BM332" t="inlineStr">
        <is>
          <t>kvalifikuoto elektroninio spaudo kūrimo įtaisas, kuriuo kvalifikuotas patikimumo užtikrinimo paslaugų teikėjas kuria, administruoja arba dubliuoja elektroninio parašo kūrimo duomenis spaudo kūrėjo vardu</t>
        </is>
      </c>
      <c r="BN332" s="2" t="inlineStr">
        <is>
          <t>attālināta kvalificēta zīmoga radīšanas ierīce</t>
        </is>
      </c>
      <c r="BO332" s="2" t="inlineStr">
        <is>
          <t>2</t>
        </is>
      </c>
      <c r="BP332" s="2" t="inlineStr">
        <is>
          <t/>
        </is>
      </c>
      <c r="BQ332" t="inlineStr">
        <is>
          <t>kvalificēta elektroniskā zīmoga radīšanas ierīce, kurā kvalificēts uzticamības pakalpojumu sniedzējs zīmoga radītāja vārdā ģenerē, pārvalda vai dublē elektroniskā paraksta radīšanas datus</t>
        </is>
      </c>
      <c r="BR332" s="2" t="inlineStr">
        <is>
          <t>apparat kwalifikat għall-ħolqien ta' siġill elettroniku mill-bogħod</t>
        </is>
      </c>
      <c r="BS332" s="2" t="inlineStr">
        <is>
          <t>3</t>
        </is>
      </c>
      <c r="BT332" s="2" t="inlineStr">
        <is>
          <t/>
        </is>
      </c>
      <c r="BU332" t="inlineStr">
        <is>
          <t>&lt;i&gt;apparat &lt;i&gt;kwalifikat &lt;/i&gt;għall-ħolqien ta' siġill elettroniku &lt;/i&gt;&lt;a href="/entry/result/3564436/mt" id="ENTRY_TO_ENTRY_CONVERTER" target="_blank"&gt;IATE:3564436/MT&lt;/a&gt; fejn fornitur kwalifikat ta' servizzi fiduċjarji jiġġenera, jimmaniġġja jew jidduplika d-&lt;i&gt;data għall-ħolqien ta’ firma elettronika &lt;/i&gt;f'isem &lt;i&gt;kreatur ta' siġill &lt;/i&gt;&lt;a href="/entry/result/3546877/mt" id="ENTRY_TO_ENTRY_CONVERTER" target="_blank"&gt;IATE:3546877/MT&lt;/a&gt;</t>
        </is>
      </c>
      <c r="BV332" s="2" t="inlineStr">
        <is>
          <t>gekwalificeerd middel voor het aanmaken van elektronische zegels op afstand</t>
        </is>
      </c>
      <c r="BW332" s="2" t="inlineStr">
        <is>
          <t>3</t>
        </is>
      </c>
      <c r="BX332" s="2" t="inlineStr">
        <is>
          <t/>
        </is>
      </c>
      <c r="BY332" t="inlineStr">
        <is>
          <t>gekwalificeerd middel voor het aanmaken van elektronische zegels waarbij een gekwalificeerde verlener van vertrouwensdiensten de gegevens voor het aanmaken van elektronische zegels namens de zegelaanmaker aanmaakt, beheert of dupliceert</t>
        </is>
      </c>
      <c r="BZ332" s="2" t="inlineStr">
        <is>
          <t>kwalifikowane urządzenie do składania pieczęci na odległość</t>
        </is>
      </c>
      <c r="CA332" s="2" t="inlineStr">
        <is>
          <t>3</t>
        </is>
      </c>
      <c r="CB332" s="2" t="inlineStr">
        <is>
          <t/>
        </is>
      </c>
      <c r="CC332" t="inlineStr">
        <is>
          <t>kwalifikowane urządzenie do składania pieczęci elektronicznej, którym to urządzeniem kwalifikowany dostawca usług zaufania generuje lub kopiuje dane służące do składania podpisu elektronicznego w imieniu podmiotu składającego pieczęć lub zarządza tymi danymi;</t>
        </is>
      </c>
      <c r="CD332" s="2" t="inlineStr">
        <is>
          <t>dispositivo qualificado de criação de selos à distância</t>
        </is>
      </c>
      <c r="CE332" s="2" t="inlineStr">
        <is>
          <t>3</t>
        </is>
      </c>
      <c r="CF332" s="2" t="inlineStr">
        <is>
          <t/>
        </is>
      </c>
      <c r="CG332" t="inlineStr">
        <is>
          <t>Dispositivo qualificado de criação de selos eletrónicos em que um prestador qualificado de serviços de confiança cria, gere ou duplica à distância os dados de criação da assinatura eletrónica em nome do criador do selo.</t>
        </is>
      </c>
      <c r="CH332" s="2" t="inlineStr">
        <is>
          <t>dispozitiv calificat de creare a sigiliului la distanță</t>
        </is>
      </c>
      <c r="CI332" s="2" t="inlineStr">
        <is>
          <t>3</t>
        </is>
      </c>
      <c r="CJ332" s="2" t="inlineStr">
        <is>
          <t/>
        </is>
      </c>
      <c r="CK332" t="inlineStr">
        <is>
          <t>un dispozitiv calificat de creare a sigiliului electronic cu ajutorul 
căruia un prestator de servicii de încredere calificat generează, 
gestionează sau duplică datele de creare a semnăturilor electronice în 
numele unui creator de sigilii</t>
        </is>
      </c>
      <c r="CL332" t="inlineStr">
        <is>
          <t/>
        </is>
      </c>
      <c r="CM332" t="inlineStr">
        <is>
          <t/>
        </is>
      </c>
      <c r="CN332" t="inlineStr">
        <is>
          <t/>
        </is>
      </c>
      <c r="CO332" t="inlineStr">
        <is>
          <t/>
        </is>
      </c>
      <c r="CP332" s="2" t="inlineStr">
        <is>
          <t>naprava za ustvarjanje kvalificiranega elektronskega žiga na daljavo</t>
        </is>
      </c>
      <c r="CQ332" s="2" t="inlineStr">
        <is>
          <t>3</t>
        </is>
      </c>
      <c r="CR332" s="2" t="inlineStr">
        <is>
          <t/>
        </is>
      </c>
      <c r="CS332" t="inlineStr">
        <is>
          <t>&lt;a href="https://iate.europa.eu/entry/result/3564436/sl" target="_blank"&gt;naprava za ustvarjanje kvalificiranega elektronskega žiga&lt;/a&gt;, pri čemer &lt;a href="https://iate.europa.eu/entry/slideshow/1633700323884/3599650/sl" target="_blank"&gt;ponudnik kvalificiranih storitev zaupanja&lt;/a&gt; ustvari, upravlja ali podvoji &lt;a href="https://iate.europa.eu/entry/result/3550884/sl" target="_blank"&gt;podatke za ustvarjanje elektronskega žiga&lt;/a&gt; v imenu &lt;a href="https://iate.europa.eu/entry/result/3546877/sl" target="_blank"&gt;ustvarjalca žiga&lt;/a&gt;</t>
        </is>
      </c>
      <c r="CT332" s="2" t="inlineStr">
        <is>
          <t>anordning för skapande av kvalificerade stämplar på distans</t>
        </is>
      </c>
      <c r="CU332" s="2" t="inlineStr">
        <is>
          <t>3</t>
        </is>
      </c>
      <c r="CV332" s="2" t="inlineStr">
        <is>
          <t/>
        </is>
      </c>
      <c r="CW332" t="inlineStr">
        <is>
          <t>en anordning för skapande av kvalificerade elektroniska stämplar där en kvalificerad tillhandahållare av betrodda tjänster genererar, förvaltar och kopierar de data som skapar den elektroniska underskriften för stämpelskaparens räkning</t>
        </is>
      </c>
    </row>
    <row r="333">
      <c r="A333" s="1" t="str">
        <f>HYPERLINK("https://iate.europa.eu/entry/result/3578733/all", "3578733")</f>
        <v>3578733</v>
      </c>
      <c r="B333" t="inlineStr">
        <is>
          <t>EDUCATION AND COMMUNICATIONS</t>
        </is>
      </c>
      <c r="C333" t="inlineStr">
        <is>
          <t>EDUCATION AND COMMUNICATIONS|communications|communications systems</t>
        </is>
      </c>
      <c r="D333" t="inlineStr">
        <is>
          <t>yes</t>
        </is>
      </c>
      <c r="E333" t="inlineStr">
        <is>
          <t/>
        </is>
      </c>
      <c r="F333" s="2" t="inlineStr">
        <is>
          <t>инжектор на активна мощност по етернет</t>
        </is>
      </c>
      <c r="G333" s="2" t="inlineStr">
        <is>
          <t>3</t>
        </is>
      </c>
      <c r="H333" s="2" t="inlineStr">
        <is>
          <t/>
        </is>
      </c>
      <c r="I333" t="inlineStr">
        <is>
          <t>устройство, което преобразува входното напрежение от захранващата електрическа мрежа в по-ниско изходно постоянно напрежение, има един или повече входни етернет портове и/или един или повече изходни етернет портове, осигурява електрозахранване на едно или няколко устройства, свързани към изходните етернет портове, и осигурява номинално напрежение на изходните портове, само когато чрез стандартизиран процес бъдат открити съвместими устройства</t>
        </is>
      </c>
      <c r="J333" s="2" t="inlineStr">
        <is>
          <t>injektor aktivního PoE|
injektor aktivního napájení přes ethernet</t>
        </is>
      </c>
      <c r="K333" s="2" t="inlineStr">
        <is>
          <t>3|
3</t>
        </is>
      </c>
      <c r="L333" s="2" t="inlineStr">
        <is>
          <t xml:space="preserve">|
</t>
        </is>
      </c>
      <c r="M333" t="inlineStr">
        <is>
          <t>zařízení, které dodává (injektuje) napětí do datové linky ethernetového kabelu pomocí tzv. fantomového napětí, aby ho mohlo použít periferní zařízení s technologií 
&lt;i&gt;PoE&lt;/i&gt; [ &lt;a href="/entry/result/3578731/all" id="ENTRY_TO_ENTRY_CONVERTER" target="_blank"&gt;IATE:3578731&lt;/a&gt; ]</t>
        </is>
      </c>
      <c r="N333" s="2" t="inlineStr">
        <is>
          <t>aktiv PoE-injektor</t>
        </is>
      </c>
      <c r="O333" s="2" t="inlineStr">
        <is>
          <t>3</t>
        </is>
      </c>
      <c r="P333" s="2" t="inlineStr">
        <is>
          <t/>
        </is>
      </c>
      <c r="Q333" t="inlineStr">
        <is>
          <t/>
        </is>
      </c>
      <c r="R333" s="2" t="inlineStr">
        <is>
          <t>aktiver PoE-Injektor</t>
        </is>
      </c>
      <c r="S333" s="2" t="inlineStr">
        <is>
          <t>3</t>
        </is>
      </c>
      <c r="T333" s="2" t="inlineStr">
        <is>
          <t/>
        </is>
      </c>
      <c r="U333" t="inlineStr">
        <is>
          <t/>
        </is>
      </c>
      <c r="V333" s="2" t="inlineStr">
        <is>
          <t>ενεργητικός εγχυτήρας ισχύος PoE</t>
        </is>
      </c>
      <c r="W333" s="2" t="inlineStr">
        <is>
          <t>3</t>
        </is>
      </c>
      <c r="X333" s="2" t="inlineStr">
        <is>
          <t/>
        </is>
      </c>
      <c r="Y333" t="inlineStr">
        <is>
          <t>PoE injector [ &lt;a href="/entry/result/3578732/all" id="ENTRY_TO_ENTRY_CONVERTER" target="_blank"&gt;IATE:3578732&lt;/a&gt; ] που επικοινωνεί με τη συσκευή την οποία τροφοδοτεί με ηλεκτρική ισχύ με τρόπο ώστε να διασφαλίζει την προστασία της</t>
        </is>
      </c>
      <c r="Z333" s="2" t="inlineStr">
        <is>
          <t>active power-over-Ethernet injector|
active power over Ethernet injector|
active PoE injector</t>
        </is>
      </c>
      <c r="AA333" s="2" t="inlineStr">
        <is>
          <t>1|
3|
3</t>
        </is>
      </c>
      <c r="AB333" s="2" t="inlineStr">
        <is>
          <t xml:space="preserve">|
|
</t>
        </is>
      </c>
      <c r="AC333" t="inlineStr">
        <is>
          <t>injector that negotiates with a powered device to deliver the voltage needed, preventing damage caused by short circuits and protecting against overcurrent and overvoltage</t>
        </is>
      </c>
      <c r="AD333" s="2" t="inlineStr">
        <is>
          <t>inyector de PoE activo</t>
        </is>
      </c>
      <c r="AE333" s="2" t="inlineStr">
        <is>
          <t>3</t>
        </is>
      </c>
      <c r="AF333" s="2" t="inlineStr">
        <is>
          <t/>
        </is>
      </c>
      <c r="AG333" t="inlineStr">
        <is>
          <t>Inyector de potencia a través de Ethernet [ &lt;a href="/entry/result/3578732/all" id="ENTRY_TO_ENTRY_CONVERTER" target="_blank"&gt;IATE:3578732&lt;/a&gt; ] que puede comunicarse con los dispositivos a los que alimenta de modo que se garantiza la proteccion de los mismos frente a sobrecorrientes.</t>
        </is>
      </c>
      <c r="AH333" s="2" t="inlineStr">
        <is>
          <t>aktiivne PoE injektor</t>
        </is>
      </c>
      <c r="AI333" s="2" t="inlineStr">
        <is>
          <t>2</t>
        </is>
      </c>
      <c r="AJ333" s="2" t="inlineStr">
        <is>
          <t/>
        </is>
      </c>
      <c r="AK333" t="inlineStr">
        <is>
          <t>PoE injektor, mis suhtleb toidet saava seadmega</t>
        </is>
      </c>
      <c r="AL333" s="2" t="inlineStr">
        <is>
          <t>aktiivinen PoE-injektori</t>
        </is>
      </c>
      <c r="AM333" s="2" t="inlineStr">
        <is>
          <t>2</t>
        </is>
      </c>
      <c r="AN333" s="2" t="inlineStr">
        <is>
          <t/>
        </is>
      </c>
      <c r="AO333" t="inlineStr">
        <is>
          <t/>
        </is>
      </c>
      <c r="AP333" s="2" t="inlineStr">
        <is>
          <t>injecteur actif PoE</t>
        </is>
      </c>
      <c r="AQ333" s="2" t="inlineStr">
        <is>
          <t>3</t>
        </is>
      </c>
      <c r="AR333" s="2" t="inlineStr">
        <is>
          <t/>
        </is>
      </c>
      <c r="AS333" t="inlineStr">
        <is>
          <t>injecteur PoE qui communique avec l'appareil qu'il alimente en électricité de manière à assurer la protection de ce dernier</t>
        </is>
      </c>
      <c r="AT333" s="2" t="inlineStr">
        <is>
          <t>insteallaire gníomhach PoE|
insteallaire gníomhach Cumhacht thar Ethernet</t>
        </is>
      </c>
      <c r="AU333" s="2" t="inlineStr">
        <is>
          <t>3|
3</t>
        </is>
      </c>
      <c r="AV333" s="2" t="inlineStr">
        <is>
          <t xml:space="preserve">|
</t>
        </is>
      </c>
      <c r="AW333" t="inlineStr">
        <is>
          <t/>
        </is>
      </c>
      <c r="AX333" s="2" t="inlineStr">
        <is>
          <t>aktivni injektor PoE</t>
        </is>
      </c>
      <c r="AY333" s="2" t="inlineStr">
        <is>
          <t>2</t>
        </is>
      </c>
      <c r="AZ333" s="2" t="inlineStr">
        <is>
          <t/>
        </is>
      </c>
      <c r="BA333" t="inlineStr">
        <is>
          <t/>
        </is>
      </c>
      <c r="BB333" s="2" t="inlineStr">
        <is>
          <t>Etherneten keresztüli aktív tápellátáshoz használt tápfeladó|
aktív PoE tápfeladó</t>
        </is>
      </c>
      <c r="BC333" s="2" t="inlineStr">
        <is>
          <t>3|
3</t>
        </is>
      </c>
      <c r="BD333" s="2" t="inlineStr">
        <is>
          <t xml:space="preserve">|
</t>
        </is>
      </c>
      <c r="BE333" t="inlineStr">
        <is>
          <t>olyan eszköz, amely a hálózati áramforrásból származó bemenetet alacsonyabb feszültségű egyenáramú kimenetté alakítja, egy vagy több bemeneti és/vagy egy vagy több kimeneti Ethernet-porttal rendelkezik, áramot szolgáltat egy vagy több, a kimeneti Ethernet-port(ok)hoz csatlakoztatott eszköznek, továbbá csak akkor biztosítja a névleges feszültséget a kimeneti port(ok)on, ha szabványos folyamat útján kompatibilis eszközöket érzékel</t>
        </is>
      </c>
      <c r="BF333" s="2" t="inlineStr">
        <is>
          <t>iniettore Power over Ethernet attivo</t>
        </is>
      </c>
      <c r="BG333" s="2" t="inlineStr">
        <is>
          <t>3</t>
        </is>
      </c>
      <c r="BH333" s="2" t="inlineStr">
        <is>
          <t/>
        </is>
      </c>
      <c r="BI333" t="inlineStr">
        <is>
          <t/>
        </is>
      </c>
      <c r="BJ333" s="2" t="inlineStr">
        <is>
          <t>aktyvusis maitinimo per eternetą įrenginys|
aktyvusis PoE įrenginys</t>
        </is>
      </c>
      <c r="BK333" s="2" t="inlineStr">
        <is>
          <t>3|
2</t>
        </is>
      </c>
      <c r="BL333" s="2" t="inlineStr">
        <is>
          <t xml:space="preserve">|
</t>
        </is>
      </c>
      <c r="BM333" t="inlineStr">
        <is>
          <t>įrenginys, elektros tinklo įtampą verčiantis žemesne nuolatine išėjimo įtampa, turintis vieną ar daugiau eterneto įvadų ir (arba) vieną ar daugiau eterneto išvadų, tiekiantis energiją vienam ar keliems prie eterneto išvado (-ų) prijungtiems įrenginiams ir užtikrinantis vardinę išvado (-ų) įtampą tik standartizuota tvarka aptikęs suderinamų įrenginių</t>
        </is>
      </c>
      <c r="BN333" s="2" t="inlineStr">
        <is>
          <t>aktīvais &lt;i&gt;PoE&lt;/i&gt; inžektors</t>
        </is>
      </c>
      <c r="BO333" s="2" t="inlineStr">
        <is>
          <t>2</t>
        </is>
      </c>
      <c r="BP333" s="2" t="inlineStr">
        <is>
          <t/>
        </is>
      </c>
      <c r="BQ333" t="inlineStr">
        <is>
          <t/>
        </is>
      </c>
      <c r="BR333" s="2" t="inlineStr">
        <is>
          <t>injettur PoE attiv|
injettur Power over Ethernet attiv</t>
        </is>
      </c>
      <c r="BS333" s="2" t="inlineStr">
        <is>
          <t>3|
3</t>
        </is>
      </c>
      <c r="BT333" s="2" t="inlineStr">
        <is>
          <t xml:space="preserve">|
</t>
        </is>
      </c>
      <c r="BU333" t="inlineStr">
        <is>
          <t>tip ta' injettur li jikkomunika ma' apparat imqabbad mad-dawl biex iwassal il-vultaġġ meħtieġ, filwaqt li jevita ħsara kkawżata minn xort fiċ-ċirkwiti u li jassigura li jkun hemm protezzjoni kontra l-kurrenti u l-vultaġġi żejda</t>
        </is>
      </c>
      <c r="BV333" s="2" t="inlineStr">
        <is>
          <t>actieve Power-over-Ethernetinjector|
actieve PoE-injector</t>
        </is>
      </c>
      <c r="BW333" s="2" t="inlineStr">
        <is>
          <t>3|
3</t>
        </is>
      </c>
      <c r="BX333" s="2" t="inlineStr">
        <is>
          <t xml:space="preserve">|
</t>
        </is>
      </c>
      <c r="BY333" t="inlineStr">
        <is>
          <t>toestel dat de ingangsspanning van het elektriciteitsnet omzet in laagspanningsgelijkstroom, dat één of meer ethernetingangen en/of één of meer ethernetuitgangen heeft, dat stroom levert aan één of meer toestellen die zijn verbonden met de ethernetuitgang(en), en dat de nominale spanning aan de uitgang(en) alleen levert wanneer compatibele toestellen worden gedetecteerd volgens een genormaliseerd proces</t>
        </is>
      </c>
      <c r="BZ333" s="2" t="inlineStr">
        <is>
          <t>iniektor mocy czynnej przez sieć Ethernet</t>
        </is>
      </c>
      <c r="CA333" s="2" t="inlineStr">
        <is>
          <t>3</t>
        </is>
      </c>
      <c r="CB333" s="2" t="inlineStr">
        <is>
          <t/>
        </is>
      </c>
      <c r="CC333" t="inlineStr">
        <is>
          <t>urządzenie, które przetwarza prąd z sieci zasilającej o napięciu 230 woltów na prąd stały o niższym napięciu, posiada co najmniej jedno wejście Ethernet oraz co najmniej jeden port wyjściowy Ethernet, dostarcza moc do jednego urządzenia lub kilku urządzeń połączonych z portem wyjściowym (portami wyjściowymi) Ethernet, a także zapewnia napięcie znamionowe w porcie wyjściowym (portach wyjściowych) tylko wtedy, gdy w następstwie zastosowania znormalizowanego procesu wykryte zostaną urządzenia kompatybilne</t>
        </is>
      </c>
      <c r="CD333" s="2" t="inlineStr">
        <is>
          <t>injetor PoE ativo|
injetor ativo de alimentação por Ethernet</t>
        </is>
      </c>
      <c r="CE333" s="2" t="inlineStr">
        <is>
          <t>3|
3</t>
        </is>
      </c>
      <c r="CF333" s="2" t="inlineStr">
        <is>
          <t xml:space="preserve">|
</t>
        </is>
      </c>
      <c r="CG333" t="inlineStr">
        <is>
          <t/>
        </is>
      </c>
      <c r="CH333" s="2" t="inlineStr">
        <is>
          <t>injector de tip Power over Ethernet cu puterea activă furnizată prin cablu Ethernet|
injector PoE activ</t>
        </is>
      </c>
      <c r="CI333" s="2" t="inlineStr">
        <is>
          <t>3|
3</t>
        </is>
      </c>
      <c r="CJ333" s="2" t="inlineStr">
        <is>
          <t xml:space="preserve">|
</t>
        </is>
      </c>
      <c r="CK333" t="inlineStr">
        <is>
          <t>dispozitiv care convertește tensiunea de intrare a rețelei de alimentare într-o tensiune de ieșire continuă inferioară, care este prevăzut cu unul sau mai multe porturi de intrare Ethernet și cu unul sau mai multe porturi de ieșire Ethernet, care furnizează putere pentru unul sau mai multe dispozitive conectate la portul (porturile) de ieșire Ethernet și care furnizează tensiunea nominală la portul (porturile) de ieșire numai dacă, în urma unui proceduri standardizate, sunt detectate dispozitive compatibile</t>
        </is>
      </c>
      <c r="CL333" s="2" t="inlineStr">
        <is>
          <t>aktívny injektor napájania cez Ethernet</t>
        </is>
      </c>
      <c r="CM333" s="2" t="inlineStr">
        <is>
          <t>2</t>
        </is>
      </c>
      <c r="CN333" s="2" t="inlineStr">
        <is>
          <t/>
        </is>
      </c>
      <c r="CO333" t="inlineStr">
        <is>
          <t>zariadenie, ktoré premieňa privádzaný sieťový prúd s napätím 230 voltov na jednosmerný výstupný prúd s nižším napätím, má jeden alebo viac ethernetových vstupov a jeden alebo viac ethernetových výstupov, napája jedno alebo viacero zariadení pripojených k ethernetovým výstupom a menovité napätie na výstupoch dodáva, iba ak štandardizovaným postupom rozpozná kompatibilné zariadenia</t>
        </is>
      </c>
      <c r="CP333" s="2" t="inlineStr">
        <is>
          <t>aktivni injektor za napajanje po eternetu|
aktivni injektor PoE</t>
        </is>
      </c>
      <c r="CQ333" s="2" t="inlineStr">
        <is>
          <t>3|
3</t>
        </is>
      </c>
      <c r="CR333" s="2" t="inlineStr">
        <is>
          <t xml:space="preserve">|
</t>
        </is>
      </c>
      <c r="CS333" t="inlineStr">
        <is>
          <t>---</t>
        </is>
      </c>
      <c r="CT333" s="2" t="inlineStr">
        <is>
          <t>aktiv PoE-injektor</t>
        </is>
      </c>
      <c r="CU333" s="2" t="inlineStr">
        <is>
          <t>2</t>
        </is>
      </c>
      <c r="CV333" s="2" t="inlineStr">
        <is>
          <t/>
        </is>
      </c>
      <c r="CW333" t="inlineStr">
        <is>
          <t/>
        </is>
      </c>
    </row>
    <row r="334">
      <c r="A334" s="1" t="str">
        <f>HYPERLINK("https://iate.europa.eu/entry/result/1890645/all", "1890645")</f>
        <v>1890645</v>
      </c>
      <c r="B334" t="inlineStr">
        <is>
          <t>EDUCATION AND COMMUNICATIONS</t>
        </is>
      </c>
      <c r="C334" t="inlineStr">
        <is>
          <t>EDUCATION AND COMMUNICATIONS|information technology and data processing</t>
        </is>
      </c>
      <c r="D334" t="inlineStr">
        <is>
          <t>yes</t>
        </is>
      </c>
      <c r="E334" t="inlineStr">
        <is>
          <t/>
        </is>
      </c>
      <c r="F334" s="2" t="inlineStr">
        <is>
          <t>Международна асоциация на горещите линии в интернет|
INHOPE</t>
        </is>
      </c>
      <c r="G334" s="2" t="inlineStr">
        <is>
          <t>3|
3</t>
        </is>
      </c>
      <c r="H334" s="2" t="inlineStr">
        <is>
          <t xml:space="preserve">|
</t>
        </is>
      </c>
      <c r="I334" t="inlineStr">
        <is>
          <t/>
        </is>
      </c>
      <c r="J334" s="2" t="inlineStr">
        <is>
          <t>Mezinárodní asociace internetových horkých linek|
INHOPE</t>
        </is>
      </c>
      <c r="K334" s="2" t="inlineStr">
        <is>
          <t>3|
3</t>
        </is>
      </c>
      <c r="L334" s="2" t="inlineStr">
        <is>
          <t xml:space="preserve">|
</t>
        </is>
      </c>
      <c r="M334" t="inlineStr">
        <is>
          <t>celosvětová síť horkých linek, které umožňují nahlášení nelegálního či škodlivého obsahu na internetu v souvislosti s dětskou pornografií</t>
        </is>
      </c>
      <c r="N334" s="2" t="inlineStr">
        <is>
          <t>INHOPE</t>
        </is>
      </c>
      <c r="O334" s="2" t="inlineStr">
        <is>
          <t>3</t>
        </is>
      </c>
      <c r="P334" s="2" t="inlineStr">
        <is>
          <t/>
        </is>
      </c>
      <c r="Q334" t="inlineStr">
        <is>
          <t>verdensomspændende netværk af hotlines mod ulovlige billeder af børn på nettet</t>
        </is>
      </c>
      <c r="R334" s="2" t="inlineStr">
        <is>
          <t>internationaler Verband der Internet-Meldestellen|
INHOPE</t>
        </is>
      </c>
      <c r="S334" s="2" t="inlineStr">
        <is>
          <t>3|
3</t>
        </is>
      </c>
      <c r="T334" s="2" t="inlineStr">
        <is>
          <t xml:space="preserve">|
</t>
        </is>
      </c>
      <c r="U334" t="inlineStr">
        <is>
          <t>internationaler Dachverband von Internetbeschwerdestellen, die weltweit operieren und Beschwerden über illegale Inhalte (insbesondere Darstellungen des sexuellen Missbrauchs Minderjähriger) im Internet entgegennehmen</t>
        </is>
      </c>
      <c r="V334" s="2" t="inlineStr">
        <is>
          <t>INHOPE</t>
        </is>
      </c>
      <c r="W334" s="2" t="inlineStr">
        <is>
          <t>3</t>
        </is>
      </c>
      <c r="X334" s="2" t="inlineStr">
        <is>
          <t/>
        </is>
      </c>
      <c r="Y334" t="inlineStr">
        <is>
          <t>δίκτυο ανοικτών τηλεφωνικών γραμμών για την αναφορά υλικού σεξουαλικής κακοποίησης παιδιών</t>
        </is>
      </c>
      <c r="Z334" s="2" t="inlineStr">
        <is>
          <t>International Association of Internet Hotlines|
INHOPE</t>
        </is>
      </c>
      <c r="AA334" s="2" t="inlineStr">
        <is>
          <t>3|
3</t>
        </is>
      </c>
      <c r="AB334" s="2" t="inlineStr">
        <is>
          <t xml:space="preserve">|
</t>
        </is>
      </c>
      <c r="AC334" t="inlineStr">
        <is>
          <t>global network of hotlines, dealing with illegal content online and committed to stamping out child sexual abuse from the Internet</t>
        </is>
      </c>
      <c r="AD334" s="2" t="inlineStr">
        <is>
          <t>Asociación Internacional de Líneas Directas de Internet|
INHOPE</t>
        </is>
      </c>
      <c r="AE334" s="2" t="inlineStr">
        <is>
          <t>3|
3</t>
        </is>
      </c>
      <c r="AF334" s="2" t="inlineStr">
        <is>
          <t xml:space="preserve">|
</t>
        </is>
      </c>
      <c r="AG334" t="inlineStr">
        <is>
          <t>Red internacional que regula las líneas de denuncias de pornografía infantil.</t>
        </is>
      </c>
      <c r="AH334" s="2" t="inlineStr">
        <is>
          <t>rahvusvaheline interneti vihjeliinide liit|
INHOPE</t>
        </is>
      </c>
      <c r="AI334" s="2" t="inlineStr">
        <is>
          <t>3|
3</t>
        </is>
      </c>
      <c r="AJ334" s="2" t="inlineStr">
        <is>
          <t xml:space="preserve">|
</t>
        </is>
      </c>
      <c r="AK334" t="inlineStr">
        <is>
          <t>ülemaailmne vihjetelefonide võrgustik, mis tegeleb ebaseadusliku veebisisuga ja lastepornograafia kõrvaldamisega internetist</t>
        </is>
      </c>
      <c r="AL334" s="2" t="inlineStr">
        <is>
          <t>INHOPE|
International Association of Internet Hotlines|
INHOPE-verkosto</t>
        </is>
      </c>
      <c r="AM334" s="2" t="inlineStr">
        <is>
          <t>3|
3|
3</t>
        </is>
      </c>
      <c r="AN334" s="2" t="inlineStr">
        <is>
          <t xml:space="preserve">|
|
</t>
        </is>
      </c>
      <c r="AO334" t="inlineStr">
        <is>
          <t>verkosto, jonka tavoitteena on edistää lasten seksuaaliseen hyväksikäyttöön liittyvän laittoman materiaalin poistamista verkosta kansallisessa ja kansainvälisessä yhteistyössä</t>
        </is>
      </c>
      <c r="AP334" s="2" t="inlineStr">
        <is>
          <t>INHOPE|
International Association of Internet Hotlines</t>
        </is>
      </c>
      <c r="AQ334" s="2" t="inlineStr">
        <is>
          <t>4|
4</t>
        </is>
      </c>
      <c r="AR334" s="2" t="inlineStr">
        <is>
          <t xml:space="preserve">|
</t>
        </is>
      </c>
      <c r="AS334" t="inlineStr">
        <is>
          <t>réseau international des centres de signalement pour contenus illégaux en ligne</t>
        </is>
      </c>
      <c r="AT334" s="2" t="inlineStr">
        <is>
          <t>INHOPE|
an Comhlachas Idirnáisiúnta um Beolínte Idirlín</t>
        </is>
      </c>
      <c r="AU334" s="2" t="inlineStr">
        <is>
          <t>3|
3</t>
        </is>
      </c>
      <c r="AV334" s="2" t="inlineStr">
        <is>
          <t xml:space="preserve">|
</t>
        </is>
      </c>
      <c r="AW334" t="inlineStr">
        <is>
          <t/>
        </is>
      </c>
      <c r="AX334" s="2" t="inlineStr">
        <is>
          <t>Međunarodno udruženje internetskih dežurnih telefonskih linija|
INHOPE</t>
        </is>
      </c>
      <c r="AY334" s="2" t="inlineStr">
        <is>
          <t>3|
3</t>
        </is>
      </c>
      <c r="AZ334" s="2" t="inlineStr">
        <is>
          <t xml:space="preserve">|
</t>
        </is>
      </c>
      <c r="BA334" t="inlineStr">
        <is>
          <t/>
        </is>
      </c>
      <c r="BB334" s="2" t="inlineStr">
        <is>
          <t>Internetes Forróvonal-szolgáltatók Nemzetközi Szövetsége|
INHOPE</t>
        </is>
      </c>
      <c r="BC334" s="2" t="inlineStr">
        <is>
          <t>4|
4</t>
        </is>
      </c>
      <c r="BD334" s="2" t="inlineStr">
        <is>
          <t xml:space="preserve">|
</t>
        </is>
      </c>
      <c r="BE334" t="inlineStr">
        <is>
          <t>nemzetközi szervezet, amelynek célja a forródrót-szolgáltatók közötti együttműködés elősegítése, a jogsértő tartalmakkal szembeni fellépés, illetve hogy növeljék a gyermekek a biztonságos és tudatos internethasználatát</t>
        </is>
      </c>
      <c r="BF334" s="2" t="inlineStr">
        <is>
          <t>INHOPE</t>
        </is>
      </c>
      <c r="BG334" s="2" t="inlineStr">
        <is>
          <t>3</t>
        </is>
      </c>
      <c r="BH334" s="2" t="inlineStr">
        <is>
          <t/>
        </is>
      </c>
      <c r="BI334" t="inlineStr">
        <is>
          <t>associazione internazionale che promuove la cooperazione tra le hotlines del mondo e la cui missione è la lotta alla pedopornografia su Internet e la protezione dei giovani dagli usi illegali e dannosi del web</t>
        </is>
      </c>
      <c r="BJ334" s="2" t="inlineStr">
        <is>
          <t>INHOPE|
Tarptautinė karštųjų interneto linijų asociacija</t>
        </is>
      </c>
      <c r="BK334" s="2" t="inlineStr">
        <is>
          <t>3|
3</t>
        </is>
      </c>
      <c r="BL334" s="2" t="inlineStr">
        <is>
          <t xml:space="preserve">|
</t>
        </is>
      </c>
      <c r="BM334" t="inlineStr">
        <is>
          <t>kovos su vaikų seksualiniu išnaudojimu (vaikų pornografija) karštųjų linijų tinklas, priimantis ir nagrinėjantis pranešimus apie neteisėtą ar žalingą turinį ir (arba) neteisėtą veiklą internete</t>
        </is>
      </c>
      <c r="BN334" s="2" t="inlineStr">
        <is>
          <t>Starptautiskā interneta uzticības līniju asociācija|
&lt;i&gt;INHOPE&lt;/i&gt;</t>
        </is>
      </c>
      <c r="BO334" s="2" t="inlineStr">
        <is>
          <t>3|
3</t>
        </is>
      </c>
      <c r="BP334" s="2" t="inlineStr">
        <is>
          <t xml:space="preserve">|
</t>
        </is>
      </c>
      <c r="BQ334" t="inlineStr">
        <is>
          <t/>
        </is>
      </c>
      <c r="BR334" s="2" t="inlineStr">
        <is>
          <t>INHOPE|
International Association of Internet Hotlines</t>
        </is>
      </c>
      <c r="BS334" s="2" t="inlineStr">
        <is>
          <t>3|
3</t>
        </is>
      </c>
      <c r="BT334" s="2" t="inlineStr">
        <is>
          <t xml:space="preserve">|
</t>
        </is>
      </c>
      <c r="BU334" t="inlineStr">
        <is>
          <t>network globali ta' hotlines li jittratta l-kontenut illegali online u huwa impenjat biex jelimina l-abbuż sesswali tat-tfal mill-Internet</t>
        </is>
      </c>
      <c r="BV334" s="2" t="inlineStr">
        <is>
          <t>Inhope</t>
        </is>
      </c>
      <c r="BW334" s="2" t="inlineStr">
        <is>
          <t>3</t>
        </is>
      </c>
      <c r="BX334" s="2" t="inlineStr">
        <is>
          <t/>
        </is>
      </c>
      <c r="BY334" t="inlineStr">
        <is>
          <t>internationale koepelorganisatie van kinderpornomeldpunten die zich inzet om het internet te zuiveren van beelden van seksueel misbruikte kinderen</t>
        </is>
      </c>
      <c r="BZ334" s="2" t="inlineStr">
        <is>
          <t>stowarzyszenie INHOPE|
Międzynarodowe Stowarzyszenie Internetowych Gorących Linii</t>
        </is>
      </c>
      <c r="CA334" s="2" t="inlineStr">
        <is>
          <t>3|
3</t>
        </is>
      </c>
      <c r="CB334" s="2" t="inlineStr">
        <is>
          <t xml:space="preserve">|
</t>
        </is>
      </c>
      <c r="CC334" t="inlineStr">
        <is>
          <t>międzynarodowe stowarzyszenie internetowych zespołów reagujących na treści anonimowo zgłaszane do nich przez użytkowników sieci</t>
        </is>
      </c>
      <c r="CD334" s="2" t="inlineStr">
        <is>
          <t>Associação Internacional das Linhas Diretas para a Internet|
INHOPE</t>
        </is>
      </c>
      <c r="CE334" s="2" t="inlineStr">
        <is>
          <t>3|
3</t>
        </is>
      </c>
      <c r="CF334" s="2" t="inlineStr">
        <is>
          <t xml:space="preserve">|
</t>
        </is>
      </c>
      <c r="CG334" t="inlineStr">
        <is>
          <t>Rede mundial de linhas diretas de alerta de denúncia de conteúdos ilegais na Internet e comprometida na eliminação do abuso sexual de menores da Internet.</t>
        </is>
      </c>
      <c r="CH334" s="2" t="inlineStr">
        <is>
          <t>Asociația Internațională a Hotline-urilor de pe Internet|
INHOPE</t>
        </is>
      </c>
      <c r="CI334" s="2" t="inlineStr">
        <is>
          <t>3|
3</t>
        </is>
      </c>
      <c r="CJ334" s="2" t="inlineStr">
        <is>
          <t xml:space="preserve">|
</t>
        </is>
      </c>
      <c r="CK334" t="inlineStr">
        <is>
          <t>asociație creată in 1999 în scopul susținerii și facilitării cooperării între operatorii de hotline-uri</t>
        </is>
      </c>
      <c r="CL334" s="2" t="inlineStr">
        <is>
          <t>Medzinárodná asociácia internetových horúcich liniek|
sieť INHOPE</t>
        </is>
      </c>
      <c r="CM334" s="2" t="inlineStr">
        <is>
          <t>3|
3</t>
        </is>
      </c>
      <c r="CN334" s="2" t="inlineStr">
        <is>
          <t xml:space="preserve">|
</t>
        </is>
      </c>
      <c r="CO334" t="inlineStr">
        <is>
          <t>medzinárodné združenie subjektov umožňujúcich nahlasovanie nezákonného obsahu na internete, ktorý sa týka najmä&lt;br&gt;- zneužívania detí,&lt;br&gt;- prejavov potláčajúcich základné ľudské práva a slobody, prípadne&lt;br&gt;- iného obsahu alebo činností, ktoré vykazujú znaky trestného činu</t>
        </is>
      </c>
      <c r="CP334" s="2" t="inlineStr">
        <is>
          <t>Mednarodno združenje spletnih prijavnih točk|
INHOPE</t>
        </is>
      </c>
      <c r="CQ334" s="2" t="inlineStr">
        <is>
          <t>2|
3</t>
        </is>
      </c>
      <c r="CR334" s="2" t="inlineStr">
        <is>
          <t xml:space="preserve">|
</t>
        </is>
      </c>
      <c r="CS334" t="inlineStr">
        <is>
          <t>Krovna organizacija spletnih prijavnih točk za nezakonite vsebine na internetu. Skrbi za povezovanje in sodelovanje med točkami.</t>
        </is>
      </c>
      <c r="CT334" s="2" t="inlineStr">
        <is>
          <t>Inhope</t>
        </is>
      </c>
      <c r="CU334" s="2" t="inlineStr">
        <is>
          <t>2</t>
        </is>
      </c>
      <c r="CV334" s="2" t="inlineStr">
        <is>
          <t/>
        </is>
      </c>
      <c r="CW334" t="inlineStr">
        <is>
          <t/>
        </is>
      </c>
    </row>
    <row r="335">
      <c r="A335" s="1" t="str">
        <f>HYPERLINK("https://iate.europa.eu/entry/result/3588427/all", "3588427")</f>
        <v>3588427</v>
      </c>
      <c r="B335" t="inlineStr">
        <is>
          <t>EDUCATION AND COMMUNICATIONS</t>
        </is>
      </c>
      <c r="C335" t="inlineStr">
        <is>
          <t>EDUCATION AND COMMUNICATIONS|information technology and data processing|computer systems</t>
        </is>
      </c>
      <c r="D335" t="inlineStr">
        <is>
          <t>yes</t>
        </is>
      </c>
      <c r="E335" t="inlineStr">
        <is>
          <t/>
        </is>
      </c>
      <c r="F335" s="2" t="inlineStr">
        <is>
          <t>оркестриране</t>
        </is>
      </c>
      <c r="G335" s="2" t="inlineStr">
        <is>
          <t>3</t>
        </is>
      </c>
      <c r="H335" s="2" t="inlineStr">
        <is>
          <t/>
        </is>
      </c>
      <c r="I335" t="inlineStr">
        <is>
          <t/>
        </is>
      </c>
      <c r="J335" s="2" t="inlineStr">
        <is>
          <t>orchestrace</t>
        </is>
      </c>
      <c r="K335" s="2" t="inlineStr">
        <is>
          <t>2</t>
        </is>
      </c>
      <c r="L335" s="2" t="inlineStr">
        <is>
          <t/>
        </is>
      </c>
      <c r="M335" t="inlineStr">
        <is>
          <t/>
        </is>
      </c>
      <c r="N335" s="2" t="inlineStr">
        <is>
          <t>orkestrering</t>
        </is>
      </c>
      <c r="O335" s="2" t="inlineStr">
        <is>
          <t>3</t>
        </is>
      </c>
      <c r="P335" s="2" t="inlineStr">
        <is>
          <t/>
        </is>
      </c>
      <c r="Q335" t="inlineStr">
        <is>
          <t/>
        </is>
      </c>
      <c r="R335" s="2" t="inlineStr">
        <is>
          <t>Orchestrierung</t>
        </is>
      </c>
      <c r="S335" s="2" t="inlineStr">
        <is>
          <t>3</t>
        </is>
      </c>
      <c r="T335" s="2" t="inlineStr">
        <is>
          <t/>
        </is>
      </c>
      <c r="U335" t="inlineStr">
        <is>
          <t>flexibles Verbinden von einzelnen Diensten für einen definierten Zweck</t>
        </is>
      </c>
      <c r="V335" s="2" t="inlineStr">
        <is>
          <t>ενορχήστρωση</t>
        </is>
      </c>
      <c r="W335" s="2" t="inlineStr">
        <is>
          <t>3</t>
        </is>
      </c>
      <c r="X335" s="2" t="inlineStr">
        <is>
          <t/>
        </is>
      </c>
      <c r="Y335" t="inlineStr">
        <is>
          <t/>
        </is>
      </c>
      <c r="Z335" s="2" t="inlineStr">
        <is>
          <t>orchestration</t>
        </is>
      </c>
      <c r="AA335" s="2" t="inlineStr">
        <is>
          <t>3</t>
        </is>
      </c>
      <c r="AB335" s="2" t="inlineStr">
        <is>
          <t/>
        </is>
      </c>
      <c r="AC335" t="inlineStr">
        <is>
          <t>automated configuration, coordination, and management of computer systems and software</t>
        </is>
      </c>
      <c r="AD335" s="2" t="inlineStr">
        <is>
          <t>orquestación</t>
        </is>
      </c>
      <c r="AE335" s="2" t="inlineStr">
        <is>
          <t>3</t>
        </is>
      </c>
      <c r="AF335" s="2" t="inlineStr">
        <is>
          <t/>
        </is>
      </c>
      <c r="AG335" t="inlineStr">
        <is>
          <t>Configuración, gestión y coordinación automatizadas de los sistemas informáticos, las aplicaciones y los servicios.</t>
        </is>
      </c>
      <c r="AH335" s="2" t="inlineStr">
        <is>
          <t>orkestreerimine</t>
        </is>
      </c>
      <c r="AI335" s="2" t="inlineStr">
        <is>
          <t>3</t>
        </is>
      </c>
      <c r="AJ335" s="2" t="inlineStr">
        <is>
          <t/>
        </is>
      </c>
      <c r="AK335" t="inlineStr">
        <is>
          <t>keerukate arvutisüsteemide, vahetarkvara ja teenuste automatiseeritud korraldus, koordineerimine ja haldus &lt;div&gt;- eeskätt teenusekeskses arhitektuuris &lt;/div&gt;&lt;div&gt;- mõnes kontekstis lihtsalt teenuste automatiseerimine&lt;/div&gt;</t>
        </is>
      </c>
      <c r="AL335" s="2" t="inlineStr">
        <is>
          <t>orkestrointi</t>
        </is>
      </c>
      <c r="AM335" s="2" t="inlineStr">
        <is>
          <t>3</t>
        </is>
      </c>
      <c r="AN335" s="2" t="inlineStr">
        <is>
          <t/>
        </is>
      </c>
      <c r="AO335" t="inlineStr">
        <is>
          <t>tietokonejärjestelmien ja -ohjelmistojen automaattinen konfigurointi, koordinointi ja hallinta</t>
        </is>
      </c>
      <c r="AP335" s="2" t="inlineStr">
        <is>
          <t>orchestration</t>
        </is>
      </c>
      <c r="AQ335" s="2" t="inlineStr">
        <is>
          <t>3</t>
        </is>
      </c>
      <c r="AR335" s="2" t="inlineStr">
        <is>
          <t/>
        </is>
      </c>
      <c r="AS335" t="inlineStr">
        <is>
          <t>configuration, gestion et coordination automatisées de systèmes informatiques, applications et services en vue de mener à bien de bout en bout un processus constitué de nombreuses étapes réalisées sur plusieurs systèmes disparates</t>
        </is>
      </c>
      <c r="AT335" s="2" t="inlineStr">
        <is>
          <t>eagrúchán</t>
        </is>
      </c>
      <c r="AU335" s="2" t="inlineStr">
        <is>
          <t>3</t>
        </is>
      </c>
      <c r="AV335" s="2" t="inlineStr">
        <is>
          <t/>
        </is>
      </c>
      <c r="AW335" t="inlineStr">
        <is>
          <t/>
        </is>
      </c>
      <c r="AX335" s="2" t="inlineStr">
        <is>
          <t>orkestracija</t>
        </is>
      </c>
      <c r="AY335" s="2" t="inlineStr">
        <is>
          <t>3</t>
        </is>
      </c>
      <c r="AZ335" s="2" t="inlineStr">
        <is>
          <t/>
        </is>
      </c>
      <c r="BA335" t="inlineStr">
        <is>
          <t>automatizirano konfiguriranje, koordiniranje i upravljanje računalnim sustavima i programima</t>
        </is>
      </c>
      <c r="BB335" s="2" t="inlineStr">
        <is>
          <t>orkesztráció</t>
        </is>
      </c>
      <c r="BC335" s="2" t="inlineStr">
        <is>
          <t>3</t>
        </is>
      </c>
      <c r="BD335" s="2" t="inlineStr">
        <is>
          <t/>
        </is>
      </c>
      <c r="BE335" t="inlineStr">
        <is>
          <t>a különböző gyártóktól származó eszközök tevékenységének összehangolása és ezáltal a rendszer automatikus működésének biztosítása</t>
        </is>
      </c>
      <c r="BF335" s="2" t="inlineStr">
        <is>
          <t>orchestrazione</t>
        </is>
      </c>
      <c r="BG335" s="2" t="inlineStr">
        <is>
          <t>3</t>
        </is>
      </c>
      <c r="BH335" s="2" t="inlineStr">
        <is>
          <t/>
        </is>
      </c>
      <c r="BI335" t="inlineStr">
        <is>
          <t>configurazione,
gestione e coordinamento automatici di sistemi informatici, applicazioni e
servizi</t>
        </is>
      </c>
      <c r="BJ335" s="2" t="inlineStr">
        <is>
          <t>orkestravimas</t>
        </is>
      </c>
      <c r="BK335" s="2" t="inlineStr">
        <is>
          <t>2</t>
        </is>
      </c>
      <c r="BL335" s="2" t="inlineStr">
        <is>
          <t/>
        </is>
      </c>
      <c r="BM335" t="inlineStr">
        <is>
          <t>esinių ir objektų iš skirtingų taikomųjų programų integracijos eigos išdėstymas laiko atžvilgiu, laikantis numatytų apribojimų</t>
        </is>
      </c>
      <c r="BN335" s="2" t="inlineStr">
        <is>
          <t>orķestrācija</t>
        </is>
      </c>
      <c r="BO335" s="2" t="inlineStr">
        <is>
          <t>3</t>
        </is>
      </c>
      <c r="BP335" s="2" t="inlineStr">
        <is>
          <t/>
        </is>
      </c>
      <c r="BQ335" t="inlineStr">
        <is>
          <t/>
        </is>
      </c>
      <c r="BR335" s="2" t="inlineStr">
        <is>
          <t>orkestrazzjoni</t>
        </is>
      </c>
      <c r="BS335" s="2" t="inlineStr">
        <is>
          <t>3</t>
        </is>
      </c>
      <c r="BT335" s="2" t="inlineStr">
        <is>
          <t/>
        </is>
      </c>
      <c r="BU335" t="inlineStr">
        <is>
          <t>konfigurazzjoni awtomatizzata, koordinazzjoni, u ġestjoni ta' sistemi tal-komputer u software</t>
        </is>
      </c>
      <c r="BV335" s="2" t="inlineStr">
        <is>
          <t>orkestratie</t>
        </is>
      </c>
      <c r="BW335" s="2" t="inlineStr">
        <is>
          <t>3</t>
        </is>
      </c>
      <c r="BX335" s="2" t="inlineStr">
        <is>
          <t/>
        </is>
      </c>
      <c r="BY335" t="inlineStr">
        <is>
          <t>geautomatiseerde
 procesbesturing in computersystemen waarbij een orkestratie-engine ervoor
 zorgt dat complexe processen in de juiste volgorde en met de juiste stappen
 wordt uitgevoerd door in elke stap de juiste dienst (service) aan te roepen</t>
        </is>
      </c>
      <c r="BZ335" s="2" t="inlineStr">
        <is>
          <t>orkiestracja</t>
        </is>
      </c>
      <c r="CA335" s="2" t="inlineStr">
        <is>
          <t>3</t>
        </is>
      </c>
      <c r="CB335" s="2" t="inlineStr">
        <is>
          <t/>
        </is>
      </c>
      <c r="CC335" t="inlineStr">
        <is>
          <t/>
        </is>
      </c>
      <c r="CD335" s="2" t="inlineStr">
        <is>
          <t>orquestração</t>
        </is>
      </c>
      <c r="CE335" s="2" t="inlineStr">
        <is>
          <t>3</t>
        </is>
      </c>
      <c r="CF335" s="2" t="inlineStr">
        <is>
          <t/>
        </is>
      </c>
      <c r="CG335" t="inlineStr">
        <is>
          <t>Configuração, gestão e coordenação automatizada de serviços, aplicações e sistemas de computador.</t>
        </is>
      </c>
      <c r="CH335" s="2" t="inlineStr">
        <is>
          <t>orchestrare</t>
        </is>
      </c>
      <c r="CI335" s="2" t="inlineStr">
        <is>
          <t>3</t>
        </is>
      </c>
      <c r="CJ335" s="2" t="inlineStr">
        <is>
          <t/>
        </is>
      </c>
      <c r="CK335" t="inlineStr">
        <is>
          <t>grupare și execuție secvențială a unor seturi de tranzacții care implică utilizarea
altor servicii și funcționalități, în conformitate cu regulile operaționale
încorporate în unul sau mai multe procese operaționale documentate, cu
obiectivul final de a realiza sau furniza o altă funcție sau serviciu cu
valoare adăugată</t>
        </is>
      </c>
      <c r="CL335" s="2" t="inlineStr">
        <is>
          <t>orchestrácia|
organizovanie</t>
        </is>
      </c>
      <c r="CM335" s="2" t="inlineStr">
        <is>
          <t>3|
3</t>
        </is>
      </c>
      <c r="CN335" s="2" t="inlineStr">
        <is>
          <t>|
preferred</t>
        </is>
      </c>
      <c r="CO335" t="inlineStr">
        <is>
          <t>procesy zamerané na automatizované usporiadanie, koordináciu, konkretizáciu a využívanie sieťových funkcií a zdrojov pre fyzické aj virtuálne infraštruktúry podľa optimalizačných kritérií</t>
        </is>
      </c>
      <c r="CP335" s="2" t="inlineStr">
        <is>
          <t>orkestracija</t>
        </is>
      </c>
      <c r="CQ335" s="2" t="inlineStr">
        <is>
          <t>3</t>
        </is>
      </c>
      <c r="CR335" s="2" t="inlineStr">
        <is>
          <t/>
        </is>
      </c>
      <c r="CS335" t="inlineStr">
        <is>
          <t/>
        </is>
      </c>
      <c r="CT335" s="2" t="inlineStr">
        <is>
          <t>orkestrering</t>
        </is>
      </c>
      <c r="CU335" s="2" t="inlineStr">
        <is>
          <t>3</t>
        </is>
      </c>
      <c r="CV335" s="2" t="inlineStr">
        <is>
          <t/>
        </is>
      </c>
      <c r="CW335" t="inlineStr">
        <is>
          <t>automatiserad samordning av program och
tjänster för utförande av en uppgift i ett datorsystem</t>
        </is>
      </c>
    </row>
    <row r="336">
      <c r="A336" s="1" t="str">
        <f>HYPERLINK("https://iate.europa.eu/entry/result/3588554/all", "3588554")</f>
        <v>3588554</v>
      </c>
      <c r="B336" t="inlineStr">
        <is>
          <t>TRADE;EDUCATION AND COMMUNICATIONS</t>
        </is>
      </c>
      <c r="C336" t="inlineStr">
        <is>
          <t>TRADE|trade|supply and demand;EDUCATION AND COMMUNICATIONS|information technology and data processing|computer system|information security</t>
        </is>
      </c>
      <c r="D336" t="inlineStr">
        <is>
          <t>no</t>
        </is>
      </c>
      <c r="E336" t="inlineStr">
        <is>
          <t/>
        </is>
      </c>
      <c r="F336" s="2" t="inlineStr">
        <is>
          <t>отрасъл, свързан с търсенето на киберсигурност|
отрасъл, свързан с търсенето</t>
        </is>
      </c>
      <c r="G336" s="2" t="inlineStr">
        <is>
          <t>2|
2</t>
        </is>
      </c>
      <c r="H336" s="2" t="inlineStr">
        <is>
          <t xml:space="preserve">|
</t>
        </is>
      </c>
      <c r="I336" t="inlineStr">
        <is>
          <t>отрасъл, който ползва продукти и решения в областта на киберсигурността</t>
        </is>
      </c>
      <c r="J336" s="2" t="inlineStr">
        <is>
          <t>poptávková strana trhu kybernetické bezpečnosti|
odvětví na straně poptávky</t>
        </is>
      </c>
      <c r="K336" s="2" t="inlineStr">
        <is>
          <t>2|
2</t>
        </is>
      </c>
      <c r="L336" s="2" t="inlineStr">
        <is>
          <t xml:space="preserve">|
</t>
        </is>
      </c>
      <c r="M336" t="inlineStr">
        <is>
          <t>spotřebitelé produktů a řešení v oblasti
kybernetické bezpečnosti</t>
        </is>
      </c>
      <c r="N336" s="2" t="inlineStr">
        <is>
          <t>cybersikkerhedsindustri på efterspørgselssiden|
efterspørgselsbaseret industri|
industri på efterspørgselssiden</t>
        </is>
      </c>
      <c r="O336" s="2" t="inlineStr">
        <is>
          <t>3|
3|
3</t>
        </is>
      </c>
      <c r="P336" s="2" t="inlineStr">
        <is>
          <t xml:space="preserve">|
|
</t>
        </is>
      </c>
      <c r="Q336" t="inlineStr">
        <is>
          <t>industri, der bruger cybersikkerhedsprodukter og -løsninger</t>
        </is>
      </c>
      <c r="R336" s="2" t="inlineStr">
        <is>
          <t>nachfragender Marktteilnehmer im Bereich der Cybersicherheit|
nachfrageseitiger Industriezweig|
nachfragende Branche</t>
        </is>
      </c>
      <c r="S336" s="2" t="inlineStr">
        <is>
          <t>2|
2|
2</t>
        </is>
      </c>
      <c r="T336" s="2" t="inlineStr">
        <is>
          <t xml:space="preserve">|
|
</t>
        </is>
      </c>
      <c r="U336" t="inlineStr">
        <is>
          <t>Käufer von Cybersicherheitsprodukten und -lösungen (darunter öffentliche Verwaltungen und kritische Sektoren wie Verkehr, Gesundheit, Energie, Finanzen)</t>
        </is>
      </c>
      <c r="V336" s="2" t="inlineStr">
        <is>
          <t>τομέας της ζήτησης κυβερνοασφάλειας|
επιχειρήσεις από την πλευρά της ζήτησης</t>
        </is>
      </c>
      <c r="W336" s="2" t="inlineStr">
        <is>
          <t>2|
2</t>
        </is>
      </c>
      <c r="X336" s="2" t="inlineStr">
        <is>
          <t xml:space="preserve">|
</t>
        </is>
      </c>
      <c r="Y336" t="inlineStr">
        <is>
          <t/>
        </is>
      </c>
      <c r="Z336" s="2" t="inlineStr">
        <is>
          <t>demand side industry|
demand-side industry|
cybersecurity demand industry</t>
        </is>
      </c>
      <c r="AA336" s="2" t="inlineStr">
        <is>
          <t>1|
3|
3</t>
        </is>
      </c>
      <c r="AB336" s="2" t="inlineStr">
        <is>
          <t xml:space="preserve">|
|
</t>
        </is>
      </c>
      <c r="AC336" t="inlineStr">
        <is>
          <t>industry that consumes cybersecurity products and solutions</t>
        </is>
      </c>
      <c r="AD336" s="2" t="inlineStr">
        <is>
          <t>sector de la demanda</t>
        </is>
      </c>
      <c r="AE336" s="2" t="inlineStr">
        <is>
          <t>2</t>
        </is>
      </c>
      <c r="AF336" s="2" t="inlineStr">
        <is>
          <t/>
        </is>
      </c>
      <c r="AG336" t="inlineStr">
        <is>
          <t>En el ámbito de la ciberseguridad, sector productivo que consume productos y soluciones de ciberseguridad.</t>
        </is>
      </c>
      <c r="AH336" s="2" t="inlineStr">
        <is>
          <t>nõudluspoolne tööstusharu|
nõudluspoolne sektor</t>
        </is>
      </c>
      <c r="AI336" s="2" t="inlineStr">
        <is>
          <t>2|
2</t>
        </is>
      </c>
      <c r="AJ336" s="2" t="inlineStr">
        <is>
          <t xml:space="preserve">|
</t>
        </is>
      </c>
      <c r="AK336" t="inlineStr">
        <is>
          <t>küberturvalisuse tooteid ja lahendusi tarbiv tööstus</t>
        </is>
      </c>
      <c r="AL336" s="2" t="inlineStr">
        <is>
          <t>kyberturvallisuuden kysyntäteollisuus|
kysyntäpuolen teollisuus</t>
        </is>
      </c>
      <c r="AM336" s="2" t="inlineStr">
        <is>
          <t>2|
3</t>
        </is>
      </c>
      <c r="AN336" s="2" t="inlineStr">
        <is>
          <t xml:space="preserve">|
</t>
        </is>
      </c>
      <c r="AO336" t="inlineStr">
        <is>
          <t/>
        </is>
      </c>
      <c r="AP336" s="2" t="inlineStr">
        <is>
          <t>secteur du côté de la demande|
secteur de la demande|
secteur de la demande de cybersécurité</t>
        </is>
      </c>
      <c r="AQ336" s="2" t="inlineStr">
        <is>
          <t>2|
2|
2</t>
        </is>
      </c>
      <c r="AR336" s="2" t="inlineStr">
        <is>
          <t xml:space="preserve">|
|
</t>
        </is>
      </c>
      <c r="AS336" t="inlineStr">
        <is>
          <t>secteur
consommateur de produits et de solutions de cybersécurité</t>
        </is>
      </c>
      <c r="AT336" s="2" t="inlineStr">
        <is>
          <t>tionscal ar thaobh an éilimh|
tionscal éilimh cibearslándála</t>
        </is>
      </c>
      <c r="AU336" s="2" t="inlineStr">
        <is>
          <t>3|
3</t>
        </is>
      </c>
      <c r="AV336" s="2" t="inlineStr">
        <is>
          <t xml:space="preserve">|
</t>
        </is>
      </c>
      <c r="AW336" t="inlineStr">
        <is>
          <t/>
        </is>
      </c>
      <c r="AX336" t="inlineStr">
        <is>
          <t/>
        </is>
      </c>
      <c r="AY336" t="inlineStr">
        <is>
          <t/>
        </is>
      </c>
      <c r="AZ336" t="inlineStr">
        <is>
          <t/>
        </is>
      </c>
      <c r="BA336" t="inlineStr">
        <is>
          <t/>
        </is>
      </c>
      <c r="BB336" s="2" t="inlineStr">
        <is>
          <t>a kiberbiztonság keresleti szegmense|
keresleti oldali iparág</t>
        </is>
      </c>
      <c r="BC336" s="2" t="inlineStr">
        <is>
          <t>3|
3</t>
        </is>
      </c>
      <c r="BD336" s="2" t="inlineStr">
        <is>
          <t xml:space="preserve">|
</t>
        </is>
      </c>
      <c r="BE336" t="inlineStr">
        <is>
          <t>kiberbiztonsági
termékeket és megoldásokat felhasználó iparág</t>
        </is>
      </c>
      <c r="BF336" s="2" t="inlineStr">
        <is>
          <t>industria della cibersicurezza sul versante della domanda|
industria sul versante della domanda</t>
        </is>
      </c>
      <c r="BG336" s="2" t="inlineStr">
        <is>
          <t>3|
3</t>
        </is>
      </c>
      <c r="BH336" s="2" t="inlineStr">
        <is>
          <t xml:space="preserve">|
</t>
        </is>
      </c>
      <c r="BI336" t="inlineStr">
        <is>
          <t>settore che fa uso di prodotti e soluzioni per la sicurezza informatica</t>
        </is>
      </c>
      <c r="BJ336" s="2" t="inlineStr">
        <is>
          <t>paklausos srities pramonės įmonė|
kibernetinio saugumo paklausos srities pramonės įmonė</t>
        </is>
      </c>
      <c r="BK336" s="2" t="inlineStr">
        <is>
          <t>3|
3</t>
        </is>
      </c>
      <c r="BL336" s="2" t="inlineStr">
        <is>
          <t xml:space="preserve">|
</t>
        </is>
      </c>
      <c r="BM336" t="inlineStr">
        <is>
          <t>įmonės, kurios naudoja kibernetinio saugumo produktus ir sprendimus</t>
        </is>
      </c>
      <c r="BN336" s="2" t="inlineStr">
        <is>
          <t>pieprasījuma puses industrija|
kiberdrošības pieprasījuma puses industrija</t>
        </is>
      </c>
      <c r="BO336" s="2" t="inlineStr">
        <is>
          <t>2|
2</t>
        </is>
      </c>
      <c r="BP336" s="2" t="inlineStr">
        <is>
          <t xml:space="preserve">|
</t>
        </is>
      </c>
      <c r="BQ336" t="inlineStr">
        <is>
          <t>kiberdrošības produktu un risinājumu pircēji, tostarp publiskās pārvaldes pārstāvji un kritiski svarīgu nozaru, piemēram, transporta, veselības, enerģētikas, finanšu nozares, pārstāvji</t>
        </is>
      </c>
      <c r="BR336" s="2" t="inlineStr">
        <is>
          <t>industrija tad-domanda taċ-ċibersigurtà|
industrija min-naħa tad-domanda</t>
        </is>
      </c>
      <c r="BS336" s="2" t="inlineStr">
        <is>
          <t>3|
3</t>
        </is>
      </c>
      <c r="BT336" s="2" t="inlineStr">
        <is>
          <t xml:space="preserve">|
</t>
        </is>
      </c>
      <c r="BU336" t="inlineStr">
        <is>
          <t>industrija li tikkonsuma prodotti u soluzzjonijiet taċ-ċibersigurtà</t>
        </is>
      </c>
      <c r="BV336" s="2" t="inlineStr">
        <is>
          <t>industrie aan de vraagzijde|
vraagzijde in de cyberbeveiligingssector</t>
        </is>
      </c>
      <c r="BW336" s="2" t="inlineStr">
        <is>
          <t>2|
2</t>
        </is>
      </c>
      <c r="BX336" s="2" t="inlineStr">
        <is>
          <t xml:space="preserve">|
</t>
        </is>
      </c>
      <c r="BY336" t="inlineStr">
        <is>
          <t>sectoren die gebruik maken van produkten en oplossingen op het gebied van cyberbeveiliging</t>
        </is>
      </c>
      <c r="BZ336" s="2" t="inlineStr">
        <is>
          <t>branża po stronie popytu</t>
        </is>
      </c>
      <c r="CA336" s="2" t="inlineStr">
        <is>
          <t>2</t>
        </is>
      </c>
      <c r="CB336" s="2" t="inlineStr">
        <is>
          <t/>
        </is>
      </c>
      <c r="CC336" t="inlineStr">
        <is>
          <t>branża korzystająca z produktów i rozwiązań w zakresie cyberbezpieczeństwa</t>
        </is>
      </c>
      <c r="CD336" s="2" t="inlineStr">
        <is>
          <t>indústria do lado da procura</t>
        </is>
      </c>
      <c r="CE336" s="2" t="inlineStr">
        <is>
          <t>3</t>
        </is>
      </c>
      <c r="CF336" s="2" t="inlineStr">
        <is>
          <t/>
        </is>
      </c>
      <c r="CG336" t="inlineStr">
        <is>
          <t>Indústria consumidora de produtos e soluções de cibersegurança.</t>
        </is>
      </c>
      <c r="CH336" s="2" t="inlineStr">
        <is>
          <t>sector al cererii în materie de securitate cibernetică|
sector al cererii</t>
        </is>
      </c>
      <c r="CI336" s="2" t="inlineStr">
        <is>
          <t>3|
3</t>
        </is>
      </c>
      <c r="CJ336" s="2" t="inlineStr">
        <is>
          <t xml:space="preserve">|
</t>
        </is>
      </c>
      <c r="CK336" t="inlineStr">
        <is>
          <t>sector care consumă produse și soluții de securitate cibernetică</t>
        </is>
      </c>
      <c r="CL336" s="2" t="inlineStr">
        <is>
          <t>odberateľský sektor|
odberateľské odvetvie</t>
        </is>
      </c>
      <c r="CM336" s="2" t="inlineStr">
        <is>
          <t>3|
3</t>
        </is>
      </c>
      <c r="CN336" s="2" t="inlineStr">
        <is>
          <t xml:space="preserve">|
</t>
        </is>
      </c>
      <c r="CO336" t="inlineStr">
        <is>
          <t>spotrebitelia kybernetickobezpečnostných
produktov a riešení</t>
        </is>
      </c>
      <c r="CP336" s="2" t="inlineStr">
        <is>
          <t>povpraševanje na trgu kibernetske varnosti|
panoga na strani povpraševanja</t>
        </is>
      </c>
      <c r="CQ336" s="2" t="inlineStr">
        <is>
          <t>3|
3</t>
        </is>
      </c>
      <c r="CR336" s="2" t="inlineStr">
        <is>
          <t xml:space="preserve">|
</t>
        </is>
      </c>
      <c r="CS336" t="inlineStr">
        <is>
          <t>kupci izdelkov in rešitev za kibernetsko varnost</t>
        </is>
      </c>
      <c r="CT336" s="2" t="inlineStr">
        <is>
          <t>bransch på efterfrågesidan</t>
        </is>
      </c>
      <c r="CU336" s="2" t="inlineStr">
        <is>
          <t>3</t>
        </is>
      </c>
      <c r="CV336" s="2" t="inlineStr">
        <is>
          <t/>
        </is>
      </c>
      <c r="CW336" t="inlineStr">
        <is>
          <t/>
        </is>
      </c>
    </row>
    <row r="337">
      <c r="A337" s="1" t="str">
        <f>HYPERLINK("https://iate.europa.eu/entry/result/897285/all", "897285")</f>
        <v>897285</v>
      </c>
      <c r="B337" t="inlineStr">
        <is>
          <t>TRADE;EDUCATION AND COMMUNICATIONS</t>
        </is>
      </c>
      <c r="C337" t="inlineStr">
        <is>
          <t>TRADE|marketing;EDUCATION AND COMMUNICATIONS|communications;EDUCATION AND COMMUNICATIONS|information technology and data processing</t>
        </is>
      </c>
      <c r="D337" t="inlineStr">
        <is>
          <t>yes</t>
        </is>
      </c>
      <c r="E337" t="inlineStr">
        <is>
          <t/>
        </is>
      </c>
      <c r="F337" s="2" t="inlineStr">
        <is>
          <t>електронна търговия</t>
        </is>
      </c>
      <c r="G337" s="2" t="inlineStr">
        <is>
          <t>4</t>
        </is>
      </c>
      <c r="H337" s="2" t="inlineStr">
        <is>
          <t/>
        </is>
      </c>
      <c r="I337" t="inlineStr">
        <is>
          <t>Електронна търговия е предоставянето на услуги на информационното общество.Услуги на информационното общество са такива услуги, включително предоставяне на търговски съобщения, които обикновено са възмездни и се предоставят от разстояние чрез използването на електронни средства след изрично изявление от страна на получателя на услугата.</t>
        </is>
      </c>
      <c r="J337" s="2" t="inlineStr">
        <is>
          <t>elektronické obchodování|
elektronický obchod</t>
        </is>
      </c>
      <c r="K337" s="2" t="inlineStr">
        <is>
          <t>2|
3</t>
        </is>
      </c>
      <c r="L337" s="2" t="inlineStr">
        <is>
          <t xml:space="preserve">|
</t>
        </is>
      </c>
      <c r="M337" t="inlineStr">
        <is>
          <t>poskytování služeb prostřednictvím elektronických prostředků</t>
        </is>
      </c>
      <c r="N337" s="2" t="inlineStr">
        <is>
          <t>e-handel|
elektronisk handel</t>
        </is>
      </c>
      <c r="O337" s="2" t="inlineStr">
        <is>
          <t>4|
4</t>
        </is>
      </c>
      <c r="P337" s="2" t="inlineStr">
        <is>
          <t xml:space="preserve">|
</t>
        </is>
      </c>
      <c r="Q337" t="inlineStr">
        <is>
          <t>E-handel er internet-baseret køb og salg af varer og tjenesteydelser.</t>
        </is>
      </c>
      <c r="R337" s="2" t="inlineStr">
        <is>
          <t>elektronischer Geschäftsverkehr|
E-Commerce|
elektronischer Handel</t>
        </is>
      </c>
      <c r="S337" s="2" t="inlineStr">
        <is>
          <t>3|
3|
3</t>
        </is>
      </c>
      <c r="T337" s="2" t="inlineStr">
        <is>
          <t xml:space="preserve">|
|
</t>
        </is>
      </c>
      <c r="U337" t="inlineStr">
        <is>
          <t>Sammelbegriff für wirtschaftliche Transaktionen, die sich auf die elektronische Verarbeitung und Übertragung von Daten stützen</t>
        </is>
      </c>
      <c r="V337" s="2" t="inlineStr">
        <is>
          <t>ηλεκτρονικό εμπόριο</t>
        </is>
      </c>
      <c r="W337" s="2" t="inlineStr">
        <is>
          <t>3</t>
        </is>
      </c>
      <c r="X337" s="2" t="inlineStr">
        <is>
          <t/>
        </is>
      </c>
      <c r="Y337" t="inlineStr">
        <is>
          <t>Conducting business on-line. This includes, for example, buying and selling products with digital cash and via Electronic Data Interchange (EDI).</t>
        </is>
      </c>
      <c r="Z337" s="2" t="inlineStr">
        <is>
          <t>e-commerce|
trade|
cybercommerce|
internet commerce|
digital commerce|
electronic commerce|
online commerce|
electronic trade|
electronic trade|
e-business|
e|
ecommerce|
EC</t>
        </is>
      </c>
      <c r="AA337" s="2" t="inlineStr">
        <is>
          <t>3|
1|
1|
1|
1|
3|
1|
1|
3|
1|
1|
1|
1</t>
        </is>
      </c>
      <c r="AB337" s="2" t="inlineStr">
        <is>
          <t xml:space="preserve">|
|
|
|
|
|
|
|
|
|
|
|
</t>
        </is>
      </c>
      <c r="AC337" t="inlineStr">
        <is>
          <t>wide range of activities based on the electronic processing and transmission of data, including electronic trading of goods and services, on-line delivery of digital content, electronic funds transfers, electronic share trading, public procurement, and so on</t>
        </is>
      </c>
      <c r="AD337" s="2" t="inlineStr">
        <is>
          <t>comercio electrónico</t>
        </is>
      </c>
      <c r="AE337" s="2" t="inlineStr">
        <is>
          <t>3</t>
        </is>
      </c>
      <c r="AF337" s="2" t="inlineStr">
        <is>
          <t/>
        </is>
      </c>
      <c r="AG337" t="inlineStr">
        <is>
          <t>Cualquier forma de transacción o intercambio de información comercial basada en la transmisión de datos sobre redes de comunicación como Internet.&lt;br&gt;[....] No sólo incluye la compra y venta electrónica de bienes, información o servicios, sino también el uso de la Red para actividades anteriores o posteriores a la venta, como son:&lt;br&gt;- la publicidad;&lt;br&gt;- la búsqueda de información sobre productos, proveedores, etc.;&lt;br&gt;- la negociación entre comprador y vendedor sobre precio, condiciones de entrega, etc.;&lt;br&gt;- la atención al cliente antes y después de la venta;&lt;br&gt;- la cumplimentación de trámites administrativos relacionados con la actividad comercial;&lt;br&gt;- la colaboración entre empresas con negocios comunes (a largo plazo o sólo de forma coyuntural).</t>
        </is>
      </c>
      <c r="AH337" s="2" t="inlineStr">
        <is>
          <t>e-kaubandus</t>
        </is>
      </c>
      <c r="AI337" s="2" t="inlineStr">
        <is>
          <t>3</t>
        </is>
      </c>
      <c r="AJ337" s="2" t="inlineStr">
        <is>
          <t/>
        </is>
      </c>
      <c r="AK337" t="inlineStr">
        <is>
          <t>kauba või teenuse müügiks pakkumine ja müük Internetis ilma osapoolte üheaegse füüsilise kohalolekuta.</t>
        </is>
      </c>
      <c r="AL337" s="2" t="inlineStr">
        <is>
          <t>nettikauppa|
verkkokauppa|
sähköinen kaupankäynti</t>
        </is>
      </c>
      <c r="AM337" s="2" t="inlineStr">
        <is>
          <t>3|
3|
3</t>
        </is>
      </c>
      <c r="AN337" s="2" t="inlineStr">
        <is>
          <t xml:space="preserve">|
|
</t>
        </is>
      </c>
      <c r="AO337" t="inlineStr">
        <is>
          <t>"tavaroiden ja palvelujen ostaminen ja myyminen tietoverkon välityksellä"</t>
        </is>
      </c>
      <c r="AP337" s="2" t="inlineStr">
        <is>
          <t>commerce électronique</t>
        </is>
      </c>
      <c r="AQ337" s="2" t="inlineStr">
        <is>
          <t>3</t>
        </is>
      </c>
      <c r="AR337" s="2" t="inlineStr">
        <is>
          <t/>
        </is>
      </c>
      <c r="AS337" t="inlineStr">
        <is>
          <t>Expression qui recouvre tout ce qui touche à la vente et à l'achat de produits et de services sur Internet : présentation des produits et des services en ligne dans des catalogues ou des boutiques, prise de commande, facturation, service clients, gestion des transactions et des règlements.</t>
        </is>
      </c>
      <c r="AT337" s="2" t="inlineStr">
        <is>
          <t>r-thráchtáil|
ríomhthráchtáil</t>
        </is>
      </c>
      <c r="AU337" s="2" t="inlineStr">
        <is>
          <t>3|
3</t>
        </is>
      </c>
      <c r="AV337" s="2" t="inlineStr">
        <is>
          <t xml:space="preserve">|
</t>
        </is>
      </c>
      <c r="AW337" t="inlineStr">
        <is>
          <t>réimse leathan de ghníomhaíochta atá bunaithe ar phróiseál agus tarchur leictreonach sonraí, lena n-áirítear earraí agus seirbhísí a thrádáil go leictreonach, ábhar digiteach a sheachadadh ar líne, aistriú leictreonach cistí, scaireanna a thrádáil go leictreonach, soláthar poiblí, srl.</t>
        </is>
      </c>
      <c r="AX337" s="2" t="inlineStr">
        <is>
          <t>e-trgovina|
elektronička trgovina</t>
        </is>
      </c>
      <c r="AY337" s="2" t="inlineStr">
        <is>
          <t>3|
3</t>
        </is>
      </c>
      <c r="AZ337" s="2" t="inlineStr">
        <is>
          <t xml:space="preserve">|
</t>
        </is>
      </c>
      <c r="BA337" t="inlineStr">
        <is>
          <t>omogućuje kao sastavni dio elektroničkog poslovanja na E-tržištu svojim internetskim posjetiteljima tj. kupcu naručivanje proizvoda putem Interneta</t>
        </is>
      </c>
      <c r="BB337" s="2" t="inlineStr">
        <is>
          <t>e-kereskedelem|
elektronikus kereskedelem</t>
        </is>
      </c>
      <c r="BC337" s="2" t="inlineStr">
        <is>
          <t>4|
4</t>
        </is>
      </c>
      <c r="BD337" s="2" t="inlineStr">
        <is>
          <t xml:space="preserve">|
</t>
        </is>
      </c>
      <c r="BE337" t="inlineStr">
        <is>
          <t>az üzleti tranzakcióknak minden olyan formája, melyek során a felek inkább elektronikus, mint fizikai úton, vagy közvetlenül érintkeznek</t>
        </is>
      </c>
      <c r="BF337" s="2" t="inlineStr">
        <is>
          <t>commercio elettronico|
e-commerce|
commercio digitale</t>
        </is>
      </c>
      <c r="BG337" s="2" t="inlineStr">
        <is>
          <t>3|
2|
3</t>
        </is>
      </c>
      <c r="BH337" s="2" t="inlineStr">
        <is>
          <t xml:space="preserve">|
|
</t>
        </is>
      </c>
      <c r="BI337" t="inlineStr">
        <is>
          <t>svolgimento di attività commerciali per via elettronica basato sull'elaborazione e la trasmissione di dati, sempre per via elettronica</t>
        </is>
      </c>
      <c r="BJ337" s="2" t="inlineStr">
        <is>
          <t>elektroninė prekyba|
e. prekyba</t>
        </is>
      </c>
      <c r="BK337" s="2" t="inlineStr">
        <is>
          <t>4|
3</t>
        </is>
      </c>
      <c r="BL337" s="2" t="inlineStr">
        <is>
          <t xml:space="preserve">preferred|
</t>
        </is>
      </c>
      <c r="BM337" t="inlineStr">
        <is>
          <t>prekių pirkimas ir pardavimas naudojant žiniatinklį</t>
        </is>
      </c>
      <c r="BN337" s="2" t="inlineStr">
        <is>
          <t>e-komercija|
elektroniskā tirdzniecība|
elektroniskā komercija</t>
        </is>
      </c>
      <c r="BO337" s="2" t="inlineStr">
        <is>
          <t>3|
1|
3</t>
        </is>
      </c>
      <c r="BP337" s="2" t="inlineStr">
        <is>
          <t xml:space="preserve">|
|
</t>
        </is>
      </c>
      <c r="BQ337" t="inlineStr">
        <is>
          <t>uzņēmējdarbības veikšana ar elektronisko sakaru līdzekļu, tostarp ar interneta starpniecību</t>
        </is>
      </c>
      <c r="BR337" s="2" t="inlineStr">
        <is>
          <t>kummerċ elettroniku|
e-kummerċ</t>
        </is>
      </c>
      <c r="BS337" s="2" t="inlineStr">
        <is>
          <t>4|
3</t>
        </is>
      </c>
      <c r="BT337" s="2" t="inlineStr">
        <is>
          <t xml:space="preserve">|
</t>
        </is>
      </c>
      <c r="BU337" t="inlineStr">
        <is>
          <t>firxa ta' attivitajiet ibbażati fuq l-ipproċessar u t-trasmissjoni ta' data b'mezzi elettroniċi, inkluż in-negozju elettroniku ta' merkanzija u servizzi, il-kunsinna online ta' kontenut diġitali, it-trasferiment elettroniku ta' fondi u attivitajiet oħra</t>
        </is>
      </c>
      <c r="BV337" s="2" t="inlineStr">
        <is>
          <t>e-commerce|
elektronische handel</t>
        </is>
      </c>
      <c r="BW337" s="2" t="inlineStr">
        <is>
          <t>3|
3</t>
        </is>
      </c>
      <c r="BX337" s="2" t="inlineStr">
        <is>
          <t xml:space="preserve">|
</t>
        </is>
      </c>
      <c r="BY337" t="inlineStr">
        <is>
          <t>verzamelnaam voor commerciële transacties die op digitale wijze worden afgehandeld</t>
        </is>
      </c>
      <c r="BZ337" s="2" t="inlineStr">
        <is>
          <t>e-handel|
handel elektroniczny</t>
        </is>
      </c>
      <c r="CA337" s="2" t="inlineStr">
        <is>
          <t>3|
3</t>
        </is>
      </c>
      <c r="CB337" s="2" t="inlineStr">
        <is>
          <t>|
preferred</t>
        </is>
      </c>
      <c r="CC337" t="inlineStr">
        <is>
          <t>rozmaite procedury wykorzystujące środki i urządzenia elektroniczne (telefon stacjonarny i komórkowy, faks, Internet, telewizję) w celu zawarcia transakcji finansowej</t>
        </is>
      </c>
      <c r="CD337" s="2" t="inlineStr">
        <is>
          <t>comércio eletrónico|
trocas comerciais eletrónicas|
cibercomércio</t>
        </is>
      </c>
      <c r="CE337" s="2" t="inlineStr">
        <is>
          <t>4|
4|
2</t>
        </is>
      </c>
      <c r="CF337" s="2" t="inlineStr">
        <is>
          <t xml:space="preserve">|
|
</t>
        </is>
      </c>
      <c r="CG337" t="inlineStr">
        <is>
          <t>Comércio feito por via electrónica, designadamente a Internet, cujas duas principais componentes são as transacções de retalho, ou seja, de empresa a consumidor, e as transacções de empresa a empresa.</t>
        </is>
      </c>
      <c r="CH337" s="2" t="inlineStr">
        <is>
          <t>comerț electronic</t>
        </is>
      </c>
      <c r="CI337" s="2" t="inlineStr">
        <is>
          <t>3</t>
        </is>
      </c>
      <c r="CJ337" s="2" t="inlineStr">
        <is>
          <t/>
        </is>
      </c>
      <c r="CK337" t="inlineStr">
        <is>
          <t>numeroase activități, bazate pe prelucrarea și transmiterea electronică a datelor, printre care se numără comerțul de bunuri și de servicii, transmiterea electronică de informații digitale, transferurile electronice de fonduri, activitățile bursiere, achizițiile publice etc.</t>
        </is>
      </c>
      <c r="CL337" s="2" t="inlineStr">
        <is>
          <t>elektronický obchod</t>
        </is>
      </c>
      <c r="CM337" s="2" t="inlineStr">
        <is>
          <t>3</t>
        </is>
      </c>
      <c r="CN337" s="2" t="inlineStr">
        <is>
          <t/>
        </is>
      </c>
      <c r="CO337" t="inlineStr">
        <is>
          <t>obchod založený na elektronickom spracovaní &lt;br&gt;a prenose údajov, ktorý zahŕňa rôzne činnosti vrátane obchodovania s tovarom a službami, dodania digitálneho obsahu online, elektronických prevodov finančných prostriedkov, elektronického obchodovania s cennými papiermi, verejného obstarávania atď.</t>
        </is>
      </c>
      <c r="CP337" s="2" t="inlineStr">
        <is>
          <t>elektronsko trgovanje|
e-trgovanje</t>
        </is>
      </c>
      <c r="CQ337" s="2" t="inlineStr">
        <is>
          <t>3|
3</t>
        </is>
      </c>
      <c r="CR337" s="2" t="inlineStr">
        <is>
          <t xml:space="preserve">|
</t>
        </is>
      </c>
      <c r="CS337" t="inlineStr">
        <is>
          <t>opravljanje trgovinskih poslov prek interneta (kupovanje ali prodajanje proizvodov in storitev)</t>
        </is>
      </c>
      <c r="CT337" s="2" t="inlineStr">
        <is>
          <t>e-handel|
elektronisk handel|
näthandel</t>
        </is>
      </c>
      <c r="CU337" s="2" t="inlineStr">
        <is>
          <t>3|
3|
2</t>
        </is>
      </c>
      <c r="CV337" s="2" t="inlineStr">
        <is>
          <t xml:space="preserve">|
|
</t>
        </is>
      </c>
      <c r="CW337" t="inlineStr">
        <is>
          <t>&lt;i&gt;e-handel, elektronisk handel, näthandel&lt;/i&gt;, distanshandel som sker med hjälp av fast eller mobil datakommunikation.</t>
        </is>
      </c>
    </row>
    <row r="338">
      <c r="A338" s="1" t="str">
        <f>HYPERLINK("https://iate.europa.eu/entry/result/3580229/all", "3580229")</f>
        <v>3580229</v>
      </c>
      <c r="B338" t="inlineStr">
        <is>
          <t>EDUCATION AND COMMUNICATIONS</t>
        </is>
      </c>
      <c r="C338" t="inlineStr">
        <is>
          <t>EDUCATION AND COMMUNICATIONS|information technology and data processing|computer system|information security</t>
        </is>
      </c>
      <c r="D338" t="inlineStr">
        <is>
          <t>yes</t>
        </is>
      </c>
      <c r="E338" t="inlineStr">
        <is>
          <t/>
        </is>
      </c>
      <c r="F338" s="2" t="inlineStr">
        <is>
          <t>ECSO|
Европейска организация за киберсигурност</t>
        </is>
      </c>
      <c r="G338" s="2" t="inlineStr">
        <is>
          <t>3|
3</t>
        </is>
      </c>
      <c r="H338" s="2" t="inlineStr">
        <is>
          <t xml:space="preserve">|
</t>
        </is>
      </c>
      <c r="I338" t="inlineStr">
        <is>
          <t>европейско публично-частно партньорство в областта на киберсигурността, създадено през 2016 г. по програмата за изследвания и иновации Хоризонт 2020, което ще включва и членове на националните, регионалните и местните публични администрации, изследователските центрове и академичните среди</t>
        </is>
      </c>
      <c r="J338" s="2" t="inlineStr">
        <is>
          <t>ESCO|
Evropská organizace pro kybernetickou bezpečnost</t>
        </is>
      </c>
      <c r="K338" s="2" t="inlineStr">
        <is>
          <t>3|
3</t>
        </is>
      </c>
      <c r="L338" s="2" t="inlineStr">
        <is>
          <t xml:space="preserve">|
</t>
        </is>
      </c>
      <c r="M338" t="inlineStr">
        <is>
          <t>organizace, jejímž hlavním cílem je rozvíjet konkurenceschopný evropský kybernetický ekosystém, podporovat ochranu evropského jednotného digitálního trhu prostřednictvím důvěryhodných řešení pro kybernetickou bezpečnost a přispět k pokroku v oblasti evropské digitální autonomie</t>
        </is>
      </c>
      <c r="N338" s="2" t="inlineStr">
        <is>
          <t>Den Europæiske Cybersikkerhedsorganisation|
ECSO</t>
        </is>
      </c>
      <c r="O338" s="2" t="inlineStr">
        <is>
          <t>3|
3</t>
        </is>
      </c>
      <c r="P338" s="2" t="inlineStr">
        <is>
          <t xml:space="preserve">|
</t>
        </is>
      </c>
      <c r="Q338" t="inlineStr">
        <is>
          <t/>
        </is>
      </c>
      <c r="R338" s="2" t="inlineStr">
        <is>
          <t>ECSO|
Europäische Cybersicherheitsorganisation</t>
        </is>
      </c>
      <c r="S338" s="2" t="inlineStr">
        <is>
          <t>3|
3</t>
        </is>
      </c>
      <c r="T338" s="2" t="inlineStr">
        <is>
          <t xml:space="preserve">|
</t>
        </is>
      </c>
      <c r="U338" t="inlineStr">
        <is>
          <t>im Juni 2016 gegründete Vereinigung, die die vertragliche Gegenpartei der Europäischen Kommission bei der Umsetzung der vertraglichen öffentlich-privaten Partnerschaft (cPPP) für Cybersicherheit vertritt und deren Hauptziel darin besteht, das europäische Cybersicherheits-Ökosystem zu entwickeln, den Schutz des europäischen digitalen Binnenmarkts zu unterstützen und letztlich zur Weiterentwicklung der europäischen digitalen Autonomie beizutragen</t>
        </is>
      </c>
      <c r="V338" s="2" t="inlineStr">
        <is>
          <t>Ευρωπαϊκός Οργανισμός για την Ασφάλεια στον Κυβερνοχώρο</t>
        </is>
      </c>
      <c r="W338" s="2" t="inlineStr">
        <is>
          <t>3</t>
        </is>
      </c>
      <c r="X338" s="2" t="inlineStr">
        <is>
          <t/>
        </is>
      </c>
      <c r="Y338" t="inlineStr">
        <is>
          <t/>
        </is>
      </c>
      <c r="Z338" s="2" t="inlineStr">
        <is>
          <t>European Cybersecurity Organisation|
European Cyber Security Organisation|
ECSO</t>
        </is>
      </c>
      <c r="AA338" s="2" t="inlineStr">
        <is>
          <t>2|
3|
3</t>
        </is>
      </c>
      <c r="AB338" s="2" t="inlineStr">
        <is>
          <t xml:space="preserve">|
|
</t>
        </is>
      </c>
      <c r="AC338" t="inlineStr">
        <is>
          <t>organisation established in June 2016, which represents the industry-led contractual counterpart to the European Commission for the implementation of the Cyber Security contractual Public-Private Partnership (cPPP) and whose main objective is to support all types of initiatives or projects that aim to develop, promote and encourage European cybersecurity</t>
        </is>
      </c>
      <c r="AD338" s="2" t="inlineStr">
        <is>
          <t>Organización Europea de Ciberseguridad|
ECSO</t>
        </is>
      </c>
      <c r="AE338" s="2" t="inlineStr">
        <is>
          <t>3|
3</t>
        </is>
      </c>
      <c r="AF338" s="2" t="inlineStr">
        <is>
          <t xml:space="preserve">|
</t>
        </is>
      </c>
      <c r="AG338" t="inlineStr">
        <is>
          <t>Asociación público-privada sobre ciberseguridad europea creada en 2016 en el marco del programa de investigación e innovación Horizonte 2020 [ &lt;a href="/entry/result/3538976/all" id="ENTRY_TO_ENTRY_CONVERTER" target="_blank"&gt;IATE:3538976&lt;/a&gt; ]. Su objetivo es fomentar la cooperación en las primeras etapas del proceso de investigación e innovación y construir soluciones de ciberseguridad para diversos sectores, como la energía, la salud, el transporte y las finanzas.</t>
        </is>
      </c>
      <c r="AH338" s="2" t="inlineStr">
        <is>
          <t>ECSO|
Euroopa Küberturvalisuse Organisatsioon</t>
        </is>
      </c>
      <c r="AI338" s="2" t="inlineStr">
        <is>
          <t>3|
3</t>
        </is>
      </c>
      <c r="AJ338" s="2" t="inlineStr">
        <is>
          <t xml:space="preserve">|
</t>
        </is>
      </c>
      <c r="AK338" t="inlineStr">
        <is>
          <t/>
        </is>
      </c>
      <c r="AL338" s="2" t="inlineStr">
        <is>
          <t>Euroopan kyberturvallisuusjärjestö</t>
        </is>
      </c>
      <c r="AM338" s="2" t="inlineStr">
        <is>
          <t>3</t>
        </is>
      </c>
      <c r="AN338" s="2" t="inlineStr">
        <is>
          <t/>
        </is>
      </c>
      <c r="AO338" t="inlineStr">
        <is>
          <t>sopimusperusteisessa julkisen ja yksityisen sektorin kyberturvallisuuskumppanuudessa komission vastapuolena toimiva järjestö, jonka päätavoitteena on kehittää kilpailukykyinen eurooppalainen kyberturvallisuuden ekosysteemi, tukea Euroopan digitaalisten sisämarkkinoiden suojaamista ja edistää Euroopan digitaalista riippumattomuutta</t>
        </is>
      </c>
      <c r="AP338" s="2" t="inlineStr">
        <is>
          <t>ECSO|
Organisation européenne pour la cybersécurité</t>
        </is>
      </c>
      <c r="AQ338" s="2" t="inlineStr">
        <is>
          <t>3|
3</t>
        </is>
      </c>
      <c r="AR338" s="2" t="inlineStr">
        <is>
          <t xml:space="preserve">|
</t>
        </is>
      </c>
      <c r="AS338" t="inlineStr">
        <is>
          <t>organisation créée en juin 2016, qui est l'homologue de la Commission dans le cadre du partenariat public-privé contractuel en matière de cybersécurité au titre d'Horizon 2020 et dont l'objectif principal est de soutenir tout type d'initiative ou de projet ayant pour but de développer, de promouvoir et d'encourager la cybersécurité européenne</t>
        </is>
      </c>
      <c r="AT338" s="2" t="inlineStr">
        <is>
          <t>an Eagraíocht Eorpach um Chibearshlándáil</t>
        </is>
      </c>
      <c r="AU338" s="2" t="inlineStr">
        <is>
          <t>3</t>
        </is>
      </c>
      <c r="AV338" s="2" t="inlineStr">
        <is>
          <t/>
        </is>
      </c>
      <c r="AW338" t="inlineStr">
        <is>
          <t/>
        </is>
      </c>
      <c r="AX338" s="2" t="inlineStr">
        <is>
          <t>Europska organizacija za kibersigurnost</t>
        </is>
      </c>
      <c r="AY338" s="2" t="inlineStr">
        <is>
          <t>3</t>
        </is>
      </c>
      <c r="AZ338" s="2" t="inlineStr">
        <is>
          <t/>
        </is>
      </c>
      <c r="BA338" t="inlineStr">
        <is>
          <t/>
        </is>
      </c>
      <c r="BB338" s="2" t="inlineStr">
        <is>
          <t>ECSO|
Európai Kiberbiztonsági Szervezet</t>
        </is>
      </c>
      <c r="BC338" s="2" t="inlineStr">
        <is>
          <t>3|
3</t>
        </is>
      </c>
      <c r="BD338" s="2" t="inlineStr">
        <is>
          <t xml:space="preserve">|
</t>
        </is>
      </c>
      <c r="BE338" t="inlineStr">
        <is>
          <t>2016-ban létrehozott nonprofit szervezet, amely a kiberbiztonsági piac szereplőit tömöríti, és a Bizottság partnere a kiberbiztonsági köz-magán társulások végrehajtásában, amelyek célja, hogy Európa felkészültebb legyen a kibertámadásokkal szemben, és javuljon az európai kiberbiztonsági ágazat versenyképessége</t>
        </is>
      </c>
      <c r="BF338" s="2" t="inlineStr">
        <is>
          <t>ECSO|
Organizzazione europea per la cibersicurezza</t>
        </is>
      </c>
      <c r="BG338" s="2" t="inlineStr">
        <is>
          <t>3|
3</t>
        </is>
      </c>
      <c r="BH338" s="2" t="inlineStr">
        <is>
          <t xml:space="preserve">|
</t>
        </is>
      </c>
      <c r="BI338" t="inlineStr">
        <is>
          <t>organizzazione creata nel giugno 2016 che costituisce la controparte della Commissione nel partenariato pubblico-privato contrattuale sulla cibersicurezza nell'ambito di Orizzonte 2020 e il cui obiettivo principale è sostenere le iniziative o i progetti volti a sviluppare, promuovere e incoraggiare la cibersicurezza europea</t>
        </is>
      </c>
      <c r="BJ338" s="2" t="inlineStr">
        <is>
          <t>Europos kibernetinio saugumo organizacija</t>
        </is>
      </c>
      <c r="BK338" s="2" t="inlineStr">
        <is>
          <t>3</t>
        </is>
      </c>
      <c r="BL338" s="2" t="inlineStr">
        <is>
          <t/>
        </is>
      </c>
      <c r="BM338" t="inlineStr">
        <is>
          <t/>
        </is>
      </c>
      <c r="BN338" s="2" t="inlineStr">
        <is>
          <t>Eiropas Kiberdrošības organizācija|
&lt;i&gt; ECSO &lt;/i&gt;</t>
        </is>
      </c>
      <c r="BO338" s="2" t="inlineStr">
        <is>
          <t>2|
2</t>
        </is>
      </c>
      <c r="BP338" s="2" t="inlineStr">
        <is>
          <t xml:space="preserve">|
</t>
        </is>
      </c>
      <c r="BQ338" t="inlineStr">
        <is>
          <t>2016. gada jūnijā izveidota organizācija, kuras galvenais uzdevums ir atbalstīt visu veidu iniciatīvas vai projektus ar mērķi attīstīt, popularizēt un veicināt Eiropas kiberdrošību</t>
        </is>
      </c>
      <c r="BR338" s="2" t="inlineStr">
        <is>
          <t>Organizzazzjoni Ewropea taċ-Ċibersigurtà</t>
        </is>
      </c>
      <c r="BS338" s="2" t="inlineStr">
        <is>
          <t>3</t>
        </is>
      </c>
      <c r="BT338" s="2" t="inlineStr">
        <is>
          <t/>
        </is>
      </c>
      <c r="BU338" t="inlineStr">
        <is>
          <t>organizzazzjoni mwaqqfa f'Ġunju 2016 li hija l-kontroparti privata tal-Kummissjoni Ewropea fl-implimentazzjoni tas-Sħubija Pubblika-Privata Kuntrattwali dwar iċ-Ċibersigurtà u li l-għan prinċipali tagħha huwa li tappoġġa kull tip ta' inizjattiva jew proġett li jkollu l-mira li jiżviluppa, jippromwovi jew iħeġġeġ iċ-Ċibersigurtà Ewropea</t>
        </is>
      </c>
      <c r="BV338" s="2" t="inlineStr">
        <is>
          <t>Europese organisatie voor cyberbeveiliging|
European Cyber Security Organisation|
ECSO</t>
        </is>
      </c>
      <c r="BW338" s="2" t="inlineStr">
        <is>
          <t>2|
2|
2</t>
        </is>
      </c>
      <c r="BX338" s="2" t="inlineStr">
        <is>
          <t xml:space="preserve">|
|
</t>
        </is>
      </c>
      <c r="BY338" t="inlineStr">
        <is>
          <t>in 2016 opgerichte organisatie die samen met de Europese Commissie het publiek-private partnerschap voor cyberbeveiliging vormt en de cyberdreigingen moet aanpakken, de samenwerking op cyberbeveiligingsgebied tussen publieke en private actoren moet bevorderen, en tot innovatieve oplossingen en systemen moet komen</t>
        </is>
      </c>
      <c r="BZ338" s="2" t="inlineStr">
        <is>
          <t>Europejska Organizacja ds. Cyberbezpieczeństwa|
ECSO</t>
        </is>
      </c>
      <c r="CA338" s="2" t="inlineStr">
        <is>
          <t>3|
3</t>
        </is>
      </c>
      <c r="CB338" s="2" t="inlineStr">
        <is>
          <t xml:space="preserve">|
</t>
        </is>
      </c>
      <c r="CC338" t="inlineStr">
        <is>
          <t>powstała w czerwcu 2016 r. w celu ułatwienia kontraktowego partnerstwa publiczno-prywatnego (cPPP) w cyberprzestrzeni pomiędzy sektorem prywatnym, Komisją Europejską a administracją publiczną państw członkowskich. Członkami ECSO są liczni interesariusze reprezentujący m.in. duże firmy, MŚP i start-upy, ośrodki badawcze, uniwersytety, stowarzyszenia, a także administracje lokalne, regionalne i krajowe w państwach członkowskich UE, państw wchodzących w skład Europejskiego Obszaru Gospodarczego (EEA) oraz Europejskiego Stowarzyszenia Wolnego Handlu (EFTA) oraz kraje stowarzyszone w programie UE „Horyzont 2020” (H2020)</t>
        </is>
      </c>
      <c r="CD338" s="2" t="inlineStr">
        <is>
          <t>Organização Europeia para Cibersegurança|
ECSO</t>
        </is>
      </c>
      <c r="CE338" s="2" t="inlineStr">
        <is>
          <t>3|
3</t>
        </is>
      </c>
      <c r="CF338" s="2" t="inlineStr">
        <is>
          <t xml:space="preserve">|
</t>
        </is>
      </c>
      <c r="CG338" t="inlineStr">
        <is>
          <t>Organização criada em junho de 2016 que funciona como contraparte da Comissão na parceria público-privada contratual para a cibersegurança ao abrigo do Horizonte 2020, e cujo principal objectivo é aproximar entidades privadas e públicas a fim de desenvolver soluções e tecnologias de segurança inovadoras.</t>
        </is>
      </c>
      <c r="CH338" s="2" t="inlineStr">
        <is>
          <t>Organizația Europeană de Securitate Cibernetică</t>
        </is>
      </c>
      <c r="CI338" s="2" t="inlineStr">
        <is>
          <t>3</t>
        </is>
      </c>
      <c r="CJ338" s="2" t="inlineStr">
        <is>
          <t/>
        </is>
      </c>
      <c r="CK338" t="inlineStr">
        <is>
          <t/>
        </is>
      </c>
      <c r="CL338" s="2" t="inlineStr">
        <is>
          <t>Európska organizácia kybernetickej bezpečnosti|
ECSO</t>
        </is>
      </c>
      <c r="CM338" s="2" t="inlineStr">
        <is>
          <t>3|
3</t>
        </is>
      </c>
      <c r="CN338" s="2" t="inlineStr">
        <is>
          <t xml:space="preserve">|
</t>
        </is>
      </c>
      <c r="CO338" t="inlineStr">
        <is>
          <t>nezisková organizácia so sídlom v Bruseli, ktorej hlavným cieľom je podporovať všetky druhy iniciatív alebo projektov zameraných na rozvoj, propagáciu a podporu európskej kybernetickej bezpečnosti, podporu a ochranu európskeho digitálneho jednotného trhu pred kybernetickými hrozbami, ako aj rozvoj a rast konkurencieschopnosti v odvetví informačno-komunikačných technológií</t>
        </is>
      </c>
      <c r="CP338" s="2" t="inlineStr">
        <is>
          <t>Evropska organizacija za kibernetsko varnost</t>
        </is>
      </c>
      <c r="CQ338" s="2" t="inlineStr">
        <is>
          <t>2</t>
        </is>
      </c>
      <c r="CR338" s="2" t="inlineStr">
        <is>
          <t/>
        </is>
      </c>
      <c r="CS338" t="inlineStr">
        <is>
          <t/>
        </is>
      </c>
      <c r="CT338" s="2" t="inlineStr">
        <is>
          <t>Europeiska cybersäkerhetsorganisationen|
Ecso</t>
        </is>
      </c>
      <c r="CU338" s="2" t="inlineStr">
        <is>
          <t>3|
3</t>
        </is>
      </c>
      <c r="CV338" s="2" t="inlineStr">
        <is>
          <t xml:space="preserve">|
</t>
        </is>
      </c>
      <c r="CW338" t="inlineStr">
        <is>
          <t/>
        </is>
      </c>
    </row>
    <row r="339">
      <c r="A339" s="1" t="str">
        <f>HYPERLINK("https://iate.europa.eu/entry/result/1074736/all", "1074736")</f>
        <v>1074736</v>
      </c>
      <c r="B339" t="inlineStr">
        <is>
          <t>EDUCATION AND COMMUNICATIONS</t>
        </is>
      </c>
      <c r="C339" t="inlineStr">
        <is>
          <t>EDUCATION AND COMMUNICATIONS|information technology and data processing</t>
        </is>
      </c>
      <c r="D339" t="inlineStr">
        <is>
          <t>no</t>
        </is>
      </c>
      <c r="E339" t="inlineStr">
        <is>
          <t/>
        </is>
      </c>
      <c r="F339" t="inlineStr">
        <is>
          <t/>
        </is>
      </c>
      <c r="G339" t="inlineStr">
        <is>
          <t/>
        </is>
      </c>
      <c r="H339" t="inlineStr">
        <is>
          <t/>
        </is>
      </c>
      <c r="I339" t="inlineStr">
        <is>
          <t/>
        </is>
      </c>
      <c r="J339" t="inlineStr">
        <is>
          <t/>
        </is>
      </c>
      <c r="K339" t="inlineStr">
        <is>
          <t/>
        </is>
      </c>
      <c r="L339" t="inlineStr">
        <is>
          <t/>
        </is>
      </c>
      <c r="M339" t="inlineStr">
        <is>
          <t/>
        </is>
      </c>
      <c r="N339" s="2" t="inlineStr">
        <is>
          <t>datafusion</t>
        </is>
      </c>
      <c r="O339" s="2" t="inlineStr">
        <is>
          <t>3</t>
        </is>
      </c>
      <c r="P339" s="2" t="inlineStr">
        <is>
          <t/>
        </is>
      </c>
      <c r="Q339" t="inlineStr">
        <is>
          <t/>
        </is>
      </c>
      <c r="R339" s="2" t="inlineStr">
        <is>
          <t>Datenverknüpfung</t>
        </is>
      </c>
      <c r="S339" s="2" t="inlineStr">
        <is>
          <t>3</t>
        </is>
      </c>
      <c r="T339" s="2" t="inlineStr">
        <is>
          <t/>
        </is>
      </c>
      <c r="U339" t="inlineStr">
        <is>
          <t/>
        </is>
      </c>
      <c r="V339" s="2" t="inlineStr">
        <is>
          <t>συγχώνευση δεδομένων</t>
        </is>
      </c>
      <c r="W339" s="2" t="inlineStr">
        <is>
          <t>3</t>
        </is>
      </c>
      <c r="X339" s="2" t="inlineStr">
        <is>
          <t/>
        </is>
      </c>
      <c r="Y339" t="inlineStr">
        <is>
          <t/>
        </is>
      </c>
      <c r="Z339" s="2" t="inlineStr">
        <is>
          <t>data fusion</t>
        </is>
      </c>
      <c r="AA339" s="2" t="inlineStr">
        <is>
          <t>3</t>
        </is>
      </c>
      <c r="AB339" s="2" t="inlineStr">
        <is>
          <t/>
        </is>
      </c>
      <c r="AC339" t="inlineStr">
        <is>
          <t/>
        </is>
      </c>
      <c r="AD339" s="2" t="inlineStr">
        <is>
          <t>fusión de datos</t>
        </is>
      </c>
      <c r="AE339" s="2" t="inlineStr">
        <is>
          <t>3</t>
        </is>
      </c>
      <c r="AF339" s="2" t="inlineStr">
        <is>
          <t/>
        </is>
      </c>
      <c r="AG339" t="inlineStr">
        <is>
          <t/>
        </is>
      </c>
      <c r="AH339" t="inlineStr">
        <is>
          <t/>
        </is>
      </c>
      <c r="AI339" t="inlineStr">
        <is>
          <t/>
        </is>
      </c>
      <c r="AJ339" t="inlineStr">
        <is>
          <t/>
        </is>
      </c>
      <c r="AK339" t="inlineStr">
        <is>
          <t/>
        </is>
      </c>
      <c r="AL339" t="inlineStr">
        <is>
          <t/>
        </is>
      </c>
      <c r="AM339" t="inlineStr">
        <is>
          <t/>
        </is>
      </c>
      <c r="AN339" t="inlineStr">
        <is>
          <t/>
        </is>
      </c>
      <c r="AO339" t="inlineStr">
        <is>
          <t/>
        </is>
      </c>
      <c r="AP339" s="2" t="inlineStr">
        <is>
          <t>fusion de données</t>
        </is>
      </c>
      <c r="AQ339" s="2" t="inlineStr">
        <is>
          <t>3</t>
        </is>
      </c>
      <c r="AR339" s="2" t="inlineStr">
        <is>
          <t/>
        </is>
      </c>
      <c r="AS339" t="inlineStr">
        <is>
          <t/>
        </is>
      </c>
      <c r="AT339" t="inlineStr">
        <is>
          <t/>
        </is>
      </c>
      <c r="AU339" t="inlineStr">
        <is>
          <t/>
        </is>
      </c>
      <c r="AV339" t="inlineStr">
        <is>
          <t/>
        </is>
      </c>
      <c r="AW339" t="inlineStr">
        <is>
          <t/>
        </is>
      </c>
      <c r="AX339" t="inlineStr">
        <is>
          <t/>
        </is>
      </c>
      <c r="AY339" t="inlineStr">
        <is>
          <t/>
        </is>
      </c>
      <c r="AZ339" t="inlineStr">
        <is>
          <t/>
        </is>
      </c>
      <c r="BA339" t="inlineStr">
        <is>
          <t/>
        </is>
      </c>
      <c r="BB339" t="inlineStr">
        <is>
          <t/>
        </is>
      </c>
      <c r="BC339" t="inlineStr">
        <is>
          <t/>
        </is>
      </c>
      <c r="BD339" t="inlineStr">
        <is>
          <t/>
        </is>
      </c>
      <c r="BE339" t="inlineStr">
        <is>
          <t/>
        </is>
      </c>
      <c r="BF339" s="2" t="inlineStr">
        <is>
          <t>fusione dei dati</t>
        </is>
      </c>
      <c r="BG339" s="2" t="inlineStr">
        <is>
          <t>3</t>
        </is>
      </c>
      <c r="BH339" s="2" t="inlineStr">
        <is>
          <t/>
        </is>
      </c>
      <c r="BI339" t="inlineStr">
        <is>
          <t/>
        </is>
      </c>
      <c r="BJ339" t="inlineStr">
        <is>
          <t/>
        </is>
      </c>
      <c r="BK339" t="inlineStr">
        <is>
          <t/>
        </is>
      </c>
      <c r="BL339" t="inlineStr">
        <is>
          <t/>
        </is>
      </c>
      <c r="BM339" t="inlineStr">
        <is>
          <t/>
        </is>
      </c>
      <c r="BN339" t="inlineStr">
        <is>
          <t/>
        </is>
      </c>
      <c r="BO339" t="inlineStr">
        <is>
          <t/>
        </is>
      </c>
      <c r="BP339" t="inlineStr">
        <is>
          <t/>
        </is>
      </c>
      <c r="BQ339" t="inlineStr">
        <is>
          <t/>
        </is>
      </c>
      <c r="BR339" t="inlineStr">
        <is>
          <t/>
        </is>
      </c>
      <c r="BS339" t="inlineStr">
        <is>
          <t/>
        </is>
      </c>
      <c r="BT339" t="inlineStr">
        <is>
          <t/>
        </is>
      </c>
      <c r="BU339" t="inlineStr">
        <is>
          <t/>
        </is>
      </c>
      <c r="BV339" s="2" t="inlineStr">
        <is>
          <t>gegevenscombinatie|
datafusie</t>
        </is>
      </c>
      <c r="BW339" s="2" t="inlineStr">
        <is>
          <t>3|
3</t>
        </is>
      </c>
      <c r="BX339" s="2" t="inlineStr">
        <is>
          <t xml:space="preserve">|
</t>
        </is>
      </c>
      <c r="BY339" t="inlineStr">
        <is>
          <t>bij elkaar brengen van data
en informatie van verschillende aard of uit
verschillende bronnen</t>
        </is>
      </c>
      <c r="BZ339" t="inlineStr">
        <is>
          <t/>
        </is>
      </c>
      <c r="CA339" t="inlineStr">
        <is>
          <t/>
        </is>
      </c>
      <c r="CB339" t="inlineStr">
        <is>
          <t/>
        </is>
      </c>
      <c r="CC339" t="inlineStr">
        <is>
          <t/>
        </is>
      </c>
      <c r="CD339" s="2" t="inlineStr">
        <is>
          <t>fusão de dados</t>
        </is>
      </c>
      <c r="CE339" s="2" t="inlineStr">
        <is>
          <t>3</t>
        </is>
      </c>
      <c r="CF339" s="2" t="inlineStr">
        <is>
          <t/>
        </is>
      </c>
      <c r="CG339" t="inlineStr">
        <is>
          <t/>
        </is>
      </c>
      <c r="CH339" t="inlineStr">
        <is>
          <t/>
        </is>
      </c>
      <c r="CI339" t="inlineStr">
        <is>
          <t/>
        </is>
      </c>
      <c r="CJ339" t="inlineStr">
        <is>
          <t/>
        </is>
      </c>
      <c r="CK339" t="inlineStr">
        <is>
          <t/>
        </is>
      </c>
      <c r="CL339" t="inlineStr">
        <is>
          <t/>
        </is>
      </c>
      <c r="CM339" t="inlineStr">
        <is>
          <t/>
        </is>
      </c>
      <c r="CN339" t="inlineStr">
        <is>
          <t/>
        </is>
      </c>
      <c r="CO339" t="inlineStr">
        <is>
          <t/>
        </is>
      </c>
      <c r="CP339" s="2" t="inlineStr">
        <is>
          <t>zlivanje podatkov</t>
        </is>
      </c>
      <c r="CQ339" s="2" t="inlineStr">
        <is>
          <t>3</t>
        </is>
      </c>
      <c r="CR339" s="2" t="inlineStr">
        <is>
          <t/>
        </is>
      </c>
      <c r="CS339" t="inlineStr">
        <is>
          <t>postopek združevanja raznorodnih podatkov o
entiteti, ki da njeno konsistentno, verno in uporabno predstavitev</t>
        </is>
      </c>
      <c r="CT339" s="2" t="inlineStr">
        <is>
          <t>datafusion</t>
        </is>
      </c>
      <c r="CU339" s="2" t="inlineStr">
        <is>
          <t>2</t>
        </is>
      </c>
      <c r="CV339" s="2" t="inlineStr">
        <is>
          <t/>
        </is>
      </c>
      <c r="CW339" t="inlineStr">
        <is>
          <t>"Processen att behandla osäkra uppgifter så att en säkrare överblick kan fås. Datafusion har inget direkt med datorer att göra. Teoretiskt kan datafusion utföras med penna och papper. I praktiken måste man dock använda datorer och automatisering för att snabbt kunna vaska fram ett mönster ur ett kaos av underrättelser av varierande värde."</t>
        </is>
      </c>
    </row>
    <row r="340">
      <c r="A340" s="1" t="str">
        <f>HYPERLINK("https://iate.europa.eu/entry/result/3576925/all", "3576925")</f>
        <v>3576925</v>
      </c>
      <c r="B340" t="inlineStr">
        <is>
          <t>EDUCATION AND COMMUNICATIONS</t>
        </is>
      </c>
      <c r="C340" t="inlineStr">
        <is>
          <t>EDUCATION AND COMMUNICATIONS|information technology and data processing|computer systems</t>
        </is>
      </c>
      <c r="D340" t="inlineStr">
        <is>
          <t>yes</t>
        </is>
      </c>
      <c r="E340" t="inlineStr">
        <is>
          <t/>
        </is>
      </c>
      <c r="F340" s="2" t="inlineStr">
        <is>
          <t>невроморфни изчислителни технологии</t>
        </is>
      </c>
      <c r="G340" s="2" t="inlineStr">
        <is>
          <t>3</t>
        </is>
      </c>
      <c r="H340" s="2" t="inlineStr">
        <is>
          <t/>
        </is>
      </c>
      <c r="I340" t="inlineStr">
        <is>
          <t/>
        </is>
      </c>
      <c r="J340" s="2" t="inlineStr">
        <is>
          <t>neuromorfní výpočetní technika</t>
        </is>
      </c>
      <c r="K340" s="2" t="inlineStr">
        <is>
          <t>3</t>
        </is>
      </c>
      <c r="L340" s="2" t="inlineStr">
        <is>
          <t/>
        </is>
      </c>
      <c r="M340" t="inlineStr">
        <is>
          <t>výpočetní technika využívající neuromorfické čipy, jež mají zpracovávat informace v reálném čase podobným způsobem jako lidský mozek</t>
        </is>
      </c>
      <c r="N340" s="2" t="inlineStr">
        <is>
          <t>neuromorfisk databehandling</t>
        </is>
      </c>
      <c r="O340" s="2" t="inlineStr">
        <is>
          <t>3</t>
        </is>
      </c>
      <c r="P340" s="2" t="inlineStr">
        <is>
          <t/>
        </is>
      </c>
      <c r="Q340" t="inlineStr">
        <is>
          <t/>
        </is>
      </c>
      <c r="R340" s="2" t="inlineStr">
        <is>
          <t>neuromorphes Rechnen</t>
        </is>
      </c>
      <c r="S340" s="2" t="inlineStr">
        <is>
          <t>3</t>
        </is>
      </c>
      <c r="T340" s="2" t="inlineStr">
        <is>
          <t/>
        </is>
      </c>
      <c r="U340" t="inlineStr">
        <is>
          <t/>
        </is>
      </c>
      <c r="V340" s="2" t="inlineStr">
        <is>
          <t>νευρομορφική υπολογιστική</t>
        </is>
      </c>
      <c r="W340" s="2" t="inlineStr">
        <is>
          <t>3</t>
        </is>
      </c>
      <c r="X340" s="2" t="inlineStr">
        <is>
          <t/>
        </is>
      </c>
      <c r="Y340" t="inlineStr">
        <is>
          <t/>
        </is>
      </c>
      <c r="Z340" s="2" t="inlineStr">
        <is>
          <t>neuromorphic engineering|
neuromorphic computing</t>
        </is>
      </c>
      <c r="AA340" s="2" t="inlineStr">
        <is>
          <t>3|
3</t>
        </is>
      </c>
      <c r="AB340" s="2" t="inlineStr">
        <is>
          <t xml:space="preserve">|
</t>
        </is>
      </c>
      <c r="AC340" t="inlineStr">
        <is>
          <t>use of &lt;i&gt;very-large-scale integration&lt;/i&gt; [ &lt;a href="/entry/result/1758495/all" id="ENTRY_TO_ENTRY_CONVERTER" target="_blank"&gt;IATE:1758495&lt;/a&gt; ] systems containing electronic analogue circuits to mimic biological neural circuits</t>
        </is>
      </c>
      <c r="AD340" s="2" t="inlineStr">
        <is>
          <t>computación neuromórfica|
ingeniería neuromórfica</t>
        </is>
      </c>
      <c r="AE340" s="2" t="inlineStr">
        <is>
          <t>3|
3</t>
        </is>
      </c>
      <c r="AF340" s="2" t="inlineStr">
        <is>
          <t xml:space="preserve">|
</t>
        </is>
      </c>
      <c r="AG340" t="inlineStr">
        <is>
          <t>Uso de componentes electrónicos de tamaño muy reducido y alta densidad de integración [ &lt;a href="/entry/result/1758495/all" id="ENTRY_TO_ENTRY_CONVERTER" target="_blank"&gt;IATE:1758495&lt;/a&gt; ] para reproducir la forma en que las neuronas del cerebro humano procesan la información.</t>
        </is>
      </c>
      <c r="AH340" s="2" t="inlineStr">
        <is>
          <t>neuromorftöötlus|
neuromorfne andmetöötlus</t>
        </is>
      </c>
      <c r="AI340" s="2" t="inlineStr">
        <is>
          <t>3|
2</t>
        </is>
      </c>
      <c r="AJ340" s="2" t="inlineStr">
        <is>
          <t xml:space="preserve">|
</t>
        </is>
      </c>
      <c r="AK340" t="inlineStr">
        <is>
          <t>ajutegevust jäljendav andmetöötlus</t>
        </is>
      </c>
      <c r="AL340" s="2" t="inlineStr">
        <is>
          <t>neuromorfinen laskenta</t>
        </is>
      </c>
      <c r="AM340" s="2" t="inlineStr">
        <is>
          <t>3</t>
        </is>
      </c>
      <c r="AN340" s="2" t="inlineStr">
        <is>
          <t/>
        </is>
      </c>
      <c r="AO340" t="inlineStr">
        <is>
          <t/>
        </is>
      </c>
      <c r="AP340" s="2" t="inlineStr">
        <is>
          <t>informatique neuromorphique</t>
        </is>
      </c>
      <c r="AQ340" s="2" t="inlineStr">
        <is>
          <t>3</t>
        </is>
      </c>
      <c r="AR340" s="2" t="inlineStr">
        <is>
          <t/>
        </is>
      </c>
      <c r="AS340" t="inlineStr">
        <is>
          <t>domaine de l'informatique qui cherche à faire fonctionner les ordinateurs comme le cerveau humain dans le but d'imiter celui-ci</t>
        </is>
      </c>
      <c r="AT340" s="2" t="inlineStr">
        <is>
          <t>ríomhaireacht néaramorfach</t>
        </is>
      </c>
      <c r="AU340" s="2" t="inlineStr">
        <is>
          <t>3</t>
        </is>
      </c>
      <c r="AV340" s="2" t="inlineStr">
        <is>
          <t/>
        </is>
      </c>
      <c r="AW340" t="inlineStr">
        <is>
          <t/>
        </is>
      </c>
      <c r="AX340" s="2" t="inlineStr">
        <is>
          <t>neuromorfno računalstvo</t>
        </is>
      </c>
      <c r="AY340" s="2" t="inlineStr">
        <is>
          <t>3</t>
        </is>
      </c>
      <c r="AZ340" s="2" t="inlineStr">
        <is>
          <t/>
        </is>
      </c>
      <c r="BA340" t="inlineStr">
        <is>
          <t/>
        </is>
      </c>
      <c r="BB340" s="2" t="inlineStr">
        <is>
          <t>neuromorf számítástechnika|
neuromorfikus számítástechnika</t>
        </is>
      </c>
      <c r="BC340" s="2" t="inlineStr">
        <is>
          <t>3|
2</t>
        </is>
      </c>
      <c r="BD340" s="2" t="inlineStr">
        <is>
          <t xml:space="preserve">preferred|
</t>
        </is>
      </c>
      <c r="BE340" t="inlineStr">
        <is>
          <t>az élőlények agyát leképező áramköröket tartalmazó számítógépes rendszer</t>
        </is>
      </c>
      <c r="BF340" s="2" t="inlineStr">
        <is>
          <t>calcolo neuromorfico</t>
        </is>
      </c>
      <c r="BG340" s="2" t="inlineStr">
        <is>
          <t>3</t>
        </is>
      </c>
      <c r="BH340" s="2" t="inlineStr">
        <is>
          <t/>
        </is>
      </c>
      <c r="BI340" t="inlineStr">
        <is>
          <t>uso di dispositivi altamente integrati con circuiti elettronici complessi che imitano la struttura dei neuroni umani collegati da più sinapsi</t>
        </is>
      </c>
      <c r="BJ340" s="2" t="inlineStr">
        <is>
          <t>neuromorfinė kompiuterija</t>
        </is>
      </c>
      <c r="BK340" s="2" t="inlineStr">
        <is>
          <t>3</t>
        </is>
      </c>
      <c r="BL340" s="2" t="inlineStr">
        <is>
          <t/>
        </is>
      </c>
      <c r="BM340" t="inlineStr">
        <is>
          <t/>
        </is>
      </c>
      <c r="BN340" s="2" t="inlineStr">
        <is>
          <t>neiromorfiskā datošana</t>
        </is>
      </c>
      <c r="BO340" s="2" t="inlineStr">
        <is>
          <t>2</t>
        </is>
      </c>
      <c r="BP340" s="2" t="inlineStr">
        <is>
          <t/>
        </is>
      </c>
      <c r="BQ340" t="inlineStr">
        <is>
          <t/>
        </is>
      </c>
      <c r="BR340" s="2" t="inlineStr">
        <is>
          <t>computing newromorfiku|
inġinerija newromorfika</t>
        </is>
      </c>
      <c r="BS340" s="2" t="inlineStr">
        <is>
          <t>3|
3</t>
        </is>
      </c>
      <c r="BT340" s="2" t="inlineStr">
        <is>
          <t xml:space="preserve">|
</t>
        </is>
      </c>
      <c r="BU340" t="inlineStr">
        <is>
          <t>l-użu ta' sistemi ta' integrazzjoni fuq skala kbira ħafna, li jkun fihom ċirkwiti analogi elettroniċi li jimitaw in-newroni tal-bniedem</t>
        </is>
      </c>
      <c r="BV340" s="2" t="inlineStr">
        <is>
          <t>neuromorfische computing</t>
        </is>
      </c>
      <c r="BW340" s="2" t="inlineStr">
        <is>
          <t>3</t>
        </is>
      </c>
      <c r="BX340" s="2" t="inlineStr">
        <is>
          <t/>
        </is>
      </c>
      <c r="BY340" t="inlineStr">
        <is>
          <t>reeks technologieën die trachten neurale netwerken na te bootsen om de hardware-efficiëntie en betrouwbaarheid van computersystemen te verbeteren door middel van integratie op zeer grote schaal</t>
        </is>
      </c>
      <c r="BZ340" s="2" t="inlineStr">
        <is>
          <t>obliczenia neuromorficzne</t>
        </is>
      </c>
      <c r="CA340" s="2" t="inlineStr">
        <is>
          <t>3</t>
        </is>
      </c>
      <c r="CB340" s="2" t="inlineStr">
        <is>
          <t/>
        </is>
      </c>
      <c r="CC340" t="inlineStr">
        <is>
          <t/>
        </is>
      </c>
      <c r="CD340" s="2" t="inlineStr">
        <is>
          <t>computação neuromórfica|
engenharia neuromórfica</t>
        </is>
      </c>
      <c r="CE340" s="2" t="inlineStr">
        <is>
          <t>3|
3</t>
        </is>
      </c>
      <c r="CF340" s="2" t="inlineStr">
        <is>
          <t xml:space="preserve">|
</t>
        </is>
      </c>
      <c r="CG340" t="inlineStr">
        <is>
          <t>Uso de sistemas de integração de grande escala que contêm circuitos analógicos eletrônicos para imitar as arquiteturas neurobiológicas presentes no sistema nervoso.</t>
        </is>
      </c>
      <c r="CH340" s="2" t="inlineStr">
        <is>
          <t>inginerie neuromorfică</t>
        </is>
      </c>
      <c r="CI340" s="2" t="inlineStr">
        <is>
          <t>3</t>
        </is>
      </c>
      <c r="CJ340" s="2" t="inlineStr">
        <is>
          <t/>
        </is>
      </c>
      <c r="CK340" t="inlineStr">
        <is>
          <t/>
        </is>
      </c>
      <c r="CL340" s="2" t="inlineStr">
        <is>
          <t>neuromorfické inžinierstvo|
neuromorfický počítačový systém</t>
        </is>
      </c>
      <c r="CM340" s="2" t="inlineStr">
        <is>
          <t>3|
2</t>
        </is>
      </c>
      <c r="CN340" s="2" t="inlineStr">
        <is>
          <t xml:space="preserve">|
</t>
        </is>
      </c>
      <c r="CO340" t="inlineStr">
        <is>
          <t>používanie systémov s veľmi vysokou hustotou integrácie, ktoré obsahujú elektronické analógové obvody na imitovanie biologických nervových obvodov</t>
        </is>
      </c>
      <c r="CP340" s="2" t="inlineStr">
        <is>
          <t>nevromorfno računalništvo</t>
        </is>
      </c>
      <c r="CQ340" s="2" t="inlineStr">
        <is>
          <t>3</t>
        </is>
      </c>
      <c r="CR340" s="2" t="inlineStr">
        <is>
          <t/>
        </is>
      </c>
      <c r="CS340" t="inlineStr">
        <is>
          <t/>
        </is>
      </c>
      <c r="CT340" s="2" t="inlineStr">
        <is>
          <t>neuromorfisk databehandling</t>
        </is>
      </c>
      <c r="CU340" s="2" t="inlineStr">
        <is>
          <t>3</t>
        </is>
      </c>
      <c r="CV340" s="2" t="inlineStr">
        <is>
          <t/>
        </is>
      </c>
      <c r="CW340" t="inlineStr">
        <is>
          <t/>
        </is>
      </c>
    </row>
    <row r="341">
      <c r="A341" s="1" t="str">
        <f>HYPERLINK("https://iate.europa.eu/entry/result/2242278/all", "2242278")</f>
        <v>2242278</v>
      </c>
      <c r="B341" t="inlineStr">
        <is>
          <t>EDUCATION AND COMMUNICATIONS</t>
        </is>
      </c>
      <c r="C341" t="inlineStr">
        <is>
          <t>EDUCATION AND COMMUNICATIONS|information technology and data processing</t>
        </is>
      </c>
      <c r="D341" t="inlineStr">
        <is>
          <t>yes</t>
        </is>
      </c>
      <c r="E341" t="inlineStr">
        <is>
          <t/>
        </is>
      </c>
      <c r="F341" s="2" t="inlineStr">
        <is>
          <t>руткит</t>
        </is>
      </c>
      <c r="G341" s="2" t="inlineStr">
        <is>
          <t>3</t>
        </is>
      </c>
      <c r="H341" s="2" t="inlineStr">
        <is>
          <t/>
        </is>
      </c>
      <c r="I341" t="inlineStr">
        <is>
          <t>програма (или група програми), използвани от нападателя на компютърна система, който е успял да получи привилигерован (административен) достъп до системата с цел подсигуряването на лесно и надеждно влизане с административни привилегии в системата в бъдеще, както и на покриването на следите от дейността му</t>
        </is>
      </c>
      <c r="J341" s="2" t="inlineStr">
        <is>
          <t>rootkit</t>
        </is>
      </c>
      <c r="K341" s="2" t="inlineStr">
        <is>
          <t>3</t>
        </is>
      </c>
      <c r="L341" s="2" t="inlineStr">
        <is>
          <t/>
        </is>
      </c>
      <c r="M341" t="inlineStr">
        <is>
          <t>aplikace nebo skupina aplikací, jež v počítači skrývá svou přítomnost nebo přítomnost jiných aplikací, přičemž využívá nižších vrstev operačního systému; běžný anti-malwarový software ji tak prakticky nedokáže nalézt</t>
        </is>
      </c>
      <c r="N341" s="2" t="inlineStr">
        <is>
          <t>rootkit</t>
        </is>
      </c>
      <c r="O341" s="2" t="inlineStr">
        <is>
          <t>3</t>
        </is>
      </c>
      <c r="P341" s="2" t="inlineStr">
        <is>
          <t/>
        </is>
      </c>
      <c r="Q341" t="inlineStr">
        <is>
          <t/>
        </is>
      </c>
      <c r="R341" s="2" t="inlineStr">
        <is>
          <t>Rootkit</t>
        </is>
      </c>
      <c r="S341" s="2" t="inlineStr">
        <is>
          <t>3</t>
        </is>
      </c>
      <c r="T341" s="2" t="inlineStr">
        <is>
          <t/>
        </is>
      </c>
      <c r="U341" t="inlineStr">
        <is>
          <t>Schadprogramm, das manipulierte Versionen von Systemprogrammen enthält</t>
        </is>
      </c>
      <c r="V341" s="2" t="inlineStr">
        <is>
          <t>σύνεργα διαχείρισης|
σύνεργα απόκρυψης παρουσίας</t>
        </is>
      </c>
      <c r="W341" s="2" t="inlineStr">
        <is>
          <t>3|
3</t>
        </is>
      </c>
      <c r="X341" s="2" t="inlineStr">
        <is>
          <t xml:space="preserve">|
</t>
        </is>
      </c>
      <c r="Y341" t="inlineStr">
        <is>
          <t>Τα σύνεργα διαχείρισης (rootkit) είναι μία ομάδα προγραμμάτων που εγκαθίστανται σε ένα σύστημα για να παρέχουν σε κάποιον πρόσβαση σε επίπεδο διαχειριστή με σκοπό την επιτέλεση κακόβουλων ενεργειών.</t>
        </is>
      </c>
      <c r="Z341" s="2" t="inlineStr">
        <is>
          <t>rootkit</t>
        </is>
      </c>
      <c r="AA341" s="2" t="inlineStr">
        <is>
          <t>3</t>
        </is>
      </c>
      <c r="AB341" s="2" t="inlineStr">
        <is>
          <t/>
        </is>
      </c>
      <c r="AC341" t="inlineStr">
        <is>
          <t>clandestine computer program designed to provide continued privileged access to a computer while actively hiding its presence</t>
        </is>
      </c>
      <c r="AD341" s="2" t="inlineStr">
        <is>
          <t>&lt;i&gt;rootkit&lt;/i&gt;</t>
        </is>
      </c>
      <c r="AE341" s="2" t="inlineStr">
        <is>
          <t>3</t>
        </is>
      </c>
      <c r="AF341" s="2" t="inlineStr">
        <is>
          <t/>
        </is>
      </c>
      <c r="AG341" t="inlineStr">
        <is>
          <t>Herramienta que sirve para ocultar actividades ilegítimas en un sistema.</t>
        </is>
      </c>
      <c r="AH341" s="2" t="inlineStr">
        <is>
          <t>juurkratt</t>
        </is>
      </c>
      <c r="AI341" s="2" t="inlineStr">
        <is>
          <t>3</t>
        </is>
      </c>
      <c r="AJ341" s="2" t="inlineStr">
        <is>
          <t/>
        </is>
      </c>
      <c r="AK341" t="inlineStr">
        <is>
          <t>juurkasutaja õigustega kahjurvara: &lt;div&gt;- käivitub süsteemi igal buutimisel &lt;/div&gt;&lt;div&gt;- enne operatsioonisüsteemi täielikku laadimist ja &lt;/div&gt;&lt;div&gt;- on seetõttu raskesti avastatav &lt;/div&gt;&lt;div&gt;- sisaldab vahendeid enda failide, protsesside ja kontode varjamiseks, näiteks failihalduri töö muutmise teel&lt;/div&gt;</t>
        </is>
      </c>
      <c r="AL341" s="2" t="inlineStr">
        <is>
          <t>murtopakki|
rootkit-ohjelma|
piilohallintaohjelma|
rootkit</t>
        </is>
      </c>
      <c r="AM341" s="2" t="inlineStr">
        <is>
          <t>3|
3|
3|
3</t>
        </is>
      </c>
      <c r="AN341" s="2" t="inlineStr">
        <is>
          <t xml:space="preserve">admitted|
|
|
</t>
        </is>
      </c>
      <c r="AO341" t="inlineStr">
        <is>
          <t>ohjelma, joka piiloutuu tietokoneeseen käyttöjärjestelmän ulottumattomiin ja joka sisältää valmiita työkaluja, joiden avulla voidaan esimerkiksi tehdä muutoksia suoritettavana olevan ohjelman koodiin</t>
        </is>
      </c>
      <c r="AP341" s="2" t="inlineStr">
        <is>
          <t>outil de dissimulation d’activité|
rootkit|
logiciel passe-droit</t>
        </is>
      </c>
      <c r="AQ341" s="2" t="inlineStr">
        <is>
          <t>3|
3|
3</t>
        </is>
      </c>
      <c r="AR341" s="2" t="inlineStr">
        <is>
          <t xml:space="preserve">|
|
</t>
        </is>
      </c>
      <c r="AS341" t="inlineStr">
        <is>
          <t>tout programme ou ensemble de programmes permettant de dissimuler une activité, malveillante ou non, sur une machine</t>
        </is>
      </c>
      <c r="AT341" s="2" t="inlineStr">
        <is>
          <t>sás forúsáideora</t>
        </is>
      </c>
      <c r="AU341" s="2" t="inlineStr">
        <is>
          <t>3</t>
        </is>
      </c>
      <c r="AV341" s="2" t="inlineStr">
        <is>
          <t/>
        </is>
      </c>
      <c r="AW341" t="inlineStr">
        <is>
          <t/>
        </is>
      </c>
      <c r="AX341" t="inlineStr">
        <is>
          <t/>
        </is>
      </c>
      <c r="AY341" t="inlineStr">
        <is>
          <t/>
        </is>
      </c>
      <c r="AZ341" t="inlineStr">
        <is>
          <t/>
        </is>
      </c>
      <c r="BA341" t="inlineStr">
        <is>
          <t/>
        </is>
      </c>
      <c r="BB341" s="2" t="inlineStr">
        <is>
          <t>rootkit|
rendszergazdai kártevőprogram</t>
        </is>
      </c>
      <c r="BC341" s="2" t="inlineStr">
        <is>
          <t>3|
2</t>
        </is>
      </c>
      <c r="BD341" s="2" t="inlineStr">
        <is>
          <t xml:space="preserve">|
</t>
        </is>
      </c>
      <c r="BE341" t="inlineStr">
        <is>
          <t>olyan eszköz vagy ezek gyűjteménye, amelynek segítségével titokban lehet egy számítógépet vezérelni</t>
        </is>
      </c>
      <c r="BF341" s="2" t="inlineStr">
        <is>
          <t>rootkit</t>
        </is>
      </c>
      <c r="BG341" s="2" t="inlineStr">
        <is>
          <t>3</t>
        </is>
      </c>
      <c r="BH341" s="2" t="inlineStr">
        <is>
          <t/>
        </is>
      </c>
      <c r="BI341" t="inlineStr">
        <is>
          <t>programma progettato per fornire agli hacker accesso come amministratore a un computer senza che l'utente ne sia consapevole</t>
        </is>
      </c>
      <c r="BJ341" s="2" t="inlineStr">
        <is>
          <t>pagrindinio vartotojo teisių perėmimo programinė įranga|
šerdinė kenkimo programa</t>
        </is>
      </c>
      <c r="BK341" s="2" t="inlineStr">
        <is>
          <t>2|
3</t>
        </is>
      </c>
      <c r="BL341" s="2" t="inlineStr">
        <is>
          <t>|
preferred</t>
        </is>
      </c>
      <c r="BM341" t="inlineStr">
        <is>
          <t>visuma
ypač gerai savo buvimo vietą ir vykdomus procesus paslepiančių priemonių ir
programų, kurios pasisavina kompiuterio administratoriaus teises ir, turėdamos
privilegijuotą prieigą prie kompiuterio, modifikuoja operacinę sistemą,
paslepia kitas kenkimo programas ir leidžia įsilaužėliui nuotoliniu būdu
kontroliuoti kompiuterį</t>
        </is>
      </c>
      <c r="BN341" s="2" t="inlineStr">
        <is>
          <t>sistēmlauznis</t>
        </is>
      </c>
      <c r="BO341" s="2" t="inlineStr">
        <is>
          <t>2</t>
        </is>
      </c>
      <c r="BP341" s="2" t="inlineStr">
        <is>
          <t/>
        </is>
      </c>
      <c r="BQ341" t="inlineStr">
        <is>
          <t/>
        </is>
      </c>
      <c r="BR341" s="2" t="inlineStr">
        <is>
          <t>rootkit</t>
        </is>
      </c>
      <c r="BS341" s="2" t="inlineStr">
        <is>
          <t>3</t>
        </is>
      </c>
      <c r="BT341" s="2" t="inlineStr">
        <is>
          <t/>
        </is>
      </c>
      <c r="BU341" t="inlineStr">
        <is>
          <t>programm tal-kompjuter klandestin iddiżinjat biex jipprovdi aċċess privileġġat kontinwu għal kompjuter filwaqt li b'mod attiv jaħbi l-preżenza tiegħu</t>
        </is>
      </c>
      <c r="BV341" s="2" t="inlineStr">
        <is>
          <t>rootkit</t>
        </is>
      </c>
      <c r="BW341" s="2" t="inlineStr">
        <is>
          <t>3</t>
        </is>
      </c>
      <c r="BX341" s="2" t="inlineStr">
        <is>
          <t/>
        </is>
      </c>
      <c r="BY341" t="inlineStr">
        <is>
          <t>verzameling
 softwarehulpmiddelen waarmee een hacker onopgemerkt systeembeheerdertoegang
 kan krijgen op een computer</t>
        </is>
      </c>
      <c r="BZ341" s="2" t="inlineStr">
        <is>
          <t>rootkit</t>
        </is>
      </c>
      <c r="CA341" s="2" t="inlineStr">
        <is>
          <t>3</t>
        </is>
      </c>
      <c r="CB341" s="2" t="inlineStr">
        <is>
          <t/>
        </is>
      </c>
      <c r="CC341" t="inlineStr">
        <is>
          <t>oprogramowanie ukrywające w systemie inny szkodliwy kod; w uruchomionym, zainfekowanym systemie operacyjnym pliki programów stają się niewidoczne, zarówno na dysku jak i w pamięci</t>
        </is>
      </c>
      <c r="CD341" s="2" t="inlineStr">
        <is>
          <t>dissimulador de atividade</t>
        </is>
      </c>
      <c r="CE341" s="2" t="inlineStr">
        <is>
          <t>3</t>
        </is>
      </c>
      <c r="CF341" s="2" t="inlineStr">
        <is>
          <t/>
        </is>
      </c>
      <c r="CG341" t="inlineStr">
        <is>
          <t>&lt;i&gt;Software&lt;/i&gt;, na maioria das vezes malicioso, criado para esconder ou camuflar a existência de certos processos ou programas de métodos normais de deteção e permitir acesso exclusivo a um computador e às suas informações.</t>
        </is>
      </c>
      <c r="CH341" s="2" t="inlineStr">
        <is>
          <t>rootkit</t>
        </is>
      </c>
      <c r="CI341" s="2" t="inlineStr">
        <is>
          <t>3</t>
        </is>
      </c>
      <c r="CJ341" s="2" t="inlineStr">
        <is>
          <t/>
        </is>
      </c>
      <c r="CK341" t="inlineStr">
        <is>
          <t>program sau combinație de programe cu ajutorul cărora un atacator poate prelua de la distanță controlul sistemului de operare al unei mașini de calcul</t>
        </is>
      </c>
      <c r="CL341" s="2" t="inlineStr">
        <is>
          <t>rootkit</t>
        </is>
      </c>
      <c r="CM341" s="2" t="inlineStr">
        <is>
          <t>3</t>
        </is>
      </c>
      <c r="CN341" s="2" t="inlineStr">
        <is>
          <t/>
        </is>
      </c>
      <c r="CO341" t="inlineStr">
        <is>
          <t>malvér, ktorý poskytuje privilegovaný prístup k počítaču, pričom ukrýva existenciu určitých procesov alebo programov pred normálnymi metódami detegovania</t>
        </is>
      </c>
      <c r="CP341" s="2" t="inlineStr">
        <is>
          <t>korenski komplet|
rootkit</t>
        </is>
      </c>
      <c r="CQ341" s="2" t="inlineStr">
        <is>
          <t>2|
2</t>
        </is>
      </c>
      <c r="CR341" s="2" t="inlineStr">
        <is>
          <t xml:space="preserve">|
</t>
        </is>
      </c>
      <c r="CS341" t="inlineStr">
        <is>
          <t>programska oprema, ki omogoča prikrit dostop do računalniškega sistema in uporabo skrbniških pravic, običajno zlonamerno</t>
        </is>
      </c>
      <c r="CT341" s="2" t="inlineStr">
        <is>
          <t>spökprogram</t>
        </is>
      </c>
      <c r="CU341" s="2" t="inlineStr">
        <is>
          <t>3</t>
        </is>
      </c>
      <c r="CV341" s="2" t="inlineStr">
        <is>
          <t/>
        </is>
      </c>
      <c r="CW341" t="inlineStr">
        <is>
          <t>osynligt sabotageprogram som skaffat sig administratörsrättigheter och som kamouflerar andra sabotageprogram, samt ändringar av filer och program</t>
        </is>
      </c>
    </row>
    <row r="342">
      <c r="A342" s="1" t="str">
        <f>HYPERLINK("https://iate.europa.eu/entry/result/1756818/all", "1756818")</f>
        <v>1756818</v>
      </c>
      <c r="B342" t="inlineStr">
        <is>
          <t>EDUCATION AND COMMUNICATIONS</t>
        </is>
      </c>
      <c r="C342" t="inlineStr">
        <is>
          <t>EDUCATION AND COMMUNICATIONS|information technology and data processing|data processing;EDUCATION AND COMMUNICATIONS|information technology and data processing</t>
        </is>
      </c>
      <c r="D342" t="inlineStr">
        <is>
          <t>yes</t>
        </is>
      </c>
      <c r="E342" t="inlineStr">
        <is>
          <t/>
        </is>
      </c>
      <c r="F342" t="inlineStr">
        <is>
          <t/>
        </is>
      </c>
      <c r="G342" t="inlineStr">
        <is>
          <t/>
        </is>
      </c>
      <c r="H342" t="inlineStr">
        <is>
          <t/>
        </is>
      </c>
      <c r="I342" t="inlineStr">
        <is>
          <t/>
        </is>
      </c>
      <c r="J342" t="inlineStr">
        <is>
          <t/>
        </is>
      </c>
      <c r="K342" t="inlineStr">
        <is>
          <t/>
        </is>
      </c>
      <c r="L342" t="inlineStr">
        <is>
          <t/>
        </is>
      </c>
      <c r="M342" t="inlineStr">
        <is>
          <t/>
        </is>
      </c>
      <c r="N342" s="2" t="inlineStr">
        <is>
          <t>dataordbog|
datakatalog</t>
        </is>
      </c>
      <c r="O342" s="2" t="inlineStr">
        <is>
          <t>3|
3</t>
        </is>
      </c>
      <c r="P342" s="2" t="inlineStr">
        <is>
          <t xml:space="preserve">|
</t>
        </is>
      </c>
      <c r="Q342" t="inlineStr">
        <is>
          <t/>
        </is>
      </c>
      <c r="R342" s="2" t="inlineStr">
        <is>
          <t>Data Dictionary|
Datenlexikon|
Datenverzeichnis|
Datenwörterbuch</t>
        </is>
      </c>
      <c r="S342" s="2" t="inlineStr">
        <is>
          <t>3|
3|
3|
3</t>
        </is>
      </c>
      <c r="T342" s="2" t="inlineStr">
        <is>
          <t xml:space="preserve">|
|
|
</t>
        </is>
      </c>
      <c r="U342" t="inlineStr">
        <is>
          <t>Zusammenstellung der Benennungen von Dateninhalten, die in einem Softwaresystem gebraucht werden und den zugehörigen relevanten Eigenschaften wie Länge und Darstellungsformen der Datenfelder, usw(1);geordnete Menge von Definitionen zur Benennung von Datenflüßen, Datenelementen und Bereichen, Datenbasen und-prozessen(2)</t>
        </is>
      </c>
      <c r="V342" s="2" t="inlineStr">
        <is>
          <t>λεξικό δεδομένων</t>
        </is>
      </c>
      <c r="W342" s="2" t="inlineStr">
        <is>
          <t>3</t>
        </is>
      </c>
      <c r="X342" s="2" t="inlineStr">
        <is>
          <t/>
        </is>
      </c>
      <c r="Y342" t="inlineStr">
        <is>
          <t>Μια συγκεντρωτική αποθήκευση πληροφοριών σχετικά με δεδομένα όπως το νόημα και οι σχέσεις τους με άλλα δεδομένα,η προέλευση τους,η χρήση και η μορφή τους.Υποβοηθά την διοίκηση των επιχειρήσεων,τους διαχειριστές των βάσεων δεδομένων,τους αναλυτές συστημάτων και τους προγραμματιστές εφαρμογών στην αποτελεσματική σχεδίαση,έλεγχο και αξιολόγηση της συλλογής,αποθήκευσης και χρήσης δεδομένων.</t>
        </is>
      </c>
      <c r="Z342" s="2" t="inlineStr">
        <is>
          <t>data dictionary</t>
        </is>
      </c>
      <c r="AA342" s="2" t="inlineStr">
        <is>
          <t>3</t>
        </is>
      </c>
      <c r="AB342" s="2" t="inlineStr">
        <is>
          <t/>
        </is>
      </c>
      <c r="AC342" t="inlineStr">
        <is>
          <t>file or a set of files that contains a database's metadata</t>
        </is>
      </c>
      <c r="AD342" s="2" t="inlineStr">
        <is>
          <t>diccionario de datos</t>
        </is>
      </c>
      <c r="AE342" s="2" t="inlineStr">
        <is>
          <t>3</t>
        </is>
      </c>
      <c r="AF342" s="2" t="inlineStr">
        <is>
          <t/>
        </is>
      </c>
      <c r="AG342" t="inlineStr">
        <is>
          <t>conjunto de los nombres de todos los artículos de datos utilizados en un sistema de equipo lógico con las propiedades de esos artículos</t>
        </is>
      </c>
      <c r="AH342" t="inlineStr">
        <is>
          <t/>
        </is>
      </c>
      <c r="AI342" t="inlineStr">
        <is>
          <t/>
        </is>
      </c>
      <c r="AJ342" t="inlineStr">
        <is>
          <t/>
        </is>
      </c>
      <c r="AK342" t="inlineStr">
        <is>
          <t/>
        </is>
      </c>
      <c r="AL342" s="2" t="inlineStr">
        <is>
          <t>tietohakemisto|
dataluettelo|
datahakemisto|
tietorekisteri</t>
        </is>
      </c>
      <c r="AM342" s="2" t="inlineStr">
        <is>
          <t>3|
3|
3|
3</t>
        </is>
      </c>
      <c r="AN342" s="2" t="inlineStr">
        <is>
          <t xml:space="preserve">|
|
|
</t>
        </is>
      </c>
      <c r="AO342" t="inlineStr">
        <is>
          <t/>
        </is>
      </c>
      <c r="AP342" s="2" t="inlineStr">
        <is>
          <t>dictionnaire de données|
dictionnaire des données</t>
        </is>
      </c>
      <c r="AQ342" s="2" t="inlineStr">
        <is>
          <t>3|
3</t>
        </is>
      </c>
      <c r="AR342" s="2" t="inlineStr">
        <is>
          <t xml:space="preserve">|
</t>
        </is>
      </c>
      <c r="AS342" t="inlineStr">
        <is>
          <t>a) ensemble des dénominations de tous les articles de données utilisés dans un système logiciel, avec les propriétés appropriées de ces articles, par exemple, leur longueur, leur représentation, etc.; b) ensemble des définitions de l'acheminement des données, des éléments de données, des fichiers, des bases de données et des processus dans un organigramme de données réparti par niveaux</t>
        </is>
      </c>
      <c r="AT342" t="inlineStr">
        <is>
          <t/>
        </is>
      </c>
      <c r="AU342" t="inlineStr">
        <is>
          <t/>
        </is>
      </c>
      <c r="AV342" t="inlineStr">
        <is>
          <t/>
        </is>
      </c>
      <c r="AW342" t="inlineStr">
        <is>
          <t/>
        </is>
      </c>
      <c r="AX342" t="inlineStr">
        <is>
          <t/>
        </is>
      </c>
      <c r="AY342" t="inlineStr">
        <is>
          <t/>
        </is>
      </c>
      <c r="AZ342" t="inlineStr">
        <is>
          <t/>
        </is>
      </c>
      <c r="BA342" t="inlineStr">
        <is>
          <t/>
        </is>
      </c>
      <c r="BB342" t="inlineStr">
        <is>
          <t/>
        </is>
      </c>
      <c r="BC342" t="inlineStr">
        <is>
          <t/>
        </is>
      </c>
      <c r="BD342" t="inlineStr">
        <is>
          <t/>
        </is>
      </c>
      <c r="BE342" t="inlineStr">
        <is>
          <t/>
        </is>
      </c>
      <c r="BF342" s="2" t="inlineStr">
        <is>
          <t>dizionario dei dati|
dizionario di dati</t>
        </is>
      </c>
      <c r="BG342" s="2" t="inlineStr">
        <is>
          <t>2|
3</t>
        </is>
      </c>
      <c r="BH342" s="2" t="inlineStr">
        <is>
          <t xml:space="preserve">|
</t>
        </is>
      </c>
      <c r="BI342" t="inlineStr">
        <is>
          <t>1) a) insieme di definizioni di tutte le unità di informazione impiegate in una applicazione software, inclusivo della definizione di tutte le loro proprietà più importanti: ad esempio, lunghezza, tipo di rappresentazione, ecc.;b) insieme di definizioni relative ai flussi-dati, ai tipi-dato, agli archivi, alle basi dati ed ai processi impiegati come riferimenti nella descrizione di un diagramma di flusso dei dati; c) base-dati contenente le specifiche relative ad elementi del sistema informativo, in particolare le unità di informazione 2) Database che contiene dati relativi a tutti i database compongono un sistema di database. I dizionari dei dati memorizzano tutti i vari schemi e le specificazioni dei file e le loro posizioni. Un dizionario dei dati completo comprende anche informazioni riguardo a quali programmi impiegano quali dati e quali utenti sono interessati a quali relazioni.</t>
        </is>
      </c>
      <c r="BJ342" t="inlineStr">
        <is>
          <t/>
        </is>
      </c>
      <c r="BK342" t="inlineStr">
        <is>
          <t/>
        </is>
      </c>
      <c r="BL342" t="inlineStr">
        <is>
          <t/>
        </is>
      </c>
      <c r="BM342" t="inlineStr">
        <is>
          <t/>
        </is>
      </c>
      <c r="BN342" t="inlineStr">
        <is>
          <t/>
        </is>
      </c>
      <c r="BO342" t="inlineStr">
        <is>
          <t/>
        </is>
      </c>
      <c r="BP342" t="inlineStr">
        <is>
          <t/>
        </is>
      </c>
      <c r="BQ342" t="inlineStr">
        <is>
          <t/>
        </is>
      </c>
      <c r="BR342" t="inlineStr">
        <is>
          <t/>
        </is>
      </c>
      <c r="BS342" t="inlineStr">
        <is>
          <t/>
        </is>
      </c>
      <c r="BT342" t="inlineStr">
        <is>
          <t/>
        </is>
      </c>
      <c r="BU342" t="inlineStr">
        <is>
          <t/>
        </is>
      </c>
      <c r="BV342" s="2" t="inlineStr">
        <is>
          <t>data dictionary</t>
        </is>
      </c>
      <c r="BW342" s="2" t="inlineStr">
        <is>
          <t>3</t>
        </is>
      </c>
      <c r="BX342" s="2" t="inlineStr">
        <is>
          <t/>
        </is>
      </c>
      <c r="BY342" t="inlineStr">
        <is>
          <t>1) database van specificaties van informatiesysteemelementen, in het bijzonder van gegevenselementen 2) centrale verzameling van de gegevens die een informatiesysteem beschrijven, zoals gegevenselementen, records, bestanden, transacties, rapporten, invoerstromen, gebruikers, enz.,en de verbanden daartussen 2.documentatie van een data base</t>
        </is>
      </c>
      <c r="BZ342" s="2" t="inlineStr">
        <is>
          <t>słownik danych|
spis danych</t>
        </is>
      </c>
      <c r="CA342" s="2" t="inlineStr">
        <is>
          <t>3|
3</t>
        </is>
      </c>
      <c r="CB342" s="2" t="inlineStr">
        <is>
          <t xml:space="preserve">|
</t>
        </is>
      </c>
      <c r="CC342" t="inlineStr">
        <is>
          <t>zbiór informacji o obiektach bazy danych</t>
        </is>
      </c>
      <c r="CD342" s="2" t="inlineStr">
        <is>
          <t>dicionário de dados</t>
        </is>
      </c>
      <c r="CE342" s="2" t="inlineStr">
        <is>
          <t>3</t>
        </is>
      </c>
      <c r="CF342" s="2" t="inlineStr">
        <is>
          <t/>
        </is>
      </c>
      <c r="CG342" t="inlineStr">
        <is>
          <t>a) lista das designações de todos os dados utilizados num dado sistema, com indicação das suas propriedades relevantes; por exemplo, dimensão e representação interna; b) conjunto de definições dos fluxos de dados, dados elementares, ficheiros, bases de dados e processos referidos num diagrama hierarquizado de fluxo de dados</t>
        </is>
      </c>
      <c r="CH342" t="inlineStr">
        <is>
          <t/>
        </is>
      </c>
      <c r="CI342" t="inlineStr">
        <is>
          <t/>
        </is>
      </c>
      <c r="CJ342" t="inlineStr">
        <is>
          <t/>
        </is>
      </c>
      <c r="CK342" t="inlineStr">
        <is>
          <t/>
        </is>
      </c>
      <c r="CL342" t="inlineStr">
        <is>
          <t/>
        </is>
      </c>
      <c r="CM342" t="inlineStr">
        <is>
          <t/>
        </is>
      </c>
      <c r="CN342" t="inlineStr">
        <is>
          <t/>
        </is>
      </c>
      <c r="CO342" t="inlineStr">
        <is>
          <t/>
        </is>
      </c>
      <c r="CP342" t="inlineStr">
        <is>
          <t/>
        </is>
      </c>
      <c r="CQ342" t="inlineStr">
        <is>
          <t/>
        </is>
      </c>
      <c r="CR342" t="inlineStr">
        <is>
          <t/>
        </is>
      </c>
      <c r="CS342" t="inlineStr">
        <is>
          <t/>
        </is>
      </c>
      <c r="CT342" s="2" t="inlineStr">
        <is>
          <t>datakatalog</t>
        </is>
      </c>
      <c r="CU342" s="2" t="inlineStr">
        <is>
          <t>3</t>
        </is>
      </c>
      <c r="CV342" s="2" t="inlineStr">
        <is>
          <t/>
        </is>
      </c>
      <c r="CW342" t="inlineStr">
        <is>
          <t>central källa för information om data, t. ex. betydelse, relation till andra data, ursprung, bruk och format</t>
        </is>
      </c>
    </row>
    <row r="343">
      <c r="A343" s="1" t="str">
        <f>HYPERLINK("https://iate.europa.eu/entry/result/3500354/all", "3500354")</f>
        <v>3500354</v>
      </c>
      <c r="B343" t="inlineStr">
        <is>
          <t>EDUCATION AND COMMUNICATIONS</t>
        </is>
      </c>
      <c r="C343" t="inlineStr">
        <is>
          <t>EDUCATION AND COMMUNICATIONS|information technology and data processing|computer system|information security</t>
        </is>
      </c>
      <c r="D343" t="inlineStr">
        <is>
          <t>yes</t>
        </is>
      </c>
      <c r="E343" t="inlineStr">
        <is>
          <t/>
        </is>
      </c>
      <c r="F343" s="2" t="inlineStr">
        <is>
          <t>защита в дълбочина</t>
        </is>
      </c>
      <c r="G343" s="2" t="inlineStr">
        <is>
          <t>3</t>
        </is>
      </c>
      <c r="H343" s="2" t="inlineStr">
        <is>
          <t/>
        </is>
      </c>
      <c r="I343" t="inlineStr">
        <is>
          <t>прилагане на съвкупност от мерки за сигурност, организирани под формата на многослойна защита</t>
        </is>
      </c>
      <c r="J343" s="2" t="inlineStr">
        <is>
          <t>hloubková ochrana|
hloubková obrana</t>
        </is>
      </c>
      <c r="K343" s="2" t="inlineStr">
        <is>
          <t>3|
3</t>
        </is>
      </c>
      <c r="L343" s="2" t="inlineStr">
        <is>
          <t>|
preferred</t>
        </is>
      </c>
      <c r="M343" t="inlineStr">
        <is>
          <t>uplatňování řady bezpečnostních opatření, která jsou uspořádána jako několik obranných linií</t>
        </is>
      </c>
      <c r="N343" s="2" t="inlineStr">
        <is>
          <t>forsvar i dybden|
dybdeforsvar|
sikkerhed i dybden</t>
        </is>
      </c>
      <c r="O343" s="2" t="inlineStr">
        <is>
          <t>3|
3|
3</t>
        </is>
      </c>
      <c r="P343" s="2" t="inlineStr">
        <is>
          <t xml:space="preserve">|
|
</t>
        </is>
      </c>
      <c r="Q343" t="inlineStr">
        <is>
          <t>strategi for informationssikkerhed, der involverer mennesker, processer og
teknologi, og som skal indføre forskellige barrierer på tværs af flere lag og
dimensioner i et system eller en organisation</t>
        </is>
      </c>
      <c r="R343" s="2" t="inlineStr">
        <is>
          <t>Konzept der Verteidigung in der Tiefe|
tiefengestaffelte Sicherheitsarchitektur</t>
        </is>
      </c>
      <c r="S343" s="2" t="inlineStr">
        <is>
          <t>3|
3</t>
        </is>
      </c>
      <c r="T343" s="2" t="inlineStr">
        <is>
          <t xml:space="preserve">|
</t>
        </is>
      </c>
      <c r="U343" t="inlineStr">
        <is>
          <t>in der Informationstechnologie ein umfassendes Sicherheitskonzept für IT-Systeme, bei dem mehrere Verteidigungsmaßnahmen, auch als Abwehrlinien bezeichnet, kombiniert und so Risiken eingegrenzt werden</t>
        </is>
      </c>
      <c r="V343" s="2" t="inlineStr">
        <is>
          <t>άμυνα σε βάθος|
άμυνα εις βάθος</t>
        </is>
      </c>
      <c r="W343" s="2" t="inlineStr">
        <is>
          <t>3|
3</t>
        </is>
      </c>
      <c r="X343" s="2" t="inlineStr">
        <is>
          <t xml:space="preserve">|
</t>
        </is>
      </c>
      <c r="Y343" t="inlineStr">
        <is>
          <t>στρατηγική που σχετίζεται με τις ΤΠΕ και περιλαμβάνει άτομα, διαδικασίες και τεχνολογία με σκοπό τη δημιουργία ποικίλων φραγμών σε πολλαπλά επίπεδα και διαστάσεις της οντότητας</t>
        </is>
      </c>
      <c r="Z343" s="2" t="inlineStr">
        <is>
          <t>defense-in-depth|
SID|
layered security|
layered defence|
defence in depth|
DiD|
security in depth</t>
        </is>
      </c>
      <c r="AA343" s="2" t="inlineStr">
        <is>
          <t>1|
3|
1|
1|
3|
3|
3</t>
        </is>
      </c>
      <c r="AB343" s="2" t="inlineStr">
        <is>
          <t xml:space="preserve">|
|
|
|
|
|
</t>
        </is>
      </c>
      <c r="AC343" t="inlineStr">
        <is>
          <t>information security strategy integrating people, processes and technology to establish variable barriers across multiple levels or layers in the system or organisation</t>
        </is>
      </c>
      <c r="AD343" s="2" t="inlineStr">
        <is>
          <t>defensa en profundidad</t>
        </is>
      </c>
      <c r="AE343" s="2" t="inlineStr">
        <is>
          <t>3</t>
        </is>
      </c>
      <c r="AF343" s="2" t="inlineStr">
        <is>
          <t/>
        </is>
      </c>
      <c r="AG343" t="inlineStr">
        <is>
          <t>Aplicación de una serie de medidas de seguridad organizadas a modo de defensa en barreras sucesivas.</t>
        </is>
      </c>
      <c r="AH343" s="2" t="inlineStr">
        <is>
          <t>mitmekihiline kaitse|
süvakaitse</t>
        </is>
      </c>
      <c r="AI343" s="2" t="inlineStr">
        <is>
          <t>3|
3</t>
        </is>
      </c>
      <c r="AJ343" s="2" t="inlineStr">
        <is>
          <t xml:space="preserve">|
</t>
        </is>
      </c>
      <c r="AK343" t="inlineStr">
        <is>
          <t>erinevate mitme kaitseliinina võetavate turvameetmete kohaldamine. Need kaitseliinid on muu hulgas järgmised:&lt;br&gt;a) tõrje : turvameetmed mõjutamaks side- ja infosüsteemi vastast rünnakut kavandavaid isikuid kavatsusest loobuma;&lt;br&gt;b) ennetamine : side- ja infosüsteemi vastase rünnaku takistamiseks või blokeerimiseks mõeldud turvameetmed;&lt;br&gt;c) avastamine : side- ja infosüsteemi vastu toimuva rünnaku avastamiseks mõeldud turvameetmed;&lt;br&gt;d) vastupidavus : turvameetmed, mille eesmärk on tagada rünnaku minimaalne mõju teabele või side- ja infosüsteemi osadele ja vältida edasise kahju tekitamist ning&lt;br&gt;e) taastamine : side- ja infosüsteemi kasutamiseks turvalise olukorra taastamiseks mõeldud turvameetmed</t>
        </is>
      </c>
      <c r="AL343" s="2" t="inlineStr">
        <is>
          <t>syväsuojaus|
syvyyssuuntainen turvallisuus|
syvyyssuuntainen puolustus</t>
        </is>
      </c>
      <c r="AM343" s="2" t="inlineStr">
        <is>
          <t>3|
3|
3</t>
        </is>
      </c>
      <c r="AN343" s="2" t="inlineStr">
        <is>
          <t xml:space="preserve">|
|
</t>
        </is>
      </c>
      <c r="AO343" t="inlineStr">
        <is>
          <t>sellaisten erityyppisten turvatoimien soveltaminen, joilla järjestetään monitasoinen puolustus</t>
        </is>
      </c>
      <c r="AP343" s="2" t="inlineStr">
        <is>
          <t>défense en profondeur|
sécurité en profondeur</t>
        </is>
      </c>
      <c r="AQ343" s="2" t="inlineStr">
        <is>
          <t>3|
3</t>
        </is>
      </c>
      <c r="AR343" s="2" t="inlineStr">
        <is>
          <t xml:space="preserve">|
</t>
        </is>
      </c>
      <c r="AS343" t="inlineStr">
        <is>
          <t>système à plusieurs niveaux de protection qui
garantit un niveau de protection absolu même en cas de défaillance ou de
pénétration d’un seul niveau de protection</t>
        </is>
      </c>
      <c r="AT343" s="2" t="inlineStr">
        <is>
          <t>cosaint ilsrathach|
domhainchosaint</t>
        </is>
      </c>
      <c r="AU343" s="2" t="inlineStr">
        <is>
          <t>3|
3</t>
        </is>
      </c>
      <c r="AV343" s="2" t="inlineStr">
        <is>
          <t xml:space="preserve">|
</t>
        </is>
      </c>
      <c r="AW343" t="inlineStr">
        <is>
          <t/>
        </is>
      </c>
      <c r="AX343" s="2" t="inlineStr">
        <is>
          <t>dubinska obrana|
obrana po dubini</t>
        </is>
      </c>
      <c r="AY343" s="2" t="inlineStr">
        <is>
          <t>3|
3</t>
        </is>
      </c>
      <c r="AZ343" s="2" t="inlineStr">
        <is>
          <t xml:space="preserve">|
</t>
        </is>
      </c>
      <c r="BA343" t="inlineStr">
        <is>
          <t/>
        </is>
      </c>
      <c r="BB343" s="2" t="inlineStr">
        <is>
          <t>mélységi védelem</t>
        </is>
      </c>
      <c r="BC343" s="2" t="inlineStr">
        <is>
          <t>3</t>
        </is>
      </c>
      <c r="BD343" s="2" t="inlineStr">
        <is>
          <t/>
        </is>
      </c>
      <c r="BE343" t="inlineStr">
        <is>
          <t>információbiztonsági céllal több rétegű rendszer kiépítését szolgáló stratégia</t>
        </is>
      </c>
      <c r="BF343" s="2" t="inlineStr">
        <is>
          <t>sicurezza in profondità|
difesa in profondità</t>
        </is>
      </c>
      <c r="BG343" s="2" t="inlineStr">
        <is>
          <t>3|
3</t>
        </is>
      </c>
      <c r="BH343" s="2" t="inlineStr">
        <is>
          <t xml:space="preserve">|
</t>
        </is>
      </c>
      <c r="BI343" t="inlineStr">
        <is>
          <t>Modello di difesa, mutuato dalla strategia militare, basato su livelli di sicurezza multipli: la sicurezza del database sarà quindi parte di tale strategia, insieme alle tecniche di protezione della rete, dei server che la compongono e dei sistemi operativi utilizzati, nonché delle regole di utilizzo stabilite. L’aggressore sarà così costretto a superare più barriere, invece di doverne violare una soltanto.</t>
        </is>
      </c>
      <c r="BJ343" s="2" t="inlineStr">
        <is>
          <t>pakopinė apsauga</t>
        </is>
      </c>
      <c r="BK343" s="2" t="inlineStr">
        <is>
          <t>3</t>
        </is>
      </c>
      <c r="BL343" s="2" t="inlineStr">
        <is>
          <t/>
        </is>
      </c>
      <c r="BM343" t="inlineStr">
        <is>
          <t>apsauga, grindžiama principu, pagal kurį fizinės saugos sistema turi būti sudaryta iš kelių organizacinių ir techninių priemonių lygių, kurie sudarytų nepalankias sąlygas neteisėtos veikos vykdytojui, bandančiam vieną po kito šiuos lygius įveikti</t>
        </is>
      </c>
      <c r="BN343" s="2" t="inlineStr">
        <is>
          <t>padziļināta aizsardzība</t>
        </is>
      </c>
      <c r="BO343" s="2" t="inlineStr">
        <is>
          <t>3</t>
        </is>
      </c>
      <c r="BP343" s="2" t="inlineStr">
        <is>
          <t/>
        </is>
      </c>
      <c r="BQ343" t="inlineStr">
        <is>
          <t>dažādu drošības pasākumu piemērošana, izveidojot daudzslāņainu aizsardzību</t>
        </is>
      </c>
      <c r="BR343" s="2" t="inlineStr">
        <is>
          <t>sigurtà fil-fond|
difiża fil-fond</t>
        </is>
      </c>
      <c r="BS343" s="2" t="inlineStr">
        <is>
          <t>3|
3</t>
        </is>
      </c>
      <c r="BT343" s="2" t="inlineStr">
        <is>
          <t xml:space="preserve">|
</t>
        </is>
      </c>
      <c r="BU343" t="inlineStr">
        <is>
          <t>strateġija għas-sigurtà tal-informazzjoni li tintegra n-nies, il-proċessi u t-teknoloġija biex tistabbilixxi barrieri varjabbli f'livelli jew f'saffi multipli fis-sistema jew fl-organizzazzjoni</t>
        </is>
      </c>
      <c r="BV343" s="2" t="inlineStr">
        <is>
          <t>security in depth|
verdediging in de diepte|
beveiliging in de diepte|
defence in depth</t>
        </is>
      </c>
      <c r="BW343" s="2" t="inlineStr">
        <is>
          <t>3|
3|
3|
3</t>
        </is>
      </c>
      <c r="BX343" s="2" t="inlineStr">
        <is>
          <t xml:space="preserve">|
|
|
</t>
        </is>
      </c>
      <c r="BY343" t="inlineStr">
        <is>
          <t>beginsel in de ICT-beveiliging waarbij een reeks beveiligingsmaatregelen wordt toegepast in de vorm van meerdere gelaagde beveiligingsmechanismen</t>
        </is>
      </c>
      <c r="BZ343" s="2" t="inlineStr">
        <is>
          <t>ochrona w głąb|
zasada dogłębnej ochrony</t>
        </is>
      </c>
      <c r="CA343" s="2" t="inlineStr">
        <is>
          <t>3|
2</t>
        </is>
      </c>
      <c r="CB343" s="2" t="inlineStr">
        <is>
          <t xml:space="preserve">preferred|
</t>
        </is>
      </c>
      <c r="CC343" t="inlineStr">
        <is>
          <t>zasada polegająca na tworzeniu wielu warstw zabezpieczeń w systemie informatycznym („w głąb systemu”)</t>
        </is>
      </c>
      <c r="CD343" s="2" t="inlineStr">
        <is>
          <t>segurança em profundidade|
defesa em profundidade</t>
        </is>
      </c>
      <c r="CE343" s="2" t="inlineStr">
        <is>
          <t>3|
3</t>
        </is>
      </c>
      <c r="CF343" s="2" t="inlineStr">
        <is>
          <t xml:space="preserve">|
</t>
        </is>
      </c>
      <c r="CG343" t="inlineStr">
        <is>
          <t>&lt;div&gt;Estratégia de segurança relacionada com as tecnologias de informação e comunicação que integra pessoas, processos e 
tecnologias para criar uma diversidade de obstáculos em diversos níveis e
 dimensões da entidade.&lt;br&gt;&lt;/div&gt;</t>
        </is>
      </c>
      <c r="CH343" s="2" t="inlineStr">
        <is>
          <t>securitate bazată pe mai multe niveluri|
apărare în adâncime</t>
        </is>
      </c>
      <c r="CI343" s="2" t="inlineStr">
        <is>
          <t>3|
3</t>
        </is>
      </c>
      <c r="CJ343" s="2" t="inlineStr">
        <is>
          <t xml:space="preserve">|
</t>
        </is>
      </c>
      <c r="CK343" t="inlineStr">
        <is>
          <t>ansamblu de mai multe tipuri de controale care acoperă același risc, precum principiul celor patru ochi, autentificarea pe baza a doi factori, segmentarea rețelei și mecanisme multiple de tip firewall</t>
        </is>
      </c>
      <c r="CL343" s="2" t="inlineStr">
        <is>
          <t>hĺbková obrana|
hĺbková ochrana</t>
        </is>
      </c>
      <c r="CM343" s="2" t="inlineStr">
        <is>
          <t>3|
3</t>
        </is>
      </c>
      <c r="CN343" s="2" t="inlineStr">
        <is>
          <t xml:space="preserve">preferred|
</t>
        </is>
      </c>
      <c r="CO343" t="inlineStr">
        <is>
          <t>uplatňovanie rôznych bezpečnostných opatrení a mechanizmov organizovaných do viacerých ochranných vrstiev a zaisťujúcich viacúrovňovú bezpečnosť</t>
        </is>
      </c>
      <c r="CP343" s="2" t="inlineStr">
        <is>
          <t>obramba v globino</t>
        </is>
      </c>
      <c r="CQ343" s="2" t="inlineStr">
        <is>
          <t>3</t>
        </is>
      </c>
      <c r="CR343" s="2" t="inlineStr">
        <is>
          <t/>
        </is>
      </c>
      <c r="CS343" t="inlineStr">
        <is>
          <t/>
        </is>
      </c>
      <c r="CT343" s="2" t="inlineStr">
        <is>
          <t>säkerhet på djupet|
flernivåförsvar</t>
        </is>
      </c>
      <c r="CU343" s="2" t="inlineStr">
        <is>
          <t>3|
3</t>
        </is>
      </c>
      <c r="CV343" s="2" t="inlineStr">
        <is>
          <t xml:space="preserve">|
</t>
        </is>
      </c>
      <c r="CW343" t="inlineStr">
        <is>
          <t>Tillämpning av en
rad säkerhetsåtgärder som organiseras som multipla försvarsskikt.</t>
        </is>
      </c>
    </row>
    <row r="344">
      <c r="A344" s="1" t="str">
        <f>HYPERLINK("https://iate.europa.eu/entry/result/1695901/all", "1695901")</f>
        <v>1695901</v>
      </c>
      <c r="B344" t="inlineStr">
        <is>
          <t>EDUCATION AND COMMUNICATIONS</t>
        </is>
      </c>
      <c r="C344" t="inlineStr">
        <is>
          <t>EDUCATION AND COMMUNICATIONS|communications|communications systems;EDUCATION AND COMMUNICATIONS|information technology and data processing</t>
        </is>
      </c>
      <c r="D344" t="inlineStr">
        <is>
          <t>yes</t>
        </is>
      </c>
      <c r="E344" t="inlineStr">
        <is>
          <t/>
        </is>
      </c>
      <c r="F344" t="inlineStr">
        <is>
          <t/>
        </is>
      </c>
      <c r="G344" t="inlineStr">
        <is>
          <t/>
        </is>
      </c>
      <c r="H344" t="inlineStr">
        <is>
          <t/>
        </is>
      </c>
      <c r="I344" t="inlineStr">
        <is>
          <t/>
        </is>
      </c>
      <c r="J344" t="inlineStr">
        <is>
          <t/>
        </is>
      </c>
      <c r="K344" t="inlineStr">
        <is>
          <t/>
        </is>
      </c>
      <c r="L344" t="inlineStr">
        <is>
          <t/>
        </is>
      </c>
      <c r="M344" t="inlineStr">
        <is>
          <t/>
        </is>
      </c>
      <c r="N344" s="2" t="inlineStr">
        <is>
          <t>netværksarkitektur|
netstruktur|
netværkskonfiguration|
netværksstruktur|
netarkitektur</t>
        </is>
      </c>
      <c r="O344" s="2" t="inlineStr">
        <is>
          <t>3|
3|
3|
3|
3</t>
        </is>
      </c>
      <c r="P344" s="2" t="inlineStr">
        <is>
          <t xml:space="preserve">|
|
|
|
</t>
        </is>
      </c>
      <c r="Q344" t="inlineStr">
        <is>
          <t/>
        </is>
      </c>
      <c r="R344" s="2" t="inlineStr">
        <is>
          <t>Netzarchitektur</t>
        </is>
      </c>
      <c r="S344" s="2" t="inlineStr">
        <is>
          <t>3</t>
        </is>
      </c>
      <c r="T344" s="2" t="inlineStr">
        <is>
          <t/>
        </is>
      </c>
      <c r="U344" t="inlineStr">
        <is>
          <t/>
        </is>
      </c>
      <c r="V344" s="2" t="inlineStr">
        <is>
          <t>αρχιτεκτονική δικτύου|
αρχιτεκτονική του δικτύου</t>
        </is>
      </c>
      <c r="W344" s="2" t="inlineStr">
        <is>
          <t>3|
3</t>
        </is>
      </c>
      <c r="X344" s="2" t="inlineStr">
        <is>
          <t xml:space="preserve">|
</t>
        </is>
      </c>
      <c r="Y344" t="inlineStr">
        <is>
          <t>η λογική δομή και οι λειτουργικές αρχές ενός δικτύου</t>
        </is>
      </c>
      <c r="Z344" s="2" t="inlineStr">
        <is>
          <t>network architecture</t>
        </is>
      </c>
      <c r="AA344" s="2" t="inlineStr">
        <is>
          <t>3</t>
        </is>
      </c>
      <c r="AB344" s="2" t="inlineStr">
        <is>
          <t/>
        </is>
      </c>
      <c r="AC344" t="inlineStr">
        <is>
          <t>structure of an existing communications network, including the physical configuration, facilities, operational structure, operational procedures, and the data formats in use</t>
        </is>
      </c>
      <c r="AD344" s="2" t="inlineStr">
        <is>
          <t>arquitectura de red|
arquitectura de la red</t>
        </is>
      </c>
      <c r="AE344" s="2" t="inlineStr">
        <is>
          <t>3|
3</t>
        </is>
      </c>
      <c r="AF344" s="2" t="inlineStr">
        <is>
          <t xml:space="preserve">|
</t>
        </is>
      </c>
      <c r="AG344" t="inlineStr">
        <is>
          <t>Descripción de una red mediante la combinación de estándares y protocolos, que define las reglas de una red y cómo interactúan sus componentes.</t>
        </is>
      </c>
      <c r="AH344" t="inlineStr">
        <is>
          <t/>
        </is>
      </c>
      <c r="AI344" t="inlineStr">
        <is>
          <t/>
        </is>
      </c>
      <c r="AJ344" t="inlineStr">
        <is>
          <t/>
        </is>
      </c>
      <c r="AK344" t="inlineStr">
        <is>
          <t/>
        </is>
      </c>
      <c r="AL344" s="2" t="inlineStr">
        <is>
          <t>verkkoarkkitehtuuri</t>
        </is>
      </c>
      <c r="AM344" s="2" t="inlineStr">
        <is>
          <t>3</t>
        </is>
      </c>
      <c r="AN344" s="2" t="inlineStr">
        <is>
          <t/>
        </is>
      </c>
      <c r="AO344" t="inlineStr">
        <is>
          <t/>
        </is>
      </c>
      <c r="AP344" s="2" t="inlineStr">
        <is>
          <t>structure du réseau|
architecture de réseau</t>
        </is>
      </c>
      <c r="AQ344" s="2" t="inlineStr">
        <is>
          <t>3|
3</t>
        </is>
      </c>
      <c r="AR344" s="2" t="inlineStr">
        <is>
          <t xml:space="preserve">|
</t>
        </is>
      </c>
      <c r="AS344" t="inlineStr">
        <is>
          <t>description de la structure logique et des principes de fonctionnement d'un réseau</t>
        </is>
      </c>
      <c r="AT344" s="2" t="inlineStr">
        <is>
          <t>ailtireacht líonraí</t>
        </is>
      </c>
      <c r="AU344" s="2" t="inlineStr">
        <is>
          <t>3</t>
        </is>
      </c>
      <c r="AV344" s="2" t="inlineStr">
        <is>
          <t/>
        </is>
      </c>
      <c r="AW344" t="inlineStr">
        <is>
          <t/>
        </is>
      </c>
      <c r="AX344" t="inlineStr">
        <is>
          <t/>
        </is>
      </c>
      <c r="AY344" t="inlineStr">
        <is>
          <t/>
        </is>
      </c>
      <c r="AZ344" t="inlineStr">
        <is>
          <t/>
        </is>
      </c>
      <c r="BA344" t="inlineStr">
        <is>
          <t/>
        </is>
      </c>
      <c r="BB344" s="2" t="inlineStr">
        <is>
          <t>hálózati architektúra</t>
        </is>
      </c>
      <c r="BC344" s="2" t="inlineStr">
        <is>
          <t>4</t>
        </is>
      </c>
      <c r="BD344" s="2" t="inlineStr">
        <is>
          <t/>
        </is>
      </c>
      <c r="BE344" t="inlineStr">
        <is>
          <t>A hírközlési hálózat struktúrája.</t>
        </is>
      </c>
      <c r="BF344" s="2" t="inlineStr">
        <is>
          <t>configurazione della rete|
architettura di rete|
architettura della rete</t>
        </is>
      </c>
      <c r="BG344" s="2" t="inlineStr">
        <is>
          <t>3|
3|
3</t>
        </is>
      </c>
      <c r="BH344" s="2" t="inlineStr">
        <is>
          <t xml:space="preserve">|
|
</t>
        </is>
      </c>
      <c r="BI344" t="inlineStr">
        <is>
          <t>definizione precisa del protocollo, delle funzioni e dei componenti logici di una rete e del funzionamento di essi</t>
        </is>
      </c>
      <c r="BJ344" s="2" t="inlineStr">
        <is>
          <t>tinklo architektūra|
tinklo struktūra</t>
        </is>
      </c>
      <c r="BK344" s="2" t="inlineStr">
        <is>
          <t>3|
3</t>
        </is>
      </c>
      <c r="BL344" s="2" t="inlineStr">
        <is>
          <t xml:space="preserve">preferred|
</t>
        </is>
      </c>
      <c r="BM344" t="inlineStr">
        <is>
          <t>visa organizacijos
kompiuterinio tinklo struktūra, įskaitant aparatūros komponentus, tinklo išdėstymą ir topologijas, fizinius ir
belaidžius ryšius, programinės
įrangos taisykles ir protokolus</t>
        </is>
      </c>
      <c r="BN344" t="inlineStr">
        <is>
          <t/>
        </is>
      </c>
      <c r="BO344" t="inlineStr">
        <is>
          <t/>
        </is>
      </c>
      <c r="BP344" t="inlineStr">
        <is>
          <t/>
        </is>
      </c>
      <c r="BQ344" t="inlineStr">
        <is>
          <t/>
        </is>
      </c>
      <c r="BR344" s="2" t="inlineStr">
        <is>
          <t>arkitettura tan-network</t>
        </is>
      </c>
      <c r="BS344" s="2" t="inlineStr">
        <is>
          <t>3</t>
        </is>
      </c>
      <c r="BT344" s="2" t="inlineStr">
        <is>
          <t/>
        </is>
      </c>
      <c r="BU344" t="inlineStr">
        <is>
          <t/>
        </is>
      </c>
      <c r="BV344" s="2" t="inlineStr">
        <is>
          <t>netwerkarchitectuur</t>
        </is>
      </c>
      <c r="BW344" s="2" t="inlineStr">
        <is>
          <t>3</t>
        </is>
      </c>
      <c r="BX344" s="2" t="inlineStr">
        <is>
          <t/>
        </is>
      </c>
      <c r="BY344" t="inlineStr">
        <is>
          <t>wijze waarop een communicatienet is geconstrueerd en wordt gebruikt, waarbij het doel is communicatie tussen de eindgebruikers mogelijk te maken zonder dat zij zich behoeven te bemoeien met netwerkgerichte zaken die niet van belang zijn voor de conversatie</t>
        </is>
      </c>
      <c r="BZ344" s="2" t="inlineStr">
        <is>
          <t>architektura sieci</t>
        </is>
      </c>
      <c r="CA344" s="2" t="inlineStr">
        <is>
          <t>3</t>
        </is>
      </c>
      <c r="CB344" s="2" t="inlineStr">
        <is>
          <t/>
        </is>
      </c>
      <c r="CC344" t="inlineStr">
        <is>
          <t>określa sposoby realizacji przekazu informacji pomiędzy urządzeniami końcowymi; przeważnie jest organizowana warstwowo, tworząc warstwową architekturę sieci</t>
        </is>
      </c>
      <c r="CD344" s="2" t="inlineStr">
        <is>
          <t>arquitetura de rede</t>
        </is>
      </c>
      <c r="CE344" s="2" t="inlineStr">
        <is>
          <t>3</t>
        </is>
      </c>
      <c r="CF344" s="2" t="inlineStr">
        <is>
          <t/>
        </is>
      </c>
      <c r="CG344" t="inlineStr">
        <is>
          <t>Descrição da estrutura lógica e dos princípios de funcionamento de uma rede de computadores.</t>
        </is>
      </c>
      <c r="CH344" t="inlineStr">
        <is>
          <t/>
        </is>
      </c>
      <c r="CI344" t="inlineStr">
        <is>
          <t/>
        </is>
      </c>
      <c r="CJ344" t="inlineStr">
        <is>
          <t/>
        </is>
      </c>
      <c r="CK344" t="inlineStr">
        <is>
          <t/>
        </is>
      </c>
      <c r="CL344" t="inlineStr">
        <is>
          <t/>
        </is>
      </c>
      <c r="CM344" t="inlineStr">
        <is>
          <t/>
        </is>
      </c>
      <c r="CN344" t="inlineStr">
        <is>
          <t/>
        </is>
      </c>
      <c r="CO344" t="inlineStr">
        <is>
          <t/>
        </is>
      </c>
      <c r="CP344" s="2" t="inlineStr">
        <is>
          <t>omrežna arhitektura</t>
        </is>
      </c>
      <c r="CQ344" s="2" t="inlineStr">
        <is>
          <t>3</t>
        </is>
      </c>
      <c r="CR344" s="2" t="inlineStr">
        <is>
          <t/>
        </is>
      </c>
      <c r="CS344" t="inlineStr">
        <is>
          <t/>
        </is>
      </c>
      <c r="CT344" s="2" t="inlineStr">
        <is>
          <t>nätverksarkitektur|
nätarkitektur</t>
        </is>
      </c>
      <c r="CU344" s="2" t="inlineStr">
        <is>
          <t>3|
3</t>
        </is>
      </c>
      <c r="CV344" s="2" t="inlineStr">
        <is>
          <t xml:space="preserve">|
</t>
        </is>
      </c>
      <c r="CW344" t="inlineStr">
        <is>
          <t/>
        </is>
      </c>
    </row>
    <row r="345">
      <c r="A345" s="1" t="str">
        <f>HYPERLINK("https://iate.europa.eu/entry/result/1867642/all", "1867642")</f>
        <v>1867642</v>
      </c>
      <c r="B345" t="inlineStr">
        <is>
          <t>EDUCATION AND COMMUNICATIONS</t>
        </is>
      </c>
      <c r="C345" t="inlineStr">
        <is>
          <t>EDUCATION AND COMMUNICATIONS|information technology and data processing</t>
        </is>
      </c>
      <c r="D345" t="inlineStr">
        <is>
          <t>yes</t>
        </is>
      </c>
      <c r="E345" t="inlineStr">
        <is>
          <t/>
        </is>
      </c>
      <c r="F345" s="2" t="inlineStr">
        <is>
          <t>титуляр на електронен подпис</t>
        </is>
      </c>
      <c r="G345" s="2" t="inlineStr">
        <is>
          <t>3</t>
        </is>
      </c>
      <c r="H345" s="2" t="inlineStr">
        <is>
          <t/>
        </is>
      </c>
      <c r="I345" t="inlineStr">
        <is>
          <t>физическо лице, което създава електронен подпис</t>
        </is>
      </c>
      <c r="J345" s="2" t="inlineStr">
        <is>
          <t>podepisující osoba|
podepisující</t>
        </is>
      </c>
      <c r="K345" s="2" t="inlineStr">
        <is>
          <t>3|
3</t>
        </is>
      </c>
      <c r="L345" s="2" t="inlineStr">
        <is>
          <t xml:space="preserve">|
</t>
        </is>
      </c>
      <c r="M345" t="inlineStr">
        <is>
          <t>fyzická osoba, která vytváří &lt;a href="https://iate.europa.eu/entry/result/1068875/cs" target="_blank"&gt;elektronický podpis&lt;/a&gt;</t>
        </is>
      </c>
      <c r="N345" s="2" t="inlineStr">
        <is>
          <t>underskriver</t>
        </is>
      </c>
      <c r="O345" s="2" t="inlineStr">
        <is>
          <t>3</t>
        </is>
      </c>
      <c r="P345" s="2" t="inlineStr">
        <is>
          <t/>
        </is>
      </c>
      <c r="Q345" t="inlineStr">
        <is>
          <t>fysisk person, der genererer en &lt;a href="https://iate.europa.eu/entry/result/1068875/da" target="_blank"&gt;elektronisk signatur&lt;/a&gt;</t>
        </is>
      </c>
      <c r="R345" s="2" t="inlineStr">
        <is>
          <t>Unterzeichner</t>
        </is>
      </c>
      <c r="S345" s="2" t="inlineStr">
        <is>
          <t>3</t>
        </is>
      </c>
      <c r="T345" s="2" t="inlineStr">
        <is>
          <t/>
        </is>
      </c>
      <c r="U345" t="inlineStr">
        <is>
          <t>natürliche Person, die eine elektronische Signatur erstellt</t>
        </is>
      </c>
      <c r="V345" s="2" t="inlineStr">
        <is>
          <t>υπογράφων</t>
        </is>
      </c>
      <c r="W345" s="2" t="inlineStr">
        <is>
          <t>3</t>
        </is>
      </c>
      <c r="X345" s="2" t="inlineStr">
        <is>
          <t/>
        </is>
      </c>
      <c r="Y345" t="inlineStr">
        <is>
          <t>άτομο που δημιουργεί ηλεκτρονική υπογραφή</t>
        </is>
      </c>
      <c r="Z345" s="2" t="inlineStr">
        <is>
          <t>signatory</t>
        </is>
      </c>
      <c r="AA345" s="2" t="inlineStr">
        <is>
          <t>3</t>
        </is>
      </c>
      <c r="AB345" s="2" t="inlineStr">
        <is>
          <t/>
        </is>
      </c>
      <c r="AC345" t="inlineStr">
        <is>
          <t>natural person who creates an 
&lt;i&gt;electronic signature&lt;/i&gt; [ &lt;a href="/entry/result/1068875/all" id="ENTRY_TO_ENTRY_CONVERTER" target="_blank"&gt;IATE:1068875&lt;/a&gt; ]</t>
        </is>
      </c>
      <c r="AD345" s="2" t="inlineStr">
        <is>
          <t>firmante</t>
        </is>
      </c>
      <c r="AE345" s="2" t="inlineStr">
        <is>
          <t>3</t>
        </is>
      </c>
      <c r="AF345" s="2" t="inlineStr">
        <is>
          <t/>
        </is>
      </c>
      <c r="AG345" t="inlineStr">
        <is>
          <t>Persona física que crea una firma electrónica. [18.9.2013]</t>
        </is>
      </c>
      <c r="AH345" s="2" t="inlineStr">
        <is>
          <t>allkirja andja|
allakirjutaja</t>
        </is>
      </c>
      <c r="AI345" s="2" t="inlineStr">
        <is>
          <t>3|
2</t>
        </is>
      </c>
      <c r="AJ345" s="2" t="inlineStr">
        <is>
          <t xml:space="preserve">preferred|
</t>
        </is>
      </c>
      <c r="AK345" t="inlineStr">
        <is>
          <t>e-allkirja andnud füüsiline isik</t>
        </is>
      </c>
      <c r="AL345" s="2" t="inlineStr">
        <is>
          <t>allekirjoittaja</t>
        </is>
      </c>
      <c r="AM345" s="2" t="inlineStr">
        <is>
          <t>3</t>
        </is>
      </c>
      <c r="AN345" s="2" t="inlineStr">
        <is>
          <t/>
        </is>
      </c>
      <c r="AO345" t="inlineStr">
        <is>
          <t>luonnollinen henkilö, joka luo sähköisen allekirjoituksen</t>
        </is>
      </c>
      <c r="AP345" s="2" t="inlineStr">
        <is>
          <t>signataire</t>
        </is>
      </c>
      <c r="AQ345" s="2" t="inlineStr">
        <is>
          <t>3</t>
        </is>
      </c>
      <c r="AR345" s="2" t="inlineStr">
        <is>
          <t/>
        </is>
      </c>
      <c r="AS345" t="inlineStr">
        <is>
          <t>personne physique qui crée une signature électronique</t>
        </is>
      </c>
      <c r="AT345" s="2" t="inlineStr">
        <is>
          <t>sínitheoir</t>
        </is>
      </c>
      <c r="AU345" s="2" t="inlineStr">
        <is>
          <t>3</t>
        </is>
      </c>
      <c r="AV345" s="2" t="inlineStr">
        <is>
          <t/>
        </is>
      </c>
      <c r="AW345" t="inlineStr">
        <is>
          <t/>
        </is>
      </c>
      <c r="AX345" s="2" t="inlineStr">
        <is>
          <t>potpisnik</t>
        </is>
      </c>
      <c r="AY345" s="2" t="inlineStr">
        <is>
          <t>3</t>
        </is>
      </c>
      <c r="AZ345" s="2" t="inlineStr">
        <is>
          <t/>
        </is>
      </c>
      <c r="BA345" t="inlineStr">
        <is>
          <t/>
        </is>
      </c>
      <c r="BB345" s="2" t="inlineStr">
        <is>
          <t>aláíró</t>
        </is>
      </c>
      <c r="BC345" s="2" t="inlineStr">
        <is>
          <t>4</t>
        </is>
      </c>
      <c r="BD345" s="2" t="inlineStr">
        <is>
          <t/>
        </is>
      </c>
      <c r="BE345" t="inlineStr">
        <is>
          <t>elektronikus aláírást létrehozó természetes személy</t>
        </is>
      </c>
      <c r="BF345" s="2" t="inlineStr">
        <is>
          <t>firmatario</t>
        </is>
      </c>
      <c r="BG345" s="2" t="inlineStr">
        <is>
          <t>3</t>
        </is>
      </c>
      <c r="BH345" s="2" t="inlineStr">
        <is>
          <t/>
        </is>
      </c>
      <c r="BI345" t="inlineStr">
        <is>
          <t>persona che detiene un dispositivo per la creazione di una firma e agisce per conto proprio o per conto della persona fisica o giuridica o dell'entità che rappresenta 
&lt;br&gt;** 
&lt;br&gt;persona fisica che crea una firma elettronica 
&lt;br&gt;_</t>
        </is>
      </c>
      <c r="BJ345" s="2" t="inlineStr">
        <is>
          <t>pasirašantis asmuo</t>
        </is>
      </c>
      <c r="BK345" s="2" t="inlineStr">
        <is>
          <t>3</t>
        </is>
      </c>
      <c r="BL345" s="2" t="inlineStr">
        <is>
          <t/>
        </is>
      </c>
      <c r="BM345" t="inlineStr">
        <is>
          <t>fizinis asmuo, kuris sukuria elektroninį parašą</t>
        </is>
      </c>
      <c r="BN345" s="2" t="inlineStr">
        <is>
          <t>parakstītājs</t>
        </is>
      </c>
      <c r="BO345" s="2" t="inlineStr">
        <is>
          <t>3</t>
        </is>
      </c>
      <c r="BP345" s="2" t="inlineStr">
        <is>
          <t/>
        </is>
      </c>
      <c r="BQ345" t="inlineStr">
        <is>
          <t>fiziska persona, kura rada elektronisku parakstu</t>
        </is>
      </c>
      <c r="BR345" s="2" t="inlineStr">
        <is>
          <t>firmatarju</t>
        </is>
      </c>
      <c r="BS345" s="2" t="inlineStr">
        <is>
          <t>3</t>
        </is>
      </c>
      <c r="BT345" s="2" t="inlineStr">
        <is>
          <t/>
        </is>
      </c>
      <c r="BU345" t="inlineStr">
        <is>
          <t>persuna fiżika li toħloq &lt;i&gt;firma elettronika&lt;/i&gt; &lt;a href="/entry/result/1068875/mt" id="ENTRY_TO_ENTRY_CONVERTER" target="_blank"&gt;IATE:1068875/MT&lt;/a&gt;</t>
        </is>
      </c>
      <c r="BV345" s="2" t="inlineStr">
        <is>
          <t>ondertekenaar</t>
        </is>
      </c>
      <c r="BW345" s="2" t="inlineStr">
        <is>
          <t>3</t>
        </is>
      </c>
      <c r="BX345" s="2" t="inlineStr">
        <is>
          <t/>
        </is>
      </c>
      <c r="BY345" t="inlineStr">
        <is>
          <t>persoon die de beschikking heeft over een middel voor het aanmaken van handtekeningen en handelt hetzij uit eigen naam hetzij uit naam van de dienst of de natuurlijke of rechtspersoon die hij vertegenwoordigt</t>
        </is>
      </c>
      <c r="BZ345" s="2" t="inlineStr">
        <is>
          <t>podpisujący|
osoba składająca podpis elektroniczny</t>
        </is>
      </c>
      <c r="CA345" s="2" t="inlineStr">
        <is>
          <t>3|
3</t>
        </is>
      </c>
      <c r="CB345" s="2" t="inlineStr">
        <is>
          <t xml:space="preserve">|
</t>
        </is>
      </c>
      <c r="CC345" t="inlineStr">
        <is>
          <t>osoba fizyczna, która składa podpis elektroniczny</t>
        </is>
      </c>
      <c r="CD345" s="2" t="inlineStr">
        <is>
          <t>signatário</t>
        </is>
      </c>
      <c r="CE345" s="2" t="inlineStr">
        <is>
          <t>3</t>
        </is>
      </c>
      <c r="CF345" s="2" t="inlineStr">
        <is>
          <t/>
        </is>
      </c>
      <c r="CG345" t="inlineStr">
        <is>
          <t>Pessoa singular que cria uma assinatura eletrónica.</t>
        </is>
      </c>
      <c r="CH345" s="2" t="inlineStr">
        <is>
          <t>semnatar</t>
        </is>
      </c>
      <c r="CI345" s="2" t="inlineStr">
        <is>
          <t>3</t>
        </is>
      </c>
      <c r="CJ345" s="2" t="inlineStr">
        <is>
          <t/>
        </is>
      </c>
      <c r="CK345" t="inlineStr">
        <is>
          <t>persoană care deține un dispozitiv de creare a 
&lt;i&gt;semnăturii electronice&lt;/i&gt; [ &lt;a href="/entry/result/1068875/all" id="ENTRY_TO_ENTRY_CONVERTER" target="_blank"&gt;IATE:1068875&lt;/a&gt; ] și care acționează fie în nume propriu, fie ca reprezentant al unui terț</t>
        </is>
      </c>
      <c r="CL345" s="2" t="inlineStr">
        <is>
          <t>podpisovateľ</t>
        </is>
      </c>
      <c r="CM345" s="2" t="inlineStr">
        <is>
          <t>3</t>
        </is>
      </c>
      <c r="CN345" s="2" t="inlineStr">
        <is>
          <t/>
        </is>
      </c>
      <c r="CO345" t="inlineStr">
        <is>
          <t>fyzická osoba, ktorá je držiteľom súkromného kľúča a je schopná pomocou tohto kľúča vyhotoviť elektronický podpis elektronického dokumentu</t>
        </is>
      </c>
      <c r="CP345" s="2" t="inlineStr">
        <is>
          <t>podpisnik</t>
        </is>
      </c>
      <c r="CQ345" s="2" t="inlineStr">
        <is>
          <t>3</t>
        </is>
      </c>
      <c r="CR345" s="2" t="inlineStr">
        <is>
          <t/>
        </is>
      </c>
      <c r="CS345" t="inlineStr">
        <is>
          <t>fizična oseba, ki ustvari elektronski podpis</t>
        </is>
      </c>
      <c r="CT345" t="inlineStr">
        <is>
          <t/>
        </is>
      </c>
      <c r="CU345" t="inlineStr">
        <is>
          <t/>
        </is>
      </c>
      <c r="CV345" t="inlineStr">
        <is>
          <t/>
        </is>
      </c>
      <c r="CW345" t="inlineStr">
        <is>
          <t/>
        </is>
      </c>
    </row>
    <row r="346">
      <c r="A346" s="1" t="str">
        <f>HYPERLINK("https://iate.europa.eu/entry/result/3500877/all", "3500877")</f>
        <v>3500877</v>
      </c>
      <c r="B346" t="inlineStr">
        <is>
          <t>EDUCATION AND COMMUNICATIONS</t>
        </is>
      </c>
      <c r="C346" t="inlineStr">
        <is>
          <t>EDUCATION AND COMMUNICATIONS|communications|communications systems;EDUCATION AND COMMUNICATIONS|information technology and data processing</t>
        </is>
      </c>
      <c r="D346" t="inlineStr">
        <is>
          <t>yes</t>
        </is>
      </c>
      <c r="E346" t="inlineStr">
        <is>
          <t/>
        </is>
      </c>
      <c r="F346" s="2" t="inlineStr">
        <is>
          <t>удостоверение за публичен ключ</t>
        </is>
      </c>
      <c r="G346" s="2" t="inlineStr">
        <is>
          <t>3</t>
        </is>
      </c>
      <c r="H346" s="2" t="inlineStr">
        <is>
          <t/>
        </is>
      </c>
      <c r="I346" t="inlineStr">
        <is>
          <t/>
        </is>
      </c>
      <c r="J346" s="2" t="inlineStr">
        <is>
          <t>certifikát veřejného klíče</t>
        </is>
      </c>
      <c r="K346" s="2" t="inlineStr">
        <is>
          <t>3</t>
        </is>
      </c>
      <c r="L346" s="2" t="inlineStr">
        <is>
          <t/>
        </is>
      </c>
      <c r="M346" t="inlineStr">
        <is>
          <t/>
        </is>
      </c>
      <c r="N346" s="2" t="inlineStr">
        <is>
          <t>offentligt certifikat|
certifikat|
offentligt nøglecertifikat</t>
        </is>
      </c>
      <c r="O346" s="2" t="inlineStr">
        <is>
          <t>3|
3|
3</t>
        </is>
      </c>
      <c r="P346" s="2" t="inlineStr">
        <is>
          <t xml:space="preserve">|
|
</t>
        </is>
      </c>
      <c r="Q346" t="inlineStr">
        <is>
          <t/>
        </is>
      </c>
      <c r="R346" s="2" t="inlineStr">
        <is>
          <t>Public-Key-Zertifikat</t>
        </is>
      </c>
      <c r="S346" s="2" t="inlineStr">
        <is>
          <t>3</t>
        </is>
      </c>
      <c r="T346" s="2" t="inlineStr">
        <is>
          <t/>
        </is>
      </c>
      <c r="U346" t="inlineStr">
        <is>
          <t>&lt;a href="https://iate.europa.eu/entry/result/3527118/de" target="_blank"&gt;digitales Zertifikat&lt;/a&gt; das zusätzlich die Zuordnung des Kommunikationsteilnehmers zu einem öffentlichen Schlüssel bestätigt</t>
        </is>
      </c>
      <c r="V346" s="2" t="inlineStr">
        <is>
          <t>πιστοποιητικό δημόσιου κλειδιού</t>
        </is>
      </c>
      <c r="W346" s="2" t="inlineStr">
        <is>
          <t>3</t>
        </is>
      </c>
      <c r="X346" s="2" t="inlineStr">
        <is>
          <t/>
        </is>
      </c>
      <c r="Y346" t="inlineStr">
        <is>
          <t/>
        </is>
      </c>
      <c r="Z346" s="2" t="inlineStr">
        <is>
          <t>public key infrastructure certificate|
PKI certificate|
public key certificate</t>
        </is>
      </c>
      <c r="AA346" s="2" t="inlineStr">
        <is>
          <t>3|
2|
3</t>
        </is>
      </c>
      <c r="AB346" s="2" t="inlineStr">
        <is>
          <t xml:space="preserve">|
|
</t>
        </is>
      </c>
      <c r="AC346" t="inlineStr">
        <is>
          <t>cryptographic document utilized by computers to verify the identity of a named party when communicating over the Internet or other network.</t>
        </is>
      </c>
      <c r="AD346" s="2" t="inlineStr">
        <is>
          <t>certificado de clave pública</t>
        </is>
      </c>
      <c r="AE346" s="2" t="inlineStr">
        <is>
          <t>3</t>
        </is>
      </c>
      <c r="AF346" s="2" t="inlineStr">
        <is>
          <t/>
        </is>
      </c>
      <c r="AG346" t="inlineStr">
        <is>
          <t>Clave pública &lt;a href="/entry/result/1484716/all" id="ENTRY_TO_ENTRY_CONVERTER" target="_blank"&gt;IATE:1484716&lt;/a&gt; de un usuario, junto con alguna otra información, hecha infalsificable por firma digital &lt;a href="/entry/result/1484729/all" id="ENTRY_TO_ENTRY_CONVERTER" target="_blank"&gt;IATE:1484729&lt;/a&gt; con la clave privada &lt;a href="/entry/result/1484717/all" id="ENTRY_TO_ENTRY_CONVERTER" target="_blank"&gt;IATE:1484717&lt;/a&gt; de la autoridad de certificación &lt;a href="/entry/result/1484736/all" id="ENTRY_TO_ENTRY_CONVERTER" target="_blank"&gt;IATE:1484736&lt;/a&gt; que la emitió.</t>
        </is>
      </c>
      <c r="AH346" s="2" t="inlineStr">
        <is>
          <t>digitaalsertifikaat</t>
        </is>
      </c>
      <c r="AI346" s="2" t="inlineStr">
        <is>
          <t>3</t>
        </is>
      </c>
      <c r="AJ346" s="2" t="inlineStr">
        <is>
          <t/>
        </is>
      </c>
      <c r="AK346" t="inlineStr">
        <is>
          <t>elektrooniline dokument (fail), mis seob kasutaja avaliku võtme kasutajat identifitseerivate andmetega</t>
        </is>
      </c>
      <c r="AL346" s="2" t="inlineStr">
        <is>
          <t>julkisen avaimen varmenne</t>
        </is>
      </c>
      <c r="AM346" s="2" t="inlineStr">
        <is>
          <t>3</t>
        </is>
      </c>
      <c r="AN346" s="2" t="inlineStr">
        <is>
          <t/>
        </is>
      </c>
      <c r="AO346" t="inlineStr">
        <is>
          <t>julkisen avaimen järjestelmässä varmentajan omalla yksityisellä avaimellaan allekirjoittama tieto, joka sisältää käyttäjän julkista avainta ja käyttäjää itseään koskevaa informaatiota</t>
        </is>
      </c>
      <c r="AP346" s="2" t="inlineStr">
        <is>
          <t>certificat de clé publique</t>
        </is>
      </c>
      <c r="AQ346" s="2" t="inlineStr">
        <is>
          <t>3</t>
        </is>
      </c>
      <c r="AR346" s="2" t="inlineStr">
        <is>
          <t/>
        </is>
      </c>
      <c r="AS346" t="inlineStr">
        <is>
          <t>ensemble des données émises par une autorité de certification (tiers de confiance) qui permet de réaliser des services de sécurité (confidentialité, authentification, intégrité)</t>
        </is>
      </c>
      <c r="AT346" s="2" t="inlineStr">
        <is>
          <t>deimhniú eochrach poiblí</t>
        </is>
      </c>
      <c r="AU346" s="2" t="inlineStr">
        <is>
          <t>3</t>
        </is>
      </c>
      <c r="AV346" s="2" t="inlineStr">
        <is>
          <t/>
        </is>
      </c>
      <c r="AW346" t="inlineStr">
        <is>
          <t/>
        </is>
      </c>
      <c r="AX346" t="inlineStr">
        <is>
          <t/>
        </is>
      </c>
      <c r="AY346" t="inlineStr">
        <is>
          <t/>
        </is>
      </c>
      <c r="AZ346" t="inlineStr">
        <is>
          <t/>
        </is>
      </c>
      <c r="BA346" t="inlineStr">
        <is>
          <t/>
        </is>
      </c>
      <c r="BB346" s="2" t="inlineStr">
        <is>
          <t>nyilvánoskulcs-tanúsítvány</t>
        </is>
      </c>
      <c r="BC346" s="2" t="inlineStr">
        <is>
          <t>3</t>
        </is>
      </c>
      <c r="BD346" s="2" t="inlineStr">
        <is>
          <t/>
        </is>
      </c>
      <c r="BE346" t="inlineStr">
        <is>
          <t>olyan dokumentum, ami digitális
aláírás segítségével egy fizikai azonossághoz kapcsol egy nyilvános kulcsot</t>
        </is>
      </c>
      <c r="BF346" s="2" t="inlineStr">
        <is>
          <t>certificato a chiave pubblica</t>
        </is>
      </c>
      <c r="BG346" s="2" t="inlineStr">
        <is>
          <t>3</t>
        </is>
      </c>
      <c r="BH346" s="2" t="inlineStr">
        <is>
          <t/>
        </is>
      </c>
      <c r="BI346" t="inlineStr">
        <is>
          <t>documento crittografico che assicura l’identità di una persona o un’identità nelle comunicazioni in rete o telematiche</t>
        </is>
      </c>
      <c r="BJ346" s="2" t="inlineStr">
        <is>
          <t>viešojo rakto sertifikatas|
viešojo rakto pažymėjimas</t>
        </is>
      </c>
      <c r="BK346" s="2" t="inlineStr">
        <is>
          <t>3|
2</t>
        </is>
      </c>
      <c r="BL346" s="2" t="inlineStr">
        <is>
          <t xml:space="preserve">|
</t>
        </is>
      </c>
      <c r="BM346" t="inlineStr">
        <is>
          <t>elektroninis dokumentas, naudojamas viešojo rakto ir jo savininko sąsajai pagrįsti</t>
        </is>
      </c>
      <c r="BN346" s="2" t="inlineStr">
        <is>
          <t>publiskās atslēgas sertifikāts</t>
        </is>
      </c>
      <c r="BO346" s="2" t="inlineStr">
        <is>
          <t>2</t>
        </is>
      </c>
      <c r="BP346" s="2" t="inlineStr">
        <is>
          <t/>
        </is>
      </c>
      <c r="BQ346" t="inlineStr">
        <is>
          <t/>
        </is>
      </c>
      <c r="BR346" s="2" t="inlineStr">
        <is>
          <t>ċertifikat tal-kjavi pubblika</t>
        </is>
      </c>
      <c r="BS346" s="2" t="inlineStr">
        <is>
          <t>3</t>
        </is>
      </c>
      <c r="BT346" s="2" t="inlineStr">
        <is>
          <t/>
        </is>
      </c>
      <c r="BU346" t="inlineStr">
        <is>
          <t>dokument kriptografiku użat mill-kompjuters biex tiġi vverifikata l-identità ta' parti msemmija meta ssir komunikazzjoni fuq l-Internet jew network ieħor</t>
        </is>
      </c>
      <c r="BV346" s="2" t="inlineStr">
        <is>
          <t>digitaal certificaat|
PKI-certificaat</t>
        </is>
      </c>
      <c r="BW346" s="2" t="inlineStr">
        <is>
          <t>3|
3</t>
        </is>
      </c>
      <c r="BX346" s="2" t="inlineStr">
        <is>
          <t xml:space="preserve">|
</t>
        </is>
      </c>
      <c r="BY346" t="inlineStr">
        <is>
          <t>door
 een certificeringsautoriteit uitgegeven elektronisch bestand dat een openbare
 sleutel verbindt aan de identiteit van de intekenaar op een certificaat</t>
        </is>
      </c>
      <c r="BZ346" s="2" t="inlineStr">
        <is>
          <t>certyfikat klucza publicznego</t>
        </is>
      </c>
      <c r="CA346" s="2" t="inlineStr">
        <is>
          <t>3</t>
        </is>
      </c>
      <c r="CB346" s="2" t="inlineStr">
        <is>
          <t/>
        </is>
      </c>
      <c r="CC346" t="inlineStr">
        <is>
          <t>elektroniczne zaświadczenie, wystawione przez podmiot świadczący usługi certyfikacyjne (centrum certyfikacji), zawierające dane służące do weryfikacji podpisu elektronicznego</t>
        </is>
      </c>
      <c r="CD346" s="2" t="inlineStr">
        <is>
          <t>certificado digital</t>
        </is>
      </c>
      <c r="CE346" s="2" t="inlineStr">
        <is>
          <t>4</t>
        </is>
      </c>
      <c r="CF346" s="2" t="inlineStr">
        <is>
          <t/>
        </is>
      </c>
      <c r="CG346" t="inlineStr">
        <is>
          <t>Declaração assinada digitalmente por uma entidade certificadora contendo, no mínimo, o nome dessa autoridade, o nome do assinante para quem o certificado é emitido, a chave pública do assinante, o algoritmo criptográfico com o qual a chave pública listada no certificado será usada e o número de série do certificado.</t>
        </is>
      </c>
      <c r="CH346" s="2" t="inlineStr">
        <is>
          <t>certificat de cheie publică</t>
        </is>
      </c>
      <c r="CI346" s="2" t="inlineStr">
        <is>
          <t>3</t>
        </is>
      </c>
      <c r="CJ346" s="2" t="inlineStr">
        <is>
          <t/>
        </is>
      </c>
      <c r="CK346" t="inlineStr">
        <is>
          <t>structură de date care conţine cel puţin numele sau identificatorul unei autorităţi de certificare, identificatorul unui abonat, &lt;a href="https://iate.europa.eu/entry/result/1484716" target="_blank"&gt;cheia publică&lt;/a&gt; a acestuia, perioada de validitate, numărul serial şi cel asignat de către autoritatea de certificare</t>
        </is>
      </c>
      <c r="CL346" s="2" t="inlineStr">
        <is>
          <t>certifikát verejného kľúča</t>
        </is>
      </c>
      <c r="CM346" s="2" t="inlineStr">
        <is>
          <t>3</t>
        </is>
      </c>
      <c r="CN346" s="2" t="inlineStr">
        <is>
          <t/>
        </is>
      </c>
      <c r="CO346" t="inlineStr">
        <is>
          <t>dokument, ktorým vydavateľ potvrdzuje identitu držiteľa daného certifikátu a spája ho s verejným kľúčom uvedeným v certifikáte, čím umožňuje použiť verejný kľúč z certifikátu na overenie totožnosti držiteľa certifikátu</t>
        </is>
      </c>
      <c r="CP346" s="2" t="inlineStr">
        <is>
          <t>potrdilo javnega ključa</t>
        </is>
      </c>
      <c r="CQ346" s="2" t="inlineStr">
        <is>
          <t>3</t>
        </is>
      </c>
      <c r="CR346" s="2" t="inlineStr">
        <is>
          <t/>
        </is>
      </c>
      <c r="CS346" t="inlineStr">
        <is>
          <t>digitalni dokument, ki potrjuje povezavo med javnim ključem in osebo ali institucijo ali strežnikom</t>
        </is>
      </c>
      <c r="CT346" s="2" t="inlineStr">
        <is>
          <t>certifikat för öppen nyckel</t>
        </is>
      </c>
      <c r="CU346" s="2" t="inlineStr">
        <is>
          <t>2</t>
        </is>
      </c>
      <c r="CV346" s="2" t="inlineStr">
        <is>
          <t/>
        </is>
      </c>
      <c r="CW346" t="inlineStr">
        <is>
          <t/>
        </is>
      </c>
    </row>
    <row r="347">
      <c r="A347" s="1" t="str">
        <f>HYPERLINK("https://iate.europa.eu/entry/result/3579816/all", "3579816")</f>
        <v>3579816</v>
      </c>
      <c r="B347" t="inlineStr">
        <is>
          <t>EDUCATION AND COMMUNICATIONS;SOCIAL QUESTIONS</t>
        </is>
      </c>
      <c r="C347" t="inlineStr">
        <is>
          <t>EDUCATION AND COMMUNICATIONS|information technology and data processing;SOCIAL QUESTIONS|health</t>
        </is>
      </c>
      <c r="D347" t="inlineStr">
        <is>
          <t>yes</t>
        </is>
      </c>
      <c r="E347" t="inlineStr">
        <is>
          <t/>
        </is>
      </c>
      <c r="F347" t="inlineStr">
        <is>
          <t/>
        </is>
      </c>
      <c r="G347" t="inlineStr">
        <is>
          <t/>
        </is>
      </c>
      <c r="H347" t="inlineStr">
        <is>
          <t/>
        </is>
      </c>
      <c r="I347" t="inlineStr">
        <is>
          <t/>
        </is>
      </c>
      <c r="J347" t="inlineStr">
        <is>
          <t/>
        </is>
      </c>
      <c r="K347" t="inlineStr">
        <is>
          <t/>
        </is>
      </c>
      <c r="L347" t="inlineStr">
        <is>
          <t/>
        </is>
      </c>
      <c r="M347" t="inlineStr">
        <is>
          <t/>
        </is>
      </c>
      <c r="N347" t="inlineStr">
        <is>
          <t/>
        </is>
      </c>
      <c r="O347" t="inlineStr">
        <is>
          <t/>
        </is>
      </c>
      <c r="P347" t="inlineStr">
        <is>
          <t/>
        </is>
      </c>
      <c r="Q347" t="inlineStr">
        <is>
          <t/>
        </is>
      </c>
      <c r="R347" t="inlineStr">
        <is>
          <t/>
        </is>
      </c>
      <c r="S347" t="inlineStr">
        <is>
          <t/>
        </is>
      </c>
      <c r="T347" t="inlineStr">
        <is>
          <t/>
        </is>
      </c>
      <c r="U347" t="inlineStr">
        <is>
          <t/>
        </is>
      </c>
      <c r="V347" t="inlineStr">
        <is>
          <t/>
        </is>
      </c>
      <c r="W347" t="inlineStr">
        <is>
          <t/>
        </is>
      </c>
      <c r="X347" t="inlineStr">
        <is>
          <t/>
        </is>
      </c>
      <c r="Y347" t="inlineStr">
        <is>
          <t/>
        </is>
      </c>
      <c r="Z347" s="2" t="inlineStr">
        <is>
          <t>European electronic health record exchange format</t>
        </is>
      </c>
      <c r="AA347" s="2" t="inlineStr">
        <is>
          <t>3</t>
        </is>
      </c>
      <c r="AB347" s="2" t="inlineStr">
        <is>
          <t/>
        </is>
      </c>
      <c r="AC347" t="inlineStr">
        <is>
          <t>standard format to exchange electronic health data within the European Union</t>
        </is>
      </c>
      <c r="AD347" t="inlineStr">
        <is>
          <t/>
        </is>
      </c>
      <c r="AE347" t="inlineStr">
        <is>
          <t/>
        </is>
      </c>
      <c r="AF347" t="inlineStr">
        <is>
          <t/>
        </is>
      </c>
      <c r="AG347" t="inlineStr">
        <is>
          <t/>
        </is>
      </c>
      <c r="AH347" t="inlineStr">
        <is>
          <t/>
        </is>
      </c>
      <c r="AI347" t="inlineStr">
        <is>
          <t/>
        </is>
      </c>
      <c r="AJ347" t="inlineStr">
        <is>
          <t/>
        </is>
      </c>
      <c r="AK347" t="inlineStr">
        <is>
          <t/>
        </is>
      </c>
      <c r="AL347" t="inlineStr">
        <is>
          <t/>
        </is>
      </c>
      <c r="AM347" t="inlineStr">
        <is>
          <t/>
        </is>
      </c>
      <c r="AN347" t="inlineStr">
        <is>
          <t/>
        </is>
      </c>
      <c r="AO347" t="inlineStr">
        <is>
          <t/>
        </is>
      </c>
      <c r="AP347" t="inlineStr">
        <is>
          <t/>
        </is>
      </c>
      <c r="AQ347" t="inlineStr">
        <is>
          <t/>
        </is>
      </c>
      <c r="AR347" t="inlineStr">
        <is>
          <t/>
        </is>
      </c>
      <c r="AS347" t="inlineStr">
        <is>
          <t/>
        </is>
      </c>
      <c r="AT347" t="inlineStr">
        <is>
          <t/>
        </is>
      </c>
      <c r="AU347" t="inlineStr">
        <is>
          <t/>
        </is>
      </c>
      <c r="AV347" t="inlineStr">
        <is>
          <t/>
        </is>
      </c>
      <c r="AW347" t="inlineStr">
        <is>
          <t/>
        </is>
      </c>
      <c r="AX347" t="inlineStr">
        <is>
          <t/>
        </is>
      </c>
      <c r="AY347" t="inlineStr">
        <is>
          <t/>
        </is>
      </c>
      <c r="AZ347" t="inlineStr">
        <is>
          <t/>
        </is>
      </c>
      <c r="BA347" t="inlineStr">
        <is>
          <t/>
        </is>
      </c>
      <c r="BB347" s="2" t="inlineStr">
        <is>
          <t>az elektronikus egészségügyi dokumentáció európai csereformátuma</t>
        </is>
      </c>
      <c r="BC347" s="2" t="inlineStr">
        <is>
          <t>3</t>
        </is>
      </c>
      <c r="BD347" s="2" t="inlineStr">
        <is>
          <t/>
        </is>
      </c>
      <c r="BE347" t="inlineStr">
        <is>
          <t>az elektronikus egészségügyi dokumentációs adatok Európai Unión belüli cseréjét lehetővé tevő szabványformátum</t>
        </is>
      </c>
      <c r="BF347" s="2" t="inlineStr">
        <is>
          <t>formato europeo di scambio delle cartelle cliniche elettroniche</t>
        </is>
      </c>
      <c r="BG347" s="2" t="inlineStr">
        <is>
          <t>3</t>
        </is>
      </c>
      <c r="BH347" s="2" t="inlineStr">
        <is>
          <t/>
        </is>
      </c>
      <c r="BI347" t="inlineStr">
        <is>
          <t>sistema che permette l'accesso sicuro alle cartelle cliniche e la loro condivisione sicura attraverso le frontiere in tutta l'Unione</t>
        </is>
      </c>
      <c r="BJ347" t="inlineStr">
        <is>
          <t/>
        </is>
      </c>
      <c r="BK347" t="inlineStr">
        <is>
          <t/>
        </is>
      </c>
      <c r="BL347" t="inlineStr">
        <is>
          <t/>
        </is>
      </c>
      <c r="BM347" t="inlineStr">
        <is>
          <t/>
        </is>
      </c>
      <c r="BN347" t="inlineStr">
        <is>
          <t/>
        </is>
      </c>
      <c r="BO347" t="inlineStr">
        <is>
          <t/>
        </is>
      </c>
      <c r="BP347" t="inlineStr">
        <is>
          <t/>
        </is>
      </c>
      <c r="BQ347" t="inlineStr">
        <is>
          <t/>
        </is>
      </c>
      <c r="BR347" t="inlineStr">
        <is>
          <t/>
        </is>
      </c>
      <c r="BS347" t="inlineStr">
        <is>
          <t/>
        </is>
      </c>
      <c r="BT347" t="inlineStr">
        <is>
          <t/>
        </is>
      </c>
      <c r="BU347" t="inlineStr">
        <is>
          <t/>
        </is>
      </c>
      <c r="BV347" t="inlineStr">
        <is>
          <t/>
        </is>
      </c>
      <c r="BW347" t="inlineStr">
        <is>
          <t/>
        </is>
      </c>
      <c r="BX347" t="inlineStr">
        <is>
          <t/>
        </is>
      </c>
      <c r="BY347" t="inlineStr">
        <is>
          <t/>
        </is>
      </c>
      <c r="BZ347" t="inlineStr">
        <is>
          <t/>
        </is>
      </c>
      <c r="CA347" t="inlineStr">
        <is>
          <t/>
        </is>
      </c>
      <c r="CB347" t="inlineStr">
        <is>
          <t/>
        </is>
      </c>
      <c r="CC347" t="inlineStr">
        <is>
          <t/>
        </is>
      </c>
      <c r="CD347" t="inlineStr">
        <is>
          <t/>
        </is>
      </c>
      <c r="CE347" t="inlineStr">
        <is>
          <t/>
        </is>
      </c>
      <c r="CF347" t="inlineStr">
        <is>
          <t/>
        </is>
      </c>
      <c r="CG347" t="inlineStr">
        <is>
          <t/>
        </is>
      </c>
      <c r="CH347" s="2" t="inlineStr">
        <is>
          <t>format european pentru schimbul de dosare electronice de sănătate</t>
        </is>
      </c>
      <c r="CI347" s="2" t="inlineStr">
        <is>
          <t>3</t>
        </is>
      </c>
      <c r="CJ347" s="2" t="inlineStr">
        <is>
          <t/>
        </is>
      </c>
      <c r="CK347" t="inlineStr">
        <is>
          <t/>
        </is>
      </c>
      <c r="CL347" t="inlineStr">
        <is>
          <t/>
        </is>
      </c>
      <c r="CM347" t="inlineStr">
        <is>
          <t/>
        </is>
      </c>
      <c r="CN347" t="inlineStr">
        <is>
          <t/>
        </is>
      </c>
      <c r="CO347" t="inlineStr">
        <is>
          <t/>
        </is>
      </c>
      <c r="CP347" t="inlineStr">
        <is>
          <t/>
        </is>
      </c>
      <c r="CQ347" t="inlineStr">
        <is>
          <t/>
        </is>
      </c>
      <c r="CR347" t="inlineStr">
        <is>
          <t/>
        </is>
      </c>
      <c r="CS347" t="inlineStr">
        <is>
          <t/>
        </is>
      </c>
      <c r="CT347" s="2" t="inlineStr">
        <is>
          <t>europeiskt format för utbyte av elektroniska patientjournaler</t>
        </is>
      </c>
      <c r="CU347" s="2" t="inlineStr">
        <is>
          <t>3</t>
        </is>
      </c>
      <c r="CV347" s="2" t="inlineStr">
        <is>
          <t/>
        </is>
      </c>
      <c r="CW347" t="inlineStr">
        <is>
          <t/>
        </is>
      </c>
    </row>
    <row r="348">
      <c r="A348" s="1" t="str">
        <f>HYPERLINK("https://iate.europa.eu/entry/result/3574956/all", "3574956")</f>
        <v>3574956</v>
      </c>
      <c r="B348" t="inlineStr">
        <is>
          <t>EDUCATION AND COMMUNICATIONS</t>
        </is>
      </c>
      <c r="C348" t="inlineStr">
        <is>
          <t>EDUCATION AND COMMUNICATIONS|communications|communications systems;EDUCATION AND COMMUNICATIONS|information technology and data processing</t>
        </is>
      </c>
      <c r="D348" t="inlineStr">
        <is>
          <t>yes</t>
        </is>
      </c>
      <c r="E348" t="inlineStr">
        <is>
          <t/>
        </is>
      </c>
      <c r="F348" t="inlineStr">
        <is>
          <t/>
        </is>
      </c>
      <c r="G348" t="inlineStr">
        <is>
          <t/>
        </is>
      </c>
      <c r="H348" t="inlineStr">
        <is>
          <t/>
        </is>
      </c>
      <c r="I348" t="inlineStr">
        <is>
          <t/>
        </is>
      </c>
      <c r="J348" t="inlineStr">
        <is>
          <t/>
        </is>
      </c>
      <c r="K348" t="inlineStr">
        <is>
          <t/>
        </is>
      </c>
      <c r="L348" t="inlineStr">
        <is>
          <t/>
        </is>
      </c>
      <c r="M348" t="inlineStr">
        <is>
          <t/>
        </is>
      </c>
      <c r="N348" t="inlineStr">
        <is>
          <t/>
        </is>
      </c>
      <c r="O348" t="inlineStr">
        <is>
          <t/>
        </is>
      </c>
      <c r="P348" t="inlineStr">
        <is>
          <t/>
        </is>
      </c>
      <c r="Q348" t="inlineStr">
        <is>
          <t/>
        </is>
      </c>
      <c r="R348" s="2" t="inlineStr">
        <is>
          <t>SQL-Injection</t>
        </is>
      </c>
      <c r="S348" s="2" t="inlineStr">
        <is>
          <t>2</t>
        </is>
      </c>
      <c r="T348" s="2" t="inlineStr">
        <is>
          <t/>
        </is>
      </c>
      <c r="U348" t="inlineStr">
        <is>
          <t>Angriffstechnik, die sich Programmierfehler zunutze macht, die Daten in Eingabefeldern als Datenbankbefehle interpretieren und ausführen</t>
        </is>
      </c>
      <c r="V348" s="2" t="inlineStr">
        <is>
          <t>επίθεση με προσθήκη κώδικα SQL</t>
        </is>
      </c>
      <c r="W348" s="2" t="inlineStr">
        <is>
          <t>3</t>
        </is>
      </c>
      <c r="X348" s="2" t="inlineStr">
        <is>
          <t/>
        </is>
      </c>
      <c r="Y348" t="inlineStr">
        <is>
          <t>τεχνική με την οποία ο επιτιθέμενος εκμεταλλεύεται μια ευπάθεια της εφαρμογής και εισάγει κακόβουλο SQL κώδικα σε σημεία όπου η εφαρμογή περιμένει θεμιτά δεδομένα από τον χρήστη</t>
        </is>
      </c>
      <c r="Z348" s="2" t="inlineStr">
        <is>
          <t>SQL injection</t>
        </is>
      </c>
      <c r="AA348" s="2" t="inlineStr">
        <is>
          <t>3</t>
        </is>
      </c>
      <c r="AB348" s="2" t="inlineStr">
        <is>
          <t/>
        </is>
      </c>
      <c r="AC348" t="inlineStr">
        <is>
          <t>code injection technique, used to attack data-driven applications, in which nefarious SQL statements are inserted into an entry field for execution</t>
        </is>
      </c>
      <c r="AD348" s="2" t="inlineStr">
        <is>
          <t>inyección SQL</t>
        </is>
      </c>
      <c r="AE348" s="2" t="inlineStr">
        <is>
          <t>3</t>
        </is>
      </c>
      <c r="AF348" s="2" t="inlineStr">
        <is>
          <t/>
        </is>
      </c>
      <c r="AG348" t="inlineStr">
        <is>
          <t>Tipo de ataque informático que se aprovecha de una vulnerabilidad en la validación de los contenidos introducidos en un formulario web y que puede permitir la obtención de forma ilegítima de los datos almacenados en la base de datos del sitio web, entre ellos las credenciales de acceso.</t>
        </is>
      </c>
      <c r="AH348" s="2" t="inlineStr">
        <is>
          <t>SQL süst</t>
        </is>
      </c>
      <c r="AI348" s="2" t="inlineStr">
        <is>
          <t>3</t>
        </is>
      </c>
      <c r="AJ348" s="2" t="inlineStr">
        <is>
          <t/>
        </is>
      </c>
      <c r="AK348" t="inlineStr">
        <is>
          <t>rünne andmebaasipõhisele rakendusele (millel enamasti on veebipõhine liides), kus ründaja kasutab ära tarkvara nõrkusi, eeskätt sisendandmete valideerimise puudulikkust ning annab lubamatuid käske andmebaasiserverile sobivalt koostatud SQL-päringu kaudu</t>
        </is>
      </c>
      <c r="AL348" t="inlineStr">
        <is>
          <t/>
        </is>
      </c>
      <c r="AM348" t="inlineStr">
        <is>
          <t/>
        </is>
      </c>
      <c r="AN348" t="inlineStr">
        <is>
          <t/>
        </is>
      </c>
      <c r="AO348" t="inlineStr">
        <is>
          <t/>
        </is>
      </c>
      <c r="AP348" t="inlineStr">
        <is>
          <t/>
        </is>
      </c>
      <c r="AQ348" t="inlineStr">
        <is>
          <t/>
        </is>
      </c>
      <c r="AR348" t="inlineStr">
        <is>
          <t/>
        </is>
      </c>
      <c r="AS348" t="inlineStr">
        <is>
          <t/>
        </is>
      </c>
      <c r="AT348" s="2" t="inlineStr">
        <is>
          <t>inteilgean SQL</t>
        </is>
      </c>
      <c r="AU348" s="2" t="inlineStr">
        <is>
          <t>3</t>
        </is>
      </c>
      <c r="AV348" s="2" t="inlineStr">
        <is>
          <t/>
        </is>
      </c>
      <c r="AW348" t="inlineStr">
        <is>
          <t/>
        </is>
      </c>
      <c r="AX348" t="inlineStr">
        <is>
          <t/>
        </is>
      </c>
      <c r="AY348" t="inlineStr">
        <is>
          <t/>
        </is>
      </c>
      <c r="AZ348" t="inlineStr">
        <is>
          <t/>
        </is>
      </c>
      <c r="BA348" t="inlineStr">
        <is>
          <t/>
        </is>
      </c>
      <c r="BB348" s="2" t="inlineStr">
        <is>
          <t>SQL-befecskendezés</t>
        </is>
      </c>
      <c r="BC348" s="2" t="inlineStr">
        <is>
          <t>3</t>
        </is>
      </c>
      <c r="BD348" s="2" t="inlineStr">
        <is>
          <t/>
        </is>
      </c>
      <c r="BE348" t="inlineStr">
        <is>
          <t>SQL-parancsot vagy módosított SQL-lekérdezést tartalmazó szöveges adat feldolgoztatása egy weboldallal</t>
        </is>
      </c>
      <c r="BF348" t="inlineStr">
        <is>
          <t/>
        </is>
      </c>
      <c r="BG348" t="inlineStr">
        <is>
          <t/>
        </is>
      </c>
      <c r="BH348" t="inlineStr">
        <is>
          <t/>
        </is>
      </c>
      <c r="BI348" t="inlineStr">
        <is>
          <t/>
        </is>
      </c>
      <c r="BJ348" s="2" t="inlineStr">
        <is>
          <t>SQL įterpimas</t>
        </is>
      </c>
      <c r="BK348" s="2" t="inlineStr">
        <is>
          <t>3</t>
        </is>
      </c>
      <c r="BL348" s="2" t="inlineStr">
        <is>
          <t/>
        </is>
      </c>
      <c r="BM348" t="inlineStr">
        <is>
          <t>ataka, kai vedant užklausą į komandos laukelį yra įterpiama SQL kodo dalis, siekiant įvykdyti naujai suformuotą užklausą (pvz., iš duomenų bazės gauti informaciją apie vartotojus, įterpti kenkėjiškus įrašus ir pan.)</t>
        </is>
      </c>
      <c r="BN348" s="2" t="inlineStr">
        <is>
          <t>SQL iespraušana</t>
        </is>
      </c>
      <c r="BO348" s="2" t="inlineStr">
        <is>
          <t>3</t>
        </is>
      </c>
      <c r="BP348" s="2" t="inlineStr">
        <is>
          <t/>
        </is>
      </c>
      <c r="BQ348" t="inlineStr">
        <is>
          <t>datorsistēmu ielaušanās veids, kurā uzbrucējs ar klienta tiesībām mēģina piekļūt datubāzei, kas ir dotās tīmekļa lapas vai lietotnes pamatā</t>
        </is>
      </c>
      <c r="BR348" t="inlineStr">
        <is>
          <t/>
        </is>
      </c>
      <c r="BS348" t="inlineStr">
        <is>
          <t/>
        </is>
      </c>
      <c r="BT348" t="inlineStr">
        <is>
          <t/>
        </is>
      </c>
      <c r="BU348" t="inlineStr">
        <is>
          <t/>
        </is>
      </c>
      <c r="BV348" t="inlineStr">
        <is>
          <t/>
        </is>
      </c>
      <c r="BW348" t="inlineStr">
        <is>
          <t/>
        </is>
      </c>
      <c r="BX348" t="inlineStr">
        <is>
          <t/>
        </is>
      </c>
      <c r="BY348" t="inlineStr">
        <is>
          <t/>
        </is>
      </c>
      <c r="BZ348" s="2" t="inlineStr">
        <is>
          <t>wstrzyknięcie kodu SQL</t>
        </is>
      </c>
      <c r="CA348" s="2" t="inlineStr">
        <is>
          <t>3</t>
        </is>
      </c>
      <c r="CB348" s="2" t="inlineStr">
        <is>
          <t/>
        </is>
      </c>
      <c r="CC348" t="inlineStr">
        <is>
          <t>metoda ataku komputerowego wykorzystująca lukę w zabezpieczeniach aplikacji polegającą na nieodpowiednim filtrowaniu lub niedostatecznym typowaniu danych użytkownika, które to dane są później wykorzystywane przy wykonaniu zapytań (SQL) do bazy danych</t>
        </is>
      </c>
      <c r="CD348" t="inlineStr">
        <is>
          <t/>
        </is>
      </c>
      <c r="CE348" t="inlineStr">
        <is>
          <t/>
        </is>
      </c>
      <c r="CF348" t="inlineStr">
        <is>
          <t/>
        </is>
      </c>
      <c r="CG348" t="inlineStr">
        <is>
          <t/>
        </is>
      </c>
      <c r="CH348" s="2" t="inlineStr">
        <is>
          <t>injecție SQL</t>
        </is>
      </c>
      <c r="CI348" s="2" t="inlineStr">
        <is>
          <t>3</t>
        </is>
      </c>
      <c r="CJ348" s="2" t="inlineStr">
        <is>
          <t/>
        </is>
      </c>
      <c r="CK348" t="inlineStr">
        <is>
          <t/>
        </is>
      </c>
      <c r="CL348" t="inlineStr">
        <is>
          <t/>
        </is>
      </c>
      <c r="CM348" t="inlineStr">
        <is>
          <t/>
        </is>
      </c>
      <c r="CN348" t="inlineStr">
        <is>
          <t/>
        </is>
      </c>
      <c r="CO348" t="inlineStr">
        <is>
          <t/>
        </is>
      </c>
      <c r="CP348" s="2" t="inlineStr">
        <is>
          <t>SQL-vrinjenje</t>
        </is>
      </c>
      <c r="CQ348" s="2" t="inlineStr">
        <is>
          <t>3</t>
        </is>
      </c>
      <c r="CR348" s="2" t="inlineStr">
        <is>
          <t/>
        </is>
      </c>
      <c r="CS348" t="inlineStr">
        <is>
          <t>napad, pri katerem se zlonamerna koda vstavi v SQL-ukazni niz, ki se posreduje podatkovni bazi kot legitimna poizvedba</t>
        </is>
      </c>
      <c r="CT348" s="2" t="inlineStr">
        <is>
          <t>SQL-injektion</t>
        </is>
      </c>
      <c r="CU348" s="2" t="inlineStr">
        <is>
          <t>3</t>
        </is>
      </c>
      <c r="CV348" s="2" t="inlineStr">
        <is>
          <t/>
        </is>
      </c>
      <c r="CW348" t="inlineStr">
        <is>
          <t>metod för dataintrång som utnyttjar en svaghet i SQL, ett språk som hanterar kommunikation mellan användare och databaser</t>
        </is>
      </c>
    </row>
    <row r="349">
      <c r="A349" s="1" t="str">
        <f>HYPERLINK("https://iate.europa.eu/entry/result/3573213/all", "3573213")</f>
        <v>3573213</v>
      </c>
      <c r="B349" t="inlineStr">
        <is>
          <t>PRODUCTION, TECHNOLOGY AND RESEARCH;EDUCATION AND COMMUNICATIONS</t>
        </is>
      </c>
      <c r="C349" t="inlineStr">
        <is>
          <t>PRODUCTION, TECHNOLOGY AND RESEARCH|technology and technical regulations|materials technology;EDUCATION AND COMMUNICATIONS|information technology and data processing</t>
        </is>
      </c>
      <c r="D349" t="inlineStr">
        <is>
          <t>yes</t>
        </is>
      </c>
      <c r="E349" t="inlineStr">
        <is>
          <t/>
        </is>
      </c>
      <c r="F349" t="inlineStr">
        <is>
          <t/>
        </is>
      </c>
      <c r="G349" t="inlineStr">
        <is>
          <t/>
        </is>
      </c>
      <c r="H349" t="inlineStr">
        <is>
          <t/>
        </is>
      </c>
      <c r="I349" t="inlineStr">
        <is>
          <t/>
        </is>
      </c>
      <c r="J349" t="inlineStr">
        <is>
          <t/>
        </is>
      </c>
      <c r="K349" t="inlineStr">
        <is>
          <t/>
        </is>
      </c>
      <c r="L349" t="inlineStr">
        <is>
          <t/>
        </is>
      </c>
      <c r="M349" t="inlineStr">
        <is>
          <t/>
        </is>
      </c>
      <c r="N349" t="inlineStr">
        <is>
          <t/>
        </is>
      </c>
      <c r="O349" t="inlineStr">
        <is>
          <t/>
        </is>
      </c>
      <c r="P349" t="inlineStr">
        <is>
          <t/>
        </is>
      </c>
      <c r="Q349" t="inlineStr">
        <is>
          <t/>
        </is>
      </c>
      <c r="R349" t="inlineStr">
        <is>
          <t/>
        </is>
      </c>
      <c r="S349" t="inlineStr">
        <is>
          <t/>
        </is>
      </c>
      <c r="T349" t="inlineStr">
        <is>
          <t/>
        </is>
      </c>
      <c r="U349" t="inlineStr">
        <is>
          <t/>
        </is>
      </c>
      <c r="V349" t="inlineStr">
        <is>
          <t/>
        </is>
      </c>
      <c r="W349" t="inlineStr">
        <is>
          <t/>
        </is>
      </c>
      <c r="X349" t="inlineStr">
        <is>
          <t/>
        </is>
      </c>
      <c r="Y349" t="inlineStr">
        <is>
          <t/>
        </is>
      </c>
      <c r="Z349" s="2" t="inlineStr">
        <is>
          <t>smart glasses|
smartglasses</t>
        </is>
      </c>
      <c r="AA349" s="2" t="inlineStr">
        <is>
          <t>3|
3</t>
        </is>
      </c>
      <c r="AB349" s="2" t="inlineStr">
        <is>
          <t xml:space="preserve">|
</t>
        </is>
      </c>
      <c r="AC349" t="inlineStr">
        <is>
          <t>computerised wearable glasses that incorporate visual effects into the user's field of vision</t>
        </is>
      </c>
      <c r="AD349" s="2" t="inlineStr">
        <is>
          <t>gafas inteligentes</t>
        </is>
      </c>
      <c r="AE349" s="2" t="inlineStr">
        <is>
          <t>3</t>
        </is>
      </c>
      <c r="AF349" s="2" t="inlineStr">
        <is>
          <t/>
        </is>
      </c>
      <c r="AG349" t="inlineStr">
        <is>
          <t>Dispositivo que incorpora una tecnología en forma de pantalla, que se puede proyectar/reflejar en las lentes o puede ser un componente separado, que presenta información al usuario sin provocar distracciones cuando no se necesite.</t>
        </is>
      </c>
      <c r="AH349" s="2" t="inlineStr">
        <is>
          <t>nutiprillid</t>
        </is>
      </c>
      <c r="AI349" s="2" t="inlineStr">
        <is>
          <t>4</t>
        </is>
      </c>
      <c r="AJ349" s="2" t="inlineStr">
        <is>
          <t/>
        </is>
      </c>
      <c r="AK349" t="inlineStr">
        <is>
          <t/>
        </is>
      </c>
      <c r="AL349" t="inlineStr">
        <is>
          <t/>
        </is>
      </c>
      <c r="AM349" t="inlineStr">
        <is>
          <t/>
        </is>
      </c>
      <c r="AN349" t="inlineStr">
        <is>
          <t/>
        </is>
      </c>
      <c r="AO349" t="inlineStr">
        <is>
          <t/>
        </is>
      </c>
      <c r="AP349" s="2" t="inlineStr">
        <is>
          <t>lunettes intelligentes</t>
        </is>
      </c>
      <c r="AQ349" s="2" t="inlineStr">
        <is>
          <t>3</t>
        </is>
      </c>
      <c r="AR349" s="2" t="inlineStr">
        <is>
          <t/>
        </is>
      </c>
      <c r="AS349" t="inlineStr">
        <is>
          <t/>
        </is>
      </c>
      <c r="AT349" s="2" t="inlineStr">
        <is>
          <t>spéaclaí cliste</t>
        </is>
      </c>
      <c r="AU349" s="2" t="inlineStr">
        <is>
          <t>3</t>
        </is>
      </c>
      <c r="AV349" s="2" t="inlineStr">
        <is>
          <t/>
        </is>
      </c>
      <c r="AW349" t="inlineStr">
        <is>
          <t/>
        </is>
      </c>
      <c r="AX349" t="inlineStr">
        <is>
          <t/>
        </is>
      </c>
      <c r="AY349" t="inlineStr">
        <is>
          <t/>
        </is>
      </c>
      <c r="AZ349" t="inlineStr">
        <is>
          <t/>
        </is>
      </c>
      <c r="BA349" t="inlineStr">
        <is>
          <t/>
        </is>
      </c>
      <c r="BB349" s="2" t="inlineStr">
        <is>
          <t>okosszemüveg</t>
        </is>
      </c>
      <c r="BC349" s="2" t="inlineStr">
        <is>
          <t>3</t>
        </is>
      </c>
      <c r="BD349" s="2" t="inlineStr">
        <is>
          <t/>
        </is>
      </c>
      <c r="BE349" t="inlineStr">
        <is>
          <t>szemüvegbe épített
kis méretű számítógép,
kijelző és kamera kombinációja</t>
        </is>
      </c>
      <c r="BF349" t="inlineStr">
        <is>
          <t/>
        </is>
      </c>
      <c r="BG349" t="inlineStr">
        <is>
          <t/>
        </is>
      </c>
      <c r="BH349" t="inlineStr">
        <is>
          <t/>
        </is>
      </c>
      <c r="BI349" t="inlineStr">
        <is>
          <t/>
        </is>
      </c>
      <c r="BJ349" s="2" t="inlineStr">
        <is>
          <t>išmanieji akiniai</t>
        </is>
      </c>
      <c r="BK349" s="2" t="inlineStr">
        <is>
          <t>3</t>
        </is>
      </c>
      <c r="BL349" s="2" t="inlineStr">
        <is>
          <t/>
        </is>
      </c>
      <c r="BM349" t="inlineStr">
        <is>
          <t>kompiuterizuoti akiniai, kurie gali ne tik prisitaikyti prie naudotojo regos galimybių, bet ir turėti išmaniesiems įrenginiams būdingų funkcijų (vaizdo efektai, pranešimų peržiūra, vietos nustatymas ir kt.)</t>
        </is>
      </c>
      <c r="BN349" s="2" t="inlineStr">
        <is>
          <t>viedbrilles|
viedās brilles</t>
        </is>
      </c>
      <c r="BO349" s="2" t="inlineStr">
        <is>
          <t>3|
2</t>
        </is>
      </c>
      <c r="BP349" s="2" t="inlineStr">
        <is>
          <t xml:space="preserve">|
</t>
        </is>
      </c>
      <c r="BQ349" t="inlineStr">
        <is>
          <t/>
        </is>
      </c>
      <c r="BR349" t="inlineStr">
        <is>
          <t/>
        </is>
      </c>
      <c r="BS349" t="inlineStr">
        <is>
          <t/>
        </is>
      </c>
      <c r="BT349" t="inlineStr">
        <is>
          <t/>
        </is>
      </c>
      <c r="BU349" t="inlineStr">
        <is>
          <t/>
        </is>
      </c>
      <c r="BV349" t="inlineStr">
        <is>
          <t/>
        </is>
      </c>
      <c r="BW349" t="inlineStr">
        <is>
          <t/>
        </is>
      </c>
      <c r="BX349" t="inlineStr">
        <is>
          <t/>
        </is>
      </c>
      <c r="BY349" t="inlineStr">
        <is>
          <t/>
        </is>
      </c>
      <c r="BZ349" s="2" t="inlineStr">
        <is>
          <t>inteligentne okulary</t>
        </is>
      </c>
      <c r="CA349" s="2" t="inlineStr">
        <is>
          <t>3</t>
        </is>
      </c>
      <c r="CB349" s="2" t="inlineStr">
        <is>
          <t/>
        </is>
      </c>
      <c r="CC349" t="inlineStr">
        <is>
          <t>skomputeryzowane okulary, które włączają efekty wizualne w pole widzenia użytkownika</t>
        </is>
      </c>
      <c r="CD349" t="inlineStr">
        <is>
          <t/>
        </is>
      </c>
      <c r="CE349" t="inlineStr">
        <is>
          <t/>
        </is>
      </c>
      <c r="CF349" t="inlineStr">
        <is>
          <t/>
        </is>
      </c>
      <c r="CG349" t="inlineStr">
        <is>
          <t/>
        </is>
      </c>
      <c r="CH349" s="2" t="inlineStr">
        <is>
          <t>ochelari inteligenți</t>
        </is>
      </c>
      <c r="CI349" s="2" t="inlineStr">
        <is>
          <t>3</t>
        </is>
      </c>
      <c r="CJ349" s="2" t="inlineStr">
        <is>
          <t/>
        </is>
      </c>
      <c r="CK349" t="inlineStr">
        <is>
          <t>dispozitiv computerizat, asemănător ochelarilor obișnuiți, echipat cu ecrane, camere video/foto, microfoane și senzori, care aderă la câmpul vizual al utilizatorului</t>
        </is>
      </c>
      <c r="CL349" t="inlineStr">
        <is>
          <t/>
        </is>
      </c>
      <c r="CM349" t="inlineStr">
        <is>
          <t/>
        </is>
      </c>
      <c r="CN349" t="inlineStr">
        <is>
          <t/>
        </is>
      </c>
      <c r="CO349" t="inlineStr">
        <is>
          <t/>
        </is>
      </c>
      <c r="CP349" s="2" t="inlineStr">
        <is>
          <t>pametna očala</t>
        </is>
      </c>
      <c r="CQ349" s="2" t="inlineStr">
        <is>
          <t>3</t>
        </is>
      </c>
      <c r="CR349" s="2" t="inlineStr">
        <is>
          <t/>
        </is>
      </c>
      <c r="CS349" t="inlineStr">
        <is>
          <t>očala z vgrajeno računalniško elektroniko, ki v uporabnikovo vidno polje vnašajo vizualne učinke</t>
        </is>
      </c>
      <c r="CT349" t="inlineStr">
        <is>
          <t/>
        </is>
      </c>
      <c r="CU349" t="inlineStr">
        <is>
          <t/>
        </is>
      </c>
      <c r="CV349" t="inlineStr">
        <is>
          <t/>
        </is>
      </c>
      <c r="CW349" t="inlineStr">
        <is>
          <t/>
        </is>
      </c>
    </row>
    <row r="350">
      <c r="A350" s="1" t="str">
        <f>HYPERLINK("https://iate.europa.eu/entry/result/3571665/all", "3571665")</f>
        <v>3571665</v>
      </c>
      <c r="B350" t="inlineStr">
        <is>
          <t>EUROPEAN UNION;EDUCATION AND COMMUNICATIONS</t>
        </is>
      </c>
      <c r="C350" t="inlineStr">
        <is>
          <t>EUROPEAN UNION|EU institutions and European civil service|EU institution;EDUCATION AND COMMUNICATIONS|information technology and data processing|computer system</t>
        </is>
      </c>
      <c r="D350" t="inlineStr">
        <is>
          <t>yes</t>
        </is>
      </c>
      <c r="E350" t="inlineStr">
        <is>
          <t/>
        </is>
      </c>
      <c r="F350" s="2" t="inlineStr">
        <is>
          <t>УСИС|
Управителен съвет за информационна сигурност</t>
        </is>
      </c>
      <c r="G350" s="2" t="inlineStr">
        <is>
          <t>4|
4</t>
        </is>
      </c>
      <c r="H350" s="2" t="inlineStr">
        <is>
          <t xml:space="preserve">|
</t>
        </is>
      </c>
      <c r="I350" t="inlineStr">
        <is>
          <t>управителен орган, който подпомага Общия управителен съвет на ЕК по отношение на задачите му, свързани с информационната сигурност</t>
        </is>
      </c>
      <c r="J350" s="2" t="inlineStr">
        <is>
          <t>rada pro řízení informační bezpečnosti|
ISSB</t>
        </is>
      </c>
      <c r="K350" s="2" t="inlineStr">
        <is>
          <t>3|
3</t>
        </is>
      </c>
      <c r="L350" s="2" t="inlineStr">
        <is>
          <t xml:space="preserve">|
</t>
        </is>
      </c>
      <c r="M350" t="inlineStr">
        <is>
          <t>řídicí orgán, který podporuje řídící radu Evropské komise v úkolech souvisejících s bezpečností IT</t>
        </is>
      </c>
      <c r="N350" s="2" t="inlineStr">
        <is>
          <t>ISSB|
Styrelsesrådet for Informationssikkerhed</t>
        </is>
      </c>
      <c r="O350" s="2" t="inlineStr">
        <is>
          <t>4|
4</t>
        </is>
      </c>
      <c r="P350" s="2" t="inlineStr">
        <is>
          <t xml:space="preserve">|
</t>
        </is>
      </c>
      <c r="Q350" t="inlineStr">
        <is>
          <t>ledelsesorgan, der støtter &lt;a href="https://iate.europa.eu/entry/result/3573522/da" target="_blank"&gt;Administrationsrådet&lt;/a&gt; i dets IT-sikkerhedsrelaterede opgaver</t>
        </is>
      </c>
      <c r="R350" s="2" t="inlineStr">
        <is>
          <t>Lenkungsausschuss für Informationssicherheit|
ISSB</t>
        </is>
      </c>
      <c r="S350" s="2" t="inlineStr">
        <is>
          <t>3|
3</t>
        </is>
      </c>
      <c r="T350" s="2" t="inlineStr">
        <is>
          <t xml:space="preserve">|
</t>
        </is>
      </c>
      <c r="U350" t="inlineStr">
        <is>
          <t>Leitungsgremium, welches das Managementkontrollgremium bei der Wahrnehmung seiner Aufgaben in Bezug auf die IT-Sicherheit unterstützt</t>
        </is>
      </c>
      <c r="V350" t="inlineStr">
        <is>
          <t/>
        </is>
      </c>
      <c r="W350" t="inlineStr">
        <is>
          <t/>
        </is>
      </c>
      <c r="X350" t="inlineStr">
        <is>
          <t/>
        </is>
      </c>
      <c r="Y350" t="inlineStr">
        <is>
          <t/>
        </is>
      </c>
      <c r="Z350" s="2" t="inlineStr">
        <is>
          <t>Information Security Steering Board|
ISSB</t>
        </is>
      </c>
      <c r="AA350" s="2" t="inlineStr">
        <is>
          <t>4|
4</t>
        </is>
      </c>
      <c r="AB350" s="2" t="inlineStr">
        <is>
          <t xml:space="preserve">|
</t>
        </is>
      </c>
      <c r="AC350" t="inlineStr">
        <is>
          <t>governance body that supports the European Commission’s Corporate Management Board in its IT-security-related tasks</t>
        </is>
      </c>
      <c r="AD350" s="2" t="inlineStr">
        <is>
          <t>Consejo Director de Seguridad de la Información|
ISSB</t>
        </is>
      </c>
      <c r="AE350" s="2" t="inlineStr">
        <is>
          <t>3|
3</t>
        </is>
      </c>
      <c r="AF350" s="2" t="inlineStr">
        <is>
          <t xml:space="preserve">|
</t>
        </is>
      </c>
      <c r="AG350" t="inlineStr">
        <is>
          <t>Órgano de gobierno que apoya al Consejo de Administración, designado por la Comisión Europea, en sus tareas relacionadas con la seguridad informática.</t>
        </is>
      </c>
      <c r="AH350" t="inlineStr">
        <is>
          <t/>
        </is>
      </c>
      <c r="AI350" t="inlineStr">
        <is>
          <t/>
        </is>
      </c>
      <c r="AJ350" t="inlineStr">
        <is>
          <t/>
        </is>
      </c>
      <c r="AK350" t="inlineStr">
        <is>
          <t/>
        </is>
      </c>
      <c r="AL350" s="2" t="inlineStr">
        <is>
          <t>tietoturvajohtoryhmä</t>
        </is>
      </c>
      <c r="AM350" s="2" t="inlineStr">
        <is>
          <t>3</t>
        </is>
      </c>
      <c r="AN350" s="2" t="inlineStr">
        <is>
          <t/>
        </is>
      </c>
      <c r="AO350" t="inlineStr">
        <is>
          <t>hallintoelin, joka tukee Euroopan komission hallintoneuvostoa tietotekniikan turvallisuuteen liittyvissä tehtävissä</t>
        </is>
      </c>
      <c r="AP350" t="inlineStr">
        <is>
          <t/>
        </is>
      </c>
      <c r="AQ350" t="inlineStr">
        <is>
          <t/>
        </is>
      </c>
      <c r="AR350" t="inlineStr">
        <is>
          <t/>
        </is>
      </c>
      <c r="AS350" t="inlineStr">
        <is>
          <t/>
        </is>
      </c>
      <c r="AT350" s="2" t="inlineStr">
        <is>
          <t>ISSB|
an Bord Stiúrtha um Shlándáil Faisnéise</t>
        </is>
      </c>
      <c r="AU350" s="2" t="inlineStr">
        <is>
          <t>3|
3</t>
        </is>
      </c>
      <c r="AV350" s="2" t="inlineStr">
        <is>
          <t xml:space="preserve">|
</t>
        </is>
      </c>
      <c r="AW350" t="inlineStr">
        <is>
          <t/>
        </is>
      </c>
      <c r="AX350" s="2" t="inlineStr">
        <is>
          <t>Upravljački odbor za informacijsku sigurnost|
ISSB</t>
        </is>
      </c>
      <c r="AY350" s="2" t="inlineStr">
        <is>
          <t>3|
3</t>
        </is>
      </c>
      <c r="AZ350" s="2" t="inlineStr">
        <is>
          <t xml:space="preserve">|
</t>
        </is>
      </c>
      <c r="BA350" t="inlineStr">
        <is>
          <t>upravljačko tijelo koje podupire korporativni upravni odbor Europske komisije u njegovim zadacima koji se odnose na IT sigurnost</t>
        </is>
      </c>
      <c r="BB350" s="2" t="inlineStr">
        <is>
          <t>információbiztonsági irányítóbizottság</t>
        </is>
      </c>
      <c r="BC350" s="2" t="inlineStr">
        <is>
          <t>4</t>
        </is>
      </c>
      <c r="BD350" s="2" t="inlineStr">
        <is>
          <t/>
        </is>
      </c>
      <c r="BE350" t="inlineStr">
        <is>
          <t>az Európai Bizottság szervezetirányító tanácsát az informatikai biztonsággal kapcsolatos feladatainak ellátásában támogató irányító szerv</t>
        </is>
      </c>
      <c r="BF350" s="2" t="inlineStr">
        <is>
          <t>ISSB|
comitato direttivo per la sicurezza dell'informazione</t>
        </is>
      </c>
      <c r="BG350" s="2" t="inlineStr">
        <is>
          <t>3|
3</t>
        </is>
      </c>
      <c r="BH350" s="2" t="inlineStr">
        <is>
          <t xml:space="preserve">|
</t>
        </is>
      </c>
      <c r="BI350" t="inlineStr">
        <is>
          <t>comitato che assiste l'organo di gestione interno della Commissione europea nelle sue mansioni in materia di sicurezza informatica</t>
        </is>
      </c>
      <c r="BJ350" s="2" t="inlineStr">
        <is>
          <t>ISSB|
Informacijos saugumo valdyba</t>
        </is>
      </c>
      <c r="BK350" s="2" t="inlineStr">
        <is>
          <t>3|
3</t>
        </is>
      </c>
      <c r="BL350" s="2" t="inlineStr">
        <is>
          <t xml:space="preserve">|
</t>
        </is>
      </c>
      <c r="BM350" t="inlineStr">
        <is>
          <t>valdymo organas, padedantis organizacinio valdymo tarybai vykdyti su IT saugumu susijusias užduotis</t>
        </is>
      </c>
      <c r="BN350" s="2" t="inlineStr">
        <is>
          <t>Informācijas drošības koordinācijas padome</t>
        </is>
      </c>
      <c r="BO350" s="2" t="inlineStr">
        <is>
          <t>3</t>
        </is>
      </c>
      <c r="BP350" s="2" t="inlineStr">
        <is>
          <t/>
        </is>
      </c>
      <c r="BQ350" t="inlineStr">
        <is>
          <t>pārvaldības struktūra, kas atbalsta Eiropas Komisijas valdi ar IT drošību saistītajos uzdevumos</t>
        </is>
      </c>
      <c r="BR350" s="2" t="inlineStr">
        <is>
          <t>ISSB|
Bord ta' Tmexxija tas-Sigurtà tal-Informazzjoni</t>
        </is>
      </c>
      <c r="BS350" s="2" t="inlineStr">
        <is>
          <t>3|
3</t>
        </is>
      </c>
      <c r="BT350" s="2" t="inlineStr">
        <is>
          <t xml:space="preserve">|
</t>
        </is>
      </c>
      <c r="BU350" t="inlineStr">
        <is>
          <t>il-korp ta' governanza li jappoġġa lill-Bord ta' Ġestjoni Korporattiva tal-Kummissjoni Ewropea fil-kompiti tiegħu relatati mas-sigurtà</t>
        </is>
      </c>
      <c r="BV350" s="2" t="inlineStr">
        <is>
          <t>ISSB|
stuurgroep voor informatiebeveiliging</t>
        </is>
      </c>
      <c r="BW350" s="2" t="inlineStr">
        <is>
          <t>3|
3</t>
        </is>
      </c>
      <c r="BX350" s="2" t="inlineStr">
        <is>
          <t xml:space="preserve">|
</t>
        </is>
      </c>
      <c r="BY350" t="inlineStr">
        <is>
          <t>governanceorgaan dat de bestuursraad van de Europese Commissie ondersteunt bij taken die met IT-beveiliging samenhangen</t>
        </is>
      </c>
      <c r="BZ350" s="2" t="inlineStr">
        <is>
          <t>Rada Sterująca ds. Bezpieczeństwa Informacji</t>
        </is>
      </c>
      <c r="CA350" s="2" t="inlineStr">
        <is>
          <t>3</t>
        </is>
      </c>
      <c r="CB350" s="2" t="inlineStr">
        <is>
          <t/>
        </is>
      </c>
      <c r="CC350" t="inlineStr">
        <is>
          <t>organ zarządzający, który wspiera Radę Zarządzania Korporacyjnego Komisji Europejskiej w jej zadaniach związanych z bezpieczeństwem IT</t>
        </is>
      </c>
      <c r="CD350" s="2" t="inlineStr">
        <is>
          <t>ISSB|
Comité Diretor de Segurança da Informação</t>
        </is>
      </c>
      <c r="CE350" s="2" t="inlineStr">
        <is>
          <t>3|
3</t>
        </is>
      </c>
      <c r="CF350" s="2" t="inlineStr">
        <is>
          <t xml:space="preserve">|
</t>
        </is>
      </c>
      <c r="CG350" t="inlineStr">
        <is>
          <t>Órgão de governação que apoia o Conselho de Administração Institucional da Comissão Europeia nas suas funções relacionadas com a segurança informática.</t>
        </is>
      </c>
      <c r="CH350" s="2" t="inlineStr">
        <is>
          <t>ISSB|
Comitetul director pentru securitatea informațiilor</t>
        </is>
      </c>
      <c r="CI350" s="2" t="inlineStr">
        <is>
          <t>3|
3</t>
        </is>
      </c>
      <c r="CJ350" s="2" t="inlineStr">
        <is>
          <t xml:space="preserve">|
</t>
        </is>
      </c>
      <c r="CK350" t="inlineStr">
        <is>
          <t>organismul de guvernanță care sprijină Consiliul pentru gestiunea corporativă în sarcinile sale legate de securitatea informatică</t>
        </is>
      </c>
      <c r="CL350" t="inlineStr">
        <is>
          <t/>
        </is>
      </c>
      <c r="CM350" t="inlineStr">
        <is>
          <t/>
        </is>
      </c>
      <c r="CN350" t="inlineStr">
        <is>
          <t/>
        </is>
      </c>
      <c r="CO350" t="inlineStr">
        <is>
          <t/>
        </is>
      </c>
      <c r="CP350" s="2" t="inlineStr">
        <is>
          <t>Usmerjevalni odbor za varnost informacij|
ISSB</t>
        </is>
      </c>
      <c r="CQ350" s="2" t="inlineStr">
        <is>
          <t>3|
3</t>
        </is>
      </c>
      <c r="CR350" s="2" t="inlineStr">
        <is>
          <t xml:space="preserve">|
</t>
        </is>
      </c>
      <c r="CS350" t="inlineStr">
        <is>
          <t>organ upravljanja, ki nudi pomoč internemu upravnemu odboru pri njegovih nalogah, povezanih z varnostjo IT</t>
        </is>
      </c>
      <c r="CT350" s="2" t="inlineStr">
        <is>
          <t>styrelsen för informationssäkerhet</t>
        </is>
      </c>
      <c r="CU350" s="2" t="inlineStr">
        <is>
          <t>3</t>
        </is>
      </c>
      <c r="CV350" s="2" t="inlineStr">
        <is>
          <t/>
        </is>
      </c>
      <c r="CW350" t="inlineStr">
        <is>
          <t>styrorgan som bistår förvaltningens styrelse i dess uppgifter med koppling till it-säkerheten</t>
        </is>
      </c>
    </row>
    <row r="351">
      <c r="A351" s="1" t="str">
        <f>HYPERLINK("https://iate.europa.eu/entry/result/3541754/all", "3541754")</f>
        <v>3541754</v>
      </c>
      <c r="B351" t="inlineStr">
        <is>
          <t>EDUCATION AND COMMUNICATIONS</t>
        </is>
      </c>
      <c r="C351" t="inlineStr">
        <is>
          <t>EDUCATION AND COMMUNICATIONS|information and information processing</t>
        </is>
      </c>
      <c r="D351" t="inlineStr">
        <is>
          <t>yes</t>
        </is>
      </c>
      <c r="E351" t="inlineStr">
        <is>
          <t/>
        </is>
      </c>
      <c r="F351" s="2" t="inlineStr">
        <is>
          <t>оценка на въздействието върху защитата на данните</t>
        </is>
      </c>
      <c r="G351" s="2" t="inlineStr">
        <is>
          <t>3</t>
        </is>
      </c>
      <c r="H351" s="2" t="inlineStr">
        <is>
          <t/>
        </is>
      </c>
      <c r="I351" t="inlineStr">
        <is>
          <t>процес на оценка на рисковете по отношение на правото на неприкосновеност на личния живот при събирането, използването и оповестяването на лични данни</t>
        </is>
      </c>
      <c r="J351" s="2" t="inlineStr">
        <is>
          <t>posouzení vlivu na ochranu osobních údajů</t>
        </is>
      </c>
      <c r="K351" s="2" t="inlineStr">
        <is>
          <t>3</t>
        </is>
      </c>
      <c r="L351" s="2" t="inlineStr">
        <is>
          <t/>
        </is>
      </c>
      <c r="M351" t="inlineStr">
        <is>
          <t>popis zamýšlených činností zpracování, posouzení rizik ohrožujících práva a svobody subjektů údajů, zamýšlená opatření pro řešení rizik, záruky, bezpečnostní opatření a mechanismy, které zajistí ochranu osobních údajů a soulad se směrnicí 95/46/ES při zohlednění práv a oprávněných zájmů subjektů údajů a dotčených osob</t>
        </is>
      </c>
      <c r="N351" s="2" t="inlineStr">
        <is>
          <t>konsekvensanalyse vedrørende databeskyttelse|
databeskyttelsesvurdering</t>
        </is>
      </c>
      <c r="O351" s="2" t="inlineStr">
        <is>
          <t>4|
3</t>
        </is>
      </c>
      <c r="P351" s="2" t="inlineStr">
        <is>
          <t xml:space="preserve">|
</t>
        </is>
      </c>
      <c r="Q351" t="inlineStr">
        <is>
          <t>en analyse af de påtænkte behandlingsaktiviteters konsekvenser for beskyttelse af personoplysninger</t>
        </is>
      </c>
      <c r="R351" s="2" t="inlineStr">
        <is>
          <t>Datenschutz-Folgenabschätzung</t>
        </is>
      </c>
      <c r="S351" s="2" t="inlineStr">
        <is>
          <t>3</t>
        </is>
      </c>
      <c r="T351" s="2" t="inlineStr">
        <is>
          <t/>
        </is>
      </c>
      <c r="U351" t="inlineStr">
        <is>
          <t/>
        </is>
      </c>
      <c r="V351" s="2" t="inlineStr">
        <is>
          <t>εκτίμηση αντικτύπου για την προστασία δεδομένων|
εκτίμηση αντικτύπου σχετικά με την προστασία των δεδομένων</t>
        </is>
      </c>
      <c r="W351" s="2" t="inlineStr">
        <is>
          <t>3|
3</t>
        </is>
      </c>
      <c r="X351" s="2" t="inlineStr">
        <is>
          <t xml:space="preserve">|
</t>
        </is>
      </c>
      <c r="Y351" t="inlineStr">
        <is>
          <t/>
        </is>
      </c>
      <c r="Z351" s="2" t="inlineStr">
        <is>
          <t>privacy impact assessment|
DPIA|
data protection assessment|
data protection impact assessment</t>
        </is>
      </c>
      <c r="AA351" s="2" t="inlineStr">
        <is>
          <t>1|
3|
3|
3</t>
        </is>
      </c>
      <c r="AB351" s="2" t="inlineStr">
        <is>
          <t xml:space="preserve">|
|
|
</t>
        </is>
      </c>
      <c r="AC351" t="inlineStr">
        <is>
          <t>process whereby a conscious and systematic effort is made to assess privacy risks to individuals in the collection, use and disclosure of their personal data</t>
        </is>
      </c>
      <c r="AD351" s="2" t="inlineStr">
        <is>
          <t>evaluación de impacto relativa a la protección de datos</t>
        </is>
      </c>
      <c r="AE351" s="2" t="inlineStr">
        <is>
          <t>3</t>
        </is>
      </c>
      <c r="AF351" s="2" t="inlineStr">
        <is>
          <t/>
        </is>
      </c>
      <c r="AG351" t="inlineStr">
        <is>
          <t/>
        </is>
      </c>
      <c r="AH351" s="2" t="inlineStr">
        <is>
          <t>andmekaitsealane mõjuhinnang</t>
        </is>
      </c>
      <c r="AI351" s="2" t="inlineStr">
        <is>
          <t>3</t>
        </is>
      </c>
      <c r="AJ351" s="2" t="inlineStr">
        <is>
          <t/>
        </is>
      </c>
      <c r="AK351" t="inlineStr">
        <is>
          <t/>
        </is>
      </c>
      <c r="AL351" s="2" t="inlineStr">
        <is>
          <t>tietosuojan vaikutustenarviointi|
tietosuojaa koskeva vaikutustenarviointi</t>
        </is>
      </c>
      <c r="AM351" s="2" t="inlineStr">
        <is>
          <t>3|
3</t>
        </is>
      </c>
      <c r="AN351" s="2" t="inlineStr">
        <is>
          <t xml:space="preserve">|
</t>
        </is>
      </c>
      <c r="AO351" t="inlineStr">
        <is>
          <t>suunniteltujen henkilötietojen käsittelytoimien vaikutusten arviointi tietosuojaan ja yksilön vapauksiin</t>
        </is>
      </c>
      <c r="AP351" s="2" t="inlineStr">
        <is>
          <t>AIPD|
analyse d'impact relative à la protection des données</t>
        </is>
      </c>
      <c r="AQ351" s="2" t="inlineStr">
        <is>
          <t>3|
4</t>
        </is>
      </c>
      <c r="AR351" s="2" t="inlineStr">
        <is>
          <t xml:space="preserve">|
</t>
        </is>
      </c>
      <c r="AS351" t="inlineStr">
        <is>
          <t>analyse effectuée préalablement au traitement de données en vue d'évaluer la probabilité et la gravité d'un risque, compte tenu de la nature, de la portée, du contexte et des finalités du traitement et des sources du risque et indiquant, notamment, les mesures, garanties et mécanismes envisagés pour atténuer ce risque</t>
        </is>
      </c>
      <c r="AT351" s="2" t="inlineStr">
        <is>
          <t>measúnú tionchair ar chosaint sonraí</t>
        </is>
      </c>
      <c r="AU351" s="2" t="inlineStr">
        <is>
          <t>3</t>
        </is>
      </c>
      <c r="AV351" s="2" t="inlineStr">
        <is>
          <t/>
        </is>
      </c>
      <c r="AW351" t="inlineStr">
        <is>
          <t/>
        </is>
      </c>
      <c r="AX351" s="2" t="inlineStr">
        <is>
          <t>procjena učinka na zaštitu podataka</t>
        </is>
      </c>
      <c r="AY351" s="2" t="inlineStr">
        <is>
          <t>3</t>
        </is>
      </c>
      <c r="AZ351" s="2" t="inlineStr">
        <is>
          <t/>
        </is>
      </c>
      <c r="BA351" t="inlineStr">
        <is>
          <t/>
        </is>
      </c>
      <c r="BB351" s="2" t="inlineStr">
        <is>
          <t>adatvédelmi hatásvizsgálat</t>
        </is>
      </c>
      <c r="BC351" s="2" t="inlineStr">
        <is>
          <t>4</t>
        </is>
      </c>
      <c r="BD351" s="2" t="inlineStr">
        <is>
          <t/>
        </is>
      </c>
      <c r="BE351" t="inlineStr">
        <is>
          <t>a személyes adatok kezelését érintő kormányzati és közigazgatási intézkedések és tervek minőségbiztosítása, az intézkedések személyes adatokra gyakorolt hatásának vizsgálata</t>
        </is>
      </c>
      <c r="BF351" s="2" t="inlineStr">
        <is>
          <t>valutazione d'impatto sulla protezione dei dati</t>
        </is>
      </c>
      <c r="BG351" s="2" t="inlineStr">
        <is>
          <t>3</t>
        </is>
      </c>
      <c r="BH351" s="2" t="inlineStr">
        <is>
          <t/>
        </is>
      </c>
      <c r="BI351" t="inlineStr">
        <is>
          <t>procedura volta a stimare i rischi per i diritti e per la libertà delle persone che possono insorgere in seguito al trattamento dei dati personali</t>
        </is>
      </c>
      <c r="BJ351" s="2" t="inlineStr">
        <is>
          <t>duomenų apsaugos poveikio vertinimas|
poveikio duomenų apsaugai vertinimas</t>
        </is>
      </c>
      <c r="BK351" s="2" t="inlineStr">
        <is>
          <t>3|
3</t>
        </is>
      </c>
      <c r="BL351" s="2" t="inlineStr">
        <is>
          <t xml:space="preserve">|
</t>
        </is>
      </c>
      <c r="BM351" t="inlineStr">
        <is>
          <t/>
        </is>
      </c>
      <c r="BN351" s="2" t="inlineStr">
        <is>
          <t>novērtējums par ietekmi uz datu aizsardzību</t>
        </is>
      </c>
      <c r="BO351" s="2" t="inlineStr">
        <is>
          <t>2</t>
        </is>
      </c>
      <c r="BP351" s="2" t="inlineStr">
        <is>
          <t>preferred</t>
        </is>
      </c>
      <c r="BQ351" t="inlineStr">
        <is>
          <t>process, kurā apzināti un sistemātiski novērtē personas datu vākšanas, izmantošanas un izpaušanas ietekmes risku uz personu privāto dzīvi</t>
        </is>
      </c>
      <c r="BR351" s="2" t="inlineStr">
        <is>
          <t>valutazzjoni tal-impatt fuq il-protezzjoni tad-data|
DPIA</t>
        </is>
      </c>
      <c r="BS351" s="2" t="inlineStr">
        <is>
          <t>3|
3</t>
        </is>
      </c>
      <c r="BT351" s="2" t="inlineStr">
        <is>
          <t xml:space="preserve">|
</t>
        </is>
      </c>
      <c r="BU351" t="inlineStr">
        <is>
          <t/>
        </is>
      </c>
      <c r="BV351" s="2" t="inlineStr">
        <is>
          <t>gegevensbeschermingseffectbeoordeling|
PEB|
privacyeffectbeoordeling</t>
        </is>
      </c>
      <c r="BW351" s="2" t="inlineStr">
        <is>
          <t>3|
3|
3</t>
        </is>
      </c>
      <c r="BX351" s="2" t="inlineStr">
        <is>
          <t xml:space="preserve">preferred|
|
</t>
        </is>
      </c>
      <c r="BY351" t="inlineStr">
        <is>
          <t>systematische beoordeling van het effect van beoogde verwerkingsactiviteiten op de bescherming van persoonsgegevens</t>
        </is>
      </c>
      <c r="BZ351" s="2" t="inlineStr">
        <is>
          <t>ocena skutków dla ochrony danych</t>
        </is>
      </c>
      <c r="CA351" s="2" t="inlineStr">
        <is>
          <t>3</t>
        </is>
      </c>
      <c r="CB351" s="2" t="inlineStr">
        <is>
          <t/>
        </is>
      </c>
      <c r="CC351" t="inlineStr">
        <is>
          <t/>
        </is>
      </c>
      <c r="CD351" s="2" t="inlineStr">
        <is>
          <t>avaliação de impacto sobre a proteção de dados|
AIPD</t>
        </is>
      </c>
      <c r="CE351" s="2" t="inlineStr">
        <is>
          <t>3|
3</t>
        </is>
      </c>
      <c r="CF351" s="2" t="inlineStr">
        <is>
          <t xml:space="preserve">|
</t>
        </is>
      </c>
      <c r="CG351" t="inlineStr">
        <is>
          <t/>
        </is>
      </c>
      <c r="CH351" s="2" t="inlineStr">
        <is>
          <t>evaluare a impactului asupra protecției datelor</t>
        </is>
      </c>
      <c r="CI351" s="2" t="inlineStr">
        <is>
          <t>3</t>
        </is>
      </c>
      <c r="CJ351" s="2" t="inlineStr">
        <is>
          <t/>
        </is>
      </c>
      <c r="CK351" t="inlineStr">
        <is>
          <t>un proces sistematic de evaluare a impactului potențial al riscurilor, în cazul în care operațiunile de prelucrare sunt susceptibile să prezinte riscuri specifice pentru drepturile și libertățile persoanelor vizate, date fiind tipul, domeniul de aplicare și obiectivele acestor operațiuni care trebuie atinse de operatorul de date sau de persoana împuternicită de operator sau de persoana împuternicită de operator atunci când acționează în numele acestuia</t>
        </is>
      </c>
      <c r="CL351" s="2" t="inlineStr">
        <is>
          <t>posúdenie vplyvu na ochranu údajov</t>
        </is>
      </c>
      <c r="CM351" s="2" t="inlineStr">
        <is>
          <t>3</t>
        </is>
      </c>
      <c r="CN351" s="2" t="inlineStr">
        <is>
          <t/>
        </is>
      </c>
      <c r="CO351" t="inlineStr">
        <is>
          <t/>
        </is>
      </c>
      <c r="CP351" s="2" t="inlineStr">
        <is>
          <t>ocena varstva podatkov|
ocena učinka v zvezi z varstvom podatkov</t>
        </is>
      </c>
      <c r="CQ351" s="2" t="inlineStr">
        <is>
          <t>3|
3</t>
        </is>
      </c>
      <c r="CR351" s="2" t="inlineStr">
        <is>
          <t xml:space="preserve">|
</t>
        </is>
      </c>
      <c r="CS351" t="inlineStr">
        <is>
          <t/>
        </is>
      </c>
      <c r="CT351" s="2" t="inlineStr">
        <is>
          <t>konsekvensbedömning avseende dataskydd</t>
        </is>
      </c>
      <c r="CU351" s="2" t="inlineStr">
        <is>
          <t>3</t>
        </is>
      </c>
      <c r="CV351" s="2" t="inlineStr">
        <is>
          <t/>
        </is>
      </c>
      <c r="CW351" t="inlineStr">
        <is>
          <t/>
        </is>
      </c>
    </row>
    <row r="352">
      <c r="A352" s="1" t="str">
        <f>HYPERLINK("https://iate.europa.eu/entry/result/3576666/all", "3576666")</f>
        <v>3576666</v>
      </c>
      <c r="B352" t="inlineStr">
        <is>
          <t>TRADE;EDUCATION AND COMMUNICATIONS</t>
        </is>
      </c>
      <c r="C352" t="inlineStr">
        <is>
          <t>TRADE|distributive trades;EDUCATION AND COMMUNICATIONS|information technology and data processing</t>
        </is>
      </c>
      <c r="D352" t="inlineStr">
        <is>
          <t>yes</t>
        </is>
      </c>
      <c r="E352" t="inlineStr">
        <is>
          <t/>
        </is>
      </c>
      <c r="F352" s="2" t="inlineStr">
        <is>
          <t>посреднически онлайн услуги</t>
        </is>
      </c>
      <c r="G352" s="2" t="inlineStr">
        <is>
          <t>3</t>
        </is>
      </c>
      <c r="H352" s="2" t="inlineStr">
        <is>
          <t/>
        </is>
      </c>
      <c r="I352" t="inlineStr">
        <is>
          <t>услуги, които отговарят на всяко едно от следните изисквания: 
&lt;div&gt;
 a) представляват услуги на информационното общество по смисъла на член 1, параграф 1, буква б) от Директива (ЕС) 2015/1535 на Европейския парламент и на Съвета;&lt;/div&gt; 
&lt;div&gt;
 б) позволяват на бизнес ползвателите да предлагат на потребителите стоки или услуги, така че да се улесни встъпването в преки търговски отношения между посочените бизнес ползватели и потребителите, без значение от мястото на окончателно сключване на сделката;&lt;/div&gt; 
&lt;div&gt;
 в) предоставят се на бизнес ползвателите въз основа на договорни отношения между доставчика на посочените услуги и бизнес ползвателите, които предлагат стоки или услуги на потребителите;&lt;/div&gt;</t>
        </is>
      </c>
      <c r="J352" s="2" t="inlineStr">
        <is>
          <t>online zprostředkovatelská služba</t>
        </is>
      </c>
      <c r="K352" s="2" t="inlineStr">
        <is>
          <t>3</t>
        </is>
      </c>
      <c r="L352" s="2" t="inlineStr">
        <is>
          <t/>
        </is>
      </c>
      <c r="M352" t="inlineStr">
        <is>
          <t>služba, která a) představuje službu informační společnosti; b) umožňuje podnikatelským uživatelům nabízet zboží nebo služby spotřebitelům s cílem usnadnit zahájení přímých transakcí mezi těmito podnikatelskými uživateli a spotřebiteli, bez ohledu na to, kde jsou tyto transakce nakonec uzavřeny; c) je poskytována podnikatelským uživatelům na základě smluvních vztahů mezi poskytovatelem těchto služeb a podnikatelskými uživateli, kteří nabízejí zboží nebo služby spotřebitelům</t>
        </is>
      </c>
      <c r="N352" s="2" t="inlineStr">
        <is>
          <t>onlineformidlingstjeneste</t>
        </is>
      </c>
      <c r="O352" s="2" t="inlineStr">
        <is>
          <t>3</t>
        </is>
      </c>
      <c r="P352" s="2" t="inlineStr">
        <is>
          <t/>
        </is>
      </c>
      <c r="Q352" t="inlineStr">
        <is>
          <t>en tjeneste, der 
&lt;div&gt; 
 &lt;div&gt;
 a) er en informationssamfundstjeneste&lt;/div&gt; 
 &lt;div&gt;
 b) gør det muligt for erhvervsbrugere at tilbyde varer eller tjenesteydelser til forbrugere med henblik på at lette iværksættelse af direkte transaktioner mellem disse erhvervsbrugere og forbrugere, uanset hvor disse transaktioner i sidste ende indgås &lt;/div&gt; 
 &lt;div&gt;
 c) leveres til erhvervsbrugere på grundlag af kontraktlige forhold mellem udbyderen af disse tjenester og erhvervsbrugere, som tilbyder deres varer eller tjenesteydelser til forbrugere &lt;/div&gt;&lt;/div&gt;</t>
        </is>
      </c>
      <c r="R352" s="2" t="inlineStr">
        <is>
          <t>Online-Vermittlungsdienst</t>
        </is>
      </c>
      <c r="S352" s="2" t="inlineStr">
        <is>
          <t>3</t>
        </is>
      </c>
      <c r="T352" s="2" t="inlineStr">
        <is>
          <t/>
        </is>
      </c>
      <c r="U352" t="inlineStr">
        <is>
          <t>Dienst der Informationsgesellschaft im Sinne des Artikels 1 Absatz 1 Buchstabe b der Richtlinie (EU) 2015/1535, der gewerblichen Nutzern ermöglicht, Verbrauchern Waren oder Dienstleistungen anzubieten, indem er die Einleitung direkter Transaktionen zwischen diesen gewerblichen Nutzern und Verbrauchern vermittelt, und der auf Grundlage eines Vertragsverhältnisses zwischen seinem Anbieter und den gewerblichen Nutzern bereitgestellt wird</t>
        </is>
      </c>
      <c r="V352" s="2" t="inlineStr">
        <is>
          <t>επιγραμμική υπηρεσία διαμεσολάβησης</t>
        </is>
      </c>
      <c r="W352" s="2" t="inlineStr">
        <is>
          <t>3</t>
        </is>
      </c>
      <c r="X352" s="2" t="inlineStr">
        <is>
          <t/>
        </is>
      </c>
      <c r="Y352" t="inlineStr">
        <is>
          <t>υπηρεσία της κοινωνίας των πληροφοριών η οποία επιτρέπει στους επαγγελματικούς χρήστες να προσφέρουν προϊόντα ή υπηρεσίες σε καταναλωτές προκειμένου να διευκολύνουν την έναρξη άμεσων συναλλαγών μεταξύ των εν λόγω επιχειρηματικών χρηστών και των καταναλωτών, ανεξαρτήτως του τόπου όπου διενεργούνται τελικά οι εν λόγω συναλλαγές, και παρέχεται σε επιχειρηματικούς χρήστες βάσει συμβατικής σχέσης μεταξύ του παρόχου των εν λόγω υπηρεσιών και των επιχειρηματικών χρηστών οι οποίοι προσφέρουν προϊόντα ή υπηρεσίες σε καταναλωτές</t>
        </is>
      </c>
      <c r="Z352" s="2" t="inlineStr">
        <is>
          <t>digital marketplace|
shopping platform|
online intermediation service</t>
        </is>
      </c>
      <c r="AA352" s="2" t="inlineStr">
        <is>
          <t>1|
1|
3</t>
        </is>
      </c>
      <c r="AB352" s="2" t="inlineStr">
        <is>
          <t xml:space="preserve">|
|
</t>
        </is>
      </c>
      <c r="AC352" t="inlineStr">
        <is>
          <t>service which: 
&lt;div&gt;
 (a) constitutes an information society service;&lt;/div&gt; 
&lt;div&gt;
 (b) allows business users to offer goods or services to consumers, with a view to facilitating the initiating of direct transactions between those business users and consumers, irrespective of where those transactions are ultimately concluded; &lt;/div&gt; 
&lt;div&gt;
 (c) is provided to business users on the basis of contractual relationships between the provider of those services and business users which offer goods or services to consumers&lt;/div&gt;</t>
        </is>
      </c>
      <c r="AD352" s="2" t="inlineStr">
        <is>
          <t>servicio de intermediación en línea</t>
        </is>
      </c>
      <c r="AE352" s="2" t="inlineStr">
        <is>
          <t>3</t>
        </is>
      </c>
      <c r="AF352" s="2" t="inlineStr">
        <is>
          <t/>
        </is>
      </c>
      <c r="AG352" t="inlineStr">
        <is>
          <t>Servicio que cumple todos los requisitos siguientes: 
&lt;br&gt; 
&lt;div&gt;
 a) constituye un servicio de la sociedad de la información;&lt;/div&gt; 
&lt;div&gt;
 b) permite a los usuarios profesionales ofrecer bienes o servicios a los consumidores, con el objetivo de facilitar el inicio de transacciones directas entre dichos usuarios profesionales y consumidores, con independencia de dónde aquellas concluyan en última instancia;&lt;/div&gt; 
&lt;div&gt;
 c) se presta a los usuarios profesionales sobre la base de relaciones contractuales entre el proveedor de los servicios y los usuarios profesionales que ofrecen los bienes o servicios a los consumidores.&lt;/div&gt;</t>
        </is>
      </c>
      <c r="AH352" s="2" t="inlineStr">
        <is>
          <t>veebipõhine vahendusteenus|
internetipõhine vahendusteenus|
reaalajaline vahendusteenus</t>
        </is>
      </c>
      <c r="AI352" s="2" t="inlineStr">
        <is>
          <t>3|
3|
2</t>
        </is>
      </c>
      <c r="AJ352" s="2" t="inlineStr">
        <is>
          <t xml:space="preserve">|
|
</t>
        </is>
      </c>
      <c r="AK352" t="inlineStr">
        <is>
          <t>teenus, mis vastab kõikidele järgmistele nõuetele: 
&lt;br&gt;a) tegemist on infoühiskonna teenusega; 
&lt;div&gt;
 b) see võimaldab ärikasutajatel pakkuda kaupu ja teenuseid eesmärgiga hõlbustada otsetehingute algatamist ärikasutajate ja tarbijate vahel olenemata sellest, kus tehingud lõpuks sooritatakse;&lt;/div&gt; 
&lt;div&gt;
 c) seda pakutakse ärikasutajatele lepinguliste suhete alusel sellise teenuste pakkuja ning nende ärikasutajate vahel, kes pakuvad kaupu või teenuseid tarbijatele&lt;/div&gt;</t>
        </is>
      </c>
      <c r="AL352" s="2" t="inlineStr">
        <is>
          <t>verkossa toimiva välityspalvelu</t>
        </is>
      </c>
      <c r="AM352" s="2" t="inlineStr">
        <is>
          <t>3</t>
        </is>
      </c>
      <c r="AN352" s="2" t="inlineStr">
        <is>
          <t/>
        </is>
      </c>
      <c r="AO352" t="inlineStr">
        <is>
          <t>Tietoyhteiskunnan palveluja, jotka mahdollistavat sen, että yrityskäyttäjät voivat tarjota kuluttajille tavaroita tai palveluja, ja joiden tarkoituksena on helpottaa yrityskäyttäjien ja kuluttajien välisten suorien liiketoimien käynnistämistä, riippumatta siitä, toteutuvatko liiketoimet lopulta.</t>
        </is>
      </c>
      <c r="AP352" s="2" t="inlineStr">
        <is>
          <t>service d'intermédiation en ligne</t>
        </is>
      </c>
      <c r="AQ352" s="2" t="inlineStr">
        <is>
          <t>3</t>
        </is>
      </c>
      <c r="AR352" s="2" t="inlineStr">
        <is>
          <t/>
        </is>
      </c>
      <c r="AS352" t="inlineStr">
        <is>
          <t>service qui: 
&lt;div&gt;
 a) constitue un &lt;a href="https://iate.europa.eu/entry/result/903777" target="_blank"&gt;service de la société de l'information&lt;/a&gt;;&lt;/div&gt; 
&lt;div&gt;
 b) permet aux entreprises utilisatrices d'offrir des biens ou des services aux consommateurs, en vue de faciliter l'initiation de transactions directes, indépendamment du fait que ces transactions soient finalement conclues;&lt;/div&gt; 
&lt;div&gt;
 c) est fourni sur la base de relations contractuelles entre, d'une part, le fournisseur de ces services et, d'autre part, aussi bien les entreprises utilisatrices que leurs consommateurs&lt;/div&gt;</t>
        </is>
      </c>
      <c r="AT352" s="2" t="inlineStr">
        <is>
          <t>seirbhís idirghabhála ar líne</t>
        </is>
      </c>
      <c r="AU352" s="2" t="inlineStr">
        <is>
          <t>3</t>
        </is>
      </c>
      <c r="AV352" s="2" t="inlineStr">
        <is>
          <t/>
        </is>
      </c>
      <c r="AW352" t="inlineStr">
        <is>
          <t/>
        </is>
      </c>
      <c r="AX352" s="2" t="inlineStr">
        <is>
          <t>usluga internetskog posredovanja</t>
        </is>
      </c>
      <c r="AY352" s="2" t="inlineStr">
        <is>
          <t>3</t>
        </is>
      </c>
      <c r="AZ352" s="2" t="inlineStr">
        <is>
          <t/>
        </is>
      </c>
      <c r="BA352" t="inlineStr">
        <is>
          <t>usluga koja ispunjava sve sljedeće zahtjeve: (a) predstavlja uslugu informacijskog društva u smislu članka 1. stavka 1. točke (b) Direktive (EU) 2015/1535 Europskog parlamenta i Vijeća (12); (b) omogućuje poslovnim korisnicima da potrošačima nude robu ili usluge u svrhu olakšavanja pokretanja izravnih transakcija između tih poslovnih korisnika i potrošača, neovisno o tome gdje se te transakcije u konačnici zaključuju; (c) pruža se poslovnim korisnicima na temelju ugovornih odnosa između pružatelja tih usluga i poslovnih korisnika koji nude robu ili usluge potrošačima</t>
        </is>
      </c>
      <c r="BB352" s="2" t="inlineStr">
        <is>
          <t>online közvetítő szolgáltatás</t>
        </is>
      </c>
      <c r="BC352" s="2" t="inlineStr">
        <is>
          <t>3</t>
        </is>
      </c>
      <c r="BD352" s="2" t="inlineStr">
        <is>
          <t/>
        </is>
      </c>
      <c r="BE352" t="inlineStr">
        <is>
          <t>olyan szolgáltatás, amely: 
&lt;br&gt; a) az (EU) 2015/1535 európai parlamenti és tanácsi irányelv 1. cikke (1) bekezdésének b) pontja értelmében az információs társadalom szolgáltatásának minősül; 
&lt;br&gt; b) lehetővé teszi az üzleti felhasználók számára áruk és szolgáltatások fogyasztóknak való kínálását azzal a céllal, hogy előmozdítsa az üzleti felhasználók és a fogyasztók közötti közvetlen ügyletek kezdeményezését, tekintet nélkül arra, hogy az ügyletekre végül hol kerül sor; 
&lt;br&gt; és amelyet 
&lt;br&gt; c) üzleti felhasználók részére nyújtanak az említett szolgáltatások nyújtója és olyan üzleti felhasználók között létrejött szerződéses jogviszony alapján, akik a fogyasztók részére árukat és szolgáltatásokat kínálnak</t>
        </is>
      </c>
      <c r="BF352" s="2" t="inlineStr">
        <is>
          <t>servizio di intermediazione online</t>
        </is>
      </c>
      <c r="BG352" s="2" t="inlineStr">
        <is>
          <t>3</t>
        </is>
      </c>
      <c r="BH352" s="2" t="inlineStr">
        <is>
          <t/>
        </is>
      </c>
      <c r="BI352" t="inlineStr">
        <is>
          <t>servizi che soddisfano tutti i seguenti requisiti: 
&lt;div&gt;
 a) sono servizi della società dell’informazione ai sensi dell’articolo 1, paragrafo 1, lettera b), della direttiva (UE) 2015/1535 del Parlamento europeo e del Consiglio &lt;/div&gt; 
&lt;div&gt;
 b) consentono agli utenti commerciali di offrire beni o servizi ai consumatori, con l’obiettivo di facilitare l’avvio di transazioni dirette tra tali utenti commerciali e i consumatori, a prescindere da dove sono concluse dette transazioni; &lt;/div&gt; 
&lt;div&gt;
 c) sono forniti agli utenti commerciali in base a rapporti contrattuali tra il fornitore di tali servizi e gli utenti commerciali che offrono beni e servizi ai consumatori&lt;/div&gt;</t>
        </is>
      </c>
      <c r="BJ352" s="2" t="inlineStr">
        <is>
          <t>internetinės tarpininkavimo paslaugos</t>
        </is>
      </c>
      <c r="BK352" s="2" t="inlineStr">
        <is>
          <t>3</t>
        </is>
      </c>
      <c r="BL352" s="2" t="inlineStr">
        <is>
          <t/>
        </is>
      </c>
      <c r="BM352" t="inlineStr">
        <is>
          <t>paslaugos, atitinkančios visus toliau nurodytus reikalavimus: 
&lt;br&gt;a) tai yra informacinės visuomenės paslaugos, 
&lt;br&gt;b) jos leidžia verslo klientams siūlyti prekes arba paslaugas vartotojams siekiant sudaryti sąlygas tų verslo klientų ir vartotojų tiesioginiams tarpusavio sandoriams, neatsižvelgiant į tai, kur tie sandoriai galiausiai sudaromi, 
&lt;br&gt;c) jos teikiamos verslo klientams remiantis sutartiniais santykiais tarp tų paslaugų teikėjo ir verslo klientų, kurie vartotojams siūlo prekes ar paslaugas</t>
        </is>
      </c>
      <c r="BN352" s="2" t="inlineStr">
        <is>
          <t>tiešsaistes starpniecības pakalpojums</t>
        </is>
      </c>
      <c r="BO352" s="2" t="inlineStr">
        <is>
          <t>3</t>
        </is>
      </c>
      <c r="BP352" s="2" t="inlineStr">
        <is>
          <t/>
        </is>
      </c>
      <c r="BQ352" t="inlineStr">
        <is>
          <t>pakalpojums: 
&lt;br&gt;a) kas ir informācijas sabiedrības pakalpojums; 
&lt;br&gt;b) kas ļauj komerciālajiem lietotājiem piedāvāt preces vai pakalpojumus patērētājiem nolūkā atvieglot tiešo darījumu uzsākšanu starp šiem komerciālajiem lietotājiem un patērētājiem neatkarīgi no tā, kur šie darījumi beigās tiek noslēgti; 
&lt;br&gt;c) ko sniedz komerciālajiem lietotājiem, pamatojoties uz līgumattiecībām starp šo pakalpojumu sniedzēju un komerciālajiem lietotājiem, kuri piedāvā preces vai pakalpojumus patērētājiem</t>
        </is>
      </c>
      <c r="BR352" s="2" t="inlineStr">
        <is>
          <t>servizz ta' intermedjazzjoni online</t>
        </is>
      </c>
      <c r="BS352" s="2" t="inlineStr">
        <is>
          <t>3</t>
        </is>
      </c>
      <c r="BT352" s="2" t="inlineStr">
        <is>
          <t/>
        </is>
      </c>
      <c r="BU352" t="inlineStr">
        <is>
          <t>servizz tas-soċjetà tal-informazzjoni li jippermetti lill-utenti kummerċjali joffru prodotti jew servizzi lill-konsumaturi, bil-ħsieb li jiġi ffaċilitat il-bidu ta' tranżazzjonijiet diretti bejn dawk l-utenti kummerċjali u l-konsumaturi, irrispettivament minn fejn jiġu konklużi finalment dawk it-tranżazzjonijiet; u li 
&lt;br&gt; jingħata lill-utenti kummerċjali abbażi ta' relazzjonijiet kuntrattwali bejn il-fornitur ta' dawn is-servizzi u dawk l-utenti kummerċjali li joffru prodotti u servizzi lill-konsumaturi</t>
        </is>
      </c>
      <c r="BV352" s="2" t="inlineStr">
        <is>
          <t>onlinetussenhandelsdienst</t>
        </is>
      </c>
      <c r="BW352" s="2" t="inlineStr">
        <is>
          <t>3</t>
        </is>
      </c>
      <c r="BX352" s="2" t="inlineStr">
        <is>
          <t/>
        </is>
      </c>
      <c r="BY352" t="inlineStr">
        <is>
          <t>dienst die: 
&lt;br&gt;- een dienst van de informatiemaatschappij vormt in de zin van &lt;a href="https://eur-lex.europa.eu/legal-content/NL/TXT/?uri=CELEX:32015L1535" target="_blank"&gt;Richtlijn (EU) 2015/1535&lt;/a&gt;; 
&lt;br&gt;- zakelijke gebruikers de mogelijkheid biedt om goederen of diensten aan te bieden aan consumenten, met het oog op het faciliteren van het initiëren van directe transacties tussen die zakelijke gebruikers en consumenten, ongeacht waar die transacties uiteindelijk worden uitgevoerd; 
&lt;br&gt;- aan zakelijke gebruikers wordt geleverd op basis van contractverhoudingen tussen de aanbieder van dergelijke diensten en zakelijke gebruikers die goederen of diensten aanbieden aan consumenten</t>
        </is>
      </c>
      <c r="BZ352" s="2" t="inlineStr">
        <is>
          <t>usługa pośrednictwa internetowego</t>
        </is>
      </c>
      <c r="CA352" s="2" t="inlineStr">
        <is>
          <t>3</t>
        </is>
      </c>
      <c r="CB352" s="2" t="inlineStr">
        <is>
          <t/>
        </is>
      </c>
      <c r="CC352" t="inlineStr">
        <is>
          <t>usługa, która spełnia wszystkie następujące wymogi: 
&lt;div&gt;
 a) stanowi usługę społeczeństwa informacyjnego &lt;/div&gt; 
&lt;div&gt;
 b) umożliwia użytkownikom biznesowym oferowanie towarów lub usług konsumentom, z zamiarem ułatwienia inicjowania transakcji bezpośrednich między tymi użytkownikami biznesowymi a konsumentami, niezależnie od tego, gdzie te transakcje są ostatecznie zawierane;&lt;/div&gt; 
&lt;div&gt;
 c) jest świadczona użytkownikom biznesowym na podstawie stosunków umownych między dostawcą tych usług a użytkownikami biznesowymi, którzy oferują towary lub usługi konsumentom&lt;/div&gt;</t>
        </is>
      </c>
      <c r="CD352" s="2" t="inlineStr">
        <is>
          <t>serviço de intermediação em linha</t>
        </is>
      </c>
      <c r="CE352" s="2" t="inlineStr">
        <is>
          <t>3</t>
        </is>
      </c>
      <c r="CF352" s="2" t="inlineStr">
        <is>
          <t/>
        </is>
      </c>
      <c r="CG352" t="inlineStr">
        <is>
          <t>Serviços que: 
&lt;br&gt; 
&lt;div&gt; 
 &lt;div&gt; 
 &lt;div&gt; 
 &lt;div&gt; 
 &lt;div&gt; 
 &lt;div&gt;
 a) constituem serviços da sociedade da informação;&lt;/div&gt; 
 &lt;div&gt;
 b) permitem aos utilizadores profissionais propor bens ou serviços aos consumidores, com vista a facilitar o início de transações diretas entre os referidos utilizadores profissionais e os consumidores, independentemente do local em que tais transações são efetivamente concluídas;&lt;/div&gt; 
 &lt;div&gt;
 c)são fornecidos a utilizadores profissionais com base em relações contratuais entre o prestador desses serviços e os utilizadores profissionais que propõem bens ou serviços aos consumidores.&lt;/div&gt;&lt;/div&gt;&lt;/div&gt;&lt;/div&gt;&lt;/div&gt;&lt;/div&gt;</t>
        </is>
      </c>
      <c r="CH352" s="2" t="inlineStr">
        <is>
          <t>serviciu de intermediere online</t>
        </is>
      </c>
      <c r="CI352" s="2" t="inlineStr">
        <is>
          <t>3</t>
        </is>
      </c>
      <c r="CJ352" s="2" t="inlineStr">
        <is>
          <t/>
        </is>
      </c>
      <c r="CK352" t="inlineStr">
        <is>
          <t>serviciu care: 
&lt;div&gt;
 (a) este serviciu al societății informaționale &lt;/div&gt; 
&lt;div&gt;
 (b) permite întreprinderilor utilizatoare să ofere bunuri sau servicii consumatorilor, cu scopul de a facilita inițierea unor tranzacții directe, indiferent de locul în care se încheie în final respectivele tranzacții&lt;/div&gt; 
&lt;div&gt;
 (c) este furnizat pe baza unei relații contractuale între furnizorul respectivelor servicii și întreprinderile utilizatoare care oferă bunuri sau servicii consumatorilor&lt;/div&gt;</t>
        </is>
      </c>
      <c r="CL352" s="2" t="inlineStr">
        <is>
          <t>online sprostredkovateľská služba</t>
        </is>
      </c>
      <c r="CM352" s="2" t="inlineStr">
        <is>
          <t>3</t>
        </is>
      </c>
      <c r="CN352" s="2" t="inlineStr">
        <is>
          <t/>
        </is>
      </c>
      <c r="CO352" t="inlineStr">
        <is>
          <t>služba, ktorá spĺňa všetky tieto požiadavky: 
&lt;br&gt;a) predstavuje službu informačnej spoločnosti; 
&lt;br&gt;b) umožňuje komerčným používateľom ponúkať tovar alebo služby spotrebiteľom s cieľom uľahčiť začatie priamych transakcií medzi uvedenými komerčnými používateľmi a spotrebiteľmi bez ohľadu na to, kde sa uvedené transakcie nakoniec uzavrú; 
&lt;br&gt;c) poskytuje sa komerčným používateľom na základe zmluvných vzťahov medzi poskytovateľom uvedených služieb a komerčnými používateľmi, ktorí spotrebiteľom ponúkajú tovar alebo služby</t>
        </is>
      </c>
      <c r="CP352" s="2" t="inlineStr">
        <is>
          <t>spletna posredniška storitev</t>
        </is>
      </c>
      <c r="CQ352" s="2" t="inlineStr">
        <is>
          <t>3</t>
        </is>
      </c>
      <c r="CR352" s="2" t="inlineStr">
        <is>
          <t/>
        </is>
      </c>
      <c r="CS352" t="inlineStr">
        <is>
          <t>storitev, ki: &lt;div&gt;(a) je storitev informacijske družbe v smislu točke (b) člena 1(1) Direktive (EU) 2015/1535 Evropskega parlamenta in Sveta; &lt;/div&gt;&lt;div&gt;(b) poslovnim uporabnikom omogoča ponujanje blaga ali storitev potrošnikom z namenom lažjega začetka neposrednih poslov med temi poslovnimi uporabniki in potrošniki, ne glede na to, kje se navedeni posli nato sklenejo; &lt;/div&gt;&lt;div&gt;(c) poslovnim uporabnikom se zagotavlja na podlagi pogodbenih razmerij med ponudnikom teh storitev in poslovnimi uporabniki, ki ponujajo blago ali storitve potrošnikom&lt;/div&gt;</t>
        </is>
      </c>
      <c r="CT352" s="2" t="inlineStr">
        <is>
          <t>onlinebaserad förmedlingstjänst</t>
        </is>
      </c>
      <c r="CU352" s="2" t="inlineStr">
        <is>
          <t>3</t>
        </is>
      </c>
      <c r="CV352" s="2" t="inlineStr">
        <is>
          <t/>
        </is>
      </c>
      <c r="CW352" t="inlineStr">
        <is>
          <t>tjänster som uppfyller samtliga följande krav: 
&lt;br&gt;a) De utgör informationssamhällets tjänster. 
&lt;br&gt;b) De gör det möjligt för företagsanvändare att erbjuda konsumenter varor eller tjänster, i syfte att främja initieringen av direkttransaktioner mellan dessa företagsanvändare och konsumenter, oavsett var dessa transaktioner slutligen genomförs. 
&lt;br&gt;c) De tillhandahålls företagsanvändare genom ett avtalsförhållande mellan leverantören av dessa tjänster och företagsanvändare som erbjuder konsumenter varor eller tjänster.</t>
        </is>
      </c>
    </row>
    <row r="353">
      <c r="A353" s="1" t="str">
        <f>HYPERLINK("https://iate.europa.eu/entry/result/3623183/all", "3623183")</f>
        <v>3623183</v>
      </c>
      <c r="B353" t="inlineStr">
        <is>
          <t>EDUCATION AND COMMUNICATIONS</t>
        </is>
      </c>
      <c r="C353" t="inlineStr">
        <is>
          <t>EDUCATION AND COMMUNICATIONS|information and information processing|information processing|artificial intelligence</t>
        </is>
      </c>
      <c r="D353" t="inlineStr">
        <is>
          <t>yes</t>
        </is>
      </c>
      <c r="E353" t="inlineStr">
        <is>
          <t/>
        </is>
      </c>
      <c r="F353" t="inlineStr">
        <is>
          <t/>
        </is>
      </c>
      <c r="G353" t="inlineStr">
        <is>
          <t/>
        </is>
      </c>
      <c r="H353" t="inlineStr">
        <is>
          <t/>
        </is>
      </c>
      <c r="I353" t="inlineStr">
        <is>
          <t/>
        </is>
      </c>
      <c r="J353" t="inlineStr">
        <is>
          <t/>
        </is>
      </c>
      <c r="K353" t="inlineStr">
        <is>
          <t/>
        </is>
      </c>
      <c r="L353" t="inlineStr">
        <is>
          <t/>
        </is>
      </c>
      <c r="M353" t="inlineStr">
        <is>
          <t/>
        </is>
      </c>
      <c r="N353" t="inlineStr">
        <is>
          <t/>
        </is>
      </c>
      <c r="O353" t="inlineStr">
        <is>
          <t/>
        </is>
      </c>
      <c r="P353" t="inlineStr">
        <is>
          <t/>
        </is>
      </c>
      <c r="Q353" t="inlineStr">
        <is>
          <t/>
        </is>
      </c>
      <c r="R353" t="inlineStr">
        <is>
          <t/>
        </is>
      </c>
      <c r="S353" t="inlineStr">
        <is>
          <t/>
        </is>
      </c>
      <c r="T353" t="inlineStr">
        <is>
          <t/>
        </is>
      </c>
      <c r="U353" t="inlineStr">
        <is>
          <t/>
        </is>
      </c>
      <c r="V353" t="inlineStr">
        <is>
          <t/>
        </is>
      </c>
      <c r="W353" t="inlineStr">
        <is>
          <t/>
        </is>
      </c>
      <c r="X353" t="inlineStr">
        <is>
          <t/>
        </is>
      </c>
      <c r="Y353" t="inlineStr">
        <is>
          <t/>
        </is>
      </c>
      <c r="Z353" s="2" t="inlineStr">
        <is>
          <t>semantic analysis</t>
        </is>
      </c>
      <c r="AA353" s="2" t="inlineStr">
        <is>
          <t>3</t>
        </is>
      </c>
      <c r="AB353" s="2" t="inlineStr">
        <is>
          <t/>
        </is>
      </c>
      <c r="AC353" t="inlineStr">
        <is>
          <t>subfield of &lt;a href="https://iate.europa.eu/entry/result/127070/all" target="_blank"&gt;natural language processing (NLP)&lt;/a&gt; and machine learning, which helps an AI system achieve ‘human-level accuracy’ by understanding the context of a text and the emotions displayed in it, thereby enabling the extraction of important information</t>
        </is>
      </c>
      <c r="AD353" t="inlineStr">
        <is>
          <t/>
        </is>
      </c>
      <c r="AE353" t="inlineStr">
        <is>
          <t/>
        </is>
      </c>
      <c r="AF353" t="inlineStr">
        <is>
          <t/>
        </is>
      </c>
      <c r="AG353" t="inlineStr">
        <is>
          <t/>
        </is>
      </c>
      <c r="AH353" t="inlineStr">
        <is>
          <t/>
        </is>
      </c>
      <c r="AI353" t="inlineStr">
        <is>
          <t/>
        </is>
      </c>
      <c r="AJ353" t="inlineStr">
        <is>
          <t/>
        </is>
      </c>
      <c r="AK353" t="inlineStr">
        <is>
          <t/>
        </is>
      </c>
      <c r="AL353" t="inlineStr">
        <is>
          <t/>
        </is>
      </c>
      <c r="AM353" t="inlineStr">
        <is>
          <t/>
        </is>
      </c>
      <c r="AN353" t="inlineStr">
        <is>
          <t/>
        </is>
      </c>
      <c r="AO353" t="inlineStr">
        <is>
          <t/>
        </is>
      </c>
      <c r="AP353" t="inlineStr">
        <is>
          <t/>
        </is>
      </c>
      <c r="AQ353" t="inlineStr">
        <is>
          <t/>
        </is>
      </c>
      <c r="AR353" t="inlineStr">
        <is>
          <t/>
        </is>
      </c>
      <c r="AS353" t="inlineStr">
        <is>
          <t/>
        </is>
      </c>
      <c r="AT353" t="inlineStr">
        <is>
          <t/>
        </is>
      </c>
      <c r="AU353" t="inlineStr">
        <is>
          <t/>
        </is>
      </c>
      <c r="AV353" t="inlineStr">
        <is>
          <t/>
        </is>
      </c>
      <c r="AW353" t="inlineStr">
        <is>
          <t/>
        </is>
      </c>
      <c r="AX353" t="inlineStr">
        <is>
          <t/>
        </is>
      </c>
      <c r="AY353" t="inlineStr">
        <is>
          <t/>
        </is>
      </c>
      <c r="AZ353" t="inlineStr">
        <is>
          <t/>
        </is>
      </c>
      <c r="BA353" t="inlineStr">
        <is>
          <t/>
        </is>
      </c>
      <c r="BB353" t="inlineStr">
        <is>
          <t/>
        </is>
      </c>
      <c r="BC353" t="inlineStr">
        <is>
          <t/>
        </is>
      </c>
      <c r="BD353" t="inlineStr">
        <is>
          <t/>
        </is>
      </c>
      <c r="BE353" t="inlineStr">
        <is>
          <t/>
        </is>
      </c>
      <c r="BF353" t="inlineStr">
        <is>
          <t/>
        </is>
      </c>
      <c r="BG353" t="inlineStr">
        <is>
          <t/>
        </is>
      </c>
      <c r="BH353" t="inlineStr">
        <is>
          <t/>
        </is>
      </c>
      <c r="BI353" t="inlineStr">
        <is>
          <t/>
        </is>
      </c>
      <c r="BJ353" t="inlineStr">
        <is>
          <t/>
        </is>
      </c>
      <c r="BK353" t="inlineStr">
        <is>
          <t/>
        </is>
      </c>
      <c r="BL353" t="inlineStr">
        <is>
          <t/>
        </is>
      </c>
      <c r="BM353" t="inlineStr">
        <is>
          <t/>
        </is>
      </c>
      <c r="BN353" t="inlineStr">
        <is>
          <t/>
        </is>
      </c>
      <c r="BO353" t="inlineStr">
        <is>
          <t/>
        </is>
      </c>
      <c r="BP353" t="inlineStr">
        <is>
          <t/>
        </is>
      </c>
      <c r="BQ353" t="inlineStr">
        <is>
          <t/>
        </is>
      </c>
      <c r="BR353" t="inlineStr">
        <is>
          <t/>
        </is>
      </c>
      <c r="BS353" t="inlineStr">
        <is>
          <t/>
        </is>
      </c>
      <c r="BT353" t="inlineStr">
        <is>
          <t/>
        </is>
      </c>
      <c r="BU353" t="inlineStr">
        <is>
          <t/>
        </is>
      </c>
      <c r="BV353" t="inlineStr">
        <is>
          <t/>
        </is>
      </c>
      <c r="BW353" t="inlineStr">
        <is>
          <t/>
        </is>
      </c>
      <c r="BX353" t="inlineStr">
        <is>
          <t/>
        </is>
      </c>
      <c r="BY353" t="inlineStr">
        <is>
          <t/>
        </is>
      </c>
      <c r="BZ353" s="2" t="inlineStr">
        <is>
          <t>analiza semantyczna</t>
        </is>
      </c>
      <c r="CA353" s="2" t="inlineStr">
        <is>
          <t>3</t>
        </is>
      </c>
      <c r="CB353" s="2" t="inlineStr">
        <is>
          <t/>
        </is>
      </c>
      <c r="CC353" t="inlineStr">
        <is>
          <t>automatyczny proces, który przypisuje wypowiedzi w języku naturalnym formalną strukturę zwaną reprezentacją znaczenia,
niezależną od języka wypowiedzi</t>
        </is>
      </c>
      <c r="CD353" t="inlineStr">
        <is>
          <t/>
        </is>
      </c>
      <c r="CE353" t="inlineStr">
        <is>
          <t/>
        </is>
      </c>
      <c r="CF353" t="inlineStr">
        <is>
          <t/>
        </is>
      </c>
      <c r="CG353" t="inlineStr">
        <is>
          <t/>
        </is>
      </c>
      <c r="CH353" t="inlineStr">
        <is>
          <t/>
        </is>
      </c>
      <c r="CI353" t="inlineStr">
        <is>
          <t/>
        </is>
      </c>
      <c r="CJ353" t="inlineStr">
        <is>
          <t/>
        </is>
      </c>
      <c r="CK353" t="inlineStr">
        <is>
          <t/>
        </is>
      </c>
      <c r="CL353" t="inlineStr">
        <is>
          <t/>
        </is>
      </c>
      <c r="CM353" t="inlineStr">
        <is>
          <t/>
        </is>
      </c>
      <c r="CN353" t="inlineStr">
        <is>
          <t/>
        </is>
      </c>
      <c r="CO353" t="inlineStr">
        <is>
          <t/>
        </is>
      </c>
      <c r="CP353" t="inlineStr">
        <is>
          <t/>
        </is>
      </c>
      <c r="CQ353" t="inlineStr">
        <is>
          <t/>
        </is>
      </c>
      <c r="CR353" t="inlineStr">
        <is>
          <t/>
        </is>
      </c>
      <c r="CS353" t="inlineStr">
        <is>
          <t/>
        </is>
      </c>
      <c r="CT353" t="inlineStr">
        <is>
          <t/>
        </is>
      </c>
      <c r="CU353" t="inlineStr">
        <is>
          <t/>
        </is>
      </c>
      <c r="CV353" t="inlineStr">
        <is>
          <t/>
        </is>
      </c>
      <c r="CW353" t="inlineStr">
        <is>
          <t/>
        </is>
      </c>
    </row>
    <row r="354">
      <c r="A354" s="1" t="str">
        <f>HYPERLINK("https://iate.europa.eu/entry/result/3504097/all", "3504097")</f>
        <v>3504097</v>
      </c>
      <c r="B354" t="inlineStr">
        <is>
          <t>EDUCATION AND COMMUNICATIONS</t>
        </is>
      </c>
      <c r="C354" t="inlineStr">
        <is>
          <t>EDUCATION AND COMMUNICATIONS|communications;EDUCATION AND COMMUNICATIONS|information technology and data processing</t>
        </is>
      </c>
      <c r="D354" t="inlineStr">
        <is>
          <t>yes</t>
        </is>
      </c>
      <c r="E354" t="inlineStr">
        <is>
          <t/>
        </is>
      </c>
      <c r="F354" s="2" t="inlineStr">
        <is>
          <t>смишинг</t>
        </is>
      </c>
      <c r="G354" s="2" t="inlineStr">
        <is>
          <t>3</t>
        </is>
      </c>
      <c r="H354" s="2" t="inlineStr">
        <is>
          <t/>
        </is>
      </c>
      <c r="I354" t="inlineStr">
        <is>
          <t>Смишинг (комбинация от думите SMS и Фишинг) е опит за измама, чрез която да бъде получена лична, финансова или свързана със сигурността информация чрез текстово съобщение.</t>
        </is>
      </c>
      <c r="J354" s="2" t="inlineStr">
        <is>
          <t>&lt;i&gt;smishing&lt;/i&gt;|
&lt;i&gt;phishing&lt;/i&gt; prostřednictvím SMS</t>
        </is>
      </c>
      <c r="K354" s="2" t="inlineStr">
        <is>
          <t>3|
3</t>
        </is>
      </c>
      <c r="L354" s="2" t="inlineStr">
        <is>
          <t xml:space="preserve">|
</t>
        </is>
      </c>
      <c r="M354" t="inlineStr">
        <is>
          <t>pokus podvodníků získat osobní, finanční nebo bezpečnostní informace prostřednictvím textové zprávy zaslané na mobilní zařízení</t>
        </is>
      </c>
      <c r="N354" s="2" t="inlineStr">
        <is>
          <t>smishing</t>
        </is>
      </c>
      <c r="O354" s="2" t="inlineStr">
        <is>
          <t>3</t>
        </is>
      </c>
      <c r="P354" s="2" t="inlineStr">
        <is>
          <t/>
        </is>
      </c>
      <c r="Q354" t="inlineStr">
        <is>
          <t>metode, hvorved kriminelle pr. sms forsøger at narre modtageren til at åbne en malwareinficeret vedhæftet fil eller til at klikke på et ondsindet link eller til at udlevere sine personlige oplysninger, som fx betalingskortoplysninger, NemID-oplysninger eller andre private oplysninger, via e-mail, en falsk hjemmeside eller andet</t>
        </is>
      </c>
      <c r="R354" s="2" t="inlineStr">
        <is>
          <t>Smishing</t>
        </is>
      </c>
      <c r="S354" s="2" t="inlineStr">
        <is>
          <t>3</t>
        </is>
      </c>
      <c r="T354" s="2" t="inlineStr">
        <is>
          <t/>
        </is>
      </c>
      <c r="U354" t="inlineStr">
        <is>
          <t>Art von Phishing, die über Textnachrichten (SMS) durchgeführt wird</t>
        </is>
      </c>
      <c r="V354" s="2" t="inlineStr">
        <is>
          <t>ψάρεμα με μηνύματα SMS|
ψάρεμα μέσω αποστολής sms</t>
        </is>
      </c>
      <c r="W354" s="2" t="inlineStr">
        <is>
          <t>3|
3</t>
        </is>
      </c>
      <c r="X354" s="2" t="inlineStr">
        <is>
          <t xml:space="preserve">|
</t>
        </is>
      </c>
      <c r="Y354" t="inlineStr">
        <is>
          <t/>
        </is>
      </c>
      <c r="Z354" s="2" t="inlineStr">
        <is>
          <t>SMS phishing|
smishing</t>
        </is>
      </c>
      <c r="AA354" s="2" t="inlineStr">
        <is>
          <t>3|
4</t>
        </is>
      </c>
      <c r="AB354" s="2" t="inlineStr">
        <is>
          <t>admitted|
preferred</t>
        </is>
      </c>
      <c r="AC354" t="inlineStr">
        <is>
          <t>type of &lt;a href="https://iate.europa.eu/entry/result/933881/en" target="_blank"&gt;phishing&lt;/a&gt; attack where mobile phone users receive text messages containing a web site hyperlink, which, if clicked, would download a &lt;a href="https://iate.europa.eu/entry/result/795390/en" target="_blank"&gt;Trojan horse&lt;/a&gt; to the mobile phone</t>
        </is>
      </c>
      <c r="AD354" s="2" t="inlineStr">
        <is>
          <t>captación ilegítima de datos confidenciales por SMS|
&lt;i&gt;phishing&lt;/i&gt; de SMS</t>
        </is>
      </c>
      <c r="AE354" s="2" t="inlineStr">
        <is>
          <t>3|
3</t>
        </is>
      </c>
      <c r="AF354" s="2" t="inlineStr">
        <is>
          <t xml:space="preserve">|
</t>
        </is>
      </c>
      <c r="AG354" t="inlineStr">
        <is>
          <t>Tipo de estafa en la que el estafador envía al usuario un SMS solicitando la confirmación de algún tipo de transacción financiera ficticia y pidiéndole que llame a un número determinado para confirmarla. Al realizar la llamada un programa informático responde automáticamente e intenta conseguir, con fines delictivos, los datos personales del usuario.</t>
        </is>
      </c>
      <c r="AH354" s="2" t="inlineStr">
        <is>
          <t>SMS-kalastus</t>
        </is>
      </c>
      <c r="AI354" s="2" t="inlineStr">
        <is>
          <t>3</t>
        </is>
      </c>
      <c r="AJ354" s="2" t="inlineStr">
        <is>
          <t/>
        </is>
      </c>
      <c r="AK354" t="inlineStr">
        <is>
          <t>mobiiltelefoni rünne: 
&lt;div&gt;
 - suunamine kahjurvara allalaadimisele &lt;/div&gt; 
&lt;div&gt;
 - SMS-sõnumisse paigutatud lingiga &lt;/div&gt;</t>
        </is>
      </c>
      <c r="AL354" s="2" t="inlineStr">
        <is>
          <t>tekstiviestihuijaus</t>
        </is>
      </c>
      <c r="AM354" s="2" t="inlineStr">
        <is>
          <t>3</t>
        </is>
      </c>
      <c r="AN354" s="2" t="inlineStr">
        <is>
          <t/>
        </is>
      </c>
      <c r="AO354" t="inlineStr">
        <is>
          <t>huijaus, jossa pyritään valheellisen tekstiviestin avulla saamaan viestin saaja toimimaan halutulla tavalla</t>
        </is>
      </c>
      <c r="AP354" s="2" t="inlineStr">
        <is>
          <t>hameçonnage par SMS|
smishing</t>
        </is>
      </c>
      <c r="AQ354" s="2" t="inlineStr">
        <is>
          <t>3|
3</t>
        </is>
      </c>
      <c r="AR354" s="2" t="inlineStr">
        <is>
          <t>|
admitted</t>
        </is>
      </c>
      <c r="AS354" t="inlineStr">
        <is>
          <t>escroquerie consistant à utiliser l'envoi de SMS pour tromper la victime et lui faire partager des informations sensibles telles que des mots de passe et des numéros de carte bancaire</t>
        </is>
      </c>
      <c r="AT354" s="2" t="inlineStr">
        <is>
          <t>smioscaireacht</t>
        </is>
      </c>
      <c r="AU354" s="2" t="inlineStr">
        <is>
          <t>3</t>
        </is>
      </c>
      <c r="AV354" s="2" t="inlineStr">
        <is>
          <t/>
        </is>
      </c>
      <c r="AW354" t="inlineStr">
        <is>
          <t>camscéim
 ina seoltar SMS (teachtaireacht téacs) chugat ina bhfuil nasc chuig suíomh
 idirlín nó uimhir chalaoiseach chun iarracht a dhéanamh faisnéis phearsanta a
 bhailiú</t>
        </is>
      </c>
      <c r="AX354" s="2" t="inlineStr">
        <is>
          <t>krađa identiteta SMS-om|
&lt;i&gt;smishing&lt;/i&gt;</t>
        </is>
      </c>
      <c r="AY354" s="2" t="inlineStr">
        <is>
          <t>2|
3</t>
        </is>
      </c>
      <c r="AZ354" s="2" t="inlineStr">
        <is>
          <t xml:space="preserve">|
</t>
        </is>
      </c>
      <c r="BA354" t="inlineStr">
        <is>
          <t/>
        </is>
      </c>
      <c r="BB354" s="2" t="inlineStr">
        <is>
          <t>SMS-es adathalászat</t>
        </is>
      </c>
      <c r="BC354" s="2" t="inlineStr">
        <is>
          <t>3</t>
        </is>
      </c>
      <c r="BD354" s="2" t="inlineStr">
        <is>
          <t/>
        </is>
      </c>
      <c r="BE354" t="inlineStr">
        <is>
          <t>olyan csalás, amelynél a támadó SMS segítségével próbál megszerezni személyes, pénzügyi vagy biztonsági információkat</t>
        </is>
      </c>
      <c r="BF354" s="2" t="inlineStr">
        <is>
          <t>smishing</t>
        </is>
      </c>
      <c r="BG354" s="2" t="inlineStr">
        <is>
          <t>3</t>
        </is>
      </c>
      <c r="BH354" s="2" t="inlineStr">
        <is>
          <t/>
        </is>
      </c>
      <c r="BI354" t="inlineStr">
        <is>
          <t>phishing [&lt;a href="https://iate.europa.eu/entry/result/933881/en" target="_blank"&gt;933881&lt;/a&gt;] realizzato tramite un SMS contentente un link dal quale si approda su siti online artefatti che richiedono l'inserimento di dati personali, i quali vegnono poi sottratti da cybercriminali</t>
        </is>
      </c>
      <c r="BJ354" s="2" t="inlineStr">
        <is>
          <t>duomenų viliojimas tekstine žinute|
duomenų vagystė trumpąja žinute</t>
        </is>
      </c>
      <c r="BK354" s="2" t="inlineStr">
        <is>
          <t>3|
2</t>
        </is>
      </c>
      <c r="BL354" s="2" t="inlineStr">
        <is>
          <t xml:space="preserve">preferred|
</t>
        </is>
      </c>
      <c r="BM354" t="inlineStr">
        <is>
          <t>duomenų viliojimas, kai į mobiliuosius telefonus siunčiamos tekstinės žinutės su nuorodomis į interneto svetainę, kurioje reikia suvesti asmens duomenis, ar į telefono numerius, kuriais paskambinus prašoma pateikti asmeninę informaciją</t>
        </is>
      </c>
      <c r="BN354" s="2" t="inlineStr">
        <is>
          <t>smikšķerēšana</t>
        </is>
      </c>
      <c r="BO354" s="2" t="inlineStr">
        <is>
          <t>2</t>
        </is>
      </c>
      <c r="BP354" s="2" t="inlineStr">
        <is>
          <t/>
        </is>
      </c>
      <c r="BQ354" t="inlineStr">
        <is>
          <t>krāpnieku
mēģinājums iegūt personīgu, finansiālu vai drošības informāciju, izmantojot
īsziņas</t>
        </is>
      </c>
      <c r="BR354" s="2" t="inlineStr">
        <is>
          <t>smishing</t>
        </is>
      </c>
      <c r="BS354" s="2" t="inlineStr">
        <is>
          <t>3</t>
        </is>
      </c>
      <c r="BT354" s="2" t="inlineStr">
        <is>
          <t/>
        </is>
      </c>
      <c r="BU354" t="inlineStr">
        <is>
          <t>tip ta' attakk ta' phishing fejn l-utenti tat-telefowns mobbli jirċievu messaġġ li jkun fih hyperlink għal sit web, li hekk kif jagħfsu fuqu, iseħħ download ta' żiemel Trojjan fuq it-telefown mobbli</t>
        </is>
      </c>
      <c r="BV354" s="2" t="inlineStr">
        <is>
          <t>smishing|
sms-phishing</t>
        </is>
      </c>
      <c r="BW354" s="2" t="inlineStr">
        <is>
          <t>3|
3</t>
        </is>
      </c>
      <c r="BX354" s="2" t="inlineStr">
        <is>
          <t>preferred|
admitted</t>
        </is>
      </c>
      <c r="BY354" t="inlineStr">
        <is>
          <t>vorm van cybercriminaliteit die voortbouwt op phishing en waarbij mensen via een sms-bericht wordt gevraagd om telefonisch of via een webformulier hun identiteits- en bankgegevens door te geven</t>
        </is>
      </c>
      <c r="BZ354" s="2" t="inlineStr">
        <is>
          <t>smishing</t>
        </is>
      </c>
      <c r="CA354" s="2" t="inlineStr">
        <is>
          <t>3</t>
        </is>
      </c>
      <c r="CB354" s="2" t="inlineStr">
        <is>
          <t/>
        </is>
      </c>
      <c r="CC354" t="inlineStr">
        <is>
          <t>SMS phishing, rodzaj ataku socjotechnicznego podobnego do phishingu</t>
        </is>
      </c>
      <c r="CD354" s="2" t="inlineStr">
        <is>
          <t>ciberiscagem por SMS|
ciberiscagem por mensagem de texto</t>
        </is>
      </c>
      <c r="CE354" s="2" t="inlineStr">
        <is>
          <t>3|
3</t>
        </is>
      </c>
      <c r="CF354" s="2" t="inlineStr">
        <is>
          <t xml:space="preserve">|
</t>
        </is>
      </c>
      <c r="CG354" t="inlineStr">
        <is>
          <t>Tipo de ataque de ciberiscagem em que os utilizadores de telemóveis recebem mensagens de texto contendo um linque, que, se clicadas, descarregam um cavalo de troia.</t>
        </is>
      </c>
      <c r="CH354" s="2" t="inlineStr">
        <is>
          <t>smishing</t>
        </is>
      </c>
      <c r="CI354" s="2" t="inlineStr">
        <is>
          <t>3</t>
        </is>
      </c>
      <c r="CJ354" s="2" t="inlineStr">
        <is>
          <t/>
        </is>
      </c>
      <c r="CK354" t="inlineStr">
        <is>
          <t>&lt;div&gt;
 încercarea de inducere în eroare prin mesaje text, pentru obținerea de date personale, bancare ori de securitate&lt;/div&gt;</t>
        </is>
      </c>
      <c r="CL354" s="2" t="inlineStr">
        <is>
          <t>&lt;i&gt; smishing &lt;/i&gt;</t>
        </is>
      </c>
      <c r="CM354" s="2" t="inlineStr">
        <is>
          <t>3</t>
        </is>
      </c>
      <c r="CN354" s="2" t="inlineStr">
        <is>
          <t/>
        </is>
      </c>
      <c r="CO354" t="inlineStr">
        <is>
          <t>kybernetický útok podobný 
&lt;i&gt;phisingu&lt;/i&gt;, ktorý využíva textové správy na mobilné telefóny s cieľom získať osobné a dôverné informácie</t>
        </is>
      </c>
      <c r="CP354" s="2" t="inlineStr">
        <is>
          <t>SMS ribarjenje</t>
        </is>
      </c>
      <c r="CQ354" s="2" t="inlineStr">
        <is>
          <t>3</t>
        </is>
      </c>
      <c r="CR354" s="2" t="inlineStr">
        <is>
          <t/>
        </is>
      </c>
      <c r="CS354" t="inlineStr">
        <is>
          <t/>
        </is>
      </c>
      <c r="CT354" s="2" t="inlineStr">
        <is>
          <t>sms-fiske|
smishing</t>
        </is>
      </c>
      <c r="CU354" s="2" t="inlineStr">
        <is>
          <t>3|
3</t>
        </is>
      </c>
      <c r="CV354" s="2" t="inlineStr">
        <is>
          <t xml:space="preserve">|
</t>
        </is>
      </c>
      <c r="CW354" t="inlineStr">
        <is>
          <t>nätfiske (phishing) med sms</t>
        </is>
      </c>
    </row>
    <row r="355">
      <c r="A355" s="1" t="str">
        <f>HYPERLINK("https://iate.europa.eu/entry/result/1756979/all", "1756979")</f>
        <v>1756979</v>
      </c>
      <c r="B355" t="inlineStr">
        <is>
          <t>EDUCATION AND COMMUNICATIONS</t>
        </is>
      </c>
      <c r="C355" t="inlineStr">
        <is>
          <t>EDUCATION AND COMMUNICATIONS|communications|communications systems;EDUCATION AND COMMUNICATIONS|information technology and data processing</t>
        </is>
      </c>
      <c r="D355" t="inlineStr">
        <is>
          <t>yes</t>
        </is>
      </c>
      <c r="E355" t="inlineStr">
        <is>
          <t/>
        </is>
      </c>
      <c r="F355" t="inlineStr">
        <is>
          <t/>
        </is>
      </c>
      <c r="G355" t="inlineStr">
        <is>
          <t/>
        </is>
      </c>
      <c r="H355" t="inlineStr">
        <is>
          <t/>
        </is>
      </c>
      <c r="I355" t="inlineStr">
        <is>
          <t/>
        </is>
      </c>
      <c r="J355" t="inlineStr">
        <is>
          <t/>
        </is>
      </c>
      <c r="K355" t="inlineStr">
        <is>
          <t/>
        </is>
      </c>
      <c r="L355" t="inlineStr">
        <is>
          <t/>
        </is>
      </c>
      <c r="M355" t="inlineStr">
        <is>
          <t/>
        </is>
      </c>
      <c r="N355" s="2" t="inlineStr">
        <is>
          <t>skalabilitet|
skalerbarhed</t>
        </is>
      </c>
      <c r="O355" s="2" t="inlineStr">
        <is>
          <t>3|
3</t>
        </is>
      </c>
      <c r="P355" s="2" t="inlineStr">
        <is>
          <t xml:space="preserve">|
</t>
        </is>
      </c>
      <c r="Q355" t="inlineStr">
        <is>
          <t/>
        </is>
      </c>
      <c r="R355" s="2" t="inlineStr">
        <is>
          <t>Skalierbarkeit</t>
        </is>
      </c>
      <c r="S355" s="2" t="inlineStr">
        <is>
          <t>3</t>
        </is>
      </c>
      <c r="T355" s="2" t="inlineStr">
        <is>
          <t/>
        </is>
      </c>
      <c r="U355" t="inlineStr">
        <is>
          <t>Fähigkeit eines Systems, Netzwerk oder Prozesses zur Größenveränderung</t>
        </is>
      </c>
      <c r="V355" s="2" t="inlineStr">
        <is>
          <t>κλιμακοθετησιμότητα</t>
        </is>
      </c>
      <c r="W355" s="2" t="inlineStr">
        <is>
          <t>3</t>
        </is>
      </c>
      <c r="X355" s="2" t="inlineStr">
        <is>
          <t/>
        </is>
      </c>
      <c r="Y355" t="inlineStr">
        <is>
          <t/>
        </is>
      </c>
      <c r="Z355" s="2" t="inlineStr">
        <is>
          <t>scalability</t>
        </is>
      </c>
      <c r="AA355" s="2" t="inlineStr">
        <is>
          <t>3</t>
        </is>
      </c>
      <c r="AB355" s="2" t="inlineStr">
        <is>
          <t/>
        </is>
      </c>
      <c r="AC355" t="inlineStr">
        <is>
          <t>attribute of a system, network, process or organisation to grow and to manage increased demand</t>
        </is>
      </c>
      <c r="AD355" s="2" t="inlineStr">
        <is>
          <t>capacidad de ampliación|
escalabilidad</t>
        </is>
      </c>
      <c r="AE355" s="2" t="inlineStr">
        <is>
          <t>3|
3</t>
        </is>
      </c>
      <c r="AF355" s="2" t="inlineStr">
        <is>
          <t xml:space="preserve">|
</t>
        </is>
      </c>
      <c r="AG355" t="inlineStr">
        <is>
          <t>Capacidad de un sistema, componente o proceso de mantener su nivel de eficacia y rendimiento ante un aumento de la demanda.</t>
        </is>
      </c>
      <c r="AH355" s="2" t="inlineStr">
        <is>
          <t>mastabeeritavus|
skaleeritavus</t>
        </is>
      </c>
      <c r="AI355" s="2" t="inlineStr">
        <is>
          <t>3|
3</t>
        </is>
      </c>
      <c r="AJ355" s="2" t="inlineStr">
        <is>
          <t xml:space="preserve">|
</t>
        </is>
      </c>
      <c r="AK355" t="inlineStr">
        <is>
          <t>süsteemi omadus tulla ühtviisi toime väga suurte või väga väikeste koormustega, ilma et ta tõhusus- ja kvaliteedinäitajad oluliselt muutuksid; tavaliselt hõlmab ka laiendatavust</t>
        </is>
      </c>
      <c r="AL355" s="2" t="inlineStr">
        <is>
          <t>skaalautuvuus|
skaalattavuus</t>
        </is>
      </c>
      <c r="AM355" s="2" t="inlineStr">
        <is>
          <t>3|
3</t>
        </is>
      </c>
      <c r="AN355" s="2" t="inlineStr">
        <is>
          <t xml:space="preserve">|
</t>
        </is>
      </c>
      <c r="AO355" t="inlineStr">
        <is>
          <t>mahdollisuus laajentaa järjestelmää ilman toiminnan häiriintymistä</t>
        </is>
      </c>
      <c r="AP355" s="2" t="inlineStr">
        <is>
          <t>variabilité dimensionnelle|
évolutivité|
scalabilité|
extensibilité|
variabilité d'échelle</t>
        </is>
      </c>
      <c r="AQ355" s="2" t="inlineStr">
        <is>
          <t>2|
3|
3|
3|
2</t>
        </is>
      </c>
      <c r="AR355" s="2" t="inlineStr">
        <is>
          <t xml:space="preserve">|
|
|
|
</t>
        </is>
      </c>
      <c r="AS355" t="inlineStr">
        <is>
          <t>capacité d'un produit, système, réseau, processus ou organisation à pouvoir évoluer par un changement d’échelles, c’est à dire à pouvoir supporter des volumes (ou des quantités) plus importants sans que la structure associée ne puisse être remise en cause</t>
        </is>
      </c>
      <c r="AT355" s="2" t="inlineStr">
        <is>
          <t>inscálaitheacht</t>
        </is>
      </c>
      <c r="AU355" s="2" t="inlineStr">
        <is>
          <t>3</t>
        </is>
      </c>
      <c r="AV355" s="2" t="inlineStr">
        <is>
          <t/>
        </is>
      </c>
      <c r="AW355" t="inlineStr">
        <is>
          <t/>
        </is>
      </c>
      <c r="AX355" t="inlineStr">
        <is>
          <t/>
        </is>
      </c>
      <c r="AY355" t="inlineStr">
        <is>
          <t/>
        </is>
      </c>
      <c r="AZ355" t="inlineStr">
        <is>
          <t/>
        </is>
      </c>
      <c r="BA355" t="inlineStr">
        <is>
          <t/>
        </is>
      </c>
      <c r="BB355" s="2" t="inlineStr">
        <is>
          <t>skálázhatóság|
méretezhetőség</t>
        </is>
      </c>
      <c r="BC355" s="2" t="inlineStr">
        <is>
          <t>3|
3</t>
        </is>
      </c>
      <c r="BD355" s="2" t="inlineStr">
        <is>
          <t xml:space="preserve">|
</t>
        </is>
      </c>
      <c r="BE355" t="inlineStr">
        <is>
          <t>egy rendszer, hálózat, eljárás vagy szervezet azon jellemzője, hogy megnövekedett
igények esetén tudása vagy teherbírása könnyen növelhető</t>
        </is>
      </c>
      <c r="BF355" s="2" t="inlineStr">
        <is>
          <t>scalabilità|
possibilità di proporzionare le dimensioni</t>
        </is>
      </c>
      <c r="BG355" s="2" t="inlineStr">
        <is>
          <t>3|
3</t>
        </is>
      </c>
      <c r="BH355" s="2" t="inlineStr">
        <is>
          <t xml:space="preserve">|
</t>
        </is>
      </c>
      <c r="BI355" t="inlineStr">
        <is>
          <t>possibilità di aggiungere processori, via via che la rete si allarga</t>
        </is>
      </c>
      <c r="BJ355" s="2" t="inlineStr">
        <is>
          <t>išplečiamumas</t>
        </is>
      </c>
      <c r="BK355" s="2" t="inlineStr">
        <is>
          <t>3</t>
        </is>
      </c>
      <c r="BL355" s="2" t="inlineStr">
        <is>
          <t/>
        </is>
      </c>
      <c r="BM355" t="inlineStr">
        <is>
          <t/>
        </is>
      </c>
      <c r="BN355" s="2" t="inlineStr">
        <is>
          <t>mērogojamība</t>
        </is>
      </c>
      <c r="BO355" s="2" t="inlineStr">
        <is>
          <t>3</t>
        </is>
      </c>
      <c r="BP355" s="2" t="inlineStr">
        <is>
          <t/>
        </is>
      </c>
      <c r="BQ355" t="inlineStr">
        <is>
          <t>sistēmas, tīkla, procesa vai organizācijas spēja augt un tikt galā ar pieaugošu pieprasījumu</t>
        </is>
      </c>
      <c r="BR355" s="2" t="inlineStr">
        <is>
          <t>skalabbiltà</t>
        </is>
      </c>
      <c r="BS355" s="2" t="inlineStr">
        <is>
          <t>3</t>
        </is>
      </c>
      <c r="BT355" s="2" t="inlineStr">
        <is>
          <t/>
        </is>
      </c>
      <c r="BU355" t="inlineStr">
        <is>
          <t>il-kapaċità ta' sistema, network, proċess jew organizzazzjoni li tikber u li tipproċessa domanda akbar</t>
        </is>
      </c>
      <c r="BV355" s="2" t="inlineStr">
        <is>
          <t>uitbreidbaarheid|
schaalbaarheid</t>
        </is>
      </c>
      <c r="BW355" s="2" t="inlineStr">
        <is>
          <t>3|
3</t>
        </is>
      </c>
      <c r="BX355" s="2" t="inlineStr">
        <is>
          <t xml:space="preserve">|
</t>
        </is>
      </c>
      <c r="BY355" t="inlineStr">
        <is>
          <t>mogelijkheid om een configuratie eenvoudig groter te maken, lokaal of mondiaal</t>
        </is>
      </c>
      <c r="BZ355" s="2" t="inlineStr">
        <is>
          <t>skalowalność</t>
        </is>
      </c>
      <c r="CA355" s="2" t="inlineStr">
        <is>
          <t>3</t>
        </is>
      </c>
      <c r="CB355" s="2" t="inlineStr">
        <is>
          <t/>
        </is>
      </c>
      <c r="CC355" t="inlineStr">
        <is>
          <t>&lt;div&gt;cecha komputera, usługi lub aplikacji dotycząca możliwości ich udoskonalenia lub rozbudowy odpowiednio do zwiększonego zapotrzebowania w zakresie wydajności i rezultatów&lt;br&gt;&lt;/div&gt;</t>
        </is>
      </c>
      <c r="CD355" s="2" t="inlineStr">
        <is>
          <t>escalabilidade</t>
        </is>
      </c>
      <c r="CE355" s="2" t="inlineStr">
        <is>
          <t>3</t>
        </is>
      </c>
      <c r="CF355" s="2" t="inlineStr">
        <is>
          <t/>
        </is>
      </c>
      <c r="CG355" t="inlineStr">
        <is>
          <t>Propriedade de um sistema ou processo que lhe confere a capacidade de 
aumentar o seu desempenho de maneira exponencial, a partir de recursos que
 são acrescentados a esse sistema ou processo.</t>
        </is>
      </c>
      <c r="CH355" s="2" t="inlineStr">
        <is>
          <t>scalabilitate</t>
        </is>
      </c>
      <c r="CI355" s="2" t="inlineStr">
        <is>
          <t>3</t>
        </is>
      </c>
      <c r="CJ355" s="2" t="inlineStr">
        <is>
          <t/>
        </is>
      </c>
      <c r="CK355" t="inlineStr">
        <is>
          <t>proprietate a unui sistem, a unei rețele sau a unui proces care arată capacitatea acelui sistem de a suporta corect un volum mai mare de încărcare, sau de a permite mărirea sau extinderea sa</t>
        </is>
      </c>
      <c r="CL355" t="inlineStr">
        <is>
          <t/>
        </is>
      </c>
      <c r="CM355" t="inlineStr">
        <is>
          <t/>
        </is>
      </c>
      <c r="CN355" t="inlineStr">
        <is>
          <t/>
        </is>
      </c>
      <c r="CO355" t="inlineStr">
        <is>
          <t/>
        </is>
      </c>
      <c r="CP355" s="2" t="inlineStr">
        <is>
          <t>nadgradljivost|
skalabilnost</t>
        </is>
      </c>
      <c r="CQ355" s="2" t="inlineStr">
        <is>
          <t>3|
3</t>
        </is>
      </c>
      <c r="CR355" s="2" t="inlineStr">
        <is>
          <t xml:space="preserve">|
</t>
        </is>
      </c>
      <c r="CS355" t="inlineStr">
        <is>
          <t>zmožnost prilagajanja zmogljivosti (npr. sistema, omrežja) za spremenjen obseg dela</t>
        </is>
      </c>
      <c r="CT355" s="2" t="inlineStr">
        <is>
          <t>skalbarhet</t>
        </is>
      </c>
      <c r="CU355" s="2" t="inlineStr">
        <is>
          <t>3</t>
        </is>
      </c>
      <c r="CV355" s="2" t="inlineStr">
        <is>
          <t/>
        </is>
      </c>
      <c r="CW355" t="inlineStr">
        <is>
          <t>Utbyggbarhet utan allvarlig försämring av prestanda.</t>
        </is>
      </c>
    </row>
    <row r="356">
      <c r="A356" s="1" t="str">
        <f>HYPERLINK("https://iate.europa.eu/entry/result/282844/all", "282844")</f>
        <v>282844</v>
      </c>
      <c r="B356" t="inlineStr">
        <is>
          <t>EDUCATION AND COMMUNICATIONS;INDUSTRY</t>
        </is>
      </c>
      <c r="C356" t="inlineStr">
        <is>
          <t>EDUCATION AND COMMUNICATIONS|communications|communications industry|information technology;EDUCATION AND COMMUNICATIONS|information technology and data processing|computer system;INDUSTRY|electronics and electrical engineering</t>
        </is>
      </c>
      <c r="D356" t="inlineStr">
        <is>
          <t>yes</t>
        </is>
      </c>
      <c r="E356" t="inlineStr">
        <is>
          <t/>
        </is>
      </c>
      <c r="F356" s="2" t="inlineStr">
        <is>
          <t>токозахранващ блок</t>
        </is>
      </c>
      <c r="G356" s="2" t="inlineStr">
        <is>
          <t>3</t>
        </is>
      </c>
      <c r="H356" s="2" t="inlineStr">
        <is>
          <t/>
        </is>
      </c>
      <c r="I356" t="inlineStr">
        <is>
          <t/>
        </is>
      </c>
      <c r="J356" s="2" t="inlineStr">
        <is>
          <t>napájecí zdroj|
zdroj napájení|
PSU</t>
        </is>
      </c>
      <c r="K356" s="2" t="inlineStr">
        <is>
          <t>3|
3|
3</t>
        </is>
      </c>
      <c r="L356" s="2" t="inlineStr">
        <is>
          <t xml:space="preserve">|
|
</t>
        </is>
      </c>
      <c r="M356" t="inlineStr">
        <is>
          <t>zařízení, které za účelem napájení serveru nebo datového úložiště přeměňuje střídavé (AC) nebo stejnosměrné (DC) vstupní napětí na jedno nebo více výstupních stejnosměrných (DC) napětí</t>
        </is>
      </c>
      <c r="N356" s="2" t="inlineStr">
        <is>
          <t>PSU|
strømforsyningsenhed</t>
        </is>
      </c>
      <c r="O356" s="2" t="inlineStr">
        <is>
          <t>3|
3</t>
        </is>
      </c>
      <c r="P356" s="2" t="inlineStr">
        <is>
          <t xml:space="preserve">|
</t>
        </is>
      </c>
      <c r="Q356" t="inlineStr">
        <is>
          <t>enhed, der omformer indgangsstrøm i form af vekselstrøm (AC) eller jævnstrøm (DC) til ét eller flere jævnstrømsudtag, der bruges til at levere strøm til en server eller et datalagringsprodukt</t>
        </is>
      </c>
      <c r="R356" s="2" t="inlineStr">
        <is>
          <t>Netzteil</t>
        </is>
      </c>
      <c r="S356" s="2" t="inlineStr">
        <is>
          <t>3</t>
        </is>
      </c>
      <c r="T356" s="2" t="inlineStr">
        <is>
          <t/>
        </is>
      </c>
      <c r="U356" t="inlineStr">
        <is>
          <t>Gerät, das Eingangs-Wechselstrom (WS) oder Eingangs-Gleichstrom (GS) in einen oder mehrere Ausgangs-Gleichströme zur Stromversorgung eines Servers oder Datenspeicherprodukts umwandelt</t>
        </is>
      </c>
      <c r="V356" s="2" t="inlineStr">
        <is>
          <t>τροφοδοτικό ρεύματος</t>
        </is>
      </c>
      <c r="W356" s="2" t="inlineStr">
        <is>
          <t>3</t>
        </is>
      </c>
      <c r="X356" s="2" t="inlineStr">
        <is>
          <t/>
        </is>
      </c>
      <c r="Y356" t="inlineStr">
        <is>
          <t>συσκευή που μετατρέπει το εισερχόμενο εναλλασσόμενο ρεύμα (AC) ή συνεχές ρεύμα (DC) σε μία ή περισσότερες εξόδους συνεχούς ρεύματος για να τροφοδοτηθεί ένας εξυπηρετητής ή ένα προϊόν αποθήκευσης δεδομένων. Το τροφοδοτικό ενός εξυπηρετητή ή προϊόντος αποθήκευσης δεδομένων πρέπει να είναι αυτοτελές και φυσικά διαχωρίσιμο από τη μητρική πλακέτα και πρέπει να συνδέεται με το σύστημα μέσω αφαιρούμενης ή μόνιμα καλωδιωμένης ηλεκτρικής σύνδεσης</t>
        </is>
      </c>
      <c r="Z356" s="2" t="inlineStr">
        <is>
          <t>PSU|
power supply|
power supply unit</t>
        </is>
      </c>
      <c r="AA356" s="2" t="inlineStr">
        <is>
          <t>3|
3|
3</t>
        </is>
      </c>
      <c r="AB356" s="2" t="inlineStr">
        <is>
          <t xml:space="preserve">|
|
</t>
        </is>
      </c>
      <c r="AC356" t="inlineStr">
        <is>
          <t>device that converts alternate current (AC) or direct current (DC) input power to one or more DC power outputs for the purpose of powering a server or a data storage product</t>
        </is>
      </c>
      <c r="AD356" s="2" t="inlineStr">
        <is>
          <t>unidad de alimentación</t>
        </is>
      </c>
      <c r="AE356" s="2" t="inlineStr">
        <is>
          <t>3</t>
        </is>
      </c>
      <c r="AF356" s="2" t="inlineStr">
        <is>
          <t/>
        </is>
      </c>
      <c r="AG356" t="inlineStr">
        <is>
          <t>Dispositivo que convierte la corriente alterna (CA) o la corriente 
continua (CC) de entrada en una o varias corrientes continuas de salida 
con el objeto de suministrar energía a un servidor o un producto de 
almacenamiento de datos.</t>
        </is>
      </c>
      <c r="AH356" s="2" t="inlineStr">
        <is>
          <t>toiteplokk</t>
        </is>
      </c>
      <c r="AI356" s="2" t="inlineStr">
        <is>
          <t>3</t>
        </is>
      </c>
      <c r="AJ356" s="2" t="inlineStr">
        <is>
          <t/>
        </is>
      </c>
      <c r="AK356" t="inlineStr">
        <is>
          <t>seade, mis muundab siseneva vahelduv- või alalisvoolu üheks või mitmeks alalisvooluväljundiks, et toita serverit või andmesalvestustoodet</t>
        </is>
      </c>
      <c r="AL356" s="2" t="inlineStr">
        <is>
          <t>virtalähde</t>
        </is>
      </c>
      <c r="AM356" s="2" t="inlineStr">
        <is>
          <t>3</t>
        </is>
      </c>
      <c r="AN356" s="2" t="inlineStr">
        <is>
          <t/>
        </is>
      </c>
      <c r="AO356" t="inlineStr">
        <is>
          <t>laite, joka muuntaa sähköverkosta saatavan vaihto- tai tasavirran yhdeksi tai useammaksi tasavirtajännitteeksi tehon tuottamiseksi palvelimelle tai tiedontallennustuotteelle</t>
        </is>
      </c>
      <c r="AP356" s="2" t="inlineStr">
        <is>
          <t>bloc d'alimentation</t>
        </is>
      </c>
      <c r="AQ356" s="2" t="inlineStr">
        <is>
          <t>3</t>
        </is>
      </c>
      <c r="AR356" s="2" t="inlineStr">
        <is>
          <t/>
        </is>
      </c>
      <c r="AS356" t="inlineStr">
        <is>
          <t>dispositif qui convertit le courant alternatif (CA) ou continu (CC) d'entrée en une ou plusieurs tensions continues de sortie afin d'alimenter un serveur ou un produit de stockage de données</t>
        </is>
      </c>
      <c r="AT356" s="2" t="inlineStr">
        <is>
          <t>aonad soláthair cumhachta|
soláthar cumhachta</t>
        </is>
      </c>
      <c r="AU356" s="2" t="inlineStr">
        <is>
          <t>3|
3</t>
        </is>
      </c>
      <c r="AV356" s="2" t="inlineStr">
        <is>
          <t xml:space="preserve">|
</t>
        </is>
      </c>
      <c r="AW356" t="inlineStr">
        <is>
          <t/>
        </is>
      </c>
      <c r="AX356" s="2" t="inlineStr">
        <is>
          <t>jedinica za napajanje</t>
        </is>
      </c>
      <c r="AY356" s="2" t="inlineStr">
        <is>
          <t>3</t>
        </is>
      </c>
      <c r="AZ356" s="2" t="inlineStr">
        <is>
          <t/>
        </is>
      </c>
      <c r="BA356" t="inlineStr">
        <is>
          <t>uređaj koji pretvara izmjeničnu ili istosmjernu ulaznu snagu u barem jednu istosmjernu izlaznu snagu za potrebe napajanja poslužitelja ili proizvoda za pohranu podataka</t>
        </is>
      </c>
      <c r="BB356" s="2" t="inlineStr">
        <is>
          <t>tápegység</t>
        </is>
      </c>
      <c r="BC356" s="2" t="inlineStr">
        <is>
          <t>4</t>
        </is>
      </c>
      <c r="BD356" s="2" t="inlineStr">
        <is>
          <t/>
        </is>
      </c>
      <c r="BE356" t="inlineStr">
        <is>
          <t>olyan eszköz, amely a váltakozó áramú vagy egyenáramú tápáramot egy vagy
 több egyenáramú kimeneti feszültséggé alakítja a szerver vagy az 
adattároló áramellátása céljából. A szerver vagy az adattároló 
tápegységének önállónak és fizikailag elkülöníthetőnek kell lennie az 
alaplaptól, és bontható vagy huzalozott elektromos csatlakozáson 
keresztül kell kapcsolódnia a rendszerhez</t>
        </is>
      </c>
      <c r="BF356" s="2" t="inlineStr">
        <is>
          <t>unità di alimentazione</t>
        </is>
      </c>
      <c r="BG356" s="2" t="inlineStr">
        <is>
          <t>3</t>
        </is>
      </c>
      <c r="BH356" s="2" t="inlineStr">
        <is>
          <t/>
        </is>
      </c>
      <c r="BI356" t="inlineStr">
        <is>
          <t>dispositivo che trasforma la corrente alternata (CA) o continua (CC) in 
ingresso in una o più correnti continue in uscita ai fini 
dell'alimentazione di un server o di un prodotto di archiviazione dati</t>
        </is>
      </c>
      <c r="BJ356" s="2" t="inlineStr">
        <is>
          <t>maitinimo šaltinis</t>
        </is>
      </c>
      <c r="BK356" s="2" t="inlineStr">
        <is>
          <t>3</t>
        </is>
      </c>
      <c r="BL356" s="2" t="inlineStr">
        <is>
          <t/>
        </is>
      </c>
      <c r="BM356" t="inlineStr">
        <is>
          <t>įtaisas, įėjimo kintamąją arba nuolatinę srovę paverčiantis į vieno ar daugiau išėjimo nuolatinę srovę serveriui arba duomenų saugojimo gaminiui maitinti</t>
        </is>
      </c>
      <c r="BN356" s="2" t="inlineStr">
        <is>
          <t>barošanas bloks</t>
        </is>
      </c>
      <c r="BO356" s="2" t="inlineStr">
        <is>
          <t>3</t>
        </is>
      </c>
      <c r="BP356" s="2" t="inlineStr">
        <is>
          <t/>
        </is>
      </c>
      <c r="BQ356" t="inlineStr">
        <is>
          <t>ierīce, kas maiņstrāvas vai līdzstrāvas ieejas jaudu pārveido vienā vai vairākās līdzstrāvas izejās, tādējādi nodrošinot servera vai datu glabāšanas ražojuma barošanu</t>
        </is>
      </c>
      <c r="BR356" s="2" t="inlineStr">
        <is>
          <t>PSU|
unità tal-provvista tal-enerġija|
provvista tal-enerġija</t>
        </is>
      </c>
      <c r="BS356" s="2" t="inlineStr">
        <is>
          <t>2|
3|
3</t>
        </is>
      </c>
      <c r="BT356" s="2" t="inlineStr">
        <is>
          <t xml:space="preserve">|
|
</t>
        </is>
      </c>
      <c r="BU356" t="inlineStr">
        <is>
          <t>apparat li jikkonverti l-enerġija tal-input b'kurrent alternat (AC) jew b'kurrent dirett (DC) għal enerġija tal-output waħda jew aktar b'kurrent dirett (DC) biex jixgħel server jew prodott tal-ħżin tad-&lt;i&gt;data&lt;/i&gt;</t>
        </is>
      </c>
      <c r="BV356" s="2" t="inlineStr">
        <is>
          <t>PSU|
voedingseenheid</t>
        </is>
      </c>
      <c r="BW356" s="2" t="inlineStr">
        <is>
          <t>3|
3</t>
        </is>
      </c>
      <c r="BX356" s="2" t="inlineStr">
        <is>
          <t xml:space="preserve">|
</t>
        </is>
      </c>
      <c r="BY356" t="inlineStr">
        <is>
          <t>inrichting die het vermogen aan binnenkomende wisselstroom (AC) of gelijkstroom (DC) omzet naar een of meer DC-outputs met het oog op de stroomvoorziening van een server of een gegevensopslagproduct</t>
        </is>
      </c>
      <c r="BZ356" s="2" t="inlineStr">
        <is>
          <t>zasilacz</t>
        </is>
      </c>
      <c r="CA356" s="2" t="inlineStr">
        <is>
          <t>3</t>
        </is>
      </c>
      <c r="CB356" s="2" t="inlineStr">
        <is>
          <t/>
        </is>
      </c>
      <c r="CC356" t="inlineStr">
        <is>
          <t>urządzenie przetwarzające wejściowy prąd przemienny lub stały na prąd stały na jednym wyjściu lub na ich większej liczbie do celów zasilania serwera lub produktu do przechowywania danych</t>
        </is>
      </c>
      <c r="CD356" s="2" t="inlineStr">
        <is>
          <t>unidade de alimentação elétrica</t>
        </is>
      </c>
      <c r="CE356" s="2" t="inlineStr">
        <is>
          <t>3</t>
        </is>
      </c>
      <c r="CF356" s="2" t="inlineStr">
        <is>
          <t/>
        </is>
      </c>
      <c r="CG356" t="inlineStr">
        <is>
          <t>Dispositivo que converte corrente alternada (CA) ou corrente contínua (CC) de entrada em uma ou várias saídas de CC, para fornecer energia elétrica a um servidor ou um produto de armazenamento de dados.</t>
        </is>
      </c>
      <c r="CH356" s="2" t="inlineStr">
        <is>
          <t>PSU|
unitate de alimentare</t>
        </is>
      </c>
      <c r="CI356" s="2" t="inlineStr">
        <is>
          <t>3|
3</t>
        </is>
      </c>
      <c r="CJ356" s="2" t="inlineStr">
        <is>
          <t xml:space="preserve">|
</t>
        </is>
      </c>
      <c r="CK356" t="inlineStr">
        <is>
          <t/>
        </is>
      </c>
      <c r="CL356" s="2" t="inlineStr">
        <is>
          <t>napájací zdroj|
PSU|
zdroj napájania</t>
        </is>
      </c>
      <c r="CM356" s="2" t="inlineStr">
        <is>
          <t>3|
3|
3</t>
        </is>
      </c>
      <c r="CN356" s="2" t="inlineStr">
        <is>
          <t xml:space="preserve">|
|
</t>
        </is>
      </c>
      <c r="CO356" t="inlineStr">
        <is>
          <t>zariadenie, ktoré premieňa striedavý alebo jednosmerný vstupný príkon na jeden alebo viacero jednosmerných výstupných výkonov slúžiacich na napájanie servera alebo dátového úložiska</t>
        </is>
      </c>
      <c r="CP356" s="2" t="inlineStr">
        <is>
          <t>napajalna enota</t>
        </is>
      </c>
      <c r="CQ356" s="2" t="inlineStr">
        <is>
          <t>3</t>
        </is>
      </c>
      <c r="CR356" s="2" t="inlineStr">
        <is>
          <t/>
        </is>
      </c>
      <c r="CS356" t="inlineStr">
        <is>
          <t>naprava, ki pretvarja izmenično ali enosmerno vhodno napajanje v enega ali več izhodov z enosmernim napajanjem za napajanje strežnika ali izdelka za shranjevanje podatkov</t>
        </is>
      </c>
      <c r="CT356" s="2" t="inlineStr">
        <is>
          <t>nätaggregat</t>
        </is>
      </c>
      <c r="CU356" s="2" t="inlineStr">
        <is>
          <t>3</t>
        </is>
      </c>
      <c r="CV356" s="2" t="inlineStr">
        <is>
          <t/>
        </is>
      </c>
      <c r="CW356" t="inlineStr">
        <is>
          <t>enhet som omvandlar växel- eller likström till en eller flera uteffekter i likström för drift av en server eller en datalagringsprodukt</t>
        </is>
      </c>
    </row>
    <row r="357">
      <c r="A357" s="1" t="str">
        <f>HYPERLINK("https://iate.europa.eu/entry/result/3592567/all", "3592567")</f>
        <v>3592567</v>
      </c>
      <c r="B357" t="inlineStr">
        <is>
          <t>ENVIRONMENT;EDUCATION AND COMMUNICATIONS</t>
        </is>
      </c>
      <c r="C357" t="inlineStr">
        <is>
          <t>ENVIRONMENT|environmental policy;EDUCATION AND COMMUNICATIONS|information technology and data processing</t>
        </is>
      </c>
      <c r="D357" t="inlineStr">
        <is>
          <t>yes</t>
        </is>
      </c>
      <c r="E357" t="inlineStr">
        <is>
          <t/>
        </is>
      </c>
      <c r="F357" s="2" t="inlineStr">
        <is>
          <t>управление на въздушния поток</t>
        </is>
      </c>
      <c r="G357" s="2" t="inlineStr">
        <is>
          <t>3</t>
        </is>
      </c>
      <c r="H357" s="2" t="inlineStr">
        <is>
          <t/>
        </is>
      </c>
      <c r="I357" t="inlineStr">
        <is>
          <t/>
        </is>
      </c>
      <c r="J357" s="2" t="inlineStr">
        <is>
          <t>řízení proudění vzduchu</t>
        </is>
      </c>
      <c r="K357" s="2" t="inlineStr">
        <is>
          <t>3</t>
        </is>
      </c>
      <c r="L357" s="2" t="inlineStr">
        <is>
          <t/>
        </is>
      </c>
      <c r="M357" t="inlineStr">
        <is>
          <t/>
        </is>
      </c>
      <c r="N357" s="2" t="inlineStr">
        <is>
          <t>luftstrømsregulering</t>
        </is>
      </c>
      <c r="O357" s="2" t="inlineStr">
        <is>
          <t>3</t>
        </is>
      </c>
      <c r="P357" s="2" t="inlineStr">
        <is>
          <t/>
        </is>
      </c>
      <c r="Q357" t="inlineStr">
        <is>
          <t/>
        </is>
      </c>
      <c r="R357" s="2" t="inlineStr">
        <is>
          <t>Luftstromführung</t>
        </is>
      </c>
      <c r="S357" s="2" t="inlineStr">
        <is>
          <t>3</t>
        </is>
      </c>
      <c r="T357" s="2" t="inlineStr">
        <is>
          <t/>
        </is>
      </c>
      <c r="U357" t="inlineStr">
        <is>
          <t/>
        </is>
      </c>
      <c r="V357" s="2" t="inlineStr">
        <is>
          <t>διαχείριση της ροής αέρα</t>
        </is>
      </c>
      <c r="W357" s="2" t="inlineStr">
        <is>
          <t>3</t>
        </is>
      </c>
      <c r="X357" s="2" t="inlineStr">
        <is>
          <t/>
        </is>
      </c>
      <c r="Y357" t="inlineStr">
        <is>
          <t>έλεγχος της ροής αέρα μέσω του ελέγχου της κατεύθυνσης και μέσω της παρεμπόδισης της κυκλοφορίας του αέρα που παρέχεται από τα συστήματα ψύξης και του θερμού αέρα που απορρίπτεται από τον εξοπλισμό</t>
        </is>
      </c>
      <c r="Z357" s="2" t="inlineStr">
        <is>
          <t>airflow management</t>
        </is>
      </c>
      <c r="AA357" s="2" t="inlineStr">
        <is>
          <t>3</t>
        </is>
      </c>
      <c r="AB357" s="2" t="inlineStr">
        <is>
          <t/>
        </is>
      </c>
      <c r="AC357" t="inlineStr">
        <is>
          <t>controlling of airflow by directing and blocking conditioning and exhaust air</t>
        </is>
      </c>
      <c r="AD357" s="2" t="inlineStr">
        <is>
          <t>gestión del flujo de aire</t>
        </is>
      </c>
      <c r="AE357" s="2" t="inlineStr">
        <is>
          <t>3</t>
        </is>
      </c>
      <c r="AF357" s="2" t="inlineStr">
        <is>
          <t/>
        </is>
      </c>
      <c r="AG357" t="inlineStr">
        <is>
          <t>Control del recorrido, la temperatura y la cantidad de aire de refrigeración entregado a los equipos informáticos y del aire caliente de salida retirado de estos.</t>
        </is>
      </c>
      <c r="AH357" s="2" t="inlineStr">
        <is>
          <t>õhuvoolu juhtimine</t>
        </is>
      </c>
      <c r="AI357" s="2" t="inlineStr">
        <is>
          <t>3</t>
        </is>
      </c>
      <c r="AJ357" s="2" t="inlineStr">
        <is>
          <t/>
        </is>
      </c>
      <c r="AK357" t="inlineStr">
        <is>
          <t>sissepuhke- ja väljatõmbeõhu suunamine</t>
        </is>
      </c>
      <c r="AL357" s="2" t="inlineStr">
        <is>
          <t>ilmavirtojen hallinta</t>
        </is>
      </c>
      <c r="AM357" s="2" t="inlineStr">
        <is>
          <t>3</t>
        </is>
      </c>
      <c r="AN357" s="2" t="inlineStr">
        <is>
          <t/>
        </is>
      </c>
      <c r="AO357" t="inlineStr">
        <is>
          <t/>
        </is>
      </c>
      <c r="AP357" s="2" t="inlineStr">
        <is>
          <t>gestion de la ventilation|
gestion des flux d'air</t>
        </is>
      </c>
      <c r="AQ357" s="2" t="inlineStr">
        <is>
          <t>3|
3</t>
        </is>
      </c>
      <c r="AR357" s="2" t="inlineStr">
        <is>
          <t xml:space="preserve">|
</t>
        </is>
      </c>
      <c r="AS357" t="inlineStr">
        <is>
          <t/>
        </is>
      </c>
      <c r="AT357" s="2" t="inlineStr">
        <is>
          <t>bainistiú aershreibhe</t>
        </is>
      </c>
      <c r="AU357" s="2" t="inlineStr">
        <is>
          <t>3</t>
        </is>
      </c>
      <c r="AV357" s="2" t="inlineStr">
        <is>
          <t/>
        </is>
      </c>
      <c r="AW357" t="inlineStr">
        <is>
          <t/>
        </is>
      </c>
      <c r="AX357" s="2" t="inlineStr">
        <is>
          <t>upravljanje protokom zraka</t>
        </is>
      </c>
      <c r="AY357" s="2" t="inlineStr">
        <is>
          <t>3</t>
        </is>
      </c>
      <c r="AZ357" s="2" t="inlineStr">
        <is>
          <t/>
        </is>
      </c>
      <c r="BA357" t="inlineStr">
        <is>
          <t/>
        </is>
      </c>
      <c r="BB357" s="2" t="inlineStr">
        <is>
          <t>légáramlás-kezelés</t>
        </is>
      </c>
      <c r="BC357" s="2" t="inlineStr">
        <is>
          <t>3</t>
        </is>
      </c>
      <c r="BD357" s="2" t="inlineStr">
        <is>
          <t/>
        </is>
      </c>
      <c r="BE357" t="inlineStr">
        <is>
          <t>a be- és kiáramló levegő irányítása és mennyiségének szabályozása</t>
        </is>
      </c>
      <c r="BF357" s="2" t="inlineStr">
        <is>
          <t>gestione dei flussi d'aria</t>
        </is>
      </c>
      <c r="BG357" s="2" t="inlineStr">
        <is>
          <t>3</t>
        </is>
      </c>
      <c r="BH357" s="2" t="inlineStr">
        <is>
          <t/>
        </is>
      </c>
      <c r="BI357" t="inlineStr">
        <is>
          <t>misura volta a
incrementare l’efficienza dei data center mediante l’evacuazione della quantità
massima di calore evitando che prima dell’espulsione l’aria in uscita si misceli
con aria esterna più fresca che si immette nel sistema</t>
        </is>
      </c>
      <c r="BJ357" s="2" t="inlineStr">
        <is>
          <t>oro srautų valdymas</t>
        </is>
      </c>
      <c r="BK357" s="2" t="inlineStr">
        <is>
          <t>3</t>
        </is>
      </c>
      <c r="BL357" s="2" t="inlineStr">
        <is>
          <t/>
        </is>
      </c>
      <c r="BM357" t="inlineStr">
        <is>
          <t/>
        </is>
      </c>
      <c r="BN357" s="2" t="inlineStr">
        <is>
          <t>gaisa plūsmu vadība</t>
        </is>
      </c>
      <c r="BO357" s="2" t="inlineStr">
        <is>
          <t>2</t>
        </is>
      </c>
      <c r="BP357" s="2" t="inlineStr">
        <is>
          <t/>
        </is>
      </c>
      <c r="BQ357" t="inlineStr">
        <is>
          <t/>
        </is>
      </c>
      <c r="BR357" s="2" t="inlineStr">
        <is>
          <t>ġestjoni tal-fluss tal-arja</t>
        </is>
      </c>
      <c r="BS357" s="2" t="inlineStr">
        <is>
          <t>3</t>
        </is>
      </c>
      <c r="BT357" s="2" t="inlineStr">
        <is>
          <t/>
        </is>
      </c>
      <c r="BU357" t="inlineStr">
        <is>
          <t/>
        </is>
      </c>
      <c r="BV357" s="2" t="inlineStr">
        <is>
          <t>luchtstroommanagement</t>
        </is>
      </c>
      <c r="BW357" s="2" t="inlineStr">
        <is>
          <t>3</t>
        </is>
      </c>
      <c r="BX357" s="2" t="inlineStr">
        <is>
          <t/>
        </is>
      </c>
      <c r="BY357" t="inlineStr">
        <is>
          <t>verzameling
 methoden om de koelprestaties in luchtgekoelde datacenters te optimaliseren,
 onder meer door de in- en uitstroom van lucht te sturen en te reguleren</t>
        </is>
      </c>
      <c r="BZ357" s="2" t="inlineStr">
        <is>
          <t>zarządzanie przepływem powietrza</t>
        </is>
      </c>
      <c r="CA357" s="2" t="inlineStr">
        <is>
          <t>3</t>
        </is>
      </c>
      <c r="CB357" s="2" t="inlineStr">
        <is>
          <t/>
        </is>
      </c>
      <c r="CC357" t="inlineStr">
        <is>
          <t/>
        </is>
      </c>
      <c r="CD357" s="2" t="inlineStr">
        <is>
          <t>gestão do fluxo do ar</t>
        </is>
      </c>
      <c r="CE357" s="2" t="inlineStr">
        <is>
          <t>3</t>
        </is>
      </c>
      <c r="CF357" s="2" t="inlineStr">
        <is>
          <t/>
        </is>
      </c>
      <c r="CG357" t="inlineStr">
        <is>
          <t/>
        </is>
      </c>
      <c r="CH357" s="2" t="inlineStr">
        <is>
          <t>managementul circulației aerului</t>
        </is>
      </c>
      <c r="CI357" s="2" t="inlineStr">
        <is>
          <t>3</t>
        </is>
      </c>
      <c r="CJ357" s="2" t="inlineStr">
        <is>
          <t/>
        </is>
      </c>
      <c r="CK357" t="inlineStr">
        <is>
          <t/>
        </is>
      </c>
      <c r="CL357" s="2" t="inlineStr">
        <is>
          <t>riadenie prúdenia vzduchu</t>
        </is>
      </c>
      <c r="CM357" s="2" t="inlineStr">
        <is>
          <t>3</t>
        </is>
      </c>
      <c r="CN357" s="2" t="inlineStr">
        <is>
          <t/>
        </is>
      </c>
      <c r="CO357" t="inlineStr">
        <is>
          <t>regulácia privádzaného a odvádzaného vzduchu zmenou a blokovaním jeho prúdenia</t>
        </is>
      </c>
      <c r="CP357" s="2" t="inlineStr">
        <is>
          <t>upravljanje zračnega toka</t>
        </is>
      </c>
      <c r="CQ357" s="2" t="inlineStr">
        <is>
          <t>3</t>
        </is>
      </c>
      <c r="CR357" s="2" t="inlineStr">
        <is>
          <t/>
        </is>
      </c>
      <c r="CS357" t="inlineStr">
        <is>
          <t/>
        </is>
      </c>
      <c r="CT357" s="2" t="inlineStr">
        <is>
          <t>luftflödeshantering</t>
        </is>
      </c>
      <c r="CU357" s="2" t="inlineStr">
        <is>
          <t>3</t>
        </is>
      </c>
      <c r="CV357" s="2" t="inlineStr">
        <is>
          <t/>
        </is>
      </c>
      <c r="CW357" t="inlineStr">
        <is>
          <t/>
        </is>
      </c>
    </row>
    <row r="358">
      <c r="A358" s="1" t="str">
        <f>HYPERLINK("https://iate.europa.eu/entry/result/3592569/all", "3592569")</f>
        <v>3592569</v>
      </c>
      <c r="B358" t="inlineStr">
        <is>
          <t>ENVIRONMENT;EDUCATION AND COMMUNICATIONS</t>
        </is>
      </c>
      <c r="C358" t="inlineStr">
        <is>
          <t>ENVIRONMENT|environmental policy;EDUCATION AND COMMUNICATIONS|information technology and data processing</t>
        </is>
      </c>
      <c r="D358" t="inlineStr">
        <is>
          <t>yes</t>
        </is>
      </c>
      <c r="E358" t="inlineStr">
        <is>
          <t/>
        </is>
      </c>
      <c r="F358" s="2" t="inlineStr">
        <is>
          <t>конфигурация горещ коридор/студен коридор</t>
        </is>
      </c>
      <c r="G358" s="2" t="inlineStr">
        <is>
          <t>3</t>
        </is>
      </c>
      <c r="H358" s="2" t="inlineStr">
        <is>
          <t/>
        </is>
      </c>
      <c r="I358" t="inlineStr">
        <is>
          <t/>
        </is>
      </c>
      <c r="J358" s="2" t="inlineStr">
        <is>
          <t>konfigurace teplé/studené uličky|
architektura teplých a studených uliček|
uspořádání do teplých/studených uliček</t>
        </is>
      </c>
      <c r="K358" s="2" t="inlineStr">
        <is>
          <t>3|
3|
3</t>
        </is>
      </c>
      <c r="L358" s="2" t="inlineStr">
        <is>
          <t xml:space="preserve">|
|
</t>
        </is>
      </c>
      <c r="M358" t="inlineStr">
        <is>
          <t>takové
rozložení racků se servery v místnosti (v datovém centru), aby v prostoru
utvořily uličky, přičemž rozestavení serverů musí být takové, aby jejich čela (tedy
část vyfukující horký vzduch) směřovala k sobě (horká/teplá ulička), a
tudíž k sobě ve vedlejší (chladné/studené) uličce směřovala jejich záda
(tedy část, která naopak vzduch nasávají)</t>
        </is>
      </c>
      <c r="N358" s="2" t="inlineStr">
        <is>
          <t>konfiguration med varm kanal/kold kanal</t>
        </is>
      </c>
      <c r="O358" s="2" t="inlineStr">
        <is>
          <t>3</t>
        </is>
      </c>
      <c r="P358" s="2" t="inlineStr">
        <is>
          <t/>
        </is>
      </c>
      <c r="Q358" t="inlineStr">
        <is>
          <t/>
        </is>
      </c>
      <c r="R358" s="2" t="inlineStr">
        <is>
          <t>Warmgang-/Kaltgangkonfiguration</t>
        </is>
      </c>
      <c r="S358" s="2" t="inlineStr">
        <is>
          <t>3</t>
        </is>
      </c>
      <c r="T358" s="2" t="inlineStr">
        <is>
          <t/>
        </is>
      </c>
      <c r="U358" t="inlineStr">
        <is>
          <t>Konstruktionsdesign
für Data Center, bei dem Kühl- und Abluft der Server-Racks getrennt werden</t>
        </is>
      </c>
      <c r="V358" s="2" t="inlineStr">
        <is>
          <t>διάταξη θερμού / ψυχρού διαδρόμου</t>
        </is>
      </c>
      <c r="W358" s="2" t="inlineStr">
        <is>
          <t>3</t>
        </is>
      </c>
      <c r="X358" s="2" t="inlineStr">
        <is>
          <t/>
        </is>
      </c>
      <c r="Y358" t="inlineStr">
        <is>
          <t>παράταξη εξυπηρετητών σε εναλλασσόμενες σειρές με τρόπο ώστε οι είσοδοι ψυχρού αέρα να βρίσκονται απέναντι η μία προς την άλλη και οι έξοδοι θερμού αέρα να βρίσκονται επίσης η μία απέναντι στην άλλη</t>
        </is>
      </c>
      <c r="Z358" s="2" t="inlineStr">
        <is>
          <t>hot aisle/cold aisle configuration|
hot aisle/cold aisle layout</t>
        </is>
      </c>
      <c r="AA358" s="2" t="inlineStr">
        <is>
          <t>3|
3</t>
        </is>
      </c>
      <c r="AB358" s="2" t="inlineStr">
        <is>
          <t xml:space="preserve">|
</t>
        </is>
      </c>
      <c r="AC358" t="inlineStr">
        <is>
          <t>lining up of server racks in alternating rows with cold air intakes facing each other and hot air exhausts facing each other</t>
        </is>
      </c>
      <c r="AD358" s="2" t="inlineStr">
        <is>
          <t>disposición de pasillo caliente/frío|
configuración de pasillo caliente/pasillo frío</t>
        </is>
      </c>
      <c r="AE358" s="2" t="inlineStr">
        <is>
          <t>3|
3</t>
        </is>
      </c>
      <c r="AF358" s="2" t="inlineStr">
        <is>
          <t xml:space="preserve">|
</t>
        </is>
      </c>
      <c r="AG358" t="inlineStr">
        <is>
          <t>Disposición
de las hileras de servidores en un centro de datos en la que los frentes de los
bastidores están enfrentados y atraen aire frío para enfriar los dispositivos
informáticos montados (es decir, servidores, conmutadores, etc.), mientras que los
lados traseros de las filas de bastidores se enfrentan entre sí, expulsando el
aire caliente hacia el «pasillo caliente».</t>
        </is>
      </c>
      <c r="AH358" s="2" t="inlineStr">
        <is>
          <t>külma ja kuuma koridori eraldamine|
külma ja kuuma tsooni eraldamine</t>
        </is>
      </c>
      <c r="AI358" s="2" t="inlineStr">
        <is>
          <t>3|
3</t>
        </is>
      </c>
      <c r="AJ358" s="2" t="inlineStr">
        <is>
          <t xml:space="preserve">|
</t>
        </is>
      </c>
      <c r="AK358" t="inlineStr">
        <is>
          <t>kõrvuti asetsevates ridades olevate seadmekappide paigutamine selliselt, et IT-seadmete õhuvõtuavad paiknevad vastakuti ning õhu väljalaskeavad omakorda vastakuti</t>
        </is>
      </c>
      <c r="AL358" s="2" t="inlineStr">
        <is>
          <t>kuuma- ja kylmäkäytäväasettelu|
kuuma- ja kylmäkäytäväratkaisu</t>
        </is>
      </c>
      <c r="AM358" s="2" t="inlineStr">
        <is>
          <t>3|
3</t>
        </is>
      </c>
      <c r="AN358" s="2" t="inlineStr">
        <is>
          <t xml:space="preserve">|
</t>
        </is>
      </c>
      <c r="AO358" t="inlineStr">
        <is>
          <t/>
        </is>
      </c>
      <c r="AP358" s="2" t="inlineStr">
        <is>
          <t>configuration en couloirs chauds/couloirs froids|
organisation en allées chaudes/allées froides</t>
        </is>
      </c>
      <c r="AQ358" s="2" t="inlineStr">
        <is>
          <t>3|
3</t>
        </is>
      </c>
      <c r="AR358" s="2" t="inlineStr">
        <is>
          <t xml:space="preserve">|
</t>
        </is>
      </c>
      <c r="AS358" t="inlineStr">
        <is>
          <t/>
        </is>
      </c>
      <c r="AT358" s="2" t="inlineStr">
        <is>
          <t>cumraíocht pasáiste the/pasáiste fhuair|
leagan amach pasáiste the/pasáiste fhuair</t>
        </is>
      </c>
      <c r="AU358" s="2" t="inlineStr">
        <is>
          <t>3|
3</t>
        </is>
      </c>
      <c r="AV358" s="2" t="inlineStr">
        <is>
          <t xml:space="preserve">|
</t>
        </is>
      </c>
      <c r="AW358" t="inlineStr">
        <is>
          <t/>
        </is>
      </c>
      <c r="AX358" s="2" t="inlineStr">
        <is>
          <t>konfiguracija s vrućim i hladnim prolazom</t>
        </is>
      </c>
      <c r="AY358" s="2" t="inlineStr">
        <is>
          <t>3</t>
        </is>
      </c>
      <c r="AZ358" s="2" t="inlineStr">
        <is>
          <t/>
        </is>
      </c>
      <c r="BA358" t="inlineStr">
        <is>
          <t/>
        </is>
      </c>
      <c r="BB358" s="2" t="inlineStr">
        <is>
          <t>meleg folyosó/hideg folyosó konfiguráció</t>
        </is>
      </c>
      <c r="BC358" s="2" t="inlineStr">
        <is>
          <t>3</t>
        </is>
      </c>
      <c r="BD358" s="2" t="inlineStr">
        <is>
          <t/>
        </is>
      </c>
      <c r="BE358" t="inlineStr">
        <is>
          <t>a szerversorok oly módon való felállítása, hogy az egyik sorban egymásra nézzenek a beáramló hideg levegőt, a másik sorban pedig a kiáramló meleg levegőt vezető csövek</t>
        </is>
      </c>
      <c r="BF358" s="2" t="inlineStr">
        <is>
          <t>configurazione a corridoio caldo/corridoio freddo</t>
        </is>
      </c>
      <c r="BG358" s="2" t="inlineStr">
        <is>
          <t>3</t>
        </is>
      </c>
      <c r="BH358" s="2" t="inlineStr">
        <is>
          <t/>
        </is>
      </c>
      <c r="BI358" t="inlineStr">
        <is>
          <t>controllo dei flussi d’aria nei centri dati tramite una separazione netta tra corridoio caldo e corridoio freddo per garantire un minor miscelamento tra aria calda e fredda con conseguente riduzione dei consumi energetici</t>
        </is>
      </c>
      <c r="BJ358" s="2" t="inlineStr">
        <is>
          <t>karšto ir šalto oro srautų konfigūracija</t>
        </is>
      </c>
      <c r="BK358" s="2" t="inlineStr">
        <is>
          <t>2</t>
        </is>
      </c>
      <c r="BL358" s="2" t="inlineStr">
        <is>
          <t/>
        </is>
      </c>
      <c r="BM358" t="inlineStr">
        <is>
          <t>tarpų tarp serverinės spintų, į kuriuos įleidžiamas šaltas oras, ir tarpų, iš kurių išpučiamas karštas oras, išdėstymas prakeršai</t>
        </is>
      </c>
      <c r="BN358" s="2" t="inlineStr">
        <is>
          <t>karsto un auksto zonu konfigurācija|
karsto un auksto koridoru konfigurācija</t>
        </is>
      </c>
      <c r="BO358" s="2" t="inlineStr">
        <is>
          <t>2|
2</t>
        </is>
      </c>
      <c r="BP358" s="2" t="inlineStr">
        <is>
          <t xml:space="preserve">|
</t>
        </is>
      </c>
      <c r="BQ358" t="inlineStr">
        <is>
          <t/>
        </is>
      </c>
      <c r="BR358" s="2" t="inlineStr">
        <is>
          <t>konfigurazzjoni b’passaġġi sħan/passaġġi kesħin</t>
        </is>
      </c>
      <c r="BS358" s="2" t="inlineStr">
        <is>
          <t>3</t>
        </is>
      </c>
      <c r="BT358" s="2" t="inlineStr">
        <is>
          <t/>
        </is>
      </c>
      <c r="BU358" t="inlineStr">
        <is>
          <t>kontroll tal-flussi tal-arja fiċ-ċentri tad-&lt;i&gt;data &lt;/i&gt;permezz ta' separazzjoni netta bejn passaġġ sħun u passaġġ kiesaħ biex jiġi garantit taħlit minimu bejn l-arja kiesħa u l-arja sħuna u konsegwentement jitnaqqas il-konsum enerġetiku</t>
        </is>
      </c>
      <c r="BV358" s="2" t="inlineStr">
        <is>
          <t>rackopstelling met koude en warme gangen|
hot-aisle/cold-aisle-configuratie</t>
        </is>
      </c>
      <c r="BW358" s="2" t="inlineStr">
        <is>
          <t>3|
3</t>
        </is>
      </c>
      <c r="BX358" s="2" t="inlineStr">
        <is>
          <t xml:space="preserve">|
</t>
        </is>
      </c>
      <c r="BY358" t="inlineStr">
        <is>
          <t>opstelling
 van serverracks in datacentra waarbij deze zodanig in rijen zijn opgesteld
 dat telkens de 'koude' voorzijden en de 'warme' achterzijden van de racks
 naar elkaar toe zijn gekeerd, waardoor 'koude en warme gangen' ontstaan</t>
        </is>
      </c>
      <c r="BZ358" s="2" t="inlineStr">
        <is>
          <t>konfiguracja ciepłych i zimnych korytarzy|
układ ciepłych i zimnych korytarzy</t>
        </is>
      </c>
      <c r="CA358" s="2" t="inlineStr">
        <is>
          <t>3|
3</t>
        </is>
      </c>
      <c r="CB358" s="2" t="inlineStr">
        <is>
          <t xml:space="preserve">|
</t>
        </is>
      </c>
      <c r="CC358" t="inlineStr">
        <is>
          <t/>
        </is>
      </c>
      <c r="CD358" s="2" t="inlineStr">
        <is>
          <t>configuração de corredor quente/corredor frio</t>
        </is>
      </c>
      <c r="CE358" s="2" t="inlineStr">
        <is>
          <t>3</t>
        </is>
      </c>
      <c r="CF358" s="2" t="inlineStr">
        <is>
          <t/>
        </is>
      </c>
      <c r="CG358" t="inlineStr">
        <is>
          <t/>
        </is>
      </c>
      <c r="CH358" s="2" t="inlineStr">
        <is>
          <t>topologie care presupune culoare de aer cald și culoare de aer rece</t>
        </is>
      </c>
      <c r="CI358" s="2" t="inlineStr">
        <is>
          <t>2</t>
        </is>
      </c>
      <c r="CJ358" s="2" t="inlineStr">
        <is>
          <t/>
        </is>
      </c>
      <c r="CK358" t="inlineStr">
        <is>
          <t/>
        </is>
      </c>
      <c r="CL358" s="2" t="inlineStr">
        <is>
          <t>konfigurácia teplých a studených uličiek|
systém teplých a studených uličiek</t>
        </is>
      </c>
      <c r="CM358" s="2" t="inlineStr">
        <is>
          <t>3|
3</t>
        </is>
      </c>
      <c r="CN358" s="2" t="inlineStr">
        <is>
          <t xml:space="preserve">|
</t>
        </is>
      </c>
      <c r="CO358" t="inlineStr">
        <is>
          <t>usporiadanie stojanov so servermi v miestnosti dátového centra do tzv. uličiek, pri ktorom je zabezpečené nasávanie chladného vzduchu z jednej strany a odvádzanie zohriateho vzduchu opačnou stranou</t>
        </is>
      </c>
      <c r="CP358" s="2" t="inlineStr">
        <is>
          <t>konfiguracija toplega hodnika|
topli hodnik</t>
        </is>
      </c>
      <c r="CQ358" s="2" t="inlineStr">
        <is>
          <t>3|
3</t>
        </is>
      </c>
      <c r="CR358" s="2" t="inlineStr">
        <is>
          <t xml:space="preserve">|
</t>
        </is>
      </c>
      <c r="CS358" t="inlineStr">
        <is>
          <t/>
        </is>
      </c>
      <c r="CT358" s="2" t="inlineStr">
        <is>
          <t>varmhalls-/kallhallskonfiguration</t>
        </is>
      </c>
      <c r="CU358" s="2" t="inlineStr">
        <is>
          <t>3</t>
        </is>
      </c>
      <c r="CV358" s="2" t="inlineStr">
        <is>
          <t/>
        </is>
      </c>
      <c r="CW358" t="inlineStr">
        <is>
          <t/>
        </is>
      </c>
    </row>
    <row r="359">
      <c r="A359" s="1" t="str">
        <f>HYPERLINK("https://iate.europa.eu/entry/result/3569538/all", "3569538")</f>
        <v>3569538</v>
      </c>
      <c r="B359" t="inlineStr">
        <is>
          <t>EDUCATION AND COMMUNICATIONS</t>
        </is>
      </c>
      <c r="C359" t="inlineStr">
        <is>
          <t>EDUCATION AND COMMUNICATIONS|information technology and data processing|computer systems;EDUCATION AND COMMUNICATIONS|information technology and data processing</t>
        </is>
      </c>
      <c r="D359" t="inlineStr">
        <is>
          <t>yes</t>
        </is>
      </c>
      <c r="E359" t="inlineStr">
        <is>
          <t/>
        </is>
      </c>
      <c r="F359" s="2" t="inlineStr">
        <is>
          <t>уейлинг</t>
        </is>
      </c>
      <c r="G359" s="2" t="inlineStr">
        <is>
          <t>3</t>
        </is>
      </c>
      <c r="H359" s="2" t="inlineStr">
        <is>
          <t/>
        </is>
      </c>
      <c r="I359" t="inlineStr">
        <is>
          <t>фишинг атака, специално насочена към богати, влиятелни или известни индивиди</t>
        </is>
      </c>
      <c r="J359" s="2" t="inlineStr">
        <is>
          <t>&lt;i&gt;whaling&lt;/i&gt;|
velrhybaření</t>
        </is>
      </c>
      <c r="K359" s="2" t="inlineStr">
        <is>
          <t>3|
3</t>
        </is>
      </c>
      <c r="L359" s="2" t="inlineStr">
        <is>
          <t xml:space="preserve">|
</t>
        </is>
      </c>
      <c r="M359" t="inlineStr">
        <is>
          <t>forma 
&lt;i&gt;spear phishingu&lt;/i&gt; [ &lt;a href="/entry/result/933881/all" id="ENTRY_TO_ENTRY_CONVERTER" target="_blank"&gt;IATE:933881&lt;/a&gt; ], jejímž cílem jsou vysoce postavení jedinci v soukromé nebo veřejné sféře</t>
        </is>
      </c>
      <c r="N359" s="2" t="inlineStr">
        <is>
          <t>whaling</t>
        </is>
      </c>
      <c r="O359" s="2" t="inlineStr">
        <is>
          <t>3</t>
        </is>
      </c>
      <c r="P359" s="2" t="inlineStr">
        <is>
          <t/>
        </is>
      </c>
      <c r="Q359" t="inlineStr">
        <is>
          <t>målrettet phishing-forsøg mod højtstående personer</t>
        </is>
      </c>
      <c r="R359" s="2" t="inlineStr">
        <is>
          <t>Whaling|
Whale Phishing</t>
        </is>
      </c>
      <c r="S359" s="2" t="inlineStr">
        <is>
          <t>3|
3</t>
        </is>
      </c>
      <c r="T359" s="2" t="inlineStr">
        <is>
          <t xml:space="preserve">|
</t>
        </is>
      </c>
      <c r="U359" t="inlineStr">
        <is>
          <t>gezielter Cyberangriff auf hochrangige Personen in 
&lt;br&gt;Unternehmen oder anderen Organisationen</t>
        </is>
      </c>
      <c r="V359" s="2" t="inlineStr">
        <is>
          <t>φαλαινοθηρία</t>
        </is>
      </c>
      <c r="W359" s="2" t="inlineStr">
        <is>
          <t>3</t>
        </is>
      </c>
      <c r="X359" s="2" t="inlineStr">
        <is>
          <t/>
        </is>
      </c>
      <c r="Y359" t="inlineStr">
        <is>
          <t/>
        </is>
      </c>
      <c r="Z359" s="2" t="inlineStr">
        <is>
          <t>whaling|
whale phishing</t>
        </is>
      </c>
      <c r="AA359" s="2" t="inlineStr">
        <is>
          <t>3|
3</t>
        </is>
      </c>
      <c r="AB359" s="2" t="inlineStr">
        <is>
          <t xml:space="preserve">|
</t>
        </is>
      </c>
      <c r="AC359" t="inlineStr">
        <is>
          <t>phishing attack that is specifically aimed at wealthy, powerful, or prominent individuals</t>
        </is>
      </c>
      <c r="AD359" s="2" t="inlineStr">
        <is>
          <t>&lt;i&gt;whaling&lt;/i&gt;|
caza de ballenas</t>
        </is>
      </c>
      <c r="AE359" s="2" t="inlineStr">
        <is>
          <t>3|
3</t>
        </is>
      </c>
      <c r="AF359" s="2" t="inlineStr">
        <is>
          <t xml:space="preserve">|
</t>
        </is>
      </c>
      <c r="AG359" t="inlineStr">
        <is>
          <t>Ataque de ingeniería social [ &lt;a href="/entry/result/919517/all" id="ENTRY_TO_ENTRY_CONVERTER" target="_blank"&gt;IATE:919517&lt;/a&gt; ] que se caracteriza por el hecho de que el fraude está dirigido a miembros concretos de la organización, principalmente ejecutivos de alto nivel, con el objeto de obtener sus claves, contraseñas y todo tipo de información confidencial que permita a los atacantes el acceso y control de los sistemas de información de la empresa.</t>
        </is>
      </c>
      <c r="AH359" s="2" t="inlineStr">
        <is>
          <t>vaalapüük</t>
        </is>
      </c>
      <c r="AI359" s="2" t="inlineStr">
        <is>
          <t>3</t>
        </is>
      </c>
      <c r="AJ359" s="2" t="inlineStr">
        <is>
          <t/>
        </is>
      </c>
      <c r="AK359" t="inlineStr">
        <is>
          <t>kaalukate andmete õngitsemine ja/või petuskeem: 
&lt;div&gt;
 - ründe ohvriks on "suur kala" (tippjuht, poliitik, lavatäht)&lt;/div&gt; 
&lt;div&gt;
 - petteteksti stiil arvestab ohvri rolli&lt;/div&gt;</t>
        </is>
      </c>
      <c r="AL359" s="2" t="inlineStr">
        <is>
          <t>valastelu</t>
        </is>
      </c>
      <c r="AM359" s="2" t="inlineStr">
        <is>
          <t>3</t>
        </is>
      </c>
      <c r="AN359" s="2" t="inlineStr">
        <is>
          <t/>
        </is>
      </c>
      <c r="AO359" t="inlineStr">
        <is>
          <t>organisaatiossa johtavassa tai muuten tärkeässä asemassa olevaan henkilöön kohdistuva verkkourkinta</t>
        </is>
      </c>
      <c r="AP359" s="2" t="inlineStr">
        <is>
          <t>fraude au président|
chasse à la baleine|
whaling</t>
        </is>
      </c>
      <c r="AQ359" s="2" t="inlineStr">
        <is>
          <t>1|
2|
3</t>
        </is>
      </c>
      <c r="AR359" s="2" t="inlineStr">
        <is>
          <t>|
|
admitted</t>
        </is>
      </c>
      <c r="AS359" t="inlineStr">
        <is>
          <t>type d'hameçonnage ciblé qui vise les cadres supérieurs et les autres individus disposant d'autorisations et d'accès privilégiés</t>
        </is>
      </c>
      <c r="AT359" s="2" t="inlineStr">
        <is>
          <t>fioscaireacht na ndaoine saibhre</t>
        </is>
      </c>
      <c r="AU359" s="2" t="inlineStr">
        <is>
          <t>3</t>
        </is>
      </c>
      <c r="AV359" s="2" t="inlineStr">
        <is>
          <t/>
        </is>
      </c>
      <c r="AW359" t="inlineStr">
        <is>
          <t/>
        </is>
      </c>
      <c r="AX359" s="2" t="inlineStr">
        <is>
          <t>&lt;i&gt;whaling&lt;/i&gt;|
kitolov</t>
        </is>
      </c>
      <c r="AY359" s="2" t="inlineStr">
        <is>
          <t>3|
2</t>
        </is>
      </c>
      <c r="AZ359" s="2" t="inlineStr">
        <is>
          <t xml:space="preserve">|
</t>
        </is>
      </c>
      <c r="BA359" t="inlineStr">
        <is>
          <t/>
        </is>
      </c>
      <c r="BB359" s="2" t="inlineStr">
        <is>
          <t>bálnavadászat</t>
        </is>
      </c>
      <c r="BC359" s="2" t="inlineStr">
        <is>
          <t>3</t>
        </is>
      </c>
      <c r="BD359" s="2" t="inlineStr">
        <is>
          <t/>
        </is>
      </c>
      <c r="BE359" t="inlineStr">
        <is>
          <t>célzott, magas beosztású személyek elleni adathalászat</t>
        </is>
      </c>
      <c r="BF359" s="2" t="inlineStr">
        <is>
          <t>truffa del CEO|
whale phishing</t>
        </is>
      </c>
      <c r="BG359" s="2" t="inlineStr">
        <is>
          <t>3|
3</t>
        </is>
      </c>
      <c r="BH359" s="2" t="inlineStr">
        <is>
          <t xml:space="preserve">|
</t>
        </is>
      </c>
      <c r="BI359" t="inlineStr">
        <is>
          <t>attacco di phishing [&lt;a href="https://iate.europa.eu/entry/result/933881/en" target="_blank"&gt;933881&lt;/a&gt;] mirato che prende di mira una persona famosa o che ricopre una posizione importante all'interno di un'azienda (un "pesce grosso")</t>
        </is>
      </c>
      <c r="BJ359" s="2" t="inlineStr">
        <is>
          <t>duomenų viliojimas iš svarbaus asmens</t>
        </is>
      </c>
      <c r="BK359" s="2" t="inlineStr">
        <is>
          <t>3</t>
        </is>
      </c>
      <c r="BL359" s="2" t="inlineStr">
        <is>
          <t/>
        </is>
      </c>
      <c r="BM359" t="inlineStr">
        <is>
          <t>personalizuotas duomenų viliojimas iš svarbias pareigas einančio, visuomenėje žinomo, pasiturinčio ar pan. asmens</t>
        </is>
      </c>
      <c r="BN359" s="2" t="inlineStr">
        <is>
          <t>vaļu pikšķerēšana</t>
        </is>
      </c>
      <c r="BO359" s="2" t="inlineStr">
        <is>
          <t>2</t>
        </is>
      </c>
      <c r="BP359" s="2" t="inlineStr">
        <is>
          <t/>
        </is>
      </c>
      <c r="BQ359" t="inlineStr">
        <is>
          <t/>
        </is>
      </c>
      <c r="BR359" s="2" t="inlineStr">
        <is>
          <t>whaling|
whale phishing</t>
        </is>
      </c>
      <c r="BS359" s="2" t="inlineStr">
        <is>
          <t>3|
3</t>
        </is>
      </c>
      <c r="BT359" s="2" t="inlineStr">
        <is>
          <t xml:space="preserve">|
</t>
        </is>
      </c>
      <c r="BU359" t="inlineStr">
        <is>
          <t>attakk ta' phishing li jkun speċifikament immirat lejn individwi sinjuri, ta' ċertu poter, jew prominenti</t>
        </is>
      </c>
      <c r="BV359" s="2" t="inlineStr">
        <is>
          <t>whale phishing|
whaling</t>
        </is>
      </c>
      <c r="BW359" s="2" t="inlineStr">
        <is>
          <t>3|
3</t>
        </is>
      </c>
      <c r="BX359" s="2" t="inlineStr">
        <is>
          <t xml:space="preserve">|
</t>
        </is>
      </c>
      <c r="BY359" t="inlineStr">
        <is>
          <t>vorm van phishing waarbij gemikt wordt op de grote en kapitaalkrachtige vissen</t>
        </is>
      </c>
      <c r="BZ359" s="2" t="inlineStr">
        <is>
          <t>whaling</t>
        </is>
      </c>
      <c r="CA359" s="2" t="inlineStr">
        <is>
          <t>3</t>
        </is>
      </c>
      <c r="CB359" s="2" t="inlineStr">
        <is>
          <t/>
        </is>
      </c>
      <c r="CC359" t="inlineStr">
        <is>
          <t>phishing, którego celem są tzw. „grube ryby”, np. dział finansowy dużej korporacji</t>
        </is>
      </c>
      <c r="CD359" s="2" t="inlineStr">
        <is>
          <t>ciberiscagem de peixe graúdo</t>
        </is>
      </c>
      <c r="CE359" s="2" t="inlineStr">
        <is>
          <t>3</t>
        </is>
      </c>
      <c r="CF359" s="2" t="inlineStr">
        <is>
          <t/>
        </is>
      </c>
      <c r="CG359" t="inlineStr">
        <is>
          <t>Procura de dados e informação relativas a altos cargos ou personalidades de relevância.</t>
        </is>
      </c>
      <c r="CH359" s="2" t="inlineStr">
        <is>
          <t>whaling</t>
        </is>
      </c>
      <c r="CI359" s="2" t="inlineStr">
        <is>
          <t>3</t>
        </is>
      </c>
      <c r="CJ359" s="2" t="inlineStr">
        <is>
          <t/>
        </is>
      </c>
      <c r="CK359" t="inlineStr">
        <is>
          <t/>
        </is>
      </c>
      <c r="CL359" s="2" t="inlineStr">
        <is>
          <t>&lt;i&gt; whaling &lt;/i&gt;</t>
        </is>
      </c>
      <c r="CM359" s="2" t="inlineStr">
        <is>
          <t>3</t>
        </is>
      </c>
      <c r="CN359" s="2" t="inlineStr">
        <is>
          <t/>
        </is>
      </c>
      <c r="CO359" t="inlineStr">
        <is>
          <t>forma 
&lt;i&gt;&lt;a href="https://iate.europa.eu/entry/result/3536980/sk" target="_blank"&gt;spear phishingu&lt;/a&gt;&lt;/i&gt;zacielená na vysoko postavené osoby</t>
        </is>
      </c>
      <c r="CP359" s="2" t="inlineStr">
        <is>
          <t>kitolov</t>
        </is>
      </c>
      <c r="CQ359" s="2" t="inlineStr">
        <is>
          <t>3</t>
        </is>
      </c>
      <c r="CR359" s="2" t="inlineStr">
        <is>
          <t/>
        </is>
      </c>
      <c r="CS359" t="inlineStr">
        <is>
          <t/>
        </is>
      </c>
      <c r="CT359" s="2" t="inlineStr">
        <is>
          <t>whaling|
VD-bedrägeri</t>
        </is>
      </c>
      <c r="CU359" s="2" t="inlineStr">
        <is>
          <t>3|
3</t>
        </is>
      </c>
      <c r="CV359" s="2" t="inlineStr">
        <is>
          <t xml:space="preserve">|
</t>
        </is>
      </c>
      <c r="CW359" t="inlineStr">
        <is>
          <t>nätfiske riktat mot rika, mäktiga eller framstående personer</t>
        </is>
      </c>
    </row>
    <row r="360">
      <c r="A360" s="1" t="str">
        <f>HYPERLINK("https://iate.europa.eu/entry/result/3591192/all", "3591192")</f>
        <v>3591192</v>
      </c>
      <c r="B360" t="inlineStr">
        <is>
          <t>PRODUCTION, TECHNOLOGY AND RESEARCH;EDUCATION AND COMMUNICATIONS;INDUSTRY</t>
        </is>
      </c>
      <c r="C360" t="inlineStr">
        <is>
          <t>PRODUCTION, TECHNOLOGY AND RESEARCH|technology and technical regulations|technology|digital technology;EDUCATION AND COMMUNICATIONS|information technology and data processing;INDUSTRY|electronics and electrical engineering</t>
        </is>
      </c>
      <c r="D360" t="inlineStr">
        <is>
          <t>yes</t>
        </is>
      </c>
      <c r="E360" t="inlineStr">
        <is>
          <t/>
        </is>
      </c>
      <c r="F360" s="2" t="inlineStr">
        <is>
          <t>система за машинно самообучение</t>
        </is>
      </c>
      <c r="G360" s="2" t="inlineStr">
        <is>
          <t>3</t>
        </is>
      </c>
      <c r="H360" s="2" t="inlineStr">
        <is>
          <t/>
        </is>
      </c>
      <c r="I360" t="inlineStr">
        <is>
          <t>система, използваща компютърни алгоритми, чрез които компютърните програми могат да се усъвършенстват автоматично въз основа на натрупания опит</t>
        </is>
      </c>
      <c r="J360" s="2" t="inlineStr">
        <is>
          <t>systém strojového učení</t>
        </is>
      </c>
      <c r="K360" s="2" t="inlineStr">
        <is>
          <t>3</t>
        </is>
      </c>
      <c r="L360" s="2" t="inlineStr">
        <is>
          <t/>
        </is>
      </c>
      <c r="M360" t="inlineStr">
        <is>
          <t>podoblast počítačových věd, která se zabývá
výzkumem systémů, které se učí pouze na základě znalosti dat. Tyto systémy jsou
v současné době základem aplikací &lt;a href="https://iate.europa.eu/entry/slideshow/1606487461191/3571274/cs" target="_blank"&gt;umělé inteligence&lt;/a&gt; v různorodých oborech vědy, průmyslu, zdravotnictví a sociologie
 &lt;div&gt;Viz také &lt;a href="https://iate.europa.eu/entry/result/1327933/cs" target="_blank"&gt;strojové učení&lt;/a&gt;&lt;/div&gt;</t>
        </is>
      </c>
      <c r="N360" s="2" t="inlineStr">
        <is>
          <t>maskinindlæringssystem|
maskinlæringssystem</t>
        </is>
      </c>
      <c r="O360" s="2" t="inlineStr">
        <is>
          <t>3|
3</t>
        </is>
      </c>
      <c r="P360" s="2" t="inlineStr">
        <is>
          <t xml:space="preserve">|
</t>
        </is>
      </c>
      <c r="Q360" t="inlineStr">
        <is>
          <t>system, der bruger computeralgoritmer, og som gør det muligt for computerprogrammer at forbedre sig automatisk gennem erfaring</t>
        </is>
      </c>
      <c r="R360" s="2" t="inlineStr">
        <is>
          <t>System für maschinelles Lernen|
Maschinenlernsystem</t>
        </is>
      </c>
      <c r="S360" s="2" t="inlineStr">
        <is>
          <t>3|
2</t>
        </is>
      </c>
      <c r="T360" s="2" t="inlineStr">
        <is>
          <t xml:space="preserve">|
</t>
        </is>
      </c>
      <c r="U360" t="inlineStr">
        <is>
          <t/>
        </is>
      </c>
      <c r="V360" s="2" t="inlineStr">
        <is>
          <t>σύστημα μηχανικής μάθησης</t>
        </is>
      </c>
      <c r="W360" s="2" t="inlineStr">
        <is>
          <t>3</t>
        </is>
      </c>
      <c r="X360" s="2" t="inlineStr">
        <is>
          <t/>
        </is>
      </c>
      <c r="Y360" t="inlineStr">
        <is>
          <t/>
        </is>
      </c>
      <c r="Z360" s="2" t="inlineStr">
        <is>
          <t>ML system|
machine learning system</t>
        </is>
      </c>
      <c r="AA360" s="2" t="inlineStr">
        <is>
          <t>3|
3</t>
        </is>
      </c>
      <c r="AB360" s="2" t="inlineStr">
        <is>
          <t xml:space="preserve">|
</t>
        </is>
      </c>
      <c r="AC360" t="inlineStr">
        <is>
          <t>system that uses computer algorithms that allow computer programs to automatically improve through experience</t>
        </is>
      </c>
      <c r="AD360" s="2" t="inlineStr">
        <is>
          <t>sistema de aprendizaje automático</t>
        </is>
      </c>
      <c r="AE360" s="2" t="inlineStr">
        <is>
          <t>3</t>
        </is>
      </c>
      <c r="AF360" s="2" t="inlineStr">
        <is>
          <t/>
        </is>
      </c>
      <c r="AG360" t="inlineStr">
        <is>
          <t>Sistema de inteligencia artificial que, a través de algoritmos, dota a los ordenadores de la capacidad de identificar patrones en datos masivos para hacer predicciones y, de este modo, realizar tareas específicas de forma autónoma, es decir, sin necesidad de ser programados.</t>
        </is>
      </c>
      <c r="AH360" s="2" t="inlineStr">
        <is>
          <t>masinõppesüsteem</t>
        </is>
      </c>
      <c r="AI360" s="2" t="inlineStr">
        <is>
          <t>3</t>
        </is>
      </c>
      <c r="AJ360" s="2" t="inlineStr">
        <is>
          <t/>
        </is>
      </c>
      <c r="AK360" t="inlineStr">
        <is>
          <t>süsteem, mis saab näidete põhjal ise õppida teatud ülesannet täitma või korduva kogemusega oma tulemusi parandada</t>
        </is>
      </c>
      <c r="AL360" s="2" t="inlineStr">
        <is>
          <t>koneoppimisjärjestelmä</t>
        </is>
      </c>
      <c r="AM360" s="2" t="inlineStr">
        <is>
          <t>2</t>
        </is>
      </c>
      <c r="AN360" s="2" t="inlineStr">
        <is>
          <t/>
        </is>
      </c>
      <c r="AO360" t="inlineStr">
        <is>
          <t>järjestelmä, joka käyttää tietokonealgoritmeja, joiden avulla tietokoneohjelmat voivat parantua automaattisesti kokemuksen kautta</t>
        </is>
      </c>
      <c r="AP360" s="2" t="inlineStr">
        <is>
          <t>système d'apprentissage automatique</t>
        </is>
      </c>
      <c r="AQ360" s="2" t="inlineStr">
        <is>
          <t>3</t>
        </is>
      </c>
      <c r="AR360" s="2" t="inlineStr">
        <is>
          <t/>
        </is>
      </c>
      <c r="AS360" t="inlineStr">
        <is>
          <t>système utilisant des algorithmes informatiques permettant aux programmes de s'améliorer automatiquement par l'expérience</t>
        </is>
      </c>
      <c r="AT360" s="2" t="inlineStr">
        <is>
          <t>córas meaisínfhoghlama|
córas MF</t>
        </is>
      </c>
      <c r="AU360" s="2" t="inlineStr">
        <is>
          <t>3|
3</t>
        </is>
      </c>
      <c r="AV360" s="2" t="inlineStr">
        <is>
          <t xml:space="preserve">|
</t>
        </is>
      </c>
      <c r="AW360" t="inlineStr">
        <is>
          <t/>
        </is>
      </c>
      <c r="AX360" s="2" t="inlineStr">
        <is>
          <t>sustav za strojno učenje|
sustav strojnog učenja</t>
        </is>
      </c>
      <c r="AY360" s="2" t="inlineStr">
        <is>
          <t>3|
3</t>
        </is>
      </c>
      <c r="AZ360" s="2" t="inlineStr">
        <is>
          <t xml:space="preserve">|
</t>
        </is>
      </c>
      <c r="BA360" t="inlineStr">
        <is>
          <t>sustav koji upotrebljava računalne algoritme koji omogućuju da se računalni programi automatski poboljšaju putem iskustva</t>
        </is>
      </c>
      <c r="BB360" s="2" t="inlineStr">
        <is>
          <t>ML-rendszer|
gépi tanulásra épülő rendszer|
gépi tanuló rendszer</t>
        </is>
      </c>
      <c r="BC360" s="2" t="inlineStr">
        <is>
          <t>3|
3|
3</t>
        </is>
      </c>
      <c r="BD360" s="2" t="inlineStr">
        <is>
          <t xml:space="preserve">|
|
</t>
        </is>
      </c>
      <c r="BE360" t="inlineStr">
        <is>
          <t>olyan számítógépes rendszer, amely algoritmusokkal azonosít mintákat az adatokban, amelyekkel ezután adatmodellt készít, és előrejelzéseket végez</t>
        </is>
      </c>
      <c r="BF360" s="2" t="inlineStr">
        <is>
          <t>sistema di apprendimento automatico</t>
        </is>
      </c>
      <c r="BG360" s="2" t="inlineStr">
        <is>
          <t>3</t>
        </is>
      </c>
      <c r="BH360" s="2" t="inlineStr">
        <is>
          <t/>
        </is>
      </c>
      <c r="BI360" t="inlineStr">
        <is>
          <t>sistema che, partendo da una base di conoscenza ricca di informazioni, ricerca ed estrae le eventuali regolarità tra i dati e adatta il proprio funzionamento sulla base delle sue interazioni con nuovi dati, il che consente ai programmi informatici di "imparare" e migliorarsi</t>
        </is>
      </c>
      <c r="BJ360" s="2" t="inlineStr">
        <is>
          <t>mašinų mokymosi sistema</t>
        </is>
      </c>
      <c r="BK360" s="2" t="inlineStr">
        <is>
          <t>3</t>
        </is>
      </c>
      <c r="BL360" s="2" t="inlineStr">
        <is>
          <t/>
        </is>
      </c>
      <c r="BM360" t="inlineStr">
        <is>
          <t>sistema, kuri kompiuterių algoritmus naudoja taip, kad kompiuterių programoms būtų sudarytos sąlygos automatiškai tobulėti dėl įgyjamos patirties</t>
        </is>
      </c>
      <c r="BN360" s="2" t="inlineStr">
        <is>
          <t>mašīnmācīšanās sistēma</t>
        </is>
      </c>
      <c r="BO360" s="2" t="inlineStr">
        <is>
          <t>3</t>
        </is>
      </c>
      <c r="BP360" s="2" t="inlineStr">
        <is>
          <t/>
        </is>
      </c>
      <c r="BQ360" t="inlineStr">
        <is>
          <t>datorsistēmas mācīšanās, proti, datorsistēma izmanto algoritmus, lai uz pieredzes un datu izmantošanas pamata automātiski uzlabotu savu darbību</t>
        </is>
      </c>
      <c r="BR360" s="2" t="inlineStr">
        <is>
          <t>sistema ta’ tagħlim awtomatiku</t>
        </is>
      </c>
      <c r="BS360" s="2" t="inlineStr">
        <is>
          <t>3</t>
        </is>
      </c>
      <c r="BT360" s="2" t="inlineStr">
        <is>
          <t/>
        </is>
      </c>
      <c r="BU360" t="inlineStr">
        <is>
          <t>sistema li tuża algoritmi tal-kompjuter li jippermettu lill-programmi tal-kompjuter jitjiebu awtomatikament permezz tal-esperjenza</t>
        </is>
      </c>
      <c r="BV360" s="2" t="inlineStr">
        <is>
          <t>systeem voor machinaal leren|
machine-learningsysteem|
systeem voor automatisch leren</t>
        </is>
      </c>
      <c r="BW360" s="2" t="inlineStr">
        <is>
          <t>3|
3|
3</t>
        </is>
      </c>
      <c r="BX360" s="2" t="inlineStr">
        <is>
          <t xml:space="preserve">|
|
</t>
        </is>
      </c>
      <c r="BY360" t="inlineStr">
        <is>
          <t>systeem van computeralgoritmen waarmee computers patronen ontdekken in grote databestanden, op basis waarvan zij bijleren en zich verder ontwikkelen</t>
        </is>
      </c>
      <c r="BZ360" s="2" t="inlineStr">
        <is>
          <t>system uczenia maszynowego|
system ML</t>
        </is>
      </c>
      <c r="CA360" s="2" t="inlineStr">
        <is>
          <t>3|
3</t>
        </is>
      </c>
      <c r="CB360" s="2" t="inlineStr">
        <is>
          <t xml:space="preserve">|
</t>
        </is>
      </c>
      <c r="CC360" t="inlineStr">
        <is>
          <t>systemy nauczania komputerów, jak - z wykorzystaniem algorytmów - uczyć się na danych i doskonalić w miarę zdobywania doświadczenia</t>
        </is>
      </c>
      <c r="CD360" s="2" t="inlineStr">
        <is>
          <t>sistema de aprendizagem automática</t>
        </is>
      </c>
      <c r="CE360" s="2" t="inlineStr">
        <is>
          <t>3</t>
        </is>
      </c>
      <c r="CF360" s="2" t="inlineStr">
        <is>
          <t/>
        </is>
      </c>
      <c r="CG360" t="inlineStr">
        <is>
          <t>Sistema que utiliza algoritmos e técnicas que permitam ao computador aprender, isto é, que permitam ao computador aperfeiçoar o seu desempenho em alguma tarefa.</t>
        </is>
      </c>
      <c r="CH360" s="2" t="inlineStr">
        <is>
          <t>sistem de învățare automată</t>
        </is>
      </c>
      <c r="CI360" s="2" t="inlineStr">
        <is>
          <t>3</t>
        </is>
      </c>
      <c r="CJ360" s="2" t="inlineStr">
        <is>
          <t/>
        </is>
      </c>
      <c r="CK360" t="inlineStr">
        <is>
          <t>sistem al &lt;a href="https://iate.europa.eu/entry/result/3571274/ro" target="_blank"&gt;inteligenței artificiale&lt;/a&gt; care utilizează algoritmi informatici ce permit programelor
informatice să se îmbunătățească automat pe bază de experiențe și observații</t>
        </is>
      </c>
      <c r="CL360" s="2" t="inlineStr">
        <is>
          <t>systém strojového učenia</t>
        </is>
      </c>
      <c r="CM360" s="2" t="inlineStr">
        <is>
          <t>3</t>
        </is>
      </c>
      <c r="CN360" s="2" t="inlineStr">
        <is>
          <t/>
        </is>
      </c>
      <c r="CO360" t="inlineStr">
        <is>
          <t>systém založený na algoritmoch, ktoré umožňujú počítačovému programu riešiť špecifické úlohy pozostávajúce
z komplexných procesov, na základe učenia sa z poskytnutých dát, bez vopred naprogramovaných
pravidiel</t>
        </is>
      </c>
      <c r="CP360" s="2" t="inlineStr">
        <is>
          <t>sistem za strojno učenje</t>
        </is>
      </c>
      <c r="CQ360" s="2" t="inlineStr">
        <is>
          <t>3</t>
        </is>
      </c>
      <c r="CR360" s="2" t="inlineStr">
        <is>
          <t/>
        </is>
      </c>
      <c r="CS360" t="inlineStr">
        <is>
          <t>sistem, ki se uporablja za samodejno učenje programov
(modelov) iz podatkov</t>
        </is>
      </c>
      <c r="CT360" s="2" t="inlineStr">
        <is>
          <t>maskininlärningssystem</t>
        </is>
      </c>
      <c r="CU360" s="2" t="inlineStr">
        <is>
          <t>3</t>
        </is>
      </c>
      <c r="CV360" s="2" t="inlineStr">
        <is>
          <t/>
        </is>
      </c>
      <c r="CW360" t="inlineStr">
        <is>
          <t/>
        </is>
      </c>
    </row>
    <row r="361">
      <c r="A361" s="1" t="str">
        <f>HYPERLINK("https://iate.europa.eu/entry/result/3591199/all", "3591199")</f>
        <v>3591199</v>
      </c>
      <c r="B361" t="inlineStr">
        <is>
          <t>INDUSTRY;SCIENCE</t>
        </is>
      </c>
      <c r="C361" t="inlineStr">
        <is>
          <t>INDUSTRY|electronics and electrical engineering|electronics industry;SCIENCE|natural and applied sciences|applied sciences|information science</t>
        </is>
      </c>
      <c r="D361" t="inlineStr">
        <is>
          <t>yes</t>
        </is>
      </c>
      <c r="E361" t="inlineStr">
        <is>
          <t/>
        </is>
      </c>
      <c r="F361" s="2" t="inlineStr">
        <is>
          <t>правен виртуален събеседник|
правен чатбот</t>
        </is>
      </c>
      <c r="G361" s="2" t="inlineStr">
        <is>
          <t>2|
2</t>
        </is>
      </c>
      <c r="H361" s="2" t="inlineStr">
        <is>
          <t xml:space="preserve">|
</t>
        </is>
      </c>
      <c r="I361" t="inlineStr">
        <is>
          <t>&lt;a href="https://iate.europa.eu/entry/result/314843" target="_blank"&gt;чатбот&lt;/a&gt;, който предоставя правна информация в отговор на запитвания и автоматизира изпълнението на задачи, които обикновено се изпълняват от хора юристи</t>
        </is>
      </c>
      <c r="J361" s="2" t="inlineStr">
        <is>
          <t>právní chatbot|
chatovací robot v oblasti práva</t>
        </is>
      </c>
      <c r="K361" s="2" t="inlineStr">
        <is>
          <t>2|
2</t>
        </is>
      </c>
      <c r="L361" s="2" t="inlineStr">
        <is>
          <t xml:space="preserve">|
</t>
        </is>
      </c>
      <c r="M361" t="inlineStr">
        <is>
          <t>softwarový program v oblasti umělé
inteligence, který automatizuje řešení úkolů vykonávaných běžně osobami s
právnickým vzděláním&lt;div&gt;Viz také &lt;a href="https://iate.europa.eu/entry/result/314843/cs" target="_blank"&gt;chatbot &lt;/a&gt;&lt;br&gt;&lt;/div&gt;</t>
        </is>
      </c>
      <c r="N361" s="2" t="inlineStr">
        <is>
          <t>juridisk chatbot</t>
        </is>
      </c>
      <c r="O361" s="2" t="inlineStr">
        <is>
          <t>3</t>
        </is>
      </c>
      <c r="P361" s="2" t="inlineStr">
        <is>
          <t/>
        </is>
      </c>
      <c r="Q361" t="inlineStr">
        <is>
          <t>chatbot, der giver juridisk information som svar på spørgsmål og automatiserer opgaver, som normalt udføres af mennesker, der er advokater</t>
        </is>
      </c>
      <c r="R361" s="2" t="inlineStr">
        <is>
          <t>juristischer Chatbot|
Legal Chatbot</t>
        </is>
      </c>
      <c r="S361" s="2" t="inlineStr">
        <is>
          <t>3|
2</t>
        </is>
      </c>
      <c r="T361" s="2" t="inlineStr">
        <is>
          <t xml:space="preserve">|
</t>
        </is>
      </c>
      <c r="U361" t="inlineStr">
        <is>
          <t>Chatbot &lt;a href="/entry/result/314843/all" id="ENTRY_TO_ENTRY_CONVERTER" target="_blank"&gt;IATE:314843&lt;/a&gt; , der rechtliche Fragen beantwortet</t>
        </is>
      </c>
      <c r="V361" s="2" t="inlineStr">
        <is>
          <t>νομικό διαλογικό ρομπότ</t>
        </is>
      </c>
      <c r="W361" s="2" t="inlineStr">
        <is>
          <t>3</t>
        </is>
      </c>
      <c r="X361" s="2" t="inlineStr">
        <is>
          <t/>
        </is>
      </c>
      <c r="Y361" t="inlineStr">
        <is>
          <t/>
        </is>
      </c>
      <c r="Z361" s="2" t="inlineStr">
        <is>
          <t>legal chatbot|
chatbot lawyer</t>
        </is>
      </c>
      <c r="AA361" s="2" t="inlineStr">
        <is>
          <t>3|
1</t>
        </is>
      </c>
      <c r="AB361" s="2" t="inlineStr">
        <is>
          <t xml:space="preserve">|
</t>
        </is>
      </c>
      <c r="AC361" t="inlineStr">
        <is>
          <t>chatbot that provides legal information in response to questions and automates tasks which are usually carried out by human lawyers</t>
        </is>
      </c>
      <c r="AD361" s="2" t="inlineStr">
        <is>
          <t>robot conversacional jurídico|
asistente jurídico virtual|
&lt;i&gt;chatbot &lt;/i&gt;jurídico</t>
        </is>
      </c>
      <c r="AE361" s="2" t="inlineStr">
        <is>
          <t>2|
3|
2</t>
        </is>
      </c>
      <c r="AF361" s="2" t="inlineStr">
        <is>
          <t xml:space="preserve">|
|
</t>
        </is>
      </c>
      <c r="AG361" t="inlineStr">
        <is>
          <t>Asistente virtual programado mediante inteligencia artificial que atiende y responde las cuestiones que le formulan los usuarios de sociedades del ámbito jurídico, como bufetes o asesorías.</t>
        </is>
      </c>
      <c r="AH361" s="2" t="inlineStr">
        <is>
          <t>õigusalast infot jagav juturobot|
õigusteavet andev juturobot|
õigusnõustamise juturobot</t>
        </is>
      </c>
      <c r="AI361" s="2" t="inlineStr">
        <is>
          <t>3|
3|
2</t>
        </is>
      </c>
      <c r="AJ361" s="2" t="inlineStr">
        <is>
          <t xml:space="preserve">|
|
</t>
        </is>
      </c>
      <c r="AK361" t="inlineStr">
        <is>
          <t/>
        </is>
      </c>
      <c r="AL361" s="2" t="inlineStr">
        <is>
          <t>oikeudellinen chattibotti</t>
        </is>
      </c>
      <c r="AM361" s="2" t="inlineStr">
        <is>
          <t>2</t>
        </is>
      </c>
      <c r="AN361" s="2" t="inlineStr">
        <is>
          <t/>
        </is>
      </c>
      <c r="AO361" t="inlineStr">
        <is>
          <t>oikeudellista neuvontaa antava &lt;a href="https://iate.europa.eu/entry/result/314843/fi" target="_blank"&gt;chattibotti&lt;/a&gt;</t>
        </is>
      </c>
      <c r="AP361" s="2" t="inlineStr">
        <is>
          <t>chatbot juridique|
dialogueur juridique</t>
        </is>
      </c>
      <c r="AQ361" s="2" t="inlineStr">
        <is>
          <t>3|
3</t>
        </is>
      </c>
      <c r="AR361" s="2" t="inlineStr">
        <is>
          <t xml:space="preserve">|
</t>
        </is>
      </c>
      <c r="AS361" t="inlineStr">
        <is>
          <t>&lt;a href="https://iate.europa.eu/entry/result/314843/fr" target="_blank"&gt;dialogueur&lt;/a&gt; créé pour répondre aux questions des utilisateurs et utilisatrices sur différentes thématiques juridiques</t>
        </is>
      </c>
      <c r="AT361" s="2" t="inlineStr">
        <is>
          <t>bota dílchomhrá</t>
        </is>
      </c>
      <c r="AU361" s="2" t="inlineStr">
        <is>
          <t>3</t>
        </is>
      </c>
      <c r="AV361" s="2" t="inlineStr">
        <is>
          <t/>
        </is>
      </c>
      <c r="AW361" t="inlineStr">
        <is>
          <t/>
        </is>
      </c>
      <c r="AX361" s="2" t="inlineStr">
        <is>
          <t>pravni chatbot</t>
        </is>
      </c>
      <c r="AY361" s="2" t="inlineStr">
        <is>
          <t>3</t>
        </is>
      </c>
      <c r="AZ361" s="2" t="inlineStr">
        <is>
          <t/>
        </is>
      </c>
      <c r="BA361" t="inlineStr">
        <is>
          <t>chatbot koji daje pravne informacije u obliku odgovora na pitanja i kojim se automatiziraju zadaci koje obično obavljaju pravnici</t>
        </is>
      </c>
      <c r="BB361" s="2" t="inlineStr">
        <is>
          <t>jogi csevegőrobot|
jogi csetbot</t>
        </is>
      </c>
      <c r="BC361" s="2" t="inlineStr">
        <is>
          <t>3|
3</t>
        </is>
      </c>
      <c r="BD361" s="2" t="inlineStr">
        <is>
          <t xml:space="preserve">|
</t>
        </is>
      </c>
      <c r="BE361" t="inlineStr">
        <is>
          <t>jogi kérdésekre és ügyvédi feladatok elvégzésére specializálódott csevegőrobot [ &lt;a href="/entry/result/314843/all" id="ENTRY_TO_ENTRY_CONVERTER" target="_blank"&gt;IATE:314843&lt;/a&gt; ]</t>
        </is>
      </c>
      <c r="BF361" s="2" t="inlineStr">
        <is>
          <t>chatbot legale|
chatbot in materia giuridica</t>
        </is>
      </c>
      <c r="BG361" s="2" t="inlineStr">
        <is>
          <t>3|
3</t>
        </is>
      </c>
      <c r="BH361" s="2" t="inlineStr">
        <is>
          <t xml:space="preserve">|
</t>
        </is>
      </c>
      <c r="BI361" t="inlineStr">
        <is>
          <t>&lt;a href="https://iate.europa.eu/entry/result/314843/it" target="_blank"&gt;chatbot&lt;/a&gt; che fornisce in tempo reale consulenza legale attraverso risposte a quesiti semplici e riguardanti temi specifici</t>
        </is>
      </c>
      <c r="BJ361" s="2" t="inlineStr">
        <is>
          <t>teisės srities pokalbių robotas</t>
        </is>
      </c>
      <c r="BK361" s="2" t="inlineStr">
        <is>
          <t>3</t>
        </is>
      </c>
      <c r="BL361" s="2" t="inlineStr">
        <is>
          <t/>
        </is>
      </c>
      <c r="BM361" t="inlineStr">
        <is>
          <t>pokalbių robotas, kuris teikia teisinę informaciją - atsako į klausimus ir atlieka užduotis, kurias paprastai atlieka teisininkai</t>
        </is>
      </c>
      <c r="BN361" s="2" t="inlineStr">
        <is>
          <t>juridisks sarunbots</t>
        </is>
      </c>
      <c r="BO361" s="2" t="inlineStr">
        <is>
          <t>2</t>
        </is>
      </c>
      <c r="BP361" s="2" t="inlineStr">
        <is>
          <t/>
        </is>
      </c>
      <c r="BQ361" t="inlineStr">
        <is>
          <t>&lt;a href="https://iate.europa.eu/entry/result/314843/en-lv" target="_blank"&gt;sarunbots&lt;/a&gt;, ar kuru sniedz atbildes uz juridiskiem jautājumiem</t>
        </is>
      </c>
      <c r="BR361" s="2" t="inlineStr">
        <is>
          <t>chatbot legali</t>
        </is>
      </c>
      <c r="BS361" s="2" t="inlineStr">
        <is>
          <t>3</t>
        </is>
      </c>
      <c r="BT361" s="2" t="inlineStr">
        <is>
          <t/>
        </is>
      </c>
      <c r="BU361" t="inlineStr">
        <is>
          <t>chatbot li tipprovdi, f'ħin reali, informazzjoni legali bi tweġiba għal mistoqsijiet u tawtomizza kompiti li s-soltu jitwettqu minn avukati umani</t>
        </is>
      </c>
      <c r="BV361" s="2" t="inlineStr">
        <is>
          <t>juridische chatbot</t>
        </is>
      </c>
      <c r="BW361" s="2" t="inlineStr">
        <is>
          <t>3</t>
        </is>
      </c>
      <c r="BX361" s="2" t="inlineStr">
        <is>
          <t/>
        </is>
      </c>
      <c r="BY361" t="inlineStr">
        <is>
          <t>&lt;a href="https://iate.europa.eu/entry/slideshow/1601385563885/314843/nl" target="_blank"&gt;chatbot &lt;/a&gt;die juridische vragen beantwoordt op basis van een juridische databank</t>
        </is>
      </c>
      <c r="BZ361" s="2" t="inlineStr">
        <is>
          <t>prawniczy chatbot</t>
        </is>
      </c>
      <c r="CA361" s="2" t="inlineStr">
        <is>
          <t>3</t>
        </is>
      </c>
      <c r="CB361" s="2" t="inlineStr">
        <is>
          <t/>
        </is>
      </c>
      <c r="CC361" t="inlineStr">
        <is>
          <t>rozwiązanie informatyczne umożliwiające zbieranie informacji prawnej lub ich udostępnianie z wykorzystaniem formuły dialogu z użytkownikiem</t>
        </is>
      </c>
      <c r="CD361" s="2" t="inlineStr">
        <is>
          <t>robô de conversação em matéria judiciária|
robô-advogado</t>
        </is>
      </c>
      <c r="CE361" s="2" t="inlineStr">
        <is>
          <t>2|
3</t>
        </is>
      </c>
      <c r="CF361" s="2" t="inlineStr">
        <is>
          <t xml:space="preserve">|
</t>
        </is>
      </c>
      <c r="CG361" t="inlineStr">
        <is>
          <t>Dispositivo que utiliza tecnologias como a inteligência artificial e a &lt;a href="http://iate.europa.eu/entry/result/1327933" target="_blank"&gt;aprendizagem automática&lt;/a&gt; para executar atividades jurídicas de forma autónoma ou programada.</t>
        </is>
      </c>
      <c r="CH361" s="2" t="inlineStr">
        <is>
          <t>robot de chat în domeniul juridic|
robot de chat juridic|
chatbot juridic</t>
        </is>
      </c>
      <c r="CI361" s="2" t="inlineStr">
        <is>
          <t>2|
2|
2</t>
        </is>
      </c>
      <c r="CJ361" s="2" t="inlineStr">
        <is>
          <t xml:space="preserve">|
|
</t>
        </is>
      </c>
      <c r="CK361" t="inlineStr">
        <is>
          <t>&lt;a href="https://iate.europa.eu/entry/result/314843/ro" target="_blank"&gt;robot de chat&lt;/a&gt;
care furnizează informații juridice ca răspuns la întrebări și sarcini automate
de care se ocupă în general oamenii cu calificări de juriști</t>
        </is>
      </c>
      <c r="CL361" s="2" t="inlineStr">
        <is>
          <t>právny chatbot|
robotický právnik|
virtuálny právnik|
právny konverzačný robot</t>
        </is>
      </c>
      <c r="CM361" s="2" t="inlineStr">
        <is>
          <t>3|
3|
3|
3</t>
        </is>
      </c>
      <c r="CN361" s="2" t="inlineStr">
        <is>
          <t xml:space="preserve">|
|
|
</t>
        </is>
      </c>
      <c r="CO361" t="inlineStr">
        <is>
          <t>robot poskytujúci právne informácie na základe dopytov a vykonávajúci automatizované úlohy, ktoré by za bežných
okolností vykonávali právnici</t>
        </is>
      </c>
      <c r="CP361" s="2" t="inlineStr">
        <is>
          <t>pravni digitalni asistent</t>
        </is>
      </c>
      <c r="CQ361" s="2" t="inlineStr">
        <is>
          <t>2</t>
        </is>
      </c>
      <c r="CR361" s="2" t="inlineStr">
        <is>
          <t/>
        </is>
      </c>
      <c r="CS361" t="inlineStr">
        <is>
          <t/>
        </is>
      </c>
      <c r="CT361" s="2" t="inlineStr">
        <is>
          <t>juridisk dialogrobot|
chatbot för juridisk rådgivning</t>
        </is>
      </c>
      <c r="CU361" s="2" t="inlineStr">
        <is>
          <t>3|
3</t>
        </is>
      </c>
      <c r="CV361" s="2" t="inlineStr">
        <is>
          <t xml:space="preserve">|
</t>
        </is>
      </c>
      <c r="CW361" t="inlineStr">
        <is>
          <t>juridisk rådgivningstjänst där en &lt;a href="https://iate.europa.eu/entry/result/314843/all" target="_blank"&gt;chatbot &lt;/a&gt;används i stället för en mänsklig jurist</t>
        </is>
      </c>
    </row>
    <row r="362">
      <c r="A362" s="1" t="str">
        <f>HYPERLINK("https://iate.europa.eu/entry/result/3592304/all", "3592304")</f>
        <v>3592304</v>
      </c>
      <c r="B362" t="inlineStr">
        <is>
          <t>EDUCATION AND COMMUNICATIONS</t>
        </is>
      </c>
      <c r="C362" t="inlineStr">
        <is>
          <t>EDUCATION AND COMMUNICATIONS|information and information processing|information processing|artificial intelligence</t>
        </is>
      </c>
      <c r="D362" t="inlineStr">
        <is>
          <t>yes</t>
        </is>
      </c>
      <c r="E362" t="inlineStr">
        <is>
          <t/>
        </is>
      </c>
      <c r="F362" s="2" t="inlineStr">
        <is>
          <t>задействане</t>
        </is>
      </c>
      <c r="G362" s="2" t="inlineStr">
        <is>
          <t>3</t>
        </is>
      </c>
      <c r="H362" s="2" t="inlineStr">
        <is>
          <t/>
        </is>
      </c>
      <c r="I362" t="inlineStr">
        <is>
          <t>една от основните три възможности на &lt;a href="https://iate.europa.eu/entry/result/3591198/bg" target="_blank"&gt;система с ИИ&lt;/a&gt; (възприятие, разсъждение/вземане на решение и задействане), при която въз основа на информация, получена от сензорите, командите се преобразуват в действия посредством задействащи механизми</t>
        </is>
      </c>
      <c r="J362" t="inlineStr">
        <is>
          <t/>
        </is>
      </c>
      <c r="K362" t="inlineStr">
        <is>
          <t/>
        </is>
      </c>
      <c r="L362" t="inlineStr">
        <is>
          <t/>
        </is>
      </c>
      <c r="M362" t="inlineStr">
        <is>
          <t/>
        </is>
      </c>
      <c r="N362" s="2" t="inlineStr">
        <is>
          <t>aktuering</t>
        </is>
      </c>
      <c r="O362" s="2" t="inlineStr">
        <is>
          <t>3</t>
        </is>
      </c>
      <c r="P362" s="2" t="inlineStr">
        <is>
          <t/>
        </is>
      </c>
      <c r="Q362" t="inlineStr">
        <is>
          <t>proces, hvorved en aktuator, f.eks. kemisk og elektrisk energi, omsættes til mekanisk energi og derved kan udføre en handling, f.eks. strække eller bøje en kunstig arm</t>
        </is>
      </c>
      <c r="R362" s="2" t="inlineStr">
        <is>
          <t>Ausführung</t>
        </is>
      </c>
      <c r="S362" s="2" t="inlineStr">
        <is>
          <t>3</t>
        </is>
      </c>
      <c r="T362" s="2" t="inlineStr">
        <is>
          <t/>
        </is>
      </c>
      <c r="U362" t="inlineStr">
        <is>
          <t/>
        </is>
      </c>
      <c r="V362" s="2" t="inlineStr">
        <is>
          <t>ενεργοποίηση</t>
        </is>
      </c>
      <c r="W362" s="2" t="inlineStr">
        <is>
          <t>2</t>
        </is>
      </c>
      <c r="X362" s="2" t="inlineStr">
        <is>
          <t/>
        </is>
      </c>
      <c r="Y362" t="inlineStr">
        <is>
          <t>στάδιο κατά το οποίο οι ενεργοποιητές ενός συστήματος ΤΝ εκτελούν την ενέργεια που αυτό έχει αποφασίσει</t>
        </is>
      </c>
      <c r="Z362" s="2" t="inlineStr">
        <is>
          <t>actuation</t>
        </is>
      </c>
      <c r="AA362" s="2" t="inlineStr">
        <is>
          <t>3</t>
        </is>
      </c>
      <c r="AB362" s="2" t="inlineStr">
        <is>
          <t/>
        </is>
      </c>
      <c r="AC362" t="inlineStr">
        <is>
          <t>stage at which the actuators&lt;sup&gt;1&lt;/sup&gt; in an AI system convert
commands, issued on the basis of percepts&lt;sup&gt;2&lt;/sup&gt; received from sensors [ &lt;a href="/entry/result/1373415/all" id="ENTRY_TO_ENTRY_CONVERTER" target="_blank"&gt;IATE:1373415&lt;/a&gt;] , into
actions&lt;sup&gt;3&lt;/sup&gt;</t>
        </is>
      </c>
      <c r="AD362" s="2" t="inlineStr">
        <is>
          <t>accionamiento</t>
        </is>
      </c>
      <c r="AE362" s="2" t="inlineStr">
        <is>
          <t>3</t>
        </is>
      </c>
      <c r="AF362" s="2" t="inlineStr">
        <is>
          <t/>
        </is>
      </c>
      <c r="AG362" t="inlineStr">
        <is>
          <t>Etapa en la que los &lt;a href="https://iate.europa.eu/entry/result/1680088/es" target="_blank"&gt;accionadores&lt;/a&gt; de un &lt;a href="https://iate.europa.eu/entry/result/3591198/es" target="_blank"&gt;sistema de inteligencia artificial&lt;/a&gt; realizan la acción decidida por este sobre la base de la información (las percepciones) que le transmiten sus &lt;a href="https://iate.europa.eu/entry/result/1373415/es" target="_blank"&gt;sensores&lt;/a&gt;.</t>
        </is>
      </c>
      <c r="AH362" s="2" t="inlineStr">
        <is>
          <t>täitmine</t>
        </is>
      </c>
      <c r="AI362" s="2" t="inlineStr">
        <is>
          <t>2</t>
        </is>
      </c>
      <c r="AJ362" s="2" t="inlineStr">
        <is>
          <t/>
        </is>
      </c>
      <c r="AK362" t="inlineStr">
        <is>
          <t/>
        </is>
      </c>
      <c r="AL362" s="2" t="inlineStr">
        <is>
          <t>toiminta</t>
        </is>
      </c>
      <c r="AM362" s="2" t="inlineStr">
        <is>
          <t>3</t>
        </is>
      </c>
      <c r="AN362" s="2" t="inlineStr">
        <is>
          <t/>
        </is>
      </c>
      <c r="AO362" t="inlineStr">
        <is>
          <t>vaihe, jossa tekoälyjärjestelmän toimilaitteet muuntavat käskyt toimiksi</t>
        </is>
      </c>
      <c r="AP362" s="2" t="inlineStr">
        <is>
          <t>actionnement</t>
        </is>
      </c>
      <c r="AQ362" s="2" t="inlineStr">
        <is>
          <t>3</t>
        </is>
      </c>
      <c r="AR362" s="2" t="inlineStr">
        <is>
          <t/>
        </is>
      </c>
      <c r="AS362" t="inlineStr">
        <is>
          <t>étape durant laquelle les &lt;a href="https://iate.europa.eu/entry/result/1680088/fr" target="_blank"&gt;actionneurs&lt;/a&gt; d'un &lt;a href="https://iate.europa.eu/entry/result/3591198/fr" target="_blank"&gt;système d'intelligence artificielle&lt;/a&gt; réalisent l'action décidée par celui-ci sur la base des informations lui parvenant des &lt;a href="https://iate.europa.eu/entry/result/1373415/fr" target="_blank"&gt;capteurs&lt;/a&gt;</t>
        </is>
      </c>
      <c r="AT362" s="2" t="inlineStr">
        <is>
          <t>gníomhrú</t>
        </is>
      </c>
      <c r="AU362" s="2" t="inlineStr">
        <is>
          <t>3</t>
        </is>
      </c>
      <c r="AV362" s="2" t="inlineStr">
        <is>
          <t/>
        </is>
      </c>
      <c r="AW362" t="inlineStr">
        <is>
          <t/>
        </is>
      </c>
      <c r="AX362" s="2" t="inlineStr">
        <is>
          <t>aktiviranje</t>
        </is>
      </c>
      <c r="AY362" s="2" t="inlineStr">
        <is>
          <t>3</t>
        </is>
      </c>
      <c r="AZ362" s="2" t="inlineStr">
        <is>
          <t/>
        </is>
      </c>
      <c r="BA362" t="inlineStr">
        <is>
          <t>faza u kojoj aktuatori u sustavu umjetne inteligencije naredbe izdane na temelju opažanja dobivenih od senzora pretvaraju u radnje</t>
        </is>
      </c>
      <c r="BB362" s="2" t="inlineStr">
        <is>
          <t>működtetés</t>
        </is>
      </c>
      <c r="BC362" s="2" t="inlineStr">
        <is>
          <t>3</t>
        </is>
      </c>
      <c r="BD362" s="2" t="inlineStr">
        <is>
          <t/>
        </is>
      </c>
      <c r="BE362" t="inlineStr">
        <is>
          <t>az a szakasz, amelyben a MI-rendszer működtetői az &lt;a href="https://iate.europa.eu/entry/result/1373415/hu" target="_blank"&gt;érzékelőktől &lt;/a&gt;kapott észlelések alapján kiadott parancsokat műveletekké alakítják</t>
        </is>
      </c>
      <c r="BF362" s="2" t="inlineStr">
        <is>
          <t>attuazione</t>
        </is>
      </c>
      <c r="BG362" s="2" t="inlineStr">
        <is>
          <t>3</t>
        </is>
      </c>
      <c r="BH362" s="2" t="inlineStr">
        <is>
          <t/>
        </is>
      </c>
      <c r="BI362" t="inlineStr">
        <is>
          <t>fase durante la quale gli &lt;a href="https://iate.europa.eu/entry/result/1680088/it" target="_blank"&gt;attuatori &lt;/a&gt;di un &lt;a href="https://iate.europa.eu/entry/result/3591198/it" target="_blank"&gt;sistema di intelligenza artificiale &lt;/a&gt;eseguono l’azione decisa da quest’ultimo sulla base delle informazioni che gli vengono fornite dai &lt;a href="https://iate.europa.eu/entry/result/1373415/it" target="_blank"&gt;sensori&lt;/a&gt;</t>
        </is>
      </c>
      <c r="BJ362" s="2" t="inlineStr">
        <is>
          <t>aktyvavimas</t>
        </is>
      </c>
      <c r="BK362" s="2" t="inlineStr">
        <is>
          <t>2</t>
        </is>
      </c>
      <c r="BL362" s="2" t="inlineStr">
        <is>
          <t/>
        </is>
      </c>
      <c r="BM362" t="inlineStr">
        <is>
          <t>etapas, kurio metu veikimo mechanizmai nurodymus, gautus iš jutiklių, DI sistemoje paverčia veiksmais</t>
        </is>
      </c>
      <c r="BN362" s="2" t="inlineStr">
        <is>
          <t>iedarbināšana</t>
        </is>
      </c>
      <c r="BO362" s="2" t="inlineStr">
        <is>
          <t>3</t>
        </is>
      </c>
      <c r="BP362" s="2" t="inlineStr">
        <is>
          <t/>
        </is>
      </c>
      <c r="BQ362" t="inlineStr">
        <is>
          <t>posms, kurā iedarbinātāji MI sistēmā komandas, kas izdotas, pamatojoties uz sensoru sniegtajām vērtībām, pārvērš darbībās</t>
        </is>
      </c>
      <c r="BR362" s="2" t="inlineStr">
        <is>
          <t>attwazzjoni</t>
        </is>
      </c>
      <c r="BS362" s="2" t="inlineStr">
        <is>
          <t>3</t>
        </is>
      </c>
      <c r="BT362" s="2" t="inlineStr">
        <is>
          <t/>
        </is>
      </c>
      <c r="BU362" t="inlineStr">
        <is>
          <t>stadju li fih l-attwaturi f’&lt;a href="https://iate.europa.eu/entry/result/3591198/mt" target="_blank"&gt;sistema ta' intelliġenza artifiċjali&lt;/a&gt; jikkonvertu kmandi, li jkunu maħruġa abbażi ta' dak li
jipperċepixxu s-&lt;a href="https://iate.europa.eu/entry/result/1373415/mt" target="_blank"&gt;sensuri&lt;/a&gt;, f’azzjonijiet</t>
        </is>
      </c>
      <c r="BV362" s="2" t="inlineStr">
        <is>
          <t>activering</t>
        </is>
      </c>
      <c r="BW362" s="2" t="inlineStr">
        <is>
          <t>3</t>
        </is>
      </c>
      <c r="BX362" s="2" t="inlineStr">
        <is>
          <t/>
        </is>
      </c>
      <c r="BY362" t="inlineStr">
        <is>
          <t>moment waarop een gekozen handeling via de beschikbare actuatoren&lt;sup&gt;1&lt;/sup&gt; (uitvoerders) van een AI-systeem wordt omgezet in een actie&lt;sup&gt;2&lt;/sup&gt;</t>
        </is>
      </c>
      <c r="BZ362" s="2" t="inlineStr">
        <is>
          <t>aktywacja</t>
        </is>
      </c>
      <c r="CA362" s="2" t="inlineStr">
        <is>
          <t>3</t>
        </is>
      </c>
      <c r="CB362" s="2" t="inlineStr">
        <is>
          <t/>
        </is>
      </c>
      <c r="CC362" t="inlineStr">
        <is>
          <t>etap, na jakim element &lt;a href="https://iate.europa.eu/entry/result/1680088/pl" target="_blank"&gt;urządzenia wykonawczego (aktuator)&lt;/a&gt; w systemie sztucznej inteligencji zamienia polecenia otrzymane z czujników na działania</t>
        </is>
      </c>
      <c r="CD362" s="2" t="inlineStr">
        <is>
          <t>atuação</t>
        </is>
      </c>
      <c r="CE362" s="2" t="inlineStr">
        <is>
          <t>3</t>
        </is>
      </c>
      <c r="CF362" s="2" t="inlineStr">
        <is>
          <t/>
        </is>
      </c>
      <c r="CG362" t="inlineStr">
        <is>
          <t>Fase na qual os &lt;a href="https://iate.europa.eu/entry/result/1680088/pt" target="_blank"&gt;atuadores &lt;/a&gt;num &lt;a href="https://iate.europa.eu/entry/result/3591198/pt" target="_blank"&gt;sistema de IA&lt;/a&gt; executam comandos, na sequência da perceção adquirida por &lt;a href="https://iate.europa.eu/entry/result/1373415/pt" target="_blank"&gt;sensores &lt;/a&gt;e da tomada de decisão (&lt;a href="https://iate.europa.eu/entry/result/3592141/pt" target="_blank"&gt;raciocínio automático&lt;/a&gt;).</t>
        </is>
      </c>
      <c r="CH362" t="inlineStr">
        <is>
          <t/>
        </is>
      </c>
      <c r="CI362" t="inlineStr">
        <is>
          <t/>
        </is>
      </c>
      <c r="CJ362" t="inlineStr">
        <is>
          <t/>
        </is>
      </c>
      <c r="CK362" t="inlineStr">
        <is>
          <t/>
        </is>
      </c>
      <c r="CL362" t="inlineStr">
        <is>
          <t/>
        </is>
      </c>
      <c r="CM362" t="inlineStr">
        <is>
          <t/>
        </is>
      </c>
      <c r="CN362" t="inlineStr">
        <is>
          <t/>
        </is>
      </c>
      <c r="CO362" t="inlineStr">
        <is>
          <t/>
        </is>
      </c>
      <c r="CP362" s="2" t="inlineStr">
        <is>
          <t>aktiviranje</t>
        </is>
      </c>
      <c r="CQ362" s="2" t="inlineStr">
        <is>
          <t>3</t>
        </is>
      </c>
      <c r="CR362" s="2" t="inlineStr">
        <is>
          <t/>
        </is>
      </c>
      <c r="CS362" t="inlineStr">
        <is>
          <t>faza,
v kateri &lt;a href="https://iate.europa.eu/entry/result/3591198/sl" target="_blank"&gt;sistem umetne inteligence&lt;/a&gt; s sprožili (npr. zgibno roko, torej fizičnim
sprožilom&lt;sup&gt;1&lt;/sup&gt;, ali programsko opremo&lt;sup&gt;2&lt;/sup&gt;), ki so mu na voljo, izvede ukrep, o
katerem je bila sprejeta odločitev&lt;div&gt;&lt;sup&gt;1&lt;/sup&gt; &lt;a href="https://iate.europa.eu/entry/result/1680088/sl" target="_blank"&gt;sprožilo&lt;/a&gt;&lt;br&gt;&lt;/div&gt;&lt;div&gt;&lt;sup&gt;2&lt;/sup&gt; v
zvezi s tem gl. &lt;i&gt;LTFE ITKT SLOVAR&lt;/i&gt;, geslo „&lt;a href="http://slovar.ltfe.org/?q=actuat*&amp;amp;type=all" target="_blank"&gt;actuat*&lt;time datetime="30. 7. 2021"&gt; (30. 7. 2021)&lt;/time&gt;&lt;/a&gt;“&lt;br&gt;&lt;/div&gt;</t>
        </is>
      </c>
      <c r="CT362" s="2" t="inlineStr">
        <is>
          <t>manövrering</t>
        </is>
      </c>
      <c r="CU362" s="2" t="inlineStr">
        <is>
          <t>3</t>
        </is>
      </c>
      <c r="CV362" s="2" t="inlineStr">
        <is>
          <t/>
        </is>
      </c>
      <c r="CW362" t="inlineStr">
        <is>
          <t/>
        </is>
      </c>
    </row>
    <row r="363">
      <c r="A363" s="1" t="str">
        <f>HYPERLINK("https://iate.europa.eu/entry/result/3592208/all", "3592208")</f>
        <v>3592208</v>
      </c>
      <c r="B363" t="inlineStr">
        <is>
          <t>EDUCATION AND COMMUNICATIONS</t>
        </is>
      </c>
      <c r="C363" t="inlineStr">
        <is>
          <t>EDUCATION AND COMMUNICATIONS|information and information processing|information processing|artificial intelligence</t>
        </is>
      </c>
      <c r="D363" t="inlineStr">
        <is>
          <t>yes</t>
        </is>
      </c>
      <c r="E363" t="inlineStr">
        <is>
          <t/>
        </is>
      </c>
      <c r="F363" s="2" t="inlineStr">
        <is>
          <t>изкуствен морален агент</t>
        </is>
      </c>
      <c r="G363" s="2" t="inlineStr">
        <is>
          <t>3</t>
        </is>
      </c>
      <c r="H363" s="2" t="inlineStr">
        <is>
          <t/>
        </is>
      </c>
      <c r="I363" t="inlineStr">
        <is>
          <t>изкуствени машинни дигитални същности, които може да бъдат разглеждани като притежаващи в една или друга степен морална
природа</t>
        </is>
      </c>
      <c r="J363" s="2" t="inlineStr">
        <is>
          <t>umělý morální aktér</t>
        </is>
      </c>
      <c r="K363" s="2" t="inlineStr">
        <is>
          <t>3</t>
        </is>
      </c>
      <c r="L363" s="2" t="inlineStr">
        <is>
          <t/>
        </is>
      </c>
      <c r="M363" t="inlineStr">
        <is>
          <t>virtuální aktér (software) nebo fyzický aktér (robot) s komplexními
počítačovými schopnostmi, které mu umožňují rozhodovat v otázkách morálky</t>
        </is>
      </c>
      <c r="N363" s="2" t="inlineStr">
        <is>
          <t>AMA|
moralsk agent|
kunstig moralsk agent</t>
        </is>
      </c>
      <c r="O363" s="2" t="inlineStr">
        <is>
          <t>3|
3|
3</t>
        </is>
      </c>
      <c r="P363" s="2" t="inlineStr">
        <is>
          <t xml:space="preserve">|
|
</t>
        </is>
      </c>
      <c r="Q363" t="inlineStr">
        <is>
          <t>softwareagent, der besidder etiske beslutningstagningssystemer, der har til formål at tænke etik ind i algoritmer</t>
        </is>
      </c>
      <c r="R363" s="2" t="inlineStr">
        <is>
          <t>künstlicher moralischer Akteur|
künstliches moralisches Wesen</t>
        </is>
      </c>
      <c r="S363" s="2" t="inlineStr">
        <is>
          <t>3|
3</t>
        </is>
      </c>
      <c r="T363" s="2" t="inlineStr">
        <is>
          <t xml:space="preserve">|
</t>
        </is>
      </c>
      <c r="U363" t="inlineStr">
        <is>
          <t/>
        </is>
      </c>
      <c r="V363" s="2" t="inlineStr">
        <is>
          <t>τεχνητός ηθικός πράκτορας</t>
        </is>
      </c>
      <c r="W363" s="2" t="inlineStr">
        <is>
          <t>2</t>
        </is>
      </c>
      <c r="X363" s="2" t="inlineStr">
        <is>
          <t/>
        </is>
      </c>
      <c r="Y363" t="inlineStr">
        <is>
          <t/>
        </is>
      </c>
      <c r="Z363" s="2" t="inlineStr">
        <is>
          <t>AMA|
artificial moral agent|
moral agent</t>
        </is>
      </c>
      <c r="AA363" s="2" t="inlineStr">
        <is>
          <t>3|
3|
3</t>
        </is>
      </c>
      <c r="AB363" s="2" t="inlineStr">
        <is>
          <t xml:space="preserve">|
|
</t>
        </is>
      </c>
      <c r="AC363" t="inlineStr">
        <is>
          <t>virtual agent (software) or physical agent (robot) with complex computational capabilities that enable it to take decisions on moral matters</t>
        </is>
      </c>
      <c r="AD363" s="2" t="inlineStr">
        <is>
          <t>agente moral artificial|
AMA</t>
        </is>
      </c>
      <c r="AE363" s="2" t="inlineStr">
        <is>
          <t>3|
3</t>
        </is>
      </c>
      <c r="AF363" s="2" t="inlineStr">
        <is>
          <t xml:space="preserve">|
</t>
        </is>
      </c>
      <c r="AG363" t="inlineStr">
        <is>
          <t>&lt;a href="https://iate.europa.eu/entry/result/3591198/es" target="_blank"&gt;Sistema de inteligencia artificial &lt;/a&gt;capaz de actuar con arreglo a principios morales o en función de alguna forma de razonamiento moral.</t>
        </is>
      </c>
      <c r="AH363" s="2" t="inlineStr">
        <is>
          <t>moraalne agent|
moraaliolem|
moraalne tehisagent|
moraalne tehisolem</t>
        </is>
      </c>
      <c r="AI363" s="2" t="inlineStr">
        <is>
          <t>2|
2|
2|
2</t>
        </is>
      </c>
      <c r="AJ363" s="2" t="inlineStr">
        <is>
          <t xml:space="preserve">|
|
|
</t>
        </is>
      </c>
      <c r="AK363" t="inlineStr">
        <is>
          <t>virtuaalne agent/olem (tarkvara) või füüsiline agent/olem (robot), mil on kompleksne infotöötlusvõimekus, mis võimaldab tal võtta vastu otsuseid moraalsetes küsimustes</t>
        </is>
      </c>
      <c r="AL363" s="2" t="inlineStr">
        <is>
          <t>keinotekoinen moraalinen toimija</t>
        </is>
      </c>
      <c r="AM363" s="2" t="inlineStr">
        <is>
          <t>3</t>
        </is>
      </c>
      <c r="AN363" s="2" t="inlineStr">
        <is>
          <t/>
        </is>
      </c>
      <c r="AO363" t="inlineStr">
        <is>
          <t>virtuaalinen toimija (ohjelmisto) tai fyysinen toimija (robotti), jolla on laskentakyky, jonka avulla se voi tehdä päätöksiä moraalisista kysymyksistä</t>
        </is>
      </c>
      <c r="AP363" s="2" t="inlineStr">
        <is>
          <t>AMA|
agent moral artificiel</t>
        </is>
      </c>
      <c r="AQ363" s="2" t="inlineStr">
        <is>
          <t>2|
3</t>
        </is>
      </c>
      <c r="AR363" s="2" t="inlineStr">
        <is>
          <t xml:space="preserve">|
</t>
        </is>
      </c>
      <c r="AS363" t="inlineStr">
        <is>
          <t>&lt;a href="https://iate.europa.eu/entry/result/3591198/fr" target="_blank"&gt;système d'intelligence artificielle&lt;/a&gt; capable d'agir en tenant compte de principes moraux</t>
        </is>
      </c>
      <c r="AT363" s="2" t="inlineStr">
        <is>
          <t>gníomhaí morálta saorga</t>
        </is>
      </c>
      <c r="AU363" s="2" t="inlineStr">
        <is>
          <t>3</t>
        </is>
      </c>
      <c r="AV363" s="2" t="inlineStr">
        <is>
          <t/>
        </is>
      </c>
      <c r="AW363" t="inlineStr">
        <is>
          <t/>
        </is>
      </c>
      <c r="AX363" s="2" t="inlineStr">
        <is>
          <t>umjetni moralni agent</t>
        </is>
      </c>
      <c r="AY363" s="2" t="inlineStr">
        <is>
          <t>3</t>
        </is>
      </c>
      <c r="AZ363" s="2" t="inlineStr">
        <is>
          <t/>
        </is>
      </c>
      <c r="BA363" t="inlineStr">
        <is>
          <t>virtualni agens (softver) ili fizički agens (robot) sa složenim računalnim sposobnostima koje mu omogućuju donošenje odluka o moralnim pitanjima</t>
        </is>
      </c>
      <c r="BB363" s="2" t="inlineStr">
        <is>
          <t>mesterséges erkölcsi ágens</t>
        </is>
      </c>
      <c r="BC363" s="2" t="inlineStr">
        <is>
          <t>3</t>
        </is>
      </c>
      <c r="BD363" s="2" t="inlineStr">
        <is>
          <t/>
        </is>
      </c>
      <c r="BE363" t="inlineStr">
        <is>
          <t>olyan összetett számítási képességekkel rendelkező virtuális (szoftver) vagy fizikai ágens (robot), amelyek lehetővé teszik, hogy erkölcsi kérdésekben döntsön</t>
        </is>
      </c>
      <c r="BF363" s="2" t="inlineStr">
        <is>
          <t>agente morale artificiale</t>
        </is>
      </c>
      <c r="BG363" s="2" t="inlineStr">
        <is>
          <t>3</t>
        </is>
      </c>
      <c r="BH363" s="2" t="inlineStr">
        <is>
          <t/>
        </is>
      </c>
      <c r="BI363" t="inlineStr">
        <is>
          <t>artefatto in cui sono incorporati criteri informatici che rappresentano i principi etici alla
base del funzionamento dell’artefatto</t>
        </is>
      </c>
      <c r="BJ363" s="2" t="inlineStr">
        <is>
          <t>dirbtinis moralės veiksnys</t>
        </is>
      </c>
      <c r="BK363" s="2" t="inlineStr">
        <is>
          <t>3</t>
        </is>
      </c>
      <c r="BL363" s="2" t="inlineStr">
        <is>
          <t/>
        </is>
      </c>
      <c r="BM363" t="inlineStr">
        <is>
          <t>virtualusis agentas (programinė įranga) arba fizinis agentas (robotas), turintis sudėtingų skaičiavimo gebėjimų, kurie leidžia priimti su moraliniais aspektais susijusius sprendimus</t>
        </is>
      </c>
      <c r="BN363" s="2" t="inlineStr">
        <is>
          <t>mākslīgais morāles aģents</t>
        </is>
      </c>
      <c r="BO363" s="2" t="inlineStr">
        <is>
          <t>3</t>
        </is>
      </c>
      <c r="BP363" s="2" t="inlineStr">
        <is>
          <t/>
        </is>
      </c>
      <c r="BQ363" t="inlineStr">
        <is>
          <t>virtuālais aģents (programmatūra) vai fiziskais aģents (robots) ar sarežģītām skaitļošanas spējām, kas tam ļauj pieņemt lēmumus morāles jautājumos</t>
        </is>
      </c>
      <c r="BR363" s="2" t="inlineStr">
        <is>
          <t>AMA|
aġent morali|
aġent morali artifiċjali</t>
        </is>
      </c>
      <c r="BS363" s="2" t="inlineStr">
        <is>
          <t>3|
3|
3</t>
        </is>
      </c>
      <c r="BT363" s="2" t="inlineStr">
        <is>
          <t xml:space="preserve">|
|
</t>
        </is>
      </c>
      <c r="BU363" t="inlineStr">
        <is>
          <t>aġent virtwali (software) jew aġent fiżiku (robot) b'kapaċitajiet komputazzjonali kumplessi li jippermettuh jieħu deċiżjonijiet dwar kwistjonijiet morali</t>
        </is>
      </c>
      <c r="BV363" s="2" t="inlineStr">
        <is>
          <t>morele agent</t>
        </is>
      </c>
      <c r="BW363" s="2" t="inlineStr">
        <is>
          <t>3</t>
        </is>
      </c>
      <c r="BX363" s="2" t="inlineStr">
        <is>
          <t/>
        </is>
      </c>
      <c r="BY363" t="inlineStr">
        <is>
          <t>intelligente entiteit die in staat is morele keuzes te maken gebaseerd op wat in haar opinie goed en slecht is</t>
        </is>
      </c>
      <c r="BZ363" s="2" t="inlineStr">
        <is>
          <t>sztuczny podmiot moralny</t>
        </is>
      </c>
      <c r="CA363" s="2" t="inlineStr">
        <is>
          <t>3</t>
        </is>
      </c>
      <c r="CB363" s="2" t="inlineStr">
        <is>
          <t/>
        </is>
      </c>
      <c r="CC363" t="inlineStr">
        <is>
          <t>wirtualny podmiot (program) lub podmiot fizyczny (robot) dysponujący złożonymi zdolnościami obliczeniowymi umożliwiającymi podejmowanie decyzji w kwestiach moralnych</t>
        </is>
      </c>
      <c r="CD363" s="2" t="inlineStr">
        <is>
          <t>agente de moral artificial|
agente moral artificial</t>
        </is>
      </c>
      <c r="CE363" s="2" t="inlineStr">
        <is>
          <t>2|
3</t>
        </is>
      </c>
      <c r="CF363" s="2" t="inlineStr">
        <is>
          <t xml:space="preserve">|
</t>
        </is>
      </c>
      <c r="CG363" t="inlineStr">
        <is>
          <t>&lt;a href="https://iate.europa.eu/entry/result/3591198/pt" target="_blank"&gt;Sistema de IA&lt;/a&gt; capaz de tomar decisões com ponderação ética.</t>
        </is>
      </c>
      <c r="CH363" t="inlineStr">
        <is>
          <t/>
        </is>
      </c>
      <c r="CI363" t="inlineStr">
        <is>
          <t/>
        </is>
      </c>
      <c r="CJ363" t="inlineStr">
        <is>
          <t/>
        </is>
      </c>
      <c r="CK363" t="inlineStr">
        <is>
          <t/>
        </is>
      </c>
      <c r="CL363" t="inlineStr">
        <is>
          <t/>
        </is>
      </c>
      <c r="CM363" t="inlineStr">
        <is>
          <t/>
        </is>
      </c>
      <c r="CN363" t="inlineStr">
        <is>
          <t/>
        </is>
      </c>
      <c r="CO363" t="inlineStr">
        <is>
          <t/>
        </is>
      </c>
      <c r="CP363" s="2" t="inlineStr">
        <is>
          <t>umetni moralni agent</t>
        </is>
      </c>
      <c r="CQ363" s="2" t="inlineStr">
        <is>
          <t>3</t>
        </is>
      </c>
      <c r="CR363" s="2" t="inlineStr">
        <is>
          <t/>
        </is>
      </c>
      <c r="CS363" t="inlineStr">
        <is>
          <t/>
        </is>
      </c>
      <c r="CT363" s="2" t="inlineStr">
        <is>
          <t>artificiell moralisk agent</t>
        </is>
      </c>
      <c r="CU363" s="2" t="inlineStr">
        <is>
          <t>3</t>
        </is>
      </c>
      <c r="CV363" s="2" t="inlineStr">
        <is>
          <t/>
        </is>
      </c>
      <c r="CW363" t="inlineStr">
        <is>
          <t/>
        </is>
      </c>
    </row>
    <row r="364">
      <c r="A364" s="1" t="str">
        <f>HYPERLINK("https://iate.europa.eu/entry/result/3592203/all", "3592203")</f>
        <v>3592203</v>
      </c>
      <c r="B364" t="inlineStr">
        <is>
          <t>EDUCATION AND COMMUNICATIONS</t>
        </is>
      </c>
      <c r="C364" t="inlineStr">
        <is>
          <t>EDUCATION AND COMMUNICATIONS|information and information processing|information processing|artificial intelligence</t>
        </is>
      </c>
      <c r="D364" t="inlineStr">
        <is>
          <t>yes</t>
        </is>
      </c>
      <c r="E364" t="inlineStr">
        <is>
          <t/>
        </is>
      </c>
      <c r="F364" s="2" t="inlineStr">
        <is>
          <t>изкуствено съзнание</t>
        </is>
      </c>
      <c r="G364" s="2" t="inlineStr">
        <is>
          <t>3</t>
        </is>
      </c>
      <c r="H364" s="2" t="inlineStr">
        <is>
          <t/>
        </is>
      </c>
      <c r="I364" t="inlineStr">
        <is>
          <t/>
        </is>
      </c>
      <c r="J364" s="2" t="inlineStr">
        <is>
          <t>umělé vědomí|
strojové vědomí</t>
        </is>
      </c>
      <c r="K364" s="2" t="inlineStr">
        <is>
          <t>3|
3</t>
        </is>
      </c>
      <c r="L364" s="2" t="inlineStr">
        <is>
          <t xml:space="preserve">|
</t>
        </is>
      </c>
      <c r="M364" t="inlineStr">
        <is>
          <t>umělý systém, který by byl teoreticky schopen vytvořit všechny známé stavy a schopnosti vědomí</t>
        </is>
      </c>
      <c r="N364" s="2" t="inlineStr">
        <is>
          <t>maskinbevidsthed|
kunstig bevidsthed</t>
        </is>
      </c>
      <c r="O364" s="2" t="inlineStr">
        <is>
          <t>3|
3</t>
        </is>
      </c>
      <c r="P364" s="2" t="inlineStr">
        <is>
          <t xml:space="preserve">|
</t>
        </is>
      </c>
      <c r="Q364" t="inlineStr">
        <is>
          <t>en maskines hypotetiske evne til at modellere de aspekter af menneskelig kognition, der vedrører menneskelig bevidsthed, og således bl.a. opleve lidelse og nydelse, handle selvstændigt og anvende fantasi og kritisk tænkning</t>
        </is>
      </c>
      <c r="R364" s="2" t="inlineStr">
        <is>
          <t>maschinelles Bewusstsein|
synthetisches Bewusstsein|
Maschinenbewusstsein|
künstliches Bewusstsein</t>
        </is>
      </c>
      <c r="S364" s="2" t="inlineStr">
        <is>
          <t>3|
2|
2|
3</t>
        </is>
      </c>
      <c r="T364" s="2" t="inlineStr">
        <is>
          <t xml:space="preserve">|
|
|
</t>
        </is>
      </c>
      <c r="U364" t="inlineStr">
        <is>
          <t>Arbeitsgebiet, das zwischen Künstlicher Intelligenz und Kognitiver Robotik angesiedelt ist</t>
        </is>
      </c>
      <c r="V364" s="2" t="inlineStr">
        <is>
          <t>τεχνητή συνείδηση</t>
        </is>
      </c>
      <c r="W364" s="2" t="inlineStr">
        <is>
          <t>3</t>
        </is>
      </c>
      <c r="X364" s="2" t="inlineStr">
        <is>
          <t/>
        </is>
      </c>
      <c r="Y364" t="inlineStr">
        <is>
          <t/>
        </is>
      </c>
      <c r="Z364" s="2" t="inlineStr">
        <is>
          <t>machine consciousness|
artificial consciousness</t>
        </is>
      </c>
      <c r="AA364" s="2" t="inlineStr">
        <is>
          <t>3|
3</t>
        </is>
      </c>
      <c r="AB364" s="2" t="inlineStr">
        <is>
          <t xml:space="preserve">|
</t>
        </is>
      </c>
      <c r="AC364" t="inlineStr">
        <is>
          <t>hypothetical ability&lt;sup&gt;1 &lt;/sup&gt;of a machine to model aspects of human cognition associated with the
elusive phenomenon of human consciousness, and thereby experience suffering and enjoyment, act autonomously and use imagination and critical thinking, for instance</t>
        </is>
      </c>
      <c r="AD364" s="2" t="inlineStr">
        <is>
          <t>conciencia artificial|
consciencia artificial</t>
        </is>
      </c>
      <c r="AE364" s="2" t="inlineStr">
        <is>
          <t>3|
3</t>
        </is>
      </c>
      <c r="AF364" s="2" t="inlineStr">
        <is>
          <t xml:space="preserve">|
</t>
        </is>
      </c>
      <c r="AG364" t="inlineStr">
        <is>
          <t>Forma hipotética de consciencia, similar a la consciencia humana, que un sistema de inteligencia artificial podría desarrollar a partir del aprendizaje automático y que le permitiría reproducir los procesos de información que se efectúan
por procesos biológicos en el cerebro humano (como el control cognitivo del comportamiento
y la capacidad de percibir y comunicar una experiencia subjetiva).</t>
        </is>
      </c>
      <c r="AH364" s="2" t="inlineStr">
        <is>
          <t>tehisteadvus|
masinteadvus</t>
        </is>
      </c>
      <c r="AI364" s="2" t="inlineStr">
        <is>
          <t>3|
3</t>
        </is>
      </c>
      <c r="AJ364" s="2" t="inlineStr">
        <is>
          <t xml:space="preserve">|
</t>
        </is>
      </c>
      <c r="AK364" t="inlineStr">
        <is>
          <t/>
        </is>
      </c>
      <c r="AL364" s="2" t="inlineStr">
        <is>
          <t>konetietoisuus|
tekotietoisuus</t>
        </is>
      </c>
      <c r="AM364" s="2" t="inlineStr">
        <is>
          <t>3|
3</t>
        </is>
      </c>
      <c r="AN364" s="2" t="inlineStr">
        <is>
          <t xml:space="preserve">|
</t>
        </is>
      </c>
      <c r="AO364" t="inlineStr">
        <is>
          <t>koneen hypoteettinen kyky mallintaa ihmisen tietoisuutta</t>
        </is>
      </c>
      <c r="AP364" s="2" t="inlineStr">
        <is>
          <t>conscience artificielle</t>
        </is>
      </c>
      <c r="AQ364" s="2" t="inlineStr">
        <is>
          <t>3</t>
        </is>
      </c>
      <c r="AR364" s="2" t="inlineStr">
        <is>
          <t/>
        </is>
      </c>
      <c r="AS364" t="inlineStr">
        <is>
          <t>forme hypothétique de conscience, plus ou moins proche de la conscience humaine, qu'un &lt;a href="https://iate.europa.eu/entry/result/3591198/fr" target="_blank"&gt;système d'intelligence artificielle&lt;/a&gt; pourrait développer à l'aide de l'&lt;a href="https://iate.europa.eu/entry/result/1327933/fr" target="_blank"&gt;apprentissage automatique&lt;/a&gt; et qui permettrait à celui-ci de prendre des décisions en toute autonomie, tout en continuant à se conformer à un cadre fixé par l'être humain</t>
        </is>
      </c>
      <c r="AT364" s="2" t="inlineStr">
        <is>
          <t>comhfhiosacht shaorga</t>
        </is>
      </c>
      <c r="AU364" s="2" t="inlineStr">
        <is>
          <t>3</t>
        </is>
      </c>
      <c r="AV364" s="2" t="inlineStr">
        <is>
          <t/>
        </is>
      </c>
      <c r="AW364" t="inlineStr">
        <is>
          <t/>
        </is>
      </c>
      <c r="AX364" s="2" t="inlineStr">
        <is>
          <t>umjetna svijest</t>
        </is>
      </c>
      <c r="AY364" s="2" t="inlineStr">
        <is>
          <t>3</t>
        </is>
      </c>
      <c r="AZ364" s="2" t="inlineStr">
        <is>
          <t/>
        </is>
      </c>
      <c r="BA364" t="inlineStr">
        <is>
          <t>hipotetska sposobnost stroja da modelira aspekte ljudske spoznaje povezane s nedostižnim fenomenom ljudske svijesti i na taj način primjerice doživljava patnju i uživanje, djeluje samostalno te rabi maštu i služi se kritičkim razmišljanjem</t>
        </is>
      </c>
      <c r="BB364" s="2" t="inlineStr">
        <is>
          <t>mesterséges tudat</t>
        </is>
      </c>
      <c r="BC364" s="2" t="inlineStr">
        <is>
          <t>3</t>
        </is>
      </c>
      <c r="BD364" s="2" t="inlineStr">
        <is>
          <t/>
        </is>
      </c>
      <c r="BE364" t="inlineStr">
        <is>
          <t>egy gép feltételezett képessége arra, hogy az emberi tudat megfoghatatlan jelenségével összefüggő emberi megismerés aspektusait modellezze, és ezáltal szenvedést és élvezetet éljen meg, önállóan cselekedjen, és használja például a képzeletet és a kritikai gondolkodást</t>
        </is>
      </c>
      <c r="BF364" s="2" t="inlineStr">
        <is>
          <t>coscienza artificiale</t>
        </is>
      </c>
      <c r="BG364" s="2" t="inlineStr">
        <is>
          <t>3</t>
        </is>
      </c>
      <c r="BH364" s="2" t="inlineStr">
        <is>
          <t/>
        </is>
      </c>
      <c r="BI364" t="inlineStr">
        <is>
          <t>abilità ipotetica di una macchina di essere autocosciente</t>
        </is>
      </c>
      <c r="BJ364" s="2" t="inlineStr">
        <is>
          <t>dirbtinė sąmonė</t>
        </is>
      </c>
      <c r="BK364" s="2" t="inlineStr">
        <is>
          <t>3</t>
        </is>
      </c>
      <c r="BL364" s="2" t="inlineStr">
        <is>
          <t/>
        </is>
      </c>
      <c r="BM364" t="inlineStr">
        <is>
          <t>mašinos hipotetinis gebėjimas modeliuoti žmogiškojo supratimo aspektus, susijusius su žmogaus sąmone ir tokiu būdu patirti kančią ir džiaugsmą, veikti savarankiškai ir naudoti vaizduotę, kritinį mąstymą</t>
        </is>
      </c>
      <c r="BN364" s="2" t="inlineStr">
        <is>
          <t>mākslīgā apziņa</t>
        </is>
      </c>
      <c r="BO364" s="2" t="inlineStr">
        <is>
          <t>3</t>
        </is>
      </c>
      <c r="BP364" s="2" t="inlineStr">
        <is>
          <t/>
        </is>
      </c>
      <c r="BQ364" t="inlineStr">
        <is>
          <t>iekārtas hipotētiska spēja modelēt cilvēka izziņas aspektus, kas saistīti ar cilvēka apziņas izvairīgo būtību, un tādējādi piedzīvot ciešanas un baudu, rīkoties autonomi un izmantot iztēli un kritisko domāšanu</t>
        </is>
      </c>
      <c r="BR364" s="2" t="inlineStr">
        <is>
          <t>kuxjenza artifiċjali</t>
        </is>
      </c>
      <c r="BS364" s="2" t="inlineStr">
        <is>
          <t>3</t>
        </is>
      </c>
      <c r="BT364" s="2" t="inlineStr">
        <is>
          <t/>
        </is>
      </c>
      <c r="BU364" t="inlineStr">
        <is>
          <t>kapaċità ipotetika ta' magna li tifformula aspetti tal-konizzjoni tal-bniedem assoċjat mal-fenomenu mhux mifhum ta' kuxjenza tal-bniedem, u b'hekk tesperjenza t-tbatija u t-tgawdija, taġixxi b'mod awtonomu u tuża, pereżempju, l-immaġinazzjoni u l-ħsieb kritiku</t>
        </is>
      </c>
      <c r="BV364" s="2" t="inlineStr">
        <is>
          <t>artificieel bewustzijn</t>
        </is>
      </c>
      <c r="BW364" s="2" t="inlineStr">
        <is>
          <t>3</t>
        </is>
      </c>
      <c r="BX364" s="2" t="inlineStr">
        <is>
          <t/>
        </is>
      </c>
      <c r="BY364" t="inlineStr">
        <is>
          <t>subjectieve bestaanservaring van een AI-systeem</t>
        </is>
      </c>
      <c r="BZ364" s="2" t="inlineStr">
        <is>
          <t>sztuczna świadomość</t>
        </is>
      </c>
      <c r="CA364" s="2" t="inlineStr">
        <is>
          <t>3</t>
        </is>
      </c>
      <c r="CB364" s="2" t="inlineStr">
        <is>
          <t/>
        </is>
      </c>
      <c r="CC364" t="inlineStr">
        <is>
          <t/>
        </is>
      </c>
      <c r="CD364" s="2" t="inlineStr">
        <is>
          <t>consciência artificial</t>
        </is>
      </c>
      <c r="CE364" s="2" t="inlineStr">
        <is>
          <t>3</t>
        </is>
      </c>
      <c r="CF364" s="2" t="inlineStr">
        <is>
          <t/>
        </is>
      </c>
      <c r="CG364" t="inlineStr">
        <is>
          <t>Capacidade hipotética de uma máquina de modelar aspetos da cognição humana associados ao fenómeno elusivo da consciência humana, experimentando o sofrimento e a alegria, agindo autonomamente e utilizando a imaginação e o raciocínio crítico.</t>
        </is>
      </c>
      <c r="CH364" t="inlineStr">
        <is>
          <t/>
        </is>
      </c>
      <c r="CI364" t="inlineStr">
        <is>
          <t/>
        </is>
      </c>
      <c r="CJ364" t="inlineStr">
        <is>
          <t/>
        </is>
      </c>
      <c r="CK364" t="inlineStr">
        <is>
          <t/>
        </is>
      </c>
      <c r="CL364" t="inlineStr">
        <is>
          <t/>
        </is>
      </c>
      <c r="CM364" t="inlineStr">
        <is>
          <t/>
        </is>
      </c>
      <c r="CN364" t="inlineStr">
        <is>
          <t/>
        </is>
      </c>
      <c r="CO364" t="inlineStr">
        <is>
          <t/>
        </is>
      </c>
      <c r="CP364" s="2" t="inlineStr">
        <is>
          <t>informacijska zavest|
umetna zavest</t>
        </is>
      </c>
      <c r="CQ364" s="2" t="inlineStr">
        <is>
          <t>3|
3</t>
        </is>
      </c>
      <c r="CR364" s="2" t="inlineStr">
        <is>
          <t xml:space="preserve">|
</t>
        </is>
      </c>
      <c r="CS364" t="inlineStr">
        <is>
          <t/>
        </is>
      </c>
      <c r="CT364" s="2" t="inlineStr">
        <is>
          <t>artificiell medvetenhet</t>
        </is>
      </c>
      <c r="CU364" s="2" t="inlineStr">
        <is>
          <t>3</t>
        </is>
      </c>
      <c r="CV364" s="2" t="inlineStr">
        <is>
          <t/>
        </is>
      </c>
      <c r="CW364" t="inlineStr">
        <is>
          <t/>
        </is>
      </c>
    </row>
    <row r="365">
      <c r="A365" s="1" t="str">
        <f>HYPERLINK("https://iate.europa.eu/entry/result/3592150/all", "3592150")</f>
        <v>3592150</v>
      </c>
      <c r="B365" t="inlineStr">
        <is>
          <t>EDUCATION AND COMMUNICATIONS</t>
        </is>
      </c>
      <c r="C365" t="inlineStr">
        <is>
          <t>EDUCATION AND COMMUNICATIONS|information and information processing|information processing|artificial intelligence</t>
        </is>
      </c>
      <c r="D365" t="inlineStr">
        <is>
          <t>yes</t>
        </is>
      </c>
      <c r="E365" t="inlineStr">
        <is>
          <t/>
        </is>
      </c>
      <c r="F365" s="2" t="inlineStr">
        <is>
          <t>свръхинтелект|
изкуствен свръхинтелект|
суперизкуствен интелект</t>
        </is>
      </c>
      <c r="G365" s="2" t="inlineStr">
        <is>
          <t>3|
3|
3</t>
        </is>
      </c>
      <c r="H365" s="2" t="inlineStr">
        <is>
          <t xml:space="preserve">|
|
</t>
        </is>
      </c>
      <c r="I365" t="inlineStr">
        <is>
          <t>хипотетична &lt;a href="https://iate.europa.eu/entry/result/3591198/bg" target="_blank"&gt;система с ИИ&lt;/a&gt;, чиято интелигентност многократно надхвърля човешките възможности и която се счита за евентуална заплаха поради своята непредсказуемост</t>
        </is>
      </c>
      <c r="J365" s="2" t="inlineStr">
        <is>
          <t>umělá superinteligence|
superinteligence</t>
        </is>
      </c>
      <c r="K365" s="2" t="inlineStr">
        <is>
          <t>3|
3</t>
        </is>
      </c>
      <c r="L365" s="2" t="inlineStr">
        <is>
          <t xml:space="preserve">|
</t>
        </is>
      </c>
      <c r="M365" t="inlineStr">
        <is>
          <t>hypotetický softwarový systém s intelektuálními schopnostmi nadřazenými
schopnostem lidským, a to v celé téměř komplexní škále kategorií a oblastí snažení</t>
        </is>
      </c>
      <c r="N365" s="2" t="inlineStr">
        <is>
          <t>kunstig superintelligens|
superintelligens|
ASI</t>
        </is>
      </c>
      <c r="O365" s="2" t="inlineStr">
        <is>
          <t>3|
3|
3</t>
        </is>
      </c>
      <c r="P365" s="2" t="inlineStr">
        <is>
          <t xml:space="preserve">|
|
</t>
        </is>
      </c>
      <c r="Q365" t="inlineStr">
        <is>
          <t>hypotetisk softwarebaseret system med en intellektuel kapacitet, der overstiger menneskets inden for stort set alle kategorier og områder</t>
        </is>
      </c>
      <c r="R365" s="2" t="inlineStr">
        <is>
          <t>Superintelligenz|
künstliche Superintelligenz</t>
        </is>
      </c>
      <c r="S365" s="2" t="inlineStr">
        <is>
          <t>3|
3</t>
        </is>
      </c>
      <c r="T365" s="2" t="inlineStr">
        <is>
          <t xml:space="preserve">|
</t>
        </is>
      </c>
      <c r="U365" t="inlineStr">
        <is>
          <t/>
        </is>
      </c>
      <c r="V365" s="2" t="inlineStr">
        <is>
          <t>υπερευφυΐα</t>
        </is>
      </c>
      <c r="W365" s="2" t="inlineStr">
        <is>
          <t>3</t>
        </is>
      </c>
      <c r="X365" s="2" t="inlineStr">
        <is>
          <t/>
        </is>
      </c>
      <c r="Y365" t="inlineStr">
        <is>
          <t/>
        </is>
      </c>
      <c r="Z365" s="2" t="inlineStr">
        <is>
          <t>artificial superintelligence|
super intelligence|
ASI|
superintelligence</t>
        </is>
      </c>
      <c r="AA365" s="2" t="inlineStr">
        <is>
          <t>3|
1|
3|
3</t>
        </is>
      </c>
      <c r="AB365" s="2" t="inlineStr">
        <is>
          <t xml:space="preserve">|
|
|
</t>
        </is>
      </c>
      <c r="AC365" t="inlineStr">
        <is>
          <t>hypothetical software-based system with intellectual powers superior to those of humans across an
almost comprehensive range of categories and fields of endeavour</t>
        </is>
      </c>
      <c r="AD365" s="2" t="inlineStr">
        <is>
          <t>superinteligencia artificial|
superinteligencia</t>
        </is>
      </c>
      <c r="AE365" s="2" t="inlineStr">
        <is>
          <t>3|
3</t>
        </is>
      </c>
      <c r="AF365" s="2" t="inlineStr">
        <is>
          <t xml:space="preserve">|
</t>
        </is>
      </c>
      <c r="AG365" t="inlineStr">
        <is>
          <t>Potencia cognoscitiva hipotética,
integrada en &lt;a href="https://iate.europa.eu/entry/result/3591198/es" target="_blank"&gt;sistemas de inteligencia artificial&lt;/a&gt; diseñados por el ser humano,
que excedería con creces la capacidad cognitiva de este en el
razonamiento y la solución de problemas complejos en todos los ámbitos del
conocimiento.</t>
        </is>
      </c>
      <c r="AH365" s="2" t="inlineStr">
        <is>
          <t>tehissuperintellekt|
superintellekt</t>
        </is>
      </c>
      <c r="AI365" s="2" t="inlineStr">
        <is>
          <t>3|
3</t>
        </is>
      </c>
      <c r="AJ365" s="2" t="inlineStr">
        <is>
          <t xml:space="preserve">|
</t>
        </is>
      </c>
      <c r="AK365" t="inlineStr">
        <is>
          <t/>
        </is>
      </c>
      <c r="AL365" s="2" t="inlineStr">
        <is>
          <t>superäly</t>
        </is>
      </c>
      <c r="AM365" s="2" t="inlineStr">
        <is>
          <t>3</t>
        </is>
      </c>
      <c r="AN365" s="2" t="inlineStr">
        <is>
          <t/>
        </is>
      </c>
      <c r="AO365" t="inlineStr">
        <is>
          <t>hypoteettinen ohjelmistopohjainen järjestelmä, jonka älyllinen kyky ylittää ihmisen älyllisen kyvyn lähes kaikilla toiminnan aloilla</t>
        </is>
      </c>
      <c r="AP365" s="2" t="inlineStr">
        <is>
          <t>SIA|
superintelligence artificielle|
super IA|
superintelligence</t>
        </is>
      </c>
      <c r="AQ365" s="2" t="inlineStr">
        <is>
          <t>2|
3|
2|
3</t>
        </is>
      </c>
      <c r="AR365" s="2" t="inlineStr">
        <is>
          <t xml:space="preserve">|
|
|
</t>
        </is>
      </c>
      <c r="AS365" t="inlineStr">
        <is>
          <t>&lt;a href="https://iate.europa.eu/entry/result/3591198/fr" target="_blank"&gt;système d'intelligence artificielle&lt;/a&gt; hypothétique qui serait en mesure de dépasser les capacités de l'intelligence
humaine</t>
        </is>
      </c>
      <c r="AT365" s="2" t="inlineStr">
        <is>
          <t>sárintleacht shaorga</t>
        </is>
      </c>
      <c r="AU365" s="2" t="inlineStr">
        <is>
          <t>3</t>
        </is>
      </c>
      <c r="AV365" s="2" t="inlineStr">
        <is>
          <t/>
        </is>
      </c>
      <c r="AW365" t="inlineStr">
        <is>
          <t/>
        </is>
      </c>
      <c r="AX365" s="2" t="inlineStr">
        <is>
          <t>superinteligencija|
umjetna superinteligencija</t>
        </is>
      </c>
      <c r="AY365" s="2" t="inlineStr">
        <is>
          <t>3|
3</t>
        </is>
      </c>
      <c r="AZ365" s="2" t="inlineStr">
        <is>
          <t xml:space="preserve">|
</t>
        </is>
      </c>
      <c r="BA365" t="inlineStr">
        <is>
          <t>hipotetski sustav koji se temelji na softveru i koji ima veću intelektualnu snagu od ljudi u gotovo sveobuhvatnom rasponu kategorija i područja djelovanja</t>
        </is>
      </c>
      <c r="BB365" s="2" t="inlineStr">
        <is>
          <t>szuperintelligencia|
mesterséges szuperintelligencia</t>
        </is>
      </c>
      <c r="BC365" s="2" t="inlineStr">
        <is>
          <t>3|
3</t>
        </is>
      </c>
      <c r="BD365" s="2" t="inlineStr">
        <is>
          <t xml:space="preserve">|
</t>
        </is>
      </c>
      <c r="BE365" t="inlineStr">
        <is>
          <t>hipotetikus szoftver alapú rendszer, amely szinte minden kategóriában és tevékenységi területen felülmúlja az emberek intellektuális képességeit</t>
        </is>
      </c>
      <c r="BF365" s="2" t="inlineStr">
        <is>
          <t>superintelligenza artificiale|
superintelligenza</t>
        </is>
      </c>
      <c r="BG365" s="2" t="inlineStr">
        <is>
          <t>3|
3</t>
        </is>
      </c>
      <c r="BH365" s="2" t="inlineStr">
        <is>
          <t xml:space="preserve">|
</t>
        </is>
      </c>
      <c r="BI365" t="inlineStr">
        <is>
          <t>ipotetica capacità intellettiva di un&lt;a href="https://iate.europa.eu/entry/result/3591198/it" target="_blank"&gt; sistema di IA&lt;/a&gt; superiore a quella umana</t>
        </is>
      </c>
      <c r="BJ365" s="2" t="inlineStr">
        <is>
          <t>viršesnis dirbtinis intelektas</t>
        </is>
      </c>
      <c r="BK365" s="2" t="inlineStr">
        <is>
          <t>3</t>
        </is>
      </c>
      <c r="BL365" s="2" t="inlineStr">
        <is>
          <t/>
        </is>
      </c>
      <c r="BM365" t="inlineStr">
        <is>
          <t>programine įranga grindžiama hipotetinė sistema, pasižyminti intelektinėmis sąvybėmis, kurios yra viršesnės už žmogiškąjį intelektą beveik visose pastangų ketegorijose ir srityse</t>
        </is>
      </c>
      <c r="BN365" s="2" t="inlineStr">
        <is>
          <t>superintelekts|
mākslīgais superintelekts</t>
        </is>
      </c>
      <c r="BO365" s="2" t="inlineStr">
        <is>
          <t>3|
3</t>
        </is>
      </c>
      <c r="BP365" s="2" t="inlineStr">
        <is>
          <t xml:space="preserve">|
</t>
        </is>
      </c>
      <c r="BQ365" t="inlineStr">
        <is>
          <t>hipotētiska uz programmatūru balstīta sistēma ar intelektuālām spējām, kas ir lielākas par cilvēka spējām gandrīz visā kategoriju un centienu diapazonā</t>
        </is>
      </c>
      <c r="BR365" s="2" t="inlineStr">
        <is>
          <t>SIA|
superintelliġenza artifiċjali|
superintelliġenza</t>
        </is>
      </c>
      <c r="BS365" s="2" t="inlineStr">
        <is>
          <t>3|
3|
3</t>
        </is>
      </c>
      <c r="BT365" s="2" t="inlineStr">
        <is>
          <t xml:space="preserve">|
|
</t>
        </is>
      </c>
      <c r="BU365" t="inlineStr">
        <is>
          <t>sistema bbażata fuq is-software ipotetika b'setgħat intellettwali superjuri għal dawk tal-bnedmin f'firxa kważi komprensiva ta' kategoriji u oqsma ta' attivitajiet</t>
        </is>
      </c>
      <c r="BV365" s="2" t="inlineStr">
        <is>
          <t>kunstmatige superintelligentie|
superintelligentie|
bovenmenselijke intelligentie</t>
        </is>
      </c>
      <c r="BW365" s="2" t="inlineStr">
        <is>
          <t>3|
3|
3</t>
        </is>
      </c>
      <c r="BX365" s="2" t="inlineStr">
        <is>
          <t xml:space="preserve">|
|
</t>
        </is>
      </c>
      <c r="BY365" t="inlineStr">
        <is>
          <t>hypothetisch AI-systeem met intellectuele capaciteiten die de menselijke intelligentie overstijgen</t>
        </is>
      </c>
      <c r="BZ365" s="2" t="inlineStr">
        <is>
          <t>superinteligencja</t>
        </is>
      </c>
      <c r="CA365" s="2" t="inlineStr">
        <is>
          <t>3</t>
        </is>
      </c>
      <c r="CB365" s="2" t="inlineStr">
        <is>
          <t/>
        </is>
      </c>
      <c r="CC365" t="inlineStr">
        <is>
          <t>hipotetyczny oparty na programach system sztucznej inteligencji intelektualnie przewyższający człowieka w wielu aspektach</t>
        </is>
      </c>
      <c r="CD365" s="2" t="inlineStr">
        <is>
          <t>superinteligência</t>
        </is>
      </c>
      <c r="CE365" s="2" t="inlineStr">
        <is>
          <t>3</t>
        </is>
      </c>
      <c r="CF365" s="2" t="inlineStr">
        <is>
          <t/>
        </is>
      </c>
      <c r="CG365" t="inlineStr">
        <is>
          <t>Sistema hipotético baseado em &lt;i&gt;software&lt;/i&gt;, com capacidades intelectuais superiores às dos humanos e que é transversal a uma gama abrangente de categorias e domínios.</t>
        </is>
      </c>
      <c r="CH365" t="inlineStr">
        <is>
          <t/>
        </is>
      </c>
      <c r="CI365" t="inlineStr">
        <is>
          <t/>
        </is>
      </c>
      <c r="CJ365" t="inlineStr">
        <is>
          <t/>
        </is>
      </c>
      <c r="CK365" t="inlineStr">
        <is>
          <t/>
        </is>
      </c>
      <c r="CL365" t="inlineStr">
        <is>
          <t/>
        </is>
      </c>
      <c r="CM365" t="inlineStr">
        <is>
          <t/>
        </is>
      </c>
      <c r="CN365" t="inlineStr">
        <is>
          <t/>
        </is>
      </c>
      <c r="CO365" t="inlineStr">
        <is>
          <t/>
        </is>
      </c>
      <c r="CP365" s="2" t="inlineStr">
        <is>
          <t>superinteligenca|
umetna superinteligenca</t>
        </is>
      </c>
      <c r="CQ365" s="2" t="inlineStr">
        <is>
          <t>3|
3</t>
        </is>
      </c>
      <c r="CR365" s="2" t="inlineStr">
        <is>
          <t xml:space="preserve">|
</t>
        </is>
      </c>
      <c r="CS365" t="inlineStr">
        <is>
          <t>umetna inteligenca, ki (lahko) postane močnejša kot ljudje v
širšem smislu, ne samo na nekaterih področjih</t>
        </is>
      </c>
      <c r="CT365" s="2" t="inlineStr">
        <is>
          <t>artificiell superintelligens</t>
        </is>
      </c>
      <c r="CU365" s="2" t="inlineStr">
        <is>
          <t>3</t>
        </is>
      </c>
      <c r="CV365" s="2" t="inlineStr">
        <is>
          <t/>
        </is>
      </c>
      <c r="CW365" t="inlineStr">
        <is>
          <t/>
        </is>
      </c>
    </row>
    <row r="366">
      <c r="A366" s="1" t="str">
        <f>HYPERLINK("https://iate.europa.eu/entry/result/3592149/all", "3592149")</f>
        <v>3592149</v>
      </c>
      <c r="B366" t="inlineStr">
        <is>
          <t>EDUCATION AND COMMUNICATIONS</t>
        </is>
      </c>
      <c r="C366" t="inlineStr">
        <is>
          <t>EDUCATION AND COMMUNICATIONS|information and information processing</t>
        </is>
      </c>
      <c r="D366" t="inlineStr">
        <is>
          <t>yes</t>
        </is>
      </c>
      <c r="E366" t="inlineStr">
        <is>
          <t/>
        </is>
      </c>
      <c r="F366" s="2" t="inlineStr">
        <is>
          <t>символно представено правило</t>
        </is>
      </c>
      <c r="G366" s="2" t="inlineStr">
        <is>
          <t>3</t>
        </is>
      </c>
      <c r="H366" s="2" t="inlineStr">
        <is>
          <t/>
        </is>
      </c>
      <c r="I366" t="inlineStr">
        <is>
          <t>основана на символи функция или формула, вградена в система с ИИ с цел да послужи за решаване на задача</t>
        </is>
      </c>
      <c r="J366" s="2" t="inlineStr">
        <is>
          <t>symbolické pravidlo</t>
        </is>
      </c>
      <c r="K366" s="2" t="inlineStr">
        <is>
          <t>3</t>
        </is>
      </c>
      <c r="L366" s="2" t="inlineStr">
        <is>
          <t/>
        </is>
      </c>
      <c r="M366" t="inlineStr">
        <is>
          <t>funkce nebo vzorec založený na symbolech, jež je zabudován do systému umělé inteligence a určen k použití při řešení problémů</t>
        </is>
      </c>
      <c r="N366" s="2" t="inlineStr">
        <is>
          <t>symbolsk regel</t>
        </is>
      </c>
      <c r="O366" s="2" t="inlineStr">
        <is>
          <t>3</t>
        </is>
      </c>
      <c r="P366" s="2" t="inlineStr">
        <is>
          <t/>
        </is>
      </c>
      <c r="Q366" t="inlineStr">
        <is>
          <t>symbolbaseret funktion eller formel, der er integreret i et AI-system, og som anvendes til løsning af et problem</t>
        </is>
      </c>
      <c r="R366" s="2" t="inlineStr">
        <is>
          <t>symbolische Regel</t>
        </is>
      </c>
      <c r="S366" s="2" t="inlineStr">
        <is>
          <t>3</t>
        </is>
      </c>
      <c r="T366" s="2" t="inlineStr">
        <is>
          <t/>
        </is>
      </c>
      <c r="U366" t="inlineStr">
        <is>
          <t/>
        </is>
      </c>
      <c r="V366" s="2" t="inlineStr">
        <is>
          <t>συμβολικός κανόνας</t>
        </is>
      </c>
      <c r="W366" s="2" t="inlineStr">
        <is>
          <t>3</t>
        </is>
      </c>
      <c r="X366" s="2" t="inlineStr">
        <is>
          <t/>
        </is>
      </c>
      <c r="Y366" t="inlineStr">
        <is>
          <t/>
        </is>
      </c>
      <c r="Z366" s="2" t="inlineStr">
        <is>
          <t>symbolic rule</t>
        </is>
      </c>
      <c r="AA366" s="2" t="inlineStr">
        <is>
          <t>3</t>
        </is>
      </c>
      <c r="AB366" s="2" t="inlineStr">
        <is>
          <t/>
        </is>
      </c>
      <c r="AC366" t="inlineStr">
        <is>
          <t>symbol-based function or formula embedded in an AI
system for use in solving a problem</t>
        </is>
      </c>
      <c r="AD366" s="2" t="inlineStr">
        <is>
          <t>regla simbólica</t>
        </is>
      </c>
      <c r="AE366" s="2" t="inlineStr">
        <is>
          <t>3</t>
        </is>
      </c>
      <c r="AF366" s="2" t="inlineStr">
        <is>
          <t/>
        </is>
      </c>
      <c r="AG366" t="inlineStr">
        <is>
          <t>Función o fórmula basada en técnicas de representación simbólica (no numérica) del conocimiento asociadas a mecanismos con capacidad de inferir soluciones
y nuevos conocimientos a partir del conocimiento
representado.</t>
        </is>
      </c>
      <c r="AH366" s="2" t="inlineStr">
        <is>
          <t>sümbolreegel</t>
        </is>
      </c>
      <c r="AI366" s="2" t="inlineStr">
        <is>
          <t>3</t>
        </is>
      </c>
      <c r="AJ366" s="2" t="inlineStr">
        <is>
          <t/>
        </is>
      </c>
      <c r="AK366" t="inlineStr">
        <is>
          <t/>
        </is>
      </c>
      <c r="AL366" s="2" t="inlineStr">
        <is>
          <t>symbolinen sääntö</t>
        </is>
      </c>
      <c r="AM366" s="2" t="inlineStr">
        <is>
          <t>3</t>
        </is>
      </c>
      <c r="AN366" s="2" t="inlineStr">
        <is>
          <t/>
        </is>
      </c>
      <c r="AO366" t="inlineStr">
        <is>
          <t>tekoälyjärjestelmään sisällytetty symboleihin perustuva toiminto tai kaava ongelman ratkaisemiseksi</t>
        </is>
      </c>
      <c r="AP366" s="2" t="inlineStr">
        <is>
          <t>règle symbolique</t>
        </is>
      </c>
      <c r="AQ366" s="2" t="inlineStr">
        <is>
          <t>3</t>
        </is>
      </c>
      <c r="AR366" s="2" t="inlineStr">
        <is>
          <t/>
        </is>
      </c>
      <c r="AS366" t="inlineStr">
        <is>
          <t>fonction ou formule fondée sur des symboles conçue par un être humain puis intégrée dans un &lt;a href="https://iate.europa.eu/entry/result/3591198/fr" target="_blank"&gt;système d'intelligence artificielle&lt;/a&gt; afin d'être utilisée pour la résolution de problèmes</t>
        </is>
      </c>
      <c r="AT366" s="2" t="inlineStr">
        <is>
          <t>riail shiombalach</t>
        </is>
      </c>
      <c r="AU366" s="2" t="inlineStr">
        <is>
          <t>3</t>
        </is>
      </c>
      <c r="AV366" s="2" t="inlineStr">
        <is>
          <t/>
        </is>
      </c>
      <c r="AW366" t="inlineStr">
        <is>
          <t/>
        </is>
      </c>
      <c r="AX366" s="2" t="inlineStr">
        <is>
          <t>simboličko pravilo</t>
        </is>
      </c>
      <c r="AY366" s="2" t="inlineStr">
        <is>
          <t>3</t>
        </is>
      </c>
      <c r="AZ366" s="2" t="inlineStr">
        <is>
          <t/>
        </is>
      </c>
      <c r="BA366" t="inlineStr">
        <is>
          <t>funkcija ili formula koja se temelji na simbolima ugrađena u sustav umjetne inteligencije za upotrebu u rješavanju problema</t>
        </is>
      </c>
      <c r="BB366" s="2" t="inlineStr">
        <is>
          <t>szimbolikus szabály</t>
        </is>
      </c>
      <c r="BC366" s="2" t="inlineStr">
        <is>
          <t>3</t>
        </is>
      </c>
      <c r="BD366" s="2" t="inlineStr">
        <is>
          <t/>
        </is>
      </c>
      <c r="BE366" t="inlineStr">
        <is>
          <t>MI-rendszerbe ágyazott szimbólum alapú függvény vagy képlet, amelynek célja egy probléma megoldása</t>
        </is>
      </c>
      <c r="BF366" s="2" t="inlineStr">
        <is>
          <t>regola simbolica</t>
        </is>
      </c>
      <c r="BG366" s="2" t="inlineStr">
        <is>
          <t>3</t>
        </is>
      </c>
      <c r="BH366" s="2" t="inlineStr">
        <is>
          <t/>
        </is>
      </c>
      <c r="BI366" t="inlineStr">
        <is>
          <t>funzione o formula basata su simboli integrata in un sistema di AI per la risoluzione di problemi</t>
        </is>
      </c>
      <c r="BJ366" s="2" t="inlineStr">
        <is>
          <t>simbolinė taisyklė</t>
        </is>
      </c>
      <c r="BK366" s="2" t="inlineStr">
        <is>
          <t>3</t>
        </is>
      </c>
      <c r="BL366" s="2" t="inlineStr">
        <is>
          <t/>
        </is>
      </c>
      <c r="BM366" t="inlineStr">
        <is>
          <t>simboliais pagrįsta funkcija arba formulė, įdiegta DI sistemoje ir naudojama problemai spręsti</t>
        </is>
      </c>
      <c r="BN366" s="2" t="inlineStr">
        <is>
          <t>simbolisks noteikums</t>
        </is>
      </c>
      <c r="BO366" s="2" t="inlineStr">
        <is>
          <t>3</t>
        </is>
      </c>
      <c r="BP366" s="2" t="inlineStr">
        <is>
          <t/>
        </is>
      </c>
      <c r="BQ366" t="inlineStr">
        <is>
          <t>uz simboliem balstīta funkcija vai formula, kas iegulta MI sistēmā, lai to izmantotu problēmas atrisināšanai</t>
        </is>
      </c>
      <c r="BR366" s="2" t="inlineStr">
        <is>
          <t>regola simbolika</t>
        </is>
      </c>
      <c r="BS366" s="2" t="inlineStr">
        <is>
          <t>3</t>
        </is>
      </c>
      <c r="BT366" s="2" t="inlineStr">
        <is>
          <t/>
        </is>
      </c>
      <c r="BU366" t="inlineStr">
        <is>
          <t>funzjoni jew formula bbażata fuq is-simboli integrata f'sistema tal-Intelliġenza Artifiċjali li tintuża biex tissolva problema</t>
        </is>
      </c>
      <c r="BV366" s="2" t="inlineStr">
        <is>
          <t>symbolische regel</t>
        </is>
      </c>
      <c r="BW366" s="2" t="inlineStr">
        <is>
          <t>3</t>
        </is>
      </c>
      <c r="BX366" s="2" t="inlineStr">
        <is>
          <t/>
        </is>
      </c>
      <c r="BY366" t="inlineStr">
        <is>
          <t>geheel van door de mens ingevoerde functies en regels in een AI-systeem</t>
        </is>
      </c>
      <c r="BZ366" s="2" t="inlineStr">
        <is>
          <t>symboliczna reguła</t>
        </is>
      </c>
      <c r="CA366" s="2" t="inlineStr">
        <is>
          <t>3</t>
        </is>
      </c>
      <c r="CB366" s="2" t="inlineStr">
        <is>
          <t/>
        </is>
      </c>
      <c r="CC366" t="inlineStr">
        <is>
          <t>oparta na symbolu funkcja lub formuła wbudowana w system sztucznej inteligencji wykorzystywana do rozwiązania określonego problemu</t>
        </is>
      </c>
      <c r="CD366" s="2" t="inlineStr">
        <is>
          <t>regra simbólica</t>
        </is>
      </c>
      <c r="CE366" s="2" t="inlineStr">
        <is>
          <t>3</t>
        </is>
      </c>
      <c r="CF366" s="2" t="inlineStr">
        <is>
          <t/>
        </is>
      </c>
      <c r="CG366" t="inlineStr">
        <is>
          <t>Função ou fórmula integrada num &lt;a href="https://iate.europa.eu/entry/result/3591198/pt" target="_blank"&gt;sistema de IA&lt;/a&gt; utilizado para resolver um problema.</t>
        </is>
      </c>
      <c r="CH366" t="inlineStr">
        <is>
          <t/>
        </is>
      </c>
      <c r="CI366" t="inlineStr">
        <is>
          <t/>
        </is>
      </c>
      <c r="CJ366" t="inlineStr">
        <is>
          <t/>
        </is>
      </c>
      <c r="CK366" t="inlineStr">
        <is>
          <t/>
        </is>
      </c>
      <c r="CL366" t="inlineStr">
        <is>
          <t/>
        </is>
      </c>
      <c r="CM366" t="inlineStr">
        <is>
          <t/>
        </is>
      </c>
      <c r="CN366" t="inlineStr">
        <is>
          <t/>
        </is>
      </c>
      <c r="CO366" t="inlineStr">
        <is>
          <t/>
        </is>
      </c>
      <c r="CP366" s="2" t="inlineStr">
        <is>
          <t>simbolično pravilo</t>
        </is>
      </c>
      <c r="CQ366" s="2" t="inlineStr">
        <is>
          <t>3</t>
        </is>
      </c>
      <c r="CR366" s="2" t="inlineStr">
        <is>
          <t/>
        </is>
      </c>
      <c r="CS366" t="inlineStr">
        <is>
          <t/>
        </is>
      </c>
      <c r="CT366" s="2" t="inlineStr">
        <is>
          <t>symbolisk regel</t>
        </is>
      </c>
      <c r="CU366" s="2" t="inlineStr">
        <is>
          <t>3</t>
        </is>
      </c>
      <c r="CV366" s="2" t="inlineStr">
        <is>
          <t/>
        </is>
      </c>
      <c r="CW366" t="inlineStr">
        <is>
          <t/>
        </is>
      </c>
    </row>
    <row r="367">
      <c r="A367" s="1" t="str">
        <f>HYPERLINK("https://iate.europa.eu/entry/result/136859/all", "136859")</f>
        <v>136859</v>
      </c>
      <c r="B367" t="inlineStr">
        <is>
          <t>EDUCATION AND COMMUNICATIONS</t>
        </is>
      </c>
      <c r="C367" t="inlineStr">
        <is>
          <t>EDUCATION AND COMMUNICATIONS|information and information processing|information processing|artificial intelligence</t>
        </is>
      </c>
      <c r="D367" t="inlineStr">
        <is>
          <t>yes</t>
        </is>
      </c>
      <c r="E367" t="inlineStr">
        <is>
          <t/>
        </is>
      </c>
      <c r="F367" s="2" t="inlineStr">
        <is>
          <t>цифров модел</t>
        </is>
      </c>
      <c r="G367" s="2" t="inlineStr">
        <is>
          <t>3</t>
        </is>
      </c>
      <c r="H367" s="2" t="inlineStr">
        <is>
          <t/>
        </is>
      </c>
      <c r="I367" t="inlineStr">
        <is>
          <t>изготвена чрез техники за &lt;a href="https://iate.europa.eu/entry/slideshow/1625044330922/1439372/bg" target="_blank"&gt;машинно самообучение&lt;/a&gt; математическа формула, използвана от&lt;a href="https://iate.europa.eu/entry/result/3591198/bg" target="_blank"&gt; системата с ИИ&lt;/a&gt; за намиране на най-доброто решение въз основа на данните</t>
        </is>
      </c>
      <c r="J367" s="2" t="inlineStr">
        <is>
          <t>numerický model</t>
        </is>
      </c>
      <c r="K367" s="2" t="inlineStr">
        <is>
          <t>3</t>
        </is>
      </c>
      <c r="L367" s="2" t="inlineStr">
        <is>
          <t/>
        </is>
      </c>
      <c r="M367" t="inlineStr">
        <is>
          <t>matematický vzorec odvozený z &lt;a href="https://iate.europa.eu/entry/result/3592143/cs" target="_blank"&gt;usuzování ze znalostí&lt;/a&gt; nebo zpracování
informací systémem umělé inteligence a použitý pro výpočet rozhodnutí&lt;sup&gt;1&lt;/sup&gt; nebo vytvoření potřebného výsledku&lt;sup&gt;2&lt;/sup&gt;</t>
        </is>
      </c>
      <c r="N367" s="2" t="inlineStr">
        <is>
          <t>numerisk model</t>
        </is>
      </c>
      <c r="O367" s="2" t="inlineStr">
        <is>
          <t>3</t>
        </is>
      </c>
      <c r="P367" s="2" t="inlineStr">
        <is>
          <t/>
        </is>
      </c>
      <c r="Q367" t="inlineStr">
        <is>
          <t>matematisk formel, der er baseret på et AI-systems &lt;a href="https://iate.europa.eu/entry/result/3592143/da" target="_blank"&gt;videnræsonnement&lt;/a&gt; eller behandling af oplysninger, og som anvendes til at beregne en beslutning eller opnå et ønsket resultat</t>
        </is>
      </c>
      <c r="R367" s="2" t="inlineStr">
        <is>
          <t>numerisches Modell</t>
        </is>
      </c>
      <c r="S367" s="2" t="inlineStr">
        <is>
          <t>3</t>
        </is>
      </c>
      <c r="T367" s="2" t="inlineStr">
        <is>
          <t/>
        </is>
      </c>
      <c r="U367" t="inlineStr">
        <is>
          <t/>
        </is>
      </c>
      <c r="V367" s="2" t="inlineStr">
        <is>
          <t>αριθμητικό μοντέλο</t>
        </is>
      </c>
      <c r="W367" s="2" t="inlineStr">
        <is>
          <t>3</t>
        </is>
      </c>
      <c r="X367" s="2" t="inlineStr">
        <is>
          <t/>
        </is>
      </c>
      <c r="Y367" t="inlineStr">
        <is>
          <t/>
        </is>
      </c>
      <c r="Z367" s="2" t="inlineStr">
        <is>
          <t>numeric model</t>
        </is>
      </c>
      <c r="AA367" s="2" t="inlineStr">
        <is>
          <t>3</t>
        </is>
      </c>
      <c r="AB367" s="2" t="inlineStr">
        <is>
          <t/>
        </is>
      </c>
      <c r="AC367" t="inlineStr">
        <is>
          <t>mathematical formula derived from &lt;a href="https://iate.europa.eu/entry/result/3592143/en" target="_blank"&gt;knowledge reasoning&lt;/a&gt; or processing of information by an AI system and used to compute a decision&lt;sup&gt;1&lt;/sup&gt; or produce a
desired outcome&lt;sup&gt;2&lt;/sup&gt;</t>
        </is>
      </c>
      <c r="AD367" s="2" t="inlineStr">
        <is>
          <t>modelo numérico</t>
        </is>
      </c>
      <c r="AE367" s="2" t="inlineStr">
        <is>
          <t>3</t>
        </is>
      </c>
      <c r="AF367" s="2" t="inlineStr">
        <is>
          <t/>
        </is>
      </c>
      <c r="AG367" t="inlineStr">
        <is>
          <t>Fórmula matemática que un&lt;a href="https://iate.europa.eu/entry/result/3591198/es" target="_blank"&gt; sistema de inteligencia artificial&lt;/a&gt; deriva del &lt;a href="https://iate.europa.eu/entry/result/3592143/es" target="_blank"&gt;razonamiento a partir del conocimiento&lt;/a&gt; o del tratamiento de datos con el fin de tomar una decisión o de producir el resultado perseguido por el sistema.</t>
        </is>
      </c>
      <c r="AH367" s="2" t="inlineStr">
        <is>
          <t>arvmudel|
digitaalne mudel|
numbriline mudel</t>
        </is>
      </c>
      <c r="AI367" s="2" t="inlineStr">
        <is>
          <t>2|
2|
3</t>
        </is>
      </c>
      <c r="AJ367" s="2" t="inlineStr">
        <is>
          <t>|
|
preferred</t>
        </is>
      </c>
      <c r="AK367" t="inlineStr">
        <is>
          <t/>
        </is>
      </c>
      <c r="AL367" s="2" t="inlineStr">
        <is>
          <t>numeerinen malli</t>
        </is>
      </c>
      <c r="AM367" s="2" t="inlineStr">
        <is>
          <t>3</t>
        </is>
      </c>
      <c r="AN367" s="2" t="inlineStr">
        <is>
          <t/>
        </is>
      </c>
      <c r="AO367" t="inlineStr">
        <is>
          <t>tekoälyjärjestelmän tuottama matemaattinen kaava, jonka avulla se päättää, mikä on paras toimintatapa</t>
        </is>
      </c>
      <c r="AP367" s="2" t="inlineStr">
        <is>
          <t>modèle numérique</t>
        </is>
      </c>
      <c r="AQ367" s="2" t="inlineStr">
        <is>
          <t>3</t>
        </is>
      </c>
      <c r="AR367" s="2" t="inlineStr">
        <is>
          <t/>
        </is>
      </c>
      <c r="AS367" t="inlineStr">
        <is>
          <t>formule mathématique qu'un &lt;a href="https://iate.europa.eu/entry/result/3591198/fr" target="_blank"&gt;système d'intelligence artificielle&lt;/a&gt; dérive du &lt;a href="https://iate.europa.eu/entry/result/3592143/fr" target="_blank"&gt;raisonnement sur les connaissances&lt;/a&gt; ou du traitement d'informations afin de calculer une décision ou de produire un résultat souhaité</t>
        </is>
      </c>
      <c r="AT367" s="2" t="inlineStr">
        <is>
          <t>samhail uimhriúil</t>
        </is>
      </c>
      <c r="AU367" s="2" t="inlineStr">
        <is>
          <t>3</t>
        </is>
      </c>
      <c r="AV367" s="2" t="inlineStr">
        <is>
          <t/>
        </is>
      </c>
      <c r="AW367" t="inlineStr">
        <is>
          <t/>
        </is>
      </c>
      <c r="AX367" s="2" t="inlineStr">
        <is>
          <t>numerički model</t>
        </is>
      </c>
      <c r="AY367" s="2" t="inlineStr">
        <is>
          <t>3</t>
        </is>
      </c>
      <c r="AZ367" s="2" t="inlineStr">
        <is>
          <t/>
        </is>
      </c>
      <c r="BA367" t="inlineStr">
        <is>
          <t>matematička formula koju sustav umjetne inteligencije izvodi zaključivanjem na temelju znanja ili obradom informacija i koja se upotrebljava za izračun odluke ili postizanje željenog ishoda</t>
        </is>
      </c>
      <c r="BB367" s="2" t="inlineStr">
        <is>
          <t>numerikus modell</t>
        </is>
      </c>
      <c r="BC367" s="2" t="inlineStr">
        <is>
          <t>3</t>
        </is>
      </c>
      <c r="BD367" s="2" t="inlineStr">
        <is>
          <t/>
        </is>
      </c>
      <c r="BE367" t="inlineStr">
        <is>
          <t>a mesterséges intelligencia összefüggésében az egyik lehetséges
módszer, amely alapján az &lt;a href="https://iate.europa.eu/entry/slideshow/1626271547638/3591198/hu" target="_blank"&gt;MI-rendszer&lt;/a&gt; eldönti, hogy a kívánt cél eléréséhez
melyek a leghatékonyabb intézkedések</t>
        </is>
      </c>
      <c r="BF367" s="2" t="inlineStr">
        <is>
          <t>modello numerico</t>
        </is>
      </c>
      <c r="BG367" s="2" t="inlineStr">
        <is>
          <t>3</t>
        </is>
      </c>
      <c r="BH367" s="2" t="inlineStr">
        <is>
          <t/>
        </is>
      </c>
      <c r="BI367" t="inlineStr">
        <is>
          <t>formula matematica che un &lt;a href="https://iate.europa.eu/entry/result/3591198/it" target="_blank"&gt;sistema di intelligenza artificiale &lt;/a&gt;ricava dal &lt;a href="https://iate.europa.eu/entry/result/3592143/it" target="_blank"&gt;ragionamento basato sulle conoscenze &lt;/a&gt;o dall'elaborazione delle informazioni al fine di decidere quale sia l'azione migliore da intraprendere</t>
        </is>
      </c>
      <c r="BJ367" s="2" t="inlineStr">
        <is>
          <t>skaitmeninis modelis</t>
        </is>
      </c>
      <c r="BK367" s="2" t="inlineStr">
        <is>
          <t>3</t>
        </is>
      </c>
      <c r="BL367" s="2" t="inlineStr">
        <is>
          <t/>
        </is>
      </c>
      <c r="BM367" t="inlineStr">
        <is>
          <t>matematinė formulė, išvesta DI sistemai atlikus žinių loginę analizę arba jai tvarkant informaciją ir naudojama sprendimui apskaičiuoti arba norimam rezultatui pasiekti</t>
        </is>
      </c>
      <c r="BN367" s="2" t="inlineStr">
        <is>
          <t>skaitliskais modelis</t>
        </is>
      </c>
      <c r="BO367" s="2" t="inlineStr">
        <is>
          <t>3</t>
        </is>
      </c>
      <c r="BP367" s="2" t="inlineStr">
        <is>
          <t/>
        </is>
      </c>
      <c r="BQ367" t="inlineStr">
        <is>
          <t>matemātiska formula, kas atvasināta no &lt;a href="https://iate.europa.eu/entry/result/3592143/en-lv" target="_blank"&gt;zināšanu spriešanas&lt;/a&gt; vai informācijas apstrādes, ko veic MI sistēma, un ko izmanto, lai aprēķinātu lēmumu vai izveidotu vēlamo rezultātu</t>
        </is>
      </c>
      <c r="BR367" s="2" t="inlineStr">
        <is>
          <t>mudell numeriku</t>
        </is>
      </c>
      <c r="BS367" s="2" t="inlineStr">
        <is>
          <t>3</t>
        </is>
      </c>
      <c r="BT367" s="2" t="inlineStr">
        <is>
          <t/>
        </is>
      </c>
      <c r="BU367" t="inlineStr">
        <is>
          <t>formula matematika dderivata minn &lt;a href="http://iate.europa.eu/entry/result/3592143/mt" target="_blank"&gt;raġunament ibbażat fuq l-għarfien&lt;/a&gt; jew ipproċessar tal-informazzjoni minn sistema tal-Intelliġenza Artifiċjali u użata biex tiġi kkomputata deċiżjoni&lt;sup&gt;1&lt;/sup&gt; jew jiġi prodott eżitu mixtieq&lt;sup&gt;2&lt;/sup&gt;</t>
        </is>
      </c>
      <c r="BV367" s="2" t="inlineStr">
        <is>
          <t>numeriek model</t>
        </is>
      </c>
      <c r="BW367" s="2" t="inlineStr">
        <is>
          <t>3</t>
        </is>
      </c>
      <c r="BX367" s="2" t="inlineStr">
        <is>
          <t/>
        </is>
      </c>
      <c r="BY367" t="inlineStr">
        <is>
          <t>wiskundige beschrijving van een systeem; vereenvoudigde voorstelling, beschrijving of nabootsing van (een deel van) de werkelijkheid, die als doel heeft de werkelijkheid beter te begrijpen</t>
        </is>
      </c>
      <c r="BZ367" s="2" t="inlineStr">
        <is>
          <t>model numeryczny</t>
        </is>
      </c>
      <c r="CA367" s="2" t="inlineStr">
        <is>
          <t>3</t>
        </is>
      </c>
      <c r="CB367" s="2" t="inlineStr">
        <is>
          <t/>
        </is>
      </c>
      <c r="CC367" t="inlineStr">
        <is>
          <t>matematyczna formuła wyprowadzona z &lt;a href="https://iate.europa.eu/entry/result/3592143/pl" target="_blank"&gt;rozumowania SI opartego na wiedzy&lt;/a&gt; lub przetwarzania informacji przez system sztucznej inteligencji i wykorzystywana do wygenerowania określonej decyzji lub uzyskania pożądanego efektu</t>
        </is>
      </c>
      <c r="CD367" s="2" t="inlineStr">
        <is>
          <t>modelo numérico</t>
        </is>
      </c>
      <c r="CE367" s="2" t="inlineStr">
        <is>
          <t>3</t>
        </is>
      </c>
      <c r="CF367" s="2" t="inlineStr">
        <is>
          <t/>
        </is>
      </c>
      <c r="CG367" t="inlineStr">
        <is>
          <t>Fórmula matemática derivada do &lt;a href="https://iate.europa.eu/entry/result/3592143/pt" target="_blank"&gt;raciocínio baseado no conhecimento&lt;/a&gt; ou do processamento de informação feitos por um &lt;a href="https://iate.europa.eu/entry/result/3591198/pt" target="_blank"&gt;sistema de IA&lt;/a&gt; e utilizada para calcular uma decisão ou produzir um resultado desejado a partir dos dados.</t>
        </is>
      </c>
      <c r="CH367" s="2" t="inlineStr">
        <is>
          <t>model numeric</t>
        </is>
      </c>
      <c r="CI367" s="2" t="inlineStr">
        <is>
          <t>3</t>
        </is>
      </c>
      <c r="CJ367" s="2" t="inlineStr">
        <is>
          <t/>
        </is>
      </c>
      <c r="CK367" t="inlineStr">
        <is>
          <t>formulă
matematică pe care un &lt;a href="https://iate.europa.eu/entry/result/3591198/ro" target="_blank"&gt;sistem de inteligență artificială&lt;/a&gt; o derivă din &lt;a href="https://iate.europa.eu/entry/result/3592143/all" target="_blank"&gt;raționarea în ceea ce privește cunoștințele&lt;/a&gt; sau din prelucrarea de informații pentru a
calcula sau a produce un rezultat dorit</t>
        </is>
      </c>
      <c r="CL367" s="2" t="inlineStr">
        <is>
          <t>numerický model</t>
        </is>
      </c>
      <c r="CM367" s="2" t="inlineStr">
        <is>
          <t>3</t>
        </is>
      </c>
      <c r="CN367" s="2" t="inlineStr">
        <is>
          <t/>
        </is>
      </c>
      <c r="CO367" t="inlineStr">
        <is>
          <t>matematický
vzorec, ktorý umelá inteligencia vytvorí na základe &lt;a href="https://iate.europa.eu/entry/result/3592143/sk" target="_blank"&gt;odvodzovania z poznatkov&lt;/a&gt;
alebo spracovania informácií, aby mohla vypočítať rozhodnutie, resp. rozhodnúť
o najvhodnejšom kroku</t>
        </is>
      </c>
      <c r="CP367" s="2" t="inlineStr">
        <is>
          <t>numerični model</t>
        </is>
      </c>
      <c r="CQ367" s="2" t="inlineStr">
        <is>
          <t>3</t>
        </is>
      </c>
      <c r="CR367" s="2" t="inlineStr">
        <is>
          <t/>
        </is>
      </c>
      <c r="CS367" t="inlineStr">
        <is>
          <t/>
        </is>
      </c>
      <c r="CT367" s="2" t="inlineStr">
        <is>
          <t>numerisk modell</t>
        </is>
      </c>
      <c r="CU367" s="2" t="inlineStr">
        <is>
          <t>3</t>
        </is>
      </c>
      <c r="CV367" s="2" t="inlineStr">
        <is>
          <t/>
        </is>
      </c>
      <c r="CW367" t="inlineStr">
        <is>
          <t/>
        </is>
      </c>
    </row>
    <row r="368">
      <c r="A368" s="1" t="str">
        <f>HYPERLINK("https://iate.europa.eu/entry/result/1709878/all", "1709878")</f>
        <v>1709878</v>
      </c>
      <c r="B368" t="inlineStr">
        <is>
          <t>EDUCATION AND COMMUNICATIONS</t>
        </is>
      </c>
      <c r="C368" t="inlineStr">
        <is>
          <t>EDUCATION AND COMMUNICATIONS|information and information processing|information processing|artificial intelligence</t>
        </is>
      </c>
      <c r="D368" t="inlineStr">
        <is>
          <t>yes</t>
        </is>
      </c>
      <c r="E368" t="inlineStr">
        <is>
          <t/>
        </is>
      </c>
      <c r="F368" s="2" t="inlineStr">
        <is>
          <t>несправедливо предубеждение</t>
        </is>
      </c>
      <c r="G368" s="2" t="inlineStr">
        <is>
          <t>3</t>
        </is>
      </c>
      <c r="H368" s="2" t="inlineStr">
        <is>
          <t/>
        </is>
      </c>
      <c r="I368" t="inlineStr">
        <is>
          <t>преднамерено или непреднамерено отрицателно предубеждение в рамките на &lt;a href="https://iate.europa.eu/entry/result/3591198/bg" target="_blank"&gt;система с ИИ&lt;/a&gt;, което може доведе до дискриминационни и/или несправедливи резултати</t>
        </is>
      </c>
      <c r="J368" s="2" t="inlineStr">
        <is>
          <t>nespravedlivá podjatost</t>
        </is>
      </c>
      <c r="K368" s="2" t="inlineStr">
        <is>
          <t>2</t>
        </is>
      </c>
      <c r="L368" s="2" t="inlineStr">
        <is>
          <t/>
        </is>
      </c>
      <c r="M368" t="inlineStr">
        <is>
          <t>zkreslení, jež má za následek diskriminační nebo
nespravedlivé výsledky</t>
        </is>
      </c>
      <c r="N368" s="2" t="inlineStr">
        <is>
          <t>unfair bias|
urimelig skævhed</t>
        </is>
      </c>
      <c r="O368" s="2" t="inlineStr">
        <is>
          <t>3|
3</t>
        </is>
      </c>
      <c r="P368" s="2" t="inlineStr">
        <is>
          <t xml:space="preserve">|
</t>
        </is>
      </c>
      <c r="Q368" t="inlineStr">
        <is>
          <t>overtrædelse af visse gruppers ret til lighed og ikkeforskelsbehandling på grund af anvendelse af uddannelsesdata, der ikke er tilstrækkeligt inklusive eller repræsentative til at oplære AI-systemer</t>
        </is>
      </c>
      <c r="R368" s="2" t="inlineStr">
        <is>
          <t>unfaire Verzerrung</t>
        </is>
      </c>
      <c r="S368" s="2" t="inlineStr">
        <is>
          <t>3</t>
        </is>
      </c>
      <c r="T368" s="2" t="inlineStr">
        <is>
          <t/>
        </is>
      </c>
      <c r="U368" t="inlineStr">
        <is>
          <t>Verzerrung in einem
KI-System &lt;a href="/entry/result/3591198/all" id="ENTRY_TO_ENTRY_CONVERTER" target="_blank"&gt;IATE:3591198&lt;/a&gt;, die zu diskriminierenden und/oder unlauteren
Ergebnissen führt, d.h. bestimmte Gruppen oder
Personen benachteiligt bzw. bevorzugt</t>
        </is>
      </c>
      <c r="V368" s="2" t="inlineStr">
        <is>
          <t>αθέμιτη μεροληψία</t>
        </is>
      </c>
      <c r="W368" s="2" t="inlineStr">
        <is>
          <t>3</t>
        </is>
      </c>
      <c r="X368" s="2" t="inlineStr">
        <is>
          <t/>
        </is>
      </c>
      <c r="Y368" t="inlineStr">
        <is>
          <t>ακούσιες άμεσες και έμμεσες προκαταλήψεις και διακρίσεις κατά ομάδων ή ανθρώπων οφειλόμενες στη χρήση δεδομένων από συστήματα ΤΝ που περιλαμβάνουν εκ παραδρομής προϋπάρχοντα
σφάλματα μεροληψίας, είναι ελλιπή ή βασίζονται σε ακατάλληλα μοντέλα διακυβέρνησης</t>
        </is>
      </c>
      <c r="Z368" s="2" t="inlineStr">
        <is>
          <t>unfair bias</t>
        </is>
      </c>
      <c r="AA368" s="2" t="inlineStr">
        <is>
          <t>3</t>
        </is>
      </c>
      <c r="AB368" s="2" t="inlineStr">
        <is>
          <t/>
        </is>
      </c>
      <c r="AC368" t="inlineStr">
        <is>
          <t>unbalanced or insufficiently inclusive training data generating unfair decisions by an AI system that favour some group/s over another/others</t>
        </is>
      </c>
      <c r="AD368" s="2" t="inlineStr">
        <is>
          <t>sesgo injusto</t>
        </is>
      </c>
      <c r="AE368" s="2" t="inlineStr">
        <is>
          <t>3</t>
        </is>
      </c>
      <c r="AF368" s="2" t="inlineStr">
        <is>
          <t/>
        </is>
      </c>
      <c r="AG368" t="inlineStr">
        <is>
          <t>Situación que se produce en los &lt;a href="https://iate.europa.eu/entry/result/3591198/es" target="_blank"&gt;sistemas de inteligencia artificial&lt;/a&gt; como consecuencia de la utilización de conjuntos de datos (de entrenamiento o de funcionamiento) que presentan sesgos históricos inadvertidos, lagunas o modelos de gestión incorrectos, con el resultado de que se generan o mantienen prejuicios y discriminaciones contra determinados grupos o personas.</t>
        </is>
      </c>
      <c r="AH368" s="2" t="inlineStr">
        <is>
          <t>ebaõiglane kallutatus</t>
        </is>
      </c>
      <c r="AI368" s="2" t="inlineStr">
        <is>
          <t>3</t>
        </is>
      </c>
      <c r="AJ368" s="2" t="inlineStr">
        <is>
          <t/>
        </is>
      </c>
      <c r="AK368" t="inlineStr">
        <is>
          <t>olukord, kus tasakaalustamata või ebapiisavalt kaasav treeningandmestik viib tehisintellekti ebaõiglaste otsusteni, mis eelistavad mõnda(sid) gruppi(gruppe) teis(t)ele</t>
        </is>
      </c>
      <c r="AL368" s="2" t="inlineStr">
        <is>
          <t>epäoikeudenmukainen puolueellisuus</t>
        </is>
      </c>
      <c r="AM368" s="2" t="inlineStr">
        <is>
          <t>3</t>
        </is>
      </c>
      <c r="AN368" s="2" t="inlineStr">
        <is>
          <t/>
        </is>
      </c>
      <c r="AO368" t="inlineStr">
        <is>
          <t>tekoälyjärjestelmän vääristymä, joka voi johtaa syrjiviin ja/tai epäoikeudenmukaisiin tuloksiin</t>
        </is>
      </c>
      <c r="AP368" s="2" t="inlineStr">
        <is>
          <t>biais injustes</t>
        </is>
      </c>
      <c r="AQ368" s="2" t="inlineStr">
        <is>
          <t>3</t>
        </is>
      </c>
      <c r="AR368" s="2" t="inlineStr">
        <is>
          <t/>
        </is>
      </c>
      <c r="AS368" t="inlineStr">
        <is>
          <t>violation du droit à l'égalité et à la non-discrimination à l'encontre de certains groupes de personnes due à l'utilisation de données insuffisamment inclusives ou représentatives pour
entraîner des &lt;a href="https://iate.europa.eu/entry/result/3591198/fr" target="_blank"&gt;systèmes d'intelligence artificielle&lt;/a&gt;</t>
        </is>
      </c>
      <c r="AT368" s="2" t="inlineStr">
        <is>
          <t>laofacht éagórach</t>
        </is>
      </c>
      <c r="AU368" s="2" t="inlineStr">
        <is>
          <t>3</t>
        </is>
      </c>
      <c r="AV368" s="2" t="inlineStr">
        <is>
          <t/>
        </is>
      </c>
      <c r="AW368" t="inlineStr">
        <is>
          <t/>
        </is>
      </c>
      <c r="AX368" s="2" t="inlineStr">
        <is>
          <t>nepravedna pristranost</t>
        </is>
      </c>
      <c r="AY368" s="2" t="inlineStr">
        <is>
          <t>3</t>
        </is>
      </c>
      <c r="AZ368" s="2" t="inlineStr">
        <is>
          <t/>
        </is>
      </c>
      <c r="BA368" t="inlineStr">
        <is>
          <t>nedovoljno uključivi podaci za osposobljavanje koji dovode do nepravednih odluka sustava umjetne inteligencije kojima se neka skupina ili skupine stavljaju u povoljniji položaj u odnosu na drugu/druge</t>
        </is>
      </c>
      <c r="BB368" s="2" t="inlineStr">
        <is>
          <t>méltánytalan torzítás</t>
        </is>
      </c>
      <c r="BC368" s="2" t="inlineStr">
        <is>
          <t>3</t>
        </is>
      </c>
      <c r="BD368" s="2" t="inlineStr">
        <is>
          <t/>
        </is>
      </c>
      <c r="BE368" t="inlineStr">
        <is>
          <t>&lt;a href="https://iate.europa.eu/entry/slideshow/1625492119994/3591198/hu" target="_blank"&gt;MI-rendszerekben&lt;/a&gt; bekövetkező, hátrányosan
megkülönböztető jellegű és/vagy méltánytalan eredményekhez vezető torzítás</t>
        </is>
      </c>
      <c r="BF368" s="2" t="inlineStr">
        <is>
          <t>distorsioni inique|
unfair bias</t>
        </is>
      </c>
      <c r="BG368" s="2" t="inlineStr">
        <is>
          <t>3|
3</t>
        </is>
      </c>
      <c r="BH368" s="2" t="inlineStr">
        <is>
          <t xml:space="preserve">|
</t>
        </is>
      </c>
      <c r="BI368" t="inlineStr">
        <is>
          <t>discriminazioni operate da un sistema di intelligenza artificiale dovute al fatto che l'algoritmo di funzionamento pone in posizione di svantaggio determinati utenti o categorie di utenti a favore di altri</t>
        </is>
      </c>
      <c r="BJ368" s="2" t="inlineStr">
        <is>
          <t>nepagrįstas šališkumas</t>
        </is>
      </c>
      <c r="BK368" s="2" t="inlineStr">
        <is>
          <t>3</t>
        </is>
      </c>
      <c r="BL368" s="2" t="inlineStr">
        <is>
          <t/>
        </is>
      </c>
      <c r="BM368" t="inlineStr">
        <is>
          <t>nesubalansuoti arba nepakankamai įtraukūs mokymui skirti duomenys, kuriais remdamasi DI sistema priima nesąžiningus sprendimus, kurie yra palankesni tam tikroms grupėms</t>
        </is>
      </c>
      <c r="BN368" s="2" t="inlineStr">
        <is>
          <t>neobjektivitāte</t>
        </is>
      </c>
      <c r="BO368" s="2" t="inlineStr">
        <is>
          <t>3</t>
        </is>
      </c>
      <c r="BP368" s="2" t="inlineStr">
        <is>
          <t/>
        </is>
      </c>
      <c r="BQ368" t="inlineStr">
        <is>
          <t>nelīdzsvaroti vai nepietiekami iekļaujoši dati, kuru dēļ MI sistēma pieņem neobjektīvus lēmumus, kas dod priekšroku kādai grupai vai grupām</t>
        </is>
      </c>
      <c r="BR368" s="2" t="inlineStr">
        <is>
          <t>preġudizzju inġust</t>
        </is>
      </c>
      <c r="BS368" s="2" t="inlineStr">
        <is>
          <t>3</t>
        </is>
      </c>
      <c r="BT368" s="2" t="inlineStr">
        <is>
          <t/>
        </is>
      </c>
      <c r="BU368" t="inlineStr">
        <is>
          <t>data ta' taħriġ żbilanċjata jew mhux inklużiva biżżejjed li tiġġenera deċiżjonijiet inġusti minn sistema tal-Intelliġenza Artifiċjali li jiffavorixxu xi grupp(i) fuq ieħor/oħrajn</t>
        </is>
      </c>
      <c r="BV368" s="2" t="inlineStr">
        <is>
          <t>onrechtvaardige vertekening</t>
        </is>
      </c>
      <c r="BW368" s="2" t="inlineStr">
        <is>
          <t>3</t>
        </is>
      </c>
      <c r="BX368" s="2" t="inlineStr">
        <is>
          <t/>
        </is>
      </c>
      <c r="BY368" t="inlineStr">
        <is>
          <t>ongewenst resultaat dat door een AI-systeem geproduceerd wordt, doordat niet-representatieve en niet-inclusieve gegevens gebruikt zijn voor het trainen van het AI-systeem, waardoor het recht op gelijke behandeling en het beginsel van non-discriminatie geschonden worden</t>
        </is>
      </c>
      <c r="BZ368" s="2" t="inlineStr">
        <is>
          <t>niesprawiedliwa stronniczość</t>
        </is>
      </c>
      <c r="CA368" s="2" t="inlineStr">
        <is>
          <t>2</t>
        </is>
      </c>
      <c r="CB368" s="2" t="inlineStr">
        <is>
          <t/>
        </is>
      </c>
      <c r="CC368" t="inlineStr">
        <is>
          <t>niewyważone lub niedostatecznie sprzyjające włączeniu społecznemu dane treningowe generujące stronnicze decyzje ze strony systemów sztucznej inteligencji faworyzujące niektóre grupy kosztem innych</t>
        </is>
      </c>
      <c r="CD368" s="2" t="inlineStr">
        <is>
          <t>enviesamento injusto</t>
        </is>
      </c>
      <c r="CE368" s="2" t="inlineStr">
        <is>
          <t>3</t>
        </is>
      </c>
      <c r="CF368" s="2" t="inlineStr">
        <is>
          <t/>
        </is>
      </c>
      <c r="CG368" t="inlineStr">
        <is>
          <t>Tendência parcial que pode surgir num &lt;a href="https://iate.europa.eu/entry/result/3591198/pt" target="_blank"&gt;sistema de IA&lt;/a&gt;, a qual gera decisões discriminatórias e injustas num sentido em detrimento de outro.</t>
        </is>
      </c>
      <c r="CH368" s="2" t="inlineStr">
        <is>
          <t>prejudecată inechitabilă|
judecată părtinitoare neechitabilă|
bias nedrept</t>
        </is>
      </c>
      <c r="CI368" s="2" t="inlineStr">
        <is>
          <t>2|
2|
2</t>
        </is>
      </c>
      <c r="CJ368" s="2" t="inlineStr">
        <is>
          <t xml:space="preserve">|
|
</t>
        </is>
      </c>
      <c r="CK368" t="inlineStr">
        <is>
          <t>fenomenul prin care date de antrenare
neechilibrate sau insuficient de incluzive generează decizii neechitabile
din partea unui &lt;a href="https://iate.europa.eu/entry/result/3591198/ro" target="_blank"&gt;sistem de inteligență artificială&lt;/a&gt; favorizând un
grup/unele grupuri în detrimentul altuia/altora</t>
        </is>
      </c>
      <c r="CL368" s="2" t="inlineStr">
        <is>
          <t>nespravodlivá zaujatosť</t>
        </is>
      </c>
      <c r="CM368" s="2" t="inlineStr">
        <is>
          <t>3</t>
        </is>
      </c>
      <c r="CN368" s="2" t="inlineStr">
        <is>
          <t/>
        </is>
      </c>
      <c r="CO368" t="inlineStr">
        <is>
          <t>zaujatosť (t. j. sklon
k predsudkom v prospech alebo neprospech koho/čoho) systému umelej
inteligencie, ktorá vedie k diskriminačným a/alebo nespravodlivým výsledkom</t>
        </is>
      </c>
      <c r="CP368" s="2" t="inlineStr">
        <is>
          <t>nepoštena pristranskost</t>
        </is>
      </c>
      <c r="CQ368" s="2" t="inlineStr">
        <is>
          <t>3</t>
        </is>
      </c>
      <c r="CR368" s="2" t="inlineStr">
        <is>
          <t/>
        </is>
      </c>
      <c r="CS368" t="inlineStr">
        <is>
          <t/>
        </is>
      </c>
      <c r="CT368" s="2" t="inlineStr">
        <is>
          <t>orättvis snedvridning</t>
        </is>
      </c>
      <c r="CU368" s="2" t="inlineStr">
        <is>
          <t>3</t>
        </is>
      </c>
      <c r="CV368" s="2" t="inlineStr">
        <is>
          <t/>
        </is>
      </c>
      <c r="CW368" t="inlineStr">
        <is>
          <t/>
        </is>
      </c>
    </row>
    <row r="369">
      <c r="A369" s="1" t="str">
        <f>HYPERLINK("https://iate.europa.eu/entry/result/3592147/all", "3592147")</f>
        <v>3592147</v>
      </c>
      <c r="B369" t="inlineStr">
        <is>
          <t>EDUCATION AND COMMUNICATIONS</t>
        </is>
      </c>
      <c r="C369" t="inlineStr">
        <is>
          <t>EDUCATION AND COMMUNICATIONS|information and information processing|information processing</t>
        </is>
      </c>
      <c r="D369" t="inlineStr">
        <is>
          <t>yes</t>
        </is>
      </c>
      <c r="E369" t="inlineStr">
        <is>
          <t/>
        </is>
      </c>
      <c r="F369" s="2" t="inlineStr">
        <is>
          <t>изтичане на модел</t>
        </is>
      </c>
      <c r="G369" s="2" t="inlineStr">
        <is>
          <t>3</t>
        </is>
      </c>
      <c r="H369" s="2" t="inlineStr">
        <is>
          <t/>
        </is>
      </c>
      <c r="I369" t="inlineStr">
        <is>
          <t>неволно изтичане на данни от уязвим модел на &lt;a href="https://iate.europa.eu/entry/result/1327933/bg" target="_blank"&gt;машинно самообучение&lt;/a&gt;, обикновено в резултат на хакерска атака</t>
        </is>
      </c>
      <c r="J369" s="2" t="inlineStr">
        <is>
          <t>únik modelu</t>
        </is>
      </c>
      <c r="K369" s="2" t="inlineStr">
        <is>
          <t>2</t>
        </is>
      </c>
      <c r="L369" s="2" t="inlineStr">
        <is>
          <t/>
        </is>
      </c>
      <c r="M369" t="inlineStr">
        <is>
          <t>nezáměrné uvolnění dat ze zranitelného modelu strojového učení, k němuž
dochází typicky v důsledku nabourání systému</t>
        </is>
      </c>
      <c r="N369" s="2" t="inlineStr">
        <is>
          <t>modellækage</t>
        </is>
      </c>
      <c r="O369" s="2" t="inlineStr">
        <is>
          <t>3</t>
        </is>
      </c>
      <c r="P369" s="2" t="inlineStr">
        <is>
          <t/>
        </is>
      </c>
      <c r="Q369" t="inlineStr">
        <is>
          <t>utilsigtet frigivelse af data fra en sårbar maskinlæringsmodel typisk som følge af hacking</t>
        </is>
      </c>
      <c r="R369" s="2" t="inlineStr">
        <is>
          <t>Modelldatenverlust</t>
        </is>
      </c>
      <c r="S369" s="2" t="inlineStr">
        <is>
          <t>3</t>
        </is>
      </c>
      <c r="T369" s="2" t="inlineStr">
        <is>
          <t/>
        </is>
      </c>
      <c r="U369" t="inlineStr">
        <is>
          <t>Preisgabe oder Diebstahl von Daten eines Modells für maschinelles Lernen, die/der u.a. durch Interaktionsmerkmale des Modells ermöglicht wird</t>
        </is>
      </c>
      <c r="V369" s="2" t="inlineStr">
        <is>
          <t>διαρροή μοντέλου</t>
        </is>
      </c>
      <c r="W369" s="2" t="inlineStr">
        <is>
          <t>2</t>
        </is>
      </c>
      <c r="X369" s="2" t="inlineStr">
        <is>
          <t/>
        </is>
      </c>
      <c r="Y369" t="inlineStr">
        <is>
          <t/>
        </is>
      </c>
      <c r="Z369" s="2" t="inlineStr">
        <is>
          <t>model leakage</t>
        </is>
      </c>
      <c r="AA369" s="2" t="inlineStr">
        <is>
          <t>3</t>
        </is>
      </c>
      <c r="AB369" s="2" t="inlineStr">
        <is>
          <t/>
        </is>
      </c>
      <c r="AC369" t="inlineStr">
        <is>
          <t>unintended release of data from a vulnerable machine learning model typically as a result of hacking</t>
        </is>
      </c>
      <c r="AD369" s="2" t="inlineStr">
        <is>
          <t>fuga de datos del modelo de aprendizaje automático</t>
        </is>
      </c>
      <c r="AE369" s="2" t="inlineStr">
        <is>
          <t>2</t>
        </is>
      </c>
      <c r="AF369" s="2" t="inlineStr">
        <is>
          <t/>
        </is>
      </c>
      <c r="AG369" t="inlineStr">
        <is>
          <t>En los &lt;a href="https://iate.europa.eu/entry/resutl/3591198/es" target="_blank"&gt;sistemas de inteligencia artificial&lt;/a&gt;, divulgación de datos del modelo de &lt;a href="https://iate.europa.eu/entry/result/1327933/es" target="_blank"&gt;aprendizaje automático&lt;/a&gt; —como consecuencia de un ciberataque o de un fallo en la programación—, que permite prever los resultados del sistema y lo hace vulnerable a ciberataques.</t>
        </is>
      </c>
      <c r="AH369" s="2" t="inlineStr">
        <is>
          <t>leke mudelist|
mudeli leke</t>
        </is>
      </c>
      <c r="AI369" s="2" t="inlineStr">
        <is>
          <t>2|
2</t>
        </is>
      </c>
      <c r="AJ369" s="2" t="inlineStr">
        <is>
          <t xml:space="preserve">|
</t>
        </is>
      </c>
      <c r="AK369" t="inlineStr">
        <is>
          <t>ettekavatsemata andmete leke (ehk väljaimbumine) masinõppe mudelist, tüüpiliselt häkkimise tulemusena</t>
        </is>
      </c>
      <c r="AL369" t="inlineStr">
        <is>
          <t/>
        </is>
      </c>
      <c r="AM369" t="inlineStr">
        <is>
          <t/>
        </is>
      </c>
      <c r="AN369" t="inlineStr">
        <is>
          <t/>
        </is>
      </c>
      <c r="AO369" t="inlineStr">
        <is>
          <t/>
        </is>
      </c>
      <c r="AP369" s="2" t="inlineStr">
        <is>
          <t>fuite de modèle</t>
        </is>
      </c>
      <c r="AQ369" s="2" t="inlineStr">
        <is>
          <t>2</t>
        </is>
      </c>
      <c r="AR369" s="2" t="inlineStr">
        <is>
          <t/>
        </is>
      </c>
      <c r="AS369" t="inlineStr">
        <is>
          <t>divulgation non intentionnelle de données provenant d'un modèle d'&lt;a href="https://iate.europa.eu/entry/result/1327933/en-fr" target="_blank"&gt;apprentissage automatique&lt;/a&gt; vulnérable, en général à la suite d'une attaque informatique</t>
        </is>
      </c>
      <c r="AT369" s="2" t="inlineStr">
        <is>
          <t>sceitheadh ó shamhail mheaisínfhoghlama</t>
        </is>
      </c>
      <c r="AU369" s="2" t="inlineStr">
        <is>
          <t>3</t>
        </is>
      </c>
      <c r="AV369" s="2" t="inlineStr">
        <is>
          <t/>
        </is>
      </c>
      <c r="AW369" t="inlineStr">
        <is>
          <t/>
        </is>
      </c>
      <c r="AX369" s="2" t="inlineStr">
        <is>
          <t>curenje iz modela</t>
        </is>
      </c>
      <c r="AY369" s="2" t="inlineStr">
        <is>
          <t>3</t>
        </is>
      </c>
      <c r="AZ369" s="2" t="inlineStr">
        <is>
          <t/>
        </is>
      </c>
      <c r="BA369" t="inlineStr">
        <is>
          <t>nenamjerno puštanje podataka iz osjetljivog modela strojnog učenja, obično slijedom hakiranja</t>
        </is>
      </c>
      <c r="BB369" s="2" t="inlineStr">
        <is>
          <t>modellkiszivárogtatás</t>
        </is>
      </c>
      <c r="BC369" s="2" t="inlineStr">
        <is>
          <t>3</t>
        </is>
      </c>
      <c r="BD369" s="2" t="inlineStr">
        <is>
          <t/>
        </is>
      </c>
      <c r="BE369" t="inlineStr">
        <is>
          <t>adatok nem szándékos kiengedése egy sebezhető gépi tanulási modellből, jellemzően feltörés eredményeként</t>
        </is>
      </c>
      <c r="BF369" s="2" t="inlineStr">
        <is>
          <t>model leakage|
attacco al modello</t>
        </is>
      </c>
      <c r="BG369" s="2" t="inlineStr">
        <is>
          <t>3|
3</t>
        </is>
      </c>
      <c r="BH369" s="2" t="inlineStr">
        <is>
          <t xml:space="preserve">|
</t>
        </is>
      </c>
      <c r="BI369" t="inlineStr">
        <is>
          <t>rilascio involontario di dati da un modello di apprendimento automatico vulnerabile, tipicamente come risultato di un atto di pirateria informatica</t>
        </is>
      </c>
      <c r="BJ369" s="2" t="inlineStr">
        <is>
          <t>modelio konfidencialios informacijos atskleidimas</t>
        </is>
      </c>
      <c r="BK369" s="2" t="inlineStr">
        <is>
          <t>2</t>
        </is>
      </c>
      <c r="BL369" s="2" t="inlineStr">
        <is>
          <t/>
        </is>
      </c>
      <c r="BM369" t="inlineStr">
        <is>
          <t>netyčinis duomenų nutekinimas iš pažeidžiamo mašinos mokymosi modelio, kuris įvykdomas dėl įsilaužimo į sistemą</t>
        </is>
      </c>
      <c r="BN369" s="2" t="inlineStr">
        <is>
          <t>modeļa noplūde</t>
        </is>
      </c>
      <c r="BO369" s="2" t="inlineStr">
        <is>
          <t>3</t>
        </is>
      </c>
      <c r="BP369" s="2" t="inlineStr">
        <is>
          <t/>
        </is>
      </c>
      <c r="BQ369" t="inlineStr">
        <is>
          <t>netīša datu izlaišana no ievainojama mašīnmācību modeļa, parasti uzlaušanas rezultātā</t>
        </is>
      </c>
      <c r="BR369" s="2" t="inlineStr">
        <is>
          <t>rilaxx malizzjuż minn mudell</t>
        </is>
      </c>
      <c r="BS369" s="2" t="inlineStr">
        <is>
          <t>2</t>
        </is>
      </c>
      <c r="BT369" s="2" t="inlineStr">
        <is>
          <t/>
        </is>
      </c>
      <c r="BU369" t="inlineStr">
        <is>
          <t>rilaxx mhux intenzjonat ta' data minn mudell ta' tagħlim awtomatiku vulnerabbli normalment bħala riżultat ta' hacking</t>
        </is>
      </c>
      <c r="BV369" s="2" t="inlineStr">
        <is>
          <t>lek in het model</t>
        </is>
      </c>
      <c r="BW369" s="2" t="inlineStr">
        <is>
          <t>3</t>
        </is>
      </c>
      <c r="BX369" s="2" t="inlineStr">
        <is>
          <t/>
        </is>
      </c>
      <c r="BY369" t="inlineStr">
        <is>
          <t>onopzettelijke verspreiding van gegevens uit een kwetsbaar machinelearning-systeem, vaak als gevolg van een cyberaanval</t>
        </is>
      </c>
      <c r="BZ369" s="2" t="inlineStr">
        <is>
          <t>przeciek modelu</t>
        </is>
      </c>
      <c r="CA369" s="2" t="inlineStr">
        <is>
          <t>2</t>
        </is>
      </c>
      <c r="CB369" s="2" t="inlineStr">
        <is>
          <t/>
        </is>
      </c>
      <c r="CC369" t="inlineStr">
        <is>
          <t>niezamierzony wyciek danych z modelu uczenia maszynowego, zwykle w wyniku ataku hakerskiego</t>
        </is>
      </c>
      <c r="CD369" s="2" t="inlineStr">
        <is>
          <t>fuga de modelos</t>
        </is>
      </c>
      <c r="CE369" s="2" t="inlineStr">
        <is>
          <t>3</t>
        </is>
      </c>
      <c r="CF369" s="2" t="inlineStr">
        <is>
          <t/>
        </is>
      </c>
      <c r="CG369" t="inlineStr">
        <is>
          <t>Libertação involuntária de dados de um modelo de &lt;a href="https://iate.europa.eu/entry/result/1327933/pt" target="_blank"&gt;aprendizagem automática&lt;/a&gt;vulnerável, normalmente em resultado de &lt;a href="https://iate.europa.eu/entry/result/904691/pt" target="_blank"&gt;pirataria informática&lt;/a&gt;.</t>
        </is>
      </c>
      <c r="CH369" t="inlineStr">
        <is>
          <t/>
        </is>
      </c>
      <c r="CI369" t="inlineStr">
        <is>
          <t/>
        </is>
      </c>
      <c r="CJ369" t="inlineStr">
        <is>
          <t/>
        </is>
      </c>
      <c r="CK369" t="inlineStr">
        <is>
          <t/>
        </is>
      </c>
      <c r="CL369" t="inlineStr">
        <is>
          <t/>
        </is>
      </c>
      <c r="CM369" t="inlineStr">
        <is>
          <t/>
        </is>
      </c>
      <c r="CN369" t="inlineStr">
        <is>
          <t/>
        </is>
      </c>
      <c r="CO369" t="inlineStr">
        <is>
          <t/>
        </is>
      </c>
      <c r="CP369" s="2" t="inlineStr">
        <is>
          <t>uhajanje iz modela</t>
        </is>
      </c>
      <c r="CQ369" s="2" t="inlineStr">
        <is>
          <t>2</t>
        </is>
      </c>
      <c r="CR369" s="2" t="inlineStr">
        <is>
          <t>proposed</t>
        </is>
      </c>
      <c r="CS369" t="inlineStr">
        <is>
          <t/>
        </is>
      </c>
      <c r="CT369" s="2" t="inlineStr">
        <is>
          <t>modelläckage</t>
        </is>
      </c>
      <c r="CU369" s="2" t="inlineStr">
        <is>
          <t>2</t>
        </is>
      </c>
      <c r="CV369" s="2" t="inlineStr">
        <is>
          <t/>
        </is>
      </c>
      <c r="CW369" t="inlineStr">
        <is>
          <t/>
        </is>
      </c>
    </row>
    <row r="370">
      <c r="A370" s="1" t="str">
        <f>HYPERLINK("https://iate.europa.eu/entry/result/3593027/all", "3593027")</f>
        <v>3593027</v>
      </c>
      <c r="B370" t="inlineStr">
        <is>
          <t>EDUCATION AND COMMUNICATIONS</t>
        </is>
      </c>
      <c r="C370" t="inlineStr">
        <is>
          <t>EDUCATION AND COMMUNICATIONS|information and information processing|information processing|artificial intelligence</t>
        </is>
      </c>
      <c r="D370" t="inlineStr">
        <is>
          <t>yes</t>
        </is>
      </c>
      <c r="E370" t="inlineStr">
        <is>
          <t/>
        </is>
      </c>
      <c r="F370" s="2" t="inlineStr">
        <is>
          <t>замърсяване на данни</t>
        </is>
      </c>
      <c r="G370" s="2" t="inlineStr">
        <is>
          <t>3</t>
        </is>
      </c>
      <c r="H370" s="2" t="inlineStr">
        <is>
          <t/>
        </is>
      </c>
      <c r="I370" t="inlineStr">
        <is>
          <t>злонамерено въвеждане на грешни или манипулирани извадки от данни за обучение в набор от данни за обучение с цел &lt;a href="https://iate.europa.eu/entry/result/3591198/bg" target="_blank"&gt;системата с ИИ&lt;/a&gt; да научи неправилен модел и впоследствие да класифицира неправилно тестовите извадки</t>
        </is>
      </c>
      <c r="J370" s="2" t="inlineStr">
        <is>
          <t>kontaminace dat</t>
        </is>
      </c>
      <c r="K370" s="2" t="inlineStr">
        <is>
          <t>2</t>
        </is>
      </c>
      <c r="L370" s="2" t="inlineStr">
        <is>
          <t/>
        </is>
      </c>
      <c r="M370" t="inlineStr">
        <is>
          <t>zanesení nesprávně vytvořených vzorků dat do souborů dat, což má
za následek, že se systém umělé inteligence naučí nesprávný model</t>
        </is>
      </c>
      <c r="N370" s="2" t="inlineStr">
        <is>
          <t>dataforurening</t>
        </is>
      </c>
      <c r="O370" s="2" t="inlineStr">
        <is>
          <t>3</t>
        </is>
      </c>
      <c r="P370" s="2" t="inlineStr">
        <is>
          <t/>
        </is>
      </c>
      <c r="Q370" t="inlineStr">
        <is>
          <t>indførelse af til skadelige formål manipulerede dataprøver i et uddannelsesdatasæt med henblik på at hindre et AI-systems læring</t>
        </is>
      </c>
      <c r="R370" s="2" t="inlineStr">
        <is>
          <t>Datenverunreinigung</t>
        </is>
      </c>
      <c r="S370" s="2" t="inlineStr">
        <is>
          <t>3</t>
        </is>
      </c>
      <c r="T370" s="2" t="inlineStr">
        <is>
          <t/>
        </is>
      </c>
      <c r="U370" t="inlineStr">
        <is>
          <t>Einschleusung oder Erfassung falscher oder gefälschter Daten</t>
        </is>
      </c>
      <c r="V370" s="2" t="inlineStr">
        <is>
          <t>ρύπανση δεδομένων</t>
        </is>
      </c>
      <c r="W370" s="2" t="inlineStr">
        <is>
          <t>3</t>
        </is>
      </c>
      <c r="X370" s="2" t="inlineStr">
        <is>
          <t/>
        </is>
      </c>
      <c r="Y370" t="inlineStr">
        <is>
          <t/>
        </is>
      </c>
      <c r="Z370" s="2" t="inlineStr">
        <is>
          <t>data pollution</t>
        </is>
      </c>
      <c r="AA370" s="2" t="inlineStr">
        <is>
          <t>3</t>
        </is>
      </c>
      <c r="AB370" s="2" t="inlineStr">
        <is>
          <t/>
        </is>
      </c>
      <c r="AC370" t="inlineStr">
        <is>
          <t>injection of maliciously crafted
training data samples into a training set, causing the AI system to learn an
incorrect model and subsequently misclassify testing samples</t>
        </is>
      </c>
      <c r="AD370" s="2" t="inlineStr">
        <is>
          <t>contaminación de datos|
contaminación de los datos</t>
        </is>
      </c>
      <c r="AE370" s="2" t="inlineStr">
        <is>
          <t>3|
3</t>
        </is>
      </c>
      <c r="AF370" s="2" t="inlineStr">
        <is>
          <t xml:space="preserve">|
</t>
        </is>
      </c>
      <c r="AG370" t="inlineStr">
        <is>
          <t>Introducción en un conjunto de datos de entrenamiento de muestras de datos alteradas con el fin de sabotear el aprendizaje de un sistema de inteligencia artificial.</t>
        </is>
      </c>
      <c r="AH370" s="2" t="inlineStr">
        <is>
          <t>andmete saastatus|
andmete saastamine</t>
        </is>
      </c>
      <c r="AI370" s="2" t="inlineStr">
        <is>
          <t>2|
2</t>
        </is>
      </c>
      <c r="AJ370" s="2" t="inlineStr">
        <is>
          <t xml:space="preserve">|
</t>
        </is>
      </c>
      <c r="AK370" t="inlineStr">
        <is>
          <t>pahatahtlikult valmistatud treeningandmepunktide sisseviimine treeningandmestikku, põhjustades selle, et tehisintellekti süsteem õpib mittekorrektse mudeli ja järgnevalt klassifitseerib test-andmepunkte valesti</t>
        </is>
      </c>
      <c r="AL370" t="inlineStr">
        <is>
          <t/>
        </is>
      </c>
      <c r="AM370" t="inlineStr">
        <is>
          <t/>
        </is>
      </c>
      <c r="AN370" t="inlineStr">
        <is>
          <t/>
        </is>
      </c>
      <c r="AO370" t="inlineStr">
        <is>
          <t/>
        </is>
      </c>
      <c r="AP370" s="2" t="inlineStr">
        <is>
          <t>pollution des données</t>
        </is>
      </c>
      <c r="AQ370" s="2" t="inlineStr">
        <is>
          <t>3</t>
        </is>
      </c>
      <c r="AR370" s="2" t="inlineStr">
        <is>
          <t/>
        </is>
      </c>
      <c r="AS370" t="inlineStr">
        <is>
          <t>introduction d'échantillons de données trafiqués à des fins malveillantes dans un ensemble de données de formation afin de saboter l'apprentissage d'un système d'intelligence artificelle</t>
        </is>
      </c>
      <c r="AT370" s="2" t="inlineStr">
        <is>
          <t>truailliú sonraí</t>
        </is>
      </c>
      <c r="AU370" s="2" t="inlineStr">
        <is>
          <t>3</t>
        </is>
      </c>
      <c r="AV370" s="2" t="inlineStr">
        <is>
          <t/>
        </is>
      </c>
      <c r="AW370" t="inlineStr">
        <is>
          <t/>
        </is>
      </c>
      <c r="AX370" s="2" t="inlineStr">
        <is>
          <t>kontaminacija podataka</t>
        </is>
      </c>
      <c r="AY370" s="2" t="inlineStr">
        <is>
          <t>3</t>
        </is>
      </c>
      <c r="AZ370" s="2" t="inlineStr">
        <is>
          <t/>
        </is>
      </c>
      <c r="BA370" t="inlineStr">
        <is>
          <t>ubacivanje zlonamjerno izrađenih uzoraka podataka za osposobljavanje u skup za osposobljavanje, što dovodi do toga da sustav umjetne inteligencije nauči neispravan model i zatim pogrešno klasificira uzorke ispitivanja</t>
        </is>
      </c>
      <c r="BB370" s="2" t="inlineStr">
        <is>
          <t>adatszennyezés</t>
        </is>
      </c>
      <c r="BC370" s="2" t="inlineStr">
        <is>
          <t>3</t>
        </is>
      </c>
      <c r="BD370" s="2" t="inlineStr">
        <is>
          <t/>
        </is>
      </c>
      <c r="BE370" t="inlineStr">
        <is>
          <t>rosszindulatú adatminták befecskendezése egy betanítási adathalmazba, aminek következtében a MI-rendszer hibás modellt tanul meg, és ezt követően rosszul osztályozza a teszteléshez használt mintákat</t>
        </is>
      </c>
      <c r="BF370" s="2" t="inlineStr">
        <is>
          <t>inquinamento dei dati</t>
        </is>
      </c>
      <c r="BG370" s="2" t="inlineStr">
        <is>
          <t>3</t>
        </is>
      </c>
      <c r="BH370" s="2" t="inlineStr">
        <is>
          <t/>
        </is>
      </c>
      <c r="BI370" t="inlineStr">
        <is>
          <t>inserimento di insiemi di dati manomessi al fine di indurre un sistema di AI ad apprendere un modello errato</t>
        </is>
      </c>
      <c r="BJ370" s="2" t="inlineStr">
        <is>
          <t>klaidingų duomenų įrašymas</t>
        </is>
      </c>
      <c r="BK370" s="2" t="inlineStr">
        <is>
          <t>3</t>
        </is>
      </c>
      <c r="BL370" s="2" t="inlineStr">
        <is>
          <t/>
        </is>
      </c>
      <c r="BM370" t="inlineStr">
        <is>
          <t>kenkėjiškų mokymo duomenų įvedimas į mokomąjį rinkinį, dėl kurio DI sistema išmoksta neteisingą modelį ir todėl netinkamai klasifikuoja mokymo imtis</t>
        </is>
      </c>
      <c r="BN370" s="2" t="inlineStr">
        <is>
          <t>datu piesārņošana</t>
        </is>
      </c>
      <c r="BO370" s="2" t="inlineStr">
        <is>
          <t>3</t>
        </is>
      </c>
      <c r="BP370" s="2" t="inlineStr">
        <is>
          <t/>
        </is>
      </c>
      <c r="BQ370" t="inlineStr">
        <is>
          <t>ļaunprātīgi izgatavotu mācību datu paraugu iepludināšana mācību komplektā, kas liek MI sistēmai apgūt nepareizu modeli un pēc tam nepareizi klasificēt testa paraugus</t>
        </is>
      </c>
      <c r="BR370" s="2" t="inlineStr">
        <is>
          <t>tniġġis tad-data</t>
        </is>
      </c>
      <c r="BS370" s="2" t="inlineStr">
        <is>
          <t>2</t>
        </is>
      </c>
      <c r="BT370" s="2" t="inlineStr">
        <is>
          <t/>
        </is>
      </c>
      <c r="BU370" t="inlineStr">
        <is>
          <t>l-introduzzjoni ta' kampjuni tad-data ta' taħriġ, imfassla b'mod malizzjuż, f'sett ta' taħriġ, bil-għan li twassal lis-sistema ta' intelliġenza artifiċjali biex titgħallem mudell mhux korett u sussegwentement tikklassifika b'mod ħażin il-kampjuni ta' ttestjar</t>
        </is>
      </c>
      <c r="BV370" s="2" t="inlineStr">
        <is>
          <t>datavervuiling</t>
        </is>
      </c>
      <c r="BW370" s="2" t="inlineStr">
        <is>
          <t>3</t>
        </is>
      </c>
      <c r="BX370" s="2" t="inlineStr">
        <is>
          <t/>
        </is>
      </c>
      <c r="BY370" t="inlineStr">
        <is>
          <t>het invoeren van, of de aanwezigheid van onbetrouwbare, foutieve data in een dataset, waardoor de op basis van die dataset verkregen analyses ook foutief zijn</t>
        </is>
      </c>
      <c r="BZ370" s="2" t="inlineStr">
        <is>
          <t>zanieczyszczenie danych</t>
        </is>
      </c>
      <c r="CA370" s="2" t="inlineStr">
        <is>
          <t>3</t>
        </is>
      </c>
      <c r="CB370" s="2" t="inlineStr">
        <is>
          <t/>
        </is>
      </c>
      <c r="CC370" t="inlineStr">
        <is>
          <t>wprowadzenie złośliwych próbek danych treningowych do zestawu treningowego, co powoduje uczenie się nieprawidłowych modeli przez sztuczną inteligencję</t>
        </is>
      </c>
      <c r="CD370" s="2" t="inlineStr">
        <is>
          <t>poluição de dados</t>
        </is>
      </c>
      <c r="CE370" s="2" t="inlineStr">
        <is>
          <t>3</t>
        </is>
      </c>
      <c r="CF370" s="2" t="inlineStr">
        <is>
          <t/>
        </is>
      </c>
      <c r="CG370" t="inlineStr">
        <is>
          <t>Ataque por injeção numa rede, através de um nó malicioso, de pacotes poluídos que impedem os nós de destino de descodificar devidamente. Devido à recodificação nos nós intermédios, os pacotes poluídos propagam-se rapidamente nos outros pacotes legítimos, levando a um desperdício de recursos da rede.</t>
        </is>
      </c>
      <c r="CH370" t="inlineStr">
        <is>
          <t/>
        </is>
      </c>
      <c r="CI370" t="inlineStr">
        <is>
          <t/>
        </is>
      </c>
      <c r="CJ370" t="inlineStr">
        <is>
          <t/>
        </is>
      </c>
      <c r="CK370" t="inlineStr">
        <is>
          <t/>
        </is>
      </c>
      <c r="CL370" t="inlineStr">
        <is>
          <t/>
        </is>
      </c>
      <c r="CM370" t="inlineStr">
        <is>
          <t/>
        </is>
      </c>
      <c r="CN370" t="inlineStr">
        <is>
          <t/>
        </is>
      </c>
      <c r="CO370" t="inlineStr">
        <is>
          <t/>
        </is>
      </c>
      <c r="CP370" s="2" t="inlineStr">
        <is>
          <t>onesnaževanje podatkov</t>
        </is>
      </c>
      <c r="CQ370" s="2" t="inlineStr">
        <is>
          <t>3</t>
        </is>
      </c>
      <c r="CR370" s="2" t="inlineStr">
        <is>
          <t/>
        </is>
      </c>
      <c r="CS370" t="inlineStr">
        <is>
          <t/>
        </is>
      </c>
      <c r="CT370" s="2" t="inlineStr">
        <is>
          <t>förorening av data|
dataförorening</t>
        </is>
      </c>
      <c r="CU370" s="2" t="inlineStr">
        <is>
          <t>2|
2</t>
        </is>
      </c>
      <c r="CV370" s="2" t="inlineStr">
        <is>
          <t xml:space="preserve">|
</t>
        </is>
      </c>
      <c r="CW370" t="inlineStr">
        <is>
          <t/>
        </is>
      </c>
    </row>
    <row r="371">
      <c r="A371" s="1" t="str">
        <f>HYPERLINK("https://iate.europa.eu/entry/result/3592145/all", "3592145")</f>
        <v>3592145</v>
      </c>
      <c r="B371" t="inlineStr">
        <is>
          <t>EDUCATION AND COMMUNICATIONS</t>
        </is>
      </c>
      <c r="C371" t="inlineStr">
        <is>
          <t>EDUCATION AND COMMUNICATIONS|information and information processing|information processing|artificial intelligence</t>
        </is>
      </c>
      <c r="D371" t="inlineStr">
        <is>
          <t>yes</t>
        </is>
      </c>
      <c r="E371" t="inlineStr">
        <is>
          <t/>
        </is>
      </c>
      <c r="F371" s="2" t="inlineStr">
        <is>
          <t>заразяване на данни</t>
        </is>
      </c>
      <c r="G371" s="2" t="inlineStr">
        <is>
          <t>3</t>
        </is>
      </c>
      <c r="H371" s="2" t="inlineStr">
        <is>
          <t/>
        </is>
      </c>
      <c r="I371" t="inlineStr">
        <is>
          <t>атака, насочена към данните на дадена &lt;a href="https://iate.europa.eu/entry/result/3591198/bg" target="_blank"&gt;система с ИИ&lt;/a&gt; на етапа на разработването ѝ, която променя алгоритмите на системата и я кара да взема различни решения или да се изключи напълно</t>
        </is>
      </c>
      <c r="J371" s="2" t="inlineStr">
        <is>
          <t>kontaminace dat</t>
        </is>
      </c>
      <c r="K371" s="2" t="inlineStr">
        <is>
          <t>2</t>
        </is>
      </c>
      <c r="L371" s="2" t="inlineStr">
        <is>
          <t/>
        </is>
      </c>
      <c r="M371" t="inlineStr">
        <is>
          <t/>
        </is>
      </c>
      <c r="N371" s="2" t="inlineStr">
        <is>
          <t>dataforgiftning</t>
        </is>
      </c>
      <c r="O371" s="2" t="inlineStr">
        <is>
          <t>3</t>
        </is>
      </c>
      <c r="P371" s="2" t="inlineStr">
        <is>
          <t/>
        </is>
      </c>
      <c r="Q371" t="inlineStr">
        <is>
          <t>en tredjeparts cyberangreb, der er rettet mod et AI-systems uddannelsesdata med henblik på at undergrave læringsmodellen</t>
        </is>
      </c>
      <c r="R371" s="2" t="inlineStr">
        <is>
          <t>Data Poisoning|
Verfälschung von Daten</t>
        </is>
      </c>
      <c r="S371" s="2" t="inlineStr">
        <is>
          <t>3|
3</t>
        </is>
      </c>
      <c r="T371" s="2" t="inlineStr">
        <is>
          <t xml:space="preserve">|
</t>
        </is>
      </c>
      <c r="U371" t="inlineStr">
        <is>
          <t>Kompromittierung bestimmter Daten mit dem Ziel, eine Machine-Learning-Umgebung mit falschen Daten zu verfälschen oder künstliche Intelligenz im Interesse eines Fremdzugriffs umzutrainieren</t>
        </is>
      </c>
      <c r="V371" s="2" t="inlineStr">
        <is>
          <t>δηλητηρίαση δεδομένων</t>
        </is>
      </c>
      <c r="W371" s="2" t="inlineStr">
        <is>
          <t>3</t>
        </is>
      </c>
      <c r="X371" s="2" t="inlineStr">
        <is>
          <t/>
        </is>
      </c>
      <c r="Y371" t="inlineStr">
        <is>
          <t/>
        </is>
      </c>
      <c r="Z371" s="2" t="inlineStr">
        <is>
          <t>data poisoning</t>
        </is>
      </c>
      <c r="AA371" s="2" t="inlineStr">
        <is>
          <t>3</t>
        </is>
      </c>
      <c r="AB371" s="2" t="inlineStr">
        <is>
          <t/>
        </is>
      </c>
      <c r="AC371" t="inlineStr">
        <is>
          <t>adversarial attack on a training dataset occurring when an AI system is being developed that typically manipulates the prediction behaviour of a trained
model so that the AI algorithm produces incorrect answers, such as labelling spam e-mails as 'safe' or mis-labelling
items</t>
        </is>
      </c>
      <c r="AD371" s="2" t="inlineStr">
        <is>
          <t>envenenamiento de datos</t>
        </is>
      </c>
      <c r="AE371" s="2" t="inlineStr">
        <is>
          <t>3</t>
        </is>
      </c>
      <c r="AF371" s="2" t="inlineStr">
        <is>
          <t/>
        </is>
      </c>
      <c r="AG371" t="inlineStr">
        <is>
          <t>Ciberataque consistente en la alteración de los datos de entrenamiento de un &lt;a href="https://iate.europa.eu/entry/result/3591198/es" target="_blank"&gt;sistema de inteligencia artificial&lt;/a&gt; con la finalidad de subvertir el modelo de aprendizaje para influir en las decisiones del sistema.</t>
        </is>
      </c>
      <c r="AH371" s="2" t="inlineStr">
        <is>
          <t>andmemürgitus|
andmete mürgitamine</t>
        </is>
      </c>
      <c r="AI371" s="2" t="inlineStr">
        <is>
          <t>3|
3</t>
        </is>
      </c>
      <c r="AJ371" s="2" t="inlineStr">
        <is>
          <t xml:space="preserve">|
</t>
        </is>
      </c>
      <c r="AK371" t="inlineStr">
        <is>
          <t>pahatahtlik
 treeningandmestiku rünne, mis toimub tehisintellekti süsteemi arendamise
 käigus, ning millega manipuleeritakse treenitud mudeli ennustusi nii, et
 tehisintellekti algoritm annab valesid vastuseid, näiteks märgendab
 rämpskirjad 'ohutuks' või annab objektidele valesid märgendeid</t>
        </is>
      </c>
      <c r="AL371" t="inlineStr">
        <is>
          <t/>
        </is>
      </c>
      <c r="AM371" t="inlineStr">
        <is>
          <t/>
        </is>
      </c>
      <c r="AN371" t="inlineStr">
        <is>
          <t/>
        </is>
      </c>
      <c r="AO371" t="inlineStr">
        <is>
          <t/>
        </is>
      </c>
      <c r="AP371" s="2" t="inlineStr">
        <is>
          <t>empoisonnement des données</t>
        </is>
      </c>
      <c r="AQ371" s="2" t="inlineStr">
        <is>
          <t>3</t>
        </is>
      </c>
      <c r="AR371" s="2" t="inlineStr">
        <is>
          <t/>
        </is>
      </c>
      <c r="AS371" t="inlineStr">
        <is>
          <t>attaque informatique par un tiers ciblant les données d'apprentissage d'un &lt;a href="https://iate.europa.eu/entry/result/3591198/fr" target="_blank"&gt;système d'intelligence artificielle&lt;/a&gt; afin de subvertir le modèle d'apprentissage</t>
        </is>
      </c>
      <c r="AT371" s="2" t="inlineStr">
        <is>
          <t>nimhiú sonraí</t>
        </is>
      </c>
      <c r="AU371" s="2" t="inlineStr">
        <is>
          <t>3</t>
        </is>
      </c>
      <c r="AV371" s="2" t="inlineStr">
        <is>
          <t/>
        </is>
      </c>
      <c r="AW371" t="inlineStr">
        <is>
          <t/>
        </is>
      </c>
      <c r="AX371" s="2" t="inlineStr">
        <is>
          <t>onečišćenje podataka</t>
        </is>
      </c>
      <c r="AY371" s="2" t="inlineStr">
        <is>
          <t>3</t>
        </is>
      </c>
      <c r="AZ371" s="2" t="inlineStr">
        <is>
          <t/>
        </is>
      </c>
      <c r="BA371" t="inlineStr">
        <is>
          <t>neprijateljski napad na skup podataka za osposobljavanje do kojeg dolazi pri razvoju sustava umjetne inteligencije kojim se obično manipulira predviđanjem osposobljenog modela kako bi algoritam umjetne inteligencije dao netočne odgovore poput označivanja neželjene pošte kao „sigurne” ili pogrešnog označivanja</t>
        </is>
      </c>
      <c r="BB371" s="2" t="inlineStr">
        <is>
          <t>adatmérgezés</t>
        </is>
      </c>
      <c r="BC371" s="2" t="inlineStr">
        <is>
          <t>3</t>
        </is>
      </c>
      <c r="BD371" s="2" t="inlineStr">
        <is>
          <t/>
        </is>
      </c>
      <c r="BE371" t="inlineStr">
        <is>
          <t>ellenséges támadás egy MI-rendszer kifejlesztéséhez használt betanító adatkészlet ellen, amely jellemzően manipulálja abetanított modell előrejelzési viselkedését, így a MI algoritmus helytelen válaszokat ad</t>
        </is>
      </c>
      <c r="BF371" s="2" t="inlineStr">
        <is>
          <t>avvelenamento dei dati</t>
        </is>
      </c>
      <c r="BG371" s="2" t="inlineStr">
        <is>
          <t>3</t>
        </is>
      </c>
      <c r="BH371" s="2" t="inlineStr">
        <is>
          <t/>
        </is>
      </c>
      <c r="BI371" t="inlineStr">
        <is>
          <t>attacco che colpisce l'algoritmo di apprendimento di un sistema di AI, attraverso l'invio di dati contraddittori al sistema, con lo scopo ad esempio di far classificare eventi dannosi come legittimi</t>
        </is>
      </c>
      <c r="BJ371" s="2" t="inlineStr">
        <is>
          <t>duomenų užkrėtimas</t>
        </is>
      </c>
      <c r="BK371" s="2" t="inlineStr">
        <is>
          <t>3</t>
        </is>
      </c>
      <c r="BL371" s="2" t="inlineStr">
        <is>
          <t/>
        </is>
      </c>
      <c r="BM371" t="inlineStr">
        <is>
          <t>priešiška ataka prieš mokymo duomenų rinkinį, vykdoma DI sistemos plėtojimo metu, kai paprastai manipuliuojama mokomo modelio veiksmų numatymo elgesiu ir DI algoritmas pateikia neteisingus atsakymus</t>
        </is>
      </c>
      <c r="BN371" s="2" t="inlineStr">
        <is>
          <t>datu saindēšana</t>
        </is>
      </c>
      <c r="BO371" s="2" t="inlineStr">
        <is>
          <t>3</t>
        </is>
      </c>
      <c r="BP371" s="2" t="inlineStr">
        <is>
          <t/>
        </is>
      </c>
      <c r="BQ371" t="inlineStr">
        <is>
          <t>uzbrukums apmācībā izmantotām datu kopām ar mērķi panākt, lai MI algoritms radītu nepareizas atbildes</t>
        </is>
      </c>
      <c r="BR371" s="2" t="inlineStr">
        <is>
          <t>avvelenament tad-data</t>
        </is>
      </c>
      <c r="BS371" s="2" t="inlineStr">
        <is>
          <t>3</t>
        </is>
      </c>
      <c r="BT371" s="2" t="inlineStr">
        <is>
          <t/>
        </is>
      </c>
      <c r="BU371" t="inlineStr">
        <is>
          <t>attakk tal-informatika fuq sett ta' data li jintuża fl-iżvilupp u t-taħriġ ta' sistema tal-Intelliġenza Artifiċjali bl-għan li jimmanipula l-imġiba tas-sistema biex din tipproduċi riżultati jew tweġibiet żbaljati</t>
        </is>
      </c>
      <c r="BV371" s="2" t="inlineStr">
        <is>
          <t>datavergiftiging</t>
        </is>
      </c>
      <c r="BW371" s="2" t="inlineStr">
        <is>
          <t>3</t>
        </is>
      </c>
      <c r="BX371" s="2" t="inlineStr">
        <is>
          <t/>
        </is>
      </c>
      <c r="BY371" t="inlineStr">
        <is>
          <t>aanval op een AI-systeem waarbij nieuwe incorrect gelabelde trainingsdata in 
een AI-systeem worden ingevoerd om het gedrag van het zelflerend systeem te verstoren</t>
        </is>
      </c>
      <c r="BZ371" s="2" t="inlineStr">
        <is>
          <t>zatruwanie danych</t>
        </is>
      </c>
      <c r="CA371" s="2" t="inlineStr">
        <is>
          <t>3</t>
        </is>
      </c>
      <c r="CB371" s="2" t="inlineStr">
        <is>
          <t/>
        </is>
      </c>
      <c r="CC371" t="inlineStr">
        <is>
          <t>metoda, która pozwala atakującemu na wprowadzenie złośliwych informacji w zbiory danych</t>
        </is>
      </c>
      <c r="CD371" s="2" t="inlineStr">
        <is>
          <t>adulteração de dados|
envenenamento de dados</t>
        </is>
      </c>
      <c r="CE371" s="2" t="inlineStr">
        <is>
          <t>2|
3</t>
        </is>
      </c>
      <c r="CF371" s="2" t="inlineStr">
        <is>
          <t xml:space="preserve">|
</t>
        </is>
      </c>
      <c r="CG371" t="inlineStr">
        <is>
          <t>Ataque deliberado que pretende modificar o processo de&lt;a href="https://iate.europa.eu/entry/result/1327933/pt" target="_blank"&gt; aprendizagem automática&lt;/a&gt; ao inserir dados incorretos no conjunto de dados,
tornando os resultados menos precisos. O propósito deste tipo de ataque é comprometer o processo de aprendizagem e minimizar a sua utilidade.</t>
        </is>
      </c>
      <c r="CH371" t="inlineStr">
        <is>
          <t/>
        </is>
      </c>
      <c r="CI371" t="inlineStr">
        <is>
          <t/>
        </is>
      </c>
      <c r="CJ371" t="inlineStr">
        <is>
          <t/>
        </is>
      </c>
      <c r="CK371" t="inlineStr">
        <is>
          <t/>
        </is>
      </c>
      <c r="CL371" t="inlineStr">
        <is>
          <t/>
        </is>
      </c>
      <c r="CM371" t="inlineStr">
        <is>
          <t/>
        </is>
      </c>
      <c r="CN371" t="inlineStr">
        <is>
          <t/>
        </is>
      </c>
      <c r="CO371" t="inlineStr">
        <is>
          <t/>
        </is>
      </c>
      <c r="CP371" s="2" t="inlineStr">
        <is>
          <t>zastrupljanje podatkov</t>
        </is>
      </c>
      <c r="CQ371" s="2" t="inlineStr">
        <is>
          <t>3</t>
        </is>
      </c>
      <c r="CR371" s="2" t="inlineStr">
        <is>
          <t/>
        </is>
      </c>
      <c r="CS371" t="inlineStr">
        <is>
          <t/>
        </is>
      </c>
      <c r="CT371" s="2" t="inlineStr">
        <is>
          <t>dataförgiftning</t>
        </is>
      </c>
      <c r="CU371" s="2" t="inlineStr">
        <is>
          <t>3</t>
        </is>
      </c>
      <c r="CV371" s="2" t="inlineStr">
        <is>
          <t/>
        </is>
      </c>
      <c r="CW371" t="inlineStr">
        <is>
          <t/>
        </is>
      </c>
    </row>
    <row r="372">
      <c r="A372" s="1" t="str">
        <f>HYPERLINK("https://iate.europa.eu/entry/result/3592144/all", "3592144")</f>
        <v>3592144</v>
      </c>
      <c r="B372" t="inlineStr">
        <is>
          <t>EDUCATION AND COMMUNICATIONS</t>
        </is>
      </c>
      <c r="C372" t="inlineStr">
        <is>
          <t>EDUCATION AND COMMUNICATIONS|information and information processing|information processing</t>
        </is>
      </c>
      <c r="D372" t="inlineStr">
        <is>
          <t>yes</t>
        </is>
      </c>
      <c r="E372" t="inlineStr">
        <is>
          <t/>
        </is>
      </c>
      <c r="F372" s="2" t="inlineStr">
        <is>
          <t>модул за разсъждение|
модул за обработване на информация</t>
        </is>
      </c>
      <c r="G372" s="2" t="inlineStr">
        <is>
          <t>3|
3</t>
        </is>
      </c>
      <c r="H372" s="2" t="inlineStr">
        <is>
          <t xml:space="preserve">|
</t>
        </is>
      </c>
      <c r="I372" t="inlineStr">
        <is>
          <t>модул, който приема за входящи данните, постъпващи от сензорите, и предлага действие, което да се предприеме предвид целта за постигане</t>
        </is>
      </c>
      <c r="J372" s="2" t="inlineStr">
        <is>
          <t>modul pro usuzování</t>
        </is>
      </c>
      <c r="K372" s="2" t="inlineStr">
        <is>
          <t>3</t>
        </is>
      </c>
      <c r="L372" s="2" t="inlineStr">
        <is>
          <t/>
        </is>
      </c>
      <c r="M372" t="inlineStr">
        <is>
          <t/>
        </is>
      </c>
      <c r="N372" s="2" t="inlineStr">
        <is>
          <t>ræsonnementmodul|
informationsbehandlingsmodul</t>
        </is>
      </c>
      <c r="O372" s="2" t="inlineStr">
        <is>
          <t>3|
3</t>
        </is>
      </c>
      <c r="P372" s="2" t="inlineStr">
        <is>
          <t xml:space="preserve">|
</t>
        </is>
      </c>
      <c r="Q372" t="inlineStr">
        <is>
          <t>modul, der ræsonnerer ud fra de oplysninger, der modtages fra sensorerne, og foreslår at udføre en handling ud fra det mål, der skal nås</t>
        </is>
      </c>
      <c r="R372" s="2" t="inlineStr">
        <is>
          <t>Argumentationsmodul</t>
        </is>
      </c>
      <c r="S372" s="2" t="inlineStr">
        <is>
          <t>3</t>
        </is>
      </c>
      <c r="T372" s="2" t="inlineStr">
        <is>
          <t/>
        </is>
      </c>
      <c r="U372" t="inlineStr">
        <is>
          <t>Informationsverarbeitungsmodul eines KI-Systems, das die von den Sensoren stammenden Daten als Input verwendet, um auf dieser Grundlage eine zielführende Aktion vorzuschlagen</t>
        </is>
      </c>
      <c r="V372" s="2" t="inlineStr">
        <is>
          <t>μονάδα συλλογιστικής</t>
        </is>
      </c>
      <c r="W372" s="2" t="inlineStr">
        <is>
          <t>3</t>
        </is>
      </c>
      <c r="X372" s="2" t="inlineStr">
        <is>
          <t/>
        </is>
      </c>
      <c r="Y372" t="inlineStr">
        <is>
          <t>μονάδα που βρίσκεται στον πυρήνα ενός συστήματος ΤΝ, η οποία προβαίνει σε συλλογισμούς με βάση τα δεδομένα
που διαβιβάζουν οι αισθητήρες και προτείνει την ενέργεια που πρέπει να εκτελεστεί με βάση τον στόχο προς
επίτευξη</t>
        </is>
      </c>
      <c r="Z372" s="2" t="inlineStr">
        <is>
          <t>reasoning module|
information processing module</t>
        </is>
      </c>
      <c r="AA372" s="2" t="inlineStr">
        <is>
          <t>3|
3</t>
        </is>
      </c>
      <c r="AB372" s="2" t="inlineStr">
        <is>
          <t xml:space="preserve">|
</t>
        </is>
      </c>
      <c r="AC372" t="inlineStr">
        <is>
          <t>module that performs reasoning on information
acquired through sensors and proposes action to take in view of the goal to be achieved</t>
        </is>
      </c>
      <c r="AD372" s="2" t="inlineStr">
        <is>
          <t>módulo de tratamiento de la información|
módulo de razonamiento</t>
        </is>
      </c>
      <c r="AE372" s="2" t="inlineStr">
        <is>
          <t>3|
3</t>
        </is>
      </c>
      <c r="AF372" s="2" t="inlineStr">
        <is>
          <t xml:space="preserve">|
</t>
        </is>
      </c>
      <c r="AG372" t="inlineStr">
        <is>
          <t>Elemento central de los&lt;a href="https://iate.europa.eu/entry/result/3591198/es" target="_blank"&gt; sistemas de inteligencia artificial&lt;/a&gt;, que, a partir de los datos que capta a través de sus sensores, realiza una serie de inferencias a fin de poder proponer una acción en función del objetivo perseguido.</t>
        </is>
      </c>
      <c r="AH372" s="2" t="inlineStr">
        <is>
          <t>infotöötlusmoodul|
järeldusmoodul</t>
        </is>
      </c>
      <c r="AI372" s="2" t="inlineStr">
        <is>
          <t>2|
2</t>
        </is>
      </c>
      <c r="AJ372" s="2" t="inlineStr">
        <is>
          <t xml:space="preserve">|
</t>
        </is>
      </c>
      <c r="AK372" t="inlineStr">
        <is>
          <t>moodul, mis teeb järeldusi lähtuvalt sensorite kaudu saadud teabest ning ettepanekuid tegevuseks, pidades silmas konkreetset eesmärki, mida püütakse saavutada</t>
        </is>
      </c>
      <c r="AL372" s="2" t="inlineStr">
        <is>
          <t>tietojenkäsittelymoduuli|
päättelymoduuli</t>
        </is>
      </c>
      <c r="AM372" s="2" t="inlineStr">
        <is>
          <t>3|
3</t>
        </is>
      </c>
      <c r="AN372" s="2" t="inlineStr">
        <is>
          <t xml:space="preserve">|
</t>
        </is>
      </c>
      <c r="AO372" t="inlineStr">
        <is>
          <t>moduuli, joka käyttää syötteenä sensoreista tulevaa dataa ja ehdottaa toteutettavia toimia 
saavutettavan tavoitteen mukaisesti.</t>
        </is>
      </c>
      <c r="AP372" s="2" t="inlineStr">
        <is>
          <t>module de raisonnement|
module de traitement des informations</t>
        </is>
      </c>
      <c r="AQ372" s="2" t="inlineStr">
        <is>
          <t>3|
3</t>
        </is>
      </c>
      <c r="AR372" s="2" t="inlineStr">
        <is>
          <t xml:space="preserve">|
</t>
        </is>
      </c>
      <c r="AS372" t="inlineStr">
        <is>
          <t>élément central d'un &lt;a href="https://iate.europa.eu/entry/result/3591198/fr" target="_blank"&gt;système d'intelligence artificielle&lt;/a&gt;, qui réalise un raisonnement sur la base des données provenant des capteurs et propose une
action à prendre, en fonction de l'objectif à atteindre</t>
        </is>
      </c>
      <c r="AT372" s="2" t="inlineStr">
        <is>
          <t>modúl próiseála faisnéise</t>
        </is>
      </c>
      <c r="AU372" s="2" t="inlineStr">
        <is>
          <t>3</t>
        </is>
      </c>
      <c r="AV372" s="2" t="inlineStr">
        <is>
          <t/>
        </is>
      </c>
      <c r="AW372" t="inlineStr">
        <is>
          <t/>
        </is>
      </c>
      <c r="AX372" s="2" t="inlineStr">
        <is>
          <t>modul za obradu informacija|
modul za zaključivanje</t>
        </is>
      </c>
      <c r="AY372" s="2" t="inlineStr">
        <is>
          <t>3|
3</t>
        </is>
      </c>
      <c r="AZ372" s="2" t="inlineStr">
        <is>
          <t xml:space="preserve">|
</t>
        </is>
      </c>
      <c r="BA372" t="inlineStr">
        <is>
          <t>modul koji izvodi zaključke o informacijama dobivenima s pomoću senzora i predlaže djelovanje koje treba poduzeti s obzirom na cilj koji treba postići</t>
        </is>
      </c>
      <c r="BB372" s="2" t="inlineStr">
        <is>
          <t>információfeldolgozó modul</t>
        </is>
      </c>
      <c r="BC372" s="2" t="inlineStr">
        <is>
          <t>3</t>
        </is>
      </c>
      <c r="BD372" s="2" t="inlineStr">
        <is>
          <t/>
        </is>
      </c>
      <c r="BE372" t="inlineStr">
        <is>
          <t>a MI-rendszer központi eleme, amely az érzékelőkből származó adatok alapján, a megvalósítandó célra tekintettel javaslatot tesz a meghozandó intézkedésekre</t>
        </is>
      </c>
      <c r="BF372" s="2" t="inlineStr">
        <is>
          <t>modulo di elaborazione delle informazioni|
modulo di ragionamento</t>
        </is>
      </c>
      <c r="BG372" s="2" t="inlineStr">
        <is>
          <t>3|
3</t>
        </is>
      </c>
      <c r="BH372" s="2" t="inlineStr">
        <is>
          <t xml:space="preserve">|
</t>
        </is>
      </c>
      <c r="BI372" t="inlineStr">
        <is>
          <t>modulo che acquisisce come input i dati 
provenienti dai sensori e che propone un'azione da intraprendere alla luce dell'obiettivo da raggiungere</t>
        </is>
      </c>
      <c r="BJ372" s="2" t="inlineStr">
        <is>
          <t>loginės analizės modulis|
informacijos tvarkymo modulis</t>
        </is>
      </c>
      <c r="BK372" s="2" t="inlineStr">
        <is>
          <t>3|
3</t>
        </is>
      </c>
      <c r="BL372" s="2" t="inlineStr">
        <is>
          <t xml:space="preserve">|
</t>
        </is>
      </c>
      <c r="BM372" t="inlineStr">
        <is>
          <t>modulis, kuris atlieka loginę informacijos, gautos per jutiklius, analizę ir siūlo atlikti veiksmą, kuriuo būtų pasiektas tikslas</t>
        </is>
      </c>
      <c r="BN372" s="2" t="inlineStr">
        <is>
          <t>spriešanas modulis</t>
        </is>
      </c>
      <c r="BO372" s="2" t="inlineStr">
        <is>
          <t>3</t>
        </is>
      </c>
      <c r="BP372" s="2" t="inlineStr">
        <is>
          <t/>
        </is>
      </c>
      <c r="BQ372" t="inlineStr">
        <is>
          <t>modulis, kas spriež par informāciju, kura iegūta no sensoriem, un ierosina lēmumus par labāko rīcību konkrētā mērķa
sasniegšanai</t>
        </is>
      </c>
      <c r="BR372" s="2" t="inlineStr">
        <is>
          <t>modulu ta' raġunament|
modulu ta' proċessar tal-informazzjoni</t>
        </is>
      </c>
      <c r="BS372" s="2" t="inlineStr">
        <is>
          <t>3|
3</t>
        </is>
      </c>
      <c r="BT372" s="2" t="inlineStr">
        <is>
          <t xml:space="preserve">|
</t>
        </is>
      </c>
      <c r="BU372" t="inlineStr">
        <is>
          <t>element f'&lt;a href="https://iate.europa.eu/entry/result/3591198/mt" target="_blank"&gt;sistema ta' intelliġenza artifiċjali&lt;/a&gt; li jwettaq proċess ta' raġunament fir-rigward ta' informazzjoni miksuba permezz ta' sensuri u li jipproponi l-azzjoni li għandha tittieħed biex jinkiseb l-objettiv li jrid jintlaħaq</t>
        </is>
      </c>
      <c r="BV372" s="2" t="inlineStr">
        <is>
          <t>redeneermodule|
informatieverwerkingsmodule</t>
        </is>
      </c>
      <c r="BW372" s="2" t="inlineStr">
        <is>
          <t>3|
3</t>
        </is>
      </c>
      <c r="BX372" s="2" t="inlineStr">
        <is>
          <t xml:space="preserve">|
</t>
        </is>
      </c>
      <c r="BY372" t="inlineStr">
        <is>
          <t>kern van een AI-systeem die de door de sensoren aangeleverde gegevens als input gebruikt en een handeling voorstelt met het oog op het gestelde doel</t>
        </is>
      </c>
      <c r="BZ372" s="2" t="inlineStr">
        <is>
          <t>moduł rozumowania</t>
        </is>
      </c>
      <c r="CA372" s="2" t="inlineStr">
        <is>
          <t>3</t>
        </is>
      </c>
      <c r="CB372" s="2" t="inlineStr">
        <is>
          <t/>
        </is>
      </c>
      <c r="CC372" t="inlineStr">
        <is>
          <t>moduł dokonujący operacji rozumowania na bazie informacji uzyskanej dzięki czujnikom i proponujący działanie w zależności od zamierzonego celu</t>
        </is>
      </c>
      <c r="CD372" s="2" t="inlineStr">
        <is>
          <t>módulo de raciocínio</t>
        </is>
      </c>
      <c r="CE372" s="2" t="inlineStr">
        <is>
          <t>3</t>
        </is>
      </c>
      <c r="CF372" s="2" t="inlineStr">
        <is>
          <t/>
        </is>
      </c>
      <c r="CG372" t="inlineStr">
        <is>
          <t>Elemento de um &lt;a href="https://iate.europa.eu/entry/result/3591198/pt" target="_blank"&gt;sistema de IA&lt;/a&gt; que interpreta e modela os dados recolhidos por sensores, a fim de tomar uma decisão em função do objetivo a atingir. Essa decisão pode traduzir-se numa ação autónoma do sistema ou numa recomendação para desencadear uma ação humana.</t>
        </is>
      </c>
      <c r="CH372" t="inlineStr">
        <is>
          <t/>
        </is>
      </c>
      <c r="CI372" t="inlineStr">
        <is>
          <t/>
        </is>
      </c>
      <c r="CJ372" t="inlineStr">
        <is>
          <t/>
        </is>
      </c>
      <c r="CK372" t="inlineStr">
        <is>
          <t/>
        </is>
      </c>
      <c r="CL372" t="inlineStr">
        <is>
          <t/>
        </is>
      </c>
      <c r="CM372" t="inlineStr">
        <is>
          <t/>
        </is>
      </c>
      <c r="CN372" t="inlineStr">
        <is>
          <t/>
        </is>
      </c>
      <c r="CO372" t="inlineStr">
        <is>
          <t/>
        </is>
      </c>
      <c r="CP372" s="2" t="inlineStr">
        <is>
          <t>modul za obdelavo informacij|
modul za sklepanje</t>
        </is>
      </c>
      <c r="CQ372" s="2" t="inlineStr">
        <is>
          <t>3|
3</t>
        </is>
      </c>
      <c r="CR372" s="2" t="inlineStr">
        <is>
          <t xml:space="preserve">|
</t>
        </is>
      </c>
      <c r="CS372" t="inlineStr">
        <is>
          <t>modul,
ki razume informacije, pridobljene prek senzorjev, in predlaga ukrepanje glede
na cilj, ki ga je treba doseči</t>
        </is>
      </c>
      <c r="CT372" s="2" t="inlineStr">
        <is>
          <t>modul för resonemang</t>
        </is>
      </c>
      <c r="CU372" s="2" t="inlineStr">
        <is>
          <t>3</t>
        </is>
      </c>
      <c r="CV372" s="2" t="inlineStr">
        <is>
          <t/>
        </is>
      </c>
      <c r="CW372" t="inlineStr">
        <is>
          <t/>
        </is>
      </c>
    </row>
    <row r="373">
      <c r="A373" s="1" t="str">
        <f>HYPERLINK("https://iate.europa.eu/entry/result/3588553/all", "3588553")</f>
        <v>3588553</v>
      </c>
      <c r="B373" t="inlineStr">
        <is>
          <t>TRADE;EDUCATION AND COMMUNICATIONS</t>
        </is>
      </c>
      <c r="C373" t="inlineStr">
        <is>
          <t>TRADE|trade|supply and demand;EDUCATION AND COMMUNICATIONS|information technology and data processing|computer system|information security</t>
        </is>
      </c>
      <c r="D373" t="inlineStr">
        <is>
          <t>no</t>
        </is>
      </c>
      <c r="E373" t="inlineStr">
        <is>
          <t/>
        </is>
      </c>
      <c r="F373" s="2" t="inlineStr">
        <is>
          <t>отрасъл, свързан с предлагането|
отрасъл, свързан с предлагането на киберсигурност</t>
        </is>
      </c>
      <c r="G373" s="2" t="inlineStr">
        <is>
          <t>2|
2</t>
        </is>
      </c>
      <c r="H373" s="2" t="inlineStr">
        <is>
          <t xml:space="preserve">|
</t>
        </is>
      </c>
      <c r="I373" t="inlineStr">
        <is>
          <t>отрасъл, който предлага продукти и услуги в областта на киберсигурността</t>
        </is>
      </c>
      <c r="J373" s="2" t="inlineStr">
        <is>
          <t>odvětví na straně nabídky|
nabídková strana trhu kybernetické bezpečnosti</t>
        </is>
      </c>
      <c r="K373" s="2" t="inlineStr">
        <is>
          <t>2|
2</t>
        </is>
      </c>
      <c r="L373" s="2" t="inlineStr">
        <is>
          <t xml:space="preserve">|
</t>
        </is>
      </c>
      <c r="M373" t="inlineStr">
        <is>
          <t>odvětví, které poskytuje produkty a řešení v
oblasti kybernetické bezpečnosti</t>
        </is>
      </c>
      <c r="N373" s="2" t="inlineStr">
        <is>
          <t>cybersikkerhedsindustri på udbudssiden|
udbudsbaseret industri|
industri på udbudssiden</t>
        </is>
      </c>
      <c r="O373" s="2" t="inlineStr">
        <is>
          <t>3|
3|
3</t>
        </is>
      </c>
      <c r="P373" s="2" t="inlineStr">
        <is>
          <t xml:space="preserve">|
|
</t>
        </is>
      </c>
      <c r="Q373" t="inlineStr">
        <is>
          <t>industri, der leverer cybersikkerhedsprodukter og -løsninger</t>
        </is>
      </c>
      <c r="R373" s="2" t="inlineStr">
        <is>
          <t>anbietender Marktteilnehmer im Bereich der Cybersicherheit|
angebotsseitiger Industriezweig|
anbietende Branche</t>
        </is>
      </c>
      <c r="S373" s="2" t="inlineStr">
        <is>
          <t>2|
2|
2</t>
        </is>
      </c>
      <c r="T373" s="2" t="inlineStr">
        <is>
          <t xml:space="preserve">|
|
</t>
        </is>
      </c>
      <c r="U373" t="inlineStr">
        <is>
          <t>Anbieter von Cybersicherheitsprodukten und -lösungen</t>
        </is>
      </c>
      <c r="V373" s="2" t="inlineStr">
        <is>
          <t>επιχειρήσεις από την πλευρά της προσφοράς|
τομέας της προσφοράς κυβερνοασφάλειας</t>
        </is>
      </c>
      <c r="W373" s="2" t="inlineStr">
        <is>
          <t>2|
2</t>
        </is>
      </c>
      <c r="X373" s="2" t="inlineStr">
        <is>
          <t xml:space="preserve">|
</t>
        </is>
      </c>
      <c r="Y373" t="inlineStr">
        <is>
          <t/>
        </is>
      </c>
      <c r="Z373" s="2" t="inlineStr">
        <is>
          <t>supply side industry|
supply-side industry|
cybersecurity supply industry</t>
        </is>
      </c>
      <c r="AA373" s="2" t="inlineStr">
        <is>
          <t>1|
3|
3</t>
        </is>
      </c>
      <c r="AB373" s="2" t="inlineStr">
        <is>
          <t xml:space="preserve">|
|
</t>
        </is>
      </c>
      <c r="AC373" t="inlineStr">
        <is>
          <t>industry that provides cybersecurity products and solutions</t>
        </is>
      </c>
      <c r="AD373" s="2" t="inlineStr">
        <is>
          <t>sector de la oferta</t>
        </is>
      </c>
      <c r="AE373" s="2" t="inlineStr">
        <is>
          <t>2</t>
        </is>
      </c>
      <c r="AF373" s="2" t="inlineStr">
        <is>
          <t/>
        </is>
      </c>
      <c r="AG373" t="inlineStr">
        <is>
          <t>En el ámbito de la ciberseguridad, sector productivo que proporciona productos y soluciones de ciberseguridad.</t>
        </is>
      </c>
      <c r="AH373" s="2" t="inlineStr">
        <is>
          <t>pakkumispoolne tööstusharu|
pakkumispoolne küberturvalisuse sektor</t>
        </is>
      </c>
      <c r="AI373" s="2" t="inlineStr">
        <is>
          <t>3|
2</t>
        </is>
      </c>
      <c r="AJ373" s="2" t="inlineStr">
        <is>
          <t xml:space="preserve">|
</t>
        </is>
      </c>
      <c r="AK373" t="inlineStr">
        <is>
          <t>küberturvalisuse tooteid ja lahendusi pakkuv tööstusharu</t>
        </is>
      </c>
      <c r="AL373" s="2" t="inlineStr">
        <is>
          <t>tarjontapuolen teollisuus|
kyberturvallisuuden tarjontateollisuus</t>
        </is>
      </c>
      <c r="AM373" s="2" t="inlineStr">
        <is>
          <t>3|
2</t>
        </is>
      </c>
      <c r="AN373" s="2" t="inlineStr">
        <is>
          <t xml:space="preserve">|
</t>
        </is>
      </c>
      <c r="AO373" t="inlineStr">
        <is>
          <t/>
        </is>
      </c>
      <c r="AP373" s="2" t="inlineStr">
        <is>
          <t>secteur de l'offre de cybersécurité|
secteur de l'offre|
secteur du côté de l'offre</t>
        </is>
      </c>
      <c r="AQ373" s="2" t="inlineStr">
        <is>
          <t>2|
2|
2</t>
        </is>
      </c>
      <c r="AR373" s="2" t="inlineStr">
        <is>
          <t xml:space="preserve">|
|
</t>
        </is>
      </c>
      <c r="AS373" t="inlineStr">
        <is>
          <t>secteur qui fournit des produits et des solutions de cybersécurité</t>
        </is>
      </c>
      <c r="AT373" s="2" t="inlineStr">
        <is>
          <t>tionscal ar thaobh an tsoláthair|
tionscal soláthair cibearslándála</t>
        </is>
      </c>
      <c r="AU373" s="2" t="inlineStr">
        <is>
          <t>3|
3</t>
        </is>
      </c>
      <c r="AV373" s="2" t="inlineStr">
        <is>
          <t xml:space="preserve">|
</t>
        </is>
      </c>
      <c r="AW373" t="inlineStr">
        <is>
          <t/>
        </is>
      </c>
      <c r="AX373" t="inlineStr">
        <is>
          <t/>
        </is>
      </c>
      <c r="AY373" t="inlineStr">
        <is>
          <t/>
        </is>
      </c>
      <c r="AZ373" t="inlineStr">
        <is>
          <t/>
        </is>
      </c>
      <c r="BA373" t="inlineStr">
        <is>
          <t/>
        </is>
      </c>
      <c r="BB373" s="2" t="inlineStr">
        <is>
          <t>kínálati oldali iparág|
a kiberbiztonság kínálati szegmense</t>
        </is>
      </c>
      <c r="BC373" s="2" t="inlineStr">
        <is>
          <t>3|
3</t>
        </is>
      </c>
      <c r="BD373" s="2" t="inlineStr">
        <is>
          <t xml:space="preserve">|
</t>
        </is>
      </c>
      <c r="BE373" t="inlineStr">
        <is>
          <t>kiberbiztonsági
termékeket és megoldásokat biztosító iparág</t>
        </is>
      </c>
      <c r="BF373" s="2" t="inlineStr">
        <is>
          <t>industria sul versante dell'offerta|
industria della cibersicurezza sul versante dell'offerta</t>
        </is>
      </c>
      <c r="BG373" s="2" t="inlineStr">
        <is>
          <t>3|
3</t>
        </is>
      </c>
      <c r="BH373" s="2" t="inlineStr">
        <is>
          <t xml:space="preserve">|
</t>
        </is>
      </c>
      <c r="BI373" t="inlineStr">
        <is>
          <t>settore che fornisce prodotti e soluzione per la sicurezza informatica</t>
        </is>
      </c>
      <c r="BJ373" s="2" t="inlineStr">
        <is>
          <t>pasiūlos srities pramonės įmonė|
kibernetinio saugumo pasiūlos srities pramonės įmonė</t>
        </is>
      </c>
      <c r="BK373" s="2" t="inlineStr">
        <is>
          <t>3|
3</t>
        </is>
      </c>
      <c r="BL373" s="2" t="inlineStr">
        <is>
          <t xml:space="preserve">|
</t>
        </is>
      </c>
      <c r="BM373" t="inlineStr">
        <is>
          <t>įmonė, kuri teikia kibernetinio saugumo produktus ir sprendimus</t>
        </is>
      </c>
      <c r="BN373" s="2" t="inlineStr">
        <is>
          <t>piedāvājuma puses industrija|
kiberdrošības piedāvājuma puses industrija</t>
        </is>
      </c>
      <c r="BO373" s="2" t="inlineStr">
        <is>
          <t>2|
2</t>
        </is>
      </c>
      <c r="BP373" s="2" t="inlineStr">
        <is>
          <t xml:space="preserve">|
</t>
        </is>
      </c>
      <c r="BQ373" t="inlineStr">
        <is>
          <t>kiberdrošības produktu un risinājumu piedāvātāji</t>
        </is>
      </c>
      <c r="BR373" s="2" t="inlineStr">
        <is>
          <t>industrija min-naħa tal-provvista|
industrija tal-provvista taċ-ċibersigutà</t>
        </is>
      </c>
      <c r="BS373" s="2" t="inlineStr">
        <is>
          <t>3|
3</t>
        </is>
      </c>
      <c r="BT373" s="2" t="inlineStr">
        <is>
          <t xml:space="preserve">|
</t>
        </is>
      </c>
      <c r="BU373" t="inlineStr">
        <is>
          <t>industrija li tipprovdi prodotti u soluzzjonijiet taċ-ċibersigurtà</t>
        </is>
      </c>
      <c r="BV373" s="2" t="inlineStr">
        <is>
          <t>aanbodzijde in de cyberbeveiligingssector|
industrie aan de aanbodzijde</t>
        </is>
      </c>
      <c r="BW373" s="2" t="inlineStr">
        <is>
          <t>2|
2</t>
        </is>
      </c>
      <c r="BX373" s="2" t="inlineStr">
        <is>
          <t xml:space="preserve">|
</t>
        </is>
      </c>
      <c r="BY373" t="inlineStr">
        <is>
          <t>sectoren in de cyberbeveiliging die produkten en oplossingen aanbieden</t>
        </is>
      </c>
      <c r="BZ373" s="2" t="inlineStr">
        <is>
          <t>branża po stronie podaży</t>
        </is>
      </c>
      <c r="CA373" s="2" t="inlineStr">
        <is>
          <t>2</t>
        </is>
      </c>
      <c r="CB373" s="2" t="inlineStr">
        <is>
          <t/>
        </is>
      </c>
      <c r="CC373" t="inlineStr">
        <is>
          <t>branża dostarczająca produkty i rozwiązania w zakresie cyberbezpieczeństwa</t>
        </is>
      </c>
      <c r="CD373" s="2" t="inlineStr">
        <is>
          <t>indústria do lado da oferta</t>
        </is>
      </c>
      <c r="CE373" s="2" t="inlineStr">
        <is>
          <t>3</t>
        </is>
      </c>
      <c r="CF373" s="2" t="inlineStr">
        <is>
          <t/>
        </is>
      </c>
      <c r="CG373" t="inlineStr">
        <is>
          <t>Indústria forcecedora de produtos e soluções de cibersegurança.</t>
        </is>
      </c>
      <c r="CH373" s="2" t="inlineStr">
        <is>
          <t>sector al ofertei|
sector al ofertei în materie de securitate cibernetică</t>
        </is>
      </c>
      <c r="CI373" s="2" t="inlineStr">
        <is>
          <t>3|
3</t>
        </is>
      </c>
      <c r="CJ373" s="2" t="inlineStr">
        <is>
          <t xml:space="preserve">|
</t>
        </is>
      </c>
      <c r="CK373" t="inlineStr">
        <is>
          <t>sector care furnizează produse și soluții de securitate cibernetică</t>
        </is>
      </c>
      <c r="CL373" s="2" t="inlineStr">
        <is>
          <t>dodávateľský sektor|
dodávateľské odvetvie</t>
        </is>
      </c>
      <c r="CM373" s="2" t="inlineStr">
        <is>
          <t>3|
3</t>
        </is>
      </c>
      <c r="CN373" s="2" t="inlineStr">
        <is>
          <t xml:space="preserve">|
</t>
        </is>
      </c>
      <c r="CO373" t="inlineStr">
        <is>
          <t>odvetvie, ktoré
dodáva kybernetickobezpečnostné produkty a riešenia</t>
        </is>
      </c>
      <c r="CP373" s="2" t="inlineStr">
        <is>
          <t>panoga na strani dobave|
ponudba na področju kibernetske varnosti</t>
        </is>
      </c>
      <c r="CQ373" s="2" t="inlineStr">
        <is>
          <t>3|
3</t>
        </is>
      </c>
      <c r="CR373" s="2" t="inlineStr">
        <is>
          <t xml:space="preserve">|
</t>
        </is>
      </c>
      <c r="CS373" t="inlineStr">
        <is>
          <t>akterji na področju tehnologij kibernetske
varnosti, ki zagotavljajo izdelke in rešitve</t>
        </is>
      </c>
      <c r="CT373" s="2" t="inlineStr">
        <is>
          <t>bransch på utbudssidan</t>
        </is>
      </c>
      <c r="CU373" s="2" t="inlineStr">
        <is>
          <t>3</t>
        </is>
      </c>
      <c r="CV373" s="2" t="inlineStr">
        <is>
          <t/>
        </is>
      </c>
      <c r="CW373" t="inlineStr">
        <is>
          <t/>
        </is>
      </c>
    </row>
    <row r="374">
      <c r="A374" s="1" t="str">
        <f>HYPERLINK("https://iate.europa.eu/entry/result/3592143/all", "3592143")</f>
        <v>3592143</v>
      </c>
      <c r="B374" t="inlineStr">
        <is>
          <t>EDUCATION AND COMMUNICATIONS</t>
        </is>
      </c>
      <c r="C374" t="inlineStr">
        <is>
          <t>EDUCATION AND COMMUNICATIONS|information and information processing|information processing|artificial intelligence</t>
        </is>
      </c>
      <c r="D374" t="inlineStr">
        <is>
          <t>yes</t>
        </is>
      </c>
      <c r="E374" t="inlineStr">
        <is>
          <t/>
        </is>
      </c>
      <c r="F374" s="2" t="inlineStr">
        <is>
          <t>разсъждение въз основа на знания</t>
        </is>
      </c>
      <c r="G374" s="2" t="inlineStr">
        <is>
          <t>2</t>
        </is>
      </c>
      <c r="H374" s="2" t="inlineStr">
        <is>
          <t/>
        </is>
      </c>
      <c r="I374" t="inlineStr">
        <is>
          <t>следващата стъпка след &lt;a href="https://iate.europa.eu/entry/result/1757518/bg" target="_blank"&gt;представянето на знания&lt;/a&gt;, която включва извеждане на изводи чрез &lt;a href="https://iate.europa.eu/entry/result/3592149/bg" target="_blank"&gt;символно представени правила&lt;/a&gt;, дейности по планиране и изготвяне на график, търсене в обширен набор от решения и оптимизиране сред всички възможни решения на даден проблем</t>
        </is>
      </c>
      <c r="J374" s="2" t="inlineStr">
        <is>
          <t>usuzování ze znalostí</t>
        </is>
      </c>
      <c r="K374" s="2" t="inlineStr">
        <is>
          <t>3</t>
        </is>
      </c>
      <c r="L374" s="2" t="inlineStr">
        <is>
          <t/>
        </is>
      </c>
      <c r="M374" t="inlineStr">
        <is>
          <t>odvozování pomocí &lt;a href="https://iate.europa.eu/entry/result/3592149/CS" target="_blank"&gt;symbolických pravidel,&lt;/a&gt; činnosti v oblasti plánování a rozvrhování, vyhledávání ve velkém souboru řešení a optimalizaci nad možnými řešeními daného problému</t>
        </is>
      </c>
      <c r="N374" s="2" t="inlineStr">
        <is>
          <t>videnræsonnement|
vidensræsonnement</t>
        </is>
      </c>
      <c r="O374" s="2" t="inlineStr">
        <is>
          <t>3|
2</t>
        </is>
      </c>
      <c r="P374" s="2" t="inlineStr">
        <is>
          <t xml:space="preserve">|
</t>
        </is>
      </c>
      <c r="Q374" t="inlineStr">
        <is>
          <t>trinnet efter &lt;a href="https://iate.europa.eu/entry/result/1757518/da" target="_blank"&gt;videngengivelse&lt;/a&gt;, som omfatter følgeslutning ved brug af &lt;a href="https://iate.europa.eu/entry/result/3592149/da" target="_blank"&gt;symbolske regler&lt;/a&gt;,
planlægningsaktiviteter, søgning i et stort sæt af løsninger og optimering mellem alle de mulige løsninger på et
problem</t>
        </is>
      </c>
      <c r="R374" s="2" t="inlineStr">
        <is>
          <t>Wissensverarbeitung</t>
        </is>
      </c>
      <c r="S374" s="2" t="inlineStr">
        <is>
          <t>3</t>
        </is>
      </c>
      <c r="T374" s="2" t="inlineStr">
        <is>
          <t/>
        </is>
      </c>
      <c r="U374" t="inlineStr">
        <is>
          <t/>
        </is>
      </c>
      <c r="V374" s="2" t="inlineStr">
        <is>
          <t>συλλογιστική της γνώσης</t>
        </is>
      </c>
      <c r="W374" s="2" t="inlineStr">
        <is>
          <t>3</t>
        </is>
      </c>
      <c r="X374" s="2" t="inlineStr">
        <is>
          <t/>
        </is>
      </c>
      <c r="Y374" t="inlineStr">
        <is>
          <t>στάδιο που έπεται της &lt;a href="https://iate.europa.eu/entry/result/1757518/el" target="_blank"&gt;αναπαράστασης γνώσης&lt;/a&gt; και το οποίο περιλαμβάνει την εξαγωγή συμπερασμάτων μέσω συμβολικών κανόνων, τις δραστηριότητες σχεδιασμού και προγραμματισμού, την αναζήτηση σε ένα μεγάλο σύνολο λύσεων, και τη βελτιστοποίηση με βάση όλες τις πιθανές λύσεις σε ένα πρόβλημα</t>
        </is>
      </c>
      <c r="Z374" s="2" t="inlineStr">
        <is>
          <t>knowledge reasoning</t>
        </is>
      </c>
      <c r="AA374" s="2" t="inlineStr">
        <is>
          <t>3</t>
        </is>
      </c>
      <c r="AB374" s="2" t="inlineStr">
        <is>
          <t/>
        </is>
      </c>
      <c r="AC374" t="inlineStr">
        <is>
          <t>the
step after &lt;a href="https://iate.europa.eu/entry/slideshow/1607540838155/1757518/en" target="_blank"&gt;knowledge representation&lt;/a&gt;, which
includes making inferences through &lt;a href="https://iate.europa.eu/entry/result/3592149/EN" target="_blank"&gt;symbolic rules&lt;/a&gt;, planning and scheduling
activities, searching through a large solution set, and optimizing among all
possible solutions to a problem</t>
        </is>
      </c>
      <c r="AD374" s="2" t="inlineStr">
        <is>
          <t>razonamiento a partir del conocimiento</t>
        </is>
      </c>
      <c r="AE374" s="2" t="inlineStr">
        <is>
          <t>3</t>
        </is>
      </c>
      <c r="AF374" s="2" t="inlineStr">
        <is>
          <t/>
        </is>
      </c>
      <c r="AG374" t="inlineStr">
        <is>
          <t>En un &lt;a href="https://iate.europa.eu/entry/result/3591198/es" target="_blank"&gt;sistema de inteligencia artificial (IA)&lt;/a&gt;, etapa —siguiente a la de la &lt;a href="https://iate.europa.eu/entry/result/1757518/es" target="_blank"&gt;representación del conocimiento&lt;/a&gt; y anterior a la de la determinación de la acción que debe llevarse a cabo— , en la que el sistema razona a partir de conocimiento modelizado, haciendo inferencias a través de &lt;a href="https://iate.europa.eu/entry/result/3592149/es" target="_blank"&gt;reglas simbólicas&lt;/a&gt;, realizando actividades de planificación y programación, analizando un amplio conjunto de soluciones y buscando la solución óptima al problema que hay que resolver.</t>
        </is>
      </c>
      <c r="AH374" s="2" t="inlineStr">
        <is>
          <t>teadmusest järelduste tegemine|
teadmusel põhinev järeldamine</t>
        </is>
      </c>
      <c r="AI374" s="2" t="inlineStr">
        <is>
          <t>2|
2</t>
        </is>
      </c>
      <c r="AJ374" s="2" t="inlineStr">
        <is>
          <t xml:space="preserve">|
</t>
        </is>
      </c>
      <c r="AK374" t="inlineStr">
        <is>
          <t>teadmuse esitamisele järgnev samm, mis hõlmab järelduste tegemist sümbolreeglite ja tegevuste plaanimise kaudu, analüüsides suurt hulka lahendusi ning leides optimaalse lahenduse kõigi konkreetse probleemi lahenduste hulgast</t>
        </is>
      </c>
      <c r="AL374" s="2" t="inlineStr">
        <is>
          <t>tietämykseen perustuva päättely</t>
        </is>
      </c>
      <c r="AM374" s="2" t="inlineStr">
        <is>
          <t>3</t>
        </is>
      </c>
      <c r="AN374" s="2" t="inlineStr">
        <is>
          <t/>
        </is>
      </c>
      <c r="AO374" t="inlineStr">
        <is>
          <t>tietämyksen esittämisen jälkeinen vaihe, johon sisältyy päätelmien 
tekeminen symbolisten sääntöjen avulla, suunnittelua ja vuoronnusta koskevia toimia, haku suuresta määrästä 
ratkaisuja ja optimointi ongelman kaikista mahdollisista ratkaisuista</t>
        </is>
      </c>
      <c r="AP374" s="2" t="inlineStr">
        <is>
          <t>raisonnement sur les connaissances</t>
        </is>
      </c>
      <c r="AQ374" s="2" t="inlineStr">
        <is>
          <t>3</t>
        </is>
      </c>
      <c r="AR374" s="2" t="inlineStr">
        <is>
          <t/>
        </is>
      </c>
      <c r="AS374" t="inlineStr">
        <is>
          <t>étape après celle de la &lt;a href="https://iate.europa.eu/entry/slideshow/1607540838155/1757518/fr" target="_blank"&gt;représentation des connaissances&lt;/a&gt; dans un &lt;a href="https://iate.europa.eu/entry/result/3591198/fr" target="_blank"&gt;système d'intelligence artificielle&lt;/a&gt;, qui passe par des déductions sur la
base de règles symboliques, des activités de planification et de programmation, de la recherche parmi un vaste
ensemble de solutions, et de l’optimisation parmi l’éventail de solutions possibles pour résoudre un problème</t>
        </is>
      </c>
      <c r="AT374" s="2" t="inlineStr">
        <is>
          <t>réasúnú eolais</t>
        </is>
      </c>
      <c r="AU374" s="2" t="inlineStr">
        <is>
          <t>3</t>
        </is>
      </c>
      <c r="AV374" s="2" t="inlineStr">
        <is>
          <t/>
        </is>
      </c>
      <c r="AW374" t="inlineStr">
        <is>
          <t/>
        </is>
      </c>
      <c r="AX374" s="2" t="inlineStr">
        <is>
          <t>zaključivanje na temelju znanja</t>
        </is>
      </c>
      <c r="AY374" s="2" t="inlineStr">
        <is>
          <t>3</t>
        </is>
      </c>
      <c r="AZ374" s="2" t="inlineStr">
        <is>
          <t/>
        </is>
      </c>
      <c r="BA374" t="inlineStr">
        <is>
          <t>korak koji slijedi nakon reprezentacije znanja, a uključuje izvođenje zaključaka putem simboličkih pravila, aktivnosti planiranja i raspoređivanja zadataka, pretraživanje u velikom skupu
rješenja i optimiziranje među svim mogućim rješenjima problema</t>
        </is>
      </c>
      <c r="BB374" s="2" t="inlineStr">
        <is>
          <t>tudásalapú érvelés</t>
        </is>
      </c>
      <c r="BC374" s="2" t="inlineStr">
        <is>
          <t>3</t>
        </is>
      </c>
      <c r="BD374" s="2" t="inlineStr">
        <is>
          <t/>
        </is>
      </c>
      <c r="BE374" t="inlineStr">
        <is>
          <t>a &lt;a href="https://iate.europa.eu/entry/slideshow/1607540838155/1757518/hu" target="_blank"&gt;tudásreprezentáció&lt;/a&gt; utáni lépés, amely magában foglalja következtetések szimbolikus szabályokon keresztül történő levonását, tevékenységek tervezését és ütemezését, a nagy megoldási halmazban való keresést és a probléma összes lehetséges megoldása közötti optimalizálást</t>
        </is>
      </c>
      <c r="BF374" s="2" t="inlineStr">
        <is>
          <t>ragionamento basato sulle conoscenze</t>
        </is>
      </c>
      <c r="BG374" s="2" t="inlineStr">
        <is>
          <t>3</t>
        </is>
      </c>
      <c r="BH374" s="2" t="inlineStr">
        <is>
          <t/>
        </is>
      </c>
      <c r="BI374" t="inlineStr">
        <is>
          <t>fase successiva alla &lt;a href="https://iate.europa.eu/entry/result/1757518/it" target="_blank"&gt;rappresentazione delle conoscenze&lt;/a&gt;, che include la formulazione di inferenze tramite &lt;a href="https://iate.europa.eu/entry/result/3592149/it" target="_blank"&gt;regole simboliche&lt;/a&gt;, la pianificazione e la 
programmazione di attività, la ricerca tra una vasta gamma di soluzioni e l'ottimizzazione tra tutte le possibili 
soluzioni a un problema</t>
        </is>
      </c>
      <c r="BJ374" s="2" t="inlineStr">
        <is>
          <t>žinių loginė analizė</t>
        </is>
      </c>
      <c r="BK374" s="2" t="inlineStr">
        <is>
          <t>3</t>
        </is>
      </c>
      <c r="BL374" s="2" t="inlineStr">
        <is>
          <t/>
        </is>
      </c>
      <c r="BM374" t="inlineStr">
        <is>
          <t>žingsinis, atliekamas po žinių vaizdavimo, kuris apima numanymą vadovaujantis simbolinėmis taisyklėmis, planavimo veiklą, paiešką plačioje sprendimų pasirinkimo bazėje ir optimaliausio problemos sprendimo pasirinkimą</t>
        </is>
      </c>
      <c r="BN374" s="2" t="inlineStr">
        <is>
          <t>zināšanu spriešana</t>
        </is>
      </c>
      <c r="BO374" s="2" t="inlineStr">
        <is>
          <t>3</t>
        </is>
      </c>
      <c r="BP374" s="2" t="inlineStr">
        <is>
          <t/>
        </is>
      </c>
      <c r="BQ374" t="inlineStr">
        <is>
          <t>posms pēc &lt;a href="https://iate.europa.eu/entry/slideshow/1607540838155/1757518/en-lv" target="_blank"&gt;zināšanu reprezentācijas&lt;/a&gt;, kas ietver secinājumu veikšanu, izmantojot &lt;a href="https://iate.europa.eu/entry/slideshow/1629206839745/3592149/en-lv" target="_blank"&gt;simboliskus noteikumus&lt;/a&gt;, plānošanu un plānošanas darbības, meklēšanu plašā risinājumu klāstā, un visu iespējamo problēmas risinājumu optimizēšanu</t>
        </is>
      </c>
      <c r="BR374" s="2" t="inlineStr">
        <is>
          <t>raġunament ibbażat fuq l-għarfien</t>
        </is>
      </c>
      <c r="BS374" s="2" t="inlineStr">
        <is>
          <t>3</t>
        </is>
      </c>
      <c r="BT374" s="2" t="inlineStr">
        <is>
          <t/>
        </is>
      </c>
      <c r="BU374" t="inlineStr">
        <is>
          <t>il-pass ta' wara r-&lt;a href="https://iate.europa.eu/entry/slideshow/1625043846657/1757518/mt" target="_blank"&gt;rappreżentazzjoni tal-għarfien&lt;/a&gt;, li jinkludi inferenzi magħmulin permezz ta' &lt;a href="https://iate.europa.eu/entry/slideshow/1625043976644/3592149/mt" target="_blank"&gt;regoli simboliċi&lt;/a&gt;&lt;small&gt;,&lt;/small&gt; attivitajiet ta' ppjanar u skedar, tiftix f'settijiet kbar ta' soluzzjonijiet, u ottimizzazzjoni fost is-soluzzjonijiet kollha possibbli</t>
        </is>
      </c>
      <c r="BV374" s="2" t="inlineStr">
        <is>
          <t>kennisredeneren</t>
        </is>
      </c>
      <c r="BW374" s="2" t="inlineStr">
        <is>
          <t>3</t>
        </is>
      </c>
      <c r="BX374" s="2" t="inlineStr">
        <is>
          <t/>
        </is>
      </c>
      <c r="BY374" t="inlineStr">
        <is>
          <t>stap die volgt op en gebruikmaakt van &lt;a href="https://iate.europa.eu/entry/slideshow/1625061699950/1757518/nl" target="_blank"&gt;kennisrepresentatie&lt;/a&gt;, met name bij het creëren van AI-systemen</t>
        </is>
      </c>
      <c r="BZ374" s="2" t="inlineStr">
        <is>
          <t>rozumowanie oparte na wiedzy</t>
        </is>
      </c>
      <c r="CA374" s="2" t="inlineStr">
        <is>
          <t>3</t>
        </is>
      </c>
      <c r="CB374" s="2" t="inlineStr">
        <is>
          <t/>
        </is>
      </c>
      <c r="CC374" t="inlineStr">
        <is>
          <t/>
        </is>
      </c>
      <c r="CD374" s="2" t="inlineStr">
        <is>
          <t>raciocínio baseado no conhecimento</t>
        </is>
      </c>
      <c r="CE374" s="2" t="inlineStr">
        <is>
          <t>3</t>
        </is>
      </c>
      <c r="CF374" s="2" t="inlineStr">
        <is>
          <t/>
        </is>
      </c>
      <c r="CG374" t="inlineStr">
        <is>
          <t>Fase de um &lt;a href="https://iate.europa.eu/entry/result/3591198/pt" target="_blank"&gt;sistema de IA&lt;/a&gt;, subsequente e intrínseca à &lt;a href="https://iate.europa.eu/entry/result/1757518/pt" target="_blank"&gt;representação do conhecimento&lt;/a&gt;, em que são feitas deduções através de regras simbólicas, se planeiam e programam atividades, se pesquisam soluções de um vasto conjunto e se escolhe a solução ótima para um problema.</t>
        </is>
      </c>
      <c r="CH374" t="inlineStr">
        <is>
          <t/>
        </is>
      </c>
      <c r="CI374" t="inlineStr">
        <is>
          <t/>
        </is>
      </c>
      <c r="CJ374" t="inlineStr">
        <is>
          <t/>
        </is>
      </c>
      <c r="CK374" t="inlineStr">
        <is>
          <t/>
        </is>
      </c>
      <c r="CL374" s="2" t="inlineStr">
        <is>
          <t>odvodzovanie z poznatkov</t>
        </is>
      </c>
      <c r="CM374" s="2" t="inlineStr">
        <is>
          <t>3</t>
        </is>
      </c>
      <c r="CN374" s="2" t="inlineStr">
        <is>
          <t/>
        </is>
      </c>
      <c r="CO374" t="inlineStr">
        <is>
          <t>odvodzovanie
logických záverov z poznatkov, čo zahŕňa vyvodzovanie záverov prostredníctvom
symbolických pravidiel, plánovanie a programovanie, vyhľadávanie
prostredníctvom rozsiahlej množiny riešení a optimalizáciu spomedzi všetkých
možných riešení problému</t>
        </is>
      </c>
      <c r="CP374" s="2" t="inlineStr">
        <is>
          <t>sklepanje na podlagi znanja</t>
        </is>
      </c>
      <c r="CQ374" s="2" t="inlineStr">
        <is>
          <t>3</t>
        </is>
      </c>
      <c r="CR374" s="2" t="inlineStr">
        <is>
          <t/>
        </is>
      </c>
      <c r="CS374" t="inlineStr">
        <is>
          <t>korak, ki sledi &lt;a href="https://iate.europa.eu/entry/slideshow/1627551039007/1757518/sl" target="_blank"&gt;predstavitvi znanja&lt;/a&gt; in vključuje sklepanje na podlagi simboličnih pravil, dejavnosti
načrtovanja in časovnega razporejanja, iskanje po obsežnem naboru rešitev in
optimizacijo glede na vse možne rešitve problema</t>
        </is>
      </c>
      <c r="CT374" s="2" t="inlineStr">
        <is>
          <t>kunskapsresonemang</t>
        </is>
      </c>
      <c r="CU374" s="2" t="inlineStr">
        <is>
          <t>3</t>
        </is>
      </c>
      <c r="CV374" s="2" t="inlineStr">
        <is>
          <t/>
        </is>
      </c>
      <c r="CW374" t="inlineStr">
        <is>
          <t/>
        </is>
      </c>
    </row>
    <row r="375">
      <c r="A375" s="1" t="str">
        <f>HYPERLINK("https://iate.europa.eu/entry/result/1757518/all", "1757518")</f>
        <v>1757518</v>
      </c>
      <c r="B375" t="inlineStr">
        <is>
          <t>EDUCATION AND COMMUNICATIONS</t>
        </is>
      </c>
      <c r="C375" t="inlineStr">
        <is>
          <t>EDUCATION AND COMMUNICATIONS|information and information processing|information processing|artificial intelligence</t>
        </is>
      </c>
      <c r="D375" t="inlineStr">
        <is>
          <t>yes</t>
        </is>
      </c>
      <c r="E375" t="inlineStr">
        <is>
          <t/>
        </is>
      </c>
      <c r="F375" s="2" t="inlineStr">
        <is>
          <t>представяне на знания</t>
        </is>
      </c>
      <c r="G375" s="2" t="inlineStr">
        <is>
          <t>3</t>
        </is>
      </c>
      <c r="H375" s="2" t="inlineStr">
        <is>
          <t/>
        </is>
      </c>
      <c r="I375" t="inlineStr">
        <is>
          <t>моделиране на знания от &lt;a href="https://iate.europa.eu/entry/result/3591198/bg" target="_blank"&gt;система с ИИ&lt;/a&gt;, след като тя е придобила тези знания чрез трансформиране на данни</t>
        </is>
      </c>
      <c r="J375" s="2" t="inlineStr">
        <is>
          <t>reprezentace znalostí</t>
        </is>
      </c>
      <c r="K375" s="2" t="inlineStr">
        <is>
          <t>3</t>
        </is>
      </c>
      <c r="L375" s="2" t="inlineStr">
        <is>
          <t/>
        </is>
      </c>
      <c r="M375" t="inlineStr">
        <is>
          <t>způsob zachycení znalostí systémem umělé inteligence, jež je prováděno prostřednictvím souboru určitých pravidel a postupů</t>
        </is>
      </c>
      <c r="N375" s="2" t="inlineStr">
        <is>
          <t>vidensrepræsenatation|
videnrepræsentation|
videngengivelse</t>
        </is>
      </c>
      <c r="O375" s="2" t="inlineStr">
        <is>
          <t>3|
3|
3</t>
        </is>
      </c>
      <c r="P375" s="2" t="inlineStr">
        <is>
          <t xml:space="preserve">|
|
</t>
        </is>
      </c>
      <c r="Q375" t="inlineStr">
        <is>
          <t>opstilling af viden foretaget af et kunstigt intelligens-system, efter det har erhvervet den pågældende viden ved at omdanne data</t>
        </is>
      </c>
      <c r="R375" s="2" t="inlineStr">
        <is>
          <t>Wissensrepräsentation|
Wissensdarstellung</t>
        </is>
      </c>
      <c r="S375" s="2" t="inlineStr">
        <is>
          <t>3|
3</t>
        </is>
      </c>
      <c r="T375" s="2" t="inlineStr">
        <is>
          <t xml:space="preserve">|
</t>
        </is>
      </c>
      <c r="U375" t="inlineStr">
        <is>
          <t>formale Abbildung von Wissen in
wissensbasierten Systemen</t>
        </is>
      </c>
      <c r="V375" s="2" t="inlineStr">
        <is>
          <t>αναπαράσταση γνώσης</t>
        </is>
      </c>
      <c r="W375" s="2" t="inlineStr">
        <is>
          <t>3</t>
        </is>
      </c>
      <c r="X375" s="2" t="inlineStr">
        <is>
          <t/>
        </is>
      </c>
      <c r="Y375" t="inlineStr">
        <is>
          <t/>
        </is>
      </c>
      <c r="Z375" s="2" t="inlineStr">
        <is>
          <t>KR|
knowledge representation</t>
        </is>
      </c>
      <c r="AA375" s="2" t="inlineStr">
        <is>
          <t>3|
3</t>
        </is>
      </c>
      <c r="AB375" s="2" t="inlineStr">
        <is>
          <t xml:space="preserve">|
</t>
        </is>
      </c>
      <c r="AC375" t="inlineStr">
        <is>
          <t>modelling of knowledge by an AI system after it has acquired that knowledge by transforming data</t>
        </is>
      </c>
      <c r="AD375" s="2" t="inlineStr">
        <is>
          <t>representación del conocimiento</t>
        </is>
      </c>
      <c r="AE375" s="2" t="inlineStr">
        <is>
          <t>3</t>
        </is>
      </c>
      <c r="AF375" s="2" t="inlineStr">
        <is>
          <t/>
        </is>
      </c>
      <c r="AG375" t="inlineStr">
        <is>
          <t>Modelización del conocimiento que realiza un sistema de inteligencia artificial tras haber transformado los datos en conocimiento .</t>
        </is>
      </c>
      <c r="AH375" s="2" t="inlineStr">
        <is>
          <t>teadmiste esitamine|
teadmuse esitamine|
teadmuse esitus</t>
        </is>
      </c>
      <c r="AI375" s="2" t="inlineStr">
        <is>
          <t>3|
3|
3</t>
        </is>
      </c>
      <c r="AJ375" s="2" t="inlineStr">
        <is>
          <t xml:space="preserve">|
|
</t>
        </is>
      </c>
      <c r="AK375" t="inlineStr">
        <is>
          <t>teadmuse kodeerimise ja teadmusbaasis salvestamise protsess või tulemus</t>
        </is>
      </c>
      <c r="AL375" s="2" t="inlineStr">
        <is>
          <t>tietämyksen esittäminen</t>
        </is>
      </c>
      <c r="AM375" s="2" t="inlineStr">
        <is>
          <t>3</t>
        </is>
      </c>
      <c r="AN375" s="2" t="inlineStr">
        <is>
          <t/>
        </is>
      </c>
      <c r="AO375" t="inlineStr">
        <is>
          <t>tekoälyjärjestelmän suorittama tietämyksen mallintaminen sen jälkeen kun se on saanut tälliasen tietämyksen datan muuntamisen avulla</t>
        </is>
      </c>
      <c r="AP375" s="2" t="inlineStr">
        <is>
          <t>représentation des connaissances</t>
        </is>
      </c>
      <c r="AQ375" s="2" t="inlineStr">
        <is>
          <t>3</t>
        </is>
      </c>
      <c r="AR375" s="2" t="inlineStr">
        <is>
          <t/>
        </is>
      </c>
      <c r="AS375" t="inlineStr">
        <is>
          <t>procédé qui consiste à encoder et à stocker des informations ou des connaissances, de manière à ce qu'elles puissent être utilisées par un &lt;a href="https://iate.europa.eu/entry/result/3591198/fr" target="_blank"&gt;système d'intelligence artificielle&lt;/a&gt; dans le but de former des hypothèses et de produire des inférences</t>
        </is>
      </c>
      <c r="AT375" s="2" t="inlineStr">
        <is>
          <t>léiriú eolais</t>
        </is>
      </c>
      <c r="AU375" s="2" t="inlineStr">
        <is>
          <t>3</t>
        </is>
      </c>
      <c r="AV375" s="2" t="inlineStr">
        <is>
          <t/>
        </is>
      </c>
      <c r="AW375" t="inlineStr">
        <is>
          <t/>
        </is>
      </c>
      <c r="AX375" s="2" t="inlineStr">
        <is>
          <t>reprezentacija znanja</t>
        </is>
      </c>
      <c r="AY375" s="2" t="inlineStr">
        <is>
          <t>3</t>
        </is>
      </c>
      <c r="AZ375" s="2" t="inlineStr">
        <is>
          <t/>
        </is>
      </c>
      <c r="BA375" t="inlineStr">
        <is>
          <t>modeliranje znanja s pomoću sustava umjetne inteligencije nakon što je stekao to znanje pretvorbom podataka</t>
        </is>
      </c>
      <c r="BB375" s="2" t="inlineStr">
        <is>
          <t>tudásreprezentáció|
ismeretreprezentáció</t>
        </is>
      </c>
      <c r="BC375" s="2" t="inlineStr">
        <is>
          <t>3|
3</t>
        </is>
      </c>
      <c r="BD375" s="2" t="inlineStr">
        <is>
          <t xml:space="preserve">|
</t>
        </is>
      </c>
      <c r="BE375" t="inlineStr">
        <is>
          <t>az ismeretek modellezése egy mesterségesintelligencia-rendszer által</t>
        </is>
      </c>
      <c r="BF375" s="2" t="inlineStr">
        <is>
          <t>rapppresentazione della conoscenza|
rappresentazione delle conoscenze</t>
        </is>
      </c>
      <c r="BG375" s="2" t="inlineStr">
        <is>
          <t>3|
3</t>
        </is>
      </c>
      <c r="BH375" s="2" t="inlineStr">
        <is>
          <t xml:space="preserve">|
</t>
        </is>
      </c>
      <c r="BI375" t="inlineStr">
        <is>
          <t>modellizzazione della conoscenza da parte di un &lt;a href="https://iate.europa.eu/entry/result/3591198/it" target="_blank"&gt;sistema di IA &lt;/a&gt;dopo aver acquisito quella determinata conoscenza trasformando i dati</t>
        </is>
      </c>
      <c r="BJ375" s="2" t="inlineStr">
        <is>
          <t>žinių vaizdavimas</t>
        </is>
      </c>
      <c r="BK375" s="2" t="inlineStr">
        <is>
          <t>3</t>
        </is>
      </c>
      <c r="BL375" s="2" t="inlineStr">
        <is>
          <t/>
        </is>
      </c>
      <c r="BM375" t="inlineStr">
        <is>
          <t>DI sistemos atliekamas žinių, kurias ji surinko transformavusi duomenis, modeliavimas</t>
        </is>
      </c>
      <c r="BN375" s="2" t="inlineStr">
        <is>
          <t>zināšanu reprezentācija</t>
        </is>
      </c>
      <c r="BO375" s="2" t="inlineStr">
        <is>
          <t>3</t>
        </is>
      </c>
      <c r="BP375" s="2" t="inlineStr">
        <is>
          <t/>
        </is>
      </c>
      <c r="BQ375" t="inlineStr">
        <is>
          <t>MI sistēmas veikta zināšanu modelēšana pēc tam, kad tā šīs zināšanas ir ieguvusi datu transformēšanas ceļā</t>
        </is>
      </c>
      <c r="BR375" s="2" t="inlineStr">
        <is>
          <t>rappreżentazzjoni tal-għarfien</t>
        </is>
      </c>
      <c r="BS375" s="2" t="inlineStr">
        <is>
          <t>3</t>
        </is>
      </c>
      <c r="BT375" s="2" t="inlineStr">
        <is>
          <t/>
        </is>
      </c>
      <c r="BU375" t="inlineStr">
        <is>
          <t>il-mudellar tal-għarfien minn sistema tal-AI wara li din tkun akkwistat dak l-għarfien permezz tat-trasformazzjoni ta' data</t>
        </is>
      </c>
      <c r="BV375" s="2" t="inlineStr">
        <is>
          <t>kennisrepresentatie</t>
        </is>
      </c>
      <c r="BW375" s="2" t="inlineStr">
        <is>
          <t>3</t>
        </is>
      </c>
      <c r="BX375" s="2" t="inlineStr">
        <is>
          <t/>
        </is>
      </c>
      <c r="BY375" t="inlineStr">
        <is>
          <t>wijze waarop en structuur waarin kennis door een AI-systeem is vastgelegd, op basis waarvan het AI-systeem vervolgens kan redeneren</t>
        </is>
      </c>
      <c r="BZ375" s="2" t="inlineStr">
        <is>
          <t>reprezentacja wiedzy</t>
        </is>
      </c>
      <c r="CA375" s="2" t="inlineStr">
        <is>
          <t>3</t>
        </is>
      </c>
      <c r="CB375" s="2" t="inlineStr">
        <is>
          <t/>
        </is>
      </c>
      <c r="CC375" t="inlineStr">
        <is>
          <t>ogólny formalizm przekazywania, zapisywania
i gromadzenia dowolnego zasobu wiedzy</t>
        </is>
      </c>
      <c r="CD375" s="2" t="inlineStr">
        <is>
          <t>representação do conhecimento</t>
        </is>
      </c>
      <c r="CE375" s="2" t="inlineStr">
        <is>
          <t>3</t>
        </is>
      </c>
      <c r="CF375" s="2" t="inlineStr">
        <is>
          <t/>
        </is>
      </c>
      <c r="CG375" t="inlineStr">
        <is>
          <t>Fase de um &lt;a href="https://iate.europa.eu/entry/result/3591198/pt" target="_blank"&gt;sistema de IA&lt;/a&gt; em que é feita a modulação da informação de que um programa de computador necessita para que possa comportar-se
inteligentemente, e que precede a fase de &lt;a href="https://iate.europa.eu/entry/result/3592143/pt" target="_blank"&gt;raciocínio baseado no conhecimento&lt;/a&gt;&lt;small&gt;.&lt;/small&gt;</t>
        </is>
      </c>
      <c r="CH375" s="2" t="inlineStr">
        <is>
          <t>reprezentare a cunoștințelor</t>
        </is>
      </c>
      <c r="CI375" s="2" t="inlineStr">
        <is>
          <t>3</t>
        </is>
      </c>
      <c r="CJ375" s="2" t="inlineStr">
        <is>
          <t/>
        </is>
      </c>
      <c r="CK375" t="inlineStr">
        <is>
          <t>modelare de
cunoștințe de către un &lt;a href="https://iate.europa.eu/entry/result/3591198/ro" target="_blank"&gt;sistem de inteligență artificială&lt;/a&gt; după ce acesta
a dobândit acele cunoștințe prin transformarea de date</t>
        </is>
      </c>
      <c r="CL375" s="2" t="inlineStr">
        <is>
          <t>reprezentácia poznatkov</t>
        </is>
      </c>
      <c r="CM375" s="2" t="inlineStr">
        <is>
          <t>3</t>
        </is>
      </c>
      <c r="CN375" s="2" t="inlineStr">
        <is>
          <t/>
        </is>
      </c>
      <c r="CO375" t="inlineStr">
        <is>
          <t>premena
údajov na poznatky (modelovanie) zo strany umelej inteligencie</t>
        </is>
      </c>
      <c r="CP375" s="2" t="inlineStr">
        <is>
          <t>predstavitev znanja</t>
        </is>
      </c>
      <c r="CQ375" s="2" t="inlineStr">
        <is>
          <t>3</t>
        </is>
      </c>
      <c r="CR375" s="2" t="inlineStr">
        <is>
          <t/>
        </is>
      </c>
      <c r="CS375" t="inlineStr">
        <is>
          <t>modeliranje znanja s strani &lt;a href="https://iate.europa.eu/entry/result/3591198/sl" target="_blank"&gt;sistema AI&lt;/a&gt;, ki je to znanje pridobil s preoblikovanjem podatkov</t>
        </is>
      </c>
      <c r="CT375" s="2" t="inlineStr">
        <is>
          <t>kunskapsrepresentation</t>
        </is>
      </c>
      <c r="CU375" s="2" t="inlineStr">
        <is>
          <t>3</t>
        </is>
      </c>
      <c r="CV375" s="2" t="inlineStr">
        <is>
          <t/>
        </is>
      </c>
      <c r="CW375" t="inlineStr">
        <is>
          <t/>
        </is>
      </c>
    </row>
    <row r="376">
      <c r="A376" s="1" t="str">
        <f>HYPERLINK("https://iate.europa.eu/entry/result/3592141/all", "3592141")</f>
        <v>3592141</v>
      </c>
      <c r="B376" t="inlineStr">
        <is>
          <t>EDUCATION AND COMMUNICATIONS</t>
        </is>
      </c>
      <c r="C376" t="inlineStr">
        <is>
          <t>EDUCATION AND COMMUNICATIONS|information and information processing|information processing</t>
        </is>
      </c>
      <c r="D376" t="inlineStr">
        <is>
          <t>yes</t>
        </is>
      </c>
      <c r="E376" t="inlineStr">
        <is>
          <t/>
        </is>
      </c>
      <c r="F376" s="2" t="inlineStr">
        <is>
          <t>машинно разсъждение</t>
        </is>
      </c>
      <c r="G376" s="2" t="inlineStr">
        <is>
          <t>3</t>
        </is>
      </c>
      <c r="H376" s="2" t="inlineStr">
        <is>
          <t/>
        </is>
      </c>
      <c r="I376" t="inlineStr">
        <is>
          <t>&lt;p&gt;способност на &lt;a href="https://iate.europa.eu/entry/result/3591198/bg" target="_blank"&gt;система с ИИ&lt;/a&gt; да прави изводи от данните/знанията, получени от възприемането, като този процес включва планиране, изготвяне на график, представяне на знания и обосноваване, търсене и оптимизация&lt;br&gt;&lt;/p&gt;</t>
        </is>
      </c>
      <c r="J376" s="2" t="inlineStr">
        <is>
          <t>strojové usuzování</t>
        </is>
      </c>
      <c r="K376" s="2" t="inlineStr">
        <is>
          <t>3</t>
        </is>
      </c>
      <c r="L376" s="2" t="inlineStr">
        <is>
          <t/>
        </is>
      </c>
      <c r="M376" t="inlineStr">
        <is>
          <t/>
        </is>
      </c>
      <c r="N376" s="2" t="inlineStr">
        <is>
          <t>automatiseret ræsonnement</t>
        </is>
      </c>
      <c r="O376" s="2" t="inlineStr">
        <is>
          <t>3</t>
        </is>
      </c>
      <c r="P376" s="2" t="inlineStr">
        <is>
          <t/>
        </is>
      </c>
      <c r="Q376" t="inlineStr">
        <is>
          <t>tanken om, at computere eller andre maskiner kan programmeres til at gentage resultaterne af menneskelig logisk resonnement</t>
        </is>
      </c>
      <c r="R376" s="2" t="inlineStr">
        <is>
          <t>maschinelles Denken</t>
        </is>
      </c>
      <c r="S376" s="2" t="inlineStr">
        <is>
          <t>3</t>
        </is>
      </c>
      <c r="T376" s="2" t="inlineStr">
        <is>
          <t/>
        </is>
      </c>
      <c r="U376" t="inlineStr">
        <is>
          <t/>
        </is>
      </c>
      <c r="V376" s="2" t="inlineStr">
        <is>
          <t>μηχανική συλλογιστική</t>
        </is>
      </c>
      <c r="W376" s="2" t="inlineStr">
        <is>
          <t>3</t>
        </is>
      </c>
      <c r="X376" s="2" t="inlineStr">
        <is>
          <t/>
        </is>
      </c>
      <c r="Y376" t="inlineStr">
        <is>
          <t/>
        </is>
      </c>
      <c r="Z376" s="2" t="inlineStr">
        <is>
          <t>machine reasoning</t>
        </is>
      </c>
      <c r="AA376" s="2" t="inlineStr">
        <is>
          <t>3</t>
        </is>
      </c>
      <c r="AB376" s="2" t="inlineStr">
        <is>
          <t/>
        </is>
      </c>
      <c r="AC376" t="inlineStr">
        <is>
          <t>similar to the human ability
to understand, the power of a
machine to make connections between facts and observations, including planning, scheduling,
knowledge representation and reasoning, search, and optimization</t>
        </is>
      </c>
      <c r="AD376" s="2" t="inlineStr">
        <is>
          <t>razonamiento automatizado|
razonamiento automático</t>
        </is>
      </c>
      <c r="AE376" s="2" t="inlineStr">
        <is>
          <t>3|
3</t>
        </is>
      </c>
      <c r="AF376" s="2" t="inlineStr">
        <is>
          <t xml:space="preserve">|
</t>
        </is>
      </c>
      <c r="AG376" t="inlineStr">
        <is>
          <t>Capacidad de un sistema informático para efectuar deducciones mediante algoritmos, a partir de hechos, observaciones e hipótesis, en un proceso que incluye la planificación, la programación, la representación del conocimiento, el razonamiento, la búsqueda y la optimización.</t>
        </is>
      </c>
      <c r="AH376" s="2" t="inlineStr">
        <is>
          <t>masinjäreldamine|
masinmõtlemine</t>
        </is>
      </c>
      <c r="AI376" s="2" t="inlineStr">
        <is>
          <t>2|
2</t>
        </is>
      </c>
      <c r="AJ376" s="2" t="inlineStr">
        <is>
          <t xml:space="preserve">preferred|
</t>
        </is>
      </c>
      <c r="AK376" t="inlineStr">
        <is>
          <t>sarnaselt inimese arusaamisvõimega, masina suutlikkus luua seoseid faktide ja tähelepanekute vahel, sealhulgas planeerida, kavandada, teadmisi esitada ja neist järeldusi teha, teadmisi otsida ja optimeerida</t>
        </is>
      </c>
      <c r="AL376" s="2" t="inlineStr">
        <is>
          <t>konepäättely</t>
        </is>
      </c>
      <c r="AM376" s="2" t="inlineStr">
        <is>
          <t>3</t>
        </is>
      </c>
      <c r="AN376" s="2" t="inlineStr">
        <is>
          <t/>
        </is>
      </c>
      <c r="AO376" t="inlineStr">
        <is>
          <t>koneen kyky luoda yhteyksiä tosiasioiden ja havaintojen välillä, johon sisältyy suunnittelu, 
aikataulutus, tietämyksen esittäminen ja päättely, haku ja optimointi</t>
        </is>
      </c>
      <c r="AP376" s="2" t="inlineStr">
        <is>
          <t>raisonnement machine|
raisonnement automatique</t>
        </is>
      </c>
      <c r="AQ376" s="2" t="inlineStr">
        <is>
          <t>2|
3</t>
        </is>
      </c>
      <c r="AR376" s="2" t="inlineStr">
        <is>
          <t xml:space="preserve">|
</t>
        </is>
      </c>
      <c r="AS376" t="inlineStr">
        <is>
          <t>capacité, fondée sur des algorithmes, similaire à la capacité humaine d'effectuer des déductions à partir
de faits ou d'hypothèses</t>
        </is>
      </c>
      <c r="AT376" s="2" t="inlineStr">
        <is>
          <t>meaisínréasúnú</t>
        </is>
      </c>
      <c r="AU376" s="2" t="inlineStr">
        <is>
          <t>3</t>
        </is>
      </c>
      <c r="AV376" s="2" t="inlineStr">
        <is>
          <t/>
        </is>
      </c>
      <c r="AW376" t="inlineStr">
        <is>
          <t/>
        </is>
      </c>
      <c r="AX376" s="2" t="inlineStr">
        <is>
          <t>strojno zaključivanje</t>
        </is>
      </c>
      <c r="AY376" s="2" t="inlineStr">
        <is>
          <t>3</t>
        </is>
      </c>
      <c r="AZ376" s="2" t="inlineStr">
        <is>
          <t/>
        </is>
      </c>
      <c r="BA376" t="inlineStr">
        <is>
          <t>slično ljudskoj sposobnosti razumijevanja, sposobnost stroja za povezivanje činjenica i opažanja, uključujući planiranje, raspoređivanje zadataka, reprezentaciju znanja i zaključivanje, pretraživanje i optimizaciju</t>
        </is>
      </c>
      <c r="BB376" s="2" t="inlineStr">
        <is>
          <t>gépi gondolkodás</t>
        </is>
      </c>
      <c r="BC376" s="2" t="inlineStr">
        <is>
          <t>3</t>
        </is>
      </c>
      <c r="BD376" s="2" t="inlineStr">
        <is>
          <t/>
        </is>
      </c>
      <c r="BE376" t="inlineStr">
        <is>
          <t>a gépnek az emberi megértési képességhez hasonló képessége arra, hogy kapcsolatot teremtsen a tények és a megfigyelések között, beleértve a tervezést, ütemezést, tudásábrázolást és érvelést, keresést és az optimalizálást is</t>
        </is>
      </c>
      <c r="BF376" s="2" t="inlineStr">
        <is>
          <t>ragionamento meccanico|
ragionamento automatico</t>
        </is>
      </c>
      <c r="BG376" s="2" t="inlineStr">
        <is>
          <t>3|
3</t>
        </is>
      </c>
      <c r="BH376" s="2" t="inlineStr">
        <is>
          <t xml:space="preserve">|
</t>
        </is>
      </c>
      <c r="BI376" t="inlineStr">
        <is>
          <t>capacità di una macchina analoga alla capacità umana di operare deduzioni a partire da fatti o ipotesi</t>
        </is>
      </c>
      <c r="BJ376" s="2" t="inlineStr">
        <is>
          <t>mašinų atliekama loginė analizė</t>
        </is>
      </c>
      <c r="BK376" s="2" t="inlineStr">
        <is>
          <t>3</t>
        </is>
      </c>
      <c r="BL376" s="2" t="inlineStr">
        <is>
          <t/>
        </is>
      </c>
      <c r="BM376" t="inlineStr">
        <is>
          <t>į žmogaus gebėjimą panašus mašinos gebėjimas suprasti ir susieti faktus ir pastebėjimus (įskaitant veiksmų ir laiko planavimą, žinių vaizdavimą, loginę analizę, paiešką ir optimizavimą)</t>
        </is>
      </c>
      <c r="BN376" s="2" t="inlineStr">
        <is>
          <t>mašīnu spriešana</t>
        </is>
      </c>
      <c r="BO376" s="2" t="inlineStr">
        <is>
          <t>3</t>
        </is>
      </c>
      <c r="BP376" s="2" t="inlineStr">
        <is>
          <t/>
        </is>
      </c>
      <c r="BQ376" t="inlineStr">
        <is>
          <t>iekārtas spēja veidot saikni starp faktiem un novērojumiem, tostarp plānot, izklāstīt zināšanas, argumentēt, meklēt un optimizēt, kas līdzīga cilvēka saprašanas spējām</t>
        </is>
      </c>
      <c r="BR376" s="2" t="inlineStr">
        <is>
          <t>raġunament imwettaq minn magna</t>
        </is>
      </c>
      <c r="BS376" s="2" t="inlineStr">
        <is>
          <t>3</t>
        </is>
      </c>
      <c r="BT376" s="2" t="inlineStr">
        <is>
          <t/>
        </is>
      </c>
      <c r="BU376" t="inlineStr">
        <is>
          <t>b'mod simili għall-bniedem, il-kapaċità li magna tagħmel konnessjonijiet bejn fatti u osservazzjonijiet, inkluż il-kapaċità li tippjana, toħloq skedi, tfittex u tirraġuna</t>
        </is>
      </c>
      <c r="BV376" s="2" t="inlineStr">
        <is>
          <t>automatisch redeneren</t>
        </is>
      </c>
      <c r="BW376" s="2" t="inlineStr">
        <is>
          <t>3</t>
        </is>
      </c>
      <c r="BX376" s="2" t="inlineStr">
        <is>
          <t/>
        </is>
      </c>
      <c r="BY376" t="inlineStr">
        <is>
          <t>kernelement van AI, door middel waarvan de computer zelf oplossingen vindt, niet op basis van wat vooraf expliciet geprogrammeerd was, maar door verbanden te leggen op basis van de beschreven omgeving en een doelstelling</t>
        </is>
      </c>
      <c r="BZ376" s="2" t="inlineStr">
        <is>
          <t>rozumowanie maszynowe|
rozumowanie maszyn</t>
        </is>
      </c>
      <c r="CA376" s="2" t="inlineStr">
        <is>
          <t>3|
3</t>
        </is>
      </c>
      <c r="CB376" s="2" t="inlineStr">
        <is>
          <t xml:space="preserve">|
</t>
        </is>
      </c>
      <c r="CC376" t="inlineStr">
        <is>
          <t>zdolność maszyn do obsługi nowych zadań na podstawie wnioskowania wykorzystującego wcześniej zdobytą wiedzę</t>
        </is>
      </c>
      <c r="CD376" s="2" t="inlineStr">
        <is>
          <t>raciocínio automatizado|
raciocínio automático</t>
        </is>
      </c>
      <c r="CE376" s="2" t="inlineStr">
        <is>
          <t>3|
3</t>
        </is>
      </c>
      <c r="CF376" s="2" t="inlineStr">
        <is>
          <t xml:space="preserve">|
</t>
        </is>
      </c>
      <c r="CG376" t="inlineStr">
        <is>
          <t>Capacidade de um computador raciocinar (ou seja, planear, programar, representar o conhecimento, raciocinar, pesquisar e otimizar) de forma total ou quase totalmente automática, através da prova de teoremas e da verificação dessas provas.</t>
        </is>
      </c>
      <c r="CH376" t="inlineStr">
        <is>
          <t/>
        </is>
      </c>
      <c r="CI376" t="inlineStr">
        <is>
          <t/>
        </is>
      </c>
      <c r="CJ376" t="inlineStr">
        <is>
          <t/>
        </is>
      </c>
      <c r="CK376" t="inlineStr">
        <is>
          <t/>
        </is>
      </c>
      <c r="CL376" t="inlineStr">
        <is>
          <t/>
        </is>
      </c>
      <c r="CM376" t="inlineStr">
        <is>
          <t/>
        </is>
      </c>
      <c r="CN376" t="inlineStr">
        <is>
          <t/>
        </is>
      </c>
      <c r="CO376" t="inlineStr">
        <is>
          <t/>
        </is>
      </c>
      <c r="CP376" s="2" t="inlineStr">
        <is>
          <t>strojno sklepanje</t>
        </is>
      </c>
      <c r="CQ376" s="2" t="inlineStr">
        <is>
          <t>3</t>
        </is>
      </c>
      <c r="CR376" s="2" t="inlineStr">
        <is>
          <t/>
        </is>
      </c>
      <c r="CS376" t="inlineStr">
        <is>
          <t/>
        </is>
      </c>
      <c r="CT376" s="2" t="inlineStr">
        <is>
          <t>maskinresonemang</t>
        </is>
      </c>
      <c r="CU376" s="2" t="inlineStr">
        <is>
          <t>3</t>
        </is>
      </c>
      <c r="CV376" s="2" t="inlineStr">
        <is>
          <t/>
        </is>
      </c>
      <c r="CW376" t="inlineStr">
        <is>
          <t/>
        </is>
      </c>
    </row>
    <row r="377">
      <c r="A377" s="1" t="str">
        <f>HYPERLINK("https://iate.europa.eu/entry/result/3592142/all", "3592142")</f>
        <v>3592142</v>
      </c>
      <c r="B377" t="inlineStr">
        <is>
          <t>EDUCATION AND COMMUNICATIONS</t>
        </is>
      </c>
      <c r="C377" t="inlineStr">
        <is>
          <t>EDUCATION AND COMMUNICATIONS|information and information processing|information processing</t>
        </is>
      </c>
      <c r="D377" t="inlineStr">
        <is>
          <t>yes</t>
        </is>
      </c>
      <c r="E377" t="inlineStr">
        <is>
          <t/>
        </is>
      </c>
      <c r="F377" s="2" t="inlineStr">
        <is>
          <t>изчислителна мощност</t>
        </is>
      </c>
      <c r="G377" s="2" t="inlineStr">
        <is>
          <t>3</t>
        </is>
      </c>
      <c r="H377" s="2" t="inlineStr">
        <is>
          <t/>
        </is>
      </c>
      <c r="I377" t="inlineStr">
        <is>
          <t>способност на дадена компютърна система да извършва изчисления</t>
        </is>
      </c>
      <c r="J377" s="2" t="inlineStr">
        <is>
          <t>výpočetní výkon</t>
        </is>
      </c>
      <c r="K377" s="2" t="inlineStr">
        <is>
          <t>3</t>
        </is>
      </c>
      <c r="L377" s="2" t="inlineStr">
        <is>
          <t/>
        </is>
      </c>
      <c r="M377" t="inlineStr">
        <is>
          <t/>
        </is>
      </c>
      <c r="N377" s="2" t="inlineStr">
        <is>
          <t>computerkraft|
regnekraft</t>
        </is>
      </c>
      <c r="O377" s="2" t="inlineStr">
        <is>
          <t>3|
3</t>
        </is>
      </c>
      <c r="P377" s="2" t="inlineStr">
        <is>
          <t xml:space="preserve">|
</t>
        </is>
      </c>
      <c r="Q377" t="inlineStr">
        <is>
          <t>en computers kapacitet til at foretage beregninger</t>
        </is>
      </c>
      <c r="R377" s="2" t="inlineStr">
        <is>
          <t>Rechenleistung</t>
        </is>
      </c>
      <c r="S377" s="2" t="inlineStr">
        <is>
          <t>3</t>
        </is>
      </c>
      <c r="T377" s="2" t="inlineStr">
        <is>
          <t/>
        </is>
      </c>
      <c r="U377" t="inlineStr">
        <is>
          <t>Leistungsfähigkeit eines Rechners, Computers, Prozessors</t>
        </is>
      </c>
      <c r="V377" s="2" t="inlineStr">
        <is>
          <t>υπολογιστική ισχύς</t>
        </is>
      </c>
      <c r="W377" s="2" t="inlineStr">
        <is>
          <t>3</t>
        </is>
      </c>
      <c r="X377" s="2" t="inlineStr">
        <is>
          <t/>
        </is>
      </c>
      <c r="Y377" t="inlineStr">
        <is>
          <t/>
        </is>
      </c>
      <c r="Z377" s="2" t="inlineStr">
        <is>
          <t>computational power</t>
        </is>
      </c>
      <c r="AA377" s="2" t="inlineStr">
        <is>
          <t>3</t>
        </is>
      </c>
      <c r="AB377" s="2" t="inlineStr">
        <is>
          <t/>
        </is>
      </c>
      <c r="AC377" t="inlineStr">
        <is>
          <t>ability of a machine&lt;sup&gt;1 &lt;/sup&gt;to make calculations&lt;sup&gt;2 &lt;/sup&gt;</t>
        </is>
      </c>
      <c r="AD377" s="2" t="inlineStr">
        <is>
          <t>potencia computacional|
potencia de cálculo</t>
        </is>
      </c>
      <c r="AE377" s="2" t="inlineStr">
        <is>
          <t>3|
3</t>
        </is>
      </c>
      <c r="AF377" s="2" t="inlineStr">
        <is>
          <t xml:space="preserve">|
</t>
        </is>
      </c>
      <c r="AG377" t="inlineStr">
        <is>
          <t>Número de operaciones que puede efectuar un ordenador por unidad de tiempo, que suele medirse en millones de instrucciones por segundo.</t>
        </is>
      </c>
      <c r="AH377" s="2" t="inlineStr">
        <is>
          <t>arvutusvõimsus</t>
        </is>
      </c>
      <c r="AI377" s="2" t="inlineStr">
        <is>
          <t>3</t>
        </is>
      </c>
      <c r="AJ377" s="2" t="inlineStr">
        <is>
          <t/>
        </is>
      </c>
      <c r="AK377" t="inlineStr">
        <is>
          <t>arvutisüsteemi riistvara potentsiaalne jõudlus kontekstist sõltuvas väljenduses, näiteks käskudena sekundis</t>
        </is>
      </c>
      <c r="AL377" s="2" t="inlineStr">
        <is>
          <t>laskentateho</t>
        </is>
      </c>
      <c r="AM377" s="2" t="inlineStr">
        <is>
          <t>3</t>
        </is>
      </c>
      <c r="AN377" s="2" t="inlineStr">
        <is>
          <t/>
        </is>
      </c>
      <c r="AO377" t="inlineStr">
        <is>
          <t>koneen kyky tehdä laskelmia</t>
        </is>
      </c>
      <c r="AP377" s="2" t="inlineStr">
        <is>
          <t>puissance de calcul</t>
        </is>
      </c>
      <c r="AQ377" s="2" t="inlineStr">
        <is>
          <t>3</t>
        </is>
      </c>
      <c r="AR377" s="2" t="inlineStr">
        <is>
          <t/>
        </is>
      </c>
      <c r="AS377" t="inlineStr">
        <is>
          <t>capacité d'une machine (généralement un ordinateur) d'effectuer un certain nombre d'opérations de calcul par seconde</t>
        </is>
      </c>
      <c r="AT377" s="2" t="inlineStr">
        <is>
          <t>cumhacht ríomhaireachtúil</t>
        </is>
      </c>
      <c r="AU377" s="2" t="inlineStr">
        <is>
          <t>3</t>
        </is>
      </c>
      <c r="AV377" s="2" t="inlineStr">
        <is>
          <t/>
        </is>
      </c>
      <c r="AW377" t="inlineStr">
        <is>
          <t/>
        </is>
      </c>
      <c r="AX377" s="2" t="inlineStr">
        <is>
          <t>računalna snaga</t>
        </is>
      </c>
      <c r="AY377" s="2" t="inlineStr">
        <is>
          <t>3</t>
        </is>
      </c>
      <c r="AZ377" s="2" t="inlineStr">
        <is>
          <t/>
        </is>
      </c>
      <c r="BA377" t="inlineStr">
        <is>
          <t>sposobnost stroja za izračune</t>
        </is>
      </c>
      <c r="BB377" s="2" t="inlineStr">
        <is>
          <t>számítási teljesítmény</t>
        </is>
      </c>
      <c r="BC377" s="2" t="inlineStr">
        <is>
          <t>3</t>
        </is>
      </c>
      <c r="BD377" s="2" t="inlineStr">
        <is>
          <t/>
        </is>
      </c>
      <c r="BE377" t="inlineStr">
        <is>
          <t>egy gép számítások elvégzésére vonatkozó képessége</t>
        </is>
      </c>
      <c r="BF377" s="2" t="inlineStr">
        <is>
          <t>potenza di calcolo</t>
        </is>
      </c>
      <c r="BG377" s="2" t="inlineStr">
        <is>
          <t>3</t>
        </is>
      </c>
      <c r="BH377" s="2" t="inlineStr">
        <is>
          <t/>
        </is>
      </c>
      <c r="BI377" t="inlineStr">
        <is>
          <t/>
        </is>
      </c>
      <c r="BJ377" s="2" t="inlineStr">
        <is>
          <t>kompiuterių galia</t>
        </is>
      </c>
      <c r="BK377" s="2" t="inlineStr">
        <is>
          <t>3</t>
        </is>
      </c>
      <c r="BL377" s="2" t="inlineStr">
        <is>
          <t/>
        </is>
      </c>
      <c r="BM377" t="inlineStr">
        <is>
          <t>mašinos gebėjimas daryti skaičiavimus</t>
        </is>
      </c>
      <c r="BN377" s="2" t="inlineStr">
        <is>
          <t>skaitļošanas jauda</t>
        </is>
      </c>
      <c r="BO377" s="2" t="inlineStr">
        <is>
          <t>3</t>
        </is>
      </c>
      <c r="BP377" s="2" t="inlineStr">
        <is>
          <t/>
        </is>
      </c>
      <c r="BQ377" t="inlineStr">
        <is>
          <t>mašīnas spēja veikt aprēķinus</t>
        </is>
      </c>
      <c r="BR377" s="2" t="inlineStr">
        <is>
          <t>qawwa komputazzjonali</t>
        </is>
      </c>
      <c r="BS377" s="2" t="inlineStr">
        <is>
          <t>3</t>
        </is>
      </c>
      <c r="BT377" s="2" t="inlineStr">
        <is>
          <t/>
        </is>
      </c>
      <c r="BU377" t="inlineStr">
        <is>
          <t>il-kapaċità ta' magna li tagħmel kalkoli</t>
        </is>
      </c>
      <c r="BV377" s="2" t="inlineStr">
        <is>
          <t>computerkracht</t>
        </is>
      </c>
      <c r="BW377" s="2" t="inlineStr">
        <is>
          <t>3</t>
        </is>
      </c>
      <c r="BX377" s="2" t="inlineStr">
        <is>
          <t/>
        </is>
      </c>
      <c r="BY377" t="inlineStr">
        <is>
          <t>hoeveelheid gegevens die een computer in staat is te verwerken, de snelheid waarmee hij dat kan, de manier waarop dat gebeurt (eenvoudig versus complex), en de nodige tastbare omvang die daarvoor nodig is</t>
        </is>
      </c>
      <c r="BZ377" s="2" t="inlineStr">
        <is>
          <t>moc obliczeniowa</t>
        </is>
      </c>
      <c r="CA377" s="2" t="inlineStr">
        <is>
          <t>3</t>
        </is>
      </c>
      <c r="CB377" s="2" t="inlineStr">
        <is>
          <t/>
        </is>
      </c>
      <c r="CC377" t="inlineStr">
        <is>
          <t>zdolność maszyny do wykonywania obliczeń</t>
        </is>
      </c>
      <c r="CD377" s="2" t="inlineStr">
        <is>
          <t>capacidade de cálculo|
capacidade de computação</t>
        </is>
      </c>
      <c r="CE377" s="2" t="inlineStr">
        <is>
          <t>3|
3</t>
        </is>
      </c>
      <c r="CF377" s="2" t="inlineStr">
        <is>
          <t xml:space="preserve">|
</t>
        </is>
      </c>
      <c r="CG377" t="inlineStr">
        <is>
          <t>Capacidade de uma máquina (tipicamente um computador, no contexto da IA) para efetuar um certo número de operações de cálculo por segundo.</t>
        </is>
      </c>
      <c r="CH377" t="inlineStr">
        <is>
          <t/>
        </is>
      </c>
      <c r="CI377" t="inlineStr">
        <is>
          <t/>
        </is>
      </c>
      <c r="CJ377" t="inlineStr">
        <is>
          <t/>
        </is>
      </c>
      <c r="CK377" t="inlineStr">
        <is>
          <t/>
        </is>
      </c>
      <c r="CL377" t="inlineStr">
        <is>
          <t/>
        </is>
      </c>
      <c r="CM377" t="inlineStr">
        <is>
          <t/>
        </is>
      </c>
      <c r="CN377" t="inlineStr">
        <is>
          <t/>
        </is>
      </c>
      <c r="CO377" t="inlineStr">
        <is>
          <t/>
        </is>
      </c>
      <c r="CP377" s="2" t="inlineStr">
        <is>
          <t>računalniška zmogljivost</t>
        </is>
      </c>
      <c r="CQ377" s="2" t="inlineStr">
        <is>
          <t>3</t>
        </is>
      </c>
      <c r="CR377" s="2" t="inlineStr">
        <is>
          <t/>
        </is>
      </c>
      <c r="CS377" t="inlineStr">
        <is>
          <t/>
        </is>
      </c>
      <c r="CT377" s="2" t="inlineStr">
        <is>
          <t>datorkraft</t>
        </is>
      </c>
      <c r="CU377" s="2" t="inlineStr">
        <is>
          <t>3</t>
        </is>
      </c>
      <c r="CV377" s="2" t="inlineStr">
        <is>
          <t/>
        </is>
      </c>
      <c r="CW377" t="inlineStr">
        <is>
          <t>bearbetningskapacitet i datorsystem, tillgänglig för ett flertal användare och tillämpningar</t>
        </is>
      </c>
    </row>
    <row r="378">
      <c r="A378" s="1" t="str">
        <f>HYPERLINK("https://iate.europa.eu/entry/result/3592224/all", "3592224")</f>
        <v>3592224</v>
      </c>
      <c r="B378" t="inlineStr">
        <is>
          <t>EDUCATION AND COMMUNICATIONS</t>
        </is>
      </c>
      <c r="C378" t="inlineStr">
        <is>
          <t>EDUCATION AND COMMUNICATIONS|information and information processing|information processing|artificial intelligence</t>
        </is>
      </c>
      <c r="D378" t="inlineStr">
        <is>
          <t>yes</t>
        </is>
      </c>
      <c r="E378" t="inlineStr">
        <is>
          <t/>
        </is>
      </c>
      <c r="F378" s="2" t="inlineStr">
        <is>
          <t>прогнозиране на поведение</t>
        </is>
      </c>
      <c r="G378" s="2" t="inlineStr">
        <is>
          <t>3</t>
        </is>
      </c>
      <c r="H378" s="2" t="inlineStr">
        <is>
          <t/>
        </is>
      </c>
      <c r="I378" t="inlineStr">
        <is>
          <t>предвиждане на поведението на човека от &lt;a href="https://iate.europa.eu/entry/result/3591198/bg" target="_blank"&gt;система с ИИ&lt;/a&gt; чрез използване на алгоритми</t>
        </is>
      </c>
      <c r="J378" s="2" t="inlineStr">
        <is>
          <t>predikce chování</t>
        </is>
      </c>
      <c r="K378" s="2" t="inlineStr">
        <is>
          <t>3</t>
        </is>
      </c>
      <c r="L378" s="2" t="inlineStr">
        <is>
          <t/>
        </is>
      </c>
      <c r="M378" t="inlineStr">
        <is>
          <t/>
        </is>
      </c>
      <c r="N378" s="2" t="inlineStr">
        <is>
          <t>forudsigelse af adfærd</t>
        </is>
      </c>
      <c r="O378" s="2" t="inlineStr">
        <is>
          <t>3</t>
        </is>
      </c>
      <c r="P378" s="2" t="inlineStr">
        <is>
          <t/>
        </is>
      </c>
      <c r="Q378" t="inlineStr">
        <is>
          <t>forudsigelse af menneskelig adfærd ved hjælp af et &lt;a href="https://iate.europa.eu/entry/slideshow/1622021963227/3591198/da" target="_blank"&gt;kunstig intelligens-system&lt;/a&gt; baseret på data, der typisk er indsamlet ved anvendelse af algoritmer</t>
        </is>
      </c>
      <c r="R378" s="2" t="inlineStr">
        <is>
          <t>Verhaltensprognose|
Verhaltensvorhersage</t>
        </is>
      </c>
      <c r="S378" s="2" t="inlineStr">
        <is>
          <t>3|
3</t>
        </is>
      </c>
      <c r="T378" s="2" t="inlineStr">
        <is>
          <t xml:space="preserve">|
</t>
        </is>
      </c>
      <c r="U378" t="inlineStr">
        <is>
          <t/>
        </is>
      </c>
      <c r="V378" t="inlineStr">
        <is>
          <t/>
        </is>
      </c>
      <c r="W378" t="inlineStr">
        <is>
          <t/>
        </is>
      </c>
      <c r="X378" t="inlineStr">
        <is>
          <t/>
        </is>
      </c>
      <c r="Y378" t="inlineStr">
        <is>
          <t/>
        </is>
      </c>
      <c r="Z378" s="2" t="inlineStr">
        <is>
          <t>behaviour prediction|
behavioural prediction</t>
        </is>
      </c>
      <c r="AA378" s="2" t="inlineStr">
        <is>
          <t>3|
3</t>
        </is>
      </c>
      <c r="AB378" s="2" t="inlineStr">
        <is>
          <t xml:space="preserve">|
</t>
        </is>
      </c>
      <c r="AC378" t="inlineStr">
        <is>
          <t>prediction of human behaviour by an &lt;a href="https://iate.europa.eu/entry/result/3591198/en" target="_blank"&gt;AI system&lt;/a&gt; based on data collected typically through the use of algorithms</t>
        </is>
      </c>
      <c r="AD378" s="2" t="inlineStr">
        <is>
          <t>predicción de comportamientos|
predicción del comportamiento</t>
        </is>
      </c>
      <c r="AE378" s="2" t="inlineStr">
        <is>
          <t>3|
3</t>
        </is>
      </c>
      <c r="AF378" s="2" t="inlineStr">
        <is>
          <t xml:space="preserve">|
</t>
        </is>
      </c>
      <c r="AG378" t="inlineStr">
        <is>
          <t>Predicción de comportamientos humanos realizada por un sistema de inteligencia artificial a partir de la aplicación de algoritmos a un conjunto de datos.</t>
        </is>
      </c>
      <c r="AH378" s="2" t="inlineStr">
        <is>
          <t>käitumise ennustamine</t>
        </is>
      </c>
      <c r="AI378" s="2" t="inlineStr">
        <is>
          <t>2</t>
        </is>
      </c>
      <c r="AJ378" s="2" t="inlineStr">
        <is>
          <t/>
        </is>
      </c>
      <c r="AK378" t="inlineStr">
        <is>
          <t>inimese käitumise ennustamine &lt;i&gt;TI süsteemi&lt;/i&gt; &lt;a href="/entry/result/3591198/all" id="ENTRY_TO_ENTRY_CONVERTER" target="_blank"&gt;IATE:3591198&lt;/a&gt; poolt üldjuhul algoritmide abil kogutud andmetest lähtuvalt</t>
        </is>
      </c>
      <c r="AL378" s="2" t="inlineStr">
        <is>
          <t>käyttäytymisen ennustaminen</t>
        </is>
      </c>
      <c r="AM378" s="2" t="inlineStr">
        <is>
          <t>3</t>
        </is>
      </c>
      <c r="AN378" s="2" t="inlineStr">
        <is>
          <t/>
        </is>
      </c>
      <c r="AO378" t="inlineStr">
        <is>
          <t>tekoälyjärjestelmän suorittama ihmisen käyttäytymisen ennustaminen algoritmien avulla kerättyjen tietojen pohjalta</t>
        </is>
      </c>
      <c r="AP378" s="2" t="inlineStr">
        <is>
          <t>prédiction des comportements</t>
        </is>
      </c>
      <c r="AQ378" s="2" t="inlineStr">
        <is>
          <t>3</t>
        </is>
      </c>
      <c r="AR378" s="2" t="inlineStr">
        <is>
          <t/>
        </is>
      </c>
      <c r="AS378" t="inlineStr">
        <is>
          <t>prédiction des comportements humains par un &lt;a href="https://iate.europa.eu/entry/result/3591198/fr" target="_blank"&gt;système d'intelligence artificielle&lt;/a&gt; qui se fonde sur les données recueillies</t>
        </is>
      </c>
      <c r="AT378" s="2" t="inlineStr">
        <is>
          <t>tuar iompraíochta</t>
        </is>
      </c>
      <c r="AU378" s="2" t="inlineStr">
        <is>
          <t>3</t>
        </is>
      </c>
      <c r="AV378" s="2" t="inlineStr">
        <is>
          <t/>
        </is>
      </c>
      <c r="AW378" t="inlineStr">
        <is>
          <t/>
        </is>
      </c>
      <c r="AX378" s="2" t="inlineStr">
        <is>
          <t>predviđanje ponašanja</t>
        </is>
      </c>
      <c r="AY378" s="2" t="inlineStr">
        <is>
          <t>3</t>
        </is>
      </c>
      <c r="AZ378" s="2" t="inlineStr">
        <is>
          <t/>
        </is>
      </c>
      <c r="BA378" t="inlineStr">
        <is>
          <t>predviđanje ljudskog ponašanja s pomoću sustava umjetne inteligencije na temelju podataka koji se obično prikupljaju primjenom algoritama</t>
        </is>
      </c>
      <c r="BB378" s="2" t="inlineStr">
        <is>
          <t>viselkedés-előrejelzés</t>
        </is>
      </c>
      <c r="BC378" s="2" t="inlineStr">
        <is>
          <t>3</t>
        </is>
      </c>
      <c r="BD378" s="2" t="inlineStr">
        <is>
          <t/>
        </is>
      </c>
      <c r="BE378" t="inlineStr">
        <is>
          <t>az emberi viselkedés &lt;a href="https://iate.europa.eu/entry/result/3591198/hu" target="_blank"&gt;mesterségesintelligencia-rendszerrel&lt;/a&gt; történő előrejelzése, jellemzően algoritmusok használatával gyűjtött adatok alapján</t>
        </is>
      </c>
      <c r="BF378" s="2" t="inlineStr">
        <is>
          <t>previsione del comportamento</t>
        </is>
      </c>
      <c r="BG378" s="2" t="inlineStr">
        <is>
          <t>3</t>
        </is>
      </c>
      <c r="BH378" s="2" t="inlineStr">
        <is>
          <t/>
        </is>
      </c>
      <c r="BI378" t="inlineStr">
        <is>
          <t>previsione del comportamento umano da parte di un &lt;a href="https://iate.europa.eu/entry/result/3591198/it" target="_blank"&gt;sistema di IA&lt;/a&gt;sulla base di dati raccolti solitamente tramite algoritmi</t>
        </is>
      </c>
      <c r="BJ378" s="2" t="inlineStr">
        <is>
          <t>elgesio predikcija</t>
        </is>
      </c>
      <c r="BK378" s="2" t="inlineStr">
        <is>
          <t>3</t>
        </is>
      </c>
      <c r="BL378" s="2" t="inlineStr">
        <is>
          <t/>
        </is>
      </c>
      <c r="BM378" t="inlineStr">
        <is>
          <t>DI sistemos gebėjimas nuspėti žmogaus elgesį remiantis duomenimis, kurie paprastai surenkami taikant algoritmus</t>
        </is>
      </c>
      <c r="BN378" s="2" t="inlineStr">
        <is>
          <t>uzvedības prognoze|
uzvedības prognozēšana</t>
        </is>
      </c>
      <c r="BO378" s="2" t="inlineStr">
        <is>
          <t>3|
3</t>
        </is>
      </c>
      <c r="BP378" s="2" t="inlineStr">
        <is>
          <t xml:space="preserve">|
</t>
        </is>
      </c>
      <c r="BQ378" t="inlineStr">
        <is>
          <t>cilvēka uzvedības paredzēšana ar MI sistēmas palīdzību, pamatojoties uz datiem, kas parasti apkopoti, izmantojot algoritmus</t>
        </is>
      </c>
      <c r="BR378" s="2" t="inlineStr">
        <is>
          <t>previżjoni tal-imġiba</t>
        </is>
      </c>
      <c r="BS378" s="2" t="inlineStr">
        <is>
          <t>3</t>
        </is>
      </c>
      <c r="BT378" s="2" t="inlineStr">
        <is>
          <t/>
        </is>
      </c>
      <c r="BU378" t="inlineStr">
        <is>
          <t>il-previżjoni ta' mġiba umana minn sistema tal-intelliġenza artifiċjali abbażi ta' data tipikament miġbura permezz tal-użu ta' algoritmi</t>
        </is>
      </c>
      <c r="BV378" s="2" t="inlineStr">
        <is>
          <t>gedragsvoorspelling</t>
        </is>
      </c>
      <c r="BW378" s="2" t="inlineStr">
        <is>
          <t>3</t>
        </is>
      </c>
      <c r="BX378" s="2" t="inlineStr">
        <is>
          <t/>
        </is>
      </c>
      <c r="BY378" t="inlineStr">
        <is>
          <t>voorspelling van menselijk gedrag door een &lt;a href="https://iate.europa.eu/entry/result/3591198/nl" target="_blank"&gt;AI-systeem&lt;/a&gt;</t>
        </is>
      </c>
      <c r="BZ378" s="2" t="inlineStr">
        <is>
          <t>przewidywanie zachowania</t>
        </is>
      </c>
      <c r="CA378" s="2" t="inlineStr">
        <is>
          <t>3</t>
        </is>
      </c>
      <c r="CB378" s="2" t="inlineStr">
        <is>
          <t/>
        </is>
      </c>
      <c r="CC378" t="inlineStr">
        <is>
          <t>prognozowanie zachowań ludzkich przy zastosowaniu sztucznej inteligencji w oparciu o dane zwykle zbierane przez algorytmy</t>
        </is>
      </c>
      <c r="CD378" s="2" t="inlineStr">
        <is>
          <t>previsão do comportamento</t>
        </is>
      </c>
      <c r="CE378" s="2" t="inlineStr">
        <is>
          <t>3</t>
        </is>
      </c>
      <c r="CF378" s="2" t="inlineStr">
        <is>
          <t/>
        </is>
      </c>
      <c r="CG378" t="inlineStr">
        <is>
          <t>Previsão do comportamento humano por um &lt;a href="https://iate.europa.eu/entry/result/3591198/pt" target="_blank"&gt;sistema de IA&lt;/a&gt; com base nos dados recolhidos titpicamente através da utilização de algoritmos.</t>
        </is>
      </c>
      <c r="CH378" t="inlineStr">
        <is>
          <t/>
        </is>
      </c>
      <c r="CI378" t="inlineStr">
        <is>
          <t/>
        </is>
      </c>
      <c r="CJ378" t="inlineStr">
        <is>
          <t/>
        </is>
      </c>
      <c r="CK378" t="inlineStr">
        <is>
          <t/>
        </is>
      </c>
      <c r="CL378" t="inlineStr">
        <is>
          <t/>
        </is>
      </c>
      <c r="CM378" t="inlineStr">
        <is>
          <t/>
        </is>
      </c>
      <c r="CN378" t="inlineStr">
        <is>
          <t/>
        </is>
      </c>
      <c r="CO378" t="inlineStr">
        <is>
          <t/>
        </is>
      </c>
      <c r="CP378" s="2" t="inlineStr">
        <is>
          <t>napovedovanje vedenja</t>
        </is>
      </c>
      <c r="CQ378" s="2" t="inlineStr">
        <is>
          <t>3</t>
        </is>
      </c>
      <c r="CR378" s="2" t="inlineStr">
        <is>
          <t/>
        </is>
      </c>
      <c r="CS378" t="inlineStr">
        <is>
          <t/>
        </is>
      </c>
      <c r="CT378" s="2" t="inlineStr">
        <is>
          <t>förutsägelse om beteende</t>
        </is>
      </c>
      <c r="CU378" s="2" t="inlineStr">
        <is>
          <t>3</t>
        </is>
      </c>
      <c r="CV378" s="2" t="inlineStr">
        <is>
          <t/>
        </is>
      </c>
      <c r="CW378" t="inlineStr">
        <is>
          <t/>
        </is>
      </c>
    </row>
    <row r="379">
      <c r="A379" s="1" t="str">
        <f>HYPERLINK("https://iate.europa.eu/entry/result/3591462/all", "3591462")</f>
        <v>3591462</v>
      </c>
      <c r="B379" t="inlineStr">
        <is>
          <t>EDUCATION AND COMMUNICATIONS</t>
        </is>
      </c>
      <c r="C379" t="inlineStr">
        <is>
          <t>EDUCATION AND COMMUNICATIONS|information technology and data processing</t>
        </is>
      </c>
      <c r="D379" t="inlineStr">
        <is>
          <t>yes</t>
        </is>
      </c>
      <c r="E379" t="inlineStr">
        <is>
          <t/>
        </is>
      </c>
      <c r="F379" s="2" t="inlineStr">
        <is>
          <t>случайна гора|
случайна гора на решенията</t>
        </is>
      </c>
      <c r="G379" s="2" t="inlineStr">
        <is>
          <t>3|
3</t>
        </is>
      </c>
      <c r="H379" s="2" t="inlineStr">
        <is>
          <t xml:space="preserve">|
</t>
        </is>
      </c>
      <c r="I379" t="inlineStr">
        <is>
          <t>ансамблов метод за самообучение, при който едновременно се конструират множество от дървета на решенията, като всяко отделно дърво прави отделно предсказание, след което статистическата мода на всички отделни предсказания се взема като крайното предсказание на гората</t>
        </is>
      </c>
      <c r="J379" s="2" t="inlineStr">
        <is>
          <t>náhodný les</t>
        </is>
      </c>
      <c r="K379" s="2" t="inlineStr">
        <is>
          <t>3</t>
        </is>
      </c>
      <c r="L379" s="2" t="inlineStr">
        <is>
          <t/>
        </is>
      </c>
      <c r="M379" t="inlineStr">
        <is>
          <t/>
        </is>
      </c>
      <c r="N379" s="2" t="inlineStr">
        <is>
          <t>random forest|
tilfældig skov</t>
        </is>
      </c>
      <c r="O379" s="2" t="inlineStr">
        <is>
          <t>3|
3</t>
        </is>
      </c>
      <c r="P379" s="2" t="inlineStr">
        <is>
          <t xml:space="preserve">|
</t>
        </is>
      </c>
      <c r="Q379" t="inlineStr">
        <is>
          <t>&lt;div&gt;maskinlæringsteknik, der består i, at et stort antal &lt;a href="https://iate.europa.eu/entry/result/1638012/da" target="_blank"&gt;beslutningstræer&lt;/a&gt; trænes på grundlag af tilfældige og ligeligt fordelte undersæt af relevante data&lt;br&gt;&lt;/div&gt;</t>
        </is>
      </c>
      <c r="R379" s="2" t="inlineStr">
        <is>
          <t>Zufallswald|
Random Forest</t>
        </is>
      </c>
      <c r="S379" s="2" t="inlineStr">
        <is>
          <t>3|
3</t>
        </is>
      </c>
      <c r="T379" s="2" t="inlineStr">
        <is>
          <t xml:space="preserve">|
</t>
        </is>
      </c>
      <c r="U379" t="inlineStr">
        <is>
          <t>im maschinellen Lernen einsetzbarer Algorithmus, der die Ergebnisse vieler verschiedener, nach dem Zufallsprinzip unkorreliert erstellter Entscheidungsbäume kombiniert, um bestmögliche Entscheidungen zu treffen</t>
        </is>
      </c>
      <c r="V379" s="2" t="inlineStr">
        <is>
          <t>τυχαίο δάσoς</t>
        </is>
      </c>
      <c r="W379" s="2" t="inlineStr">
        <is>
          <t>2</t>
        </is>
      </c>
      <c r="X379" s="2" t="inlineStr">
        <is>
          <t/>
        </is>
      </c>
      <c r="Y379" t="inlineStr">
        <is>
          <t/>
        </is>
      </c>
      <c r="Z379" s="2" t="inlineStr">
        <is>
          <t>random forest</t>
        </is>
      </c>
      <c r="AA379" s="2" t="inlineStr">
        <is>
          <t>3</t>
        </is>
      </c>
      <c r="AB379" s="2" t="inlineStr">
        <is>
          <t/>
        </is>
      </c>
      <c r="AC379" t="inlineStr">
        <is>
          <t>machine learning technique consisting of a large number
of independent &lt;i&gt;decision trees&lt;/i&gt; &lt;a href="/entry/result/1638012/all" id="ENTRY_TO_ENTRY_CONVERTER" target="_blank"&gt;IATE:1638012&lt;/a&gt; trained
over random and equally distributed subsets of the relevant data</t>
        </is>
      </c>
      <c r="AD379" s="2" t="inlineStr">
        <is>
          <t>bosque aleatorio|
bosque aleatorio de árboles de decisión</t>
        </is>
      </c>
      <c r="AE379" s="2" t="inlineStr">
        <is>
          <t>3|
3</t>
        </is>
      </c>
      <c r="AF379" s="2" t="inlineStr">
        <is>
          <t xml:space="preserve">|
</t>
        </is>
      </c>
      <c r="AG379" t="inlineStr">
        <is>
          <t>Técnica de aprendizaje automático en la que se combina una serie de árboles de decisión entrenados con distintas muestras de datos para un mismo problema, sin que ningún árbol vea todos los datos de entrenamiento, de modo que, al combinar sus resultados, unos errores se compensen con otros.</t>
        </is>
      </c>
      <c r="AH379" s="2" t="inlineStr">
        <is>
          <t>juhuslik mets|
otsustusmets</t>
        </is>
      </c>
      <c r="AI379" s="2" t="inlineStr">
        <is>
          <t>2|
3</t>
        </is>
      </c>
      <c r="AJ379" s="2" t="inlineStr">
        <is>
          <t>|
preferred</t>
        </is>
      </c>
      <c r="AK379" t="inlineStr">
        <is>
          <t>masinõppemeetod, mis hõlmab suurt hulka eraldiseisvaid &lt;i&gt;otsustuspuid &lt;/i&gt;&lt;a href="/entry/result/1638012/all" id="ENTRY_TO_ENTRY_CONVERTER" target="_blank"&gt;IATE:1638012&lt;/a&gt;, mille treenimiseks on kasutatud asjaomaste andmete alamhulkasid, mis on juhuslikud ja võrdselt jaotatud</t>
        </is>
      </c>
      <c r="AL379" s="2" t="inlineStr">
        <is>
          <t>satunnaismetsä</t>
        </is>
      </c>
      <c r="AM379" s="2" t="inlineStr">
        <is>
          <t>3</t>
        </is>
      </c>
      <c r="AN379" s="2" t="inlineStr">
        <is>
          <t/>
        </is>
      </c>
      <c r="AO379" t="inlineStr">
        <is>
          <t>&lt;div&gt;&lt;div&gt;&lt;div&gt;&lt;div&gt;&lt;div&gt;&lt;div&gt;&lt;div&gt;koneoppimistekniikka, jolla pyritään saavuttamaan parempi ennusteen laatu yhdistämällä useita oppimismalleja ja joka muodostuu päätöspuista, jotka kaikki yrittävät itsenäisesti päätellä ennustettavan arvon&lt;/div&gt;&lt;/div&gt;&lt;/div&gt;&lt;/div&gt;&lt;/div&gt;&lt;/div&gt;&lt;/div&gt;</t>
        </is>
      </c>
      <c r="AP379" s="2" t="inlineStr">
        <is>
          <t>forêt d'arbres décisionnels</t>
        </is>
      </c>
      <c r="AQ379" s="2" t="inlineStr">
        <is>
          <t>3</t>
        </is>
      </c>
      <c r="AR379" s="2" t="inlineStr">
        <is>
          <t/>
        </is>
      </c>
      <c r="AS379" t="inlineStr">
        <is>
          <t>technique d'&lt;a href="https://iate.europa.eu/entry/result/1327933" target="_blank"&gt;apprentissage automatique&lt;/a&gt; comprenant un ensemble d'&lt;a href="https://iate.europa.eu/entry/result/1638012/fr" target="_blank"&gt;arbres de décision&lt;/a&gt; qui se distinguent les uns des autres par le sous-échantillon de données choisi aléatoirement sur lequel ils sont entraînés</t>
        </is>
      </c>
      <c r="AT379" s="2" t="inlineStr">
        <is>
          <t>foraois randamach</t>
        </is>
      </c>
      <c r="AU379" s="2" t="inlineStr">
        <is>
          <t>3</t>
        </is>
      </c>
      <c r="AV379" s="2" t="inlineStr">
        <is>
          <t/>
        </is>
      </c>
      <c r="AW379" t="inlineStr">
        <is>
          <t/>
        </is>
      </c>
      <c r="AX379" s="2" t="inlineStr">
        <is>
          <t>slučajna šuma</t>
        </is>
      </c>
      <c r="AY379" s="2" t="inlineStr">
        <is>
          <t>3</t>
        </is>
      </c>
      <c r="AZ379" s="2" t="inlineStr">
        <is>
          <t/>
        </is>
      </c>
      <c r="BA379" t="inlineStr">
        <is>
          <t>tehnika strojnog učenja koja se sastoji od velikog broja neovisnih stabala odlučivanja osposobljenih na temelju nasumičnih i ravnomjerno raspoređenih podskupina relevantnih podataka</t>
        </is>
      </c>
      <c r="BB379" s="2" t="inlineStr">
        <is>
          <t>véletlen erdő</t>
        </is>
      </c>
      <c r="BC379" s="2" t="inlineStr">
        <is>
          <t>3</t>
        </is>
      </c>
      <c r="BD379" s="2" t="inlineStr">
        <is>
          <t/>
        </is>
      </c>
      <c r="BE379" t="inlineStr">
        <is>
          <t>a döntési fák módszerén alapuló gépi tanulási modell, ahol a bemenet a benne található, független döntési fák bemenete
lesz, azok külön-külön adnak egy eredményt, majd többségi szavazás segítségével születik meg a végső eredmény</t>
        </is>
      </c>
      <c r="BF379" s="2" t="inlineStr">
        <is>
          <t>foresta casuale</t>
        </is>
      </c>
      <c r="BG379" s="2" t="inlineStr">
        <is>
          <t>3</t>
        </is>
      </c>
      <c r="BH379" s="2" t="inlineStr">
        <is>
          <t/>
        </is>
      </c>
      <c r="BI379" t="inlineStr">
        <is>
          <t>tecnica di apprendimento automatico che consiste nel combinare diversi &lt;a href="https://iate.europa.eu/entry/result/1638012/it" target="_blank"&gt;alberi decisionali,&lt;/a&gt; combinando più sistemi di apprendimento debole per costruire un modello più robusto, poichè un predittore forte globale impara a combinare i risultati di vari alberi</t>
        </is>
      </c>
      <c r="BJ379" s="2" t="inlineStr">
        <is>
          <t>atsitiktinis miškas</t>
        </is>
      </c>
      <c r="BK379" s="2" t="inlineStr">
        <is>
          <t>3</t>
        </is>
      </c>
      <c r="BL379" s="2" t="inlineStr">
        <is>
          <t/>
        </is>
      </c>
      <c r="BM379" t="inlineStr">
        <is>
          <t>mašinų mokymosi būdas, kurį sudaro daug nepriklausomų sprendimų medžių, apdorotų naudojant atsitiktinius ir vienodai paskirstytus atitinkamų duomenų rinkinius</t>
        </is>
      </c>
      <c r="BN379" s="2" t="inlineStr">
        <is>
          <t>nejaušais mežs</t>
        </is>
      </c>
      <c r="BO379" s="2" t="inlineStr">
        <is>
          <t>3</t>
        </is>
      </c>
      <c r="BP379" s="2" t="inlineStr">
        <is>
          <t/>
        </is>
      </c>
      <c r="BQ379" t="inlineStr">
        <is>
          <t>mašīnu mācīšanās tehnika, ko veido liels skaits neatkarīgu lēmumu koku, kas apmācīti, izmantojot nejauši izvēlētas un vienlīdzīgi sadalītas attiecīgo datu apakškopas</t>
        </is>
      </c>
      <c r="BR379" s="2" t="inlineStr">
        <is>
          <t>foresta aleatorja</t>
        </is>
      </c>
      <c r="BS379" s="2" t="inlineStr">
        <is>
          <t>3</t>
        </is>
      </c>
      <c r="BT379" s="2" t="inlineStr">
        <is>
          <t/>
        </is>
      </c>
      <c r="BU379" t="inlineStr">
        <is>
          <t>teknika ta' tagħlim awtomatiku li tikkonsisti f'numru kbir ta' siġar tad-deċiżjonijiet indipendenti mħarrġa fuq sottogruppi każwali u mqassma b'mod ugwali tad-data rilevanti</t>
        </is>
      </c>
      <c r="BV379" s="2" t="inlineStr">
        <is>
          <t>random forest</t>
        </is>
      </c>
      <c r="BW379" s="2" t="inlineStr">
        <is>
          <t>3</t>
        </is>
      </c>
      <c r="BX379" s="2" t="inlineStr">
        <is>
          <t/>
        </is>
      </c>
      <c r="BY379" t="inlineStr">
        <is>
          <t>een op &lt;a href="https://iate.europa.eu/entry/result/3591465/nl" target="_blank"&gt;beslisbomen &lt;/a&gt;gebaseerd machinelearning-algoritme dat de resultaten van vele verschillende beslisbomen combineert om de best mogelijke voorspellingen te kunnen maken</t>
        </is>
      </c>
      <c r="BZ379" t="inlineStr">
        <is>
          <t/>
        </is>
      </c>
      <c r="CA379" t="inlineStr">
        <is>
          <t/>
        </is>
      </c>
      <c r="CB379" t="inlineStr">
        <is>
          <t/>
        </is>
      </c>
      <c r="CC379" t="inlineStr">
        <is>
          <t/>
        </is>
      </c>
      <c r="CD379" s="2" t="inlineStr">
        <is>
          <t>floresta aleatória</t>
        </is>
      </c>
      <c r="CE379" s="2" t="inlineStr">
        <is>
          <t>3</t>
        </is>
      </c>
      <c r="CF379" s="2" t="inlineStr">
        <is>
          <t/>
        </is>
      </c>
      <c r="CG379" t="inlineStr">
        <is>
          <t>Método de aprendizagem automática utilizada em previsões de modelagem e análises de comportamento, constituída por muitas &lt;a href="https://iate.europa.eu/entry/result/1638012/pt" target="_blank"&gt;árvores de decisão&lt;/a&gt; que representam uma instância distinta da classificação da entrada de dados, levando em consideração as instâncias individualmente e selecionando a previsão com maioria de votos.</t>
        </is>
      </c>
      <c r="CH379" t="inlineStr">
        <is>
          <t/>
        </is>
      </c>
      <c r="CI379" t="inlineStr">
        <is>
          <t/>
        </is>
      </c>
      <c r="CJ379" t="inlineStr">
        <is>
          <t/>
        </is>
      </c>
      <c r="CK379" t="inlineStr">
        <is>
          <t/>
        </is>
      </c>
      <c r="CL379" t="inlineStr">
        <is>
          <t/>
        </is>
      </c>
      <c r="CM379" t="inlineStr">
        <is>
          <t/>
        </is>
      </c>
      <c r="CN379" t="inlineStr">
        <is>
          <t/>
        </is>
      </c>
      <c r="CO379" t="inlineStr">
        <is>
          <t/>
        </is>
      </c>
      <c r="CP379" s="2" t="inlineStr">
        <is>
          <t>naključni gozd</t>
        </is>
      </c>
      <c r="CQ379" s="2" t="inlineStr">
        <is>
          <t>3</t>
        </is>
      </c>
      <c r="CR379" s="2" t="inlineStr">
        <is>
          <t/>
        </is>
      </c>
      <c r="CS379" t="inlineStr">
        <is>
          <t>algoritem
strojnega učenja, ki deluje na podlagi množice učnih algoritmov za pridobitev
boljših rezultatov kot posamezni algoritmi</t>
        </is>
      </c>
      <c r="CT379" s="2" t="inlineStr">
        <is>
          <t>slumpskog</t>
        </is>
      </c>
      <c r="CU379" s="2" t="inlineStr">
        <is>
          <t>3</t>
        </is>
      </c>
      <c r="CV379" s="2" t="inlineStr">
        <is>
          <t/>
        </is>
      </c>
      <c r="CW379" t="inlineStr">
        <is>
          <t/>
        </is>
      </c>
    </row>
    <row r="380">
      <c r="A380" s="1" t="str">
        <f>HYPERLINK("https://iate.europa.eu/entry/result/3591499/all", "3591499")</f>
        <v>3591499</v>
      </c>
      <c r="B380" t="inlineStr">
        <is>
          <t>EDUCATION AND COMMUNICATIONS</t>
        </is>
      </c>
      <c r="C380" t="inlineStr">
        <is>
          <t>EDUCATION AND COMMUNICATIONS|information and information processing|information processing|artificial intelligence</t>
        </is>
      </c>
      <c r="D380" t="inlineStr">
        <is>
          <t>yes</t>
        </is>
      </c>
      <c r="E380" t="inlineStr">
        <is>
          <t/>
        </is>
      </c>
      <c r="F380" s="2" t="inlineStr">
        <is>
          <t>рационална система с ИИ</t>
        </is>
      </c>
      <c r="G380" s="2" t="inlineStr">
        <is>
          <t>3</t>
        </is>
      </c>
      <c r="H380" s="2" t="inlineStr">
        <is>
          <t/>
        </is>
      </c>
      <c r="I380" t="inlineStr">
        <is>
          <t>основна версия на &lt;a href="https://iate.europa.eu/entry/result/3591198/bg" target="_blank"&gt;система с ИИ&lt;/a&gt;, която променя средата, но не адаптира поведението си с времето, за да постигне по-добре целта си</t>
        </is>
      </c>
      <c r="J380" s="2" t="inlineStr">
        <is>
          <t>racionální systém UI</t>
        </is>
      </c>
      <c r="K380" s="2" t="inlineStr">
        <is>
          <t>2</t>
        </is>
      </c>
      <c r="L380" s="2" t="inlineStr">
        <is>
          <t/>
        </is>
      </c>
      <c r="M380" t="inlineStr">
        <is>
          <t>základní verze systémů UI, která mění prostředí, v průběhu času však nepřizpůsobuje své chování 
s cílem dosáhnout lépe stanoveného cíle</t>
        </is>
      </c>
      <c r="N380" s="2" t="inlineStr">
        <is>
          <t>rationelt AI-system|
rationelt kunstig intelligens-system</t>
        </is>
      </c>
      <c r="O380" s="2" t="inlineStr">
        <is>
          <t>3|
3</t>
        </is>
      </c>
      <c r="P380" s="2" t="inlineStr">
        <is>
          <t xml:space="preserve">|
</t>
        </is>
      </c>
      <c r="Q380" t="inlineStr">
        <is>
          <t>et meget grundlæggende &lt;a href="https://iate.europa.eu/entry/result/3591198/da" target="_blank"&gt;kunstig intelligens-system&lt;/a&gt;, der ændrer miljøet, men ikke tilpasser sin adfærd over tid med henblik på bedre at nå sit mål</t>
        </is>
      </c>
      <c r="R380" s="2" t="inlineStr">
        <is>
          <t>rationales KI-System</t>
        </is>
      </c>
      <c r="S380" s="2" t="inlineStr">
        <is>
          <t>3</t>
        </is>
      </c>
      <c r="T380" s="2" t="inlineStr">
        <is>
          <t/>
        </is>
      </c>
      <c r="U380" t="inlineStr">
        <is>
          <t>sehr einfache Form eines KI-Systems, das die Umgebung verändert, sein Verhalten aber nicht mit der Zeit anpasst, um sein Ziel besser zu erreichen</t>
        </is>
      </c>
      <c r="V380" s="2" t="inlineStr">
        <is>
          <t>ορθολογικό σύστημα ΤΝ</t>
        </is>
      </c>
      <c r="W380" s="2" t="inlineStr">
        <is>
          <t>2</t>
        </is>
      </c>
      <c r="X380" s="2" t="inlineStr">
        <is>
          <t/>
        </is>
      </c>
      <c r="Y380" t="inlineStr">
        <is>
          <t>πολύ στοιχειώδης εκδοχή συστήματος ΤΝ, το οποίο τροποποιεί το
περιβάλλον λειτουργίας του αλλά δεν προσαρμόζει τη συμπεριφορά του με την πάροδο του χρόνου ώστε να πετυχαίνει καλύτερα τον στόχο του</t>
        </is>
      </c>
      <c r="Z380" s="2" t="inlineStr">
        <is>
          <t>rational AI system</t>
        </is>
      </c>
      <c r="AA380" s="2" t="inlineStr">
        <is>
          <t>3</t>
        </is>
      </c>
      <c r="AB380" s="2" t="inlineStr">
        <is>
          <t/>
        </is>
      </c>
      <c r="AC380" t="inlineStr">
        <is>
          <t>very basic &lt;a href="https://iate.europa.eu/entry/result/3591198" target="_blank"&gt;AI system&lt;/a&gt; that modifies the environment in which it operates but does not adapt its
behaviour over time in order to achieve its goal better</t>
        </is>
      </c>
      <c r="AD380" s="2" t="inlineStr">
        <is>
          <t>sistema racional de inteligencia artificial|
sistema racional de IA</t>
        </is>
      </c>
      <c r="AE380" s="2" t="inlineStr">
        <is>
          <t>3|
3</t>
        </is>
      </c>
      <c r="AF380" s="2" t="inlineStr">
        <is>
          <t xml:space="preserve">|
</t>
        </is>
      </c>
      <c r="AG380" t="inlineStr">
        <is>
          <t>&lt;a href="https://iate.europa.eu/entry/result/3591198/es" target="_blank"&gt;Sistema de inteligencia artificial&lt;/a&gt; muy básico, capaz de modificar el entorno, pero no de adaptar su comportamiento a lo largo del tiempo para lograr mejor su objetivo.</t>
        </is>
      </c>
      <c r="AH380" s="2" t="inlineStr">
        <is>
          <t>ratsionaalne tehisintellektisüsteem</t>
        </is>
      </c>
      <c r="AI380" s="2" t="inlineStr">
        <is>
          <t>3</t>
        </is>
      </c>
      <c r="AJ380" s="2" t="inlineStr">
        <is>
          <t/>
        </is>
      </c>
      <c r="AK380" t="inlineStr">
        <is>
          <t>väga algeline tehisintellektisüsteem, mis muudab oma keskkonda, kuid ei kohanda aja jooksul oma käitumist, et paremini eesmärke saavutada</t>
        </is>
      </c>
      <c r="AL380" s="2" t="inlineStr">
        <is>
          <t>rationaalinen tekoälyjärjestelmä</t>
        </is>
      </c>
      <c r="AM380" s="2" t="inlineStr">
        <is>
          <t>3</t>
        </is>
      </c>
      <c r="AN380" s="2" t="inlineStr">
        <is>
          <t/>
        </is>
      </c>
      <c r="AO380" t="inlineStr">
        <is>
          <t>hyvin yksinkertainen tekoälyjärjestelmän versio, joka muuttaa ympäristöään mutta ei mukauta käyttäytymistään ajan mittaan saavuttaakseen tavoitteensa paremmin</t>
        </is>
      </c>
      <c r="AP380" s="2" t="inlineStr">
        <is>
          <t>système d'IA rationnel</t>
        </is>
      </c>
      <c r="AQ380" s="2" t="inlineStr">
        <is>
          <t>2</t>
        </is>
      </c>
      <c r="AR380" s="2" t="inlineStr">
        <is>
          <t/>
        </is>
      </c>
      <c r="AS380" t="inlineStr">
        <is>
          <t>&lt;a href="https://iate.europa.eu/entry/result/3591198/fr" target="_blank"&gt;système d'IA&lt;/a&gt; très élémentaire qui modifie l'environnement mais
n'adapte pas son comportement au fil du temps pour mieux atteindre son objectif</t>
        </is>
      </c>
      <c r="AT380" s="2" t="inlineStr">
        <is>
          <t>córas intleachta saorga réasúnaíoch</t>
        </is>
      </c>
      <c r="AU380" s="2" t="inlineStr">
        <is>
          <t>3</t>
        </is>
      </c>
      <c r="AV380" s="2" t="inlineStr">
        <is>
          <t/>
        </is>
      </c>
      <c r="AW380" t="inlineStr">
        <is>
          <t/>
        </is>
      </c>
      <c r="AX380" s="2" t="inlineStr">
        <is>
          <t>racionalni sustav umjetne inteligencije</t>
        </is>
      </c>
      <c r="AY380" s="2" t="inlineStr">
        <is>
          <t>3</t>
        </is>
      </c>
      <c r="AZ380" s="2" t="inlineStr">
        <is>
          <t/>
        </is>
      </c>
      <c r="BA380" t="inlineStr">
        <is>
          <t>osnovna verzija sustava umjetne inteligencije koji mijenja okruženje u kojem djeluje, ali ne prilagođava svoje ponašanje s vremenom da bi bolje ostvario svoj cilj</t>
        </is>
      </c>
      <c r="BB380" t="inlineStr">
        <is>
          <t/>
        </is>
      </c>
      <c r="BC380" t="inlineStr">
        <is>
          <t/>
        </is>
      </c>
      <c r="BD380" t="inlineStr">
        <is>
          <t/>
        </is>
      </c>
      <c r="BE380" t="inlineStr">
        <is>
          <t/>
        </is>
      </c>
      <c r="BF380" s="2" t="inlineStr">
        <is>
          <t>sistema di IA razionale</t>
        </is>
      </c>
      <c r="BG380" s="2" t="inlineStr">
        <is>
          <t>3</t>
        </is>
      </c>
      <c r="BH380" s="2" t="inlineStr">
        <is>
          <t/>
        </is>
      </c>
      <c r="BI380" t="inlineStr">
        <is>
          <t>versione molto basilare di un &lt;a href="https://iate.europa.eu/entry/result/3591198/it" target="_blank"&gt;sistema di IA&lt;/a&gt; che modifica l'ambiente in cui opera ma non 
adatta di volta in volta il suo comportamento per conseguire l'obiettivo assegnato in modo più efficace</t>
        </is>
      </c>
      <c r="BJ380" s="2" t="inlineStr">
        <is>
          <t>racionali DI sistema</t>
        </is>
      </c>
      <c r="BK380" s="2" t="inlineStr">
        <is>
          <t>3</t>
        </is>
      </c>
      <c r="BL380" s="2" t="inlineStr">
        <is>
          <t/>
        </is>
      </c>
      <c r="BM380" t="inlineStr">
        <is>
          <t>pati paprasčiausia DI sistema, kuri keičia aplinką, kurioje ji veikia, tačiau nepritaiko savo elgesio, kad galėtų geriau pasiekti savo tikslą</t>
        </is>
      </c>
      <c r="BN380" s="2" t="inlineStr">
        <is>
          <t>racionāla MI sistēma</t>
        </is>
      </c>
      <c r="BO380" s="2" t="inlineStr">
        <is>
          <t>3</t>
        </is>
      </c>
      <c r="BP380" s="2" t="inlineStr">
        <is>
          <t/>
        </is>
      </c>
      <c r="BQ380" t="inlineStr">
        <is>
          <t>ļoti elementāra &lt;a href="https://iate.europa.eu/entry/result/3591198/en-lv" target="_blank"&gt;mākslīgā intelekta sistēma&lt;/a&gt;, kas maina vidi, kurā tā darbojas, bet laika gaitā nepielāgo savu rīcību, lai labāk sasniegtu savu mērķi</t>
        </is>
      </c>
      <c r="BR380" s="2" t="inlineStr">
        <is>
          <t>sistema razzjonali ta' IA|
sistema razzjonali ta' intelliġenza artifiċjali</t>
        </is>
      </c>
      <c r="BS380" s="2" t="inlineStr">
        <is>
          <t>3|
3</t>
        </is>
      </c>
      <c r="BT380" s="2" t="inlineStr">
        <is>
          <t xml:space="preserve">|
</t>
        </is>
      </c>
      <c r="BU380" t="inlineStr">
        <is>
          <t>sistema bażika ħafna ta' IA li timmodifika l-ambjent li tkun qed topera fih iżda tul iż-żmien ma tadattax l-imġiba tagħha sabiex tikseb l-għan tagħha aħjar</t>
        </is>
      </c>
      <c r="BV380" s="2" t="inlineStr">
        <is>
          <t>rationeel AI-systeem</t>
        </is>
      </c>
      <c r="BW380" s="2" t="inlineStr">
        <is>
          <t>3</t>
        </is>
      </c>
      <c r="BX380" s="2" t="inlineStr">
        <is>
          <t/>
        </is>
      </c>
      <c r="BY380" t="inlineStr">
        <is>
          <t>zeer eenvoudig AI-systeem, dat de omgeving waarin het opereert wijzigt, maar zijn gedrag in de loop van de tijd niet aanpast om zijn doel beter te bereiken</t>
        </is>
      </c>
      <c r="BZ380" s="2" t="inlineStr">
        <is>
          <t>system racjonalnej sztucznej inteligencji</t>
        </is>
      </c>
      <c r="CA380" s="2" t="inlineStr">
        <is>
          <t>3</t>
        </is>
      </c>
      <c r="CB380" s="2" t="inlineStr">
        <is>
          <t/>
        </is>
      </c>
      <c r="CC380" t="inlineStr">
        <is>
          <t>podstawowy &lt;a href="https://iate.europa.eu/entry/slideshow/1620380870784/3591198/pl" target="_blank"&gt;system sztucznej inteligencji&lt;/a&gt;, który modyfikuje środowisko, w którym działa, ale nie usprawnia z biegiem czasu swojego działania z myślą o lepszym osiągnięciu swojego celu</t>
        </is>
      </c>
      <c r="CD380" s="2" t="inlineStr">
        <is>
          <t>sistema racional de inteligência artificial|
sistema racional de IA</t>
        </is>
      </c>
      <c r="CE380" s="2" t="inlineStr">
        <is>
          <t>3|
3</t>
        </is>
      </c>
      <c r="CF380" s="2" t="inlineStr">
        <is>
          <t xml:space="preserve">|
</t>
        </is>
      </c>
      <c r="CG380" t="inlineStr">
        <is>
          <t>&lt;a href="https://iate.europa.eu/entry/result/3591198/pt" target="_blank"&gt;Sistema de IA&lt;/a&gt; muito básico que altera o ambiente no qual opera, mas não adapta o seu comportamento ao longo do tempo para conseguir alcançar melhor o seu objetivo.</t>
        </is>
      </c>
      <c r="CH380" t="inlineStr">
        <is>
          <t/>
        </is>
      </c>
      <c r="CI380" t="inlineStr">
        <is>
          <t/>
        </is>
      </c>
      <c r="CJ380" t="inlineStr">
        <is>
          <t/>
        </is>
      </c>
      <c r="CK380" t="inlineStr">
        <is>
          <t/>
        </is>
      </c>
      <c r="CL380" t="inlineStr">
        <is>
          <t/>
        </is>
      </c>
      <c r="CM380" t="inlineStr">
        <is>
          <t/>
        </is>
      </c>
      <c r="CN380" t="inlineStr">
        <is>
          <t/>
        </is>
      </c>
      <c r="CO380" t="inlineStr">
        <is>
          <t/>
        </is>
      </c>
      <c r="CP380" s="2" t="inlineStr">
        <is>
          <t>racionalni sistem UI|
racionalni sistem umetne inteligence|
racionalni sistem AI|
racionalni umetnointeligenčni sistem</t>
        </is>
      </c>
      <c r="CQ380" s="2" t="inlineStr">
        <is>
          <t>3|
3|
3|
3</t>
        </is>
      </c>
      <c r="CR380" s="2" t="inlineStr">
        <is>
          <t>proposed|
|
proposed|
proposed</t>
        </is>
      </c>
      <c r="CS380" t="inlineStr">
        <is>
          <t>zelo
osnovna različica &lt;a href="https://iate.europa.eu/entry/result/3591198/sl" target="_blank"&gt;sistemov umetne inteligence&lt;/a&gt;: spreminja okolje, vendar svojega vedenja skozi čas
ne prilagaja, da bi bolje dosegla svoj cilj, z drugimi besedami: ne izbere
vedno najboljšega ukrepa za svoj cilj, torej zaradi omejenih sredstev, kot sta
čas ali računalniška zmogljivost, doseže le omejeno racionalnost</t>
        </is>
      </c>
      <c r="CT380" s="2" t="inlineStr">
        <is>
          <t>rationellt AI-system</t>
        </is>
      </c>
      <c r="CU380" s="2" t="inlineStr">
        <is>
          <t>3</t>
        </is>
      </c>
      <c r="CV380" s="2" t="inlineStr">
        <is>
          <t/>
        </is>
      </c>
      <c r="CW380" t="inlineStr">
        <is>
          <t/>
        </is>
      </c>
    </row>
    <row r="381">
      <c r="A381" s="1" t="str">
        <f>HYPERLINK("https://iate.europa.eu/entry/result/3591947/all", "3591947")</f>
        <v>3591947</v>
      </c>
      <c r="B381" t="inlineStr">
        <is>
          <t>EDUCATION AND COMMUNICATIONS</t>
        </is>
      </c>
      <c r="C381" t="inlineStr">
        <is>
          <t>EDUCATION AND COMMUNICATIONS|information and information processing|information processing|artificial intelligence</t>
        </is>
      </c>
      <c r="D381" t="inlineStr">
        <is>
          <t>yes</t>
        </is>
      </c>
      <c r="E381" t="inlineStr">
        <is>
          <t/>
        </is>
      </c>
      <c r="F381" s="2" t="inlineStr">
        <is>
          <t>съвет за преразглеждане на етичния ИИ</t>
        </is>
      </c>
      <c r="G381" s="2" t="inlineStr">
        <is>
          <t>3</t>
        </is>
      </c>
      <c r="H381" s="2" t="inlineStr">
        <is>
          <t/>
        </is>
      </c>
      <c r="I381" t="inlineStr">
        <is>
          <t>механизъм за обсъждане на общите практики за отчетност и етика, включително
потенциално неясни сиви зони</t>
        </is>
      </c>
      <c r="J381" s="2" t="inlineStr">
        <is>
          <t>výbor pro přezkum etické UI</t>
        </is>
      </c>
      <c r="K381" s="2" t="inlineStr">
        <is>
          <t>3</t>
        </is>
      </c>
      <c r="L381" s="2" t="inlineStr">
        <is>
          <t/>
        </is>
      </c>
      <c r="M381" t="inlineStr">
        <is>
          <t>mechanismus pro projednání celkové odpovědnosti a etických postupů, včetně potenciálně nejasných šedých oblastí</t>
        </is>
      </c>
      <c r="N381" s="2" t="inlineStr">
        <is>
          <t>etisk panel for kunstig intelligens</t>
        </is>
      </c>
      <c r="O381" s="2" t="inlineStr">
        <is>
          <t>3</t>
        </is>
      </c>
      <c r="P381" s="2" t="inlineStr">
        <is>
          <t/>
        </is>
      </c>
      <c r="Q381" t="inlineStr">
        <is>
          <t>mekanisme til drøftelse af den generelle praksis for ansvarlighed og etik, herunder potentielt uklare gråzoner, i forbindelse med kunstig intelligens</t>
        </is>
      </c>
      <c r="R381" s="2" t="inlineStr">
        <is>
          <t>Ethikausschuss|
KI-Ethikausschuss</t>
        </is>
      </c>
      <c r="S381" s="2" t="inlineStr">
        <is>
          <t>3|
3</t>
        </is>
      </c>
      <c r="T381" s="2" t="inlineStr">
        <is>
          <t xml:space="preserve">|
</t>
        </is>
      </c>
      <c r="U381" t="inlineStr">
        <is>
          <t>Gremium zur Erörterung umfassender Rechenschaftspflicht sowie ethischer Verfahrensweisen einschließlich potenziell unklarer Grauzonen</t>
        </is>
      </c>
      <c r="V381" s="2" t="inlineStr">
        <is>
          <t>επιτροπή αξιολόγησης της δεοντολογικής ΤΝ</t>
        </is>
      </c>
      <c r="W381" s="2" t="inlineStr">
        <is>
          <t>2</t>
        </is>
      </c>
      <c r="X381" s="2" t="inlineStr">
        <is>
          <t/>
        </is>
      </c>
      <c r="Y381" t="inlineStr">
        <is>
          <t>μηχανισμός για την εξέταση του γενικότερου ζητήματος της λογοδοσίας και των
δεοντολογικών πρακτικών, συμπεριλαμβανομένων των τυχόν γκρίζων ζωνών</t>
        </is>
      </c>
      <c r="Z381" s="2" t="inlineStr">
        <is>
          <t>ethical AI review board</t>
        </is>
      </c>
      <c r="AA381" s="2" t="inlineStr">
        <is>
          <t>3</t>
        </is>
      </c>
      <c r="AB381" s="2" t="inlineStr">
        <is>
          <t/>
        </is>
      </c>
      <c r="AC381" t="inlineStr">
        <is>
          <t>mechanism to discuss overall accountability and ethics practices, including potentially unclear grey areas</t>
        </is>
      </c>
      <c r="AD381" s="2" t="inlineStr">
        <is>
          <t>comité de ética de la inteligencia artificial|
junta de revisión ética de la IA</t>
        </is>
      </c>
      <c r="AE381" s="2" t="inlineStr">
        <is>
          <t>3|
3</t>
        </is>
      </c>
      <c r="AF381" s="2" t="inlineStr">
        <is>
          <t xml:space="preserve">|
</t>
        </is>
      </c>
      <c r="AG381" t="inlineStr">
        <is>
          <t>Mecanismo cuya creación recomienda la Comisión Europea para debatir sobre las prácticas éticas y de rendición de cuentas y evaluar los daños y beneficios potenciales que, para los interesados en particular y para la sociedad en general, pueda suponer una determinado tratamiento de datos en el ámbito de la inteligencia artificial.</t>
        </is>
      </c>
      <c r="AH381" s="2" t="inlineStr">
        <is>
          <t>eetilise intellektitehnika kontrollinõukogu|
tehisintellekti eetikanõukogu</t>
        </is>
      </c>
      <c r="AI381" s="2" t="inlineStr">
        <is>
          <t>2|
2</t>
        </is>
      </c>
      <c r="AJ381" s="2" t="inlineStr">
        <is>
          <t>|
proposed</t>
        </is>
      </c>
      <c r="AK381" t="inlineStr">
        <is>
          <t>üldise
 vastutuse võtmise ja eetika tavade, sealhulgas võimalike ebaselgete hallide alade üle arutamise mehhanism</t>
        </is>
      </c>
      <c r="AL381" s="2" t="inlineStr">
        <is>
          <t>tekoälyn eettinen arviointilautakunta</t>
        </is>
      </c>
      <c r="AM381" s="2" t="inlineStr">
        <is>
          <t>3</t>
        </is>
      </c>
      <c r="AN381" s="2" t="inlineStr">
        <is>
          <t/>
        </is>
      </c>
      <c r="AO381" t="inlineStr">
        <is>
          <t>mekanismi, jolla käsitellään yleisiä vastuuvelvollisuutta ja etiikkaa koskevia käytäntöjä tekoälyn alalla, myös 
mahdollisia epäselviä harmaita alueita</t>
        </is>
      </c>
      <c r="AP381" s="2" t="inlineStr">
        <is>
          <t>comité d'examen pour l'IA éthique</t>
        </is>
      </c>
      <c r="AQ381" s="2" t="inlineStr">
        <is>
          <t>2</t>
        </is>
      </c>
      <c r="AR381" s="2" t="inlineStr">
        <is>
          <t/>
        </is>
      </c>
      <c r="AS381" t="inlineStr">
        <is>
          <t>mécanisme pour discuter des pratiques globales en matière de responsabilité et
d'éthique, y compris des zones grises potentiellement floues</t>
        </is>
      </c>
      <c r="AT381" s="2" t="inlineStr">
        <is>
          <t>bord athbhreithnithe um an intleacht shaorga eiticiúil</t>
        </is>
      </c>
      <c r="AU381" s="2" t="inlineStr">
        <is>
          <t>3</t>
        </is>
      </c>
      <c r="AV381" s="2" t="inlineStr">
        <is>
          <t/>
        </is>
      </c>
      <c r="AW381" t="inlineStr">
        <is>
          <t/>
        </is>
      </c>
      <c r="AX381" s="2" t="inlineStr">
        <is>
          <t>odbor za preispitivanje etične umjetne inteligencije</t>
        </is>
      </c>
      <c r="AY381" s="2" t="inlineStr">
        <is>
          <t>3</t>
        </is>
      </c>
      <c r="AZ381" s="2" t="inlineStr">
        <is>
          <t/>
        </is>
      </c>
      <c r="BA381" t="inlineStr">
        <is>
          <t>mehanizam za raspravu o ukupnim praksama odgovornosti i etike, uključujući siva područja koja
možda nisu jasna</t>
        </is>
      </c>
      <c r="BB381" t="inlineStr">
        <is>
          <t/>
        </is>
      </c>
      <c r="BC381" t="inlineStr">
        <is>
          <t/>
        </is>
      </c>
      <c r="BD381" t="inlineStr">
        <is>
          <t/>
        </is>
      </c>
      <c r="BE381" t="inlineStr">
        <is>
          <t/>
        </is>
      </c>
      <c r="BF381" s="2" t="inlineStr">
        <is>
          <t>comitato di revisione etica dell'IA</t>
        </is>
      </c>
      <c r="BG381" s="2" t="inlineStr">
        <is>
          <t>3</t>
        </is>
      </c>
      <c r="BH381" s="2" t="inlineStr">
        <is>
          <t/>
        </is>
      </c>
      <c r="BI381" t="inlineStr">
        <is>
          <t>meccanismo per discutere di accountability e pratiche etiche in generale, comprese le 
"zone grigie" potenzialmente poco chiare</t>
        </is>
      </c>
      <c r="BJ381" s="2" t="inlineStr">
        <is>
          <t>etiško DI peržiūros valdyba</t>
        </is>
      </c>
      <c r="BK381" s="2" t="inlineStr">
        <is>
          <t>3</t>
        </is>
      </c>
      <c r="BL381" s="2" t="inlineStr">
        <is>
          <t/>
        </is>
      </c>
      <c r="BM381" t="inlineStr">
        <is>
          <t>mechanizmas, kuris nagrinėja bendrą atskaitomybę ir etikos praktiką, įskaitant galimas neaiškias „pilkąsias“ sritis</t>
        </is>
      </c>
      <c r="BN381" s="2" t="inlineStr">
        <is>
          <t>ētiska MI pārraudzības komisija</t>
        </is>
      </c>
      <c r="BO381" s="2" t="inlineStr">
        <is>
          <t>2</t>
        </is>
      </c>
      <c r="BP381" s="2" t="inlineStr">
        <is>
          <t/>
        </is>
      </c>
      <c r="BQ381" t="inlineStr">
        <is>
          <t>mehānisms kopējā atbildīguma un ētikas prakses, ieskaitot iespējami neskaidro "pelēko zonu", apspriešanai</t>
        </is>
      </c>
      <c r="BR381" s="2" t="inlineStr">
        <is>
          <t>bord ta’ reviżjoni għal AI etika</t>
        </is>
      </c>
      <c r="BS381" s="2" t="inlineStr">
        <is>
          <t>3</t>
        </is>
      </c>
      <c r="BT381" s="2" t="inlineStr">
        <is>
          <t/>
        </is>
      </c>
      <c r="BU381" t="inlineStr">
        <is>
          <t>mekkaniżmu biex jiġu diskussi l-prattiki ġenerali tal-obbligu ta’ rendikont u tal-etika, inkluż oqsma griżi potenzjalment mhux ċari</t>
        </is>
      </c>
      <c r="BV381" s="2" t="inlineStr">
        <is>
          <t>onderzoeksraad voor ethische KI|
onderzoeksraad voor ethische AI</t>
        </is>
      </c>
      <c r="BW381" s="2" t="inlineStr">
        <is>
          <t>2|
3</t>
        </is>
      </c>
      <c r="BX381" s="2" t="inlineStr">
        <is>
          <t>|
preferred</t>
        </is>
      </c>
      <c r="BY381" t="inlineStr">
        <is>
          <t>mechanisme voor de bespreking van de algehele verantwoording en ethische praktijken, met inbegrip
van eventuele grijze gebieden</t>
        </is>
      </c>
      <c r="BZ381" s="2" t="inlineStr">
        <is>
          <t>komisja ds. etycznej sztucznej inteligencji</t>
        </is>
      </c>
      <c r="CA381" s="2" t="inlineStr">
        <is>
          <t>3</t>
        </is>
      </c>
      <c r="CB381" s="2" t="inlineStr">
        <is>
          <t/>
        </is>
      </c>
      <c r="CC381" t="inlineStr">
        <is>
          <t>organ pozwalający na omawianie ogólnych praktyk z zakresu rozliczalności i etyki, również potencjalnie niejasnych szarych stref</t>
        </is>
      </c>
      <c r="CD381" s="2" t="inlineStr">
        <is>
          <t>conselho de análise da IA ética</t>
        </is>
      </c>
      <c r="CE381" s="2" t="inlineStr">
        <is>
          <t>3</t>
        </is>
      </c>
      <c r="CF381" s="2" t="inlineStr">
        <is>
          <t/>
        </is>
      </c>
      <c r="CG381" t="inlineStr">
        <is>
          <t>Mecanismo para debater 
as práticas deontológicas e de responsabilização em geral, incluindo zonas "cinzentas" eventualmente pouco claras.</t>
        </is>
      </c>
      <c r="CH381" t="inlineStr">
        <is>
          <t/>
        </is>
      </c>
      <c r="CI381" t="inlineStr">
        <is>
          <t/>
        </is>
      </c>
      <c r="CJ381" t="inlineStr">
        <is>
          <t/>
        </is>
      </c>
      <c r="CK381" t="inlineStr">
        <is>
          <t/>
        </is>
      </c>
      <c r="CL381" t="inlineStr">
        <is>
          <t/>
        </is>
      </c>
      <c r="CM381" t="inlineStr">
        <is>
          <t/>
        </is>
      </c>
      <c r="CN381" t="inlineStr">
        <is>
          <t/>
        </is>
      </c>
      <c r="CO381" t="inlineStr">
        <is>
          <t/>
        </is>
      </c>
      <c r="CP381" s="2" t="inlineStr">
        <is>
          <t>odbor za etično presojo umetne inteligence</t>
        </is>
      </c>
      <c r="CQ381" s="2" t="inlineStr">
        <is>
          <t>3</t>
        </is>
      </c>
      <c r="CR381" s="2" t="inlineStr">
        <is>
          <t/>
        </is>
      </c>
      <c r="CS381" t="inlineStr">
        <is>
          <t/>
        </is>
      </c>
      <c r="CT381" s="2" t="inlineStr">
        <is>
          <t>etisk granskningsnämnd för artificiell intelligens</t>
        </is>
      </c>
      <c r="CU381" s="2" t="inlineStr">
        <is>
          <t>2</t>
        </is>
      </c>
      <c r="CV381" s="2" t="inlineStr">
        <is>
          <t/>
        </is>
      </c>
      <c r="CW381" t="inlineStr">
        <is>
          <t/>
        </is>
      </c>
    </row>
    <row r="382">
      <c r="A382" s="1" t="str">
        <f>HYPERLINK("https://iate.europa.eu/entry/result/3591483/all", "3591483")</f>
        <v>3591483</v>
      </c>
      <c r="B382" t="inlineStr">
        <is>
          <t>EDUCATION AND COMMUNICATIONS</t>
        </is>
      </c>
      <c r="C382" t="inlineStr">
        <is>
          <t>EDUCATION AND COMMUNICATIONS|information and information processing|information processing|artificial intelligence</t>
        </is>
      </c>
      <c r="D382" t="inlineStr">
        <is>
          <t>yes</t>
        </is>
      </c>
      <c r="E382" t="inlineStr">
        <is>
          <t/>
        </is>
      </c>
      <c r="F382" s="2" t="inlineStr">
        <is>
          <t>ориентиран към целта ИИ</t>
        </is>
      </c>
      <c r="G382" s="2" t="inlineStr">
        <is>
          <t>3</t>
        </is>
      </c>
      <c r="H382" s="2" t="inlineStr">
        <is>
          <t/>
        </is>
      </c>
      <c r="I382" t="inlineStr">
        <is>
          <t>&lt;a href="https://iate.europa.eu/entry/result/3591198/bg" target="_blank"&gt;система с ИИ&lt;/a&gt;, която получава от човешко същество спецификацията на дадена цел, за чието постигане системата използва определени техники</t>
        </is>
      </c>
      <c r="J382" s="2" t="inlineStr">
        <is>
          <t>UI zaměřená na cíl</t>
        </is>
      </c>
      <c r="K382" s="2" t="inlineStr">
        <is>
          <t>2</t>
        </is>
      </c>
      <c r="L382" s="2" t="inlineStr">
        <is>
          <t/>
        </is>
      </c>
      <c r="M382" t="inlineStr">
        <is>
          <t>takový systém UI, jenž obdrží od člověka cíl, jehož má dosáhnout, přičemž některé systémy schopné se učit mohou mít větší svobodu při 
rozhodování o tom, jakou cestu k dosažení daného cíle zvolí</t>
        </is>
      </c>
      <c r="N382" s="2" t="inlineStr">
        <is>
          <t>målorienteret AI-system|
målorienteret kunstig intelligens-system</t>
        </is>
      </c>
      <c r="O382" s="2" t="inlineStr">
        <is>
          <t>2|
3</t>
        </is>
      </c>
      <c r="P382" s="2" t="inlineStr">
        <is>
          <t xml:space="preserve">|
</t>
        </is>
      </c>
      <c r="Q382" t="inlineStr">
        <is>
          <t>&lt;a href="https://iate.europa.eu/entry/result/3591198/da" target="_blank"&gt;kunstig intelligens-system&lt;/a&gt;, der modtager en angivelse af 
det mål, der skal nås, fra et menneske og bruger bestemte teknikker til at nå dette mål</t>
        </is>
      </c>
      <c r="R382" s="2" t="inlineStr">
        <is>
          <t>zielorientierte KI|
zielorientiertes KI-System</t>
        </is>
      </c>
      <c r="S382" s="2" t="inlineStr">
        <is>
          <t>3|
3</t>
        </is>
      </c>
      <c r="T382" s="2" t="inlineStr">
        <is>
          <t xml:space="preserve">|
</t>
        </is>
      </c>
      <c r="U382" t="inlineStr">
        <is>
          <t>System, bei dem KI wünschenswerte Zustände als Auswahlkriterium für zukünftige Handlungen verwendet</t>
        </is>
      </c>
      <c r="V382" s="2" t="inlineStr">
        <is>
          <t>ΤΝ κατευθυνόμενη από στόχους</t>
        </is>
      </c>
      <c r="W382" s="2" t="inlineStr">
        <is>
          <t>2</t>
        </is>
      </c>
      <c r="X382" s="2" t="inlineStr">
        <is>
          <t/>
        </is>
      </c>
      <c r="Y382" t="inlineStr">
        <is>
          <t>σύστημα ΤΝ
που λαμβάνει από τον άνθρωπο τις προδιαγραφές του στόχου που πρέπει να επιτύχει
και χρησιμοποιεί ορισμένες τεχνικές για να τον επιτύχει.</t>
        </is>
      </c>
      <c r="Z382" s="2" t="inlineStr">
        <is>
          <t>goal-directed AI system</t>
        </is>
      </c>
      <c r="AA382" s="2" t="inlineStr">
        <is>
          <t>3</t>
        </is>
      </c>
      <c r="AB382" s="2" t="inlineStr">
        <is>
          <t/>
        </is>
      </c>
      <c r="AC382" t="inlineStr">
        <is>
          <t>AI system tasked by a human being with achieving a specific goal through the use of certain specified techniques</t>
        </is>
      </c>
      <c r="AD382" s="2" t="inlineStr">
        <is>
          <t>sistema de inteligencia artificial orientado al logro de objetivos|
sistema de IA orientado al logro de objetivos|
sistema de inteligencia artificial dirigido por objetivos</t>
        </is>
      </c>
      <c r="AE382" s="2" t="inlineStr">
        <is>
          <t>3|
3|
3</t>
        </is>
      </c>
      <c r="AF382" s="2" t="inlineStr">
        <is>
          <t xml:space="preserve">|
|
</t>
        </is>
      </c>
      <c r="AG382" t="inlineStr">
        <is>
          <t>&lt;a href="https://iate.europa.eu/entry/result/3591198/es" target="_blank"&gt;Sistema de inteligencia artificial &lt;/a&gt;(IA) para
el cual un ser humano ha especificado el objetivo que se debe conseguir y determinadas técnicas para alcanzarlo.</t>
        </is>
      </c>
      <c r="AH382" s="2" t="inlineStr">
        <is>
          <t>eesmärgipärane tehisintellektisüsteem</t>
        </is>
      </c>
      <c r="AI382" s="2" t="inlineStr">
        <is>
          <t>2</t>
        </is>
      </c>
      <c r="AJ382" s="2" t="inlineStr">
        <is>
          <t/>
        </is>
      </c>
      <c r="AK382" t="inlineStr">
        <is>
          <t>tehisintellektisüsteem, mis saab saavutatava eesmärgi kirjelduse inimeselt ja kasutab selle eesmärgi saavutamiseks teatavaid meetodeid</t>
        </is>
      </c>
      <c r="AL382" s="2" t="inlineStr">
        <is>
          <t>tavoitesuuntautunut tekoälyjärjestelmä</t>
        </is>
      </c>
      <c r="AM382" s="2" t="inlineStr">
        <is>
          <t>3</t>
        </is>
      </c>
      <c r="AN382" s="2" t="inlineStr">
        <is>
          <t/>
        </is>
      </c>
      <c r="AO382" t="inlineStr">
        <is>
          <t>tekoälyjärjestelmä,
jolle ihminen määrittelee saavutettavan tavoitteen ja joka käyttää
tiettyjä tekniikoita tämän tavoitteen saavuttamiseksi</t>
        </is>
      </c>
      <c r="AP382" s="2" t="inlineStr">
        <is>
          <t>IA axée sur un objectif|
IA dirigée par le but</t>
        </is>
      </c>
      <c r="AQ382" s="2" t="inlineStr">
        <is>
          <t>2|
2</t>
        </is>
      </c>
      <c r="AR382" s="2" t="inlineStr">
        <is>
          <t xml:space="preserve">|
</t>
        </is>
      </c>
      <c r="AS382" t="inlineStr">
        <is>
          <t>&lt;a href="https://iate.europa.eu/entry/result/3591198/fr" target="_blank"&gt;système d'IA&lt;/a&gt; auquel un objectif à atteindre a été défini par un être humain et qui utilise certaines techniques pour parvenir à cet objectif</t>
        </is>
      </c>
      <c r="AT382" s="2" t="inlineStr">
        <is>
          <t>córas intleachta saorga spriocdhírithe</t>
        </is>
      </c>
      <c r="AU382" s="2" t="inlineStr">
        <is>
          <t>3</t>
        </is>
      </c>
      <c r="AV382" s="2" t="inlineStr">
        <is>
          <t/>
        </is>
      </c>
      <c r="AW382" t="inlineStr">
        <is>
          <t/>
        </is>
      </c>
      <c r="AX382" s="2" t="inlineStr">
        <is>
          <t>sustav umjetne inteligencije usmjeren na cilj</t>
        </is>
      </c>
      <c r="AY382" s="2" t="inlineStr">
        <is>
          <t>3</t>
        </is>
      </c>
      <c r="AZ382" s="2" t="inlineStr">
        <is>
          <t/>
        </is>
      </c>
      <c r="BA382" t="inlineStr">
        <is>
          <t>sustav umjetne inteligencije kojem je čovjek zadao postizanje određenog cilja primjenom određenih utvrđenih tehnika</t>
        </is>
      </c>
      <c r="BB382" s="2" t="inlineStr">
        <is>
          <t>célvezérelt MI-rendszer</t>
        </is>
      </c>
      <c r="BC382" s="2" t="inlineStr">
        <is>
          <t>3</t>
        </is>
      </c>
      <c r="BD382" s="2" t="inlineStr">
        <is>
          <t/>
        </is>
      </c>
      <c r="BE382" t="inlineStr">
        <is>
          <t>olyan &lt;a href="https://iate.europa.eu/entry/result/3591198/hu" target="_blank"&gt;MI-rendszer&lt;/a&gt;, amely egy emberi lénytől kapja meg az elérendő cél leírását, és e cél
eléréséhez bizonyos technikákat alkalmaz, de nem határoz meg saját
célokat</t>
        </is>
      </c>
      <c r="BF382" s="2" t="inlineStr">
        <is>
          <t>sistema di IA orientato agli obiettivi</t>
        </is>
      </c>
      <c r="BG382" s="2" t="inlineStr">
        <is>
          <t>3</t>
        </is>
      </c>
      <c r="BH382" s="2" t="inlineStr">
        <is>
          <t/>
        </is>
      </c>
      <c r="BI382" t="inlineStr">
        <is>
          <t>&lt;a href="https://iate.europa.eu/entry/result/3591198/it" target="_blank"&gt;sistema di intelligenza artificiale &lt;/a&gt;che non decide autonomamente i propri obiettivi, ma che riceve dall'uomo i dettagli 
dell'obiettivo da raggiungere e si avvale di alcune tecniche per realizzarlo</t>
        </is>
      </c>
      <c r="BJ382" s="2" t="inlineStr">
        <is>
          <t>į tikslą orientuota DI sistema</t>
        </is>
      </c>
      <c r="BK382" s="2" t="inlineStr">
        <is>
          <t>2</t>
        </is>
      </c>
      <c r="BL382" s="2" t="inlineStr">
        <is>
          <t/>
        </is>
      </c>
      <c r="BM382" t="inlineStr">
        <is>
          <t>DI sistema, kuriai žmogus, taikydamas tam tikrus metodus, paveda siekti konkretaus tikslo</t>
        </is>
      </c>
      <c r="BN382" s="2" t="inlineStr">
        <is>
          <t>uz mērķi vērsta MI sistēma</t>
        </is>
      </c>
      <c r="BO382" s="2" t="inlineStr">
        <is>
          <t>2</t>
        </is>
      </c>
      <c r="BP382" s="2" t="inlineStr">
        <is>
          <t/>
        </is>
      </c>
      <c r="BQ382" t="inlineStr">
        <is>
          <t>MI sistēma, kam cilvēks ir devis uzdevumu ar noteiktiem, definētiem paņēmieniem sasniegt konkrētu
mērķi</t>
        </is>
      </c>
      <c r="BR382" s="2" t="inlineStr">
        <is>
          <t>sistema ta' IA ċċentrata fuq l-objettivi</t>
        </is>
      </c>
      <c r="BS382" s="2" t="inlineStr">
        <is>
          <t>3</t>
        </is>
      </c>
      <c r="BT382" s="2" t="inlineStr">
        <is>
          <t/>
        </is>
      </c>
      <c r="BU382" t="inlineStr">
        <is>
          <t>&lt;a href="https://iate.europa.eu/entry/result/3591198/mt" target="_blank"&gt;sistema ta' intelliġenza artifiċjali&lt;/a&gt; li ma tiddeċidix b'mod awtonomu l-objettivi tagħha, iżda tirċievi d-dettalji mill-bniedem biex tikseb objettiv speċifiku permezz tal-użu ta' ċerti tekniki speċifiċi</t>
        </is>
      </c>
      <c r="BV382" s="2" t="inlineStr">
        <is>
          <t>doelgericht AI-systeem</t>
        </is>
      </c>
      <c r="BW382" s="2" t="inlineStr">
        <is>
          <t>3</t>
        </is>
      </c>
      <c r="BX382" s="2" t="inlineStr">
        <is>
          <t/>
        </is>
      </c>
      <c r="BY382" t="inlineStr">
        <is>
          <t>AI-systeem dat van de mens een doel heeft gekregen en moet bereiken door het gebruiken van bepaalde technieken</t>
        </is>
      </c>
      <c r="BZ382" s="2" t="inlineStr">
        <is>
          <t>system sztucznej inteligencji skupiony na określonym celu</t>
        </is>
      </c>
      <c r="CA382" s="2" t="inlineStr">
        <is>
          <t>3</t>
        </is>
      </c>
      <c r="CB382" s="2" t="inlineStr">
        <is>
          <t/>
        </is>
      </c>
      <c r="CC382" t="inlineStr">
        <is>
          <t>&lt;a href="https://iate.europa.eu/entry/slideshow/1620380870784/3591198/pl" target="_blank"&gt;system sztucznej inteligencji&lt;/a&gt;&lt;small&gt;,&lt;/small&gt; któremu użytkownik zleca osiągnięcie określonego celu z zastosowaniem konkretnych technik</t>
        </is>
      </c>
      <c r="CD382" s="2" t="inlineStr">
        <is>
          <t>sistema de IA orientado para objetivos|
sistema de inteligência artificial orientado para objetivos</t>
        </is>
      </c>
      <c r="CE382" s="2" t="inlineStr">
        <is>
          <t>3|
3</t>
        </is>
      </c>
      <c r="CF382" s="2" t="inlineStr">
        <is>
          <t xml:space="preserve">|
</t>
        </is>
      </c>
      <c r="CG382" t="inlineStr">
        <is>
          <t>&lt;a href="https://iate.europa.eu/entry/result/3591198/pt" target="_blank"&gt;Sistema de inteligência artificial&lt;/a&gt; que cumpre um dos aspetos intrínsecos a esse tipo de entidades, ou seja, que tenham um comportamento que lhes permita alcançar os objetivos definidos.</t>
        </is>
      </c>
      <c r="CH382" t="inlineStr">
        <is>
          <t/>
        </is>
      </c>
      <c r="CI382" t="inlineStr">
        <is>
          <t/>
        </is>
      </c>
      <c r="CJ382" t="inlineStr">
        <is>
          <t/>
        </is>
      </c>
      <c r="CK382" t="inlineStr">
        <is>
          <t/>
        </is>
      </c>
      <c r="CL382" t="inlineStr">
        <is>
          <t/>
        </is>
      </c>
      <c r="CM382" t="inlineStr">
        <is>
          <t/>
        </is>
      </c>
      <c r="CN382" t="inlineStr">
        <is>
          <t/>
        </is>
      </c>
      <c r="CO382" t="inlineStr">
        <is>
          <t/>
        </is>
      </c>
      <c r="CP382" s="2" t="inlineStr">
        <is>
          <t>ciljno usmerjen umetnointeligenčni sistem|
ciljno usmerjen sistem umetne inteligence</t>
        </is>
      </c>
      <c r="CQ382" s="2" t="inlineStr">
        <is>
          <t>3|
3</t>
        </is>
      </c>
      <c r="CR382" s="2" t="inlineStr">
        <is>
          <t xml:space="preserve">proposed|
</t>
        </is>
      </c>
      <c r="CS382" t="inlineStr">
        <is>
          <t>&lt;a href="https://iate.europa.eu/entry/result/3591198/sl" target="_blank"&gt;sistem umetne inteligence&lt;/a&gt;, ki mu človek opredeli cilj, ki ga mora doseči,
nato pa mora za dosego tega cilja uporabiti nekatere tehnike</t>
        </is>
      </c>
      <c r="CT382" s="2" t="inlineStr">
        <is>
          <t>målinriktat AI-system</t>
        </is>
      </c>
      <c r="CU382" s="2" t="inlineStr">
        <is>
          <t>2</t>
        </is>
      </c>
      <c r="CV382" s="2" t="inlineStr">
        <is>
          <t/>
        </is>
      </c>
      <c r="CW382" t="inlineStr">
        <is>
          <t/>
        </is>
      </c>
    </row>
    <row r="383">
      <c r="A383" s="1" t="str">
        <f>HYPERLINK("https://iate.europa.eu/entry/result/3591508/all", "3591508")</f>
        <v>3591508</v>
      </c>
      <c r="B383" t="inlineStr">
        <is>
          <t>EDUCATION AND COMMUNICATIONS</t>
        </is>
      </c>
      <c r="C383" t="inlineStr">
        <is>
          <t>EDUCATION AND COMMUNICATIONS|information and information processing|information processing|artificial intelligence;EDUCATION AND COMMUNICATIONS|information technology and data processing</t>
        </is>
      </c>
      <c r="D383" t="inlineStr">
        <is>
          <t>yes</t>
        </is>
      </c>
      <c r="E383" t="inlineStr">
        <is>
          <t/>
        </is>
      </c>
      <c r="F383" s="2" t="inlineStr">
        <is>
          <t>рационален агент</t>
        </is>
      </c>
      <c r="G383" s="2" t="inlineStr">
        <is>
          <t>3</t>
        </is>
      </c>
      <c r="H383" s="2" t="inlineStr">
        <is>
          <t/>
        </is>
      </c>
      <c r="I383" t="inlineStr">
        <is>
          <t>физически или виртуален обект в &lt;a href="https://iate.europa.eu/entry/result/3591198/bg" target="_blank"&gt;система с ИИ&lt;/a&gt;, който възприема обкръжението си чрез сензори и въздейства върху него с ефектори, като мащабът му на
действие може да се определи като оптимален успех
в съответствие с неговите актуални знания и способности, ограничени ресурси
и ограничено време</t>
        </is>
      </c>
      <c r="J383" s="2" t="inlineStr">
        <is>
          <t>racionální agent</t>
        </is>
      </c>
      <c r="K383" s="2" t="inlineStr">
        <is>
          <t>3</t>
        </is>
      </c>
      <c r="L383" s="2" t="inlineStr">
        <is>
          <t/>
        </is>
      </c>
      <c r="M383" t="inlineStr">
        <is>
          <t>agent schopný se rozhodnout o následné akci co nejoptimálnějším způsobem</t>
        </is>
      </c>
      <c r="N383" s="2" t="inlineStr">
        <is>
          <t>rationel agent</t>
        </is>
      </c>
      <c r="O383" s="2" t="inlineStr">
        <is>
          <t>3</t>
        </is>
      </c>
      <c r="P383" s="2" t="inlineStr">
        <is>
          <t/>
        </is>
      </c>
      <c r="Q383" t="inlineStr">
        <is>
          <t>en komponent, der træffer beslutninger i en kontekst med kunstig intelligens, f.eks. en maskine eller et stykke software, og efter at have overvejet tidligere og aktuelle input udfører en handling med det formål at sikre det bedste resultat</t>
        </is>
      </c>
      <c r="R383" s="2" t="inlineStr">
        <is>
          <t>rationaler Agent</t>
        </is>
      </c>
      <c r="S383" s="2" t="inlineStr">
        <is>
          <t>3</t>
        </is>
      </c>
      <c r="T383" s="2" t="inlineStr">
        <is>
          <t/>
        </is>
      </c>
      <c r="U383" t="inlineStr">
        <is>
          <t>autonome Einheit, welche ihre
Umwelt wahrnimmt und [...] ihre Handlungen so ausrichtet,
dass ein vorgegebenes Ziel möglichst gut erreicht wird</t>
        </is>
      </c>
      <c r="V383" s="2" t="inlineStr">
        <is>
          <t>ορθολογικός πράκτορας</t>
        </is>
      </c>
      <c r="W383" s="2" t="inlineStr">
        <is>
          <t>2</t>
        </is>
      </c>
      <c r="X383" s="2" t="inlineStr">
        <is>
          <t/>
        </is>
      </c>
      <c r="Y383" t="inlineStr">
        <is>
          <t/>
        </is>
      </c>
      <c r="Z383" s="2" t="inlineStr">
        <is>
          <t>rational agent</t>
        </is>
      </c>
      <c r="AA383" s="2" t="inlineStr">
        <is>
          <t>3</t>
        </is>
      </c>
      <c r="AB383" s="2" t="inlineStr">
        <is>
          <t/>
        </is>
      </c>
      <c r="AC383" t="inlineStr">
        <is>
          <t>anything which makes decisions in an AI context, such as a machine or software, and carries out an action aimed at securing the best outcome after considering past and current &lt;i&gt;percepts&lt;/i&gt;</t>
        </is>
      </c>
      <c r="AD383" s="2" t="inlineStr">
        <is>
          <t>agente racional</t>
        </is>
      </c>
      <c r="AE383" s="2" t="inlineStr">
        <is>
          <t>3</t>
        </is>
      </c>
      <c r="AF383" s="2" t="inlineStr">
        <is>
          <t/>
        </is>
      </c>
      <c r="AG383" t="inlineStr">
        <is>
          <t>En el campo de la inteligencia artificial, cualquier elemento (programa o
equipo informático) que actúa en un entorno y responde de manera
adaptativa y flexible a los datos que recibe de este, aprendiendo de la experiencia con
el fin de elegir en cada momento la acción correcta para alcanzar sus objetivos tras haber
procesado la información de que dispone.</t>
        </is>
      </c>
      <c r="AH383" s="2" t="inlineStr">
        <is>
          <t>ratsionaalne agent|
ratsionaalolem</t>
        </is>
      </c>
      <c r="AI383" s="2" t="inlineStr">
        <is>
          <t>2|
2</t>
        </is>
      </c>
      <c r="AJ383" s="2" t="inlineStr">
        <is>
          <t xml:space="preserve">|
</t>
        </is>
      </c>
      <c r="AK383" t="inlineStr">
        <is>
          <t>tehislik agent / tehisolem, mis valib igal ajahetkel sellise tegutsemise, mis eeldatavalt maksimeerib tema tulemuse seatud sihtide mõttes, arvestades olemasolevat seesmist ja välist infot ning agendi võimet seda töödelda</t>
        </is>
      </c>
      <c r="AL383" s="2" t="inlineStr">
        <is>
          <t>rationaalinen toimija</t>
        </is>
      </c>
      <c r="AM383" s="2" t="inlineStr">
        <is>
          <t>3</t>
        </is>
      </c>
      <c r="AN383" s="2" t="inlineStr">
        <is>
          <t/>
        </is>
      </c>
      <c r="AO383" t="inlineStr">
        <is>
          <t>tekoälyyn liittyvä toimija, joka pyrkii käytöksellään saavuttamaan parhaan lopputuloksen tai epävarmassa tapauksessa parhaan odotetun lopputuloksen</t>
        </is>
      </c>
      <c r="AP383" s="2" t="inlineStr">
        <is>
          <t>agent rationnel</t>
        </is>
      </c>
      <c r="AQ383" s="2" t="inlineStr">
        <is>
          <t>3</t>
        </is>
      </c>
      <c r="AR383" s="2" t="inlineStr">
        <is>
          <t/>
        </is>
      </c>
      <c r="AS383" t="inlineStr">
        <is>
          <t>agent, dans un système d'intelligence artificielle, qui dispose de critères d'évaluation de ses actions et sélectionne selon ces critères les meilleures actions qui lui permettent d'atteindre le but</t>
        </is>
      </c>
      <c r="AT383" s="2" t="inlineStr">
        <is>
          <t>gníomhaire réasúnaíoch</t>
        </is>
      </c>
      <c r="AU383" s="2" t="inlineStr">
        <is>
          <t>3</t>
        </is>
      </c>
      <c r="AV383" s="2" t="inlineStr">
        <is>
          <t/>
        </is>
      </c>
      <c r="AW383" t="inlineStr">
        <is>
          <t/>
        </is>
      </c>
      <c r="AX383" s="2" t="inlineStr">
        <is>
          <t>racionalni agent</t>
        </is>
      </c>
      <c r="AY383" s="2" t="inlineStr">
        <is>
          <t>3</t>
        </is>
      </c>
      <c r="AZ383" s="2" t="inlineStr">
        <is>
          <t/>
        </is>
      </c>
      <c r="BA383" t="inlineStr">
        <is>
          <t>sve što donosi odluke u kontekstu umjetne inteligencije, kao što je stroj ili softver, i izvodi radnju čiji je cilj ostvarivanje najboljeg ishoda nakon razmatranja prošlih i sadašnjih percepata</t>
        </is>
      </c>
      <c r="BB383" s="2" t="inlineStr">
        <is>
          <t>racionális ágens</t>
        </is>
      </c>
      <c r="BC383" s="2" t="inlineStr">
        <is>
          <t>3</t>
        </is>
      </c>
      <c r="BD383" s="2" t="inlineStr">
        <is>
          <t/>
        </is>
      </c>
      <c r="BE383" t="inlineStr">
        <is>
          <t>az &lt;a href="https://iate.europa.eu/entry/result/3571274/hu" target="_blank"&gt;MI&lt;/a&gt; összefüggésében olyan számítógépes ágens (azaz valami, ami
cselekszik), amely a legjobb kimenetel érdekében vagy – bizonytalanság
jelenlétében – a legjobb várható kimenetel érdekében cselekszik</t>
        </is>
      </c>
      <c r="BF383" s="2" t="inlineStr">
        <is>
          <t>agente razionale</t>
        </is>
      </c>
      <c r="BG383" s="2" t="inlineStr">
        <is>
          <t>3</t>
        </is>
      </c>
      <c r="BH383" s="2" t="inlineStr">
        <is>
          <t/>
        </is>
      </c>
      <c r="BI383" t="inlineStr">
        <is>
          <t>software di &lt;a href="https://iate.europa.eu/entry/result/3571274/it" target="_blank"&gt;intelligenza artificiale&lt;/a&gt; sviluppato per fare scelte autonome e razionali sulla base di un sistema di regole, della conoscenza (knowledge base) e della percezione dell'ambiente operativo</t>
        </is>
      </c>
      <c r="BJ383" s="2" t="inlineStr">
        <is>
          <t>racionalusis agentas</t>
        </is>
      </c>
      <c r="BK383" s="2" t="inlineStr">
        <is>
          <t>3</t>
        </is>
      </c>
      <c r="BL383" s="2" t="inlineStr">
        <is>
          <t/>
        </is>
      </c>
      <c r="BM383" t="inlineStr">
        <is>
          <t>visi dalykai, kurie prisideda prie sprendimų priėmimo DI kontekste, pvz. aparatinė ar programinė įranga, ir kurie atlieka veiksmus, kuriais užtikrinamas geriausias rezultatas, gaunamas atsižvelgus į ankstesnius ir esamus aspektus</t>
        </is>
      </c>
      <c r="BN383" s="2" t="inlineStr">
        <is>
          <t>racionāls aģents</t>
        </is>
      </c>
      <c r="BO383" s="2" t="inlineStr">
        <is>
          <t>3</t>
        </is>
      </c>
      <c r="BP383" s="2" t="inlineStr">
        <is>
          <t/>
        </is>
      </c>
      <c r="BQ383" t="inlineStr">
        <is>
          <t>MI kontekstā tas ir lēmumu pieņēmējs (aparāts vai programmatūra), kas izpilda uzdevumu pēc tam, kad ir izvērtējis alternatīvas un izvēlējies darbību, kam būs vislabākais iespējamais iznākums</t>
        </is>
      </c>
      <c r="BR383" s="2" t="inlineStr">
        <is>
          <t>aġent razzjonali</t>
        </is>
      </c>
      <c r="BS383" s="2" t="inlineStr">
        <is>
          <t>3</t>
        </is>
      </c>
      <c r="BT383" s="2" t="inlineStr">
        <is>
          <t/>
        </is>
      </c>
      <c r="BU383" t="inlineStr">
        <is>
          <t>kwalunkwe ħaġa li tieħu deċiżjonijiet fil-kuntest tal-intelliġenza artifiċjali, bħal magna jew software, u li twettaq azzjoni bil-għan li tiżgura l-aħjar eżitu wara li tqis il-perċezzjonijiet attwali u dawk tal-passat</t>
        </is>
      </c>
      <c r="BV383" s="2" t="inlineStr">
        <is>
          <t>rationele agent</t>
        </is>
      </c>
      <c r="BW383" s="2" t="inlineStr">
        <is>
          <t>3</t>
        </is>
      </c>
      <c r="BX383" s="2" t="inlineStr">
        <is>
          <t/>
        </is>
      </c>
      <c r="BY383" t="inlineStr">
        <is>
          <t>autonome eenheid die haar omgeving waarneemt met behulp van sensoren, en door middel van actuatoren inwerkt op de omgeving, waarbij haar acties erop gericht zijn een bepaald doel zo goed mogelijk te bereiken</t>
        </is>
      </c>
      <c r="BZ383" s="2" t="inlineStr">
        <is>
          <t>agent inteligentny</t>
        </is>
      </c>
      <c r="CA383" s="2" t="inlineStr">
        <is>
          <t>3</t>
        </is>
      </c>
      <c r="CB383" s="2" t="inlineStr">
        <is>
          <t/>
        </is>
      </c>
      <c r="CC383" t="inlineStr">
        <is>
          <t>element programowy lub sprzętowy w &lt;a href="https://iate.europa.eu/entry/slideshow/1620380870784/3591198/pl" target="_blank"&gt;systemie sztucznej inteligencji&lt;/a&gt;, który jest odpowiedzialny za podejmowanie decyzji i wykonywanie działań mających na celu zapewnienie jak najlepszego wyniku</t>
        </is>
      </c>
      <c r="CD383" s="2" t="inlineStr">
        <is>
          <t>agente racional</t>
        </is>
      </c>
      <c r="CE383" s="2" t="inlineStr">
        <is>
          <t>3</t>
        </is>
      </c>
      <c r="CF383" s="2" t="inlineStr">
        <is>
          <t/>
        </is>
      </c>
      <c r="CG383" t="inlineStr">
        <is>
          <t>Qualquer entidade que percebe o seu ambiente através de sensores e que, a partir dos dados percebidos, atua sobre esse ambiente por meio de atuadores.</t>
        </is>
      </c>
      <c r="CH383" t="inlineStr">
        <is>
          <t/>
        </is>
      </c>
      <c r="CI383" t="inlineStr">
        <is>
          <t/>
        </is>
      </c>
      <c r="CJ383" t="inlineStr">
        <is>
          <t/>
        </is>
      </c>
      <c r="CK383" t="inlineStr">
        <is>
          <t/>
        </is>
      </c>
      <c r="CL383" t="inlineStr">
        <is>
          <t/>
        </is>
      </c>
      <c r="CM383" t="inlineStr">
        <is>
          <t/>
        </is>
      </c>
      <c r="CN383" t="inlineStr">
        <is>
          <t/>
        </is>
      </c>
      <c r="CO383" t="inlineStr">
        <is>
          <t/>
        </is>
      </c>
      <c r="CP383" s="2" t="inlineStr">
        <is>
          <t>racionalni agent</t>
        </is>
      </c>
      <c r="CQ383" s="2" t="inlineStr">
        <is>
          <t>3</t>
        </is>
      </c>
      <c r="CR383" s="2" t="inlineStr">
        <is>
          <t/>
        </is>
      </c>
      <c r="CS383" t="inlineStr">
        <is>
          <t>enota, ki se lahko uči ali uporablja svoje znanje za doseganje svojih
ciljev, kar pomeni, da je racionalen</t>
        </is>
      </c>
      <c r="CT383" s="2" t="inlineStr">
        <is>
          <t>rationell agent</t>
        </is>
      </c>
      <c r="CU383" s="2" t="inlineStr">
        <is>
          <t>3</t>
        </is>
      </c>
      <c r="CV383" s="2" t="inlineStr">
        <is>
          <t/>
        </is>
      </c>
      <c r="CW383" t="inlineStr">
        <is>
          <t>målinriktad intelligent agent</t>
        </is>
      </c>
    </row>
    <row r="384">
      <c r="A384" s="1" t="str">
        <f>HYPERLINK("https://iate.europa.eu/entry/result/1904648/all", "1904648")</f>
        <v>1904648</v>
      </c>
      <c r="B384" t="inlineStr">
        <is>
          <t>EDUCATION AND COMMUNICATIONS</t>
        </is>
      </c>
      <c r="C384" t="inlineStr">
        <is>
          <t>EDUCATION AND COMMUNICATIONS|communications|communications systems;EDUCATION AND COMMUNICATIONS|information technology and data processing|information technology industry</t>
        </is>
      </c>
      <c r="D384" t="inlineStr">
        <is>
          <t>yes</t>
        </is>
      </c>
      <c r="E384" t="inlineStr">
        <is>
          <t/>
        </is>
      </c>
      <c r="F384" s="2" t="inlineStr">
        <is>
          <t>док-станция</t>
        </is>
      </c>
      <c r="G384" s="2" t="inlineStr">
        <is>
          <t>3</t>
        </is>
      </c>
      <c r="H384" s="2" t="inlineStr">
        <is>
          <t/>
        </is>
      </c>
      <c r="I384" t="inlineStr">
        <is>
          <t>отделен продукт, проектиран да се свързва с компютър, за да изпълнява функции, като разширяване на свързаността или централизиране на връзките с периферните устройства</t>
        </is>
      </c>
      <c r="J384" s="2" t="inlineStr">
        <is>
          <t>dokovací stanice</t>
        </is>
      </c>
      <c r="K384" s="2" t="inlineStr">
        <is>
          <t>3</t>
        </is>
      </c>
      <c r="L384" s="2" t="inlineStr">
        <is>
          <t/>
        </is>
      </c>
      <c r="M384" t="inlineStr">
        <is>
          <t>samostatný výrobek, který se k počítači připojuje např. za účelem rozšíření konektivity nebo konsolidace připojení periferních zařízení</t>
        </is>
      </c>
      <c r="N384" s="2" t="inlineStr">
        <is>
          <t>dockingstation|
dock</t>
        </is>
      </c>
      <c r="O384" s="2" t="inlineStr">
        <is>
          <t>3|
3</t>
        </is>
      </c>
      <c r="P384" s="2" t="inlineStr">
        <is>
          <t xml:space="preserve">|
</t>
        </is>
      </c>
      <c r="Q384" t="inlineStr">
        <is>
          <t>anordning, der f.eks. gør det muligt at tilslutte en &lt;a href="https://iate.europa.eu/entry/result/883781/da" target="_blank"&gt;bærbar computer&lt;/a&gt; til en skærm og et tastatur, så den bliver til, hvad der svarer til en &lt;a href="https://iate.europa.eu/entry/result/883779/da" target="_blank"&gt;stationær computer&lt;/a&gt;</t>
        </is>
      </c>
      <c r="R384" s="2" t="inlineStr">
        <is>
          <t>Dockingstation|
Andockstation</t>
        </is>
      </c>
      <c r="S384" s="2" t="inlineStr">
        <is>
          <t>3|
3</t>
        </is>
      </c>
      <c r="T384" s="2" t="inlineStr">
        <is>
          <t xml:space="preserve">|
</t>
        </is>
      </c>
      <c r="U384" t="inlineStr">
        <is>
          <t/>
        </is>
      </c>
      <c r="V384" s="2" t="inlineStr">
        <is>
          <t>σταθμός σύνδεσης</t>
        </is>
      </c>
      <c r="W384" s="2" t="inlineStr">
        <is>
          <t>3</t>
        </is>
      </c>
      <c r="X384" s="2" t="inlineStr">
        <is>
          <t/>
        </is>
      </c>
      <c r="Y384" t="inlineStr">
        <is>
          <t/>
        </is>
      </c>
      <c r="Z384" s="2" t="inlineStr">
        <is>
          <t>docking station|
docking unit</t>
        </is>
      </c>
      <c r="AA384" s="2" t="inlineStr">
        <is>
          <t>3|
3</t>
        </is>
      </c>
      <c r="AB384" s="2" t="inlineStr">
        <is>
          <t xml:space="preserve">preferred|
</t>
        </is>
      </c>
      <c r="AC384" t="inlineStr">
        <is>
          <t>device providing a simplified way of plugging in a portable electronic device such as a laptop computer, mobile phone or portable media player via common peripherals</t>
        </is>
      </c>
      <c r="AD384" s="2" t="inlineStr">
        <is>
          <t>estación de acoplamiento</t>
        </is>
      </c>
      <c r="AE384" s="2" t="inlineStr">
        <is>
          <t>3</t>
        </is>
      </c>
      <c r="AF384" s="2" t="inlineStr">
        <is>
          <t/>
        </is>
      </c>
      <c r="AG384" t="inlineStr">
        <is>
          <t>Dispositivo que permite la conexión rápida y fácil de otro dispositivo electrónico portátil (por ejemplo, un ordenador portátil, un teléfono móvil, un robot o un dron) a una serie de periféricos o con fines de recarga o estacionamiento.</t>
        </is>
      </c>
      <c r="AH384" s="2" t="inlineStr">
        <is>
          <t>dokk</t>
        </is>
      </c>
      <c r="AI384" s="2" t="inlineStr">
        <is>
          <t>3</t>
        </is>
      </c>
      <c r="AJ384" s="2" t="inlineStr">
        <is>
          <t/>
        </is>
      </c>
      <c r="AK384" t="inlineStr">
        <is>
          <t>arvutiga ühendatav toode, mis võimaldab lisada ühenduvust või kindlustada ühendusi välisseadmetega</t>
        </is>
      </c>
      <c r="AL384" s="2" t="inlineStr">
        <is>
          <t>telakointiasema|
telakka</t>
        </is>
      </c>
      <c r="AM384" s="2" t="inlineStr">
        <is>
          <t>3|
3</t>
        </is>
      </c>
      <c r="AN384" s="2" t="inlineStr">
        <is>
          <t xml:space="preserve">|
</t>
        </is>
      </c>
      <c r="AO384" t="inlineStr">
        <is>
          <t>kannettavan laitteen pöytälaitteeksi muuntava asema</t>
        </is>
      </c>
      <c r="AP384" s="2" t="inlineStr">
        <is>
          <t>station d'accueil</t>
        </is>
      </c>
      <c r="AQ384" s="2" t="inlineStr">
        <is>
          <t>3</t>
        </is>
      </c>
      <c r="AR384" s="2" t="inlineStr">
        <is>
          <t/>
        </is>
      </c>
      <c r="AS384" t="inlineStr">
        <is>
          <t/>
        </is>
      </c>
      <c r="AT384" s="2" t="inlineStr">
        <is>
          <t>stáisiún nasctha</t>
        </is>
      </c>
      <c r="AU384" s="2" t="inlineStr">
        <is>
          <t>3</t>
        </is>
      </c>
      <c r="AV384" s="2" t="inlineStr">
        <is>
          <t/>
        </is>
      </c>
      <c r="AW384" t="inlineStr">
        <is>
          <t/>
        </is>
      </c>
      <c r="AX384" t="inlineStr">
        <is>
          <t/>
        </is>
      </c>
      <c r="AY384" t="inlineStr">
        <is>
          <t/>
        </is>
      </c>
      <c r="AZ384" t="inlineStr">
        <is>
          <t/>
        </is>
      </c>
      <c r="BA384" t="inlineStr">
        <is>
          <t/>
        </is>
      </c>
      <c r="BB384" s="2" t="inlineStr">
        <is>
          <t>dokkolóállomás|
dokkolóegység</t>
        </is>
      </c>
      <c r="BC384" s="2" t="inlineStr">
        <is>
          <t>4|
4</t>
        </is>
      </c>
      <c r="BD384" s="2" t="inlineStr">
        <is>
          <t xml:space="preserve">|
</t>
        </is>
      </c>
      <c r="BE384" t="inlineStr">
        <is>
          <t>"Laptop vagy notebook befogására szolgáló állvány, amely tápcsatlakozást, bővítőnyílásokat és csatlakozást tartalmaz olyan perifériákhoz, mint a monitor, nyomtató, teljes méretű billentyűzet és egér."</t>
        </is>
      </c>
      <c r="BF384" s="2" t="inlineStr">
        <is>
          <t>alloggiamento di espansione|
docking station</t>
        </is>
      </c>
      <c r="BG384" s="2" t="inlineStr">
        <is>
          <t>3|
3</t>
        </is>
      </c>
      <c r="BH384" s="2" t="inlineStr">
        <is>
          <t xml:space="preserve">|
</t>
        </is>
      </c>
      <c r="BI384" t="inlineStr">
        <is>
          <t>periferica che, collegata ad un notebook o a un altro dispositivo portatile tramite un connettore, è in grado di fornire tutta la ricchezza di interfacce e di funzionalità che si potrebbe trovare su un computer desktop ma che, per motivi di portabilità, non possono trovare spazio su un notebook</t>
        </is>
      </c>
      <c r="BJ384" s="2" t="inlineStr">
        <is>
          <t>prijungiamasis stovas|
dokas</t>
        </is>
      </c>
      <c r="BK384" s="2" t="inlineStr">
        <is>
          <t>3|
3</t>
        </is>
      </c>
      <c r="BL384" s="2" t="inlineStr">
        <is>
          <t xml:space="preserve">|
</t>
        </is>
      </c>
      <c r="BM384" t="inlineStr">
        <is>
          <t>atskiras gaminys, skirtas prijungti prie kompiuterio, kad būtų galima, pvz., padidinti sujungiamumą ar sujungti išorinių įtaisų jungtis</t>
        </is>
      </c>
      <c r="BN384" s="2" t="inlineStr">
        <is>
          <t>dokstacija</t>
        </is>
      </c>
      <c r="BO384" s="2" t="inlineStr">
        <is>
          <t>3</t>
        </is>
      </c>
      <c r="BP384" s="2" t="inlineStr">
        <is>
          <t/>
        </is>
      </c>
      <c r="BQ384" t="inlineStr">
        <is>
          <t>klēpjdatora bāzes stacija, kurā pārnēsājamo datoru pārvērš galddatorā</t>
        </is>
      </c>
      <c r="BR384" s="2" t="inlineStr">
        <is>
          <t>stazzjon għad-dokkjar|
unità ta’ ddokkjar</t>
        </is>
      </c>
      <c r="BS384" s="2" t="inlineStr">
        <is>
          <t>3|
3</t>
        </is>
      </c>
      <c r="BT384" s="2" t="inlineStr">
        <is>
          <t xml:space="preserve">|
</t>
        </is>
      </c>
      <c r="BU384" t="inlineStr">
        <is>
          <t>prodott diskret iddisinjat biex jiġi konness ma’ kompjuter sabiex iwettaq funzjonijiet bħall-espansjoni tal-konnettività jew il-konsolidizzazzjoni tal-konnessjonijiet mal-apparat periferali</t>
        </is>
      </c>
      <c r="BV384" s="2" t="inlineStr">
        <is>
          <t>docking station</t>
        </is>
      </c>
      <c r="BW384" s="2" t="inlineStr">
        <is>
          <t>3</t>
        </is>
      </c>
      <c r="BX384" s="2" t="inlineStr">
        <is>
          <t/>
        </is>
      </c>
      <c r="BY384" t="inlineStr">
        <is>
          <t>afzonderlijk product dat ontworpen is om met een draagbare computer, mp3-speler, smartphone enz. te worden verbonden om faciliteiten te bieden zoals uitgebreide connectiviteit of geconsolideerde aansluiting op randapparaten</t>
        </is>
      </c>
      <c r="BZ384" s="2" t="inlineStr">
        <is>
          <t>stacja dokująca</t>
        </is>
      </c>
      <c r="CA384" s="2" t="inlineStr">
        <is>
          <t>3</t>
        </is>
      </c>
      <c r="CB384" s="2" t="inlineStr">
        <is>
          <t/>
        </is>
      </c>
      <c r="CC384" t="inlineStr">
        <is>
          <t>samodzielne urządzenie przeznaczone do połączenia z komputerem w celu realizacji takich funkcji, jak rozszerzenie połączenia lub konsolidacja połączeń z innymi urządzeniami peryferyjnymi</t>
        </is>
      </c>
      <c r="CD384" s="2" t="inlineStr">
        <is>
          <t>base de encaixe|
estação de ancoragem</t>
        </is>
      </c>
      <c r="CE384" s="2" t="inlineStr">
        <is>
          <t>3|
3</t>
        </is>
      </c>
      <c r="CF384" s="2" t="inlineStr">
        <is>
          <t xml:space="preserve">|
</t>
        </is>
      </c>
      <c r="CG384" t="inlineStr">
        <is>
          <t/>
        </is>
      </c>
      <c r="CH384" s="2" t="inlineStr">
        <is>
          <t>stație de andocare</t>
        </is>
      </c>
      <c r="CI384" s="2" t="inlineStr">
        <is>
          <t>3</t>
        </is>
      </c>
      <c r="CJ384" s="2" t="inlineStr">
        <is>
          <t/>
        </is>
      </c>
      <c r="CK384" t="inlineStr">
        <is>
          <t/>
        </is>
      </c>
      <c r="CL384" s="2" t="inlineStr">
        <is>
          <t>dokovacia stanica</t>
        </is>
      </c>
      <c r="CM384" s="2" t="inlineStr">
        <is>
          <t>2</t>
        </is>
      </c>
      <c r="CN384" s="2" t="inlineStr">
        <is>
          <t/>
        </is>
      </c>
      <c r="CO384" t="inlineStr">
        <is>
          <t>samostatný výrobok určený na pripojenie k počítaču s cieľom vykonávať funkcie, ako je napríklad rozšíriteľná pripojiteľnosť alebo konsolidované spojenia s periférnymi zariadeniami</t>
        </is>
      </c>
      <c r="CP384" s="2" t="inlineStr">
        <is>
          <t>priključna postaja</t>
        </is>
      </c>
      <c r="CQ384" s="2" t="inlineStr">
        <is>
          <t>3</t>
        </is>
      </c>
      <c r="CR384" s="2" t="inlineStr">
        <is>
          <t/>
        </is>
      </c>
      <c r="CS384" t="inlineStr">
        <is>
          <t>samostojen izdelek, predviden za povezavo z računalnikom tako, da opravlja funkcije, kot sta razširitev povezljivosti ali utrjevanje povezav s perifernimi napravami</t>
        </is>
      </c>
      <c r="CT384" s="2" t="inlineStr">
        <is>
          <t>dockstation|
dockningsstation</t>
        </is>
      </c>
      <c r="CU384" s="2" t="inlineStr">
        <is>
          <t>3|
3</t>
        </is>
      </c>
      <c r="CV384" s="2" t="inlineStr">
        <is>
          <t xml:space="preserve">|
</t>
        </is>
      </c>
      <c r="CW384" t="inlineStr">
        <is>
          <t/>
        </is>
      </c>
    </row>
    <row r="385">
      <c r="A385" s="1" t="str">
        <f>HYPERLINK("https://iate.europa.eu/entry/result/3588416/all", "3588416")</f>
        <v>3588416</v>
      </c>
      <c r="B385" t="inlineStr">
        <is>
          <t>EDUCATION AND COMMUNICATIONS</t>
        </is>
      </c>
      <c r="C385" t="inlineStr">
        <is>
          <t>EDUCATION AND COMMUNICATIONS|communications|communications systems|telecommunications|data transmission|mobile communication;EDUCATION AND COMMUNICATIONS|communications|communications systems|telecommunications|data transmission</t>
        </is>
      </c>
      <c r="D385" t="inlineStr">
        <is>
          <t>yes</t>
        </is>
      </c>
      <c r="E385" t="inlineStr">
        <is>
          <t/>
        </is>
      </c>
      <c r="F385" s="2" t="inlineStr">
        <is>
          <t>5G трансграничен коридор</t>
        </is>
      </c>
      <c r="G385" s="2" t="inlineStr">
        <is>
          <t>3</t>
        </is>
      </c>
      <c r="H385" s="2" t="inlineStr">
        <is>
          <t/>
        </is>
      </c>
      <c r="I385" t="inlineStr">
        <is>
          <t/>
        </is>
      </c>
      <c r="J385" s="2" t="inlineStr">
        <is>
          <t>přeshraniční koridor 5G|
koridor 5G</t>
        </is>
      </c>
      <c r="K385" s="2" t="inlineStr">
        <is>
          <t>3|
3</t>
        </is>
      </c>
      <c r="L385" s="2" t="inlineStr">
        <is>
          <t xml:space="preserve">|
</t>
        </is>
      </c>
      <c r="M385" t="inlineStr">
        <is>
          <t>dopravní
cesta, silnice, železnice nebo vnitrozemská vodní cesta, plně pokrytá infrastrukturou pro
digitální konektivitu a zejména systémy 5G, umožňující nepřetržité poskytování
synergických digitálních služeb, jako je propojená a automatizovaná mobilita,
podobné služby inteligentní mobility pro železnice nebo digitální konektivita na vnitrozemských
vodních cestách</t>
        </is>
      </c>
      <c r="N385" s="2" t="inlineStr">
        <is>
          <t>grænseoverskridende 5G-korridor|
grænseoverskridende korridor|
5G-korridor</t>
        </is>
      </c>
      <c r="O385" s="2" t="inlineStr">
        <is>
          <t>3|
3|
3</t>
        </is>
      </c>
      <c r="P385" s="2" t="inlineStr">
        <is>
          <t xml:space="preserve">|
|
</t>
        </is>
      </c>
      <c r="Q385" t="inlineStr">
        <is>
          <t>transportrute, vej eller jernbane med fuld dækning af infrastruktur til
digital konnektivitet og især 5G-systemer, som muliggør uafbrudt levering af
synergistiske digitale tjenester såsom netforbundet og automatiseret mobilitet
eller lignende intelligente mobilitetstjenester for jernbaner</t>
        </is>
      </c>
      <c r="R385" s="2" t="inlineStr">
        <is>
          <t>grenzüberschreitender 5G-Korridor|
5G-Korridor</t>
        </is>
      </c>
      <c r="S385" s="2" t="inlineStr">
        <is>
          <t>3|
3</t>
        </is>
      </c>
      <c r="T385" s="2" t="inlineStr">
        <is>
          <t xml:space="preserve">|
</t>
        </is>
      </c>
      <c r="U385" t="inlineStr">
        <is>
          <t>Verkehrsweg, Straße oder Bahnstrecke, der bzw. die vollständig mit digitaler Vernetzungsinfrastruktur und insbesondere mit 5G-Systemen abgedeckt ist, die eine unterbrechungsfreie Bereitstellung synergetischer digitaler Dienste wie vernetzter und automatisierter Mobilitätsdienste oder ähnlicher intelligenter Mobilitätsdienste für den Schienenverkehr ermöglichen</t>
        </is>
      </c>
      <c r="V385" s="2" t="inlineStr">
        <is>
          <t>διασυνοριακός διάδρομος 5G</t>
        </is>
      </c>
      <c r="W385" s="2" t="inlineStr">
        <is>
          <t>3</t>
        </is>
      </c>
      <c r="X385" s="2" t="inlineStr">
        <is>
          <t/>
        </is>
      </c>
      <c r="Y385" t="inlineStr">
        <is>
          <t/>
        </is>
      </c>
      <c r="Z385" s="2" t="inlineStr">
        <is>
          <t>5G corridor|
pan-European network of 5G corridors|
5G cross-border corridor|
cross-border highway corridor|
cross-border corridor</t>
        </is>
      </c>
      <c r="AA385" s="2" t="inlineStr">
        <is>
          <t>3|
1|
3|
1|
2</t>
        </is>
      </c>
      <c r="AB385" s="2" t="inlineStr">
        <is>
          <t xml:space="preserve">|
|
|
|
</t>
        </is>
      </c>
      <c r="AC385" t="inlineStr">
        <is>
          <t>transport path, road or railway or inland waterway, fully covered with digital connectivity infrastructure and in particular &lt;a href="https://iate.europa.eu/entry/result/3569316/en" target="_blank"&gt;5G &lt;/a&gt;systems, enabling the uninterrupted provision of synergy digital services such as &lt;a href="https://iate.europa.eu/entry/result/3577900/en" target="_blank"&gt;connected and automated mobility&lt;/a&gt;, similar &lt;a href="https://iate.europa.eu/entry/result/3576879/en" target="_blank"&gt;smart mobility &lt;/a&gt;services for railways or digital connectivity on inland waterways</t>
        </is>
      </c>
      <c r="AD385" s="2" t="inlineStr">
        <is>
          <t>corredor transfronterizo 5G|
corredor 5G</t>
        </is>
      </c>
      <c r="AE385" s="2" t="inlineStr">
        <is>
          <t>3|
3</t>
        </is>
      </c>
      <c r="AF385" s="2" t="inlineStr">
        <is>
          <t xml:space="preserve">|
</t>
        </is>
      </c>
      <c r="AG385" t="inlineStr">
        <is>
          <t>Vía de
transporte, viaria, ferroviaria o navegable interior, totalmente cubierta con
infraestructura de conectividad digital y en particular sistemas 5G, que
permita la prestación ininterrumpida de servicios digitales que actúen en
sinergia, tales como la movilidad conectada y automatizada, servicios similares
de movilidad inteligente para los ferrocarriles o la conectividad digital en
las vías navegables interiores.</t>
        </is>
      </c>
      <c r="AH385" s="2" t="inlineStr">
        <is>
          <t>5G-koridor</t>
        </is>
      </c>
      <c r="AI385" s="2" t="inlineStr">
        <is>
          <t>3</t>
        </is>
      </c>
      <c r="AJ385" s="2" t="inlineStr">
        <is>
          <t/>
        </is>
      </c>
      <c r="AK385" t="inlineStr">
        <is>
          <t>maantee- või raudteetranspordi marsruut, mis on täielikult hõlmatud digitaalse ühenduvuse taristuga, eelkõige 5G-süsteemidega, ning võimaldab katkematult osutada koostoimivaid digiteenuseid, näiteks ühendatud ja automatiseeritud liikuvusteenuseid või samalaadseid aruka liikuvuse raudteeteenuseid</t>
        </is>
      </c>
      <c r="AL385" s="2" t="inlineStr">
        <is>
          <t>5G-teknologiaan perustuva valtionrajat ylittävä väylä|
5G-käytävä</t>
        </is>
      </c>
      <c r="AM385" s="2" t="inlineStr">
        <is>
          <t>3|
3</t>
        </is>
      </c>
      <c r="AN385" s="2" t="inlineStr">
        <is>
          <t xml:space="preserve">|
</t>
        </is>
      </c>
      <c r="AO385" t="inlineStr">
        <is>
          <t>liikenneväylä, tie tai rautatie, joka on kokonaan digitaalisen yhteenliitettävyysinfrastruktuurin ja erityisesti 5G-järjestelmien kattama ja mahdollistaa keskeytymättömät digitaaliset synergiapalvelut, kuten verkotettu ja automatisoitu liikkuminen tai vastaavat älykkäät liikkuvuuspalvelut rautateillä</t>
        </is>
      </c>
      <c r="AP385" s="2" t="inlineStr">
        <is>
          <t>corridor transfrontalier pour la 5G|
corridor 5G</t>
        </is>
      </c>
      <c r="AQ385" s="2" t="inlineStr">
        <is>
          <t>3|
3</t>
        </is>
      </c>
      <c r="AR385" s="2" t="inlineStr">
        <is>
          <t xml:space="preserve">|
</t>
        </is>
      </c>
      <c r="AS385" t="inlineStr">
        <is>
          <t>axe de transport, routier ou ferroviaire, entièrement couvert par une infrastructure de connectivité numérique et en particulier les systèmes &lt;a href="https://iate.europa.eu/entry/result/3569316/fr" target="_blank"&gt;5G&lt;/a&gt;&lt;small&gt;,&lt;/small&gt; autorisant la fourniture ininterrompue de services numériques opérant en synergie, comme la &lt;a href="https://iate.europa.eu/entry/result/3577900/fr" target="_blank"&gt;mobilité connectée et automatisée&lt;/a&gt; ou des services de &lt;a href="https://iate.europa.eu/entry/result/3576879/fr" target="_blank"&gt;mobilité intelligente&lt;/a&gt; similaires sur les réseaux ferrés</t>
        </is>
      </c>
      <c r="AT385" s="2" t="inlineStr">
        <is>
          <t>conair 5G|
conair thrasteorann 5G</t>
        </is>
      </c>
      <c r="AU385" s="2" t="inlineStr">
        <is>
          <t>3|
3</t>
        </is>
      </c>
      <c r="AV385" s="2" t="inlineStr">
        <is>
          <t xml:space="preserve">|
</t>
        </is>
      </c>
      <c r="AW385" t="inlineStr">
        <is>
          <t>conair iompair, bóthar nó iarnród, a bhfuil cumhdach iomlán bonneagair nascachta digití, agus go háirithe córais 5G, uirthi nó air, rud a fhágann gur féidir seirbhísí digiteacha sineirgíochta a sholáthar gan bhriseadh, amhail seirbhísí soghluaisteachta nasctha agus uathoibrithe nó seirbhísí soghluaisteachta cliste den chineál céanna le haghaidh iarnróid</t>
        </is>
      </c>
      <c r="AX385" s="2" t="inlineStr">
        <is>
          <t>5G koridor</t>
        </is>
      </c>
      <c r="AY385" s="2" t="inlineStr">
        <is>
          <t>3</t>
        </is>
      </c>
      <c r="AZ385" s="2" t="inlineStr">
        <is>
          <t/>
        </is>
      </c>
      <c r="BA385" t="inlineStr">
        <is>
          <t>cestovni ili željeznički prometni pravac koji je u potpunosti pokriven infrastrukturom za digitalnu povezivost, a posebno 5G sustavima, koji omogućava stalno pružanje sinergijskih digitalnih usluga kao što su povezana i automatizirana mobilnost ili slične usluge pametne mobilnosti za željeznice</t>
        </is>
      </c>
      <c r="BB385" s="2" t="inlineStr">
        <is>
          <t>5G folyosó|
határokon átnyúló 5G folyosó|
határokon átnyúló folyosó</t>
        </is>
      </c>
      <c r="BC385" s="2" t="inlineStr">
        <is>
          <t>3|
3|
3</t>
        </is>
      </c>
      <c r="BD385" s="2" t="inlineStr">
        <is>
          <t xml:space="preserve">|
|
</t>
        </is>
      </c>
      <c r="BE385" t="inlineStr">
        <is>
          <t>digitális konnektivitási infrastruktúrával, különösen 5G rendszerekkel teljeskörűen lefedett közúti, vasúti vagy belvízi közlekedési útvonal, amely lehetővé teszi olyan, szinergiákon alapuló digitális szolgáltatások megszakítás nélküli nyújtását, mint az összekapcsolt és automatizált mobilitás, a hasonló intelligens vasúti mobilitási szolgáltatások vagy a digitális konnektivitás belvízi utakon</t>
        </is>
      </c>
      <c r="BF385" s="2" t="inlineStr">
        <is>
          <t>corridoio transfrontaliero 5G|
corridoio 5G|
corridoio transfrontaliero</t>
        </is>
      </c>
      <c r="BG385" s="2" t="inlineStr">
        <is>
          <t>3|
3|
3</t>
        </is>
      </c>
      <c r="BH385" s="2" t="inlineStr">
        <is>
          <t xml:space="preserve">|
|
</t>
        </is>
      </c>
      <c r="BI385" t="inlineStr">
        <is>
          <t>asse di
trasporto, stradale o ferroviario, interamente coperto dall'infrastruttura per
la connettività digitale, e in particolare da sistemi &lt;a href="https://iate.europa.eu/entry/result/3569316/en-it" target="_blank"&gt;5G&lt;/a&gt;, che permette la
fornitura ininterrotta di servizi digitali sinergici quali servizi di &lt;a href="https://iate.europa.eu/entry/result/3577900/en-it
" target="_blank"&gt;mobilità interconnessa e automatizzata&lt;/a&gt; o servizi analoghi di &lt;a href="https://iate.europa.eu/entry/result/3576879/en-it" target="_blank"&gt;mobilità intelligente&lt;/a&gt; per
le ferrovie</t>
        </is>
      </c>
      <c r="BJ385" s="2" t="inlineStr">
        <is>
          <t>tarpvalstybinis koridorius|
5G koridorius|
tarpvalstybinis 5G koridorius</t>
        </is>
      </c>
      <c r="BK385" s="2" t="inlineStr">
        <is>
          <t>3|
3|
3</t>
        </is>
      </c>
      <c r="BL385" s="2" t="inlineStr">
        <is>
          <t xml:space="preserve">|
|
</t>
        </is>
      </c>
      <c r="BM385" t="inlineStr">
        <is>
          <t>transporto linija, kelias ar geležinkelis, kuriuose įdiegta skaitmeninio ryšio infrastruktūra, visų pirma 5G sistemos, leidžiančios nepertraukiamai teikti sinergines skaitmenines paslaugas, tokias kaip susietasis ir automatizuotas susisiekimas, ar panašias geležinkeliams skirtas pažangaus susisiekimo paslaugas</t>
        </is>
      </c>
      <c r="BN385" s="2" t="inlineStr">
        <is>
          <t>5G pārrobežu koridors|
5G koridors|
pārrobežu koridors</t>
        </is>
      </c>
      <c r="BO385" s="2" t="inlineStr">
        <is>
          <t>3|
3|
2</t>
        </is>
      </c>
      <c r="BP385" s="2" t="inlineStr">
        <is>
          <t xml:space="preserve">|
|
</t>
        </is>
      </c>
      <c r="BQ385" t="inlineStr">
        <is>
          <t>transporta maģistrāle, autoceļš vai dzelzceļš, ko pilnībā aptver digitālās savienotības infrastruktūra un jo īpaši 5G sistēmas, kuras ļauj nepārtraukti nodrošināt sinerģijas digitālos pakalpojumus, piemēram, savienotu un automatizētu mobilitāti vai līdzīgus viedās mobilitātes pakalpojumus dzelzceļiem</t>
        </is>
      </c>
      <c r="BR385" s="2" t="inlineStr">
        <is>
          <t>kuritur transfruntier|
kuritur transfruntier 5G|
kuritur 5G</t>
        </is>
      </c>
      <c r="BS385" s="2" t="inlineStr">
        <is>
          <t>3|
3|
3</t>
        </is>
      </c>
      <c r="BT385" s="2" t="inlineStr">
        <is>
          <t xml:space="preserve">|
|
</t>
        </is>
      </c>
      <c r="BU385" t="inlineStr">
        <is>
          <t>mogħdija tat-trasport, triq jew linja ferrovjarja, koperta kollha b’infrastruttura ta’ konnettività diġitali u b’mod partikolari b’sistemi 5G, li tippermetti l-forniment mingħajr interruzzjoni ta’ servizzi diġitali ta’ sinerġija bħal mobilità konnessa u awtomatizzata jew servizzi ta’ mobilità intelliġenti simili għal-linji ferrovjarji</t>
        </is>
      </c>
      <c r="BV385" s="2" t="inlineStr">
        <is>
          <t>grensoverschrijdende 5G-corridor</t>
        </is>
      </c>
      <c r="BW385" s="2" t="inlineStr">
        <is>
          <t>3</t>
        </is>
      </c>
      <c r="BX385" s="2" t="inlineStr">
        <is>
          <t/>
        </is>
      </c>
      <c r="BY385" t="inlineStr">
        <is>
          <t>vervoerstraject, weg, spoorweg of binnenwater over de grenzen heen, dat of die volledig wordt gedekt door infrastructuur voor digitale connectiviteit en met name 5G-systemen, waardoor de ononderbroken levering van digitale synergiediensten zoals geconnecteerde en geautomatiseerde mobiliteit, soortgelijke slimme mobiliteitsdiensten voor het spoor of digitale connectiviteit op binnenwateren mogelijk is</t>
        </is>
      </c>
      <c r="BZ385" s="2" t="inlineStr">
        <is>
          <t>korytarz 5G|
transgraniczny korytarz 5G|
korytarz transgraniczny</t>
        </is>
      </c>
      <c r="CA385" s="2" t="inlineStr">
        <is>
          <t>3|
3|
3</t>
        </is>
      </c>
      <c r="CB385" s="2" t="inlineStr">
        <is>
          <t xml:space="preserve">|
|
</t>
        </is>
      </c>
      <c r="CC385" t="inlineStr">
        <is>
          <t>szlak transportowy, droga lub linia kolejowa, w pełni objęte infrastrukturą łączności cyfrowej, w szczególności systemami 5G, umożliwiającą nieprzerwane świadczenie synergicznych usług cyfrowych, takich jak mobilność oparta na sieci i zautomatyzowana lub podobne usługi w zakresie inteligentnej mobilności dla kolei</t>
        </is>
      </c>
      <c r="CD385" s="2" t="inlineStr">
        <is>
          <t>corredor transfronteiriço|
corredor transfronteiras 5G|
corredor de 5G</t>
        </is>
      </c>
      <c r="CE385" s="2" t="inlineStr">
        <is>
          <t>3|
3|
3</t>
        </is>
      </c>
      <c r="CF385" s="2" t="inlineStr">
        <is>
          <t xml:space="preserve">|
|
</t>
        </is>
      </c>
      <c r="CG385" t="inlineStr">
        <is>
          <t>Itinerário de transporte, rodoviário, ferroviário ou por via navegável interior, totalmente coberto pela infraestrutura de conectividade digital e, em particular. pelos sistemas de 5G, permitindo um fornecimento ininterrupto de serviços digitais de sinergia, tais como uma mobilidade conectada e automatizada, serviços de mobilidade inteligente semelhantes para ferrovias ou conectividade digital em vias navegáveis interiores</t>
        </is>
      </c>
      <c r="CH385" s="2" t="inlineStr">
        <is>
          <t>coridor 5G|
coridor transfrontalier</t>
        </is>
      </c>
      <c r="CI385" s="2" t="inlineStr">
        <is>
          <t>3|
3</t>
        </is>
      </c>
      <c r="CJ385" s="2" t="inlineStr">
        <is>
          <t xml:space="preserve">|
</t>
        </is>
      </c>
      <c r="CK385" t="inlineStr">
        <is>
          <t>un coridor de transport, drum sau cale ferată, acoperit în întregime cu infrastructura și conectivitatea digitală și în special cu sistemele 5G, permițând furnizarea neîntreruptă de servicii digitale de sinergie precum mobilitatea conectată și automatizată sau servicii de mobilitate inteligente similare pentru căi ferate</t>
        </is>
      </c>
      <c r="CL385" s="2" t="inlineStr">
        <is>
          <t>cezhraničný koridor 5G|
koridor 5G</t>
        </is>
      </c>
      <c r="CM385" s="2" t="inlineStr">
        <is>
          <t>3|
3</t>
        </is>
      </c>
      <c r="CN385" s="2" t="inlineStr">
        <is>
          <t xml:space="preserve">|
</t>
        </is>
      </c>
      <c r="CO385" t="inlineStr">
        <is>
          <t>dopravná trasa, cesta alebo železnica, plne pokrytá infraštruktúrou digitálnej pripojiteľnosti, a najmä systémami &lt;a href="https://iate.europa.eu/entry/result/3569316/sk" target="_blank"&gt;5G&lt;/a&gt;, ktorá umožňuje nepretržité poskytovanie synergetických digitálnych služieb, akými sú &lt;a href="https://iate.europa.eu/entry/result/3577900/sk" target="_blank"&gt;prepojená a automatizovaná mobilita&lt;/a&gt; alebo podobné služby &lt;a href="https://iate.europa.eu/entry/result/3576879/sk" target="_blank"&gt;inteligentnej mobility&lt;/a&gt; pre železničnú dopravu</t>
        </is>
      </c>
      <c r="CP385" s="2" t="inlineStr">
        <is>
          <t>koridor 5G|
čezmejni koridor 5G|
čezmejni koridor</t>
        </is>
      </c>
      <c r="CQ385" s="2" t="inlineStr">
        <is>
          <t>3|
3|
3</t>
        </is>
      </c>
      <c r="CR385" s="2" t="inlineStr">
        <is>
          <t xml:space="preserve">|
|
</t>
        </is>
      </c>
      <c r="CS385" t="inlineStr">
        <is>
          <t>prometna pot, cesta ali železnica, ki je v celoti pokrita z infrastrukturo za digitalno povezljivost in zlasti sistemi 5G ter omogoča nemoteno zagotavljanje sinergijskih digitalnih storitev, kot je povezana in avtomatizirana mobilnost, ali podobnih storitev pametne mobilnosti za železnice</t>
        </is>
      </c>
      <c r="CT385" s="2" t="inlineStr">
        <is>
          <t>gränsöverskridande korridor|
5G-korridor|
gränsöverskridande 5G-korridor</t>
        </is>
      </c>
      <c r="CU385" s="2" t="inlineStr">
        <is>
          <t>3|
3|
3</t>
        </is>
      </c>
      <c r="CV385" s="2" t="inlineStr">
        <is>
          <t xml:space="preserve">|
|
</t>
        </is>
      </c>
      <c r="CW385" t="inlineStr">
        <is>
          <t>transportled, i form av väg, järnväg eller inre vattenväg, som har full täckning från infrastruktur för digital konnektivitet och särskilt 5G-system, som ger möjlighet till oavbrutet tillhandahållande av digitala synergitjänster, t.ex. uppkopplad och automatiserad mobilitet, liknande smarta mobilitetstjänster för järnvägar eller digital konnektivitet för inre vattenvägar</t>
        </is>
      </c>
    </row>
    <row r="386">
      <c r="A386" s="1" t="str">
        <f>HYPERLINK("https://iate.europa.eu/entry/result/1483754/all", "1483754")</f>
        <v>1483754</v>
      </c>
      <c r="B386" t="inlineStr">
        <is>
          <t>EDUCATION AND COMMUNICATIONS</t>
        </is>
      </c>
      <c r="C386" t="inlineStr">
        <is>
          <t>EDUCATION AND COMMUNICATIONS|information technology and data processing|computer systems</t>
        </is>
      </c>
      <c r="D386" t="inlineStr">
        <is>
          <t>yes</t>
        </is>
      </c>
      <c r="E386" t="inlineStr">
        <is>
          <t/>
        </is>
      </c>
      <c r="F386" s="2" t="inlineStr">
        <is>
          <t>маршрутизатор</t>
        </is>
      </c>
      <c r="G386" s="2" t="inlineStr">
        <is>
          <t>3</t>
        </is>
      </c>
      <c r="H386" s="2" t="inlineStr">
        <is>
          <t/>
        </is>
      </c>
      <c r="I386" t="inlineStr">
        <is>
          <t>устройство, което анализира информацията, съдържаща се във всеки пакет и го изпраща по възможно най-късия път до неговото местоназначение, като свързва мрежи с различни протоколи и архитектури</t>
        </is>
      </c>
      <c r="J386" s="2" t="inlineStr">
        <is>
          <t>router|
směrovač</t>
        </is>
      </c>
      <c r="K386" s="2" t="inlineStr">
        <is>
          <t>3|
3</t>
        </is>
      </c>
      <c r="L386" s="2" t="inlineStr">
        <is>
          <t>|
preferred</t>
        </is>
      </c>
      <c r="M386" t="inlineStr">
        <is>
          <t>aktivní síťové zařízení v počítačových sítích, které přeposílá datagramy směrem k jejich cíli</t>
        </is>
      </c>
      <c r="N386" s="2" t="inlineStr">
        <is>
          <t>netværksrouter|
router</t>
        </is>
      </c>
      <c r="O386" s="2" t="inlineStr">
        <is>
          <t>3|
3</t>
        </is>
      </c>
      <c r="P386" s="2" t="inlineStr">
        <is>
          <t xml:space="preserve">|
</t>
        </is>
      </c>
      <c r="Q386" t="inlineStr">
        <is>
          <t>elektronisk anordning, der giver computere mulighed for at kommunikere, og de kan overføre oplysninger mellem to netværk, f.eks. mellem hjemmenetværket og internettet</t>
        </is>
      </c>
      <c r="R386" s="2" t="inlineStr">
        <is>
          <t>Router</t>
        </is>
      </c>
      <c r="S386" s="2" t="inlineStr">
        <is>
          <t>3</t>
        </is>
      </c>
      <c r="T386" s="2" t="inlineStr">
        <is>
          <t/>
        </is>
      </c>
      <c r="U386" t="inlineStr">
        <is>
          <t>Netzwerkgerät, das Netzwerkpakete zwischen mehreren Rechnernetzen weiterleiten kann</t>
        </is>
      </c>
      <c r="V386" s="2" t="inlineStr">
        <is>
          <t>ρούτερ|
δρομολογητής</t>
        </is>
      </c>
      <c r="W386" s="2" t="inlineStr">
        <is>
          <t>3|
3</t>
        </is>
      </c>
      <c r="X386" s="2" t="inlineStr">
        <is>
          <t xml:space="preserve">|
</t>
        </is>
      </c>
      <c r="Y386" t="inlineStr">
        <is>
          <t>ηλεκτρονική συσκευή η οποία αναλαμβάνει την αποστολή και λήψη πακέτων δεδομένων μεταξύ ενός ή περισσοτέρων διακομιστών, άλλων δρομολογητών και πελατών, κατά μήκος πολλαπλών δικτύων</t>
        </is>
      </c>
      <c r="Z386" s="2" t="inlineStr">
        <is>
          <t>router|
network router</t>
        </is>
      </c>
      <c r="AA386" s="2" t="inlineStr">
        <is>
          <t>3|
3</t>
        </is>
      </c>
      <c r="AB386" s="2" t="inlineStr">
        <is>
          <t xml:space="preserve">|
</t>
        </is>
      </c>
      <c r="AC386" t="inlineStr">
        <is>
          <t>electronic device used in computer systems networking to direct data in a network, to pass data between home computers, and between computers and the modem</t>
        </is>
      </c>
      <c r="AD386" s="2" t="inlineStr">
        <is>
          <t>encaminador|
router|
enrutador</t>
        </is>
      </c>
      <c r="AE386" s="2" t="inlineStr">
        <is>
          <t>3|
3|
3</t>
        </is>
      </c>
      <c r="AF386" s="2" t="inlineStr">
        <is>
          <t xml:space="preserve">preferred|
|
</t>
        </is>
      </c>
      <c r="AG386" t="inlineStr">
        <is>
          <t>Dispositivo o mecanismo que permite direccionar la información o comunicaciones entre distintos sistemas de información o aplicaciones.</t>
        </is>
      </c>
      <c r="AH386" s="2" t="inlineStr">
        <is>
          <t>ruuter</t>
        </is>
      </c>
      <c r="AI386" s="2" t="inlineStr">
        <is>
          <t>3</t>
        </is>
      </c>
      <c r="AJ386" s="2" t="inlineStr">
        <is>
          <t/>
        </is>
      </c>
      <c r="AK386" t="inlineStr">
        <is>
          <t>võrguseade eri võrkude vahelise andmevoo loomiseks ja juhtimiseks kulgemisteede või marsruutide valimise teel marsruutimisprotokollide mehhanismide ja algoritmide põhjal</t>
        </is>
      </c>
      <c r="AL386" s="2" t="inlineStr">
        <is>
          <t>verkkoreititin|
reititin</t>
        </is>
      </c>
      <c r="AM386" s="2" t="inlineStr">
        <is>
          <t>3|
3</t>
        </is>
      </c>
      <c r="AN386" s="2" t="inlineStr">
        <is>
          <t xml:space="preserve">|
</t>
        </is>
      </c>
      <c r="AO386" t="inlineStr">
        <is>
          <t>laite tai ohjelmisto, joka ohjaa tietoliikennettä sopivalle reitille kohti määränpäätä</t>
        </is>
      </c>
      <c r="AP386" s="2" t="inlineStr">
        <is>
          <t>routeur</t>
        </is>
      </c>
      <c r="AQ386" s="2" t="inlineStr">
        <is>
          <t>3</t>
        </is>
      </c>
      <c r="AR386" s="2" t="inlineStr">
        <is>
          <t/>
        </is>
      </c>
      <c r="AS386" t="inlineStr">
        <is>
          <t>dispositif situé en un nœud d'un réseau de données qui détermine, pour chaque trame, paquet ou cellule, la route à suivre dans le réseau</t>
        </is>
      </c>
      <c r="AT386" s="2" t="inlineStr">
        <is>
          <t>ródaire</t>
        </is>
      </c>
      <c r="AU386" s="2" t="inlineStr">
        <is>
          <t>3</t>
        </is>
      </c>
      <c r="AV386" s="2" t="inlineStr">
        <is>
          <t/>
        </is>
      </c>
      <c r="AW386" t="inlineStr">
        <is>
          <t/>
        </is>
      </c>
      <c r="AX386" s="2" t="inlineStr">
        <is>
          <t>usmjernik|
&lt;i&gt;router&lt;/i&gt;|
usmjerivač</t>
        </is>
      </c>
      <c r="AY386" s="2" t="inlineStr">
        <is>
          <t>3|
3|
3</t>
        </is>
      </c>
      <c r="AZ386" s="2" t="inlineStr">
        <is>
          <t xml:space="preserve">|
|
</t>
        </is>
      </c>
      <c r="BA386" t="inlineStr">
        <is>
          <t>uređaj koji usmjerava pakete podataka u mreži prema zadanome odredištu</t>
        </is>
      </c>
      <c r="BB386" s="2" t="inlineStr">
        <is>
          <t>útválasztó|
útvonalválasztó</t>
        </is>
      </c>
      <c r="BC386" s="2" t="inlineStr">
        <is>
          <t>3|
3</t>
        </is>
      </c>
      <c r="BD386" s="2" t="inlineStr">
        <is>
          <t xml:space="preserve">|
</t>
        </is>
      </c>
      <c r="BE386" t="inlineStr">
        <is>
          <t>hálózati eszköz, mely a hálózatok közötti forgalmat továbbítja. A továbbításról a hálózati réteg információi, ill. az útválasztási tábla alapján születik döntés, gyakran útválasztási protokollok közreműködésével.</t>
        </is>
      </c>
      <c r="BF386" s="2" t="inlineStr">
        <is>
          <t>router</t>
        </is>
      </c>
      <c r="BG386" s="2" t="inlineStr">
        <is>
          <t>3</t>
        </is>
      </c>
      <c r="BH386" s="2" t="inlineStr">
        <is>
          <t/>
        </is>
      </c>
      <c r="BI386" t="inlineStr">
        <is>
          <t>dispositivo telematico utilizzato per collegare una rete di computer e in grado di far passare informazioni tra due reti</t>
        </is>
      </c>
      <c r="BJ386" s="2" t="inlineStr">
        <is>
          <t>maršruto parinktuvas|
maršrutizatorius</t>
        </is>
      </c>
      <c r="BK386" s="2" t="inlineStr">
        <is>
          <t>3|
3</t>
        </is>
      </c>
      <c r="BL386" s="2" t="inlineStr">
        <is>
          <t xml:space="preserve">preferred|
</t>
        </is>
      </c>
      <c r="BM386" t="inlineStr">
        <is>
          <t>kompiuteris arba programa, apdorojanti ryšį tarp dviejų arba daugiau paketiniu būdu perjungiamų tinklų</t>
        </is>
      </c>
      <c r="BN386" s="2" t="inlineStr">
        <is>
          <t>maršrutētājs</t>
        </is>
      </c>
      <c r="BO386" s="2" t="inlineStr">
        <is>
          <t>2</t>
        </is>
      </c>
      <c r="BP386" s="2" t="inlineStr">
        <is>
          <t/>
        </is>
      </c>
      <c r="BQ386" t="inlineStr">
        <is>
          <t/>
        </is>
      </c>
      <c r="BR386" s="2" t="inlineStr">
        <is>
          <t>router tan-network|
router</t>
        </is>
      </c>
      <c r="BS386" s="2" t="inlineStr">
        <is>
          <t>3|
3</t>
        </is>
      </c>
      <c r="BT386" s="2" t="inlineStr">
        <is>
          <t xml:space="preserve">|
</t>
        </is>
      </c>
      <c r="BU386" t="inlineStr">
        <is>
          <t>apparat għan-networking li jibgħat pakketti tad-data bejn in-networks tal-kompjuter</t>
        </is>
      </c>
      <c r="BV386" s="2" t="inlineStr">
        <is>
          <t>router</t>
        </is>
      </c>
      <c r="BW386" s="2" t="inlineStr">
        <is>
          <t>3</t>
        </is>
      </c>
      <c r="BX386" s="2" t="inlineStr">
        <is>
          <t/>
        </is>
      </c>
      <c r="BY386" t="inlineStr">
        <is>
          <t>apparaat dat twee of meer computernetwerken met elkaar verbindt en informatie tussen de netwerken kan doorgeven</t>
        </is>
      </c>
      <c r="BZ386" s="2" t="inlineStr">
        <is>
          <t>router</t>
        </is>
      </c>
      <c r="CA386" s="2" t="inlineStr">
        <is>
          <t>3</t>
        </is>
      </c>
      <c r="CB386" s="2" t="inlineStr">
        <is>
          <t/>
        </is>
      </c>
      <c r="CC386" t="inlineStr">
        <is>
          <t>urządzenie sieciowe służące do łączenia różnych sieci komputerowych, pełniące rolę węzła komunikacyjnego</t>
        </is>
      </c>
      <c r="CD386" s="2" t="inlineStr">
        <is>
          <t>encaminhador|
roteador</t>
        </is>
      </c>
      <c r="CE386" s="2" t="inlineStr">
        <is>
          <t>4|
4</t>
        </is>
      </c>
      <c r="CF386" s="2" t="inlineStr">
        <is>
          <t xml:space="preserve">|
</t>
        </is>
      </c>
      <c r="CG386" t="inlineStr">
        <is>
          <t>Equipamento de interconexão, instalado num nó de uma rede de computadores, que se destina a otimizar a transmissão de dados, determinando qual o melhor caminho que eles devem seguir.</t>
        </is>
      </c>
      <c r="CH386" s="2" t="inlineStr">
        <is>
          <t>router</t>
        </is>
      </c>
      <c r="CI386" s="2" t="inlineStr">
        <is>
          <t>3</t>
        </is>
      </c>
      <c r="CJ386" s="2" t="inlineStr">
        <is>
          <t/>
        </is>
      </c>
      <c r="CK386" t="inlineStr">
        <is>
          <t>dispozitiv hardware sau aplicație software care conectează două sau mai multe rețele de calculatoare</t>
        </is>
      </c>
      <c r="CL386" s="2" t="inlineStr">
        <is>
          <t>smerovač|
router</t>
        </is>
      </c>
      <c r="CM386" s="2" t="inlineStr">
        <is>
          <t>3|
3</t>
        </is>
      </c>
      <c r="CN386" s="2" t="inlineStr">
        <is>
          <t xml:space="preserve">preferred|
</t>
        </is>
      </c>
      <c r="CO386" t="inlineStr">
        <is>
          <t>sieťové zariadenie, ktoré sprostredkováva prenos dát medzi dvomi alebo viacerými počítačovými sieťami</t>
        </is>
      </c>
      <c r="CP386" s="2" t="inlineStr">
        <is>
          <t>usmerjevalnik</t>
        </is>
      </c>
      <c r="CQ386" s="2" t="inlineStr">
        <is>
          <t>3</t>
        </is>
      </c>
      <c r="CR386" s="2" t="inlineStr">
        <is>
          <t/>
        </is>
      </c>
      <c r="CS386" t="inlineStr">
        <is>
          <t>naprava, ki povezuje dve ali več različnih omrežij. Njegove funkcije so omejevanje prometa, prenašanje prometa na manjša omrežja in izbira najustreznejše poti za potovanje podatkovnih paketov do njihovega cilja. S tem zmanjšujejo promet v omrežju.</t>
        </is>
      </c>
      <c r="CT386" s="2" t="inlineStr">
        <is>
          <t>router</t>
        </is>
      </c>
      <c r="CU386" s="2" t="inlineStr">
        <is>
          <t>3</t>
        </is>
      </c>
      <c r="CV386" s="2" t="inlineStr">
        <is>
          <t/>
        </is>
      </c>
      <c r="CW386" t="inlineStr">
        <is>
          <t>inom datortekniken enhet som förmedlar datatrafik mellan två eller flera nät och väljer väg om flera finns att välja på</t>
        </is>
      </c>
    </row>
    <row r="387">
      <c r="A387" s="1" t="str">
        <f>HYPERLINK("https://iate.europa.eu/entry/result/1361019/all", "1361019")</f>
        <v>1361019</v>
      </c>
      <c r="B387" t="inlineStr">
        <is>
          <t>EDUCATION AND COMMUNICATIONS;INDUSTRY</t>
        </is>
      </c>
      <c r="C387" t="inlineStr">
        <is>
          <t>EDUCATION AND COMMUNICATIONS|information technology and data processing;INDUSTRY|mechanical engineering</t>
        </is>
      </c>
      <c r="D387" t="inlineStr">
        <is>
          <t>no</t>
        </is>
      </c>
      <c r="E387" t="inlineStr">
        <is>
          <t/>
        </is>
      </c>
      <c r="F387" t="inlineStr">
        <is>
          <t/>
        </is>
      </c>
      <c r="G387" t="inlineStr">
        <is>
          <t/>
        </is>
      </c>
      <c r="H387" t="inlineStr">
        <is>
          <t/>
        </is>
      </c>
      <c r="I387" t="inlineStr">
        <is>
          <t/>
        </is>
      </c>
      <c r="J387" t="inlineStr">
        <is>
          <t/>
        </is>
      </c>
      <c r="K387" t="inlineStr">
        <is>
          <t/>
        </is>
      </c>
      <c r="L387" t="inlineStr">
        <is>
          <t/>
        </is>
      </c>
      <c r="M387" t="inlineStr">
        <is>
          <t/>
        </is>
      </c>
      <c r="N387" t="inlineStr">
        <is>
          <t/>
        </is>
      </c>
      <c r="O387" t="inlineStr">
        <is>
          <t/>
        </is>
      </c>
      <c r="P387" t="inlineStr">
        <is>
          <t/>
        </is>
      </c>
      <c r="Q387" t="inlineStr">
        <is>
          <t/>
        </is>
      </c>
      <c r="R387" t="inlineStr">
        <is>
          <t/>
        </is>
      </c>
      <c r="S387" t="inlineStr">
        <is>
          <t/>
        </is>
      </c>
      <c r="T387" t="inlineStr">
        <is>
          <t/>
        </is>
      </c>
      <c r="U387" t="inlineStr">
        <is>
          <t/>
        </is>
      </c>
      <c r="V387" t="inlineStr">
        <is>
          <t/>
        </is>
      </c>
      <c r="W387" t="inlineStr">
        <is>
          <t/>
        </is>
      </c>
      <c r="X387" t="inlineStr">
        <is>
          <t/>
        </is>
      </c>
      <c r="Y387" t="inlineStr">
        <is>
          <t/>
        </is>
      </c>
      <c r="Z387" s="2" t="inlineStr">
        <is>
          <t>degraded mode|
lesser mode</t>
        </is>
      </c>
      <c r="AA387" s="2" t="inlineStr">
        <is>
          <t>2|
2</t>
        </is>
      </c>
      <c r="AB387" s="2" t="inlineStr">
        <is>
          <t xml:space="preserve">|
</t>
        </is>
      </c>
      <c r="AC387" t="inlineStr">
        <is>
          <t/>
        </is>
      </c>
      <c r="AD387" t="inlineStr">
        <is>
          <t/>
        </is>
      </c>
      <c r="AE387" t="inlineStr">
        <is>
          <t/>
        </is>
      </c>
      <c r="AF387" t="inlineStr">
        <is>
          <t/>
        </is>
      </c>
      <c r="AG387" t="inlineStr">
        <is>
          <t/>
        </is>
      </c>
      <c r="AH387" t="inlineStr">
        <is>
          <t/>
        </is>
      </c>
      <c r="AI387" t="inlineStr">
        <is>
          <t/>
        </is>
      </c>
      <c r="AJ387" t="inlineStr">
        <is>
          <t/>
        </is>
      </c>
      <c r="AK387" t="inlineStr">
        <is>
          <t/>
        </is>
      </c>
      <c r="AL387" s="2" t="inlineStr">
        <is>
          <t>vajaatoiminta</t>
        </is>
      </c>
      <c r="AM387" s="2" t="inlineStr">
        <is>
          <t>2</t>
        </is>
      </c>
      <c r="AN387" s="2" t="inlineStr">
        <is>
          <t/>
        </is>
      </c>
      <c r="AO387" t="inlineStr">
        <is>
          <t/>
        </is>
      </c>
      <c r="AP387" s="2" t="inlineStr">
        <is>
          <t>mode dégradé</t>
        </is>
      </c>
      <c r="AQ387" s="2" t="inlineStr">
        <is>
          <t>3</t>
        </is>
      </c>
      <c r="AR387" s="2" t="inlineStr">
        <is>
          <t/>
        </is>
      </c>
      <c r="AS387" t="inlineStr">
        <is>
          <t>mode de fonctionnement a minima, prévu pour assurer la continuité d'un système en cas de catastrophe ou pour limiter les dégâts en cas de panne, grâce à une réduction des fonctionnalités et de la performance et à une redistribution des ressources encore disponibles vers les seules tâches essentielles</t>
        </is>
      </c>
      <c r="AT387" t="inlineStr">
        <is>
          <t/>
        </is>
      </c>
      <c r="AU387" t="inlineStr">
        <is>
          <t/>
        </is>
      </c>
      <c r="AV387" t="inlineStr">
        <is>
          <t/>
        </is>
      </c>
      <c r="AW387" t="inlineStr">
        <is>
          <t/>
        </is>
      </c>
      <c r="AX387" t="inlineStr">
        <is>
          <t/>
        </is>
      </c>
      <c r="AY387" t="inlineStr">
        <is>
          <t/>
        </is>
      </c>
      <c r="AZ387" t="inlineStr">
        <is>
          <t/>
        </is>
      </c>
      <c r="BA387" t="inlineStr">
        <is>
          <t/>
        </is>
      </c>
      <c r="BB387" t="inlineStr">
        <is>
          <t/>
        </is>
      </c>
      <c r="BC387" t="inlineStr">
        <is>
          <t/>
        </is>
      </c>
      <c r="BD387" t="inlineStr">
        <is>
          <t/>
        </is>
      </c>
      <c r="BE387" t="inlineStr">
        <is>
          <t/>
        </is>
      </c>
      <c r="BF387" t="inlineStr">
        <is>
          <t/>
        </is>
      </c>
      <c r="BG387" t="inlineStr">
        <is>
          <t/>
        </is>
      </c>
      <c r="BH387" t="inlineStr">
        <is>
          <t/>
        </is>
      </c>
      <c r="BI387" t="inlineStr">
        <is>
          <t/>
        </is>
      </c>
      <c r="BJ387" t="inlineStr">
        <is>
          <t/>
        </is>
      </c>
      <c r="BK387" t="inlineStr">
        <is>
          <t/>
        </is>
      </c>
      <c r="BL387" t="inlineStr">
        <is>
          <t/>
        </is>
      </c>
      <c r="BM387" t="inlineStr">
        <is>
          <t/>
        </is>
      </c>
      <c r="BN387" t="inlineStr">
        <is>
          <t/>
        </is>
      </c>
      <c r="BO387" t="inlineStr">
        <is>
          <t/>
        </is>
      </c>
      <c r="BP387" t="inlineStr">
        <is>
          <t/>
        </is>
      </c>
      <c r="BQ387" t="inlineStr">
        <is>
          <t/>
        </is>
      </c>
      <c r="BR387" t="inlineStr">
        <is>
          <t/>
        </is>
      </c>
      <c r="BS387" t="inlineStr">
        <is>
          <t/>
        </is>
      </c>
      <c r="BT387" t="inlineStr">
        <is>
          <t/>
        </is>
      </c>
      <c r="BU387" t="inlineStr">
        <is>
          <t/>
        </is>
      </c>
      <c r="BV387" t="inlineStr">
        <is>
          <t/>
        </is>
      </c>
      <c r="BW387" t="inlineStr">
        <is>
          <t/>
        </is>
      </c>
      <c r="BX387" t="inlineStr">
        <is>
          <t/>
        </is>
      </c>
      <c r="BY387" t="inlineStr">
        <is>
          <t/>
        </is>
      </c>
      <c r="BZ387" s="2" t="inlineStr">
        <is>
          <t>tryb pracy podczas awarii</t>
        </is>
      </c>
      <c r="CA387" s="2" t="inlineStr">
        <is>
          <t>3</t>
        </is>
      </c>
      <c r="CB387" s="2" t="inlineStr">
        <is>
          <t/>
        </is>
      </c>
      <c r="CC387" t="inlineStr">
        <is>
          <t/>
        </is>
      </c>
      <c r="CD387" t="inlineStr">
        <is>
          <t/>
        </is>
      </c>
      <c r="CE387" t="inlineStr">
        <is>
          <t/>
        </is>
      </c>
      <c r="CF387" t="inlineStr">
        <is>
          <t/>
        </is>
      </c>
      <c r="CG387" t="inlineStr">
        <is>
          <t/>
        </is>
      </c>
      <c r="CH387" t="inlineStr">
        <is>
          <t/>
        </is>
      </c>
      <c r="CI387" t="inlineStr">
        <is>
          <t/>
        </is>
      </c>
      <c r="CJ387" t="inlineStr">
        <is>
          <t/>
        </is>
      </c>
      <c r="CK387" t="inlineStr">
        <is>
          <t/>
        </is>
      </c>
      <c r="CL387" t="inlineStr">
        <is>
          <t/>
        </is>
      </c>
      <c r="CM387" t="inlineStr">
        <is>
          <t/>
        </is>
      </c>
      <c r="CN387" t="inlineStr">
        <is>
          <t/>
        </is>
      </c>
      <c r="CO387" t="inlineStr">
        <is>
          <t/>
        </is>
      </c>
      <c r="CP387" s="2" t="inlineStr">
        <is>
          <t>okrnjeni način</t>
        </is>
      </c>
      <c r="CQ387" s="2" t="inlineStr">
        <is>
          <t>3</t>
        </is>
      </c>
      <c r="CR387" s="2" t="inlineStr">
        <is>
          <t/>
        </is>
      </c>
      <c r="CS387" t="inlineStr">
        <is>
          <t/>
        </is>
      </c>
      <c r="CT387" t="inlineStr">
        <is>
          <t/>
        </is>
      </c>
      <c r="CU387" t="inlineStr">
        <is>
          <t/>
        </is>
      </c>
      <c r="CV387" t="inlineStr">
        <is>
          <t/>
        </is>
      </c>
      <c r="CW387" t="inlineStr">
        <is>
          <t/>
        </is>
      </c>
    </row>
    <row r="388">
      <c r="A388" s="1" t="str">
        <f>HYPERLINK("https://iate.europa.eu/entry/result/1573437/all", "1573437")</f>
        <v>1573437</v>
      </c>
      <c r="B388" t="inlineStr">
        <is>
          <t>EDUCATION AND COMMUNICATIONS</t>
        </is>
      </c>
      <c r="C388" t="inlineStr">
        <is>
          <t>EDUCATION AND COMMUNICATIONS|information technology and data processing</t>
        </is>
      </c>
      <c r="D388" t="inlineStr">
        <is>
          <t>yes</t>
        </is>
      </c>
      <c r="E388" t="inlineStr">
        <is>
          <t/>
        </is>
      </c>
      <c r="F388" s="2" t="inlineStr">
        <is>
          <t>оперативна памет</t>
        </is>
      </c>
      <c r="G388" s="2" t="inlineStr">
        <is>
          <t>3</t>
        </is>
      </c>
      <c r="H388" s="2" t="inlineStr">
        <is>
          <t/>
        </is>
      </c>
      <c r="I388" t="inlineStr">
        <is>
          <t>вид компютърна памет, която съдържа инструкции за централния процесор и различни данни използвани при неговата работа</t>
        </is>
      </c>
      <c r="J388" s="2" t="inlineStr">
        <is>
          <t>hlavní paměť|
vnitřní paměť|
operační paměť</t>
        </is>
      </c>
      <c r="K388" s="2" t="inlineStr">
        <is>
          <t>3|
3|
3</t>
        </is>
      </c>
      <c r="L388" s="2" t="inlineStr">
        <is>
          <t xml:space="preserve">|
|
</t>
        </is>
      </c>
      <c r="M388" t="inlineStr">
        <is>
          <t>primární paměť pro data nebo instrukce, do které má základní jednotka rychlý přístup</t>
        </is>
      </c>
      <c r="N388" s="2" t="inlineStr">
        <is>
          <t>arbejdslager|
indre lager|
primært lager|
RAM-lager|
internt lager</t>
        </is>
      </c>
      <c r="O388" s="2" t="inlineStr">
        <is>
          <t>4|
4|
4|
4|
4</t>
        </is>
      </c>
      <c r="P388" s="2" t="inlineStr">
        <is>
          <t xml:space="preserve">|
|
|
|
</t>
        </is>
      </c>
      <c r="Q388" t="inlineStr">
        <is>
          <t>"opbevaringssted i en computer for programmer, der er under udførelse af en CPU, og for de data, CPU'en arbejder på"</t>
        </is>
      </c>
      <c r="R388" s="2" t="inlineStr">
        <is>
          <t>Primärspeicher|
Zentralspeicher|
Arbeitsspeicher|
innerer Speicher</t>
        </is>
      </c>
      <c r="S388" s="2" t="inlineStr">
        <is>
          <t>3|
3|
3|
3</t>
        </is>
      </c>
      <c r="T388" s="2" t="inlineStr">
        <is>
          <t xml:space="preserve">|
|
|
</t>
        </is>
      </c>
      <c r="U388" t="inlineStr">
        <is>
          <t>Speicher, zu dem Rechenwerke, Leitwerke und gegebenenfalls Eingabewerke und Ausgabewerke unmittelbar Zugang haben</t>
        </is>
      </c>
      <c r="V388" s="2" t="inlineStr">
        <is>
          <t>εσωτερική αποθήκευση|
εσωτερική μνήμη|
κεντρική μνήμη|
κύρια μνήμη|
πρωτεύουσα μνήμη</t>
        </is>
      </c>
      <c r="W388" s="2" t="inlineStr">
        <is>
          <t>3|
3|
3|
3|
3</t>
        </is>
      </c>
      <c r="X388" s="2" t="inlineStr">
        <is>
          <t xml:space="preserve">|
|
|
|
</t>
        </is>
      </c>
      <c r="Y388" t="inlineStr">
        <is>
          <t>συστατικό στοιχείο εντός του υπολογιστή που παρέχει μη πτητική αποθήκευση δεδομένων,</t>
        </is>
      </c>
      <c r="Z388" s="2" t="inlineStr">
        <is>
          <t>internal storage|
main storage|
primary storage|
central storage</t>
        </is>
      </c>
      <c r="AA388" s="2" t="inlineStr">
        <is>
          <t>3|
3|
3|
3</t>
        </is>
      </c>
      <c r="AB388" s="2" t="inlineStr">
        <is>
          <t xml:space="preserve">|
|
|
</t>
        </is>
      </c>
      <c r="AC388" t="inlineStr">
        <is>
          <t>main area in a computer in which data is stored for quick access by the computer's processor</t>
        </is>
      </c>
      <c r="AD388" s="2" t="inlineStr">
        <is>
          <t>memoria principal|
memoria interna|
memoria central</t>
        </is>
      </c>
      <c r="AE388" s="2" t="inlineStr">
        <is>
          <t>3|
3|
3</t>
        </is>
      </c>
      <c r="AF388" s="2" t="inlineStr">
        <is>
          <t xml:space="preserve">|
|
</t>
        </is>
      </c>
      <c r="AG388" t="inlineStr">
        <is>
          <t>Parte de un ordenador, formada por bloques de circuitos integrados o chips capaces de almacenar, retener o "memorizar" información digital, en la que se almacenan temporalmente tanto los datos como los programas que la CPU está procesando o va a procesar en un determinado momento.</t>
        </is>
      </c>
      <c r="AH388" s="2" t="inlineStr">
        <is>
          <t>sisemine andmekandja</t>
        </is>
      </c>
      <c r="AI388" s="2" t="inlineStr">
        <is>
          <t>3</t>
        </is>
      </c>
      <c r="AJ388" s="2" t="inlineStr">
        <is>
          <t/>
        </is>
      </c>
      <c r="AK388" t="inlineStr">
        <is>
          <t>arvutis asuv komponent, mis tagab andmete säilimise ka siis, kui toide katkeb</t>
        </is>
      </c>
      <c r="AL388" s="2" t="inlineStr">
        <is>
          <t>keskusmuisti|
sisäinen muisti</t>
        </is>
      </c>
      <c r="AM388" s="2" t="inlineStr">
        <is>
          <t>3|
3</t>
        </is>
      </c>
      <c r="AN388" s="2" t="inlineStr">
        <is>
          <t xml:space="preserve">|
</t>
        </is>
      </c>
      <c r="AO388" t="inlineStr">
        <is>
          <t>nopea muisti, jossa konekielisen ohjelman käskyt ovat ohjelmaa suoritettaessa</t>
        </is>
      </c>
      <c r="AP388" s="2" t="inlineStr">
        <is>
          <t>mémoire principale|
mémoire centrale|
mémoire interne</t>
        </is>
      </c>
      <c r="AQ388" s="2" t="inlineStr">
        <is>
          <t>3|
3|
3</t>
        </is>
      </c>
      <c r="AR388" s="2" t="inlineStr">
        <is>
          <t xml:space="preserve">|
|
</t>
        </is>
      </c>
      <c r="AS388" t="inlineStr">
        <is>
          <t>mémoire à laquelle un processeur peut avoir accès sans l'intermédiaire de canaux d'entrée-sortie</t>
        </is>
      </c>
      <c r="AT388" s="2" t="inlineStr">
        <is>
          <t>príomhchuimhne</t>
        </is>
      </c>
      <c r="AU388" s="2" t="inlineStr">
        <is>
          <t>3</t>
        </is>
      </c>
      <c r="AV388" s="2" t="inlineStr">
        <is>
          <t/>
        </is>
      </c>
      <c r="AW388" t="inlineStr">
        <is>
          <t/>
        </is>
      </c>
      <c r="AX388" t="inlineStr">
        <is>
          <t/>
        </is>
      </c>
      <c r="AY388" t="inlineStr">
        <is>
          <t/>
        </is>
      </c>
      <c r="AZ388" t="inlineStr">
        <is>
          <t/>
        </is>
      </c>
      <c r="BA388" t="inlineStr">
        <is>
          <t/>
        </is>
      </c>
      <c r="BB388" s="2" t="inlineStr">
        <is>
          <t>fő memória|
elsődleges memória|
központi memória|
operatív memória|
operatív tár|
központi tár|
elsődleges tár</t>
        </is>
      </c>
      <c r="BC388" s="2" t="inlineStr">
        <is>
          <t>3|
3|
3|
3|
3|
3|
3</t>
        </is>
      </c>
      <c r="BD388" s="2" t="inlineStr">
        <is>
          <t xml:space="preserve">|
|
|
|
|
|
</t>
        </is>
      </c>
      <c r="BE388" t="inlineStr">
        <is>
          <t>a processzor által aktívan használt, igen gyors elérésű memória, amelyet a futó programok használnak</t>
        </is>
      </c>
      <c r="BF388" s="2" t="inlineStr">
        <is>
          <t>memoria primaria|
memoria interna|
memoria principale|
memoria centrale</t>
        </is>
      </c>
      <c r="BG388" s="2" t="inlineStr">
        <is>
          <t>3|
3|
3|
3</t>
        </is>
      </c>
      <c r="BH388" s="2" t="inlineStr">
        <is>
          <t xml:space="preserve">|
|
|
</t>
        </is>
      </c>
      <c r="BI388" t="inlineStr">
        <is>
          <t>memoria principale del computer che, collocata al suo interno sulla stessa scheda madre, comunica ad alta velocità con il processore</t>
        </is>
      </c>
      <c r="BJ388" s="2" t="inlineStr">
        <is>
          <t>vidinė atmintinė|
pagrindinė atmintinė</t>
        </is>
      </c>
      <c r="BK388" s="2" t="inlineStr">
        <is>
          <t>3|
3</t>
        </is>
      </c>
      <c r="BL388" s="2" t="inlineStr">
        <is>
          <t xml:space="preserve">|
</t>
        </is>
      </c>
      <c r="BM388" t="inlineStr">
        <is>
          <t>vidinis kompiuterio komponentas, vykdantis liekamosios atmintinės funkcijas</t>
        </is>
      </c>
      <c r="BN388" s="2" t="inlineStr">
        <is>
          <t>iekšējā atmiņa</t>
        </is>
      </c>
      <c r="BO388" s="2" t="inlineStr">
        <is>
          <t>3</t>
        </is>
      </c>
      <c r="BP388" s="2" t="inlineStr">
        <is>
          <t/>
        </is>
      </c>
      <c r="BQ388" t="inlineStr">
        <is>
          <t/>
        </is>
      </c>
      <c r="BR388" s="2" t="inlineStr">
        <is>
          <t>memorja prinċipali|
memorja ċentrali|
memorja interna|
memorja primarja</t>
        </is>
      </c>
      <c r="BS388" s="2" t="inlineStr">
        <is>
          <t>3|
3|
3|
3</t>
        </is>
      </c>
      <c r="BT388" s="2" t="inlineStr">
        <is>
          <t xml:space="preserve">|
|
|
</t>
        </is>
      </c>
      <c r="BU388" t="inlineStr">
        <is>
          <t>komponent intern għall-kompjuter li jipprovdi ħżin tad-dejta mhux volatili</t>
        </is>
      </c>
      <c r="BV388" s="2" t="inlineStr">
        <is>
          <t>centraal geheugen|
intern geheugen|
primair geheugen|
hoofdgeheugen|
werkgeheugen</t>
        </is>
      </c>
      <c r="BW388" s="2" t="inlineStr">
        <is>
          <t>3|
3|
3|
3|
3</t>
        </is>
      </c>
      <c r="BX388" s="2" t="inlineStr">
        <is>
          <t xml:space="preserve">|
|
|
|
</t>
        </is>
      </c>
      <c r="BY388" t="inlineStr">
        <is>
          <t>intern onderdeel van een computer dat in niet-vluchtige gegevensopslag voorziet</t>
        </is>
      </c>
      <c r="BZ388" s="2" t="inlineStr">
        <is>
          <t>pamięć wewnętrzna</t>
        </is>
      </c>
      <c r="CA388" s="2" t="inlineStr">
        <is>
          <t>3</t>
        </is>
      </c>
      <c r="CB388" s="2" t="inlineStr">
        <is>
          <t/>
        </is>
      </c>
      <c r="CC388" t="inlineStr">
        <is>
          <t>wewnętrzny element komputera zapewniający trwałe przechowywanie danych</t>
        </is>
      </c>
      <c r="CD388" s="2" t="inlineStr">
        <is>
          <t>memória principal|
memória central|
memória interna</t>
        </is>
      </c>
      <c r="CE388" s="2" t="inlineStr">
        <is>
          <t>3|
3|
3</t>
        </is>
      </c>
      <c r="CF388" s="2" t="inlineStr">
        <is>
          <t xml:space="preserve">|
|
</t>
        </is>
      </c>
      <c r="CG388" t="inlineStr">
        <is>
          <t>Memória endereçável através de programa, a partir da qual podem ser carregadas diretamente instruções e outros dados em registos para execução ou tratamento subsequente.</t>
        </is>
      </c>
      <c r="CH388" s="2" t="inlineStr">
        <is>
          <t>memorie internă|
memorie principală|
memorie centrală</t>
        </is>
      </c>
      <c r="CI388" s="2" t="inlineStr">
        <is>
          <t>3|
3|
3</t>
        </is>
      </c>
      <c r="CJ388" s="2" t="inlineStr">
        <is>
          <t xml:space="preserve">|
|
</t>
        </is>
      </c>
      <c r="CK388" t="inlineStr">
        <is>
          <t/>
        </is>
      </c>
      <c r="CL388" s="2" t="inlineStr">
        <is>
          <t>hlavná pamäť|
operačná pamäť|
vnútorná pamäť</t>
        </is>
      </c>
      <c r="CM388" s="2" t="inlineStr">
        <is>
          <t>3|
3|
3</t>
        </is>
      </c>
      <c r="CN388" s="2" t="inlineStr">
        <is>
          <t xml:space="preserve">|
|
</t>
        </is>
      </c>
      <c r="CO388" t="inlineStr">
        <is>
          <t>pamäť, v ktorej sa ukladajú dáta, ktoré procesor počítača momentálne nespracováva, ale budú potrebné neskôr</t>
        </is>
      </c>
      <c r="CP388" s="2" t="inlineStr">
        <is>
          <t>centralni pomnilnik|
glavni pomnilnik|
interni pomnilnik</t>
        </is>
      </c>
      <c r="CQ388" s="2" t="inlineStr">
        <is>
          <t>3|
3|
3</t>
        </is>
      </c>
      <c r="CR388" s="2" t="inlineStr">
        <is>
          <t xml:space="preserve">|
|
</t>
        </is>
      </c>
      <c r="CS388" t="inlineStr">
        <is>
          <t>primerni shranjevalnik podatkov ali navodil za hitri dostop prek osrednje obdelovalne enote</t>
        </is>
      </c>
      <c r="CT388" s="2" t="inlineStr">
        <is>
          <t>arbetsminne|
primärminne|
internminne</t>
        </is>
      </c>
      <c r="CU388" s="2" t="inlineStr">
        <is>
          <t>3|
3|
3</t>
        </is>
      </c>
      <c r="CV388" s="2" t="inlineStr">
        <is>
          <t xml:space="preserve">|
|
</t>
        </is>
      </c>
      <c r="CW388" t="inlineStr">
        <is>
          <t>det minne som innehåller aktiva program och de data som bearbetas när datorn används</t>
        </is>
      </c>
    </row>
    <row r="389">
      <c r="A389" s="1" t="str">
        <f>HYPERLINK("https://iate.europa.eu/entry/result/3574760/all", "3574760")</f>
        <v>3574760</v>
      </c>
      <c r="B389" t="inlineStr">
        <is>
          <t>EDUCATION AND COMMUNICATIONS</t>
        </is>
      </c>
      <c r="C389" t="inlineStr">
        <is>
          <t>EDUCATION AND COMMUNICATIONS|communications</t>
        </is>
      </c>
      <c r="D389" t="inlineStr">
        <is>
          <t>yes</t>
        </is>
      </c>
      <c r="E389" t="inlineStr">
        <is>
          <t/>
        </is>
      </c>
      <c r="F389" s="2" t="inlineStr">
        <is>
          <t>водопой</t>
        </is>
      </c>
      <c r="G389" s="2" t="inlineStr">
        <is>
          <t>3</t>
        </is>
      </c>
      <c r="H389" s="2" t="inlineStr">
        <is>
          <t/>
        </is>
      </c>
      <c r="I389" t="inlineStr">
        <is>
          <t/>
        </is>
      </c>
      <c r="J389" s="2" t="inlineStr">
        <is>
          <t>důvěryhodný systém|
&lt;i&gt;watering hole&lt;/i&gt;</t>
        </is>
      </c>
      <c r="K389" s="2" t="inlineStr">
        <is>
          <t>2|
3</t>
        </is>
      </c>
      <c r="L389" s="2" t="inlineStr">
        <is>
          <t xml:space="preserve">|
</t>
        </is>
      </c>
      <c r="M389" t="inlineStr">
        <is>
          <t>systém třetí strany, k němuž tato strana chová důvěru a který útočník bez jejího vědomí infikuje 
&lt;i&gt; škodlivým softwarem&lt;/i&gt; [ &lt;a href="/entry/result/922349/all" id="ENTRY_TO_ENTRY_CONVERTER" target="_blank"&gt;IATE:922349&lt;/a&gt; ]</t>
        </is>
      </c>
      <c r="N389" s="2" t="inlineStr">
        <is>
          <t>watering hole|
vandhul</t>
        </is>
      </c>
      <c r="O389" s="2" t="inlineStr">
        <is>
          <t>3|
3</t>
        </is>
      </c>
      <c r="P389" s="2" t="inlineStr">
        <is>
          <t xml:space="preserve">|
</t>
        </is>
      </c>
      <c r="Q389" t="inlineStr">
        <is>
          <t>legitim hjemmeside, der kompromitteres og misbruges som platform til at kompromittere et eller flere mål, der forventes at besøge siden</t>
        </is>
      </c>
      <c r="R389" s="2" t="inlineStr">
        <is>
          <t>Watering Hole|
Wasserloch</t>
        </is>
      </c>
      <c r="S389" s="2" t="inlineStr">
        <is>
          <t>3|
3</t>
        </is>
      </c>
      <c r="T389" s="2" t="inlineStr">
        <is>
          <t xml:space="preserve">|
</t>
        </is>
      </c>
      <c r="U389" t="inlineStr">
        <is>
          <t>zuverlässige Webseite, die von den Mitgliedern der ausgesuchten Zielgruppe oft besucht wird und die mit Malware infiziert worden ist</t>
        </is>
      </c>
      <c r="V389" s="2" t="inlineStr">
        <is>
          <t>watering hole|
ιστότοπος-νερόλακκος</t>
        </is>
      </c>
      <c r="W389" s="2" t="inlineStr">
        <is>
          <t>3|
3</t>
        </is>
      </c>
      <c r="X389" s="2" t="inlineStr">
        <is>
          <t xml:space="preserve">|
</t>
        </is>
      </c>
      <c r="Y389" t="inlineStr">
        <is>
          <t/>
        </is>
      </c>
      <c r="Z389" s="2" t="inlineStr">
        <is>
          <t>watering hole|
waterhole</t>
        </is>
      </c>
      <c r="AA389" s="2" t="inlineStr">
        <is>
          <t>3|
1</t>
        </is>
      </c>
      <c r="AB389" s="2" t="inlineStr">
        <is>
          <t xml:space="preserve">|
</t>
        </is>
      </c>
      <c r="AC389" t="inlineStr">
        <is>
          <t>legitimate, trusted and frequently visited website that has been compromised to plant malware on the systems of a targeted group of victims</t>
        </is>
      </c>
      <c r="AD389" s="2" t="inlineStr">
        <is>
          <t>&lt;i&gt;watering hole&lt;/i&gt;|
abrevadero</t>
        </is>
      </c>
      <c r="AE389" s="2" t="inlineStr">
        <is>
          <t>3|
3</t>
        </is>
      </c>
      <c r="AF389" s="2" t="inlineStr">
        <is>
          <t xml:space="preserve">|
</t>
        </is>
      </c>
      <c r="AG389" t="inlineStr">
        <is>
          <t>Estrategia de ataque informático en la que el atacante quiere atacar a un grupo en particular (organización, sector o región) adivinando u observando los sitios web que el grupo utiliza a menudo e infectando uno o más de estos sitios web con 
&lt;i&gt;malware&lt;/i&gt;, de manera que, con el tiempo, algunos miembros del grupo objetivo se infectarán.</t>
        </is>
      </c>
      <c r="AH389" t="inlineStr">
        <is>
          <t/>
        </is>
      </c>
      <c r="AI389" t="inlineStr">
        <is>
          <t/>
        </is>
      </c>
      <c r="AJ389" t="inlineStr">
        <is>
          <t/>
        </is>
      </c>
      <c r="AK389" t="inlineStr">
        <is>
          <t/>
        </is>
      </c>
      <c r="AL389" s="2" t="inlineStr">
        <is>
          <t>juomapaikka|
houkutussivusto|
watering hole</t>
        </is>
      </c>
      <c r="AM389" s="2" t="inlineStr">
        <is>
          <t>3|
3|
3</t>
        </is>
      </c>
      <c r="AN389" s="2" t="inlineStr">
        <is>
          <t xml:space="preserve">|
|
</t>
        </is>
      </c>
      <c r="AO389" t="inlineStr">
        <is>
          <t>kohteen työtehtäviin tai päivittäiseen asiointiin liittyvien ulkopuolisten verkkosivujen käyttäminen kohdistettujen haittaohjelmien levittämisessä</t>
        </is>
      </c>
      <c r="AP389" s="2" t="inlineStr">
        <is>
          <t>point d'eau</t>
        </is>
      </c>
      <c r="AQ389" s="2" t="inlineStr">
        <is>
          <t>3</t>
        </is>
      </c>
      <c r="AR389" s="2" t="inlineStr">
        <is>
          <t/>
        </is>
      </c>
      <c r="AS389" t="inlineStr">
        <is>
          <t>site web fréquenté par des personnes spécifiquement ciblées par un auteur de cybermenace et qui a été compromis au moyen d'un exploit</t>
        </is>
      </c>
      <c r="AT389" s="2" t="inlineStr">
        <is>
          <t>áit tionóil</t>
        </is>
      </c>
      <c r="AU389" s="2" t="inlineStr">
        <is>
          <t>3</t>
        </is>
      </c>
      <c r="AV389" s="2" t="inlineStr">
        <is>
          <t/>
        </is>
      </c>
      <c r="AW389" t="inlineStr">
        <is>
          <t/>
        </is>
      </c>
      <c r="AX389" s="2" t="inlineStr">
        <is>
          <t>pojilište|
kompromitirano &lt;i&gt;web&lt;/i&gt;-mjesto</t>
        </is>
      </c>
      <c r="AY389" s="2" t="inlineStr">
        <is>
          <t>3|
2</t>
        </is>
      </c>
      <c r="AZ389" s="2" t="inlineStr">
        <is>
          <t xml:space="preserve">|
</t>
        </is>
      </c>
      <c r="BA389" t="inlineStr">
        <is>
          <t/>
        </is>
      </c>
      <c r="BB389" s="2" t="inlineStr">
        <is>
          <t>ivóhely</t>
        </is>
      </c>
      <c r="BC389" s="2" t="inlineStr">
        <is>
          <t>2</t>
        </is>
      </c>
      <c r="BD389" s="2" t="inlineStr">
        <is>
          <t/>
        </is>
      </c>
      <c r="BE389" t="inlineStr">
        <is>
          <t>legitim, gyakran látogatott weboldal, amelyet feltörtek a látogatók adatainak megszerzése és megfertőzése céljából, hogy a következő látogatás során észrevétlenül települjön valamilyen &lt;a href="https://iate.europa.eu/entry/result/922349/hu" target="_blank"&gt;kártékony szoftver&lt;/a&gt; az áldozat számítógépére</t>
        </is>
      </c>
      <c r="BF389" s="2" t="inlineStr">
        <is>
          <t>watering hole</t>
        </is>
      </c>
      <c r="BG389" s="2" t="inlineStr">
        <is>
          <t>3</t>
        </is>
      </c>
      <c r="BH389" s="2" t="inlineStr">
        <is>
          <t/>
        </is>
      </c>
      <c r="BI389" t="inlineStr">
        <is>
          <t>siti web, comunemente visitati da potenziali vittime, precedentemente compromessi dagli aggressori e iniettati per fornire codice dannoso</t>
        </is>
      </c>
      <c r="BJ389" s="2" t="inlineStr">
        <is>
          <t>užkrėsta svetainė</t>
        </is>
      </c>
      <c r="BK389" s="2" t="inlineStr">
        <is>
          <t>3</t>
        </is>
      </c>
      <c r="BL389" s="2" t="inlineStr">
        <is>
          <t/>
        </is>
      </c>
      <c r="BM389" t="inlineStr">
        <is>
          <t>tam tikros tikslinės grupės dažnai lankoma teisėta ir patikima svetainė, paveikta kenkimo programos</t>
        </is>
      </c>
      <c r="BN389" s="2" t="inlineStr">
        <is>
          <t>inficēta tīmekļa vietne</t>
        </is>
      </c>
      <c r="BO389" s="2" t="inlineStr">
        <is>
          <t>2</t>
        </is>
      </c>
      <c r="BP389" s="2" t="inlineStr">
        <is>
          <t/>
        </is>
      </c>
      <c r="BQ389" t="inlineStr">
        <is>
          <t/>
        </is>
      </c>
      <c r="BR389" s="2" t="inlineStr">
        <is>
          <t>watering hole</t>
        </is>
      </c>
      <c r="BS389" s="2" t="inlineStr">
        <is>
          <t>3</t>
        </is>
      </c>
      <c r="BT389" s="2" t="inlineStr">
        <is>
          <t/>
        </is>
      </c>
      <c r="BU389" t="inlineStr">
        <is>
          <t>sit web leġittimu, fdat u li jżuruh spiss li jkun ġie kompromess biex ipoġġi malware fuq is-sistemi ta' grupp jew vittmi fil-mira</t>
        </is>
      </c>
      <c r="BV389" s="2" t="inlineStr">
        <is>
          <t>drinkplaats|
watering hole</t>
        </is>
      </c>
      <c r="BW389" s="2" t="inlineStr">
        <is>
          <t>3|
3</t>
        </is>
      </c>
      <c r="BX389" s="2" t="inlineStr">
        <is>
          <t xml:space="preserve">admitted|
</t>
        </is>
      </c>
      <c r="BY389" t="inlineStr">
        <is>
          <t>betrouwbare website die vaak wordt bezocht door de beoogde slachtoffers en die met malware werd besmet</t>
        </is>
      </c>
      <c r="BZ389" s="2" t="inlineStr">
        <is>
          <t>wodopój</t>
        </is>
      </c>
      <c r="CA389" s="2" t="inlineStr">
        <is>
          <t>3</t>
        </is>
      </c>
      <c r="CB389" s="2" t="inlineStr">
        <is>
          <t/>
        </is>
      </c>
      <c r="CC389" t="inlineStr">
        <is>
          <t>zainfekowana witryna internetowa, najczęściej zaufana i dobrze znana, która zaraża złośliwym oprogramowaniem urządzenia użytkowników</t>
        </is>
      </c>
      <c r="CD389" s="2" t="inlineStr">
        <is>
          <t>bebedouro</t>
        </is>
      </c>
      <c r="CE389" s="2" t="inlineStr">
        <is>
          <t>3</t>
        </is>
      </c>
      <c r="CF389" s="2" t="inlineStr">
        <is>
          <t/>
        </is>
      </c>
      <c r="CG389" t="inlineStr">
        <is>
          <t/>
        </is>
      </c>
      <c r="CH389" s="2" t="inlineStr">
        <is>
          <t>watering hole</t>
        </is>
      </c>
      <c r="CI389" s="2" t="inlineStr">
        <is>
          <t>3</t>
        </is>
      </c>
      <c r="CJ389" s="2" t="inlineStr">
        <is>
          <t/>
        </is>
      </c>
      <c r="CK389" t="inlineStr">
        <is>
          <t>site accesat de regulă de potenţiale victime, care este compromis în avans de atacatori şi infectat cu software maliţios</t>
        </is>
      </c>
      <c r="CL389" s="2" t="inlineStr">
        <is>
          <t>&lt;i&gt; watering hole &lt;/i&gt;</t>
        </is>
      </c>
      <c r="CM389" s="2" t="inlineStr">
        <is>
          <t>3</t>
        </is>
      </c>
      <c r="CN389" s="2" t="inlineStr">
        <is>
          <t/>
        </is>
      </c>
      <c r="CO389" t="inlineStr">
        <is>
          <t>dôveryhodná a často navštevovaná webová stránka, ktorú útočník infikoval &lt;a href="https://iate.europa.eu/entry/result/922349/sk" target="_blank"&gt;malvérom&lt;/a&gt;</t>
        </is>
      </c>
      <c r="CP389" s="2" t="inlineStr">
        <is>
          <t>napajališče</t>
        </is>
      </c>
      <c r="CQ389" s="2" t="inlineStr">
        <is>
          <t>3</t>
        </is>
      </c>
      <c r="CR389" s="2" t="inlineStr">
        <is>
          <t/>
        </is>
      </c>
      <c r="CS389" t="inlineStr">
        <is>
          <t/>
        </is>
      </c>
      <c r="CT389" s="2" t="inlineStr">
        <is>
          <t>vattenhål</t>
        </is>
      </c>
      <c r="CU389" s="2" t="inlineStr">
        <is>
          <t>3</t>
        </is>
      </c>
      <c r="CV389" s="2" t="inlineStr">
        <is>
          <t/>
        </is>
      </c>
      <c r="CW389" t="inlineStr">
        <is>
          <t>legitim, trovärdig och ofta besökt webb­plats där det har installerats infiltrationsprogram som syftar till att infektera en eller flera av besökarnas datorer</t>
        </is>
      </c>
    </row>
    <row r="390">
      <c r="A390" s="1" t="str">
        <f>HYPERLINK("https://iate.europa.eu/entry/result/3587843/all", "3587843")</f>
        <v>3587843</v>
      </c>
      <c r="B390" t="inlineStr">
        <is>
          <t>EDUCATION AND COMMUNICATIONS;INDUSTRY</t>
        </is>
      </c>
      <c r="C390" t="inlineStr">
        <is>
          <t>EDUCATION AND COMMUNICATIONS|information technology and data processing;INDUSTRY|electronics and electrical engineering</t>
        </is>
      </c>
      <c r="D390" t="inlineStr">
        <is>
          <t>yes</t>
        </is>
      </c>
      <c r="E390" t="inlineStr">
        <is>
          <t/>
        </is>
      </c>
      <c r="F390" t="inlineStr">
        <is>
          <t/>
        </is>
      </c>
      <c r="G390" t="inlineStr">
        <is>
          <t/>
        </is>
      </c>
      <c r="H390" t="inlineStr">
        <is>
          <t/>
        </is>
      </c>
      <c r="I390" t="inlineStr">
        <is>
          <t/>
        </is>
      </c>
      <c r="J390" t="inlineStr">
        <is>
          <t/>
        </is>
      </c>
      <c r="K390" t="inlineStr">
        <is>
          <t/>
        </is>
      </c>
      <c r="L390" t="inlineStr">
        <is>
          <t/>
        </is>
      </c>
      <c r="M390" t="inlineStr">
        <is>
          <t/>
        </is>
      </c>
      <c r="N390" t="inlineStr">
        <is>
          <t/>
        </is>
      </c>
      <c r="O390" t="inlineStr">
        <is>
          <t/>
        </is>
      </c>
      <c r="P390" t="inlineStr">
        <is>
          <t/>
        </is>
      </c>
      <c r="Q390" t="inlineStr">
        <is>
          <t/>
        </is>
      </c>
      <c r="R390" t="inlineStr">
        <is>
          <t/>
        </is>
      </c>
      <c r="S390" t="inlineStr">
        <is>
          <t/>
        </is>
      </c>
      <c r="T390" t="inlineStr">
        <is>
          <t/>
        </is>
      </c>
      <c r="U390" t="inlineStr">
        <is>
          <t/>
        </is>
      </c>
      <c r="V390" t="inlineStr">
        <is>
          <t/>
        </is>
      </c>
      <c r="W390" t="inlineStr">
        <is>
          <t/>
        </is>
      </c>
      <c r="X390" t="inlineStr">
        <is>
          <t/>
        </is>
      </c>
      <c r="Y390" t="inlineStr">
        <is>
          <t/>
        </is>
      </c>
      <c r="Z390" s="2" t="inlineStr">
        <is>
          <t>virtual reality headset</t>
        </is>
      </c>
      <c r="AA390" s="2" t="inlineStr">
        <is>
          <t>3</t>
        </is>
      </c>
      <c r="AB390" s="2" t="inlineStr">
        <is>
          <t/>
        </is>
      </c>
      <c r="AC390" t="inlineStr">
        <is>
          <t>a head-wearable device that provides immersive virtual reality for the wearer by displaying stereoscopic images for each eye with head motion tracking functions</t>
        </is>
      </c>
      <c r="AD390" t="inlineStr">
        <is>
          <t/>
        </is>
      </c>
      <c r="AE390" t="inlineStr">
        <is>
          <t/>
        </is>
      </c>
      <c r="AF390" t="inlineStr">
        <is>
          <t/>
        </is>
      </c>
      <c r="AG390" t="inlineStr">
        <is>
          <t/>
        </is>
      </c>
      <c r="AH390" t="inlineStr">
        <is>
          <t/>
        </is>
      </c>
      <c r="AI390" t="inlineStr">
        <is>
          <t/>
        </is>
      </c>
      <c r="AJ390" t="inlineStr">
        <is>
          <t/>
        </is>
      </c>
      <c r="AK390" t="inlineStr">
        <is>
          <t/>
        </is>
      </c>
      <c r="AL390" t="inlineStr">
        <is>
          <t/>
        </is>
      </c>
      <c r="AM390" t="inlineStr">
        <is>
          <t/>
        </is>
      </c>
      <c r="AN390" t="inlineStr">
        <is>
          <t/>
        </is>
      </c>
      <c r="AO390" t="inlineStr">
        <is>
          <t/>
        </is>
      </c>
      <c r="AP390" t="inlineStr">
        <is>
          <t/>
        </is>
      </c>
      <c r="AQ390" t="inlineStr">
        <is>
          <t/>
        </is>
      </c>
      <c r="AR390" t="inlineStr">
        <is>
          <t/>
        </is>
      </c>
      <c r="AS390" t="inlineStr">
        <is>
          <t/>
        </is>
      </c>
      <c r="AT390" t="inlineStr">
        <is>
          <t/>
        </is>
      </c>
      <c r="AU390" t="inlineStr">
        <is>
          <t/>
        </is>
      </c>
      <c r="AV390" t="inlineStr">
        <is>
          <t/>
        </is>
      </c>
      <c r="AW390" t="inlineStr">
        <is>
          <t/>
        </is>
      </c>
      <c r="AX390" t="inlineStr">
        <is>
          <t/>
        </is>
      </c>
      <c r="AY390" t="inlineStr">
        <is>
          <t/>
        </is>
      </c>
      <c r="AZ390" t="inlineStr">
        <is>
          <t/>
        </is>
      </c>
      <c r="BA390" t="inlineStr">
        <is>
          <t/>
        </is>
      </c>
      <c r="BB390" s="2" t="inlineStr">
        <is>
          <t>virtuálisvalóság-fejhallgató</t>
        </is>
      </c>
      <c r="BC390" s="2" t="inlineStr">
        <is>
          <t>3</t>
        </is>
      </c>
      <c r="BD390" s="2" t="inlineStr">
        <is>
          <t/>
        </is>
      </c>
      <c r="BE390" t="inlineStr">
        <is>
          <t>fejen viselhető eszköz, amely viselője számára sztereoszkopikus képek és fejmozgás-érzékelő funkció segítségével immerzív virtuális valóságot nyújt</t>
        </is>
      </c>
      <c r="BF390" t="inlineStr">
        <is>
          <t/>
        </is>
      </c>
      <c r="BG390" t="inlineStr">
        <is>
          <t/>
        </is>
      </c>
      <c r="BH390" t="inlineStr">
        <is>
          <t/>
        </is>
      </c>
      <c r="BI390" t="inlineStr">
        <is>
          <t/>
        </is>
      </c>
      <c r="BJ390" t="inlineStr">
        <is>
          <t/>
        </is>
      </c>
      <c r="BK390" t="inlineStr">
        <is>
          <t/>
        </is>
      </c>
      <c r="BL390" t="inlineStr">
        <is>
          <t/>
        </is>
      </c>
      <c r="BM390" t="inlineStr">
        <is>
          <t/>
        </is>
      </c>
      <c r="BN390" t="inlineStr">
        <is>
          <t/>
        </is>
      </c>
      <c r="BO390" t="inlineStr">
        <is>
          <t/>
        </is>
      </c>
      <c r="BP390" t="inlineStr">
        <is>
          <t/>
        </is>
      </c>
      <c r="BQ390" t="inlineStr">
        <is>
          <t/>
        </is>
      </c>
      <c r="BR390" t="inlineStr">
        <is>
          <t/>
        </is>
      </c>
      <c r="BS390" t="inlineStr">
        <is>
          <t/>
        </is>
      </c>
      <c r="BT390" t="inlineStr">
        <is>
          <t/>
        </is>
      </c>
      <c r="BU390" t="inlineStr">
        <is>
          <t/>
        </is>
      </c>
      <c r="BV390" t="inlineStr">
        <is>
          <t/>
        </is>
      </c>
      <c r="BW390" t="inlineStr">
        <is>
          <t/>
        </is>
      </c>
      <c r="BX390" t="inlineStr">
        <is>
          <t/>
        </is>
      </c>
      <c r="BY390" t="inlineStr">
        <is>
          <t/>
        </is>
      </c>
      <c r="BZ390" t="inlineStr">
        <is>
          <t/>
        </is>
      </c>
      <c r="CA390" t="inlineStr">
        <is>
          <t/>
        </is>
      </c>
      <c r="CB390" t="inlineStr">
        <is>
          <t/>
        </is>
      </c>
      <c r="CC390" t="inlineStr">
        <is>
          <t/>
        </is>
      </c>
      <c r="CD390" t="inlineStr">
        <is>
          <t/>
        </is>
      </c>
      <c r="CE390" t="inlineStr">
        <is>
          <t/>
        </is>
      </c>
      <c r="CF390" t="inlineStr">
        <is>
          <t/>
        </is>
      </c>
      <c r="CG390" t="inlineStr">
        <is>
          <t/>
        </is>
      </c>
      <c r="CH390" t="inlineStr">
        <is>
          <t/>
        </is>
      </c>
      <c r="CI390" t="inlineStr">
        <is>
          <t/>
        </is>
      </c>
      <c r="CJ390" t="inlineStr">
        <is>
          <t/>
        </is>
      </c>
      <c r="CK390" t="inlineStr">
        <is>
          <t/>
        </is>
      </c>
      <c r="CL390" t="inlineStr">
        <is>
          <t/>
        </is>
      </c>
      <c r="CM390" t="inlineStr">
        <is>
          <t/>
        </is>
      </c>
      <c r="CN390" t="inlineStr">
        <is>
          <t/>
        </is>
      </c>
      <c r="CO390" t="inlineStr">
        <is>
          <t/>
        </is>
      </c>
      <c r="CP390" t="inlineStr">
        <is>
          <t/>
        </is>
      </c>
      <c r="CQ390" t="inlineStr">
        <is>
          <t/>
        </is>
      </c>
      <c r="CR390" t="inlineStr">
        <is>
          <t/>
        </is>
      </c>
      <c r="CS390" t="inlineStr">
        <is>
          <t/>
        </is>
      </c>
      <c r="CT390" s="2" t="inlineStr">
        <is>
          <t>VR-glasögon</t>
        </is>
      </c>
      <c r="CU390" s="2" t="inlineStr">
        <is>
          <t>3</t>
        </is>
      </c>
      <c r="CV390" s="2" t="inlineStr">
        <is>
          <t/>
        </is>
      </c>
      <c r="CW390" t="inlineStr">
        <is>
          <t>apparat som användaren har på huvudet och som ger denne en omslutande virtuell verklighet genom att visa stereoskopiska bilder för varje öga, baserade på registrering av huvudets rörelser</t>
        </is>
      </c>
    </row>
    <row r="391">
      <c r="A391" s="1" t="str">
        <f>HYPERLINK("https://iate.europa.eu/entry/result/1905007/all", "1905007")</f>
        <v>1905007</v>
      </c>
      <c r="B391" t="inlineStr">
        <is>
          <t>PRODUCTION, TECHNOLOGY AND RESEARCH;EDUCATION AND COMMUNICATIONS</t>
        </is>
      </c>
      <c r="C391" t="inlineStr">
        <is>
          <t>PRODUCTION, TECHNOLOGY AND RESEARCH|technology and technical regulations|technology|digital technology;EDUCATION AND COMMUNICATIONS|communications;EDUCATION AND COMMUNICATIONS|information technology and data processing|computer system|information security</t>
        </is>
      </c>
      <c r="D391" t="inlineStr">
        <is>
          <t>yes</t>
        </is>
      </c>
      <c r="E391" t="inlineStr">
        <is>
          <t/>
        </is>
      </c>
      <c r="F391" s="2" t="inlineStr">
        <is>
          <t>единна идентификация</t>
        </is>
      </c>
      <c r="G391" s="2" t="inlineStr">
        <is>
          <t>3</t>
        </is>
      </c>
      <c r="H391" s="2" t="inlineStr">
        <is>
          <t/>
        </is>
      </c>
      <c r="I391" t="inlineStr">
        <is>
          <t/>
        </is>
      </c>
      <c r="J391" s="2" t="inlineStr">
        <is>
          <t>jednotné přihlášení|
SSO</t>
        </is>
      </c>
      <c r="K391" s="2" t="inlineStr">
        <is>
          <t>3|
3</t>
        </is>
      </c>
      <c r="L391" s="2" t="inlineStr">
        <is>
          <t xml:space="preserve">|
</t>
        </is>
      </c>
      <c r="M391" t="inlineStr">
        <is>
          <t>způsob ověření uživatele pomocí jména a hesla, který uživateli
zajistí přístup i do dalších systémů informačního systému po určitou dobu, aniž by musel jméno a heslo zadávat znovu</t>
        </is>
      </c>
      <c r="N391" s="2" t="inlineStr">
        <is>
          <t>enkeltlogon|
SSO|
single sign-on|
enkeltlogin</t>
        </is>
      </c>
      <c r="O391" s="2" t="inlineStr">
        <is>
          <t>3|
3|
3|
2</t>
        </is>
      </c>
      <c r="P391" s="2" t="inlineStr">
        <is>
          <t xml:space="preserve">|
|
|
</t>
        </is>
      </c>
      <c r="Q391" t="inlineStr">
        <is>
          <t/>
        </is>
      </c>
      <c r="R391" s="2" t="inlineStr">
        <is>
          <t>SSO|
einmalige Anmeldung</t>
        </is>
      </c>
      <c r="S391" s="2" t="inlineStr">
        <is>
          <t>3|
3</t>
        </is>
      </c>
      <c r="T391" s="2" t="inlineStr">
        <is>
          <t xml:space="preserve">|
</t>
        </is>
      </c>
      <c r="U391" t="inlineStr">
        <is>
          <t>Authentifizierungsverfahren, bei dem sich Benutzer auf sichere Weise an mehreren Anwendungen und Websites anmelden können, dabei jedoch nur ein einziges Mal ihre Zugangsdaten eingeben müssen</t>
        </is>
      </c>
      <c r="V391" s="2" t="inlineStr">
        <is>
          <t>ενιαία πρόσβαση|
SSO</t>
        </is>
      </c>
      <c r="W391" s="2" t="inlineStr">
        <is>
          <t>3|
3</t>
        </is>
      </c>
      <c r="X391" s="2" t="inlineStr">
        <is>
          <t xml:space="preserve">|
</t>
        </is>
      </c>
      <c r="Y391" t="inlineStr">
        <is>
          <t>μηχανισμός ταυτοποίησης ο οποίος δίνει τη δυνατότητα στον χρήστη να χρησιμοποιεί ένα ενιαίο σημείο εισόδου ώστε να αποκτά πρόσβαση σε πολλαπλές εφαρμογές, χωρίς την απαίτηση επαναεισαγωγής των &lt;a href="https://iate.europa.eu/entry/result/1484728/en-el" target="_blank"&gt;διαπιστευτηρίων&lt;/a&gt; κατά τη μετάβαση από μία εφαμοργή σε μία άλλη</t>
        </is>
      </c>
      <c r="Z391" s="2" t="inlineStr">
        <is>
          <t>SSO|
single sign-on</t>
        </is>
      </c>
      <c r="AA391" s="2" t="inlineStr">
        <is>
          <t>3|
3</t>
        </is>
      </c>
      <c r="AB391" s="2" t="inlineStr">
        <is>
          <t xml:space="preserve">|
</t>
        </is>
      </c>
      <c r="AC391" t="inlineStr">
        <is>
          <t>session/user authentication and identification scheme that allows users to use one set of login&lt;a href="https://iate.europa.eu/entry/result/1484728/en" target="_blank"&gt; credentials &lt;/a&gt;in order to access multiple applications</t>
        </is>
      </c>
      <c r="AD391" s="2" t="inlineStr">
        <is>
          <t>SSO|
autenticación única|
inicio de sesión único</t>
        </is>
      </c>
      <c r="AE391" s="2" t="inlineStr">
        <is>
          <t>3|
3|
3</t>
        </is>
      </c>
      <c r="AF391" s="2" t="inlineStr">
        <is>
          <t>|
|
preferred</t>
        </is>
      </c>
      <c r="AG391" t="inlineStr">
        <is>
          <t>Procedimiento de autenticación que permite a los usuarios identificarse una sola vez y mantener la sesión válida para el resto de aplicaciones que hacen uso del procedimiento.</t>
        </is>
      </c>
      <c r="AH391" s="2" t="inlineStr">
        <is>
          <t>ainulogimine</t>
        </is>
      </c>
      <c r="AI391" s="2" t="inlineStr">
        <is>
          <t>3</t>
        </is>
      </c>
      <c r="AJ391" s="2" t="inlineStr">
        <is>
          <t/>
        </is>
      </c>
      <c r="AK391" t="inlineStr">
        <is>
          <t>funktsioon, milles kasutaja logib sisse korra oma töökohalt ja
saab kasutada kõiki talle lubatud ressursse ilma edasise
autentimiseta</t>
        </is>
      </c>
      <c r="AL391" s="2" t="inlineStr">
        <is>
          <t>kertakirjautuminen</t>
        </is>
      </c>
      <c r="AM391" s="2" t="inlineStr">
        <is>
          <t>3</t>
        </is>
      </c>
      <c r="AN391" s="2" t="inlineStr">
        <is>
          <t/>
        </is>
      </c>
      <c r="AO391" t="inlineStr">
        <is>
          <t>menetelmä, jossa käyttäjä pääsee yhden tunnistautumisen jälkeen useaan 
erilliseen järjestelmään tai palveluun kirjautumatta uudestaan</t>
        </is>
      </c>
      <c r="AP391" s="2" t="inlineStr">
        <is>
          <t>authentification unique</t>
        </is>
      </c>
      <c r="AQ391" s="2" t="inlineStr">
        <is>
          <t>3</t>
        </is>
      </c>
      <c r="AR391" s="2" t="inlineStr">
        <is>
          <t/>
        </is>
      </c>
      <c r="AS391" t="inlineStr">
        <is>
          <t>fonction permettant à un utilisateur d'accéder à plusieurs applications informatiques (ou sites web sécurisés) en ne procédant qu'à une seule authentification pour toute la durée d'une session</t>
        </is>
      </c>
      <c r="AT391" s="2" t="inlineStr">
        <is>
          <t>SSO|
siniú isteach singil</t>
        </is>
      </c>
      <c r="AU391" s="2" t="inlineStr">
        <is>
          <t>3|
3</t>
        </is>
      </c>
      <c r="AV391" s="2" t="inlineStr">
        <is>
          <t xml:space="preserve">|
</t>
        </is>
      </c>
      <c r="AW391" t="inlineStr">
        <is>
          <t/>
        </is>
      </c>
      <c r="AX391" s="2" t="inlineStr">
        <is>
          <t>jednostruka prijava|
jedinstvena prijava</t>
        </is>
      </c>
      <c r="AY391" s="2" t="inlineStr">
        <is>
          <t>3|
2</t>
        </is>
      </c>
      <c r="AZ391" s="2" t="inlineStr">
        <is>
          <t xml:space="preserve">|
</t>
        </is>
      </c>
      <c r="BA391" t="inlineStr">
        <is>
          <t/>
        </is>
      </c>
      <c r="BB391" s="2" t="inlineStr">
        <is>
          <t>egyszeri bejelentkezés</t>
        </is>
      </c>
      <c r="BC391" s="2" t="inlineStr">
        <is>
          <t>3</t>
        </is>
      </c>
      <c r="BD391" s="2" t="inlineStr">
        <is>
          <t/>
        </is>
      </c>
      <c r="BE391" t="inlineStr">
        <is>
          <t/>
        </is>
      </c>
      <c r="BF391" s="2" t="inlineStr">
        <is>
          <t>accesso unico|
SSO|
single sign-on</t>
        </is>
      </c>
      <c r="BG391" s="2" t="inlineStr">
        <is>
          <t>3|
3|
3</t>
        </is>
      </c>
      <c r="BH391" s="2" t="inlineStr">
        <is>
          <t xml:space="preserve">|
|
</t>
        </is>
      </c>
      <c r="BI391" t="inlineStr">
        <is>
          <t>processo di autenticazione che consente ad un utente di accedere a più applicazioni con un solo set di credenziali di accesso, effettuando cioè il login una sola volta e ottenendo l’accesso a diverse applicazioni senza la necessità di immettere nuovamente le credenziali di accesso in ogni applicazione</t>
        </is>
      </c>
      <c r="BJ391" s="2" t="inlineStr">
        <is>
          <t>vieno prisijungimo principas|
vieno prisijungimo sistema</t>
        </is>
      </c>
      <c r="BK391" s="2" t="inlineStr">
        <is>
          <t>3|
3</t>
        </is>
      </c>
      <c r="BL391" s="2" t="inlineStr">
        <is>
          <t xml:space="preserve">|
</t>
        </is>
      </c>
      <c r="BM391" t="inlineStr">
        <is>
          <t>prisijungimo būdas, kai vienu vartotojo veiksmu vykdomas autentifikavimas ir autorizavimas ir vartotojui leidžiama prisijungti prie kelių kompiuterių ir sistemų</t>
        </is>
      </c>
      <c r="BN391" s="2" t="inlineStr">
        <is>
          <t>vienotā pierakstīšanās</t>
        </is>
      </c>
      <c r="BO391" s="2" t="inlineStr">
        <is>
          <t>2</t>
        </is>
      </c>
      <c r="BP391" s="2" t="inlineStr">
        <is>
          <t/>
        </is>
      </c>
      <c r="BQ391" t="inlineStr">
        <is>
          <t/>
        </is>
      </c>
      <c r="BR391" s="2" t="inlineStr">
        <is>
          <t>awtentikazzjoni unika</t>
        </is>
      </c>
      <c r="BS391" s="2" t="inlineStr">
        <is>
          <t>3</t>
        </is>
      </c>
      <c r="BT391" s="2" t="inlineStr">
        <is>
          <t/>
        </is>
      </c>
      <c r="BU391" t="inlineStr">
        <is>
          <t>skema ta' awtentikazzjoni u identifikazzjoni ta' sessjoni/utent li tippermetti lill-utenti jużaw sett wieħed ta' &lt;a href="https://iate.europa.eu/entry/result/1484728/en" target="_blank"&gt;kredenzjali &lt;/a&gt;għal-login sabiex jaċċessaw applikazzjonijiet multipli</t>
        </is>
      </c>
      <c r="BV391" s="2" t="inlineStr">
        <is>
          <t>eenmalig inloggen|
SSO|
single sign-on</t>
        </is>
      </c>
      <c r="BW391" s="2" t="inlineStr">
        <is>
          <t>3|
3|
3</t>
        </is>
      </c>
      <c r="BX391" s="2" t="inlineStr">
        <is>
          <t xml:space="preserve">|
|
</t>
        </is>
      </c>
      <c r="BY391" t="inlineStr">
        <is>
          <t>dienst waarbij de authenticatie van een gebruiker wordt hergebruikt, waardoor die gedurende een sessie of een bepaalde periodie niet opnieuw hoeft in te loggen, ook bij gebruik van meerdere (deelnemende) applicaties na elkaar</t>
        </is>
      </c>
      <c r="BZ391" s="2" t="inlineStr">
        <is>
          <t>pojedyncze logowanie</t>
        </is>
      </c>
      <c r="CA391" s="2" t="inlineStr">
        <is>
          <t>3</t>
        </is>
      </c>
      <c r="CB391" s="2" t="inlineStr">
        <is>
          <t/>
        </is>
      </c>
      <c r="CC391" t="inlineStr">
        <is>
          <t>możliwość jednorazowego zalogowania się do usługi sieciowej i uzyskania dostępu do wszystkich autoryzowanych zasobów zgodnych z tą usługą</t>
        </is>
      </c>
      <c r="CD391" s="2" t="inlineStr">
        <is>
          <t>assinatura única|
autenticação única</t>
        </is>
      </c>
      <c r="CE391" s="2" t="inlineStr">
        <is>
          <t>3|
4</t>
        </is>
      </c>
      <c r="CF391" s="2" t="inlineStr">
        <is>
          <t xml:space="preserve">|
</t>
        </is>
      </c>
      <c r="CG391" t="inlineStr">
        <is>
          <t>Mecanismo de identificação que permite ao utilizador aceder a vários recursos informáticos (como aplicações e sítios Web) através de uma única autenticação efetuada aquando do acesso inicial à rede.</t>
        </is>
      </c>
      <c r="CH391" s="2" t="inlineStr">
        <is>
          <t>Single Sign-On|
SSO</t>
        </is>
      </c>
      <c r="CI391" s="2" t="inlineStr">
        <is>
          <t>3|
3</t>
        </is>
      </c>
      <c r="CJ391" s="2" t="inlineStr">
        <is>
          <t xml:space="preserve">|
</t>
        </is>
      </c>
      <c r="CK391" t="inlineStr">
        <is>
          <t/>
        </is>
      </c>
      <c r="CL391" s="2" t="inlineStr">
        <is>
          <t>SSO|
jednotný systém prihlasovania|
jediné prihlásenie</t>
        </is>
      </c>
      <c r="CM391" s="2" t="inlineStr">
        <is>
          <t>3|
3|
3</t>
        </is>
      </c>
      <c r="CN391" s="2" t="inlineStr">
        <is>
          <t xml:space="preserve">|
|
</t>
        </is>
      </c>
      <c r="CO391" t="inlineStr">
        <is>
          <t>spôsob, ktorý umožní, aby sa používateľ po autentifikácii na jednom portáli alebo v jednej aplikácii pri prechode na iný portál alebo inú aplikáciu nemusel opätovne prihlasovať</t>
        </is>
      </c>
      <c r="CP391" s="2" t="inlineStr">
        <is>
          <t>enkratna prijava</t>
        </is>
      </c>
      <c r="CQ391" s="2" t="inlineStr">
        <is>
          <t>3</t>
        </is>
      </c>
      <c r="CR391" s="2" t="inlineStr">
        <is>
          <t/>
        </is>
      </c>
      <c r="CS391" t="inlineStr">
        <is>
          <t/>
        </is>
      </c>
      <c r="CT391" s="2" t="inlineStr">
        <is>
          <t>en enda inloggning</t>
        </is>
      </c>
      <c r="CU391" s="2" t="inlineStr">
        <is>
          <t>3</t>
        </is>
      </c>
      <c r="CV391" s="2" t="inlineStr">
        <is>
          <t/>
        </is>
      </c>
      <c r="CW391" t="inlineStr">
        <is>
          <t/>
        </is>
      </c>
    </row>
    <row r="392">
      <c r="A392" s="1" t="str">
        <f>HYPERLINK("https://iate.europa.eu/entry/result/362202/all", "362202")</f>
        <v>362202</v>
      </c>
      <c r="B392" t="inlineStr">
        <is>
          <t>EDUCATION AND COMMUNICATIONS;LAW</t>
        </is>
      </c>
      <c r="C392" t="inlineStr">
        <is>
          <t>EDUCATION AND COMMUNICATIONS|information technology and data processing|data-processing law|computer crime;LAW</t>
        </is>
      </c>
      <c r="D392" t="inlineStr">
        <is>
          <t>yes</t>
        </is>
      </c>
      <c r="E392" t="inlineStr">
        <is>
          <t/>
        </is>
      </c>
      <c r="F392" s="2" t="inlineStr">
        <is>
          <t>компютърна криминалистика</t>
        </is>
      </c>
      <c r="G392" s="2" t="inlineStr">
        <is>
          <t>3</t>
        </is>
      </c>
      <c r="H392" s="2" t="inlineStr">
        <is>
          <t/>
        </is>
      </c>
      <c r="I392" t="inlineStr">
        <is>
          <t/>
        </is>
      </c>
      <c r="J392" s="2" t="inlineStr">
        <is>
          <t>počítačová forenzní analýza|
kybernetická forenzní věda</t>
        </is>
      </c>
      <c r="K392" s="2" t="inlineStr">
        <is>
          <t>3|
3</t>
        </is>
      </c>
      <c r="L392" s="2" t="inlineStr">
        <is>
          <t xml:space="preserve">|
</t>
        </is>
      </c>
      <c r="M392" t="inlineStr">
        <is>
          <t>odvětví &lt;i&gt;digitální forenzní analýzy&lt;/i&gt; [ &lt;a href="/entry/result/3570902/all" id="ENTRY_TO_ENTRY_CONVERTER" target="_blank"&gt;IATE:3570902&lt;/a&gt; ], které zahrnuje vyhledávání, zajišťování, analýzu a uchovávání digitálních důkazů v paměťových médiích, RAM a jiných částech stolních a přenosných počítačů a serverů</t>
        </is>
      </c>
      <c r="N392" s="2" t="inlineStr">
        <is>
          <t>computerkriminalteknik|
cyberkriminalteknik</t>
        </is>
      </c>
      <c r="O392" s="2" t="inlineStr">
        <is>
          <t>3|
3</t>
        </is>
      </c>
      <c r="P392" s="2" t="inlineStr">
        <is>
          <t xml:space="preserve">|
</t>
        </is>
      </c>
      <c r="Q392" t="inlineStr">
        <is>
          <t>kriminalteknisk undersøgelse af en computer for på den måde at finde skjulte eller ofte slettede data på en harddisk eller et andet lagringsmedium</t>
        </is>
      </c>
      <c r="R392" s="2" t="inlineStr">
        <is>
          <t>Computer-Forensik</t>
        </is>
      </c>
      <c r="S392" s="2" t="inlineStr">
        <is>
          <t>3</t>
        </is>
      </c>
      <c r="T392" s="2" t="inlineStr">
        <is>
          <t/>
        </is>
      </c>
      <c r="U392" t="inlineStr">
        <is>
          <t>&lt;div&gt;Nachweis und
Ermittlung von Straftaten aus dem Bereich der &lt;a href="https://iate.europa.eu/entry/result/895987" target="_blank"&gt;Computerkriminalität&lt;/a&gt; durch Methoden, mit
denen IT-Hardware nach digitalen Spuren durchsucht und diese gesichert,
analysiert und rechtssicher aufbereitet werden (z.B.
Festplatten-Auswertungen)&lt;/div&gt;</t>
        </is>
      </c>
      <c r="V392" s="2" t="inlineStr">
        <is>
          <t>εξέταση ψηφιακών πειστηρίων|
εγκληματολογική έρευνα στον κυβερνοχώρο</t>
        </is>
      </c>
      <c r="W392" s="2" t="inlineStr">
        <is>
          <t>4|
3</t>
        </is>
      </c>
      <c r="X392" s="2" t="inlineStr">
        <is>
          <t xml:space="preserve">preferred|
</t>
        </is>
      </c>
      <c r="Y392" t="inlineStr">
        <is>
          <t/>
        </is>
      </c>
      <c r="Z392" s="2" t="inlineStr">
        <is>
          <t>cyber forensics|
computer forensics|
computer forensic science</t>
        </is>
      </c>
      <c r="AA392" s="2" t="inlineStr">
        <is>
          <t>3|
4|
3</t>
        </is>
      </c>
      <c r="AB392" s="2" t="inlineStr">
        <is>
          <t xml:space="preserve">|
preferred|
</t>
        </is>
      </c>
      <c r="AC392" t="inlineStr">
        <is>
          <t>branch of digital forensics which encompasses the search, recovery, analysis and preservation of digital evidence found on storage media, RAM and other parts of desktops, laptops and server computers</t>
        </is>
      </c>
      <c r="AD392" s="2" t="inlineStr">
        <is>
          <t>informática forense</t>
        </is>
      </c>
      <c r="AE392" s="2" t="inlineStr">
        <is>
          <t>3</t>
        </is>
      </c>
      <c r="AF392" s="2" t="inlineStr">
        <is>
          <t/>
        </is>
      </c>
      <c r="AG392" t="inlineStr">
        <is>
          <t>Aplicación de la informática a las técnicas científicas y analíticas especializadas en la identificación, preservación, análisis y presentación de datos y pruebas utilizados en un proceso legal.</t>
        </is>
      </c>
      <c r="AH392" s="2" t="inlineStr">
        <is>
          <t>arvutikriminalistika|
küberkriminalistika</t>
        </is>
      </c>
      <c r="AI392" s="2" t="inlineStr">
        <is>
          <t>3|
3</t>
        </is>
      </c>
      <c r="AJ392" s="2" t="inlineStr">
        <is>
          <t>|
preferred</t>
        </is>
      </c>
      <c r="AK392" t="inlineStr">
        <is>
          <t>arvutites ja digitaalsetel andmekandjatel olevate kohtukõlblike asitõendite avastamise ja uurimisega tegelev kriminalistikaharu</t>
        </is>
      </c>
      <c r="AL392" s="2" t="inlineStr">
        <is>
          <t>tietokoneforensiikka|
kyberrikostutkinta|
tietokonetutkinta</t>
        </is>
      </c>
      <c r="AM392" s="2" t="inlineStr">
        <is>
          <t>3|
3|
3</t>
        </is>
      </c>
      <c r="AN392" s="2" t="inlineStr">
        <is>
          <t xml:space="preserve">|
|
</t>
        </is>
      </c>
      <c r="AO392" t="inlineStr">
        <is>
          <t>tietokoneen tai tietovälineen sisältämien tietojen luotettava tutkiminen todistusaineiston hankkimiseksi</t>
        </is>
      </c>
      <c r="AP392" s="2" t="inlineStr">
        <is>
          <t>expertise judiciaire en informatique|
investigation numérique|
investigation informatique</t>
        </is>
      </c>
      <c r="AQ392" s="2" t="inlineStr">
        <is>
          <t>3|
3|
3</t>
        </is>
      </c>
      <c r="AR392" s="2" t="inlineStr">
        <is>
          <t xml:space="preserve">|
|
</t>
        </is>
      </c>
      <c r="AS392" t="inlineStr">
        <is>
          <t>ensemble des méthodes qui permettent de collecter, conserver et analyser des preuves issues de matériels informatiques en vue de les produire dans le cadre d'une action en justice</t>
        </is>
      </c>
      <c r="AT392" s="2" t="inlineStr">
        <is>
          <t>ríomhfhóiréinsic</t>
        </is>
      </c>
      <c r="AU392" s="2" t="inlineStr">
        <is>
          <t>3</t>
        </is>
      </c>
      <c r="AV392" s="2" t="inlineStr">
        <is>
          <t/>
        </is>
      </c>
      <c r="AW392" t="inlineStr">
        <is>
          <t/>
        </is>
      </c>
      <c r="AX392" s="2" t="inlineStr">
        <is>
          <t>računalna forenzika</t>
        </is>
      </c>
      <c r="AY392" s="2" t="inlineStr">
        <is>
          <t>3</t>
        </is>
      </c>
      <c r="AZ392" s="2" t="inlineStr">
        <is>
          <t/>
        </is>
      </c>
      <c r="BA392" t="inlineStr">
        <is>
          <t>grana forenzičke znanosti koja se bavi prikupljanjem, pretraživanjem, zaštitom ianalizom dokaza u digitalnom obliku te uključuje njihovu prezentaciju kao materijalnih dokaza u kasnijim eventualnim sudskim postupcima</t>
        </is>
      </c>
      <c r="BB392" s="2" t="inlineStr">
        <is>
          <t>kiberkriminalisztika</t>
        </is>
      </c>
      <c r="BC392" s="2" t="inlineStr">
        <is>
          <t>3</t>
        </is>
      </c>
      <c r="BD392" s="2" t="inlineStr">
        <is>
          <t/>
        </is>
      </c>
      <c r="BE392" t="inlineStr">
        <is>
          <t>a digitális kriminalisztika [ &lt;a href="/entry/result/3570902/all" id="ENTRY_TO_ENTRY_CONVERTER" target="_blank"&gt;IATE:3570902&lt;/a&gt; ] azon ága, amely a számítástechnikai tárolóeszközökön és memóriákon tárolt digitális nyomok felkutatásával, összegyűjtésével, elemzésével és megőrzésével foglalkozik</t>
        </is>
      </c>
      <c r="BF392" s="2" t="inlineStr">
        <is>
          <t>informatica forense|
informatica legale</t>
        </is>
      </c>
      <c r="BG392" s="2" t="inlineStr">
        <is>
          <t>3|
3</t>
        </is>
      </c>
      <c r="BH392" s="2" t="inlineStr">
        <is>
          <t xml:space="preserve">|
</t>
        </is>
      </c>
      <c r="BI392" t="inlineStr">
        <is>
          <t>disciplina appartenente alle scienze forensi digitali, che si occupa dello studio delle informazioni contenute nei computer, o nei sistemi informativi in generale, per evidenziare l'esistenza di prove utili all'attività investigativa</t>
        </is>
      </c>
      <c r="BJ392" s="2" t="inlineStr">
        <is>
          <t>kibernetinė kriminalistika|
kompiuterių ekspertizė</t>
        </is>
      </c>
      <c r="BK392" s="2" t="inlineStr">
        <is>
          <t>2|
2</t>
        </is>
      </c>
      <c r="BL392" s="2" t="inlineStr">
        <is>
          <t xml:space="preserve">|
</t>
        </is>
      </c>
      <c r="BM392" t="inlineStr">
        <is>
          <t>skaitmeninės ekspertizės (&lt;a href="/entry/result/3570902/all" id="ENTRY_TO_ENTRY_CONVERTER" target="_blank"&gt;IATE:3570902&lt;/a&gt; ) sritis, apimanti įvairiose laikmenose, laisvosios kreipties atmintinėse (RAM) ir kitose kompiuterių dalyse saugomų skaitmeninių įrodymų paiešką, atkūrimą, analizę ir išsaugojimą</t>
        </is>
      </c>
      <c r="BN392" s="2" t="inlineStr">
        <is>
          <t>datorkriminālistika</t>
        </is>
      </c>
      <c r="BO392" s="2" t="inlineStr">
        <is>
          <t>3</t>
        </is>
      </c>
      <c r="BP392" s="2" t="inlineStr">
        <is>
          <t/>
        </is>
      </c>
      <c r="BQ392" t="inlineStr">
        <is>
          <t/>
        </is>
      </c>
      <c r="BR392" s="2" t="inlineStr">
        <is>
          <t>ċiberforensika|
forensika tal-informatika</t>
        </is>
      </c>
      <c r="BS392" s="2" t="inlineStr">
        <is>
          <t>3|
3</t>
        </is>
      </c>
      <c r="BT392" s="2" t="inlineStr">
        <is>
          <t xml:space="preserve">|
</t>
        </is>
      </c>
      <c r="BU392" t="inlineStr">
        <is>
          <t>fergħa tal-forensika diġitali li tinkorpora t-tiftix, l-irkupru, l-analiżi u l-preservazzjoni tal-evidenza diġitali li tinstab fuq media tal-ħżin, RAM u partijiet oħra ta' desktops, laptops u kompjuters li jservu ta' servers</t>
        </is>
      </c>
      <c r="BV392" s="2" t="inlineStr">
        <is>
          <t>forensisch computeronderzoek|
computer forensics</t>
        </is>
      </c>
      <c r="BW392" s="2" t="inlineStr">
        <is>
          <t>3|
3</t>
        </is>
      </c>
      <c r="BX392" s="2" t="inlineStr">
        <is>
          <t xml:space="preserve">|
</t>
        </is>
      </c>
      <c r="BY392" t="inlineStr">
        <is>
          <t>deelgebied van digitaal forensisch onderzoek dat zich richt op het vinden, analyseren en interpreteren van gegevens op computers</t>
        </is>
      </c>
      <c r="BZ392" s="2" t="inlineStr">
        <is>
          <t>informatyka sądowa|
informatyka śledcza</t>
        </is>
      </c>
      <c r="CA392" s="2" t="inlineStr">
        <is>
          <t>3|
3</t>
        </is>
      </c>
      <c r="CB392" s="2" t="inlineStr">
        <is>
          <t>|
preferred</t>
        </is>
      </c>
      <c r="CC392" t="inlineStr">
        <is>
          <t>gałąź nauk sądowych, której celem jest zabezpieczanie danych cyfrowych i dostarczanie elektronicznych materiałów dowodowych popełnionych przestępstw lub nadużyć</t>
        </is>
      </c>
      <c r="CD392" s="2" t="inlineStr">
        <is>
          <t>investigação digital|
informática forense</t>
        </is>
      </c>
      <c r="CE392" s="2" t="inlineStr">
        <is>
          <t>3|
3</t>
        </is>
      </c>
      <c r="CF392" s="2" t="inlineStr">
        <is>
          <t xml:space="preserve">|
</t>
        </is>
      </c>
      <c r="CG392" t="inlineStr">
        <is>
          <t>Ramo da ciência forense relacionado com provas digitais descobertas em suportes de armazenamento digital.</t>
        </is>
      </c>
      <c r="CH392" s="2" t="inlineStr">
        <is>
          <t>criminalistică informatică</t>
        </is>
      </c>
      <c r="CI392" s="2" t="inlineStr">
        <is>
          <t>3</t>
        </is>
      </c>
      <c r="CJ392" s="2" t="inlineStr">
        <is>
          <t/>
        </is>
      </c>
      <c r="CK392" t="inlineStr">
        <is>
          <t/>
        </is>
      </c>
      <c r="CL392" s="2" t="inlineStr">
        <is>
          <t>počítačová forenzná analýza</t>
        </is>
      </c>
      <c r="CM392" s="2" t="inlineStr">
        <is>
          <t>3</t>
        </is>
      </c>
      <c r="CN392" s="2" t="inlineStr">
        <is>
          <t/>
        </is>
      </c>
      <c r="CO392" t="inlineStr">
        <is>
          <t>oblasť digitálnej forenznej analýzy, ktorá sa zameriava získavanie dôkazov z počítačového vybavenia, rôznych pamäťových zariadení a digitálnych médií</t>
        </is>
      </c>
      <c r="CP392" s="2" t="inlineStr">
        <is>
          <t>računalniška forenzika</t>
        </is>
      </c>
      <c r="CQ392" s="2" t="inlineStr">
        <is>
          <t>3</t>
        </is>
      </c>
      <c r="CR392" s="2" t="inlineStr">
        <is>
          <t/>
        </is>
      </c>
      <c r="CS392" t="inlineStr">
        <is>
          <t>proces identificiranja, zavarovanja, analiziranja in predstavljanja dokazov v elektronski obliki na način, ki je zakonsko sprejemljiv</t>
        </is>
      </c>
      <c r="CT392" s="2" t="inlineStr">
        <is>
          <t>dataforensik|
digital kriminalteknik</t>
        </is>
      </c>
      <c r="CU392" s="2" t="inlineStr">
        <is>
          <t>2|
3</t>
        </is>
      </c>
      <c r="CV392" s="2" t="inlineStr">
        <is>
          <t xml:space="preserve">|
</t>
        </is>
      </c>
      <c r="CW392" t="inlineStr">
        <is>
          <t/>
        </is>
      </c>
    </row>
    <row r="393">
      <c r="A393" s="1" t="str">
        <f>HYPERLINK("https://iate.europa.eu/entry/result/3570902/all", "3570902")</f>
        <v>3570902</v>
      </c>
      <c r="B393" t="inlineStr">
        <is>
          <t>EDUCATION AND COMMUNICATIONS</t>
        </is>
      </c>
      <c r="C393" t="inlineStr">
        <is>
          <t>EDUCATION AND COMMUNICATIONS|information technology and data processing</t>
        </is>
      </c>
      <c r="D393" t="inlineStr">
        <is>
          <t>yes</t>
        </is>
      </c>
      <c r="E393" t="inlineStr">
        <is>
          <t/>
        </is>
      </c>
      <c r="F393" t="inlineStr">
        <is>
          <t/>
        </is>
      </c>
      <c r="G393" t="inlineStr">
        <is>
          <t/>
        </is>
      </c>
      <c r="H393" t="inlineStr">
        <is>
          <t/>
        </is>
      </c>
      <c r="I393" t="inlineStr">
        <is>
          <t/>
        </is>
      </c>
      <c r="J393" s="2" t="inlineStr">
        <is>
          <t>digitální forenzní analýza|
digitální forenzní věda</t>
        </is>
      </c>
      <c r="K393" s="2" t="inlineStr">
        <is>
          <t>3|
3</t>
        </is>
      </c>
      <c r="L393" s="2" t="inlineStr">
        <is>
          <t xml:space="preserve">|
</t>
        </is>
      </c>
      <c r="M393" t="inlineStr">
        <is>
          <t>obor forenzní vědy zahrnující obnovu a vyšetřování materiálu nalezeného v digitálních zařízeních</t>
        </is>
      </c>
      <c r="N393" t="inlineStr">
        <is>
          <t/>
        </is>
      </c>
      <c r="O393" t="inlineStr">
        <is>
          <t/>
        </is>
      </c>
      <c r="P393" t="inlineStr">
        <is>
          <t/>
        </is>
      </c>
      <c r="Q393" t="inlineStr">
        <is>
          <t/>
        </is>
      </c>
      <c r="R393" s="2" t="inlineStr">
        <is>
          <t>IT-Forensik|
digitale Forensik</t>
        </is>
      </c>
      <c r="S393" s="2" t="inlineStr">
        <is>
          <t>3|
3</t>
        </is>
      </c>
      <c r="T393" s="2" t="inlineStr">
        <is>
          <t xml:space="preserve">|
</t>
        </is>
      </c>
      <c r="U393" t="inlineStr">
        <is>
          <t>Teilgebiet der Forensik, das sich mit digitalen Medien beschäftigt; verdächtige Vorfälle und die Feststellung des Tatbestandes und der Täter werden durch Erfassung, Analyse und Auswertung digitaler Spuren untersucht</t>
        </is>
      </c>
      <c r="V393" t="inlineStr">
        <is>
          <t/>
        </is>
      </c>
      <c r="W393" t="inlineStr">
        <is>
          <t/>
        </is>
      </c>
      <c r="X393" t="inlineStr">
        <is>
          <t/>
        </is>
      </c>
      <c r="Y393" t="inlineStr">
        <is>
          <t/>
        </is>
      </c>
      <c r="Z393" s="2" t="inlineStr">
        <is>
          <t>forensic computing|
digital forensics|
digital forensic science</t>
        </is>
      </c>
      <c r="AA393" s="2" t="inlineStr">
        <is>
          <t>3|
4|
3</t>
        </is>
      </c>
      <c r="AB393" s="2" t="inlineStr">
        <is>
          <t xml:space="preserve">|
preferred|
</t>
        </is>
      </c>
      <c r="AC393" t="inlineStr">
        <is>
          <t>branch of forensic science that deals with the identification, preservation, analysis and reporting of evidence that is stored on computer systems, digital devices and other storage media, predominantly with the aim to be admitted in court</t>
        </is>
      </c>
      <c r="AD393" s="2" t="inlineStr">
        <is>
          <t>criminalística digital</t>
        </is>
      </c>
      <c r="AE393" s="2" t="inlineStr">
        <is>
          <t>3</t>
        </is>
      </c>
      <c r="AF393" s="2" t="inlineStr">
        <is>
          <t/>
        </is>
      </c>
      <c r="AG393" t="inlineStr">
        <is>
          <t/>
        </is>
      </c>
      <c r="AH393" s="2" t="inlineStr">
        <is>
          <t>digitaalkriminalistika</t>
        </is>
      </c>
      <c r="AI393" s="2" t="inlineStr">
        <is>
          <t>3</t>
        </is>
      </c>
      <c r="AJ393" s="2" t="inlineStr">
        <is>
          <t/>
        </is>
      </c>
      <c r="AK393" t="inlineStr">
        <is>
          <t/>
        </is>
      </c>
      <c r="AL393" s="2" t="inlineStr">
        <is>
          <t>digitaalinen forensiikka|
tietoteknisten laitteiden tutkinta|
sähköisen aineiston tutkinta|
IT-forensiikka</t>
        </is>
      </c>
      <c r="AM393" s="2" t="inlineStr">
        <is>
          <t>3|
3|
3|
3</t>
        </is>
      </c>
      <c r="AN393" s="2" t="inlineStr">
        <is>
          <t xml:space="preserve">|
|
|
</t>
        </is>
      </c>
      <c r="AO393" t="inlineStr">
        <is>
          <t>tietyt vaatimukset täyttävät menetelmät, joiden tarkoituksena on tuottaa oikeudellisesti käytettävissä olevaa todistusaineistoa</t>
        </is>
      </c>
      <c r="AP393" s="2" t="inlineStr">
        <is>
          <t>informatique légale|
criminalistique informatique</t>
        </is>
      </c>
      <c r="AQ393" s="2" t="inlineStr">
        <is>
          <t>4|
4</t>
        </is>
      </c>
      <c r="AR393" s="2" t="inlineStr">
        <is>
          <t xml:space="preserve">|
</t>
        </is>
      </c>
      <c r="AS393" t="inlineStr">
        <is>
          <t>branche de la criminalistique qui repose sur l'utilisation de l'outil informatique (outils et données) pour détecter ou reconstituer un crime, et identifier son ou ses auteurs</t>
        </is>
      </c>
      <c r="AT393" s="2" t="inlineStr">
        <is>
          <t>fóiréinsic dhigiteach|
ríomhaireacht fhóiréinseach</t>
        </is>
      </c>
      <c r="AU393" s="2" t="inlineStr">
        <is>
          <t>3|
3</t>
        </is>
      </c>
      <c r="AV393" s="2" t="inlineStr">
        <is>
          <t xml:space="preserve">|
</t>
        </is>
      </c>
      <c r="AW393" t="inlineStr">
        <is>
          <t/>
        </is>
      </c>
      <c r="AX393" t="inlineStr">
        <is>
          <t/>
        </is>
      </c>
      <c r="AY393" t="inlineStr">
        <is>
          <t/>
        </is>
      </c>
      <c r="AZ393" t="inlineStr">
        <is>
          <t/>
        </is>
      </c>
      <c r="BA393" t="inlineStr">
        <is>
          <t/>
        </is>
      </c>
      <c r="BB393" s="2" t="inlineStr">
        <is>
          <t>digitális kriminalisztika|
digitális forenzikus tudomány</t>
        </is>
      </c>
      <c r="BC393" s="2" t="inlineStr">
        <is>
          <t>4|
3</t>
        </is>
      </c>
      <c r="BD393" s="2" t="inlineStr">
        <is>
          <t xml:space="preserve">preferred|
</t>
        </is>
      </c>
      <c r="BE393" t="inlineStr">
        <is>
          <t>a digitális bűncselekmények és elkövetőik felderítésével, a bűnelkövetési körülményekkel kapcsolatos bizonyítékok megszerzésével és értékelésével, a bizonyítás lehetővé tételével foglalkozó kriminológiai ág</t>
        </is>
      </c>
      <c r="BF393" s="2" t="inlineStr">
        <is>
          <t>scienze forensi digitali|
scienza forense digitale</t>
        </is>
      </c>
      <c r="BG393" s="2" t="inlineStr">
        <is>
          <t>3|
3</t>
        </is>
      </c>
      <c r="BH393" s="2" t="inlineStr">
        <is>
          <t xml:space="preserve">|
</t>
        </is>
      </c>
      <c r="BI393" t="inlineStr">
        <is>
          <t>disciplina che si occupa di raccogliere qualunque traccia digitale che possa diventare elemento di prova e che possa essere rinvenuta su qualunque dispositivo elettronico, come ad esempio computer, smartphone, fotocamere o qualsiasi altro supporto digitale, senza alterarne in alcun modo natura e caratteristiche, garantendo così il valore probatorio dell'informazione raccolta e la sua eventuale ammissibilità in giudizio</t>
        </is>
      </c>
      <c r="BJ393" s="2" t="inlineStr">
        <is>
          <t>skaitmeninė ekspertizė</t>
        </is>
      </c>
      <c r="BK393" s="2" t="inlineStr">
        <is>
          <t>3</t>
        </is>
      </c>
      <c r="BL393" s="2" t="inlineStr">
        <is>
          <t/>
        </is>
      </c>
      <c r="BM393" t="inlineStr">
        <is>
          <t>teismo ekspertizės (&lt;a href="/entry/result/857984/all" id="ENTRY_TO_ENTRY_CONVERTER" target="_blank"&gt;IATE:857984&lt;/a&gt; ) sritis, apimanti kompiuterių sistemose, skaitmeniniuose prietaisuose ir kitose laikmenose saugomų įrodymų identifikavimą, išsaugojimą, analizę ir pateikimą, dažniausia siekiant užtikrinti šių įrodymų priimtinumą teisme</t>
        </is>
      </c>
      <c r="BN393" s="2" t="inlineStr">
        <is>
          <t>digitālā kriminālistika</t>
        </is>
      </c>
      <c r="BO393" s="2" t="inlineStr">
        <is>
          <t>3</t>
        </is>
      </c>
      <c r="BP393" s="2" t="inlineStr">
        <is>
          <t/>
        </is>
      </c>
      <c r="BQ393" t="inlineStr">
        <is>
          <t/>
        </is>
      </c>
      <c r="BR393" t="inlineStr">
        <is>
          <t/>
        </is>
      </c>
      <c r="BS393" t="inlineStr">
        <is>
          <t/>
        </is>
      </c>
      <c r="BT393" t="inlineStr">
        <is>
          <t/>
        </is>
      </c>
      <c r="BU393" t="inlineStr">
        <is>
          <t/>
        </is>
      </c>
      <c r="BV393" s="2" t="inlineStr">
        <is>
          <t>digitaal forensisch onderzoek|
digitaal sporenonderzoek|
forensische informatica</t>
        </is>
      </c>
      <c r="BW393" s="2" t="inlineStr">
        <is>
          <t>4|
3|
3</t>
        </is>
      </c>
      <c r="BX393" s="2" t="inlineStr">
        <is>
          <t xml:space="preserve">|
|
</t>
        </is>
      </c>
      <c r="BY393" t="inlineStr">
        <is>
          <t>soort forensisch onderzoek dat zich richt op het vinden, verwerken, analyseren en weergeven van juridisch bewijs in computers en andere digitale opslagmedia</t>
        </is>
      </c>
      <c r="BZ393" s="2" t="inlineStr">
        <is>
          <t>kryminalistyka cyfrowa</t>
        </is>
      </c>
      <c r="CA393" s="2" t="inlineStr">
        <is>
          <t>3</t>
        </is>
      </c>
      <c r="CB393" s="2" t="inlineStr">
        <is>
          <t/>
        </is>
      </c>
      <c r="CC393" t="inlineStr">
        <is>
          <t>gałąź kryminalistyki skupiająca się na zbieraniu i analizowaniu infromacji w obszarze teleinformatyki oraz przedstawianiu ich taki sposób, aby były dopuszczalne jako dowody sądowe</t>
        </is>
      </c>
      <c r="CD393" s="2" t="inlineStr">
        <is>
          <t>criminalística digital</t>
        </is>
      </c>
      <c r="CE393" s="2" t="inlineStr">
        <is>
          <t>3</t>
        </is>
      </c>
      <c r="CF393" s="2" t="inlineStr">
        <is>
          <t/>
        </is>
      </c>
      <c r="CG393" t="inlineStr">
        <is>
          <t>Ramo de criminalística que usa a informática (ferramentas e dados) para deteção ou reconstrução de um crime, e identificação do(s) autor(es).</t>
        </is>
      </c>
      <c r="CH393" s="2" t="inlineStr">
        <is>
          <t>investigare criminalistică digitală</t>
        </is>
      </c>
      <c r="CI393" s="2" t="inlineStr">
        <is>
          <t>3</t>
        </is>
      </c>
      <c r="CJ393" s="2" t="inlineStr">
        <is>
          <t/>
        </is>
      </c>
      <c r="CK393" t="inlineStr">
        <is>
          <t>utilizarea de metode științifice și certe de asigurare, stângere, validare, identificare, analiză, interpretare, documentare și prezentare a probelor de sorginte digitală obținute din surse de natură informatică în scopul facilitării descoperirii adevărului în procesul penal</t>
        </is>
      </c>
      <c r="CL393" t="inlineStr">
        <is>
          <t/>
        </is>
      </c>
      <c r="CM393" t="inlineStr">
        <is>
          <t/>
        </is>
      </c>
      <c r="CN393" t="inlineStr">
        <is>
          <t/>
        </is>
      </c>
      <c r="CO393" t="inlineStr">
        <is>
          <t/>
        </is>
      </c>
      <c r="CP393" s="2" t="inlineStr">
        <is>
          <t>digitalna forenzika</t>
        </is>
      </c>
      <c r="CQ393" s="2" t="inlineStr">
        <is>
          <t>3</t>
        </is>
      </c>
      <c r="CR393" s="2" t="inlineStr">
        <is>
          <t/>
        </is>
      </c>
      <c r="CS393" t="inlineStr">
        <is>
          <t/>
        </is>
      </c>
      <c r="CT393" s="2" t="inlineStr">
        <is>
          <t>it-forensik|
digital kriminalteknik</t>
        </is>
      </c>
      <c r="CU393" s="2" t="inlineStr">
        <is>
          <t>3|
3</t>
        </is>
      </c>
      <c r="CV393" s="2" t="inlineStr">
        <is>
          <t xml:space="preserve">|
</t>
        </is>
      </c>
      <c r="CW393" t="inlineStr">
        <is>
          <t/>
        </is>
      </c>
    </row>
    <row r="394">
      <c r="A394" s="1" t="str">
        <f>HYPERLINK("https://iate.europa.eu/entry/result/3515936/all", "3515936")</f>
        <v>3515936</v>
      </c>
      <c r="B394" t="inlineStr">
        <is>
          <t>TRANSPORT;PRODUCTION, TECHNOLOGY AND RESEARCH;EDUCATION AND COMMUNICATIONS</t>
        </is>
      </c>
      <c r="C394" t="inlineStr">
        <is>
          <t>TRANSPORT|air and space transport|air transport;PRODUCTION, TECHNOLOGY AND RESEARCH|technology and technical regulations|technology|digital technology;EDUCATION AND COMMUNICATIONS|information and information processing;EDUCATION AND COMMUNICATIONS|information technology and data processing|information technology industry|software|database management system</t>
        </is>
      </c>
      <c r="D394" t="inlineStr">
        <is>
          <t>yes</t>
        </is>
      </c>
      <c r="E394" t="inlineStr">
        <is>
          <t/>
        </is>
      </c>
      <c r="F394" s="2" t="inlineStr">
        <is>
          <t>субект, изготвящ първични данни</t>
        </is>
      </c>
      <c r="G394" s="2" t="inlineStr">
        <is>
          <t>2</t>
        </is>
      </c>
      <c r="H394" s="2" t="inlineStr">
        <is>
          <t/>
        </is>
      </c>
      <c r="I394" t="inlineStr">
        <is>
          <t>Oрганизация, отговорна за изготвяне на първични данни.</t>
        </is>
      </c>
      <c r="J394" s="2" t="inlineStr">
        <is>
          <t>původce údajů|
původce dat</t>
        </is>
      </c>
      <c r="K394" s="2" t="inlineStr">
        <is>
          <t>3|
3</t>
        </is>
      </c>
      <c r="L394" s="2" t="inlineStr">
        <is>
          <t xml:space="preserve">|
</t>
        </is>
      </c>
      <c r="M394" t="inlineStr">
        <is>
          <t>subjekt odpovědný za pořízení dat vytvoření nové datové položky s její přiřazenou hodnotou, úpravu hodnoty existující datové položky nebo vyškrtnutí existující datové položky</t>
        </is>
      </c>
      <c r="N394" s="2" t="inlineStr">
        <is>
          <t>dataophavsmand|
datafrembringer|
dataenes ophav</t>
        </is>
      </c>
      <c r="O394" s="2" t="inlineStr">
        <is>
          <t>3|
3|
2</t>
        </is>
      </c>
      <c r="P394" s="2" t="inlineStr">
        <is>
          <t xml:space="preserve">|
|
</t>
        </is>
      </c>
      <c r="Q394" t="inlineStr">
        <is>
          <t>enhed, der er ansvarlig for skabelse af et nyt dataelement med dettes tilknyttede værdi, ændring af værdien af et eksisterende dataelement eller bortfald af et eksisterende dataelement</t>
        </is>
      </c>
      <c r="R394" s="2" t="inlineStr">
        <is>
          <t>Datengenerierer</t>
        </is>
      </c>
      <c r="S394" s="2" t="inlineStr">
        <is>
          <t>3</t>
        </is>
      </c>
      <c r="T394" s="2" t="inlineStr">
        <is>
          <t/>
        </is>
      </c>
      <c r="U394" t="inlineStr">
        <is>
          <t>Stelle, die für die Datengenerierung zuständig ist</t>
        </is>
      </c>
      <c r="V394" s="2" t="inlineStr">
        <is>
          <t>φορέας προέλευσης δεδομένων|
οντότητα αρχικής διάθεσης δεδομένων</t>
        </is>
      </c>
      <c r="W394" s="2" t="inlineStr">
        <is>
          <t>3|
3</t>
        </is>
      </c>
      <c r="X394" s="2" t="inlineStr">
        <is>
          <t xml:space="preserve">preferred|
</t>
        </is>
      </c>
      <c r="Y394" t="inlineStr">
        <is>
          <t>οντότητα που είναι αρμόδια για τη δημιουργία νέου στοιχείου δεδομένου με την αντίστοιχη τιμή της, την τροποποίηση της τιμής υπάρχοντος στοιχείου δεδομένου ή τη διαγραφή στοιχείου υπάρχοντος δεδομένου</t>
        </is>
      </c>
      <c r="Z394" s="2" t="inlineStr">
        <is>
          <t>data originator</t>
        </is>
      </c>
      <c r="AA394" s="2" t="inlineStr">
        <is>
          <t>3</t>
        </is>
      </c>
      <c r="AB394" s="2" t="inlineStr">
        <is>
          <t/>
        </is>
      </c>
      <c r="AC394" t="inlineStr">
        <is>
          <t>entity responsible for the creation of a new data item with its associated value, the modification of the value of an existing data item or the deletion of an existing data item</t>
        </is>
      </c>
      <c r="AD394" s="2" t="inlineStr">
        <is>
          <t>originador de datos</t>
        </is>
      </c>
      <c r="AE394" s="2" t="inlineStr">
        <is>
          <t>3</t>
        </is>
      </c>
      <c r="AF394" s="2" t="inlineStr">
        <is>
          <t/>
        </is>
      </c>
      <c r="AG394" t="inlineStr">
        <is>
          <t>Entidad responsable de la obtención original de datos.</t>
        </is>
      </c>
      <c r="AH394" s="2" t="inlineStr">
        <is>
          <t>andmete looja</t>
        </is>
      </c>
      <c r="AI394" s="2" t="inlineStr">
        <is>
          <t>3</t>
        </is>
      </c>
      <c r="AJ394" s="2" t="inlineStr">
        <is>
          <t/>
        </is>
      </c>
      <c r="AK394" t="inlineStr">
        <is>
          <t>üksus, mis vastutab uute andmeelementide ja nendega seonduvate väärtuste loomise ning olemasolevate andmeelementide väärtuste muutmise või kustutamise eest</t>
        </is>
      </c>
      <c r="AL394" s="2" t="inlineStr">
        <is>
          <t>tietojen tuottaja</t>
        </is>
      </c>
      <c r="AM394" s="2" t="inlineStr">
        <is>
          <t>3</t>
        </is>
      </c>
      <c r="AN394" s="2" t="inlineStr">
        <is>
          <t/>
        </is>
      </c>
      <c r="AO394" t="inlineStr">
        <is>
          <t>tietojen tuottamisesta vastaava taho</t>
        </is>
      </c>
      <c r="AP394" s="2" t="inlineStr">
        <is>
          <t>créateur de données</t>
        </is>
      </c>
      <c r="AQ394" s="2" t="inlineStr">
        <is>
          <t>3</t>
        </is>
      </c>
      <c r="AR394" s="2" t="inlineStr">
        <is>
          <t/>
        </is>
      </c>
      <c r="AS394" t="inlineStr">
        <is>
          <t>entité responsable de la création de données</t>
        </is>
      </c>
      <c r="AT394" s="2" t="inlineStr">
        <is>
          <t>tionscnóir sonraí</t>
        </is>
      </c>
      <c r="AU394" s="2" t="inlineStr">
        <is>
          <t>3</t>
        </is>
      </c>
      <c r="AV394" s="2" t="inlineStr">
        <is>
          <t/>
        </is>
      </c>
      <c r="AW394" t="inlineStr">
        <is>
          <t/>
        </is>
      </c>
      <c r="AX394" s="2" t="inlineStr">
        <is>
          <t>originator podataka</t>
        </is>
      </c>
      <c r="AY394" s="2" t="inlineStr">
        <is>
          <t>3</t>
        </is>
      </c>
      <c r="AZ394" s="2" t="inlineStr">
        <is>
          <t/>
        </is>
      </c>
      <c r="BA394" t="inlineStr">
        <is>
          <t>subjekt odgovoran za kreiranje podataka</t>
        </is>
      </c>
      <c r="BB394" s="2" t="inlineStr">
        <is>
          <t>adatlétrehozó</t>
        </is>
      </c>
      <c r="BC394" s="2" t="inlineStr">
        <is>
          <t>4</t>
        </is>
      </c>
      <c r="BD394" s="2" t="inlineStr">
        <is>
          <t/>
        </is>
      </c>
      <c r="BE394" t="inlineStr">
        <is>
          <t>az adatlétrehozásért felelős szerv</t>
        </is>
      </c>
      <c r="BF394" s="2" t="inlineStr">
        <is>
          <t>creatore di dati|
originatore di dati</t>
        </is>
      </c>
      <c r="BG394" s="2" t="inlineStr">
        <is>
          <t>3|
3</t>
        </is>
      </c>
      <c r="BH394" s="2" t="inlineStr">
        <is>
          <t xml:space="preserve">|
</t>
        </is>
      </c>
      <c r="BI394" t="inlineStr">
        <is>
          <t>soggetto responsabile della creazione dei dati</t>
        </is>
      </c>
      <c r="BJ394" s="2" t="inlineStr">
        <is>
          <t>duomenų rengėjas</t>
        </is>
      </c>
      <c r="BK394" s="2" t="inlineStr">
        <is>
          <t>3</t>
        </is>
      </c>
      <c r="BL394" s="2" t="inlineStr">
        <is>
          <t/>
        </is>
      </c>
      <c r="BM394" t="inlineStr">
        <is>
          <t>už duomenų rengimą atsakingas subjektas</t>
        </is>
      </c>
      <c r="BN394" s="2" t="inlineStr">
        <is>
          <t>datu oriģinators|
datu ģenerētājs</t>
        </is>
      </c>
      <c r="BO394" s="2" t="inlineStr">
        <is>
          <t>2|
2</t>
        </is>
      </c>
      <c r="BP394" s="2" t="inlineStr">
        <is>
          <t xml:space="preserve">|
</t>
        </is>
      </c>
      <c r="BQ394" t="inlineStr">
        <is>
          <t>subjekts, kas atbild par jauna datu elementa un ar to saistītās vērtības veidošanu, pastāvoša datu elementa vērtības mainīšanu vai pastāvoša datu elementa dzēšanu</t>
        </is>
      </c>
      <c r="BR394" s="2" t="inlineStr">
        <is>
          <t>oriġinatur tad-&lt;i&gt;data&lt;/i&gt;</t>
        </is>
      </c>
      <c r="BS394" s="2" t="inlineStr">
        <is>
          <t>3</t>
        </is>
      </c>
      <c r="BT394" s="2" t="inlineStr">
        <is>
          <t/>
        </is>
      </c>
      <c r="BU394" t="inlineStr">
        <is>
          <t>entità responsabbli għall-ħolqien ta' element tad-&lt;i&gt;data &lt;/i&gt;ġdid bil-valur tiegħu assoċjat miegħu, għall-modifika tal-valur ta' element tad-&lt;i&gt;data &lt;/i&gt;eżistenti jew għat-tħassir ta' element tad-&lt;i&gt;data &lt;/i&gt;eżistenti</t>
        </is>
      </c>
      <c r="BV394" s="2" t="inlineStr">
        <is>
          <t>aanmaker van gegevens</t>
        </is>
      </c>
      <c r="BW394" s="2" t="inlineStr">
        <is>
          <t>3</t>
        </is>
      </c>
      <c r="BX394" s="2" t="inlineStr">
        <is>
          <t/>
        </is>
      </c>
      <c r="BY394" t="inlineStr">
        <is>
          <t>entiteit die verantwoordelijk is voor het creëren van een nieuw gegevensitem met de bijbehorende waarde, het wijzigen van de waarde van een bestaand gegevensitem of het verwijderen van een bestaand gegevensitem</t>
        </is>
      </c>
      <c r="BZ394" s="2" t="inlineStr">
        <is>
          <t>twórca danych</t>
        </is>
      </c>
      <c r="CA394" s="2" t="inlineStr">
        <is>
          <t>3</t>
        </is>
      </c>
      <c r="CB394" s="2" t="inlineStr">
        <is>
          <t/>
        </is>
      </c>
      <c r="CC394" t="inlineStr">
        <is>
          <t>podmiot odpowiedzialny za tworzenie danych</t>
        </is>
      </c>
      <c r="CD394" s="2" t="inlineStr">
        <is>
          <t>originador de dados</t>
        </is>
      </c>
      <c r="CE394" s="2" t="inlineStr">
        <is>
          <t>3</t>
        </is>
      </c>
      <c r="CF394" s="2" t="inlineStr">
        <is>
          <t/>
        </is>
      </c>
      <c r="CG394" t="inlineStr">
        <is>
          <t>Entidade responsável pela criação de um novo elemento de dados, incluindo o valor que lhe está associado, de uma alteração do valor de um elemento de dados existente ou da eliminação de um elemento de dados existente.</t>
        </is>
      </c>
      <c r="CH394" s="2" t="inlineStr">
        <is>
          <t>generator de date</t>
        </is>
      </c>
      <c r="CI394" s="2" t="inlineStr">
        <is>
          <t>3</t>
        </is>
      </c>
      <c r="CJ394" s="2" t="inlineStr">
        <is>
          <t/>
        </is>
      </c>
      <c r="CK394" t="inlineStr">
        <is>
          <t>o entitate responsabilă cu generarea datelor (crearea unui nou element de date cu valoarea aferentă, modificarea 
valorii unui element de date existent sau ștergerea unui element de date
 existent)</t>
        </is>
      </c>
      <c r="CL394" s="2" t="inlineStr">
        <is>
          <t>pôvodca údajov</t>
        </is>
      </c>
      <c r="CM394" s="2" t="inlineStr">
        <is>
          <t>3</t>
        </is>
      </c>
      <c r="CN394" s="2" t="inlineStr">
        <is>
          <t/>
        </is>
      </c>
      <c r="CO394" t="inlineStr">
        <is>
          <t>subjekt zodpovedný za vytvorenie novej údajovej položky s jej priradenou hodnotou, zmenu hodnoty existujúcej údajovej položky alebo vymazanie existujúcej údajovej položky</t>
        </is>
      </c>
      <c r="CP394" s="2" t="inlineStr">
        <is>
          <t>ustvarjalec podatkov</t>
        </is>
      </c>
      <c r="CQ394" s="2" t="inlineStr">
        <is>
          <t>3</t>
        </is>
      </c>
      <c r="CR394" s="2" t="inlineStr">
        <is>
          <t/>
        </is>
      </c>
      <c r="CS394" t="inlineStr">
        <is>
          <t>subjekt, odgovoren za ustvarjanje podatkov</t>
        </is>
      </c>
      <c r="CT394" s="2" t="inlineStr">
        <is>
          <t>framtagare av data</t>
        </is>
      </c>
      <c r="CU394" s="2" t="inlineStr">
        <is>
          <t>3</t>
        </is>
      </c>
      <c r="CV394" s="2" t="inlineStr">
        <is>
          <t/>
        </is>
      </c>
      <c r="CW394" t="inlineStr">
        <is>
          <t>enhet som ansvarar för framtagning av data</t>
        </is>
      </c>
    </row>
    <row r="395">
      <c r="A395" s="1" t="str">
        <f>HYPERLINK("https://iate.europa.eu/entry/result/3588255/all", "3588255")</f>
        <v>3588255</v>
      </c>
      <c r="B395" t="inlineStr">
        <is>
          <t>EUROPEAN UNION;POLITICS;EDUCATION AND COMMUNICATIONS</t>
        </is>
      </c>
      <c r="C395" t="inlineStr">
        <is>
          <t>EUROPEAN UNION|European construction|deepening of the European Union|EU activity|EU policy|EU policy - national policy;POLITICS;EDUCATION AND COMMUNICATIONS|information and information processing|information policy</t>
        </is>
      </c>
      <c r="D395" t="inlineStr">
        <is>
          <t>yes</t>
        </is>
      </c>
      <c r="E395" t="inlineStr">
        <is>
          <t/>
        </is>
      </c>
      <c r="F395" s="2" t="inlineStr">
        <is>
          <t>технологичен суверенитет</t>
        </is>
      </c>
      <c r="G395" s="2" t="inlineStr">
        <is>
          <t>3</t>
        </is>
      </c>
      <c r="H395" s="2" t="inlineStr">
        <is>
          <t/>
        </is>
      </c>
      <c r="I395" t="inlineStr">
        <is>
          <t/>
        </is>
      </c>
      <c r="J395" s="2" t="inlineStr">
        <is>
          <t>digitální suverenita|
technologická suverenita|
kybernetická suverenita</t>
        </is>
      </c>
      <c r="K395" s="2" t="inlineStr">
        <is>
          <t>3|
3|
3</t>
        </is>
      </c>
      <c r="L395" s="2" t="inlineStr">
        <is>
          <t xml:space="preserve">|
|
</t>
        </is>
      </c>
      <c r="M395" t="inlineStr">
        <is>
          <t/>
        </is>
      </c>
      <c r="N395" s="2" t="inlineStr">
        <is>
          <t>digital suverænitet|
teknologisk suverænitet</t>
        </is>
      </c>
      <c r="O395" s="2" t="inlineStr">
        <is>
          <t>3|
3</t>
        </is>
      </c>
      <c r="P395" s="2" t="inlineStr">
        <is>
          <t xml:space="preserve">|
</t>
        </is>
      </c>
      <c r="Q395" t="inlineStr">
        <is>
          <t/>
        </is>
      </c>
      <c r="R395" s="2" t="inlineStr">
        <is>
          <t>technologische Souveränität|
digitale Souveränität</t>
        </is>
      </c>
      <c r="S395" s="2" t="inlineStr">
        <is>
          <t>3|
3</t>
        </is>
      </c>
      <c r="T395" s="2" t="inlineStr">
        <is>
          <t xml:space="preserve">|
</t>
        </is>
      </c>
      <c r="U395" t="inlineStr">
        <is>
          <t>politische Ambition, die ein selbstbestimmtes, unabhängiges Handeln der jeweiligen Akteure (Staaten, Organisationen) im digitalen Raum vorsieht</t>
        </is>
      </c>
      <c r="V395" s="2" t="inlineStr">
        <is>
          <t>ψηφιακή κυριαρχία|
τεχνολογική αυτοδυναμία</t>
        </is>
      </c>
      <c r="W395" s="2" t="inlineStr">
        <is>
          <t>2|
3</t>
        </is>
      </c>
      <c r="X395" s="2" t="inlineStr">
        <is>
          <t xml:space="preserve">|
</t>
        </is>
      </c>
      <c r="Y395" t="inlineStr">
        <is>
          <t/>
        </is>
      </c>
      <c r="Z395" s="2" t="inlineStr">
        <is>
          <t>technological sovereignty|
cyber sovereignty|
digital sovereignty|
technology sovereignty</t>
        </is>
      </c>
      <c r="AA395" s="2" t="inlineStr">
        <is>
          <t>3|
2|
2|
1</t>
        </is>
      </c>
      <c r="AB395" s="2" t="inlineStr">
        <is>
          <t xml:space="preserve">|
|
|
</t>
        </is>
      </c>
      <c r="AC395" t="inlineStr">
        <is>
          <t>political outlook that information and communications infrastructure and technology is aligned to the laws, needs and interests of the state or other geopolitical entity in which users are located</t>
        </is>
      </c>
      <c r="AD395" s="2" t="inlineStr">
        <is>
          <t>cibersoberanía|
soberanía digital|
soberanía tecnológica</t>
        </is>
      </c>
      <c r="AE395" s="2" t="inlineStr">
        <is>
          <t>2|
2|
3</t>
        </is>
      </c>
      <c r="AF395" s="2" t="inlineStr">
        <is>
          <t xml:space="preserve">|
|
</t>
        </is>
      </c>
      <c r="AG395" t="inlineStr">
        <is>
          <t>Aplicación de los principios de soberanía en el
ciberespacio.</t>
        </is>
      </c>
      <c r="AH395" s="2" t="inlineStr">
        <is>
          <t>digisuveräänsus|
tehnoloogiline suveräänsus|
digitaalne suveräänsus</t>
        </is>
      </c>
      <c r="AI395" s="2" t="inlineStr">
        <is>
          <t>3|
3|
3</t>
        </is>
      </c>
      <c r="AJ395" s="2" t="inlineStr">
        <is>
          <t xml:space="preserve">|
|
</t>
        </is>
      </c>
      <c r="AK395" t="inlineStr">
        <is>
          <t>enamasti Euroopa kontekstis strateegilise tehnoloogia alane autonoomsus</t>
        </is>
      </c>
      <c r="AL395" s="2" t="inlineStr">
        <is>
          <t>teknologinen suvereniteetti|
digitaalinen suvereniteetti|
kybersuvereniteetti|
teknologinen itsenäisyys|
digitaalinen itsenäisyys</t>
        </is>
      </c>
      <c r="AM395" s="2" t="inlineStr">
        <is>
          <t>3|
3|
3|
3|
3</t>
        </is>
      </c>
      <c r="AN395" s="2" t="inlineStr">
        <is>
          <t xml:space="preserve">|
|
|
|
</t>
        </is>
      </c>
      <c r="AO395" t="inlineStr">
        <is>
          <t/>
        </is>
      </c>
      <c r="AP395" s="2" t="inlineStr">
        <is>
          <t>souveraineté technologique</t>
        </is>
      </c>
      <c r="AQ395" s="2" t="inlineStr">
        <is>
          <t>3</t>
        </is>
      </c>
      <c r="AR395" s="2" t="inlineStr">
        <is>
          <t/>
        </is>
      </c>
      <c r="AS395" t="inlineStr">
        <is>
          <t>précepte politique en vertu duquel un État veille à limiter la dépendance vis-à-vis de pays tiers dans les domaines de
l’informatique, de la communication et des technologies en général</t>
        </is>
      </c>
      <c r="AT395" s="2" t="inlineStr">
        <is>
          <t>cibearcheannasacht|
ceannasacht theicneolaíoch|
ceannasacht dhigiteach</t>
        </is>
      </c>
      <c r="AU395" s="2" t="inlineStr">
        <is>
          <t>2|
3|
3</t>
        </is>
      </c>
      <c r="AV395" s="2" t="inlineStr">
        <is>
          <t xml:space="preserve">|
|
</t>
        </is>
      </c>
      <c r="AW395" t="inlineStr">
        <is>
          <t/>
        </is>
      </c>
      <c r="AX395" s="2" t="inlineStr">
        <is>
          <t>digitalna suverenost|
tehnološka suverenost</t>
        </is>
      </c>
      <c r="AY395" s="2" t="inlineStr">
        <is>
          <t>3|
3</t>
        </is>
      </c>
      <c r="AZ395" s="2" t="inlineStr">
        <is>
          <t xml:space="preserve">|
</t>
        </is>
      </c>
      <c r="BA395" t="inlineStr">
        <is>
          <t/>
        </is>
      </c>
      <c r="BB395" s="2" t="inlineStr">
        <is>
          <t>digitális szuverenitás|
kiberszuverenitás|
technológiai szuverenitás</t>
        </is>
      </c>
      <c r="BC395" s="2" t="inlineStr">
        <is>
          <t>3|
3|
3</t>
        </is>
      </c>
      <c r="BD395" s="2" t="inlineStr">
        <is>
          <t xml:space="preserve">|
|
</t>
        </is>
      </c>
      <c r="BE395" t="inlineStr">
        <is>
          <t>az információs infrastruktúráknak és technológiának
az érintett állam vagy geopolitikai egység jogszabályaival összhangban álló,
valamint igényeit és érdekeit szem előtt tartó működésére vonatkozó politikai
perspektíva</t>
        </is>
      </c>
      <c r="BF395" s="2" t="inlineStr">
        <is>
          <t>cibersovranità|
sovranità tecnologica|
sovranità digitale</t>
        </is>
      </c>
      <c r="BG395" s="2" t="inlineStr">
        <is>
          <t>3|
3|
3</t>
        </is>
      </c>
      <c r="BH395" s="2" t="inlineStr">
        <is>
          <t xml:space="preserve">|
|
</t>
        </is>
      </c>
      <c r="BI395" t="inlineStr">
        <is>
          <t>prospettiva
politica in base alla quale le tecnologie digitali e le infrastrutture di
informazione e comunicazione sono disciplinate dalla regolamentazione del paese
o dell’entità geopolitica in cui sono situate</t>
        </is>
      </c>
      <c r="BJ395" s="2" t="inlineStr">
        <is>
          <t>skaitmeninis suverenumas|
technologinis suverenumas|
kibernetinis suverenumas</t>
        </is>
      </c>
      <c r="BK395" s="2" t="inlineStr">
        <is>
          <t>3|
3|
3</t>
        </is>
      </c>
      <c r="BL395" s="2" t="inlineStr">
        <is>
          <t xml:space="preserve">|
|
</t>
        </is>
      </c>
      <c r="BM395" t="inlineStr">
        <is>
          <t/>
        </is>
      </c>
      <c r="BN395" s="2" t="inlineStr">
        <is>
          <t>tehnoloģiskā suverenitāte|
kibersuverenitāte|
digitālā suverenitāte</t>
        </is>
      </c>
      <c r="BO395" s="2" t="inlineStr">
        <is>
          <t>3|
3|
3</t>
        </is>
      </c>
      <c r="BP395" s="2" t="inlineStr">
        <is>
          <t xml:space="preserve">|
|
</t>
        </is>
      </c>
      <c r="BQ395" t="inlineStr">
        <is>
          <t/>
        </is>
      </c>
      <c r="BR395" s="2" t="inlineStr">
        <is>
          <t>sovranità diġitali|
sovranità teknoloġika|
ċibersovranità</t>
        </is>
      </c>
      <c r="BS395" s="2" t="inlineStr">
        <is>
          <t>3|
3|
3</t>
        </is>
      </c>
      <c r="BT395" s="2" t="inlineStr">
        <is>
          <t xml:space="preserve">|
|
</t>
        </is>
      </c>
      <c r="BU395" t="inlineStr">
        <is>
          <t>prospettiva politika li l-infrastruttira tal-informazzjoni u tal-komunikazzjoni u t-teknoloġija huma allinjati mal-liġijiet, mal-ħtiġijiet u mal-interessi tal-istat jew ta' entità ġeopolitika oħra fejn ikunu jinsabu l-utenti</t>
        </is>
      </c>
      <c r="BV395" s="2" t="inlineStr">
        <is>
          <t>digitale soevereiniteit|
technologische soevereiniteit</t>
        </is>
      </c>
      <c r="BW395" s="2" t="inlineStr">
        <is>
          <t>3|
3</t>
        </is>
      </c>
      <c r="BX395" s="2" t="inlineStr">
        <is>
          <t xml:space="preserve">|
</t>
        </is>
      </c>
      <c r="BY395" t="inlineStr">
        <is>
          <t>externe
 autonomie op technologisch vlak van een land of gebied ten opzichte van
 andere landen of gebieden</t>
        </is>
      </c>
      <c r="BZ395" s="2" t="inlineStr">
        <is>
          <t>suwerenność w cyberprzestrzeni|
suwerenność technologiczna|
suwerenność cyfrowa</t>
        </is>
      </c>
      <c r="CA395" s="2" t="inlineStr">
        <is>
          <t>3|
3|
3</t>
        </is>
      </c>
      <c r="CB395" s="2" t="inlineStr">
        <is>
          <t xml:space="preserve">|
|
</t>
        </is>
      </c>
      <c r="CC395" t="inlineStr">
        <is>
          <t>brak uzależnienia od technologii i urządzeń produkowanych za granicą</t>
        </is>
      </c>
      <c r="CD395" s="2" t="inlineStr">
        <is>
          <t>cibersoberania|
soberania tecnológica|
soberania digital</t>
        </is>
      </c>
      <c r="CE395" s="2" t="inlineStr">
        <is>
          <t>3|
3|
3</t>
        </is>
      </c>
      <c r="CF395" s="2" t="inlineStr">
        <is>
          <t xml:space="preserve">|
|
</t>
        </is>
      </c>
      <c r="CG395" t="inlineStr">
        <is>
          <t/>
        </is>
      </c>
      <c r="CH395" s="2" t="inlineStr">
        <is>
          <t>suveranitate tehnologică|
suveranitate digitală</t>
        </is>
      </c>
      <c r="CI395" s="2" t="inlineStr">
        <is>
          <t>3|
2</t>
        </is>
      </c>
      <c r="CJ395" s="2" t="inlineStr">
        <is>
          <t xml:space="preserve">|
</t>
        </is>
      </c>
      <c r="CK395" t="inlineStr">
        <is>
          <t/>
        </is>
      </c>
      <c r="CL395" s="2" t="inlineStr">
        <is>
          <t>technologická suverenita|
digitálna suverenita</t>
        </is>
      </c>
      <c r="CM395" s="2" t="inlineStr">
        <is>
          <t>3|
3</t>
        </is>
      </c>
      <c r="CN395" s="2" t="inlineStr">
        <is>
          <t xml:space="preserve">|
</t>
        </is>
      </c>
      <c r="CO395" t="inlineStr">
        <is>
          <t/>
        </is>
      </c>
      <c r="CP395" s="2" t="inlineStr">
        <is>
          <t>digitalna suverenost|
tehnološka suverenost</t>
        </is>
      </c>
      <c r="CQ395" s="2" t="inlineStr">
        <is>
          <t>3|
3</t>
        </is>
      </c>
      <c r="CR395" s="2" t="inlineStr">
        <is>
          <t xml:space="preserve">|
</t>
        </is>
      </c>
      <c r="CS395" t="inlineStr">
        <is>
          <t/>
        </is>
      </c>
      <c r="CT395" s="2" t="inlineStr">
        <is>
          <t>teknisk suveränitet|
digital suveränitet</t>
        </is>
      </c>
      <c r="CU395" s="2" t="inlineStr">
        <is>
          <t>3|
3</t>
        </is>
      </c>
      <c r="CV395" s="2" t="inlineStr">
        <is>
          <t xml:space="preserve">|
</t>
        </is>
      </c>
      <c r="CW395" t="inlineStr">
        <is>
          <t>möjlighet att råda över digital
information och digital kommunikation som man berörs av</t>
        </is>
      </c>
    </row>
    <row r="396">
      <c r="A396" s="1" t="str">
        <f>HYPERLINK("https://iate.europa.eu/entry/result/1866985/all", "1866985")</f>
        <v>1866985</v>
      </c>
      <c r="B396" t="inlineStr">
        <is>
          <t>EDUCATION AND COMMUNICATIONS;TRADE</t>
        </is>
      </c>
      <c r="C396" t="inlineStr">
        <is>
          <t>EDUCATION AND COMMUNICATIONS|information technology and data processing;TRADE|marketing|commercial transaction|sale|distance selling|electronic commerce|electronic signature</t>
        </is>
      </c>
      <c r="D396" t="inlineStr">
        <is>
          <t>yes</t>
        </is>
      </c>
      <c r="E396" t="inlineStr">
        <is>
          <t/>
        </is>
      </c>
      <c r="F396" s="2" t="inlineStr">
        <is>
          <t>DSA|
алгоритъм за електронни подписи</t>
        </is>
      </c>
      <c r="G396" s="2" t="inlineStr">
        <is>
          <t>3|
3</t>
        </is>
      </c>
      <c r="H396" s="2" t="inlineStr">
        <is>
          <t xml:space="preserve">|
</t>
        </is>
      </c>
      <c r="I396" t="inlineStr">
        <is>
          <t/>
        </is>
      </c>
      <c r="J396" s="2" t="inlineStr">
        <is>
          <t>podpisový algoritmus|
algoritmus podpisu</t>
        </is>
      </c>
      <c r="K396" s="2" t="inlineStr">
        <is>
          <t>3|
3</t>
        </is>
      </c>
      <c r="L396" s="2" t="inlineStr">
        <is>
          <t xml:space="preserve">|
</t>
        </is>
      </c>
      <c r="M396" t="inlineStr">
        <is>
          <t>algoritmus, který je podporován aplikací pro digitální podpisy</t>
        </is>
      </c>
      <c r="N396" s="2" t="inlineStr">
        <is>
          <t>signaturalgoritme|
digital underskriftsalgoritme|
digital signaturalgoritme|
underskriftsalgoritme</t>
        </is>
      </c>
      <c r="O396" s="2" t="inlineStr">
        <is>
          <t>3|
3|
3|
3</t>
        </is>
      </c>
      <c r="P396" s="2" t="inlineStr">
        <is>
          <t xml:space="preserve">|
|
|
</t>
        </is>
      </c>
      <c r="Q396" t="inlineStr">
        <is>
          <t>algoritme, der kan anvendes i &lt;a href="https://iate.europa.eu/entry/result/1484729/da" target="_blank"&gt;digitale signaturer&lt;/a&gt;</t>
        </is>
      </c>
      <c r="R396" s="2" t="inlineStr">
        <is>
          <t>Algorithmus für digitale Signaturen</t>
        </is>
      </c>
      <c r="S396" s="2" t="inlineStr">
        <is>
          <t>3</t>
        </is>
      </c>
      <c r="T396" s="2" t="inlineStr">
        <is>
          <t/>
        </is>
      </c>
      <c r="U396" t="inlineStr">
        <is>
          <t/>
        </is>
      </c>
      <c r="V396" s="2" t="inlineStr">
        <is>
          <t>αλγόριθμος υπογραφής|
DSA|
αλγόριθμος ψηφιακής υπογραφής</t>
        </is>
      </c>
      <c r="W396" s="2" t="inlineStr">
        <is>
          <t>3|
3|
3</t>
        </is>
      </c>
      <c r="X396" s="2" t="inlineStr">
        <is>
          <t xml:space="preserve">|
|
</t>
        </is>
      </c>
      <c r="Y396" t="inlineStr">
        <is>
          <t>αλγόριθμος που μπορεί να χρησιμοποιηθεί σε ψηφιακές υπογραφές</t>
        </is>
      </c>
      <c r="Z396" s="2" t="inlineStr">
        <is>
          <t>signature algorithm|
DSA|
digital signature algorithm</t>
        </is>
      </c>
      <c r="AA396" s="2" t="inlineStr">
        <is>
          <t>3|
3|
3</t>
        </is>
      </c>
      <c r="AB396" s="2" t="inlineStr">
        <is>
          <t xml:space="preserve">|
|
</t>
        </is>
      </c>
      <c r="AC396" t="inlineStr">
        <is>
          <t>algorithm that may be used in digital signatures</t>
        </is>
      </c>
      <c r="AD396" s="2" t="inlineStr">
        <is>
          <t>algoritmo de firma digital|
algoritmo de firma</t>
        </is>
      </c>
      <c r="AE396" s="2" t="inlineStr">
        <is>
          <t>3|
3</t>
        </is>
      </c>
      <c r="AF396" s="2" t="inlineStr">
        <is>
          <t xml:space="preserve">|
</t>
        </is>
      </c>
      <c r="AG396" t="inlineStr">
        <is>
          <t>Método para producir firmas digitales.</t>
        </is>
      </c>
      <c r="AH396" s="2" t="inlineStr">
        <is>
          <t>digiallkirja algoritm|
digitaalallkirja algoritm</t>
        </is>
      </c>
      <c r="AI396" s="2" t="inlineStr">
        <is>
          <t>2|
3</t>
        </is>
      </c>
      <c r="AJ396" s="2" t="inlineStr">
        <is>
          <t xml:space="preserve">|
</t>
        </is>
      </c>
      <c r="AK396" t="inlineStr">
        <is>
          <t>algoritm, mis 
lähtudes avatekstist ja 
privaatvõtmest moodustab 
digitaalse allkirja</t>
        </is>
      </c>
      <c r="AL396" s="2" t="inlineStr">
        <is>
          <t>digitaalinen allekirjoitusalgoritmi</t>
        </is>
      </c>
      <c r="AM396" s="2" t="inlineStr">
        <is>
          <t>3</t>
        </is>
      </c>
      <c r="AN396" s="2" t="inlineStr">
        <is>
          <t/>
        </is>
      </c>
      <c r="AO396" t="inlineStr">
        <is>
          <t>algoritmi, jota voidaan hyödyntää &lt;a href="https://iate.europa.eu/entry/result/1484729/fi
" target="_blank"&gt;digitaalisissa allekirjoituksissa&lt;/a&gt;</t>
        </is>
      </c>
      <c r="AP396" s="2" t="inlineStr">
        <is>
          <t>algorithme de signature numérique|
algorithme de signature</t>
        </is>
      </c>
      <c r="AQ396" s="2" t="inlineStr">
        <is>
          <t>3|
3</t>
        </is>
      </c>
      <c r="AR396" s="2" t="inlineStr">
        <is>
          <t xml:space="preserve">|
</t>
        </is>
      </c>
      <c r="AS396" t="inlineStr">
        <is>
          <t>algorithme servant à créer une signature numérique</t>
        </is>
      </c>
      <c r="AT396" s="2" t="inlineStr">
        <is>
          <t>algartam síniúcháin</t>
        </is>
      </c>
      <c r="AU396" s="2" t="inlineStr">
        <is>
          <t>3</t>
        </is>
      </c>
      <c r="AV396" s="2" t="inlineStr">
        <is>
          <t/>
        </is>
      </c>
      <c r="AW396" t="inlineStr">
        <is>
          <t/>
        </is>
      </c>
      <c r="AX396" s="2" t="inlineStr">
        <is>
          <t>potpisni algoritam|
algoritam potpisa</t>
        </is>
      </c>
      <c r="AY396" s="2" t="inlineStr">
        <is>
          <t>3|
3</t>
        </is>
      </c>
      <c r="AZ396" s="2" t="inlineStr">
        <is>
          <t xml:space="preserve">|
</t>
        </is>
      </c>
      <c r="BA396" t="inlineStr">
        <is>
          <t>algoritam kojiim je izrađen digitalni potpis</t>
        </is>
      </c>
      <c r="BB396" s="2" t="inlineStr">
        <is>
          <t>digitális aláírási algoritmus</t>
        </is>
      </c>
      <c r="BC396" s="2" t="inlineStr">
        <is>
          <t>3</t>
        </is>
      </c>
      <c r="BD396" s="2" t="inlineStr">
        <is>
          <t/>
        </is>
      </c>
      <c r="BE396" t="inlineStr">
        <is>
          <t>digitális aláírások esetében használt algoritmus</t>
        </is>
      </c>
      <c r="BF396" s="2" t="inlineStr">
        <is>
          <t>algoritmo di firma digitale</t>
        </is>
      </c>
      <c r="BG396" s="2" t="inlineStr">
        <is>
          <t>3</t>
        </is>
      </c>
      <c r="BH396" s="2" t="inlineStr">
        <is>
          <t/>
        </is>
      </c>
      <c r="BI396" t="inlineStr">
        <is>
          <t>algoritmo che garantisce che un documento sia stato firmato
con una determinata chiave privata</t>
        </is>
      </c>
      <c r="BJ396" s="2" t="inlineStr">
        <is>
          <t>skaitmeninio parašo algoritmas|
DSA|
parašo algoritmas</t>
        </is>
      </c>
      <c r="BK396" s="2" t="inlineStr">
        <is>
          <t>3|
3|
3</t>
        </is>
      </c>
      <c r="BL396" s="2" t="inlineStr">
        <is>
          <t xml:space="preserve">|
|
</t>
        </is>
      </c>
      <c r="BM396" t="inlineStr">
        <is>
          <t/>
        </is>
      </c>
      <c r="BN396" s="2" t="inlineStr">
        <is>
          <t>digitālā paraksta algoritms</t>
        </is>
      </c>
      <c r="BO396" s="2" t="inlineStr">
        <is>
          <t>3</t>
        </is>
      </c>
      <c r="BP396" s="2" t="inlineStr">
        <is>
          <t/>
        </is>
      </c>
      <c r="BQ396" t="inlineStr">
        <is>
          <t/>
        </is>
      </c>
      <c r="BR396" s="2" t="inlineStr">
        <is>
          <t>algoritmu ta' firma diġitali|
algoritmu ta' firma</t>
        </is>
      </c>
      <c r="BS396" s="2" t="inlineStr">
        <is>
          <t>3|
3</t>
        </is>
      </c>
      <c r="BT396" s="2" t="inlineStr">
        <is>
          <t xml:space="preserve">|
</t>
        </is>
      </c>
      <c r="BU396" t="inlineStr">
        <is>
          <t>algoritmu li jista' jintuża fil-firem diġitali</t>
        </is>
      </c>
      <c r="BV396" s="2" t="inlineStr">
        <is>
          <t>ondertekeningsalgoritme|
handtekeningalgoritme|
DSA|
algoritme voor digitale handtekening|
algoritme van de handtekening</t>
        </is>
      </c>
      <c r="BW396" s="2" t="inlineStr">
        <is>
          <t>3|
3|
3|
3|
3</t>
        </is>
      </c>
      <c r="BX396" s="2" t="inlineStr">
        <is>
          <t xml:space="preserve">|
|
|
|
</t>
        </is>
      </c>
      <c r="BY396" t="inlineStr">
        <is>
          <t>algoritme dat wordt gebruikt voor het aanmaken van een digitale handtekening</t>
        </is>
      </c>
      <c r="BZ396" s="2" t="inlineStr">
        <is>
          <t>DSA|
algorytm podpisu|
algorytm podpisu cyfrowego</t>
        </is>
      </c>
      <c r="CA396" s="2" t="inlineStr">
        <is>
          <t>3|
3|
3</t>
        </is>
      </c>
      <c r="CB396" s="2" t="inlineStr">
        <is>
          <t xml:space="preserve">|
|
</t>
        </is>
      </c>
      <c r="CC396" t="inlineStr">
        <is>
          <t>algorytm wykorzystywany do szyfrowania podpisu cyfrowego</t>
        </is>
      </c>
      <c r="CD396" s="2" t="inlineStr">
        <is>
          <t>algoritmo de assinatura digital</t>
        </is>
      </c>
      <c r="CE396" s="2" t="inlineStr">
        <is>
          <t>3</t>
        </is>
      </c>
      <c r="CF396" s="2" t="inlineStr">
        <is>
          <t/>
        </is>
      </c>
      <c r="CG396" t="inlineStr">
        <is>
          <t>Algoritmo que pode ser utilizado em assinaturas digitais.</t>
        </is>
      </c>
      <c r="CH396" s="2" t="inlineStr">
        <is>
          <t>DSA|
algoritm de semnătură digitală|
algoritm de semnătură</t>
        </is>
      </c>
      <c r="CI396" s="2" t="inlineStr">
        <is>
          <t>3|
3|
3</t>
        </is>
      </c>
      <c r="CJ396" s="2" t="inlineStr">
        <is>
          <t xml:space="preserve">|
|
</t>
        </is>
      </c>
      <c r="CK396" t="inlineStr">
        <is>
          <t/>
        </is>
      </c>
      <c r="CL396" s="2" t="inlineStr">
        <is>
          <t>podpisový algoritmus|
algoritmus podpisu</t>
        </is>
      </c>
      <c r="CM396" s="2" t="inlineStr">
        <is>
          <t>3|
3</t>
        </is>
      </c>
      <c r="CN396" s="2" t="inlineStr">
        <is>
          <t xml:space="preserve">|
</t>
        </is>
      </c>
      <c r="CO396" t="inlineStr">
        <is>
          <t>algoritmus, ktorý možno využívať pri &lt;a href="https://iate.europa.eu/entry/slideshow/1636126385849/1484729/sk" target="_blank"&gt;digitálnych podpisoch&lt;/a&gt;</t>
        </is>
      </c>
      <c r="CP396" s="2" t="inlineStr">
        <is>
          <t>algoritem za digitalni podpis|
algoritem za podpis</t>
        </is>
      </c>
      <c r="CQ396" s="2" t="inlineStr">
        <is>
          <t>3|
3</t>
        </is>
      </c>
      <c r="CR396" s="2" t="inlineStr">
        <is>
          <t xml:space="preserve">|
</t>
        </is>
      </c>
      <c r="CS396" t="inlineStr">
        <is>
          <t/>
        </is>
      </c>
      <c r="CT396" s="2" t="inlineStr">
        <is>
          <t>signaturalgoritm</t>
        </is>
      </c>
      <c r="CU396" s="2" t="inlineStr">
        <is>
          <t>3</t>
        </is>
      </c>
      <c r="CV396" s="2" t="inlineStr">
        <is>
          <t/>
        </is>
      </c>
      <c r="CW396" t="inlineStr">
        <is>
          <t>algoritm som kan användas för att skapa digitala signaturer</t>
        </is>
      </c>
    </row>
    <row r="397">
      <c r="A397" s="1" t="str">
        <f>HYPERLINK("https://iate.europa.eu/entry/result/1426019/all", "1426019")</f>
        <v>1426019</v>
      </c>
      <c r="B397" t="inlineStr">
        <is>
          <t>EDUCATION AND COMMUNICATIONS</t>
        </is>
      </c>
      <c r="C397" t="inlineStr">
        <is>
          <t>EDUCATION AND COMMUNICATIONS|information technology and data processing|computer system</t>
        </is>
      </c>
      <c r="D397" t="inlineStr">
        <is>
          <t>yes</t>
        </is>
      </c>
      <c r="E397" t="inlineStr">
        <is>
          <t/>
        </is>
      </c>
      <c r="F397" s="2" t="inlineStr">
        <is>
          <t>дублиране</t>
        </is>
      </c>
      <c r="G397" s="2" t="inlineStr">
        <is>
          <t>3</t>
        </is>
      </c>
      <c r="H397" s="2" t="inlineStr">
        <is>
          <t/>
        </is>
      </c>
      <c r="I397" t="inlineStr">
        <is>
          <t/>
        </is>
      </c>
      <c r="J397" s="2" t="inlineStr">
        <is>
          <t>redundantní kapacita|
redundance</t>
        </is>
      </c>
      <c r="K397" s="2" t="inlineStr">
        <is>
          <t>2|
3</t>
        </is>
      </c>
      <c r="L397" s="2" t="inlineStr">
        <is>
          <t xml:space="preserve">|
</t>
        </is>
      </c>
      <c r="M397" t="inlineStr">
        <is>
          <t/>
        </is>
      </c>
      <c r="N397" s="2" t="inlineStr">
        <is>
          <t>redundans|
redundant kapacitet</t>
        </is>
      </c>
      <c r="O397" s="2" t="inlineStr">
        <is>
          <t>3|
3</t>
        </is>
      </c>
      <c r="P397" s="2" t="inlineStr">
        <is>
          <t xml:space="preserve">|
</t>
        </is>
      </c>
      <c r="Q397" t="inlineStr">
        <is>
          <t/>
        </is>
      </c>
      <c r="R397" s="2" t="inlineStr">
        <is>
          <t>Redundanz|
redundante Kapazitäten</t>
        </is>
      </c>
      <c r="S397" s="2" t="inlineStr">
        <is>
          <t>3|
3</t>
        </is>
      </c>
      <c r="T397" s="2" t="inlineStr">
        <is>
          <t xml:space="preserve">|
</t>
        </is>
      </c>
      <c r="U397" t="inlineStr">
        <is>
          <t/>
        </is>
      </c>
      <c r="V397" s="2" t="inlineStr">
        <is>
          <t>εφεδρεία|
εφεδρεία μέσων|
πλεονασμός|
εφεδρικές εγκαταστάσεις</t>
        </is>
      </c>
      <c r="W397" s="2" t="inlineStr">
        <is>
          <t>3|
3|
3|
3</t>
        </is>
      </c>
      <c r="X397" s="2" t="inlineStr">
        <is>
          <t xml:space="preserve">|
|
admitted|
</t>
        </is>
      </c>
      <c r="Y397" t="inlineStr">
        <is>
          <t>ύπαρξη των συστατικών ενός πληροφοριακού συστήματος σε πολλαπλά αντίγραφα, προκειμένου να μειωθεί η πιθανότητα διακοπής ή υποβάθμισης της λειτουργίας του εξαιτίας κάποιου γενονότος</t>
        </is>
      </c>
      <c r="Z397" s="2" t="inlineStr">
        <is>
          <t>redundancy|
redundant capacity</t>
        </is>
      </c>
      <c r="AA397" s="2" t="inlineStr">
        <is>
          <t>3|
3</t>
        </is>
      </c>
      <c r="AB397" s="2" t="inlineStr">
        <is>
          <t xml:space="preserve">|
</t>
        </is>
      </c>
      <c r="AC397" t="inlineStr">
        <is>
          <t>additional or alternative systems, sub-systems, assets, or processes that maintain a degree of overall functionality in case of loss or failure of another system, sub-system, asset, or process</t>
        </is>
      </c>
      <c r="AD397" s="2" t="inlineStr">
        <is>
          <t>redundancia|
capacidad redundante</t>
        </is>
      </c>
      <c r="AE397" s="2" t="inlineStr">
        <is>
          <t>3|
3</t>
        </is>
      </c>
      <c r="AF397" s="2" t="inlineStr">
        <is>
          <t xml:space="preserve">|
</t>
        </is>
      </c>
      <c r="AG397" t="inlineStr">
        <is>
          <t>Disponibilidad de sistemas, subsistemas, activos o procesos adicionales o alternativos que permitan mantener cierto grado de funcionalidad general en caso de pérdida o fallo de otro sistema, subsistema, activo o proceso.</t>
        </is>
      </c>
      <c r="AH397" s="2" t="inlineStr">
        <is>
          <t>varuvõimsus</t>
        </is>
      </c>
      <c r="AI397" s="2" t="inlineStr">
        <is>
          <t>3</t>
        </is>
      </c>
      <c r="AJ397" s="2" t="inlineStr">
        <is>
          <t/>
        </is>
      </c>
      <c r="AK397" t="inlineStr">
        <is>
          <t>muude komponentide ülesandeid või neile lähedasi ülesandeid täitvate lisakomponentide olemasolu süsteemis tõrgete vältimiseks või neist toibumiseks</t>
        </is>
      </c>
      <c r="AL397" s="2" t="inlineStr">
        <is>
          <t>redundanssi|
varakapasiteetti</t>
        </is>
      </c>
      <c r="AM397" s="2" t="inlineStr">
        <is>
          <t>3|
3</t>
        </is>
      </c>
      <c r="AN397" s="2" t="inlineStr">
        <is>
          <t xml:space="preserve">|
</t>
        </is>
      </c>
      <c r="AO397" t="inlineStr">
        <is>
          <t>vaihtoehtoiset tai lisäjärjestelmät, alajärjestelmät, resurssit tai prosessit, joilla pidetään kokonaistoimivuuden tiettyä tasoa, kun toinen järjestelmä, alajärjestelmä, resurssi tai prosessi ei ole enää käytettävissä</t>
        </is>
      </c>
      <c r="AP397" s="2" t="inlineStr">
        <is>
          <t>redondance informatique|
redondance|
capacité redondante</t>
        </is>
      </c>
      <c r="AQ397" s="2" t="inlineStr">
        <is>
          <t>3|
3|
2</t>
        </is>
      </c>
      <c r="AR397" s="2" t="inlineStr">
        <is>
          <t xml:space="preserve">|
|
</t>
        </is>
      </c>
      <c r="AS397" t="inlineStr">
        <is>
          <t>duplication de composants ou de données essentielles
d'un système, qui vise à assurer la continuité de la fonction
informatique, en cas de défaillance d’un élément de l’infrastructure</t>
        </is>
      </c>
      <c r="AT397" t="inlineStr">
        <is>
          <t/>
        </is>
      </c>
      <c r="AU397" t="inlineStr">
        <is>
          <t/>
        </is>
      </c>
      <c r="AV397" t="inlineStr">
        <is>
          <t/>
        </is>
      </c>
      <c r="AW397" t="inlineStr">
        <is>
          <t/>
        </is>
      </c>
      <c r="AX397" s="2" t="inlineStr">
        <is>
          <t>redundantna infrastruktura</t>
        </is>
      </c>
      <c r="AY397" s="2" t="inlineStr">
        <is>
          <t>3</t>
        </is>
      </c>
      <c r="AZ397" s="2" t="inlineStr">
        <is>
          <t/>
        </is>
      </c>
      <c r="BA397" t="inlineStr">
        <is>
          <t/>
        </is>
      </c>
      <c r="BB397" s="2" t="inlineStr">
        <is>
          <t>redundáns kapacitás|
tartalékkapacitás</t>
        </is>
      </c>
      <c r="BC397" s="2" t="inlineStr">
        <is>
          <t>3|
3</t>
        </is>
      </c>
      <c r="BD397" s="2" t="inlineStr">
        <is>
          <t>|
proposed</t>
        </is>
      </c>
      <c r="BE397" t="inlineStr">
        <is>
          <t>pótlólagos vagy alternatív rendszerek, alrendszerek, eszközök vagy folyamatok, amelyek egy másik rendszer, alrendszer, eszköz vagy folyamat kiesése vagy hibája esetén fenntartják a működőképesség egy bizonyos szintjét</t>
        </is>
      </c>
      <c r="BF397" s="2" t="inlineStr">
        <is>
          <t>capacità ridondante|
ridondanza</t>
        </is>
      </c>
      <c r="BG397" s="2" t="inlineStr">
        <is>
          <t>3|
3</t>
        </is>
      </c>
      <c r="BH397" s="2" t="inlineStr">
        <is>
          <t xml:space="preserve">|
</t>
        </is>
      </c>
      <c r="BI397" t="inlineStr">
        <is>
          <t>presenza
in un sistema di più elementi che svolgono la stessa funzione in modo da
assicurarne il funzionamento anche in condizioni avverse</t>
        </is>
      </c>
      <c r="BJ397" s="2" t="inlineStr">
        <is>
          <t>atsarginiai pajėgumai</t>
        </is>
      </c>
      <c r="BK397" s="2" t="inlineStr">
        <is>
          <t>3</t>
        </is>
      </c>
      <c r="BL397" s="2" t="inlineStr">
        <is>
          <t/>
        </is>
      </c>
      <c r="BM397" t="inlineStr">
        <is>
          <t/>
        </is>
      </c>
      <c r="BN397" s="2" t="inlineStr">
        <is>
          <t>rezerves jauda</t>
        </is>
      </c>
      <c r="BO397" s="2" t="inlineStr">
        <is>
          <t>2</t>
        </is>
      </c>
      <c r="BP397" s="2" t="inlineStr">
        <is>
          <t/>
        </is>
      </c>
      <c r="BQ397" t="inlineStr">
        <is>
          <t/>
        </is>
      </c>
      <c r="BR397" s="2" t="inlineStr">
        <is>
          <t>kapaċità ridondanti|
ridondanza</t>
        </is>
      </c>
      <c r="BS397" s="2" t="inlineStr">
        <is>
          <t>3|
3</t>
        </is>
      </c>
      <c r="BT397" s="2" t="inlineStr">
        <is>
          <t xml:space="preserve">|
</t>
        </is>
      </c>
      <c r="BU397" t="inlineStr">
        <is>
          <t>sistemi, sottosistemi, jew assi addizzjonali jew alternattivi, jew proċessi li jżommu livell ta' funzjonalità globali f'każ ta' telf jew falliment ta' sistema, sottosistema jew assi oħra jew proċess</t>
        </is>
      </c>
      <c r="BV397" s="2" t="inlineStr">
        <is>
          <t>redundantie|
reservecapaciteit</t>
        </is>
      </c>
      <c r="BW397" s="2" t="inlineStr">
        <is>
          <t>3|
3</t>
        </is>
      </c>
      <c r="BX397" s="2" t="inlineStr">
        <is>
          <t xml:space="preserve">|
</t>
        </is>
      </c>
      <c r="BY397" t="inlineStr">
        <is>
          <t>uitvoering van een systeem waarbij bepaalde onderdelen meerdere keren aanwezig zijn, zodat het geheel goed blijft functioneren wanneer een onderdeel uitvalt</t>
        </is>
      </c>
      <c r="BZ397" s="2" t="inlineStr">
        <is>
          <t>nadmiarowe zdolności</t>
        </is>
      </c>
      <c r="CA397" s="2" t="inlineStr">
        <is>
          <t>3</t>
        </is>
      </c>
      <c r="CB397" s="2" t="inlineStr">
        <is>
          <t/>
        </is>
      </c>
      <c r="CC397" t="inlineStr">
        <is>
          <t/>
        </is>
      </c>
      <c r="CD397" s="2" t="inlineStr">
        <is>
          <t>capacidade redundante|
redundância</t>
        </is>
      </c>
      <c r="CE397" s="2" t="inlineStr">
        <is>
          <t>3|
3</t>
        </is>
      </c>
      <c r="CF397" s="2" t="inlineStr">
        <is>
          <t xml:space="preserve">|
</t>
        </is>
      </c>
      <c r="CG397" t="inlineStr">
        <is>
          <t>Sistemas, subsistemas, ativos ou processos adicionais ou alternativos que mantêm um certo grau de funcionalidade global em caso de perda ou avaria de outro sistema, subsistema, ativo ou processo.</t>
        </is>
      </c>
      <c r="CH397" s="2" t="inlineStr">
        <is>
          <t>capacitate redundantă|
redundanță</t>
        </is>
      </c>
      <c r="CI397" s="2" t="inlineStr">
        <is>
          <t>3|
3</t>
        </is>
      </c>
      <c r="CJ397" s="2" t="inlineStr">
        <is>
          <t xml:space="preserve">|
</t>
        </is>
      </c>
      <c r="CK397" t="inlineStr">
        <is>
          <t/>
        </is>
      </c>
      <c r="CL397" s="2" t="inlineStr">
        <is>
          <t>redundancia|
redundantná kapacita</t>
        </is>
      </c>
      <c r="CM397" s="2" t="inlineStr">
        <is>
          <t>3|
3</t>
        </is>
      </c>
      <c r="CN397" s="2" t="inlineStr">
        <is>
          <t xml:space="preserve">|
</t>
        </is>
      </c>
      <c r="CO397" t="inlineStr">
        <is>
          <t>dodatočné alebo alternatívne systémy, podsystémy, aktíva alebo procesy, ktoré zachovávajú určitý stupeň celkovej funkčnosti v prípade straty alebo zlyhania iného systému, podsystému, aktíva alebo procesu</t>
        </is>
      </c>
      <c r="CP397" s="2" t="inlineStr">
        <is>
          <t>redundantna zmogljivost</t>
        </is>
      </c>
      <c r="CQ397" s="2" t="inlineStr">
        <is>
          <t>2</t>
        </is>
      </c>
      <c r="CR397" s="2" t="inlineStr">
        <is>
          <t/>
        </is>
      </c>
      <c r="CS397" t="inlineStr">
        <is>
          <t/>
        </is>
      </c>
      <c r="CT397" s="2" t="inlineStr">
        <is>
          <t>reservkapacitet|
redundans</t>
        </is>
      </c>
      <c r="CU397" s="2" t="inlineStr">
        <is>
          <t>3|
3</t>
        </is>
      </c>
      <c r="CV397" s="2" t="inlineStr">
        <is>
          <t xml:space="preserve">|
</t>
        </is>
      </c>
      <c r="CW397" t="inlineStr">
        <is>
          <t/>
        </is>
      </c>
    </row>
    <row r="398">
      <c r="A398" s="1" t="str">
        <f>HYPERLINK("https://iate.europa.eu/entry/result/3599655/all", "3599655")</f>
        <v>3599655</v>
      </c>
      <c r="B398" t="inlineStr">
        <is>
          <t>EDUCATION AND COMMUNICATIONS</t>
        </is>
      </c>
      <c r="C398" t="inlineStr">
        <is>
          <t>EDUCATION AND COMMUNICATIONS|information technology and data processing</t>
        </is>
      </c>
      <c r="D398" t="inlineStr">
        <is>
          <t>yes</t>
        </is>
      </c>
      <c r="E398" t="inlineStr">
        <is>
          <t/>
        </is>
      </c>
      <c r="F398" s="2" t="inlineStr">
        <is>
          <t>присъединяване</t>
        </is>
      </c>
      <c r="G398" s="2" t="inlineStr">
        <is>
          <t>3</t>
        </is>
      </c>
      <c r="H398" s="2" t="inlineStr">
        <is>
          <t/>
        </is>
      </c>
      <c r="I398" t="inlineStr">
        <is>
          <t/>
        </is>
      </c>
      <c r="J398" s="2" t="inlineStr">
        <is>
          <t>onboarding|
proces přistoupení</t>
        </is>
      </c>
      <c r="K398" s="2" t="inlineStr">
        <is>
          <t>3|
3</t>
        </is>
      </c>
      <c r="L398" s="2" t="inlineStr">
        <is>
          <t xml:space="preserve">|
</t>
        </is>
      </c>
      <c r="M398" t="inlineStr">
        <is>
          <t>začlenění stávajících uživatelských dat nebo certifikátu, zařízení, serveru či entity do systému nebo sítě prostřednictvím procesu autentizace</t>
        </is>
      </c>
      <c r="N398" s="2" t="inlineStr">
        <is>
          <t>onboarding</t>
        </is>
      </c>
      <c r="O398" s="2" t="inlineStr">
        <is>
          <t>3</t>
        </is>
      </c>
      <c r="P398" s="2" t="inlineStr">
        <is>
          <t/>
        </is>
      </c>
      <c r="Q398" t="inlineStr">
        <is>
          <t/>
        </is>
      </c>
      <c r="R398" s="2" t="inlineStr">
        <is>
          <t>Aufnahmeverfahren</t>
        </is>
      </c>
      <c r="S398" s="2" t="inlineStr">
        <is>
          <t>3</t>
        </is>
      </c>
      <c r="T398" s="2" t="inlineStr">
        <is>
          <t/>
        </is>
      </c>
      <c r="U398" t="inlineStr">
        <is>
          <t/>
        </is>
      </c>
      <c r="V398" s="2" t="inlineStr">
        <is>
          <t>καταχώριση</t>
        </is>
      </c>
      <c r="W398" s="2" t="inlineStr">
        <is>
          <t>3</t>
        </is>
      </c>
      <c r="X398" s="2" t="inlineStr">
        <is>
          <t/>
        </is>
      </c>
      <c r="Y398" t="inlineStr">
        <is>
          <t>ενσωμάτωση υφιστάμενων στοιχείων χρήστη ή πιστοποιητικού, συσκευής, διακομιστή ή οντότητας σε σύστημα ή δίκτυο με τη χρήση διαδικασίας επαλήθευσης της ταυτότητας</t>
        </is>
      </c>
      <c r="Z398" s="2" t="inlineStr">
        <is>
          <t>onboarding</t>
        </is>
      </c>
      <c r="AA398" s="2" t="inlineStr">
        <is>
          <t>3</t>
        </is>
      </c>
      <c r="AB398" s="2" t="inlineStr">
        <is>
          <t/>
        </is>
      </c>
      <c r="AC398" t="inlineStr">
        <is>
          <t>integration of existing
user data or of a certificate, device, server or entity, into a system or network, using an
authentication process</t>
        </is>
      </c>
      <c r="AD398" s="2" t="inlineStr">
        <is>
          <t>incorporación</t>
        </is>
      </c>
      <c r="AE398" s="2" t="inlineStr">
        <is>
          <t>3</t>
        </is>
      </c>
      <c r="AF398" s="2" t="inlineStr">
        <is>
          <t/>
        </is>
      </c>
      <c r="AG398" t="inlineStr">
        <is>
          <t>Intagración de los datos de usuario existentes o de un certificado, dispositivo, servidor o entidad, en un sistema o red utilizando un procedimiento de autenticación.</t>
        </is>
      </c>
      <c r="AH398" s="2" t="inlineStr">
        <is>
          <t>kaasamine</t>
        </is>
      </c>
      <c r="AI398" s="2" t="inlineStr">
        <is>
          <t>3</t>
        </is>
      </c>
      <c r="AJ398" s="2" t="inlineStr">
        <is>
          <t/>
        </is>
      </c>
      <c r="AK398" t="inlineStr">
        <is>
          <t>identiteedihaldussüsteemidesse uute kasutajate või seadmete lisamine või
olemasolevate kasutajaõiguste uuendamine</t>
        </is>
      </c>
      <c r="AL398" s="2" t="inlineStr">
        <is>
          <t>liittyminen</t>
        </is>
      </c>
      <c r="AM398" s="2" t="inlineStr">
        <is>
          <t>3</t>
        </is>
      </c>
      <c r="AN398" s="2" t="inlineStr">
        <is>
          <t/>
        </is>
      </c>
      <c r="AO398" t="inlineStr">
        <is>
          <t>olemassa olevan käyttäjätiedon tai todistuksen, laitteen, palvelimen tai yksikön lisääminen järjestelmään tai verkkoon tunnistautumisprosessin avulla</t>
        </is>
      </c>
      <c r="AP398" s="2" t="inlineStr">
        <is>
          <t>enrôlement</t>
        </is>
      </c>
      <c r="AQ398" s="2" t="inlineStr">
        <is>
          <t>3</t>
        </is>
      </c>
      <c r="AR398" s="2" t="inlineStr">
        <is>
          <t/>
        </is>
      </c>
      <c r="AS398" t="inlineStr">
        <is>
          <t>intégration des données d'un utilisateur ou d'un certificat, d'un appareil, d'un serveur ou d'une entité dans un système ou un réseau, au moyen d'une procédure d'identification</t>
        </is>
      </c>
      <c r="AT398" t="inlineStr">
        <is>
          <t/>
        </is>
      </c>
      <c r="AU398" t="inlineStr">
        <is>
          <t/>
        </is>
      </c>
      <c r="AV398" t="inlineStr">
        <is>
          <t/>
        </is>
      </c>
      <c r="AW398" t="inlineStr">
        <is>
          <t/>
        </is>
      </c>
      <c r="AX398" s="2" t="inlineStr">
        <is>
          <t>priključivanje</t>
        </is>
      </c>
      <c r="AY398" s="2" t="inlineStr">
        <is>
          <t>3</t>
        </is>
      </c>
      <c r="AZ398" s="2" t="inlineStr">
        <is>
          <t/>
        </is>
      </c>
      <c r="BA398" t="inlineStr">
        <is>
          <t/>
        </is>
      </c>
      <c r="BB398" s="2" t="inlineStr">
        <is>
          <t>bevezetés</t>
        </is>
      </c>
      <c r="BC398" s="2" t="inlineStr">
        <is>
          <t>4</t>
        </is>
      </c>
      <c r="BD398" s="2" t="inlineStr">
        <is>
          <t/>
        </is>
      </c>
      <c r="BE398" t="inlineStr">
        <is>
          <t/>
        </is>
      </c>
      <c r="BF398" s="2" t="inlineStr">
        <is>
          <t>on-boarding</t>
        </is>
      </c>
      <c r="BG398" s="2" t="inlineStr">
        <is>
          <t>3</t>
        </is>
      </c>
      <c r="BH398" s="2" t="inlineStr">
        <is>
          <t/>
        </is>
      </c>
      <c r="BI398" t="inlineStr">
        <is>
          <t>procedura di identificazione e certificazione dell’identità di vuovi utenti di un sistema/rete</t>
        </is>
      </c>
      <c r="BJ398" s="2" t="inlineStr">
        <is>
          <t>prijungimas</t>
        </is>
      </c>
      <c r="BK398" s="2" t="inlineStr">
        <is>
          <t>2</t>
        </is>
      </c>
      <c r="BL398" s="2" t="inlineStr">
        <is>
          <t/>
        </is>
      </c>
      <c r="BM398" t="inlineStr">
        <is>
          <t/>
        </is>
      </c>
      <c r="BN398" s="2" t="inlineStr">
        <is>
          <t>pievienošana</t>
        </is>
      </c>
      <c r="BO398" s="2" t="inlineStr">
        <is>
          <t>3</t>
        </is>
      </c>
      <c r="BP398" s="2" t="inlineStr">
        <is>
          <t/>
        </is>
      </c>
      <c r="BQ398" t="inlineStr">
        <is>
          <t/>
        </is>
      </c>
      <c r="BR398" s="2" t="inlineStr">
        <is>
          <t>onboarding</t>
        </is>
      </c>
      <c r="BS398" s="2" t="inlineStr">
        <is>
          <t>3</t>
        </is>
      </c>
      <c r="BT398" s="2" t="inlineStr">
        <is>
          <t/>
        </is>
      </c>
      <c r="BU398" t="inlineStr">
        <is>
          <t>l-integrazzjoni ta' &lt;i&gt;data &lt;/i&gt;tal-utent eżistenti jew ta' ċertifikat, apparat, server jew entità, f'sistema jew f'network, bl-użu ta' proċess tal-awtentikazzjoni</t>
        </is>
      </c>
      <c r="BV398" s="2" t="inlineStr">
        <is>
          <t>aansluitprocedure|
onboarding</t>
        </is>
      </c>
      <c r="BW398" s="2" t="inlineStr">
        <is>
          <t>3|
3</t>
        </is>
      </c>
      <c r="BX398" s="2" t="inlineStr">
        <is>
          <t xml:space="preserve">|
</t>
        </is>
      </c>
      <c r="BY398" t="inlineStr">
        <is>
          <t>integratie van gegevens over een nieuwe of bestaande gebruiker of van een certificaat, toestel, server of entiteit in een systeem of netwerk via authenticatie</t>
        </is>
      </c>
      <c r="BZ398" s="2" t="inlineStr">
        <is>
          <t>rejestracja|
onboarding</t>
        </is>
      </c>
      <c r="CA398" s="2" t="inlineStr">
        <is>
          <t>3|
3</t>
        </is>
      </c>
      <c r="CB398" s="2" t="inlineStr">
        <is>
          <t xml:space="preserve">|
</t>
        </is>
      </c>
      <c r="CC398" t="inlineStr">
        <is>
          <t>proces, w którym nowe urządzenia lub nowy użytkownik uzyskuje po raz pierwszy dostęp do sieci przedsiębiorstwa po uwierzytelnieniu</t>
        </is>
      </c>
      <c r="CD398" s="2" t="inlineStr">
        <is>
          <t>integração</t>
        </is>
      </c>
      <c r="CE398" s="2" t="inlineStr">
        <is>
          <t>3</t>
        </is>
      </c>
      <c r="CF398" s="2" t="inlineStr">
        <is>
          <t/>
        </is>
      </c>
      <c r="CG398" t="inlineStr">
        <is>
          <t>Integração de dados de utilizador existentes ou de certificados dispositivos, servidores ou entidades num sistema ou rede, utilizando um processo de autenticação.</t>
        </is>
      </c>
      <c r="CH398" s="2" t="inlineStr">
        <is>
          <t>integrare</t>
        </is>
      </c>
      <c r="CI398" s="2" t="inlineStr">
        <is>
          <t>3</t>
        </is>
      </c>
      <c r="CJ398" s="2" t="inlineStr">
        <is>
          <t/>
        </is>
      </c>
      <c r="CK398" t="inlineStr">
        <is>
          <t/>
        </is>
      </c>
      <c r="CL398" s="2" t="inlineStr">
        <is>
          <t>onboarding|
nadviazanie spolupráce|
nasadzovanie</t>
        </is>
      </c>
      <c r="CM398" s="2" t="inlineStr">
        <is>
          <t>2|
2|
2</t>
        </is>
      </c>
      <c r="CN398" s="2" t="inlineStr">
        <is>
          <t xml:space="preserve">|
|
</t>
        </is>
      </c>
      <c r="CO398" t="inlineStr">
        <is>
          <t>integrácia existujúcich používateľských údajov alebo certifikátu, zariadenia, servra alebo subjektu do systému alebo siete pomocou autentifikačného procesu</t>
        </is>
      </c>
      <c r="CP398" s="2" t="inlineStr">
        <is>
          <t>vstopanje</t>
        </is>
      </c>
      <c r="CQ398" s="2" t="inlineStr">
        <is>
          <t>3</t>
        </is>
      </c>
      <c r="CR398" s="2" t="inlineStr">
        <is>
          <t/>
        </is>
      </c>
      <c r="CS398" t="inlineStr">
        <is>
          <t/>
        </is>
      </c>
      <c r="CT398" s="2" t="inlineStr">
        <is>
          <t>onboarding</t>
        </is>
      </c>
      <c r="CU398" s="2" t="inlineStr">
        <is>
          <t>3</t>
        </is>
      </c>
      <c r="CV398" s="2" t="inlineStr">
        <is>
          <t/>
        </is>
      </c>
      <c r="CW398" t="inlineStr">
        <is>
          <t/>
        </is>
      </c>
    </row>
    <row r="399">
      <c r="A399" s="1" t="str">
        <f>HYPERLINK("https://iate.europa.eu/entry/result/3599505/all", "3599505")</f>
        <v>3599505</v>
      </c>
      <c r="B399" t="inlineStr">
        <is>
          <t>EDUCATION AND COMMUNICATIONS;TRADE</t>
        </is>
      </c>
      <c r="C399" t="inlineStr">
        <is>
          <t>EDUCATION AND COMMUNICATIONS|information technology and data processing|data processing;EDUCATION AND COMMUNICATIONS|communications|communications industry|information technology;TRADE|marketing|commercial transaction|sale|distance selling|electronic commerce|electronic signature</t>
        </is>
      </c>
      <c r="D399" t="inlineStr">
        <is>
          <t>yes</t>
        </is>
      </c>
      <c r="E399" t="inlineStr">
        <is>
          <t/>
        </is>
      </c>
      <c r="F399" s="2" t="inlineStr">
        <is>
          <t>CBOR Web Token|
CWT</t>
        </is>
      </c>
      <c r="G399" s="2" t="inlineStr">
        <is>
          <t>3|
3</t>
        </is>
      </c>
      <c r="H399" s="2" t="inlineStr">
        <is>
          <t xml:space="preserve">|
</t>
        </is>
      </c>
      <c r="I399" t="inlineStr">
        <is>
          <t/>
        </is>
      </c>
      <c r="J399" s="2" t="inlineStr">
        <is>
          <t>CWT|
webový token CBOR|
CBOR Web Token</t>
        </is>
      </c>
      <c r="K399" s="2" t="inlineStr">
        <is>
          <t>3|
3|
3</t>
        </is>
      </c>
      <c r="L399" s="2" t="inlineStr">
        <is>
          <t xml:space="preserve">|
|
</t>
        </is>
      </c>
      <c r="M399" t="inlineStr">
        <is>
          <t>formát &lt;a href="https://iate.europa.eu/entry/slideshow/1630501259447/3599503/cs" target="_blank"&gt;CBOR&lt;/a&gt; s digitálním podpisem &lt;a href="https://iate.europa.eu/entry/slideshow/1630501285061/3599504/cs" target="_blank"&gt;COSE&lt;/a&gt; pro strukturování a kódování informačního obsahu</t>
        </is>
      </c>
      <c r="N399" s="2" t="inlineStr">
        <is>
          <t>CWT|
CBOR Web Token</t>
        </is>
      </c>
      <c r="O399" s="2" t="inlineStr">
        <is>
          <t>3|
3</t>
        </is>
      </c>
      <c r="P399" s="2" t="inlineStr">
        <is>
          <t xml:space="preserve">|
</t>
        </is>
      </c>
      <c r="Q399" t="inlineStr">
        <is>
          <t/>
        </is>
      </c>
      <c r="R399" s="2" t="inlineStr">
        <is>
          <t>CBOR Web Token|
CWT</t>
        </is>
      </c>
      <c r="S399" s="2" t="inlineStr">
        <is>
          <t>3|
3</t>
        </is>
      </c>
      <c r="T399" s="2" t="inlineStr">
        <is>
          <t xml:space="preserve">|
</t>
        </is>
      </c>
      <c r="U399" t="inlineStr">
        <is>
          <t/>
        </is>
      </c>
      <c r="V399" s="2" t="inlineStr">
        <is>
          <t>διακριτικό Web CBOR|
CWT</t>
        </is>
      </c>
      <c r="W399" s="2" t="inlineStr">
        <is>
          <t>3|
3</t>
        </is>
      </c>
      <c r="X399" s="2" t="inlineStr">
        <is>
          <t xml:space="preserve">|
</t>
        </is>
      </c>
      <c r="Y399" t="inlineStr">
        <is>
          <t>συμπαγές μέσο για την αναπαράσταση δηλώσεων ώστε αυτές να διαβιβάζονται μεταξύ δύο μερών</t>
        </is>
      </c>
      <c r="Z399" s="2" t="inlineStr">
        <is>
          <t>CWT|
CBOR Web Token</t>
        </is>
      </c>
      <c r="AA399" s="2" t="inlineStr">
        <is>
          <t>3|
3</t>
        </is>
      </c>
      <c r="AB399" s="2" t="inlineStr">
        <is>
          <t xml:space="preserve">|
</t>
        </is>
      </c>
      <c r="AC399" t="inlineStr">
        <is>
          <t>compact means of representing claims to be
 transferred between two parties</t>
        </is>
      </c>
      <c r="AD399" s="2" t="inlineStr">
        <is>
          <t>CBOR Web Token</t>
        </is>
      </c>
      <c r="AE399" s="2" t="inlineStr">
        <is>
          <t>3</t>
        </is>
      </c>
      <c r="AF399" s="2" t="inlineStr">
        <is>
          <t/>
        </is>
      </c>
      <c r="AG399" t="inlineStr">
        <is>
          <t>&lt;a href="https://iate.europa.eu/entry/result/894589/es" target="_blank"&gt;Testigo &lt;/a&gt;web &lt;a href="https://iate.europa.eu/entry/result/3599754/es" target="_blank"&gt;JSON &lt;/a&gt;codificado en &lt;a href="https://iate.europa.eu/entry/result/3599503/es" target="_blank"&gt;Representación Concisa de Objetos Binarios (CBOR)&lt;/a&gt;.</t>
        </is>
      </c>
      <c r="AH399" s="2" t="inlineStr">
        <is>
          <t>CBOR Web Token|
CWT</t>
        </is>
      </c>
      <c r="AI399" s="2" t="inlineStr">
        <is>
          <t>2|
3</t>
        </is>
      </c>
      <c r="AJ399" s="2" t="inlineStr">
        <is>
          <t xml:space="preserve">|
</t>
        </is>
      </c>
      <c r="AK399" t="inlineStr">
        <is>
          <t>last, mis on ehitatud üles ja kodeeritud CBOR-kujul COSE-vormingus digiallkirjaga</t>
        </is>
      </c>
      <c r="AL399" s="2" t="inlineStr">
        <is>
          <t>CBOR Web Token|
CWT</t>
        </is>
      </c>
      <c r="AM399" s="2" t="inlineStr">
        <is>
          <t>3|
3</t>
        </is>
      </c>
      <c r="AN399" s="2" t="inlineStr">
        <is>
          <t xml:space="preserve">|
</t>
        </is>
      </c>
      <c r="AO399" t="inlineStr">
        <is>
          <t/>
        </is>
      </c>
      <c r="AP399" s="2" t="inlineStr">
        <is>
          <t>jeton CBOR pour la toile|
CWT</t>
        </is>
      </c>
      <c r="AQ399" s="2" t="inlineStr">
        <is>
          <t>3|
3</t>
        </is>
      </c>
      <c r="AR399" s="2" t="inlineStr">
        <is>
          <t xml:space="preserve">|
</t>
        </is>
      </c>
      <c r="AS399" t="inlineStr">
        <is>
          <t>moyen compact d'échanger des revendications, codées en &lt;a href="https://iate.europa.eu/entry/result/3599503/fr" target="_blank"&gt;CBOR&lt;/a&gt;, entre deux parties concernées</t>
        </is>
      </c>
      <c r="AT399" s="2" t="inlineStr">
        <is>
          <t>Téacschomhartha Gréasáin CBOR</t>
        </is>
      </c>
      <c r="AU399" s="2" t="inlineStr">
        <is>
          <t>3</t>
        </is>
      </c>
      <c r="AV399" s="2" t="inlineStr">
        <is>
          <t/>
        </is>
      </c>
      <c r="AW399" t="inlineStr">
        <is>
          <t/>
        </is>
      </c>
      <c r="AX399" s="2" t="inlineStr">
        <is>
          <t>CBR-ov &lt;i&gt;web&lt;/i&gt;-token</t>
        </is>
      </c>
      <c r="AY399" s="2" t="inlineStr">
        <is>
          <t>3</t>
        </is>
      </c>
      <c r="AZ399" s="2" t="inlineStr">
        <is>
          <t/>
        </is>
      </c>
      <c r="BA399" t="inlineStr">
        <is>
          <t/>
        </is>
      </c>
      <c r="BB399" s="2" t="inlineStr">
        <is>
          <t>CBOR webes token</t>
        </is>
      </c>
      <c r="BC399" s="2" t="inlineStr">
        <is>
          <t>3</t>
        </is>
      </c>
      <c r="BD399" s="2" t="inlineStr">
        <is>
          <t/>
        </is>
      </c>
      <c r="BE399" t="inlineStr">
        <is>
          <t/>
        </is>
      </c>
      <c r="BF399" s="2" t="inlineStr">
        <is>
          <t>CBOR Web Token|
CWT</t>
        </is>
      </c>
      <c r="BG399" s="2" t="inlineStr">
        <is>
          <t>3|
3</t>
        </is>
      </c>
      <c r="BH399" s="2" t="inlineStr">
        <is>
          <t xml:space="preserve">|
</t>
        </is>
      </c>
      <c r="BI399" t="inlineStr">
        <is>
          <t/>
        </is>
      </c>
      <c r="BJ399" s="2" t="inlineStr">
        <is>
          <t>CBOR prieigos raktas</t>
        </is>
      </c>
      <c r="BK399" s="2" t="inlineStr">
        <is>
          <t>2</t>
        </is>
      </c>
      <c r="BL399" s="2" t="inlineStr">
        <is>
          <t/>
        </is>
      </c>
      <c r="BM399" t="inlineStr">
        <is>
          <t/>
        </is>
      </c>
      <c r="BN399" s="2" t="inlineStr">
        <is>
          <t>&lt;i&gt;CBOR &lt;/i&gt;tīmekļa marķieris|
&lt;i&gt;CWT&lt;/i&gt;</t>
        </is>
      </c>
      <c r="BO399" s="2" t="inlineStr">
        <is>
          <t>3|
3</t>
        </is>
      </c>
      <c r="BP399" s="2" t="inlineStr">
        <is>
          <t xml:space="preserve">|
</t>
        </is>
      </c>
      <c r="BQ399" t="inlineStr">
        <is>
          <t/>
        </is>
      </c>
      <c r="BR399" s="2" t="inlineStr">
        <is>
          <t>CWT|
CBOR Web Token</t>
        </is>
      </c>
      <c r="BS399" s="2" t="inlineStr">
        <is>
          <t>3|
3</t>
        </is>
      </c>
      <c r="BT399" s="2" t="inlineStr">
        <is>
          <t xml:space="preserve">|
</t>
        </is>
      </c>
      <c r="BU399" t="inlineStr">
        <is>
          <t>mezz kumpatt għar-rappreżentazzjoni ta' claims li jridu jiġu trasferiti bejn żewġ partijiet</t>
        </is>
      </c>
      <c r="BV399" s="2" t="inlineStr">
        <is>
          <t>CBOR web token|
CWT</t>
        </is>
      </c>
      <c r="BW399" s="2" t="inlineStr">
        <is>
          <t>3|
3</t>
        </is>
      </c>
      <c r="BX399" s="2" t="inlineStr">
        <is>
          <t xml:space="preserve">|
</t>
        </is>
      </c>
      <c r="BY399" t="inlineStr">
        <is>
          <t>compacte manier om claims, gecodeerd in concise binary object representation (CBOR), uit te wisselen tussen twee partijen in een informatiesysteem waarbij CBOR object signing and encryption (COSE) wordt gebruikt ter beveiliging</t>
        </is>
      </c>
      <c r="BZ399" s="2" t="inlineStr">
        <is>
          <t>token sieciowy CBOR</t>
        </is>
      </c>
      <c r="CA399" s="2" t="inlineStr">
        <is>
          <t>3</t>
        </is>
      </c>
      <c r="CB399" s="2" t="inlineStr">
        <is>
          <t/>
        </is>
      </c>
      <c r="CC399" t="inlineStr">
        <is>
          <t>ładunek zorganizowany i zakodowany w formacie CBOR z podpisem cyfrowym w formacie COSE</t>
        </is>
      </c>
      <c r="CD399" s="2" t="inlineStr">
        <is>
          <t>CBOR Web Token</t>
        </is>
      </c>
      <c r="CE399" s="2" t="inlineStr">
        <is>
          <t>3</t>
        </is>
      </c>
      <c r="CF399" s="2" t="inlineStr">
        <is>
          <t/>
        </is>
      </c>
      <c r="CG399" t="inlineStr">
        <is>
          <t>Representação compactada das afirmações a transferir entre duas partes.</t>
        </is>
      </c>
      <c r="CH399" s="2" t="inlineStr">
        <is>
          <t>CWT|
token web CBOR</t>
        </is>
      </c>
      <c r="CI399" s="2" t="inlineStr">
        <is>
          <t>3|
3</t>
        </is>
      </c>
      <c r="CJ399" s="2" t="inlineStr">
        <is>
          <t xml:space="preserve">|
</t>
        </is>
      </c>
      <c r="CK399" t="inlineStr">
        <is>
          <t/>
        </is>
      </c>
      <c r="CL399" s="2" t="inlineStr">
        <is>
          <t>webový token CBOR|
CWT</t>
        </is>
      </c>
      <c r="CM399" s="2" t="inlineStr">
        <is>
          <t>3|
3</t>
        </is>
      </c>
      <c r="CN399" s="2" t="inlineStr">
        <is>
          <t xml:space="preserve">|
</t>
        </is>
      </c>
      <c r="CO399" t="inlineStr">
        <is>
          <t>formát &lt;a href="https://iate.europa.eu/entry/slideshow/1636022590509/3599503/sk" target="_blank"&gt;CBOR&lt;/a&gt; s digitálnym podpisom COSE na štruktúrovanie a kódovanie nosného obsahu</t>
        </is>
      </c>
      <c r="CP399" s="2" t="inlineStr">
        <is>
          <t>spletni žeton za CBOR|
CWT</t>
        </is>
      </c>
      <c r="CQ399" s="2" t="inlineStr">
        <is>
          <t>3|
3</t>
        </is>
      </c>
      <c r="CR399" s="2" t="inlineStr">
        <is>
          <t xml:space="preserve">|
</t>
        </is>
      </c>
      <c r="CS399" t="inlineStr">
        <is>
          <t/>
        </is>
      </c>
      <c r="CT399" s="2" t="inlineStr">
        <is>
          <t>CBOR Web Token|
CWT</t>
        </is>
      </c>
      <c r="CU399" s="2" t="inlineStr">
        <is>
          <t>3|
3</t>
        </is>
      </c>
      <c r="CV399" s="2" t="inlineStr">
        <is>
          <t xml:space="preserve">|
</t>
        </is>
      </c>
      <c r="CW399" t="inlineStr">
        <is>
          <t/>
        </is>
      </c>
    </row>
    <row r="400">
      <c r="A400" s="1" t="str">
        <f>HYPERLINK("https://iate.europa.eu/entry/result/3547000/all", "3547000")</f>
        <v>3547000</v>
      </c>
      <c r="B400" t="inlineStr">
        <is>
          <t>EDUCATION AND COMMUNICATIONS</t>
        </is>
      </c>
      <c r="C400" t="inlineStr">
        <is>
          <t>EDUCATION AND COMMUNICATIONS|information technology and data processing</t>
        </is>
      </c>
      <c r="D400" t="inlineStr">
        <is>
          <t>yes</t>
        </is>
      </c>
      <c r="E400" t="inlineStr">
        <is>
          <t/>
        </is>
      </c>
      <c r="F400" s="2" t="inlineStr">
        <is>
          <t>схема за електронна идентификация</t>
        </is>
      </c>
      <c r="G400" s="2" t="inlineStr">
        <is>
          <t>3</t>
        </is>
      </c>
      <c r="H400" s="2" t="inlineStr">
        <is>
          <t/>
        </is>
      </c>
      <c r="I400" t="inlineStr">
        <is>
          <t>система за електронна идентификация, при
която средства за електронна идентификация се издават на физически или
юридически лица, или физически лица, представляващи юридически лица</t>
        </is>
      </c>
      <c r="J400" s="2" t="inlineStr">
        <is>
          <t>systém elektronické identifikace</t>
        </is>
      </c>
      <c r="K400" s="2" t="inlineStr">
        <is>
          <t>3</t>
        </is>
      </c>
      <c r="L400" s="2" t="inlineStr">
        <is>
          <t/>
        </is>
      </c>
      <c r="M400" t="inlineStr">
        <is>
          <t>systém pro&lt;a href="https://iate.europa.eu/entry/result/3533518/cs" target="_blank"&gt; elektronickou identifikaci&lt;/a&gt;, na jehož základě jsou fyzickým či právnickým osobám nebo fyzickým osobám zastupujícím právnické osoby vydávány&lt;a href="https://iate.europa.eu/entry/result/3599574/cs" target="_blank"&gt; prostředky pro elektronickou identifikaci&lt;/a&gt;</t>
        </is>
      </c>
      <c r="N400" s="2" t="inlineStr">
        <is>
          <t>elektronisk identifikationsordning</t>
        </is>
      </c>
      <c r="O400" s="2" t="inlineStr">
        <is>
          <t>3</t>
        </is>
      </c>
      <c r="P400" s="2" t="inlineStr">
        <is>
          <t/>
        </is>
      </c>
      <c r="Q400" t="inlineStr">
        <is>
          <t>system til &lt;a href="https://iate.europa.eu/entry/result/3533518/da" target="_blank"&gt;elektronisk identifikation&lt;/a&gt;, som led i hvilket der udstedes &lt;a href="https://iate.europa.eu/entry/result/3599574/da" target="_blank"&gt;elektroniske identifikationsmidler&lt;/a&gt; til fysiske eller &lt;a href="https://iate.europa.eu/entry/result/773955/da" target="_blank"&gt;juridiske personer&lt;/a&gt; eller &lt;a href="https://iate.europa.eu/entry/result/773956/da" target="_blank"&gt;fysiske personer&lt;/a&gt;, der repræsenterer juridiske personer</t>
        </is>
      </c>
      <c r="R400" s="2" t="inlineStr">
        <is>
          <t>elektronisches Identifizierungssystem</t>
        </is>
      </c>
      <c r="S400" s="2" t="inlineStr">
        <is>
          <t>3</t>
        </is>
      </c>
      <c r="T400" s="2" t="inlineStr">
        <is>
          <t/>
        </is>
      </c>
      <c r="U400" t="inlineStr">
        <is>
          <t>System für die elektronische Identifizierung, in dessen Rahmen natürlichen oder juristischen Personen oder natürlichen Personen, die juristische Personen vertreten, elektronische Identifizierungsmittel ausgestellt werden</t>
        </is>
      </c>
      <c r="V400" s="2" t="inlineStr">
        <is>
          <t>σύστημα ηλεκτρονικής ταυτοποίησης</t>
        </is>
      </c>
      <c r="W400" s="2" t="inlineStr">
        <is>
          <t>3</t>
        </is>
      </c>
      <c r="X400" s="2" t="inlineStr">
        <is>
          <t/>
        </is>
      </c>
      <c r="Y400" t="inlineStr">
        <is>
          <t>σύστημα &lt;a href="https://iate.europa.eu/entry/result/3533518/en-el" target="_blank"&gt;ηλεκτρονικής ταυτοποίησης&lt;/a&gt; στο πλαίσιο του οποίου εκδίδονται &lt;a href="https://iate.europa.eu/entry/result/3599574/en-el" target="_blank"&gt;μέσα ηλεκτρονικής ταυτοποίησης&lt;/a&gt; σε φυσικά ή &lt;a href="https://iate.europa.eu/entry/result/773955/en-el" target="_blank"&gt;νομικά πρόσωπα&lt;/a&gt;, ή σε &lt;a href="https://iate.europa.eu/entry/result/773956/en-el" target="_blank"&gt;φυσικά πρόσωπα&lt;/a&gt; που εκπροσωπούν νομικά πρόσωπα</t>
        </is>
      </c>
      <c r="Z400" s="2" t="inlineStr">
        <is>
          <t>electronic identification scheme</t>
        </is>
      </c>
      <c r="AA400" s="2" t="inlineStr">
        <is>
          <t>3</t>
        </is>
      </c>
      <c r="AB400" s="2" t="inlineStr">
        <is>
          <t/>
        </is>
      </c>
      <c r="AC400" t="inlineStr">
        <is>
          <t>system for &lt;a href="https://iate.europa.eu/entry/result/3533518/en" target="_blank"&gt;electronic identification&lt;/a&gt; under which &lt;a href="https://iate.europa.eu/entry/result/3599574/en" target="_blank"&gt;electronic identification means&lt;/a&gt;, are issued to natural or &lt;a href="https://iate.europa.eu/entry/result/773955/en" target="_blank"&gt;legal persons&lt;/a&gt; or &lt;a href="https://iate.europa.eu/entry/result/773956/en" target="_blank"&gt;natural persons &lt;/a&gt;representing legal persons</t>
        </is>
      </c>
      <c r="AD400" s="2" t="inlineStr">
        <is>
          <t>sistema de identificación electrónica</t>
        </is>
      </c>
      <c r="AE400" s="2" t="inlineStr">
        <is>
          <t>3</t>
        </is>
      </c>
      <c r="AF400" s="2" t="inlineStr">
        <is>
          <t/>
        </is>
      </c>
      <c r="AG400" t="inlineStr">
        <is>
          <t>Régimen para la &lt;a href="https://iate.europa.eu/entry/result/3533518/es" target="_blank"&gt;identificación electrónica&lt;/a&gt; en virtud del cual se expiden
&lt;a href="https://iate.europa.eu/entry/result/3599574/es" target="_blank"&gt; medios de identificación electrónica&lt;/a&gt; a las &lt;a href="https://iate.europa.eu/entry/result/773956/es" target="_blank"&gt;personas físicas&lt;/a&gt; o &lt;a href="https://iate.europa.eu/entry/result/773955/es" target="_blank"&gt;jurídicas &lt;/a&gt;o a una persona física que representa a una persona jurídica.</t>
        </is>
      </c>
      <c r="AH400" s="2" t="inlineStr">
        <is>
          <t>e-identimise süsteem</t>
        </is>
      </c>
      <c r="AI400" s="2" t="inlineStr">
        <is>
          <t>3</t>
        </is>
      </c>
      <c r="AJ400" s="2" t="inlineStr">
        <is>
          <t/>
        </is>
      </c>
      <c r="AK400" t="inlineStr">
        <is>
          <t>&lt;i&gt;e-identimiseks&lt;/i&gt; &lt;a href="/entry/result/3533518/all" id="ENTRY_TO_ENTRY_CONVERTER" target="_blank"&gt;IATE:3533518&lt;/a&gt; vajalik süsteem, mille raames väljastatakse&lt;i&gt; e-identimise vahendeid&lt;/i&gt; &lt;a href="/entry/result/3599574/all" id="ENTRY_TO_ENTRY_CONVERTER" target="_blank"&gt;IATE:3599574&lt;/a&gt; füüsilistele või juriidilistele isikutele või juriidilist isikut esindavatele füüsilistele isikutele</t>
        </is>
      </c>
      <c r="AL400" s="2" t="inlineStr">
        <is>
          <t>sähköisen tunnistamisen järjestelmä</t>
        </is>
      </c>
      <c r="AM400" s="2" t="inlineStr">
        <is>
          <t>3</t>
        </is>
      </c>
      <c r="AN400" s="2" t="inlineStr">
        <is>
          <t/>
        </is>
      </c>
      <c r="AO400" t="inlineStr">
        <is>
          <t>sähköiseen tunnistamiseen liittyvä järjestelmä, jonka puitteissa sähköisen tunnistamisen menetelmiä myönnetään luonnollisille henkilöille, oikeushenkilöille tai oikeushenkilöä edustaville luonnollisille henkilöille</t>
        </is>
      </c>
      <c r="AP400" s="2" t="inlineStr">
        <is>
          <t>schéma d'identification électronique</t>
        </is>
      </c>
      <c r="AQ400" s="2" t="inlineStr">
        <is>
          <t>3</t>
        </is>
      </c>
      <c r="AR400" s="2" t="inlineStr">
        <is>
          <t/>
        </is>
      </c>
      <c r="AS400" t="inlineStr">
        <is>
          <t>système pour l’identification 
électronique en vertu duquel des moyens d’identification électronique 
sont délivrés à des personnes physiques ou morales ou à des personnes 
physiques représentant des personnes morales</t>
        </is>
      </c>
      <c r="AT400" s="2" t="inlineStr">
        <is>
          <t>scéim ríomh-shainaitheantais</t>
        </is>
      </c>
      <c r="AU400" s="2" t="inlineStr">
        <is>
          <t>3</t>
        </is>
      </c>
      <c r="AV400" s="2" t="inlineStr">
        <is>
          <t/>
        </is>
      </c>
      <c r="AW400" t="inlineStr">
        <is>
          <t>córas chun ríomh-shainaitheantas a dhéanamh lena ndéantar modhanna ríomh-shainaitheantais a eisiúint do dhaoine nádúrtha nó dlítheanach nó do dhaoine nádúrtha a bhfuil ionadaíocht á déanamh acu ar dhaoine dlítheanacha</t>
        </is>
      </c>
      <c r="AX400" s="2" t="inlineStr">
        <is>
          <t>sustav elektroničke identifikacije</t>
        </is>
      </c>
      <c r="AY400" s="2" t="inlineStr">
        <is>
          <t>2</t>
        </is>
      </c>
      <c r="AZ400" s="2" t="inlineStr">
        <is>
          <t/>
        </is>
      </c>
      <c r="BA400" t="inlineStr">
        <is>
          <t>sustav za elektroničku identifikaciju u okviru kojega se izdaju sredstva elektroničke identifikacije fizičkim ili pravnim osobama ili fizičkim osobama koje predstavljaju pravne osobe</t>
        </is>
      </c>
      <c r="BB400" s="2" t="inlineStr">
        <is>
          <t>elektronikus azonosítási rendszer</t>
        </is>
      </c>
      <c r="BC400" s="2" t="inlineStr">
        <is>
          <t>4</t>
        </is>
      </c>
      <c r="BD400" s="2" t="inlineStr">
        <is>
          <t/>
        </is>
      </c>
      <c r="BE400" t="inlineStr">
        <is>
          <t>elektronikus azonosításra [ &lt;a href="/entry/result/3533518/all" id="ENTRY_TO_ENTRY_CONVERTER" target="_blank"&gt;IATE:3533518&lt;/a&gt; ] alkalmas rendszer, amelynek keretében természetes vagy jogi személy, illetve egy jogi személyt képviselő természetes személy számára elektronikus azonosító eszközöket bocsátanak ki</t>
        </is>
      </c>
      <c r="BF400" s="2" t="inlineStr">
        <is>
          <t>regime di identificazione elettronica</t>
        </is>
      </c>
      <c r="BG400" s="2" t="inlineStr">
        <is>
          <t>3</t>
        </is>
      </c>
      <c r="BH400" s="2" t="inlineStr">
        <is>
          <t/>
        </is>
      </c>
      <c r="BI400" t="inlineStr">
        <is>
          <t>sistema di 
&lt;i&gt;identificazione elettronica&lt;/i&gt; [ &lt;a href="/entry/result/3533518/all" id="ENTRY_TO_ENTRY_CONVERTER" target="_blank"&gt;IATE:3533518&lt;/a&gt; ] per cui si forniscono mezzi di identificazione elettronica alle persone fisiche o giuridiche, o alle persone fisiche che rappresentano persone giuridiche</t>
        </is>
      </c>
      <c r="BJ400" s="2" t="inlineStr">
        <is>
          <t>elektroninės atpažinties schema</t>
        </is>
      </c>
      <c r="BK400" s="2" t="inlineStr">
        <is>
          <t>3</t>
        </is>
      </c>
      <c r="BL400" s="2" t="inlineStr">
        <is>
          <t/>
        </is>
      </c>
      <c r="BM400" t="inlineStr">
        <is>
          <t>elektroninės atpažinties sistema, pagal kurią fiziniams ar juridiniams asmenims arba juridiniams asmenims atstovaujantiems fiziniams asmenims išduodamos elektroninės atpažinties priemonės</t>
        </is>
      </c>
      <c r="BN400" s="2" t="inlineStr">
        <is>
          <t>elektroniskās identifikācijas shēma</t>
        </is>
      </c>
      <c r="BO400" s="2" t="inlineStr">
        <is>
          <t>3</t>
        </is>
      </c>
      <c r="BP400" s="2" t="inlineStr">
        <is>
          <t/>
        </is>
      </c>
      <c r="BQ400" t="inlineStr">
        <is>
          <t>elektroniskās identifikācijas sistēma, kurā personām izsniedz elektroniskās identifikācijas līdzekļus</t>
        </is>
      </c>
      <c r="BR400" s="2" t="inlineStr">
        <is>
          <t>skema ta’ identifikazzjoni elettronika</t>
        </is>
      </c>
      <c r="BS400" s="2" t="inlineStr">
        <is>
          <t>3</t>
        </is>
      </c>
      <c r="BT400" s="2" t="inlineStr">
        <is>
          <t/>
        </is>
      </c>
      <c r="BU400" t="inlineStr">
        <is>
          <t>sistema għall-identifikazzjoni elettronika li skontha jinħarġu mezzi ta’ identifikazzjoni elettronika lil persuni fiżiċi jew persuni ġuridiċi, jew persuni fiżiċi li jkunu qed jirrappreżentaw persuni ġuridiċi</t>
        </is>
      </c>
      <c r="BV400" s="2" t="inlineStr">
        <is>
          <t>stelsel voor elektronische identificatie</t>
        </is>
      </c>
      <c r="BW400" s="2" t="inlineStr">
        <is>
          <t>3</t>
        </is>
      </c>
      <c r="BX400" s="2" t="inlineStr">
        <is>
          <t/>
        </is>
      </c>
      <c r="BY400" t="inlineStr">
        <is>
          <t>systeem voor elektronische identificatie waarbinnen elektronische identificatiemiddelen worden uitgegeven aan natuurlijke of rechtspersonen</t>
        </is>
      </c>
      <c r="BZ400" s="2" t="inlineStr">
        <is>
          <t>system identyfikacji elektronicznej</t>
        </is>
      </c>
      <c r="CA400" s="2" t="inlineStr">
        <is>
          <t>3</t>
        </is>
      </c>
      <c r="CB400" s="2" t="inlineStr">
        <is>
          <t/>
        </is>
      </c>
      <c r="CC400" t="inlineStr">
        <is>
          <t>system identyfikacji elektronicznej, w ramach którego wydaje się środki identyfikacji elektronicznej osobom fizycznym lub prawnym, lub osobom fizycznym reprezentującym osoby prawne</t>
        </is>
      </c>
      <c r="CD400" s="2" t="inlineStr">
        <is>
          <t>sistema de identificação eletrónica</t>
        </is>
      </c>
      <c r="CE400" s="2" t="inlineStr">
        <is>
          <t>3</t>
        </is>
      </c>
      <c r="CF400" s="2" t="inlineStr">
        <is>
          <t/>
        </is>
      </c>
      <c r="CG400" t="inlineStr">
        <is>
          <t>Sistema de identificação eletrónica ao abrigo do qual sejam produzidos meios de identificação eletrónica para as pessoas singulares ou coletivas, ou para as pessoas singulares que representem pessoas coletivas.</t>
        </is>
      </c>
      <c r="CH400" s="2" t="inlineStr">
        <is>
          <t>sistem de identificare electronică</t>
        </is>
      </c>
      <c r="CI400" s="2" t="inlineStr">
        <is>
          <t>3</t>
        </is>
      </c>
      <c r="CJ400" s="2" t="inlineStr">
        <is>
          <t/>
        </is>
      </c>
      <c r="CK400" t="inlineStr">
        <is>
          <t>sistem pentru &lt;a href="https://iate.europa.eu/entry/result/3533518" target="_blank"&gt;identificarea electronică&lt;time datetime="19.3.2020"&gt; (19.3.2020)&lt;/time&gt;&lt;/a&gt; în care sunt emise mijloace de identificare electronică pentru persoane fizice
sau juridice ori persoane fizice reprezentând persoane juridice</t>
        </is>
      </c>
      <c r="CL400" s="2" t="inlineStr">
        <is>
          <t>schéma elektronickej identifikácie</t>
        </is>
      </c>
      <c r="CM400" s="2" t="inlineStr">
        <is>
          <t>3</t>
        </is>
      </c>
      <c r="CN400" s="2" t="inlineStr">
        <is>
          <t/>
        </is>
      </c>
      <c r="CO400" t="inlineStr">
        <is>
          <t>systém, v rámci ktorého sa osobám vydávajú prostriedky elektronickej identifikácie</t>
        </is>
      </c>
      <c r="CP400" s="2" t="inlineStr">
        <is>
          <t>shema elektronske identifikacije</t>
        </is>
      </c>
      <c r="CQ400" s="2" t="inlineStr">
        <is>
          <t>3</t>
        </is>
      </c>
      <c r="CR400" s="2" t="inlineStr">
        <is>
          <t/>
        </is>
      </c>
      <c r="CS400" t="inlineStr">
        <is>
          <t>sistem za &lt;a href="https://iate.europa.eu/entry/result/3533518/sl" target="_blank"&gt;elektronsko identifikacijo&lt;/a&gt;, v okviru katerega se fizični ali &lt;a href="https://iate.europa.eu/entry/result/773955/sl" target="_blank"&gt;pravni osebi&lt;/a&gt; ali &lt;a href="https://iate.europa.eu/entry/result/773956/sl" target="_blank"&gt;fizični osebi&lt;/a&gt;, ki zastopa pravno osebo, izdajo &lt;a href="https://iate.europa.eu/entry/result/3599574/sl" target="_blank"&gt;sredstva elektronske identifikacije&lt;/a&gt;</t>
        </is>
      </c>
      <c r="CT400" s="2" t="inlineStr">
        <is>
          <t>system för elektronisk identifiering</t>
        </is>
      </c>
      <c r="CU400" s="2" t="inlineStr">
        <is>
          <t>3</t>
        </is>
      </c>
      <c r="CV400" s="2" t="inlineStr">
        <is>
          <t/>
        </is>
      </c>
      <c r="CW400" t="inlineStr">
        <is>
          <t>system för elektronisk identifiering genom vilket medel för elektronisk identifiering utfärdas till en fysisk eller juridisk person eller en fysisk person som företräder en juridisk person</t>
        </is>
      </c>
    </row>
    <row r="401">
      <c r="A401" s="1" t="str">
        <f>HYPERLINK("https://iate.europa.eu/entry/result/3599616/all", "3599616")</f>
        <v>3599616</v>
      </c>
      <c r="B401" t="inlineStr">
        <is>
          <t>EDUCATION AND COMMUNICATIONS</t>
        </is>
      </c>
      <c r="C401" t="inlineStr">
        <is>
          <t>EDUCATION AND COMMUNICATIONS|information technology and data processing</t>
        </is>
      </c>
      <c r="D401" t="inlineStr">
        <is>
          <t>yes</t>
        </is>
      </c>
      <c r="E401" t="inlineStr">
        <is>
          <t/>
        </is>
      </c>
      <c r="F401" s="2" t="inlineStr">
        <is>
          <t>национален бек-енд</t>
        </is>
      </c>
      <c r="G401" s="2" t="inlineStr">
        <is>
          <t>3</t>
        </is>
      </c>
      <c r="H401" s="2" t="inlineStr">
        <is>
          <t/>
        </is>
      </c>
      <c r="I401" t="inlineStr">
        <is>
          <t/>
        </is>
      </c>
      <c r="J401" s="2" t="inlineStr">
        <is>
          <t>vnitrostátní backendový systém</t>
        </is>
      </c>
      <c r="K401" s="2" t="inlineStr">
        <is>
          <t>3</t>
        </is>
      </c>
      <c r="L401" s="2" t="inlineStr">
        <is>
          <t/>
        </is>
      </c>
      <c r="M401" t="inlineStr">
        <is>
          <t>národní vrstva přístupu k datům v rámci mezinárodního systému, služby nebo databáze</t>
        </is>
      </c>
      <c r="N401" s="2" t="inlineStr">
        <is>
          <t>national backend</t>
        </is>
      </c>
      <c r="O401" s="2" t="inlineStr">
        <is>
          <t>3</t>
        </is>
      </c>
      <c r="P401" s="2" t="inlineStr">
        <is>
          <t/>
        </is>
      </c>
      <c r="Q401" t="inlineStr">
        <is>
          <t/>
        </is>
      </c>
      <c r="R401" s="2" t="inlineStr">
        <is>
          <t>nationales Back-End</t>
        </is>
      </c>
      <c r="S401" s="2" t="inlineStr">
        <is>
          <t>3</t>
        </is>
      </c>
      <c r="T401" s="2" t="inlineStr">
        <is>
          <t/>
        </is>
      </c>
      <c r="U401" t="inlineStr">
        <is>
          <t/>
        </is>
      </c>
      <c r="V401" s="2" t="inlineStr">
        <is>
          <t>εθνικό σύστημα λειτουργιών παρασκηνίου</t>
        </is>
      </c>
      <c r="W401" s="2" t="inlineStr">
        <is>
          <t>3</t>
        </is>
      </c>
      <c r="X401" s="2" t="inlineStr">
        <is>
          <t/>
        </is>
      </c>
      <c r="Y401" t="inlineStr">
        <is>
          <t>εθνικό επίπεδο πρόσβασης σε δεδομένα στο πλαίσιο ενός διεθνούς συστήματος, υπηρεσίας ή βάσης δεδομένων</t>
        </is>
      </c>
      <c r="Z401" s="2" t="inlineStr">
        <is>
          <t>national backend</t>
        </is>
      </c>
      <c r="AA401" s="2" t="inlineStr">
        <is>
          <t>3</t>
        </is>
      </c>
      <c r="AB401" s="2" t="inlineStr">
        <is>
          <t/>
        </is>
      </c>
      <c r="AC401" t="inlineStr">
        <is>
          <t>national data access layer of an international system, service or database</t>
        </is>
      </c>
      <c r="AD401" s="2" t="inlineStr">
        <is>
          <t>&lt;i&gt;backend &lt;/i&gt;nacional</t>
        </is>
      </c>
      <c r="AE401" s="2" t="inlineStr">
        <is>
          <t>3</t>
        </is>
      </c>
      <c r="AF401" s="2" t="inlineStr">
        <is>
          <t/>
        </is>
      </c>
      <c r="AG401" t="inlineStr">
        <is>
          <t/>
        </is>
      </c>
      <c r="AH401" s="2" t="inlineStr">
        <is>
          <t>riiklik tagasüsteem</t>
        </is>
      </c>
      <c r="AI401" s="2" t="inlineStr">
        <is>
          <t>3</t>
        </is>
      </c>
      <c r="AJ401" s="2" t="inlineStr">
        <is>
          <t/>
        </is>
      </c>
      <c r="AK401" t="inlineStr">
        <is>
          <t/>
        </is>
      </c>
      <c r="AL401" s="2" t="inlineStr">
        <is>
          <t>kansallinen taustajärjestelmä</t>
        </is>
      </c>
      <c r="AM401" s="2" t="inlineStr">
        <is>
          <t>3</t>
        </is>
      </c>
      <c r="AN401" s="2" t="inlineStr">
        <is>
          <t/>
        </is>
      </c>
      <c r="AO401" t="inlineStr">
        <is>
          <t>kansallinen varmennevälityspalvelu, joka tarjoaa EU:n komission eHealth Networkin 
määrittelemät National Backend -rajapinnat &lt;a href="https://iate.europa.eu/entry/result/3593025/fi" target="_blank"&gt;EU-koronatodistusten &lt;/a&gt;tarkistusta varten</t>
        </is>
      </c>
      <c r="AP401" s="2" t="inlineStr">
        <is>
          <t>système d’arrière-plan national|
système dorsal national</t>
        </is>
      </c>
      <c r="AQ401" s="2" t="inlineStr">
        <is>
          <t>3|
3</t>
        </is>
      </c>
      <c r="AR401" s="2" t="inlineStr">
        <is>
          <t xml:space="preserve">|
</t>
        </is>
      </c>
      <c r="AS401" t="inlineStr">
        <is>
          <t>interface permettant à un pays d'avoir accès à ses données dans un système international, un service international ou une base de données internationale</t>
        </is>
      </c>
      <c r="AT401" s="2" t="inlineStr">
        <is>
          <t>cúlsraith náisiúnta</t>
        </is>
      </c>
      <c r="AU401" s="2" t="inlineStr">
        <is>
          <t>3</t>
        </is>
      </c>
      <c r="AV401" s="2" t="inlineStr">
        <is>
          <t/>
        </is>
      </c>
      <c r="AW401" t="inlineStr">
        <is>
          <t/>
        </is>
      </c>
      <c r="AX401" s="2" t="inlineStr">
        <is>
          <t>nacionalni &lt;i&gt;backend &lt;/i&gt;sustav</t>
        </is>
      </c>
      <c r="AY401" s="2" t="inlineStr">
        <is>
          <t>3</t>
        </is>
      </c>
      <c r="AZ401" s="2" t="inlineStr">
        <is>
          <t/>
        </is>
      </c>
      <c r="BA401" t="inlineStr">
        <is>
          <t/>
        </is>
      </c>
      <c r="BB401" s="2" t="inlineStr">
        <is>
          <t>nemzeti backend</t>
        </is>
      </c>
      <c r="BC401" s="2" t="inlineStr">
        <is>
          <t>3</t>
        </is>
      </c>
      <c r="BD401" s="2" t="inlineStr">
        <is>
          <t/>
        </is>
      </c>
      <c r="BE401" t="inlineStr">
        <is>
          <t/>
        </is>
      </c>
      <c r="BF401" s="2" t="inlineStr">
        <is>
          <t>back-end nazionale</t>
        </is>
      </c>
      <c r="BG401" s="2" t="inlineStr">
        <is>
          <t>3</t>
        </is>
      </c>
      <c r="BH401" s="2" t="inlineStr">
        <is>
          <t/>
        </is>
      </c>
      <c r="BI401" t="inlineStr">
        <is>
          <t>applicazione che gestisce il livello nazionale di un database internazionale</t>
        </is>
      </c>
      <c r="BJ401" s="2" t="inlineStr">
        <is>
          <t>nacionalinė vidinė sistema</t>
        </is>
      </c>
      <c r="BK401" s="2" t="inlineStr">
        <is>
          <t>2</t>
        </is>
      </c>
      <c r="BL401" s="2" t="inlineStr">
        <is>
          <t/>
        </is>
      </c>
      <c r="BM401" t="inlineStr">
        <is>
          <t/>
        </is>
      </c>
      <c r="BN401" s="2" t="inlineStr">
        <is>
          <t>nacionālā aizmugursistēma|
nacionālā atbalsta sistēma</t>
        </is>
      </c>
      <c r="BO401" s="2" t="inlineStr">
        <is>
          <t>3|
3</t>
        </is>
      </c>
      <c r="BP401" s="2" t="inlineStr">
        <is>
          <t>|
preferred</t>
        </is>
      </c>
      <c r="BQ401" t="inlineStr">
        <is>
          <t/>
        </is>
      </c>
      <c r="BR401" s="2" t="inlineStr">
        <is>
          <t>backend nazzjonali</t>
        </is>
      </c>
      <c r="BS401" s="2" t="inlineStr">
        <is>
          <t>3</t>
        </is>
      </c>
      <c r="BT401" s="2" t="inlineStr">
        <is>
          <t/>
        </is>
      </c>
      <c r="BU401" t="inlineStr">
        <is>
          <t>saff ta' aċċess għad-&lt;i&gt;data &lt;/i&gt;nazzjonali ta' sistema, servizz jew bażi tad-&lt;i&gt;data &lt;/i&gt;internazzjonali</t>
        </is>
      </c>
      <c r="BV401" s="2" t="inlineStr">
        <is>
          <t>nationaal backend|
NB</t>
        </is>
      </c>
      <c r="BW401" s="2" t="inlineStr">
        <is>
          <t>3|
3</t>
        </is>
      </c>
      <c r="BX401" s="2" t="inlineStr">
        <is>
          <t xml:space="preserve">|
</t>
        </is>
      </c>
      <c r="BY401" t="inlineStr">
        <is>
          <t>laag in een internationaal systeem, internationale dienst of databank waar een land toegang heeft tot zijn gegevens</t>
        </is>
      </c>
      <c r="BZ401" s="2" t="inlineStr">
        <is>
          <t>krajowy system zaplecza</t>
        </is>
      </c>
      <c r="CA401" s="2" t="inlineStr">
        <is>
          <t>3</t>
        </is>
      </c>
      <c r="CB401" s="2" t="inlineStr">
        <is>
          <t/>
        </is>
      </c>
      <c r="CC401" t="inlineStr">
        <is>
          <t/>
        </is>
      </c>
      <c r="CD401" s="2" t="inlineStr">
        <is>
          <t>sistema nacional de retaguarda</t>
        </is>
      </c>
      <c r="CE401" s="2" t="inlineStr">
        <is>
          <t>3</t>
        </is>
      </c>
      <c r="CF401" s="2" t="inlineStr">
        <is>
          <t/>
        </is>
      </c>
      <c r="CG401" t="inlineStr">
        <is>
          <t/>
        </is>
      </c>
      <c r="CH401" s="2" t="inlineStr">
        <is>
          <t>sistem back-end național</t>
        </is>
      </c>
      <c r="CI401" s="2" t="inlineStr">
        <is>
          <t>3</t>
        </is>
      </c>
      <c r="CJ401" s="2" t="inlineStr">
        <is>
          <t/>
        </is>
      </c>
      <c r="CK401" t="inlineStr">
        <is>
          <t/>
        </is>
      </c>
      <c r="CL401" s="2" t="inlineStr">
        <is>
          <t>NB|
vnútroštátny backend|
vnútroštátny backendový systém|
vnútroštátny spracovateľský subjekt („backend“)</t>
        </is>
      </c>
      <c r="CM401" s="2" t="inlineStr">
        <is>
          <t>3|
3|
3|
2</t>
        </is>
      </c>
      <c r="CN401" s="2" t="inlineStr">
        <is>
          <t xml:space="preserve">|
|
|
</t>
        </is>
      </c>
      <c r="CO401" t="inlineStr">
        <is>
          <t>vnútroštátna vrstva prístupu k údajom v rámci medzinárodného systému, služby alebo databázy</t>
        </is>
      </c>
      <c r="CP401" s="2" t="inlineStr">
        <is>
          <t>nacionalno zaledje</t>
        </is>
      </c>
      <c r="CQ401" s="2" t="inlineStr">
        <is>
          <t>3</t>
        </is>
      </c>
      <c r="CR401" s="2" t="inlineStr">
        <is>
          <t/>
        </is>
      </c>
      <c r="CS401" t="inlineStr">
        <is>
          <t/>
        </is>
      </c>
      <c r="CT401" s="2" t="inlineStr">
        <is>
          <t>nationellt backend-system</t>
        </is>
      </c>
      <c r="CU401" s="2" t="inlineStr">
        <is>
          <t>3</t>
        </is>
      </c>
      <c r="CV401" s="2" t="inlineStr">
        <is>
          <t/>
        </is>
      </c>
      <c r="CW401" t="inlineStr">
        <is>
          <t/>
        </is>
      </c>
    </row>
    <row r="402">
      <c r="A402" s="1" t="str">
        <f>HYPERLINK("https://iate.europa.eu/entry/result/3599648/all", "3599648")</f>
        <v>3599648</v>
      </c>
      <c r="B402" t="inlineStr">
        <is>
          <t>EDUCATION AND COMMUNICATIONS</t>
        </is>
      </c>
      <c r="C402" t="inlineStr">
        <is>
          <t>EDUCATION AND COMMUNICATIONS|information technology and data processing</t>
        </is>
      </c>
      <c r="D402" t="inlineStr">
        <is>
          <t>yes</t>
        </is>
      </c>
      <c r="E402" t="inlineStr">
        <is>
          <t/>
        </is>
      </c>
      <c r="F402" s="2" t="inlineStr">
        <is>
          <t>модел, представляващ обвивка</t>
        </is>
      </c>
      <c r="G402" s="2" t="inlineStr">
        <is>
          <t>3</t>
        </is>
      </c>
      <c r="H402" s="2" t="inlineStr">
        <is>
          <t/>
        </is>
      </c>
      <c r="I402" t="inlineStr">
        <is>
          <t/>
        </is>
      </c>
      <c r="J402" s="2" t="inlineStr">
        <is>
          <t>model „shell“</t>
        </is>
      </c>
      <c r="K402" s="2" t="inlineStr">
        <is>
          <t>3</t>
        </is>
      </c>
      <c r="L402" s="2" t="inlineStr">
        <is>
          <t/>
        </is>
      </c>
      <c r="M402" t="inlineStr">
        <is>
          <t>model ověřování posloupnosti certifikátů, podle kterého musí být v daném okamžiku všechny certifikáty platné</t>
        </is>
      </c>
      <c r="N402" s="2" t="inlineStr">
        <is>
          <t>shellmodel</t>
        </is>
      </c>
      <c r="O402" s="2" t="inlineStr">
        <is>
          <t>3</t>
        </is>
      </c>
      <c r="P402" s="2" t="inlineStr">
        <is>
          <t/>
        </is>
      </c>
      <c r="Q402" t="inlineStr">
        <is>
          <t/>
        </is>
      </c>
      <c r="R402" s="2" t="inlineStr">
        <is>
          <t>Schalenmodell</t>
        </is>
      </c>
      <c r="S402" s="2" t="inlineStr">
        <is>
          <t>3</t>
        </is>
      </c>
      <c r="T402" s="2" t="inlineStr">
        <is>
          <t/>
        </is>
      </c>
      <c r="U402" t="inlineStr">
        <is>
          <t/>
        </is>
      </c>
      <c r="V402" s="2" t="inlineStr">
        <is>
          <t>μοντέλο κέλυφος</t>
        </is>
      </c>
      <c r="W402" s="2" t="inlineStr">
        <is>
          <t>3</t>
        </is>
      </c>
      <c r="X402" s="2" t="inlineStr">
        <is>
          <t/>
        </is>
      </c>
      <c r="Y402" t="inlineStr">
        <is>
          <t>μοντέλο για την επικύρωση αλυσίδων πιστοποιητικών όπου όλα τα πιστοποιητικά πρέπει να είναι έγκυρα μια δεδομένη χρονική στιγμή</t>
        </is>
      </c>
      <c r="Z402" s="2" t="inlineStr">
        <is>
          <t>shell model</t>
        </is>
      </c>
      <c r="AA402" s="2" t="inlineStr">
        <is>
          <t>3</t>
        </is>
      </c>
      <c r="AB402" s="2" t="inlineStr">
        <is>
          <t/>
        </is>
      </c>
      <c r="AC402" t="inlineStr">
        <is>
          <t>model for validation of certificate chains where all certificates have to be valid at a given time</t>
        </is>
      </c>
      <c r="AD402" s="2" t="inlineStr">
        <is>
          <t>modelo &lt;i&gt;shell&lt;/i&gt;</t>
        </is>
      </c>
      <c r="AE402" s="2" t="inlineStr">
        <is>
          <t>3</t>
        </is>
      </c>
      <c r="AF402" s="2" t="inlineStr">
        <is>
          <t/>
        </is>
      </c>
      <c r="AG402" t="inlineStr">
        <is>
          <t/>
        </is>
      </c>
      <c r="AH402" s="2" t="inlineStr">
        <is>
          <t>kestmudel</t>
        </is>
      </c>
      <c r="AI402" s="2" t="inlineStr">
        <is>
          <t>3</t>
        </is>
      </c>
      <c r="AJ402" s="2" t="inlineStr">
        <is>
          <t/>
        </is>
      </c>
      <c r="AK402" t="inlineStr">
        <is>
          <t>sertifitseerimisahela kontrollimudel, mis deklareerib, et kõik sertifitseerimisahela valideerimiseks kasutatavad sertifikaadid peavad kehtima teataval ajahetkel</t>
        </is>
      </c>
      <c r="AL402" s="2" t="inlineStr">
        <is>
          <t>kuorimalli</t>
        </is>
      </c>
      <c r="AM402" s="2" t="inlineStr">
        <is>
          <t>3</t>
        </is>
      </c>
      <c r="AN402" s="2" t="inlineStr">
        <is>
          <t/>
        </is>
      </c>
      <c r="AO402" t="inlineStr">
        <is>
          <t>todennusmalli, jonka mukaan kaikkien varmennepolun validoinnissa käytettävien &lt;a href="https://iate.europa.eu/entry/result/3527118/fi" target="_blank"&gt;varmenteiden &lt;/a&gt;on oltava voimassa tiettynä ajankohtana</t>
        </is>
      </c>
      <c r="AP402" s="2" t="inlineStr">
        <is>
          <t>modèle shell</t>
        </is>
      </c>
      <c r="AQ402" s="2" t="inlineStr">
        <is>
          <t>3</t>
        </is>
      </c>
      <c r="AR402" s="2" t="inlineStr">
        <is>
          <t/>
        </is>
      </c>
      <c r="AS402" t="inlineStr">
        <is>
          <t>modèle de validation d'un chemin de certification dans lequel tous les certificats doivent être valables à un moment précis</t>
        </is>
      </c>
      <c r="AT402" s="2" t="inlineStr">
        <is>
          <t>sceallsamhail</t>
        </is>
      </c>
      <c r="AU402" s="2" t="inlineStr">
        <is>
          <t>3</t>
        </is>
      </c>
      <c r="AV402" s="2" t="inlineStr">
        <is>
          <t/>
        </is>
      </c>
      <c r="AW402" t="inlineStr">
        <is>
          <t/>
        </is>
      </c>
      <c r="AX402" s="2" t="inlineStr">
        <is>
          <t>model školjke</t>
        </is>
      </c>
      <c r="AY402" s="2" t="inlineStr">
        <is>
          <t>2</t>
        </is>
      </c>
      <c r="AZ402" s="2" t="inlineStr">
        <is>
          <t/>
        </is>
      </c>
      <c r="BA402" t="inlineStr">
        <is>
          <t>model u kojem svi certifikati u provjeri lanca certifikata moraju biti valjani u trenutku provjere potpisa</t>
        </is>
      </c>
      <c r="BB402" s="2" t="inlineStr">
        <is>
          <t>héjmodell</t>
        </is>
      </c>
      <c r="BC402" s="2" t="inlineStr">
        <is>
          <t>3</t>
        </is>
      </c>
      <c r="BD402" s="2" t="inlineStr">
        <is>
          <t/>
        </is>
      </c>
      <c r="BE402" t="inlineStr">
        <is>
          <t/>
        </is>
      </c>
      <c r="BF402" s="2" t="inlineStr">
        <is>
          <t>modello a strati</t>
        </is>
      </c>
      <c r="BG402" s="2" t="inlineStr">
        <is>
          <t>3</t>
        </is>
      </c>
      <c r="BH402" s="2" t="inlineStr">
        <is>
          <t/>
        </is>
      </c>
      <c r="BI402" t="inlineStr">
        <is>
          <t>modello di convalida di catene di certificati in cui tutti i certificati devono essere validi in un determinato momento</t>
        </is>
      </c>
      <c r="BJ402" s="2" t="inlineStr">
        <is>
          <t>apvalkalo modelis</t>
        </is>
      </c>
      <c r="BK402" s="2" t="inlineStr">
        <is>
          <t>3</t>
        </is>
      </c>
      <c r="BL402" s="2" t="inlineStr">
        <is>
          <t/>
        </is>
      </c>
      <c r="BM402" t="inlineStr">
        <is>
          <t/>
        </is>
      </c>
      <c r="BN402" s="2" t="inlineStr">
        <is>
          <t>čaulas modelis</t>
        </is>
      </c>
      <c r="BO402" s="2" t="inlineStr">
        <is>
          <t>3</t>
        </is>
      </c>
      <c r="BP402" s="2" t="inlineStr">
        <is>
          <t/>
        </is>
      </c>
      <c r="BQ402" t="inlineStr">
        <is>
          <t/>
        </is>
      </c>
      <c r="BR402" s="2" t="inlineStr">
        <is>
          <t>mudell shell</t>
        </is>
      </c>
      <c r="BS402" s="2" t="inlineStr">
        <is>
          <t>3</t>
        </is>
      </c>
      <c r="BT402" s="2" t="inlineStr">
        <is>
          <t/>
        </is>
      </c>
      <c r="BU402" t="inlineStr">
        <is>
          <t>mudell għall-validazzjoni ta' ktajjen ta' ċertifikati fejn iċ-ċertifikati kollha jridu jkunu validi f'mument partikolari</t>
        </is>
      </c>
      <c r="BV402" s="2" t="inlineStr">
        <is>
          <t>shell-model</t>
        </is>
      </c>
      <c r="BW402" s="2" t="inlineStr">
        <is>
          <t>3</t>
        </is>
      </c>
      <c r="BX402" s="2" t="inlineStr">
        <is>
          <t/>
        </is>
      </c>
      <c r="BY402" t="inlineStr">
        <is>
          <t>verificatiemodel dat bepaalt dat alle certificaten bij de validatie van het certificaatpad op een bepaald tijdstip geldig moeten zijn</t>
        </is>
      </c>
      <c r="BZ402" s="2" t="inlineStr">
        <is>
          <t>model zagnieżdżony</t>
        </is>
      </c>
      <c r="CA402" s="2" t="inlineStr">
        <is>
          <t>3</t>
        </is>
      </c>
      <c r="CB402" s="2" t="inlineStr">
        <is>
          <t/>
        </is>
      </c>
      <c r="CC402" t="inlineStr">
        <is>
          <t>modele weryfikacji podpisu elektronicznego, w którym podpis jest ważny, gdy wszystkie certyfikaty nadrzędne są ważne w tym samym momencie</t>
        </is>
      </c>
      <c r="CD402" s="2" t="inlineStr">
        <is>
          <t>modelo &lt;i&gt;shell&lt;/i&gt;</t>
        </is>
      </c>
      <c r="CE402" s="2" t="inlineStr">
        <is>
          <t>3</t>
        </is>
      </c>
      <c r="CF402" s="2" t="inlineStr">
        <is>
          <t/>
        </is>
      </c>
      <c r="CG402" t="inlineStr">
        <is>
          <t>Modelo de validação de cadeias de certificados em que todos os certificados têm de ser válidos num dado momento.</t>
        </is>
      </c>
      <c r="CH402" s="2" t="inlineStr">
        <is>
          <t>model shell</t>
        </is>
      </c>
      <c r="CI402" s="2" t="inlineStr">
        <is>
          <t>3</t>
        </is>
      </c>
      <c r="CJ402" s="2" t="inlineStr">
        <is>
          <t/>
        </is>
      </c>
      <c r="CK402" t="inlineStr">
        <is>
          <t/>
        </is>
      </c>
      <c r="CL402" s="2" t="inlineStr">
        <is>
          <t>„shell model“</t>
        </is>
      </c>
      <c r="CM402" s="2" t="inlineStr">
        <is>
          <t>2</t>
        </is>
      </c>
      <c r="CN402" s="2" t="inlineStr">
        <is>
          <t/>
        </is>
      </c>
      <c r="CO402" t="inlineStr">
        <is>
          <t>model overovania, podľa ktorého pri validácii cesty certifikátov musia byť všetky certifikáty platné v danom čase, t. j. v čase validácie podpisu</t>
        </is>
      </c>
      <c r="CP402" s="2" t="inlineStr">
        <is>
          <t>model SHELL</t>
        </is>
      </c>
      <c r="CQ402" s="2" t="inlineStr">
        <is>
          <t>3</t>
        </is>
      </c>
      <c r="CR402" s="2" t="inlineStr">
        <is>
          <t/>
        </is>
      </c>
      <c r="CS402" t="inlineStr">
        <is>
          <t/>
        </is>
      </c>
      <c r="CT402" s="2" t="inlineStr">
        <is>
          <t>skalmodell</t>
        </is>
      </c>
      <c r="CU402" s="2" t="inlineStr">
        <is>
          <t>3</t>
        </is>
      </c>
      <c r="CV402" s="2" t="inlineStr">
        <is>
          <t/>
        </is>
      </c>
      <c r="CW402" t="inlineStr">
        <is>
          <t/>
        </is>
      </c>
    </row>
    <row r="403">
      <c r="A403" s="1" t="str">
        <f>HYPERLINK("https://iate.europa.eu/entry/result/3593218/all", "3593218")</f>
        <v>3593218</v>
      </c>
      <c r="B403" t="inlineStr">
        <is>
          <t>EDUCATION AND COMMUNICATIONS</t>
        </is>
      </c>
      <c r="C403" t="inlineStr">
        <is>
          <t>EDUCATION AND COMMUNICATIONS|communications|communications systems;EDUCATION AND COMMUNICATIONS|information technology and data processing</t>
        </is>
      </c>
      <c r="D403" t="inlineStr">
        <is>
          <t>yes</t>
        </is>
      </c>
      <c r="E403" t="inlineStr">
        <is>
          <t/>
        </is>
      </c>
      <c r="F403" s="2" t="inlineStr">
        <is>
          <t>уникален идентификатор на сертификата</t>
        </is>
      </c>
      <c r="G403" s="2" t="inlineStr">
        <is>
          <t>3</t>
        </is>
      </c>
      <c r="H403" s="2" t="inlineStr">
        <is>
          <t/>
        </is>
      </c>
      <c r="I403" t="inlineStr">
        <is>
          <t>уникален идентификатор, зададен в съответствие с обща структура на всеки сертификат</t>
        </is>
      </c>
      <c r="J403" s="2" t="inlineStr">
        <is>
          <t>jedinečný identifikátor certifikátu</t>
        </is>
      </c>
      <c r="K403" s="2" t="inlineStr">
        <is>
          <t>3</t>
        </is>
      </c>
      <c r="L403" s="2" t="inlineStr">
        <is>
          <t/>
        </is>
      </c>
      <c r="M403" t="inlineStr">
        <is>
          <t>jedinečný identifikátor přidělený na základě společné struktury každému certifikátu</t>
        </is>
      </c>
      <c r="N403" s="2" t="inlineStr">
        <is>
          <t>unik certifikatidentifikator</t>
        </is>
      </c>
      <c r="O403" s="2" t="inlineStr">
        <is>
          <t>3</t>
        </is>
      </c>
      <c r="P403" s="2" t="inlineStr">
        <is>
          <t/>
        </is>
      </c>
      <c r="Q403" t="inlineStr">
        <is>
          <t/>
        </is>
      </c>
      <c r="R403" s="2" t="inlineStr">
        <is>
          <t>eindeutige Zertifikatkennung</t>
        </is>
      </c>
      <c r="S403" s="2" t="inlineStr">
        <is>
          <t>3</t>
        </is>
      </c>
      <c r="T403" s="2" t="inlineStr">
        <is>
          <t/>
        </is>
      </c>
      <c r="U403" t="inlineStr">
        <is>
          <t>eindeutige Kennung, die unter Verwendung einer gemeinsamen Struktur jedem ausgestellten Zertifikat zugeteilt wird</t>
        </is>
      </c>
      <c r="V403" s="2" t="inlineStr">
        <is>
          <t>μοναδικός αναγνωριστικός κωδικός πιστοποιητικού</t>
        </is>
      </c>
      <c r="W403" s="2" t="inlineStr">
        <is>
          <t>3</t>
        </is>
      </c>
      <c r="X403" s="2" t="inlineStr">
        <is>
          <t/>
        </is>
      </c>
      <c r="Y403" t="inlineStr">
        <is>
          <t>τιμή προσδιορισμού συγκεκριμένου πιστοποιητικού &lt;a href="https://iate.europa.eu/entry/result/1867596/en-el" target="_blank"&gt;υποδομής δημόσιου κλειδιού&lt;/a&gt; η οποία χρησιμοποιείται ως το &lt;a href="https://iate.europa.eu/entry/result/1484722/en-el" target="_blank"&gt;κύριο κλειδί&lt;/a&gt;</t>
        </is>
      </c>
      <c r="Z403" s="2" t="inlineStr">
        <is>
          <t>Certificate Unique Identifier|
unique certificate identifier</t>
        </is>
      </c>
      <c r="AA403" s="2" t="inlineStr">
        <is>
          <t>1|
3</t>
        </is>
      </c>
      <c r="AB403" s="2" t="inlineStr">
        <is>
          <t xml:space="preserve">|
</t>
        </is>
      </c>
      <c r="AC403" t="inlineStr">
        <is>
          <t>value used to specify a particular &lt;a href="https://iate.europa.eu/entry/result/1867596/en" target="_blank"&gt;&lt;i&gt;public key infrastructure (PKI)&lt;/i&gt;&lt;/a&gt; &lt;a href="https://iate.europa.eu/entry/result/3500877/en" target="_blank"&gt;&lt;i&gt;certificate&lt;/i&gt;&lt;/a&gt; for use as the &lt;a href="https://iate.europa.eu/entry/result/1484722/en" target="_blank"&gt;&lt;i&gt;master key&lt;/i&gt;&lt;/a&gt;</t>
        </is>
      </c>
      <c r="AD403" s="2" t="inlineStr">
        <is>
          <t>identificador único del certificado</t>
        </is>
      </c>
      <c r="AE403" s="2" t="inlineStr">
        <is>
          <t>3</t>
        </is>
      </c>
      <c r="AF403" s="2" t="inlineStr">
        <is>
          <t/>
        </is>
      </c>
      <c r="AG403" t="inlineStr">
        <is>
          <t>Identificador único asignado, de conformidad con una estructura común, a los certificados digitales, y en concreto el &lt;a href="https://iate.europa.eu/entry/slideshow/1620722610485/3593025/es" target="_blank"&gt;certificado verde digital&lt;/a&gt;, el &lt;a href="https://iate.europa.eu/entry/slideshow/1620722939250/3593184/es" target="_blank"&gt;certificado de test&lt;/a&gt;, el &lt;a href="https://iate.europa.eu/entry/slideshow/1620723010448/3593185/es" target="_blank"&gt;certificado de recuperación&lt;/a&gt; y el &lt;a href="https://iate.europa.eu/entry/slideshow/1620723068185/3593227/es" target="_blank"&gt;certificado de vacunación&lt;/a&gt; propuestos en la Propuesta de Reglamento del Parlamento Europeo y del Consejo relativo a un marco para la expedición, verificación y aceptación de certificados interoperables de vacunación, de test y de recuperación para facilitar la libre circulación durante la pandemia de COVID-19.</t>
        </is>
      </c>
      <c r="AH403" s="2" t="inlineStr">
        <is>
          <t>tõendi kordumatu tunnus</t>
        </is>
      </c>
      <c r="AI403" s="2" t="inlineStr">
        <is>
          <t>3</t>
        </is>
      </c>
      <c r="AJ403" s="2" t="inlineStr">
        <is>
          <t/>
        </is>
      </c>
      <c r="AK403" t="inlineStr">
        <is>
          <t>andmed, mis on muudetud võltsimatuks &lt;i&gt;digitaalsertifikaadiga&lt;/i&gt; &lt;a href="/entry/result/3500877/all" id="ENTRY_TO_ENTRY_CONVERTER" target="_blank"&gt;IATE:3500877&lt;/a&gt; ning mis kinnitavad tõendi autentsust</t>
        </is>
      </c>
      <c r="AL403" s="2" t="inlineStr">
        <is>
          <t>todistuksen yksilöllinen tunniste</t>
        </is>
      </c>
      <c r="AM403" s="2" t="inlineStr">
        <is>
          <t>3</t>
        </is>
      </c>
      <c r="AN403" s="2" t="inlineStr">
        <is>
          <t/>
        </is>
      </c>
      <c r="AO403" t="inlineStr">
        <is>
          <t/>
        </is>
      </c>
      <c r="AP403" s="2" t="inlineStr">
        <is>
          <t>identifiant unique du certificat</t>
        </is>
      </c>
      <c r="AQ403" s="2" t="inlineStr">
        <is>
          <t>3</t>
        </is>
      </c>
      <c r="AR403" s="2" t="inlineStr">
        <is>
          <t/>
        </is>
      </c>
      <c r="AS403" t="inlineStr">
        <is>
          <t>identifiant unique attribué, conformément à une structure commune, à 
chaque certificat délivré conformément au règlement relatif à un cadre pour la délivrance, la vérification et l’acceptation 
de certificats interopérables de vaccination, de test et de 
rétablissement afin de faciliter la libre circulation pendant la 
pandémie de COVID-19 (certificat vert numérique)</t>
        </is>
      </c>
      <c r="AT403" s="2" t="inlineStr">
        <is>
          <t>aitheantóir uathúil deimhnithe</t>
        </is>
      </c>
      <c r="AU403" s="2" t="inlineStr">
        <is>
          <t>3</t>
        </is>
      </c>
      <c r="AV403" s="2" t="inlineStr">
        <is>
          <t/>
        </is>
      </c>
      <c r="AW403" t="inlineStr">
        <is>
          <t/>
        </is>
      </c>
      <c r="AX403" s="2" t="inlineStr">
        <is>
          <t>jedinstveni identifikator potvrde</t>
        </is>
      </c>
      <c r="AY403" s="2" t="inlineStr">
        <is>
          <t>3</t>
        </is>
      </c>
      <c r="AZ403" s="2" t="inlineStr">
        <is>
          <t/>
        </is>
      </c>
      <c r="BA403" t="inlineStr">
        <is>
          <t/>
        </is>
      </c>
      <c r="BB403" s="2" t="inlineStr">
        <is>
          <t>egyedi igazolványazonosító</t>
        </is>
      </c>
      <c r="BC403" s="2" t="inlineStr">
        <is>
          <t>3</t>
        </is>
      </c>
      <c r="BD403" s="2" t="inlineStr">
        <is>
          <t/>
        </is>
      </c>
      <c r="BE403" t="inlineStr">
        <is>
          <t>&lt;a href="https://iate.europa.eu/entry/result/1867596/hu" target="_blank"&gt;nyilvános kulcsú infrastruktúra&lt;/a&gt; keretében kibocsátott igazolványhoz egységes szerkezet szerint hozzárendelt egyedi azonosító</t>
        </is>
      </c>
      <c r="BF403" s="2" t="inlineStr">
        <is>
          <t>identificativo univoco del certificato</t>
        </is>
      </c>
      <c r="BG403" s="2" t="inlineStr">
        <is>
          <t>3</t>
        </is>
      </c>
      <c r="BH403" s="2" t="inlineStr">
        <is>
          <t/>
        </is>
      </c>
      <c r="BI403" t="inlineStr">
        <is>
          <t>&lt;div&gt;identificativo
univoco assegnato a ciascun &lt;a href="https://iate.europa.eu/entry/result/3500877/en-it" target="_blank"&gt;certificato&lt;/a&gt;, secondo una struttura comune data da
una &lt;a href="https://iate.europa.eu/entry/result/1867596/en-it" target="_blank"&gt;PKI&lt;/a&gt;, che costituisce la &lt;a href="https://iate.europa.eu/entry/result/1484722/en-it" target="_blank"&gt;chiave master&lt;/a&gt;&lt;/div&gt;</t>
        </is>
      </c>
      <c r="BJ403" s="2" t="inlineStr">
        <is>
          <t>unikalus pažymėjimo identifikatorius</t>
        </is>
      </c>
      <c r="BK403" s="2" t="inlineStr">
        <is>
          <t>3</t>
        </is>
      </c>
      <c r="BL403" s="2" t="inlineStr">
        <is>
          <t/>
        </is>
      </c>
      <c r="BM403" t="inlineStr">
        <is>
          <t/>
        </is>
      </c>
      <c r="BN403" s="2" t="inlineStr">
        <is>
          <t>unikāls sertifikāta identifikators</t>
        </is>
      </c>
      <c r="BO403" s="2" t="inlineStr">
        <is>
          <t>2</t>
        </is>
      </c>
      <c r="BP403" s="2" t="inlineStr">
        <is>
          <t/>
        </is>
      </c>
      <c r="BQ403" t="inlineStr">
        <is>
          <t/>
        </is>
      </c>
      <c r="BR403" s="2" t="inlineStr">
        <is>
          <t>identifikatur uniku taċ-ċertifikat</t>
        </is>
      </c>
      <c r="BS403" s="2" t="inlineStr">
        <is>
          <t>3</t>
        </is>
      </c>
      <c r="BT403" s="2" t="inlineStr">
        <is>
          <t/>
        </is>
      </c>
      <c r="BU403" t="inlineStr">
        <is>
          <t>valur li jintuża biex jiġi speċifikat ċertifikat partikolari ta' &lt;i&gt;infrastruttura tal-kjavi pubblika &lt;/i&gt;&lt;a href="/entry/result/1867596/all" id="ENTRY_TO_ENTRY_CONVERTER" target="_blank"&gt;IATE:1867596&lt;/a&gt; jintuża bħala kjavi ewlenija</t>
        </is>
      </c>
      <c r="BV403" s="2" t="inlineStr">
        <is>
          <t>unieke certificaatidentificatiecode</t>
        </is>
      </c>
      <c r="BW403" s="2" t="inlineStr">
        <is>
          <t>3</t>
        </is>
      </c>
      <c r="BX403" s="2" t="inlineStr">
        <is>
          <t/>
        </is>
      </c>
      <c r="BY403" t="inlineStr">
        <is>
          <t>waarde waarmee een certificaat van een publiekesleutelinfrastructuur omschreven wordt om te gebruiken als hoofdsleutel</t>
        </is>
      </c>
      <c r="BZ403" s="2" t="inlineStr">
        <is>
          <t>niepowtarzalny identyfikator zaświadczenia</t>
        </is>
      </c>
      <c r="CA403" s="2" t="inlineStr">
        <is>
          <t>3</t>
        </is>
      </c>
      <c r="CB403" s="2" t="inlineStr">
        <is>
          <t/>
        </is>
      </c>
      <c r="CC403" t="inlineStr">
        <is>
          <t>niepowtarzalny identyfikator nadany – zgodnie ze wspólną strukturą – każdemu zaświadczeniu wydanemu zgodnie z niniejszym rozporządzeniem</t>
        </is>
      </c>
      <c r="CD403" s="2" t="inlineStr">
        <is>
          <t>identificador único do certificado</t>
        </is>
      </c>
      <c r="CE403" s="2" t="inlineStr">
        <is>
          <t>3</t>
        </is>
      </c>
      <c r="CF403" s="2" t="inlineStr">
        <is>
          <t/>
        </is>
      </c>
      <c r="CG403" t="inlineStr">
        <is>
          <t>Identificador único atribuído, em conformidade com uma estrutura comum, a cada certificado emitido.</t>
        </is>
      </c>
      <c r="CH403" s="2" t="inlineStr">
        <is>
          <t>identificator unic al certificatului</t>
        </is>
      </c>
      <c r="CI403" s="2" t="inlineStr">
        <is>
          <t>3</t>
        </is>
      </c>
      <c r="CJ403" s="2" t="inlineStr">
        <is>
          <t/>
        </is>
      </c>
      <c r="CK403" t="inlineStr">
        <is>
          <t/>
        </is>
      </c>
      <c r="CL403" s="2" t="inlineStr">
        <is>
          <t>jedinečný identifikátor potvrdenia</t>
        </is>
      </c>
      <c r="CM403" s="2" t="inlineStr">
        <is>
          <t>3</t>
        </is>
      </c>
      <c r="CN403" s="2" t="inlineStr">
        <is>
          <t/>
        </is>
      </c>
      <c r="CO403" t="inlineStr">
        <is>
          <t>jedinečný identifikátor pridelený v súlade so spoločnou štruktúrou každému vydanému potvrdeniu</t>
        </is>
      </c>
      <c r="CP403" s="2" t="inlineStr">
        <is>
          <t>edinstvena oznaka potrdila</t>
        </is>
      </c>
      <c r="CQ403" s="2" t="inlineStr">
        <is>
          <t>3</t>
        </is>
      </c>
      <c r="CR403" s="2" t="inlineStr">
        <is>
          <t/>
        </is>
      </c>
      <c r="CS403" t="inlineStr">
        <is>
          <t>edinstvena oznaka, ki se v skladu s skupno strukturo dodeli vsakemu potrdilu, izdanemu v skladu s to uredbo</t>
        </is>
      </c>
      <c r="CT403" s="2" t="inlineStr">
        <is>
          <t>unik identifierare för intyg</t>
        </is>
      </c>
      <c r="CU403" s="2" t="inlineStr">
        <is>
          <t>3</t>
        </is>
      </c>
      <c r="CV403" s="2" t="inlineStr">
        <is>
          <t/>
        </is>
      </c>
      <c r="CW403" t="inlineStr">
        <is>
          <t>unik identifierare som, i enlighet med en gemensam struktur, ges till varje intyg som utfärdas i enlighet med denna förordning</t>
        </is>
      </c>
    </row>
    <row r="404">
      <c r="A404" s="1" t="str">
        <f>HYPERLINK("https://iate.europa.eu/entry/result/3568833/all", "3568833")</f>
        <v>3568833</v>
      </c>
      <c r="B404" t="inlineStr">
        <is>
          <t>EDUCATION AND COMMUNICATIONS</t>
        </is>
      </c>
      <c r="C404" t="inlineStr">
        <is>
          <t>EDUCATION AND COMMUNICATIONS|information technology and data processing</t>
        </is>
      </c>
      <c r="D404" t="inlineStr">
        <is>
          <t>yes</t>
        </is>
      </c>
      <c r="E404" t="inlineStr">
        <is>
          <t/>
        </is>
      </c>
      <c r="F404" t="inlineStr">
        <is>
          <t/>
        </is>
      </c>
      <c r="G404" t="inlineStr">
        <is>
          <t/>
        </is>
      </c>
      <c r="H404" t="inlineStr">
        <is>
          <t/>
        </is>
      </c>
      <c r="I404" t="inlineStr">
        <is>
          <t/>
        </is>
      </c>
      <c r="J404" t="inlineStr">
        <is>
          <t/>
        </is>
      </c>
      <c r="K404" t="inlineStr">
        <is>
          <t/>
        </is>
      </c>
      <c r="L404" t="inlineStr">
        <is>
          <t/>
        </is>
      </c>
      <c r="M404" t="inlineStr">
        <is>
          <t/>
        </is>
      </c>
      <c r="N404" t="inlineStr">
        <is>
          <t/>
        </is>
      </c>
      <c r="O404" t="inlineStr">
        <is>
          <t/>
        </is>
      </c>
      <c r="P404" t="inlineStr">
        <is>
          <t/>
        </is>
      </c>
      <c r="Q404" t="inlineStr">
        <is>
          <t/>
        </is>
      </c>
      <c r="R404" t="inlineStr">
        <is>
          <t/>
        </is>
      </c>
      <c r="S404" t="inlineStr">
        <is>
          <t/>
        </is>
      </c>
      <c r="T404" t="inlineStr">
        <is>
          <t/>
        </is>
      </c>
      <c r="U404" t="inlineStr">
        <is>
          <t/>
        </is>
      </c>
      <c r="V404" t="inlineStr">
        <is>
          <t/>
        </is>
      </c>
      <c r="W404" t="inlineStr">
        <is>
          <t/>
        </is>
      </c>
      <c r="X404" t="inlineStr">
        <is>
          <t/>
        </is>
      </c>
      <c r="Y404" t="inlineStr">
        <is>
          <t/>
        </is>
      </c>
      <c r="Z404" s="2" t="inlineStr">
        <is>
          <t>electronic data-processing technique</t>
        </is>
      </c>
      <c r="AA404" s="2" t="inlineStr">
        <is>
          <t>3</t>
        </is>
      </c>
      <c r="AB404" s="2" t="inlineStr">
        <is>
          <t/>
        </is>
      </c>
      <c r="AC404" t="inlineStr">
        <is>
          <t/>
        </is>
      </c>
      <c r="AD404" t="inlineStr">
        <is>
          <t/>
        </is>
      </c>
      <c r="AE404" t="inlineStr">
        <is>
          <t/>
        </is>
      </c>
      <c r="AF404" t="inlineStr">
        <is>
          <t/>
        </is>
      </c>
      <c r="AG404" t="inlineStr">
        <is>
          <t/>
        </is>
      </c>
      <c r="AH404" t="inlineStr">
        <is>
          <t/>
        </is>
      </c>
      <c r="AI404" t="inlineStr">
        <is>
          <t/>
        </is>
      </c>
      <c r="AJ404" t="inlineStr">
        <is>
          <t/>
        </is>
      </c>
      <c r="AK404" t="inlineStr">
        <is>
          <t/>
        </is>
      </c>
      <c r="AL404" t="inlineStr">
        <is>
          <t/>
        </is>
      </c>
      <c r="AM404" t="inlineStr">
        <is>
          <t/>
        </is>
      </c>
      <c r="AN404" t="inlineStr">
        <is>
          <t/>
        </is>
      </c>
      <c r="AO404" t="inlineStr">
        <is>
          <t/>
        </is>
      </c>
      <c r="AP404" t="inlineStr">
        <is>
          <t/>
        </is>
      </c>
      <c r="AQ404" t="inlineStr">
        <is>
          <t/>
        </is>
      </c>
      <c r="AR404" t="inlineStr">
        <is>
          <t/>
        </is>
      </c>
      <c r="AS404" t="inlineStr">
        <is>
          <t/>
        </is>
      </c>
      <c r="AT404" s="2" t="inlineStr">
        <is>
          <t>teicníc leictreonach próiseála sonraí</t>
        </is>
      </c>
      <c r="AU404" s="2" t="inlineStr">
        <is>
          <t>3</t>
        </is>
      </c>
      <c r="AV404" s="2" t="inlineStr">
        <is>
          <t/>
        </is>
      </c>
      <c r="AW404" t="inlineStr">
        <is>
          <t/>
        </is>
      </c>
      <c r="AX404" t="inlineStr">
        <is>
          <t/>
        </is>
      </c>
      <c r="AY404" t="inlineStr">
        <is>
          <t/>
        </is>
      </c>
      <c r="AZ404" t="inlineStr">
        <is>
          <t/>
        </is>
      </c>
      <c r="BA404" t="inlineStr">
        <is>
          <t/>
        </is>
      </c>
      <c r="BB404" t="inlineStr">
        <is>
          <t/>
        </is>
      </c>
      <c r="BC404" t="inlineStr">
        <is>
          <t/>
        </is>
      </c>
      <c r="BD404" t="inlineStr">
        <is>
          <t/>
        </is>
      </c>
      <c r="BE404" t="inlineStr">
        <is>
          <t/>
        </is>
      </c>
      <c r="BF404" t="inlineStr">
        <is>
          <t/>
        </is>
      </c>
      <c r="BG404" t="inlineStr">
        <is>
          <t/>
        </is>
      </c>
      <c r="BH404" t="inlineStr">
        <is>
          <t/>
        </is>
      </c>
      <c r="BI404" t="inlineStr">
        <is>
          <t/>
        </is>
      </c>
      <c r="BJ404" s="2" t="inlineStr">
        <is>
          <t>elektroninė duomenų apdorojimo priemonė</t>
        </is>
      </c>
      <c r="BK404" s="2" t="inlineStr">
        <is>
          <t>3</t>
        </is>
      </c>
      <c r="BL404" s="2" t="inlineStr">
        <is>
          <t/>
        </is>
      </c>
      <c r="BM404" t="inlineStr">
        <is>
          <t/>
        </is>
      </c>
      <c r="BN404" s="2" t="inlineStr">
        <is>
          <t>elektroniskās datu apstrādes metode</t>
        </is>
      </c>
      <c r="BO404" s="2" t="inlineStr">
        <is>
          <t>3</t>
        </is>
      </c>
      <c r="BP404" s="2" t="inlineStr">
        <is>
          <t/>
        </is>
      </c>
      <c r="BQ404" t="inlineStr">
        <is>
          <t/>
        </is>
      </c>
      <c r="BR404" t="inlineStr">
        <is>
          <t/>
        </is>
      </c>
      <c r="BS404" t="inlineStr">
        <is>
          <t/>
        </is>
      </c>
      <c r="BT404" t="inlineStr">
        <is>
          <t/>
        </is>
      </c>
      <c r="BU404" t="inlineStr">
        <is>
          <t/>
        </is>
      </c>
      <c r="BV404" t="inlineStr">
        <is>
          <t/>
        </is>
      </c>
      <c r="BW404" t="inlineStr">
        <is>
          <t/>
        </is>
      </c>
      <c r="BX404" t="inlineStr">
        <is>
          <t/>
        </is>
      </c>
      <c r="BY404" t="inlineStr">
        <is>
          <t/>
        </is>
      </c>
      <c r="BZ404" t="inlineStr">
        <is>
          <t/>
        </is>
      </c>
      <c r="CA404" t="inlineStr">
        <is>
          <t/>
        </is>
      </c>
      <c r="CB404" t="inlineStr">
        <is>
          <t/>
        </is>
      </c>
      <c r="CC404" t="inlineStr">
        <is>
          <t/>
        </is>
      </c>
      <c r="CD404" t="inlineStr">
        <is>
          <t/>
        </is>
      </c>
      <c r="CE404" t="inlineStr">
        <is>
          <t/>
        </is>
      </c>
      <c r="CF404" t="inlineStr">
        <is>
          <t/>
        </is>
      </c>
      <c r="CG404" t="inlineStr">
        <is>
          <t/>
        </is>
      </c>
      <c r="CH404" t="inlineStr">
        <is>
          <t/>
        </is>
      </c>
      <c r="CI404" t="inlineStr">
        <is>
          <t/>
        </is>
      </c>
      <c r="CJ404" t="inlineStr">
        <is>
          <t/>
        </is>
      </c>
      <c r="CK404" t="inlineStr">
        <is>
          <t/>
        </is>
      </c>
      <c r="CL404" t="inlineStr">
        <is>
          <t/>
        </is>
      </c>
      <c r="CM404" t="inlineStr">
        <is>
          <t/>
        </is>
      </c>
      <c r="CN404" t="inlineStr">
        <is>
          <t/>
        </is>
      </c>
      <c r="CO404" t="inlineStr">
        <is>
          <t/>
        </is>
      </c>
      <c r="CP404" t="inlineStr">
        <is>
          <t/>
        </is>
      </c>
      <c r="CQ404" t="inlineStr">
        <is>
          <t/>
        </is>
      </c>
      <c r="CR404" t="inlineStr">
        <is>
          <t/>
        </is>
      </c>
      <c r="CS404" t="inlineStr">
        <is>
          <t/>
        </is>
      </c>
      <c r="CT404" t="inlineStr">
        <is>
          <t/>
        </is>
      </c>
      <c r="CU404" t="inlineStr">
        <is>
          <t/>
        </is>
      </c>
      <c r="CV404" t="inlineStr">
        <is>
          <t/>
        </is>
      </c>
      <c r="CW404" t="inlineStr">
        <is>
          <t/>
        </is>
      </c>
    </row>
    <row r="405">
      <c r="A405" s="1" t="str">
        <f>HYPERLINK("https://iate.europa.eu/entry/result/3590618/all", "3590618")</f>
        <v>3590618</v>
      </c>
      <c r="B405" t="inlineStr">
        <is>
          <t>EDUCATION AND COMMUNICATIONS</t>
        </is>
      </c>
      <c r="C405" t="inlineStr">
        <is>
          <t>EDUCATION AND COMMUNICATIONS|information technology and data processing|data-processing law|computer crime;EDUCATION AND COMMUNICATIONS|information technology and data processing|computer system|information security;EDUCATION AND COMMUNICATIONS|communications|communications industry|information technology</t>
        </is>
      </c>
      <c r="D405" t="inlineStr">
        <is>
          <t>yes</t>
        </is>
      </c>
      <c r="E405" t="inlineStr">
        <is>
          <t/>
        </is>
      </c>
      <c r="F405" s="2" t="inlineStr">
        <is>
          <t>Зависимостта от интернет</t>
        </is>
      </c>
      <c r="G405" s="2" t="inlineStr">
        <is>
          <t>3</t>
        </is>
      </c>
      <c r="H405" s="2" t="inlineStr">
        <is>
          <t/>
        </is>
      </c>
      <c r="I405" t="inlineStr">
        <is>
          <t/>
        </is>
      </c>
      <c r="J405" s="2" t="inlineStr">
        <is>
          <t>závislost na internetové infrastruktuře</t>
        </is>
      </c>
      <c r="K405" s="2" t="inlineStr">
        <is>
          <t>3</t>
        </is>
      </c>
      <c r="L405" s="2" t="inlineStr">
        <is>
          <t/>
        </is>
      </c>
      <c r="M405" t="inlineStr">
        <is>
          <t>závislost fungování světa na digitální infrastruktuře, technologiích a online systémech</t>
        </is>
      </c>
      <c r="N405" s="2" t="inlineStr">
        <is>
          <t>afhængighed af internettet</t>
        </is>
      </c>
      <c r="O405" s="2" t="inlineStr">
        <is>
          <t>3</t>
        </is>
      </c>
      <c r="P405" s="2" t="inlineStr">
        <is>
          <t/>
        </is>
      </c>
      <c r="Q405" t="inlineStr">
        <is>
          <t/>
        </is>
      </c>
      <c r="R405" s="2" t="inlineStr">
        <is>
          <t>Online-Abhängigkeit</t>
        </is>
      </c>
      <c r="S405" s="2" t="inlineStr">
        <is>
          <t>3</t>
        </is>
      </c>
      <c r="T405" s="2" t="inlineStr">
        <is>
          <t/>
        </is>
      </c>
      <c r="U405" t="inlineStr">
        <is>
          <t/>
        </is>
      </c>
      <c r="V405" s="2" t="inlineStr">
        <is>
          <t>εξάρτηση από το διαδίκτυο</t>
        </is>
      </c>
      <c r="W405" s="2" t="inlineStr">
        <is>
          <t>3</t>
        </is>
      </c>
      <c r="X405" s="2" t="inlineStr">
        <is>
          <t/>
        </is>
      </c>
      <c r="Y405" t="inlineStr">
        <is>
          <t>εξάρτηση της κοινωνίας στο σύνολό της από ψηφιακές υποδομές, τεχνολογίες και διαδικτυακά συστήματα</t>
        </is>
      </c>
      <c r="Z405" s="2" t="inlineStr">
        <is>
          <t>online dependency</t>
        </is>
      </c>
      <c r="AA405" s="2" t="inlineStr">
        <is>
          <t>3</t>
        </is>
      </c>
      <c r="AB405" s="2" t="inlineStr">
        <is>
          <t/>
        </is>
      </c>
      <c r="AC405" t="inlineStr">
        <is>
          <t>reliance on digital infrastructures, technologies and online systems</t>
        </is>
      </c>
      <c r="AD405" s="2" t="inlineStr">
        <is>
          <t>dependencia del mundo en línea</t>
        </is>
      </c>
      <c r="AE405" s="2" t="inlineStr">
        <is>
          <t>3</t>
        </is>
      </c>
      <c r="AF405" s="2" t="inlineStr">
        <is>
          <t/>
        </is>
      </c>
      <c r="AG405" t="inlineStr">
        <is>
          <t>Dependencia de las infraestructuras digitales y las tecnologías y sistemas en línea.</t>
        </is>
      </c>
      <c r="AH405" s="2" t="inlineStr">
        <is>
          <t>internetist sõltumine</t>
        </is>
      </c>
      <c r="AI405" s="2" t="inlineStr">
        <is>
          <t>3</t>
        </is>
      </c>
      <c r="AJ405" s="2" t="inlineStr">
        <is>
          <t/>
        </is>
      </c>
      <c r="AK405" t="inlineStr">
        <is>
          <t/>
        </is>
      </c>
      <c r="AL405" s="2" t="inlineStr">
        <is>
          <t>verkkoriippuvuus</t>
        </is>
      </c>
      <c r="AM405" s="2" t="inlineStr">
        <is>
          <t>3</t>
        </is>
      </c>
      <c r="AN405" s="2" t="inlineStr">
        <is>
          <t/>
        </is>
      </c>
      <c r="AO405" t="inlineStr">
        <is>
          <t>riippuvaisuus digitaalisista infrastruktuureista, teknologioista ja verkkojärjestelmistä</t>
        </is>
      </c>
      <c r="AP405" s="2" t="inlineStr">
        <is>
          <t>dépendance à l’égard des systèmes en ligne</t>
        </is>
      </c>
      <c r="AQ405" s="2" t="inlineStr">
        <is>
          <t>3</t>
        </is>
      </c>
      <c r="AR405" s="2" t="inlineStr">
        <is>
          <t/>
        </is>
      </c>
      <c r="AS405" t="inlineStr">
        <is>
          <t>&lt;div&gt;nécessité, pour la société contemporaine, de s’appuyer sur des infrastructures et des technologies numériques et sur des systèmes en ligne pour pouvoir créer des activités économiques, consommer des produits et bénéficier de services&lt;/div&gt;</t>
        </is>
      </c>
      <c r="AT405" s="2" t="inlineStr">
        <is>
          <t>spleáchas ar chórais ar líne</t>
        </is>
      </c>
      <c r="AU405" s="2" t="inlineStr">
        <is>
          <t>3</t>
        </is>
      </c>
      <c r="AV405" s="2" t="inlineStr">
        <is>
          <t/>
        </is>
      </c>
      <c r="AW405" t="inlineStr">
        <is>
          <t/>
        </is>
      </c>
      <c r="AX405" s="2" t="inlineStr">
        <is>
          <t>oslanjanje na internet</t>
        </is>
      </c>
      <c r="AY405" s="2" t="inlineStr">
        <is>
          <t>3</t>
        </is>
      </c>
      <c r="AZ405" s="2" t="inlineStr">
        <is>
          <t/>
        </is>
      </c>
      <c r="BA405" t="inlineStr">
        <is>
          <t>oslanjanje na digitalnu infrastrukturu, tehnologije i internetske sustave</t>
        </is>
      </c>
      <c r="BB405" s="2" t="inlineStr">
        <is>
          <t>digitális megoldásoktól való függés</t>
        </is>
      </c>
      <c r="BC405" s="2" t="inlineStr">
        <is>
          <t>3</t>
        </is>
      </c>
      <c r="BD405" s="2" t="inlineStr">
        <is>
          <t/>
        </is>
      </c>
      <c r="BE405" t="inlineStr">
        <is>
          <t>a digitális infrastruktúráktól, technológiáktól és a rendszerek hálózat- és internetkapcsolódásától, valós időben való rendelkezésre állásától való függés</t>
        </is>
      </c>
      <c r="BF405" s="2" t="inlineStr">
        <is>
          <t>dipendenza da sistemi online</t>
        </is>
      </c>
      <c r="BG405" s="2" t="inlineStr">
        <is>
          <t>3</t>
        </is>
      </c>
      <c r="BH405" s="2" t="inlineStr">
        <is>
          <t/>
        </is>
      </c>
      <c r="BI405" t="inlineStr">
        <is>
          <t>necessità di ricorrere a infrastrutture e tecnologie digitali e sistemi online per lo svolgimento di numerose attività nella società contemporanea</t>
        </is>
      </c>
      <c r="BJ405" s="2" t="inlineStr">
        <is>
          <t>pasikliovimas internetu|
priklausomybė nuo interneto</t>
        </is>
      </c>
      <c r="BK405" s="2" t="inlineStr">
        <is>
          <t>3|
2</t>
        </is>
      </c>
      <c r="BL405" s="2" t="inlineStr">
        <is>
          <t xml:space="preserve">preferred|
</t>
        </is>
      </c>
      <c r="BM405" t="inlineStr">
        <is>
          <t>šiuolaikinės visuomenės kliovimasis skaitmenine infrastruktūra, technologijomis ir internetinėmis sistemos, kurios leidžia kurti verslą, vartoti produktus ir naudotis paslaugomis</t>
        </is>
      </c>
      <c r="BN405" s="2" t="inlineStr">
        <is>
          <t>atkarība no interneta</t>
        </is>
      </c>
      <c r="BO405" s="2" t="inlineStr">
        <is>
          <t>2</t>
        </is>
      </c>
      <c r="BP405" s="2" t="inlineStr">
        <is>
          <t/>
        </is>
      </c>
      <c r="BQ405" t="inlineStr">
        <is>
          <t>paļaušanās uz digitālajām infrastruktūrām, tehnoloģijām un tiešsaistes sistēmām</t>
        </is>
      </c>
      <c r="BR405" s="2" t="inlineStr">
        <is>
          <t>dipendenza online</t>
        </is>
      </c>
      <c r="BS405" s="2" t="inlineStr">
        <is>
          <t>3</t>
        </is>
      </c>
      <c r="BT405" s="2" t="inlineStr">
        <is>
          <t/>
        </is>
      </c>
      <c r="BU405" t="inlineStr">
        <is>
          <t>dipendenza fuq infrastrutturi, teknoloġiji u sistemi online</t>
        </is>
      </c>
      <c r="BV405" s="2" t="inlineStr">
        <is>
          <t>afhankelijkheid van onlinesystemen</t>
        </is>
      </c>
      <c r="BW405" s="2" t="inlineStr">
        <is>
          <t>3</t>
        </is>
      </c>
      <c r="BX405" s="2" t="inlineStr">
        <is>
          <t/>
        </is>
      </c>
      <c r="BY405" t="inlineStr">
        <is>
          <t/>
        </is>
      </c>
      <c r="BZ405" s="2" t="inlineStr">
        <is>
          <t>poleganie na internecie|
zależność od internetu</t>
        </is>
      </c>
      <c r="CA405" s="2" t="inlineStr">
        <is>
          <t>3|
3</t>
        </is>
      </c>
      <c r="CB405" s="2" t="inlineStr">
        <is>
          <t xml:space="preserve">|
</t>
        </is>
      </c>
      <c r="CC405" t="inlineStr">
        <is>
          <t/>
        </is>
      </c>
      <c r="CD405" s="2" t="inlineStr">
        <is>
          <t>dependência da atividade em linha</t>
        </is>
      </c>
      <c r="CE405" s="2" t="inlineStr">
        <is>
          <t>3</t>
        </is>
      </c>
      <c r="CF405" s="2" t="inlineStr">
        <is>
          <t/>
        </is>
      </c>
      <c r="CG405" t="inlineStr">
        <is>
          <t>Dependência de infraestruturas digitais, tecnologias e sistemas em linha para criar oportunidades de negócio, consumir produtos e usufruir de serviços.</t>
        </is>
      </c>
      <c r="CH405" s="2" t="inlineStr">
        <is>
          <t>dependență de mediul online</t>
        </is>
      </c>
      <c r="CI405" s="2" t="inlineStr">
        <is>
          <t>3</t>
        </is>
      </c>
      <c r="CJ405" s="2" t="inlineStr">
        <is>
          <t/>
        </is>
      </c>
      <c r="CK405" t="inlineStr">
        <is>
          <t>dependența de infrastructuri, tehnologii și sisteme online digitale</t>
        </is>
      </c>
      <c r="CL405" s="2" t="inlineStr">
        <is>
          <t>závislosť od online prostredia</t>
        </is>
      </c>
      <c r="CM405" s="2" t="inlineStr">
        <is>
          <t>3</t>
        </is>
      </c>
      <c r="CN405" s="2" t="inlineStr">
        <is>
          <t/>
        </is>
      </c>
      <c r="CO405" t="inlineStr">
        <is>
          <t>závislosť od digitálnych infraštruktúr, technológií a online systémov umožňujúcich obchodovanie, konzumovanie výrobkov a využívanie služieb</t>
        </is>
      </c>
      <c r="CP405" s="2" t="inlineStr">
        <is>
          <t>vezanost na splet</t>
        </is>
      </c>
      <c r="CQ405" s="2" t="inlineStr">
        <is>
          <t>2</t>
        </is>
      </c>
      <c r="CR405" s="2" t="inlineStr">
        <is>
          <t/>
        </is>
      </c>
      <c r="CS405" t="inlineStr">
        <is>
          <t>vezanost na uporabo digitalnih infrastruktur, tehnologije in spletnih sistemov</t>
        </is>
      </c>
      <c r="CT405" s="2" t="inlineStr">
        <is>
          <t>nätberoende</t>
        </is>
      </c>
      <c r="CU405" s="2" t="inlineStr">
        <is>
          <t>3</t>
        </is>
      </c>
      <c r="CV405" s="2" t="inlineStr">
        <is>
          <t/>
        </is>
      </c>
      <c r="CW405" t="inlineStr">
        <is>
          <t>beroende av digital
infrastruktur, digital teknik och digitala system</t>
        </is>
      </c>
    </row>
    <row r="406">
      <c r="A406" s="1" t="str">
        <f>HYPERLINK("https://iate.europa.eu/entry/result/338915/all", "338915")</f>
        <v>338915</v>
      </c>
      <c r="B406" t="inlineStr">
        <is>
          <t>EDUCATION AND COMMUNICATIONS</t>
        </is>
      </c>
      <c r="C406" t="inlineStr">
        <is>
          <t>EDUCATION AND COMMUNICATIONS|communications|communications systems|telecommunications;EDUCATION AND COMMUNICATIONS|information technology and data processing;EDUCATION AND COMMUNICATIONS|communications|communications policy</t>
        </is>
      </c>
      <c r="D406" t="inlineStr">
        <is>
          <t>yes</t>
        </is>
      </c>
      <c r="E406" t="inlineStr">
        <is>
          <t/>
        </is>
      </c>
      <c r="F406" s="2" t="inlineStr">
        <is>
          <t>алгоритъм за хеширане</t>
        </is>
      </c>
      <c r="G406" s="2" t="inlineStr">
        <is>
          <t>3</t>
        </is>
      </c>
      <c r="H406" s="2" t="inlineStr">
        <is>
          <t/>
        </is>
      </c>
      <c r="I406" t="inlineStr">
        <is>
          <t/>
        </is>
      </c>
      <c r="J406" s="2" t="inlineStr">
        <is>
          <t>hašovací funkce|
hašovací algoritmus</t>
        </is>
      </c>
      <c r="K406" s="2" t="inlineStr">
        <is>
          <t>3|
3</t>
        </is>
      </c>
      <c r="L406" s="2" t="inlineStr">
        <is>
          <t xml:space="preserve">|
</t>
        </is>
      </c>
      <c r="M406" t="inlineStr">
        <is>
          <t>- v oblasti databází: technika řešící přístup k datovým záznamům na základě znalosti klíče&lt;div&gt;- v kryptografii: algoritmus používaný zejména pro potřeby zajištění integrity přenášených zpráv či uchovávaných dat&lt;/div&gt;</t>
        </is>
      </c>
      <c r="N406" s="2" t="inlineStr">
        <is>
          <t>hashalgoritme</t>
        </is>
      </c>
      <c r="O406" s="2" t="inlineStr">
        <is>
          <t>3</t>
        </is>
      </c>
      <c r="P406" s="2" t="inlineStr">
        <is>
          <t/>
        </is>
      </c>
      <c r="Q406" t="inlineStr">
        <is>
          <t/>
        </is>
      </c>
      <c r="R406" s="2" t="inlineStr">
        <is>
          <t>Hash-Algorithmus</t>
        </is>
      </c>
      <c r="S406" s="2" t="inlineStr">
        <is>
          <t>3</t>
        </is>
      </c>
      <c r="T406" s="2" t="inlineStr">
        <is>
          <t/>
        </is>
      </c>
      <c r="U406" t="inlineStr">
        <is>
          <t/>
        </is>
      </c>
      <c r="V406" s="2" t="inlineStr">
        <is>
          <t>αλγόριθμος κατακερματισμού</t>
        </is>
      </c>
      <c r="W406" s="2" t="inlineStr">
        <is>
          <t>3</t>
        </is>
      </c>
      <c r="X406" s="2" t="inlineStr">
        <is>
          <t/>
        </is>
      </c>
      <c r="Y406" t="inlineStr">
        <is>
          <t>συνάρτηση που έχει ως είσοδο μια ακολουθία δεδομένων, την οποία επιστρέφει στην έξοδο ως αριθμητική ακολουθία περιορισμένου μήκους</t>
        </is>
      </c>
      <c r="Z406" s="2" t="inlineStr">
        <is>
          <t>hashing algorithm|
hash algorithm</t>
        </is>
      </c>
      <c r="AA406" s="2" t="inlineStr">
        <is>
          <t>3|
3</t>
        </is>
      </c>
      <c r="AB406" s="2" t="inlineStr">
        <is>
          <t xml:space="preserve">|
</t>
        </is>
      </c>
      <c r="AC406" t="inlineStr">
        <is>
          <t>function that converts a data string into a numeric string output of fixed length</t>
        </is>
      </c>
      <c r="AD406" s="2" t="inlineStr">
        <is>
          <t>algoritmo de resumen|
algoritmo de cálculo de clave|
algoritmo &lt;i&gt;hash&lt;/i&gt;</t>
        </is>
      </c>
      <c r="AE406" s="2" t="inlineStr">
        <is>
          <t>3|
3|
2</t>
        </is>
      </c>
      <c r="AF406" s="2" t="inlineStr">
        <is>
          <t>|
|
admitted</t>
        </is>
      </c>
      <c r="AG406" t="inlineStr">
        <is>
          <t>Algoritmo utilizado para convertir una gran sección de datos en un símbolo representativo 
más pequeño, conocido como una clave &lt;i&gt;hash&lt;/i&gt;.</t>
        </is>
      </c>
      <c r="AH406" s="2" t="inlineStr">
        <is>
          <t>räsialgoritm</t>
        </is>
      </c>
      <c r="AI406" s="2" t="inlineStr">
        <is>
          <t>3</t>
        </is>
      </c>
      <c r="AJ406" s="2" t="inlineStr">
        <is>
          <t/>
        </is>
      </c>
      <c r="AK406" t="inlineStr">
        <is>
          <t>matemaatiline funktsioon, mis vastendab väärtusi suuremast väärtusehulgast väärtustega väiksemast väärtusehulgast, kahandades pika väärtuse lühemaks räsitud väärtuseks</t>
        </is>
      </c>
      <c r="AL406" s="2" t="inlineStr">
        <is>
          <t>hajautusalgoritmi</t>
        </is>
      </c>
      <c r="AM406" s="2" t="inlineStr">
        <is>
          <t>3</t>
        </is>
      </c>
      <c r="AN406" s="2" t="inlineStr">
        <is>
          <t/>
        </is>
      </c>
      <c r="AO406" t="inlineStr">
        <is>
          <t>funktio, joka muuttaa &lt;a href="https://iate.europa.eu/entry/result/58348" target="_blank"&gt;datasarjan &lt;/a&gt;tietyn pituiseksi numerosarjaksi</t>
        </is>
      </c>
      <c r="AP406" s="2" t="inlineStr">
        <is>
          <t>algorithme de hachage</t>
        </is>
      </c>
      <c r="AQ406" s="2" t="inlineStr">
        <is>
          <t>3</t>
        </is>
      </c>
      <c r="AR406" s="2" t="inlineStr">
        <is>
          <t/>
        </is>
      </c>
      <c r="AS406" t="inlineStr">
        <is>
          <t>fonction mathématique qui
permet la création d'une empreinte numérique en transformant un groupe de
données de taille variable en un code unique de taille fixe</t>
        </is>
      </c>
      <c r="AT406" s="2" t="inlineStr">
        <is>
          <t>algartam haiseála</t>
        </is>
      </c>
      <c r="AU406" s="2" t="inlineStr">
        <is>
          <t>3</t>
        </is>
      </c>
      <c r="AV406" s="2" t="inlineStr">
        <is>
          <t/>
        </is>
      </c>
      <c r="AW406" t="inlineStr">
        <is>
          <t/>
        </is>
      </c>
      <c r="AX406" s="2" t="inlineStr">
        <is>
          <t>&lt;i&gt;hash &lt;/i&gt;algoritam</t>
        </is>
      </c>
      <c r="AY406" s="2" t="inlineStr">
        <is>
          <t>3</t>
        </is>
      </c>
      <c r="AZ406" s="2" t="inlineStr">
        <is>
          <t/>
        </is>
      </c>
      <c r="BA406" t="inlineStr">
        <is>
          <t>vrsta algoritma koja izvršava funkciju preslikavanja velikog skupa podataka u manji skup podataka (tzv. &lt;i&gt;hash&lt;/i&gt; ili sažetak)</t>
        </is>
      </c>
      <c r="BB406" s="2" t="inlineStr">
        <is>
          <t>hash algoritmus|
hasító algoritmus</t>
        </is>
      </c>
      <c r="BC406" s="2" t="inlineStr">
        <is>
          <t>3|
3</t>
        </is>
      </c>
      <c r="BD406" s="2" t="inlineStr">
        <is>
          <t xml:space="preserve">|
</t>
        </is>
      </c>
      <c r="BE406" t="inlineStr">
        <is>
          <t/>
        </is>
      </c>
      <c r="BF406" s="2" t="inlineStr">
        <is>
          <t>algoritmo hash|
algoritmo di hash</t>
        </is>
      </c>
      <c r="BG406" s="2" t="inlineStr">
        <is>
          <t>3|
3</t>
        </is>
      </c>
      <c r="BH406" s="2" t="inlineStr">
        <is>
          <t xml:space="preserve">|
</t>
        </is>
      </c>
      <c r="BI406" t="inlineStr">
        <is>
          <t>procedura matematica utilizzata nella programmazione del computer per trasformare una grande sezione di dati in un simbolo rappresentativo più piccolo, noto come chiave hash, e che trova principale impiego in grandi database di informazioni</t>
        </is>
      </c>
      <c r="BJ406" s="2" t="inlineStr">
        <is>
          <t>maišos algoritmas</t>
        </is>
      </c>
      <c r="BK406" s="2" t="inlineStr">
        <is>
          <t>3</t>
        </is>
      </c>
      <c r="BL406" s="2" t="inlineStr">
        <is>
          <t/>
        </is>
      </c>
      <c r="BM406" t="inlineStr">
        <is>
          <t>&lt;div&gt;algoritmas, pagal kurį nuosekliai (pagal nustatytas taisykles) vykdomos maišos funkcijos&lt;/div&gt;</t>
        </is>
      </c>
      <c r="BN406" s="2" t="inlineStr">
        <is>
          <t>kontrolsummas algoritms</t>
        </is>
      </c>
      <c r="BO406" s="2" t="inlineStr">
        <is>
          <t>3</t>
        </is>
      </c>
      <c r="BP406" s="2" t="inlineStr">
        <is>
          <t/>
        </is>
      </c>
      <c r="BQ406" t="inlineStr">
        <is>
          <t/>
        </is>
      </c>
      <c r="BR406" s="2" t="inlineStr">
        <is>
          <t>algoritmu ta' hashing|
algoritmu ta' hash</t>
        </is>
      </c>
      <c r="BS406" s="2" t="inlineStr">
        <is>
          <t>3|
3</t>
        </is>
      </c>
      <c r="BT406" s="2" t="inlineStr">
        <is>
          <t xml:space="preserve">|
</t>
        </is>
      </c>
      <c r="BU406" t="inlineStr">
        <is>
          <t>funzjoni li tikkonverti sekwenza ta' &lt;i&gt;data &lt;/i&gt;f'output ta' sekwenza numerika ta' tul fiss</t>
        </is>
      </c>
      <c r="BV406" s="2" t="inlineStr">
        <is>
          <t>hash-algoritme</t>
        </is>
      </c>
      <c r="BW406" s="2" t="inlineStr">
        <is>
          <t>3</t>
        </is>
      </c>
      <c r="BX406" s="2" t="inlineStr">
        <is>
          <t/>
        </is>
      </c>
      <c r="BY406" t="inlineStr">
        <is>
          <t>cryptografische functie die data in een unieke hashcode omzet die niet teruggerekend kan worden naar de oorspronkelijke data</t>
        </is>
      </c>
      <c r="BZ406" s="2" t="inlineStr">
        <is>
          <t>algorytm skrótu</t>
        </is>
      </c>
      <c r="CA406" s="2" t="inlineStr">
        <is>
          <t>3</t>
        </is>
      </c>
      <c r="CB406" s="2" t="inlineStr">
        <is>
          <t/>
        </is>
      </c>
      <c r="CC406" t="inlineStr">
        <is>
          <t>funkcja matematyczna, która kondensuje dane do ustalonego rozmiaru</t>
        </is>
      </c>
      <c r="CD406" s="2" t="inlineStr">
        <is>
          <t>algoritmo de resumo|
algoritmo de dispersão</t>
        </is>
      </c>
      <c r="CE406" s="2" t="inlineStr">
        <is>
          <t>3|
3</t>
        </is>
      </c>
      <c r="CF406" s="2" t="inlineStr">
        <is>
          <t xml:space="preserve">|
</t>
        </is>
      </c>
      <c r="CG406" t="inlineStr">
        <is>
          <t>Algoritmo que transforma uma cadeia de carateres numa outra de tamanho fixo, usualmente mais pequena (valor &lt;em&gt;hash&lt;/em&gt; ou código &lt;em&gt;hash&lt;/em&gt;), que representa a cadeia original.</t>
        </is>
      </c>
      <c r="CH406" s="2" t="inlineStr">
        <is>
          <t>algoritm de dispersie</t>
        </is>
      </c>
      <c r="CI406" s="2" t="inlineStr">
        <is>
          <t>3</t>
        </is>
      </c>
      <c r="CJ406" s="2" t="inlineStr">
        <is>
          <t/>
        </is>
      </c>
      <c r="CK406" t="inlineStr">
        <is>
          <t>algoritm matematic criptografic unidirecțional care are ca intrare un mesaj (fișier, șir) de lungime arbitrară și generează
un rezumat criptografic (șir de control)
unic, de lungime fixă</t>
        </is>
      </c>
      <c r="CL406" s="2" t="inlineStr">
        <is>
          <t>hašovací algoritmus|
algoritmus hašovacej funkcie</t>
        </is>
      </c>
      <c r="CM406" s="2" t="inlineStr">
        <is>
          <t>3|
3</t>
        </is>
      </c>
      <c r="CN406" s="2" t="inlineStr">
        <is>
          <t xml:space="preserve">|
</t>
        </is>
      </c>
      <c r="CO406" t="inlineStr">
        <is>
          <t>funkcia, ktorá konvertuje reťazec údajov na numerický reťazec pevnej dĺžky</t>
        </is>
      </c>
      <c r="CP406" s="2" t="inlineStr">
        <is>
          <t>zgoščevalni algoritem</t>
        </is>
      </c>
      <c r="CQ406" s="2" t="inlineStr">
        <is>
          <t>3</t>
        </is>
      </c>
      <c r="CR406" s="2" t="inlineStr">
        <is>
          <t/>
        </is>
      </c>
      <c r="CS406" t="inlineStr">
        <is>
          <t/>
        </is>
      </c>
      <c r="CT406" s="2" t="inlineStr">
        <is>
          <t>hashalgoritm</t>
        </is>
      </c>
      <c r="CU406" s="2" t="inlineStr">
        <is>
          <t>3</t>
        </is>
      </c>
      <c r="CV406" s="2" t="inlineStr">
        <is>
          <t/>
        </is>
      </c>
      <c r="CW406" t="inlineStr">
        <is>
          <t>matematisk procedur som
används i datorprogrammering för att förvandla ett stort avsnitt av data till en
mindre representativ symbol, känd som en hash-nyckel</t>
        </is>
      </c>
    </row>
    <row r="407">
      <c r="A407" s="1" t="str">
        <f>HYPERLINK("https://iate.europa.eu/entry/result/3509148/all", "3509148")</f>
        <v>3509148</v>
      </c>
      <c r="B407" t="inlineStr">
        <is>
          <t>PRODUCTION, TECHNOLOGY AND RESEARCH;EDUCATION AND COMMUNICATIONS;SCIENCE</t>
        </is>
      </c>
      <c r="C407" t="inlineStr">
        <is>
          <t>PRODUCTION, TECHNOLOGY AND RESEARCH|technology and technical regulations|technology;EDUCATION AND COMMUNICATIONS|information technology and data processing;SCIENCE|natural and applied sciences</t>
        </is>
      </c>
      <c r="D407" t="inlineStr">
        <is>
          <t>yes</t>
        </is>
      </c>
      <c r="E407" t="inlineStr">
        <is>
          <t/>
        </is>
      </c>
      <c r="F407" s="2" t="inlineStr">
        <is>
          <t>съпоставяне едно към едно</t>
        </is>
      </c>
      <c r="G407" s="2" t="inlineStr">
        <is>
          <t>3</t>
        </is>
      </c>
      <c r="H407" s="2" t="inlineStr">
        <is>
          <t/>
        </is>
      </c>
      <c r="I407" t="inlineStr">
        <is>
          <t>&lt;strong&gt;процесът на сравняване на групи от данни с цел установяване на истинността на заявена самоличност&lt;/strong&gt;</t>
        </is>
      </c>
      <c r="J407" s="2" t="inlineStr">
        <is>
          <t>porovnání 1 : 1|
porovnání jedna k jedné|
porovnání jeden ku jednomu</t>
        </is>
      </c>
      <c r="K407" s="2" t="inlineStr">
        <is>
          <t>3|
3|
3</t>
        </is>
      </c>
      <c r="L407" s="2" t="inlineStr">
        <is>
          <t xml:space="preserve">|
|
</t>
        </is>
      </c>
      <c r="M407" t="inlineStr">
        <is>
          <t>ověření identity člověka (verifikace, autentizace) spočívající v porovnání jediné šablony
vytvořené z nasnímaného biometrického vzorku s jedinou referenční
šablonou, která patří prověřované osobě</t>
        </is>
      </c>
      <c r="N407" s="2" t="inlineStr">
        <is>
          <t>en til en-matchproces</t>
        </is>
      </c>
      <c r="O407" s="2" t="inlineStr">
        <is>
          <t>3</t>
        </is>
      </c>
      <c r="P407" s="2" t="inlineStr">
        <is>
          <t/>
        </is>
      </c>
      <c r="Q407" t="inlineStr">
        <is>
          <t>proces, hvor en persons biometriske oplysninger sammenlignes med en enkelt biometrisk skabelon, der er lagret i en enhed</t>
        </is>
      </c>
      <c r="R407" s="2" t="inlineStr">
        <is>
          <t>1:1-Vergleich</t>
        </is>
      </c>
      <c r="S407" s="2" t="inlineStr">
        <is>
          <t>3</t>
        </is>
      </c>
      <c r="T407" s="2" t="inlineStr">
        <is>
          <t/>
        </is>
      </c>
      <c r="U407" t="inlineStr">
        <is>
          <t/>
        </is>
      </c>
      <c r="V407" s="2" t="inlineStr">
        <is>
          <t>μονοσήμαντη αντιστοίχιση</t>
        </is>
      </c>
      <c r="W407" s="2" t="inlineStr">
        <is>
          <t>3</t>
        </is>
      </c>
      <c r="X407" s="2" t="inlineStr">
        <is>
          <t/>
        </is>
      </c>
      <c r="Y407" t="inlineStr">
        <is>
          <t/>
        </is>
      </c>
      <c r="Z407" s="2" t="inlineStr">
        <is>
          <t>one-to-one comparison|
one-to-one matching|
1-to-1 comparison</t>
        </is>
      </c>
      <c r="AA407" s="2" t="inlineStr">
        <is>
          <t>3|
3|
1</t>
        </is>
      </c>
      <c r="AB407" s="2" t="inlineStr">
        <is>
          <t xml:space="preserve">|
|
</t>
        </is>
      </c>
      <c r="AC407" t="inlineStr">
        <is>
          <t>authentication by a biometric system of a person’s claimed identity from their previously enrolled pattern</t>
        </is>
      </c>
      <c r="AD407" s="2" t="inlineStr">
        <is>
          <t>correspondencia uno a uno</t>
        </is>
      </c>
      <c r="AE407" s="2" t="inlineStr">
        <is>
          <t>3</t>
        </is>
      </c>
      <c r="AF407" s="2" t="inlineStr">
        <is>
          <t/>
        </is>
      </c>
      <c r="AG407" t="inlineStr">
        <is>
          <t>Comparación
 entre los datos biométricos de un individuo con una única plantilla
 biométrica almacenada en un dispositivo.</t>
        </is>
      </c>
      <c r="AH407" s="2" t="inlineStr">
        <is>
          <t>üks-ühele tuvastusprotsess</t>
        </is>
      </c>
      <c r="AI407" s="2" t="inlineStr">
        <is>
          <t>3</t>
        </is>
      </c>
      <c r="AJ407" s="2" t="inlineStr">
        <is>
          <t/>
        </is>
      </c>
      <c r="AK407" t="inlineStr">
        <is>
          <t>isiku biomeetriliste tunnuste võrdlemine andmebaasis säilitatavate mallidega</t>
        </is>
      </c>
      <c r="AL407" s="2" t="inlineStr">
        <is>
          <t>yksittäisvertailu|
yksi yhteen -vastaavuus</t>
        </is>
      </c>
      <c r="AM407" s="2" t="inlineStr">
        <is>
          <t>3|
3</t>
        </is>
      </c>
      <c r="AN407" s="2" t="inlineStr">
        <is>
          <t xml:space="preserve">|
</t>
        </is>
      </c>
      <c r="AO407" t="inlineStr">
        <is>
          <t>henkilön tunnistamisen varmistaminen vertailemalla aikaisemmin tallennettuihin biometrisiin tietoihin</t>
        </is>
      </c>
      <c r="AP407" s="2" t="inlineStr">
        <is>
          <t>comparaison de un à un|
comparaison "un à un"|
vérification (un à un)|
vérification 1:1</t>
        </is>
      </c>
      <c r="AQ407" s="2" t="inlineStr">
        <is>
          <t>3|
3|
3|
3</t>
        </is>
      </c>
      <c r="AR407" s="2" t="inlineStr">
        <is>
          <t xml:space="preserve">|
|
|
</t>
        </is>
      </c>
      <c r="AS407" t="inlineStr">
        <is>
          <t>technique de vérification de l'identité d'une personne reposant sur la comparaison automatisée de caractéristiques biométriques de cette personne (visage, iris, empreintes digitales…) par rapport aux mêmes caractéristiques préalablement enregistrées (sur une carte à puce, dans une base de données…)</t>
        </is>
      </c>
      <c r="AT407" s="2" t="inlineStr">
        <is>
          <t>sampla amháin a chur i gcomparáid le sampla eile</t>
        </is>
      </c>
      <c r="AU407" s="2" t="inlineStr">
        <is>
          <t>3</t>
        </is>
      </c>
      <c r="AV407" s="2" t="inlineStr">
        <is>
          <t/>
        </is>
      </c>
      <c r="AW407" t="inlineStr">
        <is>
          <t/>
        </is>
      </c>
      <c r="AX407" s="2" t="inlineStr">
        <is>
          <t>poklapanje jedan na jedan|
uspoređivanje jedan na jedan</t>
        </is>
      </c>
      <c r="AY407" s="2" t="inlineStr">
        <is>
          <t>3|
3</t>
        </is>
      </c>
      <c r="AZ407" s="2" t="inlineStr">
        <is>
          <t xml:space="preserve">|
</t>
        </is>
      </c>
      <c r="BA407" t="inlineStr">
        <is>
          <t/>
        </is>
      </c>
      <c r="BB407" s="2" t="inlineStr">
        <is>
          <t>egy az egyhez megfeleltetés</t>
        </is>
      </c>
      <c r="BC407" s="2" t="inlineStr">
        <is>
          <t>3</t>
        </is>
      </c>
      <c r="BD407" s="2" t="inlineStr">
        <is>
          <t/>
        </is>
      </c>
      <c r="BE407" t="inlineStr">
        <is>
          <t>személy feltételezett azonosságának biometrikus rendszer általi összehasonlítása a korábban rögzített adatokkal</t>
        </is>
      </c>
      <c r="BF407" s="2" t="inlineStr">
        <is>
          <t>confronto di campioni|
corrispondenza univoca</t>
        </is>
      </c>
      <c r="BG407" s="2" t="inlineStr">
        <is>
          <t>3|
3</t>
        </is>
      </c>
      <c r="BH407" s="2" t="inlineStr">
        <is>
          <t xml:space="preserve">|
</t>
        </is>
      </c>
      <c r="BI407" t="inlineStr">
        <is>
          <t>autenticazione basata su di un sistema biometrico dei dati di
una persona raffrontandoli con i dati identificativi da essa precedentemente
registrati</t>
        </is>
      </c>
      <c r="BJ407" s="2" t="inlineStr">
        <is>
          <t>lyginimas vieno su vienu</t>
        </is>
      </c>
      <c r="BK407" s="2" t="inlineStr">
        <is>
          <t>2</t>
        </is>
      </c>
      <c r="BL407" s="2" t="inlineStr">
        <is>
          <t/>
        </is>
      </c>
      <c r="BM407" t="inlineStr">
        <is>
          <t/>
        </is>
      </c>
      <c r="BN407" s="2" t="inlineStr">
        <is>
          <t>salīdzināšana "viens pret vienu"</t>
        </is>
      </c>
      <c r="BO407" s="2" t="inlineStr">
        <is>
          <t>3</t>
        </is>
      </c>
      <c r="BP407" s="2" t="inlineStr">
        <is>
          <t/>
        </is>
      </c>
      <c r="BQ407" t="inlineStr">
        <is>
          <t/>
        </is>
      </c>
      <c r="BR407" s="2" t="inlineStr">
        <is>
          <t>tqabbil "one-to-one"</t>
        </is>
      </c>
      <c r="BS407" s="2" t="inlineStr">
        <is>
          <t>3</t>
        </is>
      </c>
      <c r="BT407" s="2" t="inlineStr">
        <is>
          <t/>
        </is>
      </c>
      <c r="BU407" t="inlineStr">
        <is>
          <t>awtentikazzjoni, permezz ta' sistema bijometrika, tal-identità ta' persuna permezz tal-konfront tal-immaġni bijometrika meħuda fil-ħin reali mal-immaġni korrispondenti għall-identità ddikjarata mill-utent</t>
        </is>
      </c>
      <c r="BV407" s="2" t="inlineStr">
        <is>
          <t>een-op-eenvergelijking|
een-op-eenmatching</t>
        </is>
      </c>
      <c r="BW407" s="2" t="inlineStr">
        <is>
          <t>3|
3</t>
        </is>
      </c>
      <c r="BX407" s="2" t="inlineStr">
        <is>
          <t xml:space="preserve">|
</t>
        </is>
      </c>
      <c r="BY407" t="inlineStr">
        <is>
          <t>authenticatie
 van een persoon door een biometrisch systeem op basis van een eerder voor die
 persoon geregistreerd patroon</t>
        </is>
      </c>
      <c r="BZ407" s="2" t="inlineStr">
        <is>
          <t>porównanie cech „jeden do jednego”|
proces kojarzenia „jeden do jednego”</t>
        </is>
      </c>
      <c r="CA407" s="2" t="inlineStr">
        <is>
          <t>3|
3</t>
        </is>
      </c>
      <c r="CB407" s="2" t="inlineStr">
        <is>
          <t xml:space="preserve">|
</t>
        </is>
      </c>
      <c r="CC407" t="inlineStr">
        <is>
          <t>sprawdzenie, czy cechy badanego wzorca należą do cech grupy
zaufanych osób</t>
        </is>
      </c>
      <c r="CD407" s="2" t="inlineStr">
        <is>
          <t>comparação um a um</t>
        </is>
      </c>
      <c r="CE407" s="2" t="inlineStr">
        <is>
          <t>3</t>
        </is>
      </c>
      <c r="CF407" s="2" t="inlineStr">
        <is>
          <t/>
        </is>
      </c>
      <c r="CG407" t="inlineStr">
        <is>
          <t/>
        </is>
      </c>
      <c r="CH407" s="2" t="inlineStr">
        <is>
          <t>comparare unu la unu</t>
        </is>
      </c>
      <c r="CI407" s="2" t="inlineStr">
        <is>
          <t>3</t>
        </is>
      </c>
      <c r="CJ407" s="2" t="inlineStr">
        <is>
          <t/>
        </is>
      </c>
      <c r="CK407" t="inlineStr">
        <is>
          <t/>
        </is>
      </c>
      <c r="CL407" s="2" t="inlineStr">
        <is>
          <t>párovanie|
porovnanie jedna k jednej</t>
        </is>
      </c>
      <c r="CM407" s="2" t="inlineStr">
        <is>
          <t>3|
3</t>
        </is>
      </c>
      <c r="CN407" s="2" t="inlineStr">
        <is>
          <t xml:space="preserve">|
</t>
        </is>
      </c>
      <c r="CO407" t="inlineStr">
        <is>
          <t>overenie totožnosti jednotlivca porovnaním dvoch biometrických vzorov nasnímaných &lt;a href="https://iate.europa.eu/entry/result/2229128/sk" target="_blank"&gt;biometrickým systémom&lt;/a&gt;, zvyčajne patriacich tej istej overovanej fyzickej osobe</t>
        </is>
      </c>
      <c r="CP407" s="2" t="inlineStr">
        <is>
          <t>ujemanje ena na ena|
primerjava ena na ena</t>
        </is>
      </c>
      <c r="CQ407" s="2" t="inlineStr">
        <is>
          <t>3|
3</t>
        </is>
      </c>
      <c r="CR407" s="2" t="inlineStr">
        <is>
          <t xml:space="preserve">|
</t>
        </is>
      </c>
      <c r="CS407" t="inlineStr">
        <is>
          <t/>
        </is>
      </c>
      <c r="CT407" s="2" t="inlineStr">
        <is>
          <t>ett-till-ett-matchning</t>
        </is>
      </c>
      <c r="CU407" s="2" t="inlineStr">
        <is>
          <t>3</t>
        </is>
      </c>
      <c r="CV407" s="2" t="inlineStr">
        <is>
          <t/>
        </is>
      </c>
      <c r="CW407" t="inlineStr">
        <is>
          <t/>
        </is>
      </c>
    </row>
    <row r="408">
      <c r="A408" s="1" t="str">
        <f>HYPERLINK("https://iate.europa.eu/entry/result/3575228/all", "3575228")</f>
        <v>3575228</v>
      </c>
      <c r="B408" t="inlineStr">
        <is>
          <t>EDUCATION AND COMMUNICATIONS</t>
        </is>
      </c>
      <c r="C408" t="inlineStr">
        <is>
          <t>EDUCATION AND COMMUNICATIONS|information and information processing</t>
        </is>
      </c>
      <c r="D408" t="inlineStr">
        <is>
          <t>yes</t>
        </is>
      </c>
      <c r="E408" t="inlineStr">
        <is>
          <t/>
        </is>
      </c>
      <c r="F408" s="2" t="inlineStr">
        <is>
          <t>грамотност по отношение на данните</t>
        </is>
      </c>
      <c r="G408" s="2" t="inlineStr">
        <is>
          <t>3</t>
        </is>
      </c>
      <c r="H408" s="2" t="inlineStr">
        <is>
          <t/>
        </is>
      </c>
      <c r="I408" t="inlineStr">
        <is>
          <t/>
        </is>
      </c>
      <c r="J408" s="2" t="inlineStr">
        <is>
          <t>datová gramotnost</t>
        </is>
      </c>
      <c r="K408" s="2" t="inlineStr">
        <is>
          <t>3</t>
        </is>
      </c>
      <c r="L408" s="2" t="inlineStr">
        <is>
          <t/>
        </is>
      </c>
      <c r="M408" t="inlineStr">
        <is>
          <t>schopnost data vyhledávat či získávat, porozumět jim a vyhodnocovat je a
efektivně interpretovat</t>
        </is>
      </c>
      <c r="N408" s="2" t="inlineStr">
        <is>
          <t>digital kompetence|
digital kunnen</t>
        </is>
      </c>
      <c r="O408" s="2" t="inlineStr">
        <is>
          <t>3|
2</t>
        </is>
      </c>
      <c r="P408" s="2" t="inlineStr">
        <is>
          <t xml:space="preserve">|
</t>
        </is>
      </c>
      <c r="Q408" t="inlineStr">
        <is>
          <t>evnen til at lokalisere, organisere, forstå, evaluere og skabe information ved at benytte digital teknologi</t>
        </is>
      </c>
      <c r="R408" s="2" t="inlineStr">
        <is>
          <t>Datenkompetenz</t>
        </is>
      </c>
      <c r="S408" s="2" t="inlineStr">
        <is>
          <t>3</t>
        </is>
      </c>
      <c r="T408" s="2" t="inlineStr">
        <is>
          <t/>
        </is>
      </c>
      <c r="U408" t="inlineStr">
        <is>
          <t>Fähigkeiten, die für den sachgerechten Umgang mit Daten sowie für das Erheben, Strukturieren, Darstellen, Übermitteln und Interpretieren von Daten notwendig sind</t>
        </is>
      </c>
      <c r="V408" s="2" t="inlineStr">
        <is>
          <t>στοιχειώδεις γνώσεις σχετικά με δεδομένα</t>
        </is>
      </c>
      <c r="W408" s="2" t="inlineStr">
        <is>
          <t>3</t>
        </is>
      </c>
      <c r="X408" s="2" t="inlineStr">
        <is>
          <t/>
        </is>
      </c>
      <c r="Y408" t="inlineStr">
        <is>
          <t/>
        </is>
      </c>
      <c r="Z408" s="2" t="inlineStr">
        <is>
          <t>data literacy</t>
        </is>
      </c>
      <c r="AA408" s="2" t="inlineStr">
        <is>
          <t>3</t>
        </is>
      </c>
      <c r="AB408" s="2" t="inlineStr">
        <is>
          <t/>
        </is>
      </c>
      <c r="AC408" t="inlineStr">
        <is>
          <t>ability to access, read, understand, interpret, communicate and use digital data</t>
        </is>
      </c>
      <c r="AD408" s="2" t="inlineStr">
        <is>
          <t>alfabetización en materia de datos</t>
        </is>
      </c>
      <c r="AE408" s="2" t="inlineStr">
        <is>
          <t>3</t>
        </is>
      </c>
      <c r="AF408" s="2" t="inlineStr">
        <is>
          <t/>
        </is>
      </c>
      <c r="AG408" t="inlineStr">
        <is>
          <t>Capacidad de
 acceder, analizar, interpretar y mostrar datos como información, de manera
 útil, pertinente y adecuada al propósito para el cual se presentan.</t>
        </is>
      </c>
      <c r="AH408" s="2" t="inlineStr">
        <is>
          <t>andmepädevus|
andmekirjaoskus</t>
        </is>
      </c>
      <c r="AI408" s="2" t="inlineStr">
        <is>
          <t>3|
3</t>
        </is>
      </c>
      <c r="AJ408" s="2" t="inlineStr">
        <is>
          <t xml:space="preserve">|
</t>
        </is>
      </c>
      <c r="AK408" t="inlineStr">
        <is>
          <t>võime omandada sisukat teavet ning luua ja edastada andmeid, mis tuginevad matemaatilisele mõistmisele ja oskustele ning statistikale</t>
        </is>
      </c>
      <c r="AL408" s="2" t="inlineStr">
        <is>
          <t>tiedon lukutaito|
datan lukutaito|
datalukutaito</t>
        </is>
      </c>
      <c r="AM408" s="2" t="inlineStr">
        <is>
          <t>3|
3|
3</t>
        </is>
      </c>
      <c r="AN408" s="2" t="inlineStr">
        <is>
          <t xml:space="preserve">|
|
</t>
        </is>
      </c>
      <c r="AO408" t="inlineStr">
        <is>
          <t>valmius hankkia, lukea, ymmärtää, kriittisesti arvioida, tulkita ja käsitellä digitaalisessa muodossa olevaa tietoa sekä käyttää sitä ja viestiä siitä eteenpäin eettisesti</t>
        </is>
      </c>
      <c r="AP408" s="2" t="inlineStr">
        <is>
          <t>éducation aux données|
littératie des données|
culture de la donnée</t>
        </is>
      </c>
      <c r="AQ408" s="2" t="inlineStr">
        <is>
          <t>3|
3|
3</t>
        </is>
      </c>
      <c r="AR408" s="2" t="inlineStr">
        <is>
          <t xml:space="preserve">|
|
</t>
        </is>
      </c>
      <c r="AS408" t="inlineStr">
        <is>
          <t>capacité de produire, comprendre et utiliser des données numériques</t>
        </is>
      </c>
      <c r="AT408" s="2" t="inlineStr">
        <is>
          <t>litearthacht i sonraí|
litearthacht sonraí</t>
        </is>
      </c>
      <c r="AU408" s="2" t="inlineStr">
        <is>
          <t>3|
3</t>
        </is>
      </c>
      <c r="AV408" s="2" t="inlineStr">
        <is>
          <t xml:space="preserve">|
</t>
        </is>
      </c>
      <c r="AW408" t="inlineStr">
        <is>
          <t/>
        </is>
      </c>
      <c r="AX408" s="2" t="inlineStr">
        <is>
          <t>podatkovna pismenost</t>
        </is>
      </c>
      <c r="AY408" s="2" t="inlineStr">
        <is>
          <t>3</t>
        </is>
      </c>
      <c r="AZ408" s="2" t="inlineStr">
        <is>
          <t/>
        </is>
      </c>
      <c r="BA408" t="inlineStr">
        <is>
          <t/>
        </is>
      </c>
      <c r="BB408" s="2" t="inlineStr">
        <is>
          <t>adatműveltség|
adatírástudás</t>
        </is>
      </c>
      <c r="BC408" s="2" t="inlineStr">
        <is>
          <t>3|
3</t>
        </is>
      </c>
      <c r="BD408" s="2" t="inlineStr">
        <is>
          <t xml:space="preserve">|
</t>
        </is>
      </c>
      <c r="BE408" t="inlineStr">
        <is>
          <t>az adatok megértésének, használatának és kezelésének képessége</t>
        </is>
      </c>
      <c r="BF408" s="2" t="inlineStr">
        <is>
          <t>alfabetizzazione dei dati|
alfabetizzazione ai dati|
cultura dei dati</t>
        </is>
      </c>
      <c r="BG408" s="2" t="inlineStr">
        <is>
          <t>3|
3|
3</t>
        </is>
      </c>
      <c r="BH408" s="2" t="inlineStr">
        <is>
          <t xml:space="preserve">|
|
</t>
        </is>
      </c>
      <c r="BI408" t="inlineStr">
        <is>
          <t>serie di di competenze, tra cui, discriminare i dati in base all’utilizzo specifico; interpretare correttamente grafici e tabelle; attivare il pensiero critico in base alle informazioni provenienti dalle attività di analisi dei dati; conoscere i maggiori strumenti e metodi di analisi di dati nonché saperli utilizzare; riconoscere quando i dati vengono manomessi, travisati e utilizzati in maniera fuorviante</t>
        </is>
      </c>
      <c r="BJ408" s="2" t="inlineStr">
        <is>
          <t>duomenų raštingumas</t>
        </is>
      </c>
      <c r="BK408" s="2" t="inlineStr">
        <is>
          <t>3</t>
        </is>
      </c>
      <c r="BL408" s="2" t="inlineStr">
        <is>
          <t/>
        </is>
      </c>
      <c r="BM408" t="inlineStr">
        <is>
          <t/>
        </is>
      </c>
      <c r="BN408" s="2" t="inlineStr">
        <is>
          <t>datpratība</t>
        </is>
      </c>
      <c r="BO408" s="2" t="inlineStr">
        <is>
          <t>3</t>
        </is>
      </c>
      <c r="BP408" s="2" t="inlineStr">
        <is>
          <t/>
        </is>
      </c>
      <c r="BQ408" t="inlineStr">
        <is>
          <t/>
        </is>
      </c>
      <c r="BR408" s="2" t="inlineStr">
        <is>
          <t>litteriżmu fid-&lt;i&gt;data&lt;/i&gt;</t>
        </is>
      </c>
      <c r="BS408" s="2" t="inlineStr">
        <is>
          <t>3</t>
        </is>
      </c>
      <c r="BT408" s="2" t="inlineStr">
        <is>
          <t/>
        </is>
      </c>
      <c r="BU408" t="inlineStr">
        <is>
          <t>il-ħila li wieħed jaċċessa, jaqra, jifhem, jinterpreta, jikkomunika u juża &lt;i&gt;data &lt;/i&gt;diġitali</t>
        </is>
      </c>
      <c r="BV408" s="2" t="inlineStr">
        <is>
          <t>datageletterdheid</t>
        </is>
      </c>
      <c r="BW408" s="2" t="inlineStr">
        <is>
          <t>3</t>
        </is>
      </c>
      <c r="BX408" s="2" t="inlineStr">
        <is>
          <t/>
        </is>
      </c>
      <c r="BY408" t="inlineStr">
        <is>
          <t>vaardigheid
 die nodig is om toegang te krijgen tot digitale gegevens en deze te lezen, te
 verwerken, te analyseren, kritisch te bekijken en te gebruiken als basis voor
 nuttige inzichten</t>
        </is>
      </c>
      <c r="BZ408" s="2" t="inlineStr">
        <is>
          <t>umiejętność korzystania z danych</t>
        </is>
      </c>
      <c r="CA408" s="2" t="inlineStr">
        <is>
          <t>2</t>
        </is>
      </c>
      <c r="CB408" s="2" t="inlineStr">
        <is>
          <t/>
        </is>
      </c>
      <c r="CC408" t="inlineStr">
        <is>
          <t>umiejętność pozyskiwania, odczytywania, rozumienia, interpretowania, przekazywania i wykorzystywania danych cyfrowych</t>
        </is>
      </c>
      <c r="CD408" s="2" t="inlineStr">
        <is>
          <t>literacia de dados</t>
        </is>
      </c>
      <c r="CE408" s="2" t="inlineStr">
        <is>
          <t>3</t>
        </is>
      </c>
      <c r="CF408" s="2" t="inlineStr">
        <is>
          <t/>
        </is>
      </c>
      <c r="CG408" t="inlineStr">
        <is>
          <t/>
        </is>
      </c>
      <c r="CH408" s="2" t="inlineStr">
        <is>
          <t>competență digitală</t>
        </is>
      </c>
      <c r="CI408" s="2" t="inlineStr">
        <is>
          <t>3</t>
        </is>
      </c>
      <c r="CJ408" s="2" t="inlineStr">
        <is>
          <t/>
        </is>
      </c>
      <c r="CK408" t="inlineStr">
        <is>
          <t>competență de a utiliza cu încredere, în mod critic și responsabil tehnologiile digitale în
contexte de învățare, muncă şi participare la activități sociale, incluzând alfabetizarea digitală, comunicarea și
colaborarea, alfabetizarea media, crearea de conținuturi digitale (inclusiv programare), componenta de siguranță (inclusiv bunăstarea digitală şi competențele de securitate cibernetică), respectarea proprietății intelectuale, rezolvarea de probleme și
gândirea critică</t>
        </is>
      </c>
      <c r="CL408" s="2" t="inlineStr">
        <is>
          <t>údajová gramotnosť|
dátová gramotnosť</t>
        </is>
      </c>
      <c r="CM408" s="2" t="inlineStr">
        <is>
          <t>3|
3</t>
        </is>
      </c>
      <c r="CN408" s="2" t="inlineStr">
        <is>
          <t xml:space="preserve">|
</t>
        </is>
      </c>
      <c r="CO408" t="inlineStr">
        <is>
          <t>schopnosť vyhľadávať, čítať, chápať, interpretovať a používať digitálne údaje</t>
        </is>
      </c>
      <c r="CP408" s="2" t="inlineStr">
        <is>
          <t>podatkovna pismenost</t>
        </is>
      </c>
      <c r="CQ408" s="2" t="inlineStr">
        <is>
          <t>3</t>
        </is>
      </c>
      <c r="CR408" s="2" t="inlineStr">
        <is>
          <t/>
        </is>
      </c>
      <c r="CS408" t="inlineStr">
        <is>
          <t>veščina kritičnega iskanja, razumevanja, vrednotenja in uporabe podatkov pri reševanju problemov</t>
        </is>
      </c>
      <c r="CT408" s="2" t="inlineStr">
        <is>
          <t>datakompetens</t>
        </is>
      </c>
      <c r="CU408" s="2" t="inlineStr">
        <is>
          <t>3</t>
        </is>
      </c>
      <c r="CV408" s="2" t="inlineStr">
        <is>
          <t/>
        </is>
      </c>
      <c r="CW408" t="inlineStr">
        <is>
          <t/>
        </is>
      </c>
    </row>
    <row r="409">
      <c r="A409" s="1" t="str">
        <f>HYPERLINK("https://iate.europa.eu/entry/result/3576624/all", "3576624")</f>
        <v>3576624</v>
      </c>
      <c r="B409" t="inlineStr">
        <is>
          <t>EDUCATION AND COMMUNICATIONS</t>
        </is>
      </c>
      <c r="C409" t="inlineStr">
        <is>
          <t>EDUCATION AND COMMUNICATIONS|information and information processing</t>
        </is>
      </c>
      <c r="D409" t="inlineStr">
        <is>
          <t>yes</t>
        </is>
      </c>
      <c r="E409" t="inlineStr">
        <is>
          <t/>
        </is>
      </c>
      <c r="F409" s="2" t="inlineStr">
        <is>
          <t>платформа за ИИ по заявка</t>
        </is>
      </c>
      <c r="G409" s="2" t="inlineStr">
        <is>
          <t>3</t>
        </is>
      </c>
      <c r="H409" s="2" t="inlineStr">
        <is>
          <t/>
        </is>
      </c>
      <c r="I409" t="inlineStr">
        <is>
          <t/>
        </is>
      </c>
      <c r="J409" s="2" t="inlineStr">
        <is>
          <t>evropská platforma umělé inteligence na vyžádání|
platforma umělé inteligence na vyžádání</t>
        </is>
      </c>
      <c r="K409" s="2" t="inlineStr">
        <is>
          <t>3|
3</t>
        </is>
      </c>
      <c r="L409" s="2" t="inlineStr">
        <is>
          <t xml:space="preserve">|
</t>
        </is>
      </c>
      <c r="M409" t="inlineStr">
        <is>
          <t>jediný bod přístupu všech uživatelů k příslušným zdrojům umělé inteligence
v rámci EU, včetně znalostí, datových úložišť, výpočetních kapacit (cloud,
vysoce výkonné výpočetní zdroje), nástrojů a algoritmů. Bude nabízet služby a
poskytovat podporu potenciálním uživatelům technologií, vyhodnocovat finanční
životaschopnost umělé inteligence v konkrétních případech jejího využití a
pomáhat se začleňováním řešení umělé inteligence do procesů, výrobků a služeb</t>
        </is>
      </c>
      <c r="N409" s="2" t="inlineStr">
        <is>
          <t>AI on demand-platform</t>
        </is>
      </c>
      <c r="O409" s="2" t="inlineStr">
        <is>
          <t>3</t>
        </is>
      </c>
      <c r="P409" s="2" t="inlineStr">
        <is>
          <t/>
        </is>
      </c>
      <c r="Q409" t="inlineStr">
        <is>
          <t>enkelt
adgangspunkt, som giver adgang til relevante AI-ressourcer i EU, herunder
viden, datalager, datakraft, værktøjer og algoritmer, og som tilbyder tjenester
og yder støtte til potentielle brugere af teknologien, analyserer
forretningsgrundlaget for AI i deres særlige situation og hjælper dem med at
integrere AI-løsninger i deres processer, produkter og tjenester</t>
        </is>
      </c>
      <c r="R409" s="2" t="inlineStr">
        <is>
          <t>Plattform für KI auf Anforderung</t>
        </is>
      </c>
      <c r="S409" s="2" t="inlineStr">
        <is>
          <t>3</t>
        </is>
      </c>
      <c r="T409" s="2" t="inlineStr">
        <is>
          <t/>
        </is>
      </c>
      <c r="U409" t="inlineStr">
        <is>
          <t/>
        </is>
      </c>
      <c r="V409" s="2" t="inlineStr">
        <is>
          <t>πλατφόρμα «τεχνητής νοημοσύνης κατά παραγγελία»</t>
        </is>
      </c>
      <c r="W409" s="2" t="inlineStr">
        <is>
          <t>3</t>
        </is>
      </c>
      <c r="X409" s="2" t="inlineStr">
        <is>
          <t/>
        </is>
      </c>
      <c r="Y409" t="inlineStr">
        <is>
          <t/>
        </is>
      </c>
      <c r="Z409" s="2" t="inlineStr">
        <is>
          <t>European AI-on-demand platform|
AI-on-demand platform|
European Artificial Intelligence-on-demand-platform</t>
        </is>
      </c>
      <c r="AA409" s="2" t="inlineStr">
        <is>
          <t>3|
3|
3</t>
        </is>
      </c>
      <c r="AB409" s="2" t="inlineStr">
        <is>
          <t xml:space="preserve">|
|
</t>
        </is>
      </c>
      <c r="AC409" t="inlineStr">
        <is>
          <t>platform:&lt;br&gt;a) to gather and provide access to AI-related knowledge, algorithms and tools,&lt;br&gt;b) to support potential users of AI in order to facilitate the integration of AI into applications&lt;br&gt;c) to facilitate the interaction with existing data portals needed for AI algorithms, and resources, such as HPC or cloud computing, and support interoperability</t>
        </is>
      </c>
      <c r="AD409" s="2" t="inlineStr">
        <is>
          <t>plataforma de inteligencia artificial a la carta|
plataforma europea de inteligencia artificial bajo demanda|
plataforma de IA a la carta</t>
        </is>
      </c>
      <c r="AE409" s="2" t="inlineStr">
        <is>
          <t>3|
3|
3</t>
        </is>
      </c>
      <c r="AF409" s="2" t="inlineStr">
        <is>
          <t xml:space="preserve">|
|
</t>
        </is>
      </c>
      <c r="AG409" t="inlineStr">
        <is>
          <t>Plataforma
abierta y colaborativa sobre recursos de inteligencia artificial (IA),
incluidos repositorios de datos, capacidad de computación, herramientas y
algoritmos, que ofrecerá servicios y prestará apoyo a los posibles usuarios de
la tecnología para probar e integrar las soluciones de IA en sus procesos,
productos y servicios.</t>
        </is>
      </c>
      <c r="AH409" s="2" t="inlineStr">
        <is>
          <t>tehisintellekti nõudeteenuste platvorm</t>
        </is>
      </c>
      <c r="AI409" s="2" t="inlineStr">
        <is>
          <t>3</t>
        </is>
      </c>
      <c r="AJ409" s="2" t="inlineStr">
        <is>
          <t/>
        </is>
      </c>
      <c r="AK409" t="inlineStr">
        <is>
          <t>kõigi kasutajate ühtne
pääsupunkt asjakohaste tehisintellekti vahendite,
sealhulgas teadmiste, andmehoidlate,
andmetöötlusvõimsuse (pilved, kõrgjõudlusega
andmetöötlus), töövahendite ja algoritmide
kasutamiseks, eesmärgiga pakkuda teenuseid ja tuge
võimalikele tehnoloogia kasutajatele, analüüsida tehisintellekti kasutamise ärilisi põhjendusi nende
konkreetses olukorras ning aidata neil integreerida
tehisintellektilahendusi tööprotsessi, toodetesse ja
teenustesse</t>
        </is>
      </c>
      <c r="AL409" s="2" t="inlineStr">
        <is>
          <t>tekoälyyn keskittyvä tilauspohjainen alusta</t>
        </is>
      </c>
      <c r="AM409" s="2" t="inlineStr">
        <is>
          <t>3</t>
        </is>
      </c>
      <c r="AN409" s="2" t="inlineStr">
        <is>
          <t/>
        </is>
      </c>
      <c r="AO409" t="inlineStr">
        <is>
          <t/>
        </is>
      </c>
      <c r="AP409" s="2" t="inlineStr">
        <is>
          <t>plateforme européenne d'intelligence artificielle à la demande|
plateforme d’IA à la demande</t>
        </is>
      </c>
      <c r="AQ409" s="2" t="inlineStr">
        <is>
          <t>3|
3</t>
        </is>
      </c>
      <c r="AR409" s="2" t="inlineStr">
        <is>
          <t xml:space="preserve">|
</t>
        </is>
      </c>
      <c r="AS409" t="inlineStr">
        <is>
          <t>plateforme offrant à tous les utilisateurs un point d’accès unique
aux ressources utiles de l’IA dans l’UE, et
notamment les connaissances, les référentiels de
données, la puissance de calcul (informatique en
nuage, calcul à haute performance), les outils et les
algorithmes, en vue de fournir une aide aux utilisateurs potentiels de la technologie, d'analyser les arguments économiques justifiant le
recours à l’IA dans leur situation spécifique et de les
aider à intégrer les solutions d’IA dans leurs
processus, produits et services</t>
        </is>
      </c>
      <c r="AT409" s="2" t="inlineStr">
        <is>
          <t>an tArdán Eorpach um Intleacht Shaorga ar éileamh</t>
        </is>
      </c>
      <c r="AU409" s="2" t="inlineStr">
        <is>
          <t>3</t>
        </is>
      </c>
      <c r="AV409" s="2" t="inlineStr">
        <is>
          <t/>
        </is>
      </c>
      <c r="AW409" t="inlineStr">
        <is>
          <t/>
        </is>
      </c>
      <c r="AX409" s="2" t="inlineStr">
        <is>
          <t>platforma za umjetnu inteligenciju na zahtjev</t>
        </is>
      </c>
      <c r="AY409" s="2" t="inlineStr">
        <is>
          <t>3</t>
        </is>
      </c>
      <c r="AZ409" s="2" t="inlineStr">
        <is>
          <t/>
        </is>
      </c>
      <c r="BA409" t="inlineStr">
        <is>
          <t/>
        </is>
      </c>
      <c r="BB409" s="2" t="inlineStr">
        <is>
          <t>európai igényalapú mesterségesintelligencia-platform|
európai igényalapú MI-platform|
igényalapú MI-platform</t>
        </is>
      </c>
      <c r="BC409" s="2" t="inlineStr">
        <is>
          <t>2|
2|
2</t>
        </is>
      </c>
      <c r="BD409" s="2" t="inlineStr">
        <is>
          <t>proposed|
proposed|
proposed</t>
        </is>
      </c>
      <c r="BE409" t="inlineStr">
        <is>
          <t>a mesterséges intelligenciára épülő eszközökhöz, adatokhoz és szolgáltatásokhoz hozzáférést biztosító platform</t>
        </is>
      </c>
      <c r="BF409" s="2" t="inlineStr">
        <is>
          <t>piattaforma europea di intelligenza artificiale su richiesta|
piattaforma di intelligenza artificiale su richiesta</t>
        </is>
      </c>
      <c r="BG409" s="2" t="inlineStr">
        <is>
          <t>3|
3</t>
        </is>
      </c>
      <c r="BH409" s="2" t="inlineStr">
        <is>
          <t xml:space="preserve">|
</t>
        </is>
      </c>
      <c r="BI409" t="inlineStr">
        <is>
          <t>piattaforma per agevolare l'accesso delle imprese e dei ricercatori europei a strumenti, dati e servizi di intelligenza artificiale di alta qualità</t>
        </is>
      </c>
      <c r="BJ409" s="2" t="inlineStr">
        <is>
          <t>Europos reikminė dirbtinio intelekto platforma|
reikminė dirbtinio intelekto platforma|
reikminė DI platforma|
Europos reikminė DI platforma</t>
        </is>
      </c>
      <c r="BK409" s="2" t="inlineStr">
        <is>
          <t>3|
3|
3|
3</t>
        </is>
      </c>
      <c r="BL409" s="2" t="inlineStr">
        <is>
          <t xml:space="preserve">|
|
|
</t>
        </is>
      </c>
      <c r="BM409" t="inlineStr">
        <is>
          <t>platforma, kuri visiems vartotojams suteikia vieną bendrą prieigą prie ES dirbtinio intelekto išteklių, įskaitant žinias, duomenų saugyklas, skaičiavimų pajėgumus (pvz., debesija, itin našios kompiuterinės sistemos), įrankius ir algoritmus, per ją teikiamos paslaugos ir parama galimiems technologijų vartotojams, analizuojama, kuo konkrečiomis aplinkybėmis įmonėms naudingas dirbtinis intelektas, ir joms teikiama pagalba integruoti dirbtinio intelekto sprendimus į darbo procesus, produktus ir paslaugas</t>
        </is>
      </c>
      <c r="BN409" s="2" t="inlineStr">
        <is>
          <t>platforma “MI pēc pieprasījuma”</t>
        </is>
      </c>
      <c r="BO409" s="2" t="inlineStr">
        <is>
          <t>2</t>
        </is>
      </c>
      <c r="BP409" s="2" t="inlineStr">
        <is>
          <t/>
        </is>
      </c>
      <c r="BQ409" t="inlineStr">
        <is>
          <t/>
        </is>
      </c>
      <c r="BR409" s="2" t="inlineStr">
        <is>
          <t>pjattaforma Ewropea tal-IA fuq talba|
pjattaforma tal-IA fuq talba|
pjattaforma Ewropea tal-Intelliġenza Artifiċjali fuq talba</t>
        </is>
      </c>
      <c r="BS409" s="2" t="inlineStr">
        <is>
          <t>3|
3|
3</t>
        </is>
      </c>
      <c r="BT409" s="2" t="inlineStr">
        <is>
          <t xml:space="preserve">|
|
</t>
        </is>
      </c>
      <c r="BU409" t="inlineStr">
        <is>
          <t>punt ċentrali:&lt;div&gt;a) biex jinġabru l-għarfien, l-algoritmi u l-għodod relatati mal-IA u jiġi provdut l-aċċess għalihom,&lt;/div&gt;&lt;div&gt;b) biex jingħata appoġġ lill-utenti potenzjali tal-IA biex tiġi ffaċilitata l-integrazzjoni tal-IA fl-applikazzjonijiet,&lt;/div&gt;&lt;div&gt;c) biex tiġi ffaċilitata l-interazzjoni ma' portali tad-&lt;i&gt;data &lt;/i&gt;eżistenti meħtieġa għall-algoritmi tal-IA, u riżorsi, bħall-HPC jew il-cloud computing, u tiġi appoġġata l-interoperabilità&lt;/div&gt;</t>
        </is>
      </c>
      <c r="BV409" s="2" t="inlineStr">
        <is>
          <t>platform voor AI on demand</t>
        </is>
      </c>
      <c r="BW409" s="2" t="inlineStr">
        <is>
          <t>3</t>
        </is>
      </c>
      <c r="BX409" s="2" t="inlineStr">
        <is>
          <t/>
        </is>
      </c>
      <c r="BY409" t="inlineStr">
        <is>
          <t>platform
 voor:&lt;br&gt;
 a) het verzamelen van en verlenen van toegang tot kennis, algoritmen en
 instrumenten op het gebied van artificiële intelligentie (AI);&lt;br&gt;
 b) de ondersteuning van potentiële gebruikers van AI om de integratie ervan
 in toepassingen te bevorderen;&lt;br&gt;
 c) het vergemakkelijken van de interactie met bestaande informatieportalen
 die nodig is voor AI-algoritmen en middelen, zoals supercomputers of
 cloudcomputing, en het ondersteunen van de interoperabiliteit</t>
        </is>
      </c>
      <c r="BZ409" s="2" t="inlineStr">
        <is>
          <t>platforma „Sztuczna inteligencja na żądanie”</t>
        </is>
      </c>
      <c r="CA409" s="2" t="inlineStr">
        <is>
          <t>3</t>
        </is>
      </c>
      <c r="CB409" s="2" t="inlineStr">
        <is>
          <t/>
        </is>
      </c>
      <c r="CC409" t="inlineStr">
        <is>
          <t>platforma mająca na celu gromadzenie i udostępnianie wiedzy, algorytmów i narzędzi związnych z AI, wspieranie potencjalnych użytkowników AI, ułatwianie interakcji z istniejącymi portalami danych na potrzeby algorytmów AI oraz z zasobami takimi jak &lt;a href="https://iate.europa.eu/entry/result/1757975/pl" target="_blank"&gt;HPC&lt;/a&gt; lub &lt;a href="https://iate.europa.eu/entry/result/2250701/pl" target="_blank"&gt; chmura obliczeniowa&lt;/a&gt;, oraz wspieranie interoperacyjności</t>
        </is>
      </c>
      <c r="CD409" s="2" t="inlineStr">
        <is>
          <t>plataforma europeia de Inteligência Artificial a pedido|
plataforma IA a pedido|
plataforma europeia de IA a pedido</t>
        </is>
      </c>
      <c r="CE409" s="2" t="inlineStr">
        <is>
          <t>3|
3|
3</t>
        </is>
      </c>
      <c r="CF409" s="2" t="inlineStr">
        <is>
          <t xml:space="preserve">|
|
</t>
        </is>
      </c>
      <c r="CG409" t="inlineStr">
        <is>
          <t/>
        </is>
      </c>
      <c r="CH409" s="2" t="inlineStr">
        <is>
          <t>AI4EU|
platformă de IA la cerere|
Platforma europeană de inteligență artificială la cerere</t>
        </is>
      </c>
      <c r="CI409" s="2" t="inlineStr">
        <is>
          <t>3|
3|
3</t>
        </is>
      </c>
      <c r="CJ409" s="2" t="inlineStr">
        <is>
          <t xml:space="preserve">|
|
</t>
        </is>
      </c>
      <c r="CK409" t="inlineStr">
        <is>
          <t>platformă deschisă și colaborativă menită să fie un punct de acces unic pentru toți utilizatorii la resursele relevante privind IA din UE și să contribuie la dezvoltarea unui ecosistem IA european reunind toate
cunoștințele, algoritmii și resursele disponibile și la unificarea comunității IA din Europa, facilitând activități
comune pentru cercetare, inovare și afaceri în IA</t>
        </is>
      </c>
      <c r="CL409" s="2" t="inlineStr">
        <is>
          <t>platforma umelej inteligencie na požiadanie|
európska platforma umelej inteligencie na požiadanie</t>
        </is>
      </c>
      <c r="CM409" s="2" t="inlineStr">
        <is>
          <t>3|
3</t>
        </is>
      </c>
      <c r="CN409" s="2" t="inlineStr">
        <is>
          <t xml:space="preserve">|
</t>
        </is>
      </c>
      <c r="CO409" t="inlineStr">
        <is>
          <t>jednotné prístupové miesto k príslušným zdrojom umelej inteligencie v EÚ vrátane znalostí, registrov údajov, výpočtovej sily (cloud, vysokovýkonná výpočtová technika), nástrojov a algoritmov pre všetkých používateľov, pričom sa týmto prístupovým miestom umožní ponúkanie služieb a poskytovanie podpory potenciálnym používateľom technológie, analyzovanie rentabilnosť umelej inteligencie v ich osobitnej situácii a pomôže im začleniť riešenia umelej inteligencie do procesov, produktov a služieb</t>
        </is>
      </c>
      <c r="CP409" s="2" t="inlineStr">
        <is>
          <t>evropska platforma za umetno inteligenco na zahtevo|
platforma za umetno inteligenco na zahtevo</t>
        </is>
      </c>
      <c r="CQ409" s="2" t="inlineStr">
        <is>
          <t>3|
3</t>
        </is>
      </c>
      <c r="CR409" s="2" t="inlineStr">
        <is>
          <t xml:space="preserve">|
</t>
        </is>
      </c>
      <c r="CS409" t="inlineStr">
        <is>
          <t/>
        </is>
      </c>
      <c r="CT409" s="2" t="inlineStr">
        <is>
          <t>plattform för efterfrågestyrd AI</t>
        </is>
      </c>
      <c r="CU409" s="2" t="inlineStr">
        <is>
          <t>3</t>
        </is>
      </c>
      <c r="CV409" s="2" t="inlineStr">
        <is>
          <t/>
        </is>
      </c>
      <c r="CW409" t="inlineStr">
        <is>
          <t/>
        </is>
      </c>
    </row>
    <row r="410">
      <c r="A410" s="1" t="str">
        <f>HYPERLINK("https://iate.europa.eu/entry/result/3575754/all", "3575754")</f>
        <v>3575754</v>
      </c>
      <c r="B410" t="inlineStr">
        <is>
          <t>EDUCATION AND COMMUNICATIONS</t>
        </is>
      </c>
      <c r="C410" t="inlineStr">
        <is>
          <t>EDUCATION AND COMMUNICATIONS|information technology and data processing</t>
        </is>
      </c>
      <c r="D410" t="inlineStr">
        <is>
          <t>yes</t>
        </is>
      </c>
      <c r="E410" t="inlineStr">
        <is>
          <t/>
        </is>
      </c>
      <c r="F410" s="2" t="inlineStr">
        <is>
          <t>квантово изчислително устройство</t>
        </is>
      </c>
      <c r="G410" s="2" t="inlineStr">
        <is>
          <t>3</t>
        </is>
      </c>
      <c r="H410" s="2" t="inlineStr">
        <is>
          <t/>
        </is>
      </c>
      <c r="I410" t="inlineStr">
        <is>
          <t/>
        </is>
      </c>
      <c r="J410" s="2" t="inlineStr">
        <is>
          <t>kvantové výpočetní zařízení</t>
        </is>
      </c>
      <c r="K410" s="2" t="inlineStr">
        <is>
          <t>2</t>
        </is>
      </c>
      <c r="L410" s="2" t="inlineStr">
        <is>
          <t/>
        </is>
      </c>
      <c r="M410" t="inlineStr">
        <is>
          <t/>
        </is>
      </c>
      <c r="N410" s="2" t="inlineStr">
        <is>
          <t>kvantecomputerenhed|
kvanteregneenhed</t>
        </is>
      </c>
      <c r="O410" s="2" t="inlineStr">
        <is>
          <t>3|
3</t>
        </is>
      </c>
      <c r="P410" s="2" t="inlineStr">
        <is>
          <t xml:space="preserve">|
</t>
        </is>
      </c>
      <c r="Q410" t="inlineStr">
        <is>
          <t/>
        </is>
      </c>
      <c r="R410" s="2" t="inlineStr">
        <is>
          <t>Quantencomputeranlage</t>
        </is>
      </c>
      <c r="S410" s="2" t="inlineStr">
        <is>
          <t>3</t>
        </is>
      </c>
      <c r="T410" s="2" t="inlineStr">
        <is>
          <t/>
        </is>
      </c>
      <c r="U410" t="inlineStr">
        <is>
          <t/>
        </is>
      </c>
      <c r="V410" s="2" t="inlineStr">
        <is>
          <t>κβαντική υπολογιστική συσκευή</t>
        </is>
      </c>
      <c r="W410" s="2" t="inlineStr">
        <is>
          <t>3</t>
        </is>
      </c>
      <c r="X410" s="2" t="inlineStr">
        <is>
          <t/>
        </is>
      </c>
      <c r="Y410" t="inlineStr">
        <is>
          <t/>
        </is>
      </c>
      <c r="Z410" s="2" t="inlineStr">
        <is>
          <t>quantum computing device</t>
        </is>
      </c>
      <c r="AA410" s="2" t="inlineStr">
        <is>
          <t>3</t>
        </is>
      </c>
      <c r="AB410" s="2" t="inlineStr">
        <is>
          <t/>
        </is>
      </c>
      <c r="AC410" t="inlineStr">
        <is>
          <t>computing device making use of the quantum mechanical superposition principle</t>
        </is>
      </c>
      <c r="AD410" s="2" t="inlineStr">
        <is>
          <t>dispositivo de computación cuántica|
dispositivo informático cuántico</t>
        </is>
      </c>
      <c r="AE410" s="2" t="inlineStr">
        <is>
          <t>3|
3</t>
        </is>
      </c>
      <c r="AF410" s="2" t="inlineStr">
        <is>
          <t xml:space="preserve">preferred|
</t>
        </is>
      </c>
      <c r="AG410" t="inlineStr">
        <is>
          <t>Dispositivo de computación que se basa en las leyes de la mecánica cuántica.</t>
        </is>
      </c>
      <c r="AH410" s="2" t="inlineStr">
        <is>
          <t>kvantandmetöötluse seade</t>
        </is>
      </c>
      <c r="AI410" s="2" t="inlineStr">
        <is>
          <t>3</t>
        </is>
      </c>
      <c r="AJ410" s="2" t="inlineStr">
        <is>
          <t/>
        </is>
      </c>
      <c r="AK410" t="inlineStr">
        <is>
          <t>andmetöötlusseade, millega sooritatav andmete töötlemine põhineb teatavatel kvantmehaanika nähtustel</t>
        </is>
      </c>
      <c r="AL410" s="2" t="inlineStr">
        <is>
          <t>kvanttilaskentalaite</t>
        </is>
      </c>
      <c r="AM410" s="2" t="inlineStr">
        <is>
          <t>3</t>
        </is>
      </c>
      <c r="AN410" s="2" t="inlineStr">
        <is>
          <t/>
        </is>
      </c>
      <c r="AO410" t="inlineStr">
        <is>
          <t/>
        </is>
      </c>
      <c r="AP410" s="2" t="inlineStr">
        <is>
          <t>calculateur quantique</t>
        </is>
      </c>
      <c r="AQ410" s="2" t="inlineStr">
        <is>
          <t>3</t>
        </is>
      </c>
      <c r="AR410" s="2" t="inlineStr">
        <is>
          <t/>
        </is>
      </c>
      <c r="AS410" t="inlineStr">
        <is>
          <t>&lt;a href="https://iate.europa.eu/entry/result/1440606/fr" target="_blank"&gt;calculateur &lt;/a&gt;dont le fonctionnnement repose sur des propriétés quantiques de la matière : superposition et intrication d'états quantiques</t>
        </is>
      </c>
      <c r="AT410" s="2" t="inlineStr">
        <is>
          <t>gaireas ríomhaireachta candamaí</t>
        </is>
      </c>
      <c r="AU410" s="2" t="inlineStr">
        <is>
          <t>3</t>
        </is>
      </c>
      <c r="AV410" s="2" t="inlineStr">
        <is>
          <t/>
        </is>
      </c>
      <c r="AW410" t="inlineStr">
        <is>
          <t/>
        </is>
      </c>
      <c r="AX410" s="2" t="inlineStr">
        <is>
          <t>kvantni računalni uređaj</t>
        </is>
      </c>
      <c r="AY410" s="2" t="inlineStr">
        <is>
          <t>3</t>
        </is>
      </c>
      <c r="AZ410" s="2" t="inlineStr">
        <is>
          <t/>
        </is>
      </c>
      <c r="BA410" t="inlineStr">
        <is>
          <t/>
        </is>
      </c>
      <c r="BB410" s="2" t="inlineStr">
        <is>
          <t>kvantum-számítástechnikai eszköz|
kvantuminformatikai eszköz</t>
        </is>
      </c>
      <c r="BC410" s="2" t="inlineStr">
        <is>
          <t>3|
3</t>
        </is>
      </c>
      <c r="BD410" s="2" t="inlineStr">
        <is>
          <t xml:space="preserve">|
</t>
        </is>
      </c>
      <c r="BE410" t="inlineStr">
        <is>
          <t>a szuperpozíció elvén alapuló számítástechnikai eszköz</t>
        </is>
      </c>
      <c r="BF410" s="2" t="inlineStr">
        <is>
          <t>dispositivo di calcolo quantistico</t>
        </is>
      </c>
      <c r="BG410" s="2" t="inlineStr">
        <is>
          <t>3</t>
        </is>
      </c>
      <c r="BH410" s="2" t="inlineStr">
        <is>
          <t/>
        </is>
      </c>
      <c r="BI410" t="inlineStr">
        <is>
          <t>dispositivo di elaborazione dei dati basato sul primcipio della sovrapposizione della meccanica quantistica</t>
        </is>
      </c>
      <c r="BJ410" s="2" t="inlineStr">
        <is>
          <t>kvantinis kompiuterinis įrenginys</t>
        </is>
      </c>
      <c r="BK410" s="2" t="inlineStr">
        <is>
          <t>3</t>
        </is>
      </c>
      <c r="BL410" s="2" t="inlineStr">
        <is>
          <t/>
        </is>
      </c>
      <c r="BM410" t="inlineStr">
        <is>
          <t>kompiuterinis įrenginys, kuris apdoroja informaciją naudodamas kvantinius reiškinius – būsenų kvantavimą, kvantinę interferenciją ir kvantinę sietį</t>
        </is>
      </c>
      <c r="BN410" s="2" t="inlineStr">
        <is>
          <t>kvantu datošanas ierīce</t>
        </is>
      </c>
      <c r="BO410" s="2" t="inlineStr">
        <is>
          <t>3</t>
        </is>
      </c>
      <c r="BP410" s="2" t="inlineStr">
        <is>
          <t/>
        </is>
      </c>
      <c r="BQ410" t="inlineStr">
        <is>
          <t/>
        </is>
      </c>
      <c r="BR410" s="2" t="inlineStr">
        <is>
          <t>apparat tal-computing kwantistiku</t>
        </is>
      </c>
      <c r="BS410" s="2" t="inlineStr">
        <is>
          <t>3</t>
        </is>
      </c>
      <c r="BT410" s="2" t="inlineStr">
        <is>
          <t/>
        </is>
      </c>
      <c r="BU410" t="inlineStr">
        <is>
          <t>apparat tal-computing li juża l-prinċipju ta' sovrapożizzjoni mekkanika kwantistika</t>
        </is>
      </c>
      <c r="BV410" s="2" t="inlineStr">
        <is>
          <t>kwantumapparaat</t>
        </is>
      </c>
      <c r="BW410" s="2" t="inlineStr">
        <is>
          <t>3</t>
        </is>
      </c>
      <c r="BX410" s="2" t="inlineStr">
        <is>
          <t/>
        </is>
      </c>
      <c r="BY410" t="inlineStr">
        <is>
          <t>apparaat
 dat voor zijn functioneren gebruikmaakt van kwantummechanische beginselen</t>
        </is>
      </c>
      <c r="BZ410" s="2" t="inlineStr">
        <is>
          <t>kwantowe urządzenie obliczeniowe|
kwantowe urządzenie do obliczeń</t>
        </is>
      </c>
      <c r="CA410" s="2" t="inlineStr">
        <is>
          <t>2|
2</t>
        </is>
      </c>
      <c r="CB410" s="2" t="inlineStr">
        <is>
          <t xml:space="preserve">|
</t>
        </is>
      </c>
      <c r="CC410" t="inlineStr">
        <is>
          <t>urządzenie obliczeniowe wykorzystujące zasadę superpozycji mechaniki kwantowej</t>
        </is>
      </c>
      <c r="CD410" s="2" t="inlineStr">
        <is>
          <t>dispositivo de computação quântica</t>
        </is>
      </c>
      <c r="CE410" s="2" t="inlineStr">
        <is>
          <t>3</t>
        </is>
      </c>
      <c r="CF410" s="2" t="inlineStr">
        <is>
          <t/>
        </is>
      </c>
      <c r="CG410" t="inlineStr">
        <is>
          <t/>
        </is>
      </c>
      <c r="CH410" s="2" t="inlineStr">
        <is>
          <t>mașină de calcul cuantic</t>
        </is>
      </c>
      <c r="CI410" s="2" t="inlineStr">
        <is>
          <t>2</t>
        </is>
      </c>
      <c r="CJ410" s="2" t="inlineStr">
        <is>
          <t/>
        </is>
      </c>
      <c r="CK410" t="inlineStr">
        <is>
          <t/>
        </is>
      </c>
      <c r="CL410" s="2" t="inlineStr">
        <is>
          <t>kvantové výpočtové zariadenie</t>
        </is>
      </c>
      <c r="CM410" s="2" t="inlineStr">
        <is>
          <t>3</t>
        </is>
      </c>
      <c r="CN410" s="2" t="inlineStr">
        <is>
          <t/>
        </is>
      </c>
      <c r="CO410" t="inlineStr">
        <is>
          <t/>
        </is>
      </c>
      <c r="CP410" s="2" t="inlineStr">
        <is>
          <t>kvantna računalniška naprava</t>
        </is>
      </c>
      <c r="CQ410" s="2" t="inlineStr">
        <is>
          <t>3</t>
        </is>
      </c>
      <c r="CR410" s="2" t="inlineStr">
        <is>
          <t/>
        </is>
      </c>
      <c r="CS410" t="inlineStr">
        <is>
          <t/>
        </is>
      </c>
      <c r="CT410" s="2" t="inlineStr">
        <is>
          <t>kvantdatorutrustning</t>
        </is>
      </c>
      <c r="CU410" s="2" t="inlineStr">
        <is>
          <t>3</t>
        </is>
      </c>
      <c r="CV410" s="2" t="inlineStr">
        <is>
          <t/>
        </is>
      </c>
      <c r="CW410" t="inlineStr">
        <is>
          <t/>
        </is>
      </c>
    </row>
    <row r="411">
      <c r="A411" s="1" t="str">
        <f>HYPERLINK("https://iate.europa.eu/entry/result/3587856/all", "3587856")</f>
        <v>3587856</v>
      </c>
      <c r="B411" t="inlineStr">
        <is>
          <t>EDUCATION AND COMMUNICATIONS</t>
        </is>
      </c>
      <c r="C411" t="inlineStr">
        <is>
          <t>EDUCATION AND COMMUNICATIONS|information technology and data processing</t>
        </is>
      </c>
      <c r="D411" t="inlineStr">
        <is>
          <t>yes</t>
        </is>
      </c>
      <c r="E411" t="inlineStr">
        <is>
          <t/>
        </is>
      </c>
      <c r="F411" s="2" t="inlineStr">
        <is>
          <t>Водеща инициатива в областта на квантовите технологии</t>
        </is>
      </c>
      <c r="G411" s="2" t="inlineStr">
        <is>
          <t>3</t>
        </is>
      </c>
      <c r="H411" s="2" t="inlineStr">
        <is>
          <t/>
        </is>
      </c>
      <c r="I411" t="inlineStr">
        <is>
          <t/>
        </is>
      </c>
      <c r="J411" s="2" t="inlineStr">
        <is>
          <t>stěžejní iniciativa Quantum</t>
        </is>
      </c>
      <c r="K411" s="2" t="inlineStr">
        <is>
          <t>3</t>
        </is>
      </c>
      <c r="L411" s="2" t="inlineStr">
        <is>
          <t/>
        </is>
      </c>
      <c r="M411" t="inlineStr">
        <is>
          <t>iniciativa Evropské komise v oblasti kvantových technologií zahájená v roce 2018</t>
        </is>
      </c>
      <c r="N411" s="2" t="inlineStr">
        <is>
          <t>flagskib inden for kvanteteknologi|
Kvanteflagskibsinitiativet|
Quantum Flagship|
kvanteflagskib</t>
        </is>
      </c>
      <c r="O411" s="2" t="inlineStr">
        <is>
          <t>3|
3|
3|
3</t>
        </is>
      </c>
      <c r="P411" s="2" t="inlineStr">
        <is>
          <t xml:space="preserve">|
|
|
</t>
        </is>
      </c>
      <c r="Q411" t="inlineStr">
        <is>
          <t>initiativ om kvanteteknologi lanceret i 2018 under Horisont 2020-programmet for forskning og innovation</t>
        </is>
      </c>
      <c r="R411" s="2" t="inlineStr">
        <is>
          <t>Leitinitiative zur Quantentechnik</t>
        </is>
      </c>
      <c r="S411" s="2" t="inlineStr">
        <is>
          <t>3</t>
        </is>
      </c>
      <c r="T411" s="2" t="inlineStr">
        <is>
          <t/>
        </is>
      </c>
      <c r="U411" t="inlineStr">
        <is>
          <t/>
        </is>
      </c>
      <c r="V411" s="2" t="inlineStr">
        <is>
          <t>εμβληματική πρωτοβουλία «Quantum»|
ναυαρχίδα των τεχνολογιών Quantum</t>
        </is>
      </c>
      <c r="W411" s="2" t="inlineStr">
        <is>
          <t>3|
3</t>
        </is>
      </c>
      <c r="X411" s="2" t="inlineStr">
        <is>
          <t xml:space="preserve">|
</t>
        </is>
      </c>
      <c r="Y411" t="inlineStr">
        <is>
          <t/>
        </is>
      </c>
      <c r="Z411" s="2" t="inlineStr">
        <is>
          <t>Quantum Flagship|
Quantum Technologies Flagship|
European Quantum Technologies Flagship</t>
        </is>
      </c>
      <c r="AA411" s="2" t="inlineStr">
        <is>
          <t>3|
1|
1</t>
        </is>
      </c>
      <c r="AB411" s="2" t="inlineStr">
        <is>
          <t xml:space="preserve">|
|
</t>
        </is>
      </c>
      <c r="AC411" t="inlineStr">
        <is>
          <t>initiative on quantum technologies launched in 2018 under the aegis of the European Union’s Horizon 2020 research framework programme</t>
        </is>
      </c>
      <c r="AD411" s="2" t="inlineStr">
        <is>
          <t>buque insignia cuántico</t>
        </is>
      </c>
      <c r="AE411" s="2" t="inlineStr">
        <is>
          <t>3</t>
        </is>
      </c>
      <c r="AF411" s="2" t="inlineStr">
        <is>
          <t/>
        </is>
      </c>
      <c r="AG411" t="inlineStr">
        <is>
          <t>Iniciativa
de investigación y desarrollo a largo plazo y a gran escala de la Comisión
Europea cuyo objetivo es situar la investigación de Europa a la vanguardia de
la segunda revolución cuántica y arrancar una industria europea competitiva en
tecnologías cuánticas.</t>
        </is>
      </c>
      <c r="AH411" s="2" t="inlineStr">
        <is>
          <t>kvanttehnoloogia juhtalgatus</t>
        </is>
      </c>
      <c r="AI411" s="2" t="inlineStr">
        <is>
          <t>3</t>
        </is>
      </c>
      <c r="AJ411" s="2" t="inlineStr">
        <is>
          <t/>
        </is>
      </c>
      <c r="AK411" t="inlineStr">
        <is>
          <t>teadusuuringute ja innovatsiooni raamprogrammi &lt;i&gt;"Horisont 2020"&lt;/i&gt; &lt;a href="/entry/result/353897/all" id="ENTRY_TO_ENTRY_CONVERTER" target="_blank"&gt;IATE:353897&lt;/a&gt; raames käivitatud ELi kvanttehnoloogiaid käsitlev algatus</t>
        </is>
      </c>
      <c r="AL411" s="2" t="inlineStr">
        <is>
          <t>kvanttiteknologian lippulaivaohjelma</t>
        </is>
      </c>
      <c r="AM411" s="2" t="inlineStr">
        <is>
          <t>3</t>
        </is>
      </c>
      <c r="AN411" s="2" t="inlineStr">
        <is>
          <t/>
        </is>
      </c>
      <c r="AO411" t="inlineStr">
        <is>
          <t/>
        </is>
      </c>
      <c r="AP411" s="2" t="inlineStr">
        <is>
          <t>initiative phare concernant les technologies quantiques</t>
        </is>
      </c>
      <c r="AQ411" s="2" t="inlineStr">
        <is>
          <t>3</t>
        </is>
      </c>
      <c r="AR411" s="2" t="inlineStr">
        <is>
          <t/>
        </is>
      </c>
      <c r="AS411" t="inlineStr">
        <is>
          <t>initiative phare lancée en octobre 2018, dotée d'une enveloppe d'1 milliard d'euros et destinée à financer le travail de plus de 5 000 chercheurs européens de premier plan dans le domaine des technologies quantiques pour couvrir les domaines suivants: &lt;a href="https://iate.europa.eu/entry/result/3589272/en-fr" target="_blank"&gt;communication quantique&lt;/a&gt;, informatique quantique, simulation quantique, métrologie et &lt;a href="https://iate.europa.eu/entry/result/3589234/en-fr" target="_blank"&gt;détection quantique&lt;/a&gt;s, et science fondamentale des technologies
quantiques</t>
        </is>
      </c>
      <c r="AT411" s="2" t="inlineStr">
        <is>
          <t>Tionscnamh Suaitheanta Candaim</t>
        </is>
      </c>
      <c r="AU411" s="2" t="inlineStr">
        <is>
          <t>3</t>
        </is>
      </c>
      <c r="AV411" s="2" t="inlineStr">
        <is>
          <t/>
        </is>
      </c>
      <c r="AW411" t="inlineStr">
        <is>
          <t/>
        </is>
      </c>
      <c r="AX411" s="2" t="inlineStr">
        <is>
          <t>vodeći projekt Quantum</t>
        </is>
      </c>
      <c r="AY411" s="2" t="inlineStr">
        <is>
          <t>3</t>
        </is>
      </c>
      <c r="AZ411" s="2" t="inlineStr">
        <is>
          <t/>
        </is>
      </c>
      <c r="BA411" t="inlineStr">
        <is>
          <t/>
        </is>
      </c>
      <c r="BB411" s="2" t="inlineStr">
        <is>
          <t>Kvantum vezérprogram</t>
        </is>
      </c>
      <c r="BC411" s="2" t="inlineStr">
        <is>
          <t>3</t>
        </is>
      </c>
      <c r="BD411" s="2" t="inlineStr">
        <is>
          <t/>
        </is>
      </c>
      <c r="BE411" t="inlineStr">
        <is>
          <t>2018-ban indított, a kvantumtechnológiákra irányuló uniós kezdeményezés</t>
        </is>
      </c>
      <c r="BF411" s="2" t="inlineStr">
        <is>
          <t>iniziativa faro sulle tecnologie quantistiche</t>
        </is>
      </c>
      <c r="BG411" s="2" t="inlineStr">
        <is>
          <t>3</t>
        </is>
      </c>
      <c r="BH411" s="2" t="inlineStr">
        <is>
          <t/>
        </is>
      </c>
      <c r="BI411" t="inlineStr">
        <is>
          <t>iniziativa riguardante lo sviluppo delle tecnologie quantistiche avviata
nel 2018 nell’ambito del programma quadro dell’Unione per la ricerca Orizzonte
2020</t>
        </is>
      </c>
      <c r="BJ411" s="2" t="inlineStr">
        <is>
          <t>Pavyzdinė kvantinių technologijų iniciatyva</t>
        </is>
      </c>
      <c r="BK411" s="2" t="inlineStr">
        <is>
          <t>3</t>
        </is>
      </c>
      <c r="BL411" s="2" t="inlineStr">
        <is>
          <t/>
        </is>
      </c>
      <c r="BM411" t="inlineStr">
        <is>
          <t/>
        </is>
      </c>
      <c r="BN411" s="2" t="inlineStr">
        <is>
          <t>Kvantu pamatiniciatīva</t>
        </is>
      </c>
      <c r="BO411" s="2" t="inlineStr">
        <is>
          <t>2</t>
        </is>
      </c>
      <c r="BP411" s="2" t="inlineStr">
        <is>
          <t/>
        </is>
      </c>
      <c r="BQ411" t="inlineStr">
        <is>
          <t/>
        </is>
      </c>
      <c r="BR411" s="2" t="inlineStr">
        <is>
          <t>Quantum Flagship</t>
        </is>
      </c>
      <c r="BS411" s="2" t="inlineStr">
        <is>
          <t>3</t>
        </is>
      </c>
      <c r="BT411" s="2" t="inlineStr">
        <is>
          <t/>
        </is>
      </c>
      <c r="BU411" t="inlineStr">
        <is>
          <t>inizjattiva dwar it-teknoloġiji kwantistiċi varata fl-2018 taħt il-patronaġġ tal-programm qafas għar-riċerka 'Orizzont 2020' tal-Unjoni Ewropea</t>
        </is>
      </c>
      <c r="BV411" s="2" t="inlineStr">
        <is>
          <t>Quantum Flagship|
vlaggenschipinitiatief voor kwantumtechnologie</t>
        </is>
      </c>
      <c r="BW411" s="2" t="inlineStr">
        <is>
          <t>3|
3</t>
        </is>
      </c>
      <c r="BX411" s="2" t="inlineStr">
        <is>
          <t xml:space="preserve">|
</t>
        </is>
      </c>
      <c r="BY411" t="inlineStr">
        <is>
          <t>initiatief
 op het gebied van kwantumtechnologieën, dat in 2018 van start ging in het
 kader van Horizon 2020, het kaderprogramma voor onderzoek en innovatie van de
 Europese Unie</t>
        </is>
      </c>
      <c r="BZ411" s="2" t="inlineStr">
        <is>
          <t>inicjatywa „Quantum Flagship”|
inicjatywa przewodnia w dziedzinie technologii kwantowych</t>
        </is>
      </c>
      <c r="CA411" s="2" t="inlineStr">
        <is>
          <t>3|
3</t>
        </is>
      </c>
      <c r="CB411" s="2" t="inlineStr">
        <is>
          <t xml:space="preserve">|
</t>
        </is>
      </c>
      <c r="CC411" t="inlineStr">
        <is>
          <t>inicjatywa w dziedzinie technologii kwantowych zapoczątkowana w 2018 r. pod egidą unijnego programu ramowego w zakresie badań naukowych „Horyzont 2020”</t>
        </is>
      </c>
      <c r="CD411" s="2" t="inlineStr">
        <is>
          <t>iniciativa emblemática para as tecnologias quânticas|
emblemática quântica</t>
        </is>
      </c>
      <c r="CE411" s="2" t="inlineStr">
        <is>
          <t>3|
3</t>
        </is>
      </c>
      <c r="CF411" s="2" t="inlineStr">
        <is>
          <t xml:space="preserve">|
</t>
        </is>
      </c>
      <c r="CG411" t="inlineStr">
        <is>
          <t>Iniciativa de investigação e inovação da Comissão Europeia que pretende colocar a investigação da Europa na vanguarda da segunda revolução quântica e constituir o ponto de partida para uma indústria europeia competitiva em tecnologias quânticas.</t>
        </is>
      </c>
      <c r="CH411" s="2" t="inlineStr">
        <is>
          <t>inițiativă emblematică privind tehnologiile cuantice</t>
        </is>
      </c>
      <c r="CI411" s="2" t="inlineStr">
        <is>
          <t>2</t>
        </is>
      </c>
      <c r="CJ411" s="2" t="inlineStr">
        <is>
          <t/>
        </is>
      </c>
      <c r="CK411" t="inlineStr">
        <is>
          <t/>
        </is>
      </c>
      <c r="CL411" s="2" t="inlineStr">
        <is>
          <t>hlavná kvantová iniciatíva</t>
        </is>
      </c>
      <c r="CM411" s="2" t="inlineStr">
        <is>
          <t>3</t>
        </is>
      </c>
      <c r="CN411" s="2" t="inlineStr">
        <is>
          <t/>
        </is>
      </c>
      <c r="CO411" t="inlineStr">
        <is>
          <t>iniciatíva zameraná na kvantové technológie, ktorá sa začala v roku 2018 pod záštitou &lt;a href="https://iate.europa.eu/entry/slideshow/1604939619971/3538976/sk" target="_blank"&gt;rámcového programu EÚ pre výskum a inováciu Horizont 2020&lt;/a&gt;</t>
        </is>
      </c>
      <c r="CP411" s="2" t="inlineStr">
        <is>
          <t>kvantna pobuda</t>
        </is>
      </c>
      <c r="CQ411" s="2" t="inlineStr">
        <is>
          <t>3</t>
        </is>
      </c>
      <c r="CR411" s="2" t="inlineStr">
        <is>
          <t/>
        </is>
      </c>
      <c r="CS411" t="inlineStr">
        <is>
          <t/>
        </is>
      </c>
      <c r="CT411" s="2" t="inlineStr">
        <is>
          <t>kvantflaggskepp</t>
        </is>
      </c>
      <c r="CU411" s="2" t="inlineStr">
        <is>
          <t>3</t>
        </is>
      </c>
      <c r="CV411" s="2" t="inlineStr">
        <is>
          <t/>
        </is>
      </c>
      <c r="CW411" t="inlineStr">
        <is>
          <t/>
        </is>
      </c>
    </row>
    <row r="412">
      <c r="A412" s="1" t="str">
        <f>HYPERLINK("https://iate.europa.eu/entry/result/3589229/all", "3589229")</f>
        <v>3589229</v>
      </c>
      <c r="B412" t="inlineStr">
        <is>
          <t>EDUCATION AND COMMUNICATIONS</t>
        </is>
      </c>
      <c r="C412" t="inlineStr">
        <is>
          <t>EDUCATION AND COMMUNICATIONS|information technology and data processing</t>
        </is>
      </c>
      <c r="D412" t="inlineStr">
        <is>
          <t>yes</t>
        </is>
      </c>
      <c r="E412" t="inlineStr">
        <is>
          <t/>
        </is>
      </c>
      <c r="F412" s="2" t="inlineStr">
        <is>
          <t>техника за криптиране на данни</t>
        </is>
      </c>
      <c r="G412" s="2" t="inlineStr">
        <is>
          <t>3</t>
        </is>
      </c>
      <c r="H412" s="2" t="inlineStr">
        <is>
          <t/>
        </is>
      </c>
      <c r="I412" t="inlineStr">
        <is>
          <t/>
        </is>
      </c>
      <c r="J412" s="2" t="inlineStr">
        <is>
          <t>šifrovací technika|
technika šifrování dat</t>
        </is>
      </c>
      <c r="K412" s="2" t="inlineStr">
        <is>
          <t>3|
3</t>
        </is>
      </c>
      <c r="L412" s="2" t="inlineStr">
        <is>
          <t xml:space="preserve">|
</t>
        </is>
      </c>
      <c r="M412" t="inlineStr">
        <is>
          <t>technika, kterou
se nezabezpečená elektronická data převádí na data šifrovaná, která dokáže přečíst pouze autorizovaná osoba</t>
        </is>
      </c>
      <c r="N412" s="2" t="inlineStr">
        <is>
          <t>krypteringsteknik|
datakrypteringsteknik</t>
        </is>
      </c>
      <c r="O412" s="2" t="inlineStr">
        <is>
          <t>3|
3</t>
        </is>
      </c>
      <c r="P412" s="2" t="inlineStr">
        <is>
          <t xml:space="preserve">|
</t>
        </is>
      </c>
      <c r="Q412" t="inlineStr">
        <is>
          <t/>
        </is>
      </c>
      <c r="R412" s="2" t="inlineStr">
        <is>
          <t>Datenverschlüsselungsmethode|
Verschlüsselungsmethode</t>
        </is>
      </c>
      <c r="S412" s="2" t="inlineStr">
        <is>
          <t>3|
3</t>
        </is>
      </c>
      <c r="T412" s="2" t="inlineStr">
        <is>
          <t xml:space="preserve">|
</t>
        </is>
      </c>
      <c r="U412" t="inlineStr">
        <is>
          <t/>
        </is>
      </c>
      <c r="V412" s="2" t="inlineStr">
        <is>
          <t>τεχνική κρυπτογράφησης</t>
        </is>
      </c>
      <c r="W412" s="2" t="inlineStr">
        <is>
          <t>3</t>
        </is>
      </c>
      <c r="X412" s="2" t="inlineStr">
        <is>
          <t/>
        </is>
      </c>
      <c r="Y412" t="inlineStr">
        <is>
          <t/>
        </is>
      </c>
      <c r="Z412" s="2" t="inlineStr">
        <is>
          <t>data-encryption technique|
encryption technique</t>
        </is>
      </c>
      <c r="AA412" s="2" t="inlineStr">
        <is>
          <t>3|
3</t>
        </is>
      </c>
      <c r="AB412" s="2" t="inlineStr">
        <is>
          <t xml:space="preserve">|
</t>
        </is>
      </c>
      <c r="AC412" t="inlineStr">
        <is>
          <t>technique for encoding information in such a way that only authorised users can read it.</t>
        </is>
      </c>
      <c r="AD412" s="2" t="inlineStr">
        <is>
          <t>técnica de cifrado</t>
        </is>
      </c>
      <c r="AE412" s="2" t="inlineStr">
        <is>
          <t>3</t>
        </is>
      </c>
      <c r="AF412" s="2" t="inlineStr">
        <is>
          <t/>
        </is>
      </c>
      <c r="AG412" t="inlineStr">
        <is>
          <t>Técnica para convertir información en un formato ilegible para cualquier individuo, a excepción de los titulares
de una clave criptográfica específica.</t>
        </is>
      </c>
      <c r="AH412" s="2" t="inlineStr">
        <is>
          <t>krüpteerimistehnika</t>
        </is>
      </c>
      <c r="AI412" s="2" t="inlineStr">
        <is>
          <t>3</t>
        </is>
      </c>
      <c r="AJ412" s="2" t="inlineStr">
        <is>
          <t/>
        </is>
      </c>
      <c r="AK412" t="inlineStr">
        <is>
          <t>informatsiooni muundamise tehnika, mille abil tehakse informatsioon arusaamatuks kõigile, välja arvatud spetsiifilise krüptovõtme valdajaile</t>
        </is>
      </c>
      <c r="AL412" s="2" t="inlineStr">
        <is>
          <t>salaustekniikka</t>
        </is>
      </c>
      <c r="AM412" s="2" t="inlineStr">
        <is>
          <t>3</t>
        </is>
      </c>
      <c r="AN412" s="2" t="inlineStr">
        <is>
          <t/>
        </is>
      </c>
      <c r="AO412" t="inlineStr">
        <is>
          <t/>
        </is>
      </c>
      <c r="AP412" s="2" t="inlineStr">
        <is>
          <t>méthode de chiffrement|
méthode de cryptage|
technique de cryptographie</t>
        </is>
      </c>
      <c r="AQ412" s="2" t="inlineStr">
        <is>
          <t>3|
3|
3</t>
        </is>
      </c>
      <c r="AR412" s="2" t="inlineStr">
        <is>
          <t xml:space="preserve">|
|
</t>
        </is>
      </c>
      <c r="AS412" t="inlineStr">
        <is>
          <t>méthode de conversion des données d'un format lisible à un format codé qui peut uniquement être lu ou traité après déchiffrement</t>
        </is>
      </c>
      <c r="AT412" s="2" t="inlineStr">
        <is>
          <t>teicníc criptithe sonraí</t>
        </is>
      </c>
      <c r="AU412" s="2" t="inlineStr">
        <is>
          <t>3</t>
        </is>
      </c>
      <c r="AV412" s="2" t="inlineStr">
        <is>
          <t/>
        </is>
      </c>
      <c r="AW412" t="inlineStr">
        <is>
          <t/>
        </is>
      </c>
      <c r="AX412" s="2" t="inlineStr">
        <is>
          <t>tehnika šifriranja|
tehnika šifriranja podataka</t>
        </is>
      </c>
      <c r="AY412" s="2" t="inlineStr">
        <is>
          <t>3|
3</t>
        </is>
      </c>
      <c r="AZ412" s="2" t="inlineStr">
        <is>
          <t xml:space="preserve">|
</t>
        </is>
      </c>
      <c r="BA412" t="inlineStr">
        <is>
          <t/>
        </is>
      </c>
      <c r="BB412" s="2" t="inlineStr">
        <is>
          <t>adattitkosítási technika|
titkosítási technika</t>
        </is>
      </c>
      <c r="BC412" s="2" t="inlineStr">
        <is>
          <t>3|
3</t>
        </is>
      </c>
      <c r="BD412" s="2" t="inlineStr">
        <is>
          <t xml:space="preserve">|
</t>
        </is>
      </c>
      <c r="BE412" t="inlineStr">
        <is>
          <t>olyan módszer, amely révén csak az engedéllyel rendelkező felhasználók olvashatják a küldött adatokat</t>
        </is>
      </c>
      <c r="BF412" s="2" t="inlineStr">
        <is>
          <t>tecnica di cifratura dei dati|
tecnica di cifratura</t>
        </is>
      </c>
      <c r="BG412" s="2" t="inlineStr">
        <is>
          <t>3|
3</t>
        </is>
      </c>
      <c r="BH412" s="2" t="inlineStr">
        <is>
          <t xml:space="preserve">|
</t>
        </is>
      </c>
      <c r="BI412" t="inlineStr">
        <is>
          <t>metodo di codifica delle informazioni atto a renderle inintelligibili a chiunque non sia in possesso di una specifica chiave di decifrazione</t>
        </is>
      </c>
      <c r="BJ412" s="2" t="inlineStr">
        <is>
          <t>šifravimo metodas|
duomenų šifravimo metodas</t>
        </is>
      </c>
      <c r="BK412" s="2" t="inlineStr">
        <is>
          <t>3|
3</t>
        </is>
      </c>
      <c r="BL412" s="2" t="inlineStr">
        <is>
          <t xml:space="preserve">|
</t>
        </is>
      </c>
      <c r="BM412" t="inlineStr">
        <is>
          <t>metodas, taikomas šifruojant atvirąjį tekstą</t>
        </is>
      </c>
      <c r="BN412" s="2" t="inlineStr">
        <is>
          <t>šifrēšanas paņēmiens</t>
        </is>
      </c>
      <c r="BO412" s="2" t="inlineStr">
        <is>
          <t>2</t>
        </is>
      </c>
      <c r="BP412" s="2" t="inlineStr">
        <is>
          <t/>
        </is>
      </c>
      <c r="BQ412" t="inlineStr">
        <is>
          <t/>
        </is>
      </c>
      <c r="BR412" s="2" t="inlineStr">
        <is>
          <t>teknika ta' kriptaġġ|
teknika ta' kriptaġġ tad-&lt;i&gt;data&lt;/i&gt;</t>
        </is>
      </c>
      <c r="BS412" s="2" t="inlineStr">
        <is>
          <t>3|
3</t>
        </is>
      </c>
      <c r="BT412" s="2" t="inlineStr">
        <is>
          <t xml:space="preserve">|
</t>
        </is>
      </c>
      <c r="BU412" t="inlineStr">
        <is>
          <t>teknika għall-ikkowdjar tal-informazzjoni b'tali mod li l-utenti awtorizzati biss jistgħu jaqrawha</t>
        </is>
      </c>
      <c r="BV412" s="2" t="inlineStr">
        <is>
          <t>encryptietechniek</t>
        </is>
      </c>
      <c r="BW412" s="2" t="inlineStr">
        <is>
          <t>3</t>
        </is>
      </c>
      <c r="BX412" s="2" t="inlineStr">
        <is>
          <t/>
        </is>
      </c>
      <c r="BY412" t="inlineStr">
        <is>
          <t>techniek
 voor het zodanig coderen van informatie dat deze niet door onbevoegde
 gebruikers kan worden ingezien</t>
        </is>
      </c>
      <c r="BZ412" s="2" t="inlineStr">
        <is>
          <t>technika szyfrowania|
technika szyfrowania danych</t>
        </is>
      </c>
      <c r="CA412" s="2" t="inlineStr">
        <is>
          <t>3|
3</t>
        </is>
      </c>
      <c r="CB412" s="2" t="inlineStr">
        <is>
          <t xml:space="preserve">|
</t>
        </is>
      </c>
      <c r="CC412" t="inlineStr">
        <is>
          <t>metoda kodowania informacji w taki sposób, aby były one możliwe do odczytania tylko dla upoważnionych użytkowników</t>
        </is>
      </c>
      <c r="CD412" s="2" t="inlineStr">
        <is>
          <t>técnica de cifragem</t>
        </is>
      </c>
      <c r="CE412" s="2" t="inlineStr">
        <is>
          <t>3</t>
        </is>
      </c>
      <c r="CF412" s="2" t="inlineStr">
        <is>
          <t/>
        </is>
      </c>
      <c r="CG412" t="inlineStr">
        <is>
          <t/>
        </is>
      </c>
      <c r="CH412" s="2" t="inlineStr">
        <is>
          <t>tehnică de criptare a datelor|
tehnică de criptare</t>
        </is>
      </c>
      <c r="CI412" s="2" t="inlineStr">
        <is>
          <t>3|
3</t>
        </is>
      </c>
      <c r="CJ412" s="2" t="inlineStr">
        <is>
          <t xml:space="preserve">|
</t>
        </is>
      </c>
      <c r="CK412" t="inlineStr">
        <is>
          <t/>
        </is>
      </c>
      <c r="CL412" s="2" t="inlineStr">
        <is>
          <t>technika šifrovania údajov</t>
        </is>
      </c>
      <c r="CM412" s="2" t="inlineStr">
        <is>
          <t>3</t>
        </is>
      </c>
      <c r="CN412" s="2" t="inlineStr">
        <is>
          <t/>
        </is>
      </c>
      <c r="CO412" t="inlineStr">
        <is>
          <t>technika kódovania informácií tak, že ich dokážu prečítať iba oprávnení používatelia</t>
        </is>
      </c>
      <c r="CP412" s="2" t="inlineStr">
        <is>
          <t>tehnika podatkovnega šifriranja|
šifrirna tehnika</t>
        </is>
      </c>
      <c r="CQ412" s="2" t="inlineStr">
        <is>
          <t>3|
3</t>
        </is>
      </c>
      <c r="CR412" s="2" t="inlineStr">
        <is>
          <t xml:space="preserve">|
</t>
        </is>
      </c>
      <c r="CS412" t="inlineStr">
        <is>
          <t/>
        </is>
      </c>
      <c r="CT412" s="2" t="inlineStr">
        <is>
          <t>datakrypteringsteknik|
krypteringsteknik</t>
        </is>
      </c>
      <c r="CU412" s="2" t="inlineStr">
        <is>
          <t>3|
3</t>
        </is>
      </c>
      <c r="CV412" s="2" t="inlineStr">
        <is>
          <t xml:space="preserve">|
</t>
        </is>
      </c>
      <c r="CW412" t="inlineStr">
        <is>
          <t/>
        </is>
      </c>
    </row>
    <row r="413">
      <c r="A413" s="1" t="str">
        <f>HYPERLINK("https://iate.europa.eu/entry/result/3581560/all", "3581560")</f>
        <v>3581560</v>
      </c>
      <c r="B413" t="inlineStr">
        <is>
          <t>EDUCATION AND COMMUNICATIONS</t>
        </is>
      </c>
      <c r="C413" t="inlineStr">
        <is>
          <t>EDUCATION AND COMMUNICATIONS|information technology and data processing</t>
        </is>
      </c>
      <c r="D413" t="inlineStr">
        <is>
          <t>yes</t>
        </is>
      </c>
      <c r="E413" t="inlineStr">
        <is>
          <t/>
        </is>
      </c>
      <c r="F413" s="2" t="inlineStr">
        <is>
          <t>хипермащабен</t>
        </is>
      </c>
      <c r="G413" s="2" t="inlineStr">
        <is>
          <t>3</t>
        </is>
      </c>
      <c r="H413" s="2" t="inlineStr">
        <is>
          <t/>
        </is>
      </c>
      <c r="I413" t="inlineStr">
        <is>
          <t/>
        </is>
      </c>
      <c r="J413" s="2" t="inlineStr">
        <is>
          <t>hyperškálování</t>
        </is>
      </c>
      <c r="K413" s="2" t="inlineStr">
        <is>
          <t>3</t>
        </is>
      </c>
      <c r="L413" s="2" t="inlineStr">
        <is>
          <t/>
        </is>
      </c>
      <c r="M413" t="inlineStr">
        <is>
          <t/>
        </is>
      </c>
      <c r="N413" s="2" t="inlineStr">
        <is>
          <t>hyperskala|
hyperskalering</t>
        </is>
      </c>
      <c r="O413" s="2" t="inlineStr">
        <is>
          <t>3|
3</t>
        </is>
      </c>
      <c r="P413" s="2" t="inlineStr">
        <is>
          <t xml:space="preserve">|
</t>
        </is>
      </c>
      <c r="Q413" t="inlineStr">
        <is>
          <t/>
        </is>
      </c>
      <c r="R413" s="2" t="inlineStr">
        <is>
          <t>Hyperscale</t>
        </is>
      </c>
      <c r="S413" s="2" t="inlineStr">
        <is>
          <t>3</t>
        </is>
      </c>
      <c r="T413" s="2" t="inlineStr">
        <is>
          <t/>
        </is>
      </c>
      <c r="U413" t="inlineStr">
        <is>
          <t/>
        </is>
      </c>
      <c r="V413" s="2" t="inlineStr">
        <is>
          <t>υπερκλίμακα</t>
        </is>
      </c>
      <c r="W413" s="2" t="inlineStr">
        <is>
          <t>3</t>
        </is>
      </c>
      <c r="X413" s="2" t="inlineStr">
        <is>
          <t/>
        </is>
      </c>
      <c r="Y413" t="inlineStr">
        <is>
          <t/>
        </is>
      </c>
      <c r="Z413" s="2" t="inlineStr">
        <is>
          <t>hyperscale</t>
        </is>
      </c>
      <c r="AA413" s="2" t="inlineStr">
        <is>
          <t>3</t>
        </is>
      </c>
      <c r="AB413" s="2" t="inlineStr">
        <is>
          <t/>
        </is>
      </c>
      <c r="AC413" t="inlineStr">
        <is>
          <t>ability of an architecture to scale
appropriately as increased demand is added to the system</t>
        </is>
      </c>
      <c r="AD413" s="2" t="inlineStr">
        <is>
          <t>hiperescala</t>
        </is>
      </c>
      <c r="AE413" s="2" t="inlineStr">
        <is>
          <t>2</t>
        </is>
      </c>
      <c r="AF413" s="2" t="inlineStr">
        <is>
          <t/>
        </is>
      </c>
      <c r="AG413" t="inlineStr">
        <is>
          <t>Combinación de &lt;i&gt;hardware&lt;/i&gt; e instalaciones que pueden escalar un entorno de computación distribuido a miles de servidores.</t>
        </is>
      </c>
      <c r="AH413" s="2" t="inlineStr">
        <is>
          <t>ülisuur</t>
        </is>
      </c>
      <c r="AI413" s="2" t="inlineStr">
        <is>
          <t>2</t>
        </is>
      </c>
      <c r="AJ413" s="2" t="inlineStr">
        <is>
          <t/>
        </is>
      </c>
      <c r="AK413" t="inlineStr">
        <is>
          <t/>
        </is>
      </c>
      <c r="AL413" s="2" t="inlineStr">
        <is>
          <t>hyperskaala</t>
        </is>
      </c>
      <c r="AM413" s="2" t="inlineStr">
        <is>
          <t>3</t>
        </is>
      </c>
      <c r="AN413" s="2" t="inlineStr">
        <is>
          <t/>
        </is>
      </c>
      <c r="AO413" t="inlineStr">
        <is>
          <t/>
        </is>
      </c>
      <c r="AP413" s="2" t="inlineStr">
        <is>
          <t>hyper-échelle</t>
        </is>
      </c>
      <c r="AQ413" s="2" t="inlineStr">
        <is>
          <t>3</t>
        </is>
      </c>
      <c r="AR413" s="2" t="inlineStr">
        <is>
          <t/>
        </is>
      </c>
      <c r="AS413" t="inlineStr">
        <is>
          <t>combinaison de matériel et d’infrastructures physiques qui peuvent faire évoluer un environnement de calcul pouvant atteindre des milliers de serveurs</t>
        </is>
      </c>
      <c r="AT413" s="2" t="inlineStr">
        <is>
          <t>hipearscála</t>
        </is>
      </c>
      <c r="AU413" s="2" t="inlineStr">
        <is>
          <t>3</t>
        </is>
      </c>
      <c r="AV413" s="2" t="inlineStr">
        <is>
          <t/>
        </is>
      </c>
      <c r="AW413" t="inlineStr">
        <is>
          <t/>
        </is>
      </c>
      <c r="AX413" s="2" t="inlineStr">
        <is>
          <t>hiperrazina</t>
        </is>
      </c>
      <c r="AY413" s="2" t="inlineStr">
        <is>
          <t>3</t>
        </is>
      </c>
      <c r="AZ413" s="2" t="inlineStr">
        <is>
          <t/>
        </is>
      </c>
      <c r="BA413" t="inlineStr">
        <is>
          <t/>
        </is>
      </c>
      <c r="BB413" s="2" t="inlineStr">
        <is>
          <t>hiperskála</t>
        </is>
      </c>
      <c r="BC413" s="2" t="inlineStr">
        <is>
          <t>3</t>
        </is>
      </c>
      <c r="BD413" s="2" t="inlineStr">
        <is>
          <t/>
        </is>
      </c>
      <c r="BE413" t="inlineStr">
        <is>
          <t/>
        </is>
      </c>
      <c r="BF413" s="2" t="inlineStr">
        <is>
          <t>iperscala</t>
        </is>
      </c>
      <c r="BG413" s="2" t="inlineStr">
        <is>
          <t>3</t>
        </is>
      </c>
      <c r="BH413" s="2" t="inlineStr">
        <is>
          <t/>
        </is>
      </c>
      <c r="BI413" t="inlineStr">
        <is>
          <t>capacità di un’applicazione di mantenere la scalabilità nonostante la
crescita del volume dei dati integrati nel sistema</t>
        </is>
      </c>
      <c r="BJ413" s="2" t="inlineStr">
        <is>
          <t>hiper-|
stambusis</t>
        </is>
      </c>
      <c r="BK413" s="2" t="inlineStr">
        <is>
          <t>3|
3</t>
        </is>
      </c>
      <c r="BL413" s="2" t="inlineStr">
        <is>
          <t xml:space="preserve">|
</t>
        </is>
      </c>
      <c r="BM413" t="inlineStr">
        <is>
          <t/>
        </is>
      </c>
      <c r="BN413" s="2" t="inlineStr">
        <is>
          <t>hipermērogs</t>
        </is>
      </c>
      <c r="BO413" s="2" t="inlineStr">
        <is>
          <t>2</t>
        </is>
      </c>
      <c r="BP413" s="2" t="inlineStr">
        <is>
          <t/>
        </is>
      </c>
      <c r="BQ413" t="inlineStr">
        <is>
          <t/>
        </is>
      </c>
      <c r="BR413" s="2" t="inlineStr">
        <is>
          <t>iperskala</t>
        </is>
      </c>
      <c r="BS413" s="2" t="inlineStr">
        <is>
          <t>3</t>
        </is>
      </c>
      <c r="BT413" s="2" t="inlineStr">
        <is>
          <t/>
        </is>
      </c>
      <c r="BU413" t="inlineStr">
        <is>
          <t>il-ħila ta' arkitettura li tiskala b'mod xieraq hekk kif domanda ikbar tiżdied fuq is-sistema</t>
        </is>
      </c>
      <c r="BV413" s="2" t="inlineStr">
        <is>
          <t>hyperschaal</t>
        </is>
      </c>
      <c r="BW413" s="2" t="inlineStr">
        <is>
          <t>3</t>
        </is>
      </c>
      <c r="BX413" s="2" t="inlineStr">
        <is>
          <t/>
        </is>
      </c>
      <c r="BY413" t="inlineStr">
        <is>
          <t>eigenschap
 van een serverarchitectuur die het mogelijk maakt de verwerkingscapaciteit op
 basis van de vraag efficiënt naar grote waarden op te schalen</t>
        </is>
      </c>
      <c r="BZ413" s="2" t="inlineStr">
        <is>
          <t>hiperskala</t>
        </is>
      </c>
      <c r="CA413" s="2" t="inlineStr">
        <is>
          <t>3</t>
        </is>
      </c>
      <c r="CB413" s="2" t="inlineStr">
        <is>
          <t/>
        </is>
      </c>
      <c r="CC413" t="inlineStr">
        <is>
          <t/>
        </is>
      </c>
      <c r="CD413" s="2" t="inlineStr">
        <is>
          <t>hiperescala</t>
        </is>
      </c>
      <c r="CE413" s="2" t="inlineStr">
        <is>
          <t>3</t>
        </is>
      </c>
      <c r="CF413" s="2" t="inlineStr">
        <is>
          <t/>
        </is>
      </c>
      <c r="CG413" t="inlineStr">
        <is>
          <t>Conjunto de equipamentos e instalações que pode
expandir um ambiente de computação distribuído em até milhares de servidores.</t>
        </is>
      </c>
      <c r="CH413" s="2" t="inlineStr">
        <is>
          <t>hiperscalare</t>
        </is>
      </c>
      <c r="CI413" s="2" t="inlineStr">
        <is>
          <t>3</t>
        </is>
      </c>
      <c r="CJ413" s="2" t="inlineStr">
        <is>
          <t/>
        </is>
      </c>
      <c r="CK413" t="inlineStr">
        <is>
          <t/>
        </is>
      </c>
      <c r="CL413" s="2" t="inlineStr">
        <is>
          <t>hyperškálový</t>
        </is>
      </c>
      <c r="CM413" s="2" t="inlineStr">
        <is>
          <t>3</t>
        </is>
      </c>
      <c r="CN413" s="2" t="inlineStr">
        <is>
          <t/>
        </is>
      </c>
      <c r="CO413" t="inlineStr">
        <is>
          <t/>
        </is>
      </c>
      <c r="CP413" s="2" t="inlineStr">
        <is>
          <t>hiperraven</t>
        </is>
      </c>
      <c r="CQ413" s="2" t="inlineStr">
        <is>
          <t>3</t>
        </is>
      </c>
      <c r="CR413" s="2" t="inlineStr">
        <is>
          <t/>
        </is>
      </c>
      <c r="CS413" t="inlineStr">
        <is>
          <t/>
        </is>
      </c>
      <c r="CT413" s="2" t="inlineStr">
        <is>
          <t>hyperskala</t>
        </is>
      </c>
      <c r="CU413" s="2" t="inlineStr">
        <is>
          <t>3</t>
        </is>
      </c>
      <c r="CV413" s="2" t="inlineStr">
        <is>
          <t/>
        </is>
      </c>
      <c r="CW413" t="inlineStr">
        <is>
          <t>möjlighet att bygga ut ett system när kraven och
belastningen ökar</t>
        </is>
      </c>
    </row>
    <row r="414">
      <c r="A414" s="1" t="str">
        <f>HYPERLINK("https://iate.europa.eu/entry/result/3588217/all", "3588217")</f>
        <v>3588217</v>
      </c>
      <c r="B414" t="inlineStr">
        <is>
          <t>EDUCATION AND COMMUNICATIONS</t>
        </is>
      </c>
      <c r="C414" t="inlineStr">
        <is>
          <t>EDUCATION AND COMMUNICATIONS|communications|communications systems|telecommunications|data transmission|mobile communication</t>
        </is>
      </c>
      <c r="D414" t="inlineStr">
        <is>
          <t>yes</t>
        </is>
      </c>
      <c r="E414" t="inlineStr">
        <is>
          <t>proposed</t>
        </is>
      </c>
      <c r="F414" s="2" t="inlineStr">
        <is>
          <t>6G|
шесто поколение</t>
        </is>
      </c>
      <c r="G414" s="2" t="inlineStr">
        <is>
          <t>3|
3</t>
        </is>
      </c>
      <c r="H414" s="2" t="inlineStr">
        <is>
          <t xml:space="preserve">|
</t>
        </is>
      </c>
      <c r="I414" t="inlineStr">
        <is>
          <t/>
        </is>
      </c>
      <c r="J414" s="2" t="inlineStr">
        <is>
          <t>šestá generace|
6G</t>
        </is>
      </c>
      <c r="K414" s="2" t="inlineStr">
        <is>
          <t>3|
3</t>
        </is>
      </c>
      <c r="L414" s="2" t="inlineStr">
        <is>
          <t xml:space="preserve">|
</t>
        </is>
      </c>
      <c r="M414" t="inlineStr">
        <is>
          <t/>
        </is>
      </c>
      <c r="N414" s="2" t="inlineStr">
        <is>
          <t>sjette generation|
6G</t>
        </is>
      </c>
      <c r="O414" s="2" t="inlineStr">
        <is>
          <t>3|
3</t>
        </is>
      </c>
      <c r="P414" s="2" t="inlineStr">
        <is>
          <t xml:space="preserve">|
</t>
        </is>
      </c>
      <c r="Q414" t="inlineStr">
        <is>
          <t>sjette generation af mobilnetværk</t>
        </is>
      </c>
      <c r="R414" s="2" t="inlineStr">
        <is>
          <t>sechste Generation|
6G</t>
        </is>
      </c>
      <c r="S414" s="2" t="inlineStr">
        <is>
          <t>3|
3</t>
        </is>
      </c>
      <c r="T414" s="2" t="inlineStr">
        <is>
          <t xml:space="preserve">|
</t>
        </is>
      </c>
      <c r="U414" t="inlineStr">
        <is>
          <t>sechste Generation der drahtlosen Informationstechnik</t>
        </is>
      </c>
      <c r="V414" s="2" t="inlineStr">
        <is>
          <t>δίκτυο 6G</t>
        </is>
      </c>
      <c r="W414" s="2" t="inlineStr">
        <is>
          <t>3</t>
        </is>
      </c>
      <c r="X414" s="2" t="inlineStr">
        <is>
          <t/>
        </is>
      </c>
      <c r="Y414" t="inlineStr">
        <is>
          <t/>
        </is>
      </c>
      <c r="Z414" s="2" t="inlineStr">
        <is>
          <t>6G|
sixth generation</t>
        </is>
      </c>
      <c r="AA414" s="2" t="inlineStr">
        <is>
          <t>3|
3</t>
        </is>
      </c>
      <c r="AB414" s="2" t="inlineStr">
        <is>
          <t xml:space="preserve">|
</t>
        </is>
      </c>
      <c r="AC414" t="inlineStr">
        <is>
          <t>sixth generation of mobile network telecommunications technologies</t>
        </is>
      </c>
      <c r="AD414" s="2" t="inlineStr">
        <is>
          <t>6G|
sexta generación</t>
        </is>
      </c>
      <c r="AE414" s="2" t="inlineStr">
        <is>
          <t>3|
3</t>
        </is>
      </c>
      <c r="AF414" s="2" t="inlineStr">
        <is>
          <t xml:space="preserve">|
</t>
        </is>
      </c>
      <c r="AG414" t="inlineStr">
        <is>
          <t>Sexta generación de la tecnología móvil.</t>
        </is>
      </c>
      <c r="AH414" s="2" t="inlineStr">
        <is>
          <t>6G</t>
        </is>
      </c>
      <c r="AI414" s="2" t="inlineStr">
        <is>
          <t>3</t>
        </is>
      </c>
      <c r="AJ414" s="2" t="inlineStr">
        <is>
          <t/>
        </is>
      </c>
      <c r="AK414" t="inlineStr">
        <is>
          <t>kuuenda põlvkonna mobiilsidevõrk</t>
        </is>
      </c>
      <c r="AL414" s="2" t="inlineStr">
        <is>
          <t>kuudes sukupolvi|
6G</t>
        </is>
      </c>
      <c r="AM414" s="2" t="inlineStr">
        <is>
          <t>3|
3</t>
        </is>
      </c>
      <c r="AN414" s="2" t="inlineStr">
        <is>
          <t xml:space="preserve">|
</t>
        </is>
      </c>
      <c r="AO414" t="inlineStr">
        <is>
          <t>langattomien televiestintäteknologioiden kuudes sukupolvi</t>
        </is>
      </c>
      <c r="AP414" s="2" t="inlineStr">
        <is>
          <t>6G|
sixième génération de normes mobiles</t>
        </is>
      </c>
      <c r="AQ414" s="2" t="inlineStr">
        <is>
          <t>3|
3</t>
        </is>
      </c>
      <c r="AR414" s="2" t="inlineStr">
        <is>
          <t xml:space="preserve">|
</t>
        </is>
      </c>
      <c r="AS414" t="inlineStr">
        <is>
          <t>génération de technologies mobiles qui fera suite à la cinquième</t>
        </is>
      </c>
      <c r="AT414" s="2" t="inlineStr">
        <is>
          <t>6G|
séú glúin</t>
        </is>
      </c>
      <c r="AU414" s="2" t="inlineStr">
        <is>
          <t>3|
3</t>
        </is>
      </c>
      <c r="AV414" s="2" t="inlineStr">
        <is>
          <t xml:space="preserve">|
</t>
        </is>
      </c>
      <c r="AW414" t="inlineStr">
        <is>
          <t/>
        </is>
      </c>
      <c r="AX414" s="2" t="inlineStr">
        <is>
          <t>6G</t>
        </is>
      </c>
      <c r="AY414" s="2" t="inlineStr">
        <is>
          <t>3</t>
        </is>
      </c>
      <c r="AZ414" s="2" t="inlineStr">
        <is>
          <t/>
        </is>
      </c>
      <c r="BA414" t="inlineStr">
        <is>
          <t/>
        </is>
      </c>
      <c r="BB414" s="2" t="inlineStr">
        <is>
          <t>6G|
hatodik generáció</t>
        </is>
      </c>
      <c r="BC414" s="2" t="inlineStr">
        <is>
          <t>3|
3</t>
        </is>
      </c>
      <c r="BD414" s="2" t="inlineStr">
        <is>
          <t xml:space="preserve">|
</t>
        </is>
      </c>
      <c r="BE414" t="inlineStr">
        <is>
          <t>vezeték nélküli hálózati technológiák hatodik generációja</t>
        </is>
      </c>
      <c r="BF414" s="2" t="inlineStr">
        <is>
          <t>sesta generazione|
6G</t>
        </is>
      </c>
      <c r="BG414" s="2" t="inlineStr">
        <is>
          <t>3|
3</t>
        </is>
      </c>
      <c r="BH414" s="2" t="inlineStr">
        <is>
          <t xml:space="preserve">|
</t>
        </is>
      </c>
      <c r="BI414" t="inlineStr">
        <is>
          <t>sesta generazione
di tecnologia mobile</t>
        </is>
      </c>
      <c r="BJ414" s="2" t="inlineStr">
        <is>
          <t>šeštoji karta|
6G</t>
        </is>
      </c>
      <c r="BK414" s="2" t="inlineStr">
        <is>
          <t>3|
3</t>
        </is>
      </c>
      <c r="BL414" s="2" t="inlineStr">
        <is>
          <t xml:space="preserve">|
</t>
        </is>
      </c>
      <c r="BM414" t="inlineStr">
        <is>
          <t>šeštosios kartos mobiliojo ryšio telekomunikacijų technologija</t>
        </is>
      </c>
      <c r="BN414" s="2" t="inlineStr">
        <is>
          <t>sestās paaudzes tīkls|
6G</t>
        </is>
      </c>
      <c r="BO414" s="2" t="inlineStr">
        <is>
          <t>2|
3</t>
        </is>
      </c>
      <c r="BP414" s="2" t="inlineStr">
        <is>
          <t xml:space="preserve">|
</t>
        </is>
      </c>
      <c r="BQ414" t="inlineStr">
        <is>
          <t/>
        </is>
      </c>
      <c r="BR414" s="2" t="inlineStr">
        <is>
          <t>6G|
is-sitt ġenerazzjoni</t>
        </is>
      </c>
      <c r="BS414" s="2" t="inlineStr">
        <is>
          <t>3|
3</t>
        </is>
      </c>
      <c r="BT414" s="2" t="inlineStr">
        <is>
          <t xml:space="preserve">|
</t>
        </is>
      </c>
      <c r="BU414" t="inlineStr">
        <is>
          <t>is-sitt ġenerazzjoni ta' teknoloġiji tat-telekomunikazzjoni tan-network mobbli</t>
        </is>
      </c>
      <c r="BV414" s="2" t="inlineStr">
        <is>
          <t>6G</t>
        </is>
      </c>
      <c r="BW414" s="2" t="inlineStr">
        <is>
          <t>3</t>
        </is>
      </c>
      <c r="BX414" s="2" t="inlineStr">
        <is>
          <t/>
        </is>
      </c>
      <c r="BY414" t="inlineStr">
        <is>
          <t>toekomstige
 technologische standaard voor mobiele telefonie van de zesde generatie</t>
        </is>
      </c>
      <c r="BZ414" s="2" t="inlineStr">
        <is>
          <t>szósta generacja|
6G</t>
        </is>
      </c>
      <c r="CA414" s="2" t="inlineStr">
        <is>
          <t>3|
3</t>
        </is>
      </c>
      <c r="CB414" s="2" t="inlineStr">
        <is>
          <t xml:space="preserve">|
</t>
        </is>
      </c>
      <c r="CC414" t="inlineStr">
        <is>
          <t/>
        </is>
      </c>
      <c r="CD414" s="2" t="inlineStr">
        <is>
          <t>6G|
sexta geração</t>
        </is>
      </c>
      <c r="CE414" s="2" t="inlineStr">
        <is>
          <t>2|
3</t>
        </is>
      </c>
      <c r="CF414" s="2" t="inlineStr">
        <is>
          <t xml:space="preserve">|
</t>
        </is>
      </c>
      <c r="CG414" t="inlineStr">
        <is>
          <t/>
        </is>
      </c>
      <c r="CH414" s="2" t="inlineStr">
        <is>
          <t>a șasea generație de comunicații mobile|
6G|
tehnologie 6G|
rețele 6G</t>
        </is>
      </c>
      <c r="CI414" s="2" t="inlineStr">
        <is>
          <t>2|
3|
3|
3</t>
        </is>
      </c>
      <c r="CJ414" s="2" t="inlineStr">
        <is>
          <t xml:space="preserve">|
|
|
</t>
        </is>
      </c>
      <c r="CK414" t="inlineStr">
        <is>
          <t/>
        </is>
      </c>
      <c r="CL414" s="2" t="inlineStr">
        <is>
          <t>6G|
šiesta generácia</t>
        </is>
      </c>
      <c r="CM414" s="2" t="inlineStr">
        <is>
          <t>3|
3</t>
        </is>
      </c>
      <c r="CN414" s="2" t="inlineStr">
        <is>
          <t xml:space="preserve">|
</t>
        </is>
      </c>
      <c r="CO414" t="inlineStr">
        <is>
          <t>ďalšia generácia technológií mobilnej komunikácie nasledujúca po piatej generácii (5G)</t>
        </is>
      </c>
      <c r="CP414" s="2" t="inlineStr">
        <is>
          <t>6G|
šesta generacija</t>
        </is>
      </c>
      <c r="CQ414" s="2" t="inlineStr">
        <is>
          <t>3|
3</t>
        </is>
      </c>
      <c r="CR414" s="2" t="inlineStr">
        <is>
          <t xml:space="preserve">|
</t>
        </is>
      </c>
      <c r="CS414" t="inlineStr">
        <is>
          <t/>
        </is>
      </c>
      <c r="CT414" s="2" t="inlineStr">
        <is>
          <t>6G|
sjätte generationen</t>
        </is>
      </c>
      <c r="CU414" s="2" t="inlineStr">
        <is>
          <t>3|
3</t>
        </is>
      </c>
      <c r="CV414" s="2" t="inlineStr">
        <is>
          <t xml:space="preserve">|
</t>
        </is>
      </c>
      <c r="CW414" t="inlineStr">
        <is>
          <t>en framtida generation av &lt;a href="https://it-ord.idg.se/ord/tradlos/" target="_blank"&gt;trådlös&lt;/a&gt; och &lt;a href="https://it-ord.idg.se/ord/mobil/" target="_blank"&gt;mobil&lt;/a&gt; datakommunikation, efterföljare till 5G</t>
        </is>
      </c>
    </row>
    <row r="415">
      <c r="A415" s="1" t="str">
        <f>HYPERLINK("https://iate.europa.eu/entry/result/154230/all", "154230")</f>
        <v>154230</v>
      </c>
      <c r="B415" t="inlineStr">
        <is>
          <t>EDUCATION AND COMMUNICATIONS</t>
        </is>
      </c>
      <c r="C415" t="inlineStr">
        <is>
          <t>EDUCATION AND COMMUNICATIONS|communications|communications systems;EDUCATION AND COMMUNICATIONS|information technology and data processing</t>
        </is>
      </c>
      <c r="D415" t="inlineStr">
        <is>
          <t>yes</t>
        </is>
      </c>
      <c r="E415" t="inlineStr">
        <is>
          <t/>
        </is>
      </c>
      <c r="F415" s="2" t="inlineStr">
        <is>
          <t>опорна мрежа</t>
        </is>
      </c>
      <c r="G415" s="2" t="inlineStr">
        <is>
          <t>3</t>
        </is>
      </c>
      <c r="H415" s="2" t="inlineStr">
        <is>
          <t/>
        </is>
      </c>
      <c r="I415" t="inlineStr">
        <is>
          <t/>
        </is>
      </c>
      <c r="J415" s="2" t="inlineStr">
        <is>
          <t>páteřní síť</t>
        </is>
      </c>
      <c r="K415" s="2" t="inlineStr">
        <is>
          <t>3</t>
        </is>
      </c>
      <c r="L415" s="2" t="inlineStr">
        <is>
          <t/>
        </is>
      </c>
      <c r="M415" t="inlineStr">
        <is>
          <t>označení systému, jenž slouží k přenosu informací mezi jednotlivými uzly sítě, a to na velké vzdálenosti, přičemž rychlost přenosu se obvykle pohybuje v rozmezí několika set Mbit/s až několika set Gbit/s</t>
        </is>
      </c>
      <c r="N415" s="2" t="inlineStr">
        <is>
          <t>kernenet|
backbone-net|
stamnet|
kernenetværk|
core-netværk|
backbone-netværk|
core-net</t>
        </is>
      </c>
      <c r="O415" s="2" t="inlineStr">
        <is>
          <t>3|
3|
3|
3|
3|
3|
3</t>
        </is>
      </c>
      <c r="P415" s="2" t="inlineStr">
        <is>
          <t xml:space="preserve">|
|
admitted|
|
|
|
</t>
        </is>
      </c>
      <c r="Q415" t="inlineStr">
        <is>
          <t/>
        </is>
      </c>
      <c r="R415" s="2" t="inlineStr">
        <is>
          <t>Kernnetz|
Backbone-Netz</t>
        </is>
      </c>
      <c r="S415" s="2" t="inlineStr">
        <is>
          <t>3|
3</t>
        </is>
      </c>
      <c r="T415" s="2" t="inlineStr">
        <is>
          <t xml:space="preserve">|
</t>
        </is>
      </c>
      <c r="U415" t="inlineStr">
        <is>
          <t>Netzwerke,
die eine Verbindung autonomer Teilnetze ermöglichen</t>
        </is>
      </c>
      <c r="V415" s="2" t="inlineStr">
        <is>
          <t>δίκτυο κορμού|
κεντρικό δίκτυο</t>
        </is>
      </c>
      <c r="W415" s="2" t="inlineStr">
        <is>
          <t>3|
3</t>
        </is>
      </c>
      <c r="X415" s="2" t="inlineStr">
        <is>
          <t xml:space="preserve">|
</t>
        </is>
      </c>
      <c r="Y415" t="inlineStr">
        <is>
          <t/>
        </is>
      </c>
      <c r="Z415" s="2" t="inlineStr">
        <is>
          <t>backbone network|
core network</t>
        </is>
      </c>
      <c r="AA415" s="2" t="inlineStr">
        <is>
          <t>3|
3</t>
        </is>
      </c>
      <c r="AB415" s="2" t="inlineStr">
        <is>
          <t xml:space="preserve">|
</t>
        </is>
      </c>
      <c r="AC415" t="inlineStr">
        <is>
          <t>part of a computer network that connects together various pieces of network, providing a path for the exchange of information between different &lt;a href="https://iate.europa.eu/entry/result/794344/en" target="_blank"&gt;&lt;i&gt;LANs &lt;/i&gt;&lt;/a&gt;or &lt;a href="https://iate.europa.eu/entry/result/1483847/en" target="_blank"&gt;&lt;i&gt;subnetworks&lt;/i&gt;&lt;/a&gt;</t>
        </is>
      </c>
      <c r="AD415" s="2" t="inlineStr">
        <is>
          <t>red principal|
red básica|
red troncal</t>
        </is>
      </c>
      <c r="AE415" s="2" t="inlineStr">
        <is>
          <t>2|
3|
3</t>
        </is>
      </c>
      <c r="AF415" s="2" t="inlineStr">
        <is>
          <t xml:space="preserve">|
|
</t>
        </is>
      </c>
      <c r="AG415" t="inlineStr">
        <is>
          <t>La parte de la
infraestructura de red informática que interconecta diferentes redes, lo que
les permite comunicarse entre sí, y proporciona una ruta para el intercambio de
datos entre estas diferentes redes.</t>
        </is>
      </c>
      <c r="AH415" s="2" t="inlineStr">
        <is>
          <t>magistraalvõrk|
tuumikvõrk</t>
        </is>
      </c>
      <c r="AI415" s="2" t="inlineStr">
        <is>
          <t>3|
3</t>
        </is>
      </c>
      <c r="AJ415" s="2" t="inlineStr">
        <is>
          <t xml:space="preserve">|
</t>
        </is>
      </c>
      <c r="AK415" t="inlineStr">
        <is>
          <t>võrk mille peamine eesmärk on väga suurte andmemahtude kiire liigutamine sõlmede vahel</t>
        </is>
      </c>
      <c r="AL415" s="2" t="inlineStr">
        <is>
          <t>runkoverkko</t>
        </is>
      </c>
      <c r="AM415" s="2" t="inlineStr">
        <is>
          <t>3</t>
        </is>
      </c>
      <c r="AN415" s="2" t="inlineStr">
        <is>
          <t/>
        </is>
      </c>
      <c r="AO415" t="inlineStr">
        <is>
          <t>televerkon perusosa, johon ollaan yhteydessä liityntäverkon välityksellä</t>
        </is>
      </c>
      <c r="AP415" s="2" t="inlineStr">
        <is>
          <t>réseau d'infrastructure|
réseau dorsal|
réseau fédérateur</t>
        </is>
      </c>
      <c r="AQ415" s="2" t="inlineStr">
        <is>
          <t>3|
3|
3</t>
        </is>
      </c>
      <c r="AR415" s="2" t="inlineStr">
        <is>
          <t xml:space="preserve">|
|
</t>
        </is>
      </c>
      <c r="AS415" t="inlineStr">
        <is>
          <t>partie centrale d'un réseau de télécommunication, constituée d'un certain nombre de commutateurs et des liaisons entre ces commutateurs</t>
        </is>
      </c>
      <c r="AT415" s="2" t="inlineStr">
        <is>
          <t>croí-líonra|
gréasán cnáimhe droma</t>
        </is>
      </c>
      <c r="AU415" s="2" t="inlineStr">
        <is>
          <t>3|
3</t>
        </is>
      </c>
      <c r="AV415" s="2" t="inlineStr">
        <is>
          <t xml:space="preserve">|
</t>
        </is>
      </c>
      <c r="AW415" t="inlineStr">
        <is>
          <t/>
        </is>
      </c>
      <c r="AX415" s="2" t="inlineStr">
        <is>
          <t>jezgrena mreža</t>
        </is>
      </c>
      <c r="AY415" s="2" t="inlineStr">
        <is>
          <t>3</t>
        </is>
      </c>
      <c r="AZ415" s="2" t="inlineStr">
        <is>
          <t/>
        </is>
      </c>
      <c r="BA415" t="inlineStr">
        <is>
          <t>središnji dio komunikacijske mreže koji omogućava usmjeravanje i prijenos informacija između dva rubna dijela mreže</t>
        </is>
      </c>
      <c r="BB415" s="2" t="inlineStr">
        <is>
          <t>gerinchálózat</t>
        </is>
      </c>
      <c r="BC415" s="2" t="inlineStr">
        <is>
          <t>4</t>
        </is>
      </c>
      <c r="BD415" s="2" t="inlineStr">
        <is>
          <t/>
        </is>
      </c>
      <c r="BE415" t="inlineStr">
        <is>
          <t>távközlő hálózat gerincét képező nagysebességű hálózati kommunikációs vonalak összessége</t>
        </is>
      </c>
      <c r="BF415" s="2" t="inlineStr">
        <is>
          <t>rete centrale|
dorsale|
rete principale|
rete core|
dorsale di rete</t>
        </is>
      </c>
      <c r="BG415" s="2" t="inlineStr">
        <is>
          <t>3|
3|
3|
3|
3</t>
        </is>
      </c>
      <c r="BH415" s="2" t="inlineStr">
        <is>
          <t xml:space="preserve">|
|
|
|
</t>
        </is>
      </c>
      <c r="BI415" t="inlineStr">
        <is>
          <t>parte di una rete
che interconnette segmenti di reti in modo da consentire lo scambio di informazioni
tra le diverse&lt;a href="https://iate.europa.eu/entry/result/794344/en-it" target="_blank"&gt; LAN&lt;/a&gt; e &lt;a href="https://iate.europa.eu/entry/result/1483284/en-it" target="_blank"&gt;sottoreti&lt;/a&gt;</t>
        </is>
      </c>
      <c r="BJ415" s="2" t="inlineStr">
        <is>
          <t>pagrindinis tinklas</t>
        </is>
      </c>
      <c r="BK415" s="2" t="inlineStr">
        <is>
          <t>4</t>
        </is>
      </c>
      <c r="BL415" s="2" t="inlineStr">
        <is>
          <t/>
        </is>
      </c>
      <c r="BM415" t="inlineStr">
        <is>
          <t>tinklo dalis, jungianti mažesnius tinklus (potinklius), per kurią eina didžiausi duomenų srautai</t>
        </is>
      </c>
      <c r="BN415" s="2" t="inlineStr">
        <is>
          <t>pamattīkls</t>
        </is>
      </c>
      <c r="BO415" s="2" t="inlineStr">
        <is>
          <t>3</t>
        </is>
      </c>
      <c r="BP415" s="2" t="inlineStr">
        <is>
          <t/>
        </is>
      </c>
      <c r="BQ415" t="inlineStr">
        <is>
          <t>dalītas datu apstrādes sistēmas daudzlīmeņu komponentu kopums, kas nodrošina datu pārsūtīšanu pārējām tās daļām</t>
        </is>
      </c>
      <c r="BR415" s="2" t="inlineStr">
        <is>
          <t>network ewlieni</t>
        </is>
      </c>
      <c r="BS415" s="2" t="inlineStr">
        <is>
          <t>3</t>
        </is>
      </c>
      <c r="BT415" s="2" t="inlineStr">
        <is>
          <t/>
        </is>
      </c>
      <c r="BU415" t="inlineStr">
        <is>
          <t>parti minn network ta' kompjuter li jikkollega flimkien partijiet varji tan-network, filwaqt li jipprovdi passaġġ għall-iskambju ta' informazzjoni bejn LANs jew subnetworks differenti</t>
        </is>
      </c>
      <c r="BV415" s="2" t="inlineStr">
        <is>
          <t>corenetwerk|
kernnetwerk|
backbone-netwerk|
backbone</t>
        </is>
      </c>
      <c r="BW415" s="2" t="inlineStr">
        <is>
          <t>3|
3|
3|
3</t>
        </is>
      </c>
      <c r="BX415" s="2" t="inlineStr">
        <is>
          <t xml:space="preserve">|
|
|
</t>
        </is>
      </c>
      <c r="BY415" t="inlineStr">
        <is>
          <t>centrale
 component van een computernetwerk, dat verschillende lokale netwerken of
 subnetwerken met elkaar verbindt en het gegevensverkeer tussen die netwerken
 verzorgt</t>
        </is>
      </c>
      <c r="BZ415" s="2" t="inlineStr">
        <is>
          <t>sieć szkieletowa</t>
        </is>
      </c>
      <c r="CA415" s="2" t="inlineStr">
        <is>
          <t>3</t>
        </is>
      </c>
      <c r="CB415" s="2" t="inlineStr">
        <is>
          <t/>
        </is>
      </c>
      <c r="CC415" t="inlineStr">
        <is>
          <t/>
        </is>
      </c>
      <c r="CD415" s="2" t="inlineStr">
        <is>
          <t>rede de base</t>
        </is>
      </c>
      <c r="CE415" s="2" t="inlineStr">
        <is>
          <t>3</t>
        </is>
      </c>
      <c r="CF415" s="2" t="inlineStr">
        <is>
          <t/>
        </is>
      </c>
      <c r="CG415" t="inlineStr">
        <is>
          <t/>
        </is>
      </c>
      <c r="CH415" s="2" t="inlineStr">
        <is>
          <t>magistrală|
rețea magistrală</t>
        </is>
      </c>
      <c r="CI415" s="2" t="inlineStr">
        <is>
          <t>3|
3</t>
        </is>
      </c>
      <c r="CJ415" s="2" t="inlineStr">
        <is>
          <t xml:space="preserve">|
</t>
        </is>
      </c>
      <c r="CK415" t="inlineStr">
        <is>
          <t>(Inform.) Grup de linii de comunicație utilizate pentru transmisia informației de la diferite surse spre unul sau mai mulți destinatari</t>
        </is>
      </c>
      <c r="CL415" s="2" t="inlineStr">
        <is>
          <t>jadrová sieť|
chrbticová sieť</t>
        </is>
      </c>
      <c r="CM415" s="2" t="inlineStr">
        <is>
          <t>3|
3</t>
        </is>
      </c>
      <c r="CN415" s="2" t="inlineStr">
        <is>
          <t xml:space="preserve">|
</t>
        </is>
      </c>
      <c r="CO415" t="inlineStr">
        <is>
          <t>časť dodávacieho systému, ktorý sa skladá zo sietí, systémových zariadení a infraštruktúr, ktorá pripája poskytovateľov služby k prístupovej sieti</t>
        </is>
      </c>
      <c r="CP415" s="2" t="inlineStr">
        <is>
          <t>jedrno omrežje|
hrbtenično omrežje</t>
        </is>
      </c>
      <c r="CQ415" s="2" t="inlineStr">
        <is>
          <t>3|
3</t>
        </is>
      </c>
      <c r="CR415" s="2" t="inlineStr">
        <is>
          <t xml:space="preserve">|
</t>
        </is>
      </c>
      <c r="CS415" t="inlineStr">
        <is>
          <t>glavna vozlišča mobilnega omrežja</t>
        </is>
      </c>
      <c r="CT415" s="2" t="inlineStr">
        <is>
          <t>förmedlingsnät|
stomnät|
stamnät</t>
        </is>
      </c>
      <c r="CU415" s="2" t="inlineStr">
        <is>
          <t>2|
3|
3</t>
        </is>
      </c>
      <c r="CV415" s="2" t="inlineStr">
        <is>
          <t xml:space="preserve">|
|
</t>
        </is>
      </c>
      <c r="CW415" t="inlineStr">
        <is>
          <t>1) grunddel av telenät som är tillgänglig genom accessnätet 2) "datanät med hög kapacitet som knyter samman lokala nät. Stamnätet är stammen, de lokala näten är grenarna."</t>
        </is>
      </c>
    </row>
    <row r="416">
      <c r="A416" s="1" t="str">
        <f>HYPERLINK("https://iate.europa.eu/entry/result/3571814/all", "3571814")</f>
        <v>3571814</v>
      </c>
      <c r="B416" t="inlineStr">
        <is>
          <t>EDUCATION AND COMMUNICATIONS</t>
        </is>
      </c>
      <c r="C416" t="inlineStr">
        <is>
          <t>EDUCATION AND COMMUNICATIONS|communications|communications systems|telecommunications|data transmission|mobile communication</t>
        </is>
      </c>
      <c r="D416" t="inlineStr">
        <is>
          <t>yes</t>
        </is>
      </c>
      <c r="E416" t="inlineStr">
        <is>
          <t/>
        </is>
      </c>
      <c r="F416" s="2" t="inlineStr">
        <is>
          <t>разделяне на физическа мрежа</t>
        </is>
      </c>
      <c r="G416" s="2" t="inlineStr">
        <is>
          <t>3</t>
        </is>
      </c>
      <c r="H416" s="2" t="inlineStr">
        <is>
          <t/>
        </is>
      </c>
      <c r="I416" t="inlineStr">
        <is>
          <t/>
        </is>
      </c>
      <c r="J416" s="2" t="inlineStr">
        <is>
          <t>virtuální rozvrstvení sítě|
rozvrstvení sítě</t>
        </is>
      </c>
      <c r="K416" s="2" t="inlineStr">
        <is>
          <t>3|
3</t>
        </is>
      </c>
      <c r="L416" s="2" t="inlineStr">
        <is>
          <t xml:space="preserve">preferred|
</t>
        </is>
      </c>
      <c r="M416" t="inlineStr">
        <is>
          <t>virtuální členění sítě na více vrstev</t>
        </is>
      </c>
      <c r="N416" s="2" t="inlineStr">
        <is>
          <t>network slicing</t>
        </is>
      </c>
      <c r="O416" s="2" t="inlineStr">
        <is>
          <t>3</t>
        </is>
      </c>
      <c r="P416" s="2" t="inlineStr">
        <is>
          <t/>
        </is>
      </c>
      <c r="Q416" t="inlineStr">
        <is>
          <t/>
        </is>
      </c>
      <c r="R416" s="2" t="inlineStr">
        <is>
          <t>Network-Slicing</t>
        </is>
      </c>
      <c r="S416" s="2" t="inlineStr">
        <is>
          <t>3</t>
        </is>
      </c>
      <c r="T416" s="2" t="inlineStr">
        <is>
          <t/>
        </is>
      </c>
      <c r="U416" t="inlineStr">
        <is>
          <t/>
        </is>
      </c>
      <c r="V416" s="2" t="inlineStr">
        <is>
          <t>τεμαχισμός δικτύου</t>
        </is>
      </c>
      <c r="W416" s="2" t="inlineStr">
        <is>
          <t>3</t>
        </is>
      </c>
      <c r="X416" s="2" t="inlineStr">
        <is>
          <t/>
        </is>
      </c>
      <c r="Y416" t="inlineStr">
        <is>
          <t/>
        </is>
      </c>
      <c r="Z416" s="2" t="inlineStr">
        <is>
          <t>network slicing|
5G network slicing</t>
        </is>
      </c>
      <c r="AA416" s="2" t="inlineStr">
        <is>
          <t>3|
1</t>
        </is>
      </c>
      <c r="AB416" s="2" t="inlineStr">
        <is>
          <t xml:space="preserve">|
</t>
        </is>
      </c>
      <c r="AC416" t="inlineStr">
        <is>
          <t>technology with which a single physical network can be partitioned into multiple virtual networks, allowing the operator to offer optimal support for different types of services for different types of customer segments</t>
        </is>
      </c>
      <c r="AD416" s="2" t="inlineStr">
        <is>
          <t>fragmentación de la red|
fragmentación de la red 5G</t>
        </is>
      </c>
      <c r="AE416" s="2" t="inlineStr">
        <is>
          <t>3|
3</t>
        </is>
      </c>
      <c r="AF416" s="2" t="inlineStr">
        <is>
          <t xml:space="preserve">|
</t>
        </is>
      </c>
      <c r="AG416" t="inlineStr">
        <is>
          <t>Arquitectura de
red que permite que un operador proporcione una serie de servicios virtuales de
red en la misma infraestructura física.</t>
        </is>
      </c>
      <c r="AH416" s="2" t="inlineStr">
        <is>
          <t>võrkude tükeldamine</t>
        </is>
      </c>
      <c r="AI416" s="2" t="inlineStr">
        <is>
          <t>3</t>
        </is>
      </c>
      <c r="AJ416" s="2" t="inlineStr">
        <is>
          <t/>
        </is>
      </c>
      <c r="AK416" t="inlineStr">
        <is>
          <t/>
        </is>
      </c>
      <c r="AL416" s="2" t="inlineStr">
        <is>
          <t>5G-verkon viipalointi|
verkon viipalointi</t>
        </is>
      </c>
      <c r="AM416" s="2" t="inlineStr">
        <is>
          <t>3|
3</t>
        </is>
      </c>
      <c r="AN416" s="2" t="inlineStr">
        <is>
          <t xml:space="preserve">|
</t>
        </is>
      </c>
      <c r="AO416" t="inlineStr">
        <is>
          <t>taatun palvelutason tarjoaminen asiakkaalle erottelemalla tälle verkosta oma, juuri tämän tiedonsiirtotarpeiden mukainen osa</t>
        </is>
      </c>
      <c r="AP416" s="2" t="inlineStr">
        <is>
          <t>découpage en tranches du réseau</t>
        </is>
      </c>
      <c r="AQ416" s="2" t="inlineStr">
        <is>
          <t>3</t>
        </is>
      </c>
      <c r="AR416" s="2" t="inlineStr">
        <is>
          <t/>
        </is>
      </c>
      <c r="AS416" t="inlineStr">
        <is>
          <t>technologie permettant de diviser un réseau physique en plusieurs réseaux virtuels, de sorte qu'un opérateur peut proposer différents types de services à ses différents clients</t>
        </is>
      </c>
      <c r="AT416" s="2" t="inlineStr">
        <is>
          <t>slisniú líonra 5G|
slisniú líonra</t>
        </is>
      </c>
      <c r="AU416" s="2" t="inlineStr">
        <is>
          <t>3|
3</t>
        </is>
      </c>
      <c r="AV416" s="2" t="inlineStr">
        <is>
          <t xml:space="preserve">|
</t>
        </is>
      </c>
      <c r="AW416" t="inlineStr">
        <is>
          <t/>
        </is>
      </c>
      <c r="AX416" s="2" t="inlineStr">
        <is>
          <t>segmentiranje mreže</t>
        </is>
      </c>
      <c r="AY416" s="2" t="inlineStr">
        <is>
          <t>3</t>
        </is>
      </c>
      <c r="AZ416" s="2" t="inlineStr">
        <is>
          <t/>
        </is>
      </c>
      <c r="BA416" t="inlineStr">
        <is>
          <t>razdvajanje računalne mreže u podmreže radi postizanja boljih performansi (primjerice, smanjenjem zagušenja) i poboljšane sigurnosti (primjerice, postavljanjem dodatnih pravila na dio mreže u kojem se nalaze kritični sustavi)</t>
        </is>
      </c>
      <c r="BB416" s="2" t="inlineStr">
        <is>
          <t>hálózatszeletelés</t>
        </is>
      </c>
      <c r="BC416" s="2" t="inlineStr">
        <is>
          <t>3</t>
        </is>
      </c>
      <c r="BD416" s="2" t="inlineStr">
        <is>
          <t/>
        </is>
      </c>
      <c r="BE416" t="inlineStr">
        <is>
          <t>egy fizikai hálózat többféle virtuális hálózattá osztására szolgáló technológia, amelynek segítségével a működtető különböző ügyfélszegmenseknek eltérő típusú szolgáltatásokat tud nyújtani</t>
        </is>
      </c>
      <c r="BF416" s="2" t="inlineStr">
        <is>
          <t>network slicing|
network slicing 5G</t>
        </is>
      </c>
      <c r="BG416" s="2" t="inlineStr">
        <is>
          <t>3|
3</t>
        </is>
      </c>
      <c r="BH416" s="2" t="inlineStr">
        <is>
          <t xml:space="preserve">|
</t>
        </is>
      </c>
      <c r="BI416" t="inlineStr">
        <is>
          <t>tecnologia in cui
un’unica rete fisica è suddivisa in più reti virtuali, isolate tra loro, aumentando
così le possibilità di offrire servizi differenziati nei vari segmenti della
rete</t>
        </is>
      </c>
      <c r="BJ416" s="2" t="inlineStr">
        <is>
          <t>tinklo padalijimas</t>
        </is>
      </c>
      <c r="BK416" s="2" t="inlineStr">
        <is>
          <t>3</t>
        </is>
      </c>
      <c r="BL416" s="2" t="inlineStr">
        <is>
          <t/>
        </is>
      </c>
      <c r="BM416" t="inlineStr">
        <is>
          <t/>
        </is>
      </c>
      <c r="BN416" s="2" t="inlineStr">
        <is>
          <t>tīkla slāņošana</t>
        </is>
      </c>
      <c r="BO416" s="2" t="inlineStr">
        <is>
          <t>2</t>
        </is>
      </c>
      <c r="BP416" s="2" t="inlineStr">
        <is>
          <t/>
        </is>
      </c>
      <c r="BQ416" t="inlineStr">
        <is>
          <t/>
        </is>
      </c>
      <c r="BR416" s="2" t="inlineStr">
        <is>
          <t>partizzjoni tan-network</t>
        </is>
      </c>
      <c r="BS416" s="2" t="inlineStr">
        <is>
          <t>3</t>
        </is>
      </c>
      <c r="BT416" s="2" t="inlineStr">
        <is>
          <t/>
        </is>
      </c>
      <c r="BU416" t="inlineStr">
        <is>
          <t>teknoloġija li permezz tagħha network wieħed fiżiku jista' jinqasam f'diversi networks virtwali, u b'hekk l-operatur ikun jista' joffri appoġġ ottimali għal tipi differenti ta' servizzi għal tipi differenti ta' segmenti ta' konsumaturi</t>
        </is>
      </c>
      <c r="BV416" s="2" t="inlineStr">
        <is>
          <t>netwerkslicing|
network slicing</t>
        </is>
      </c>
      <c r="BW416" s="2" t="inlineStr">
        <is>
          <t>3|
3</t>
        </is>
      </c>
      <c r="BX416" s="2" t="inlineStr">
        <is>
          <t xml:space="preserve">|
</t>
        </is>
      </c>
      <c r="BY416" t="inlineStr">
        <is>
          <t>techniek
 waarbij op een enkel fysiek netwerk verschillende virtuele netwerken worden
 opgezet om mobiele connectiviteit in gepaste hoeveelheden aan te bieden voor
 specifieke use-cases</t>
        </is>
      </c>
      <c r="BZ416" s="2" t="inlineStr">
        <is>
          <t>warstwowanie sieci|
plasterkowanie sieci</t>
        </is>
      </c>
      <c r="CA416" s="2" t="inlineStr">
        <is>
          <t>3|
2</t>
        </is>
      </c>
      <c r="CB416" s="2" t="inlineStr">
        <is>
          <t xml:space="preserve">|
</t>
        </is>
      </c>
      <c r="CC416" t="inlineStr">
        <is>
          <t>segmentowanie sieci pod kątem obsługi
określonych usług, a także wdrażanie wielu sieci logicznych dla celów różnych
typów usług w ramach jednej, wspólnej infrastruktury</t>
        </is>
      </c>
      <c r="CD416" s="2" t="inlineStr">
        <is>
          <t>divisão da rede 5G|
rede de múltiplas configurações</t>
        </is>
      </c>
      <c r="CE416" s="2" t="inlineStr">
        <is>
          <t>3|
3</t>
        </is>
      </c>
      <c r="CF416" s="2" t="inlineStr">
        <is>
          <t xml:space="preserve">|
</t>
        </is>
      </c>
      <c r="CG416" t="inlineStr">
        <is>
          <t/>
        </is>
      </c>
      <c r="CH416" s="2" t="inlineStr">
        <is>
          <t>segmentare a rețelei|
partiționare a rețelei</t>
        </is>
      </c>
      <c r="CI416" s="2" t="inlineStr">
        <is>
          <t>2|
2</t>
        </is>
      </c>
      <c r="CJ416" s="2" t="inlineStr">
        <is>
          <t xml:space="preserve">|
</t>
        </is>
      </c>
      <c r="CK416" t="inlineStr">
        <is>
          <t/>
        </is>
      </c>
      <c r="CL416" s="2" t="inlineStr">
        <is>
          <t>network slicing</t>
        </is>
      </c>
      <c r="CM416" s="2" t="inlineStr">
        <is>
          <t>3</t>
        </is>
      </c>
      <c r="CN416" s="2" t="inlineStr">
        <is>
          <t/>
        </is>
      </c>
      <c r="CO416" t="inlineStr">
        <is>
          <t>technológia, ktorá umožňuje vysoký stupeň segmentácie rôznych vrstiev služieb na tej istej fyzickej sieti, čím sa zvyšujú možnosti poskytovania diferencovaných služieb v rámci celej siete</t>
        </is>
      </c>
      <c r="CP416" s="2" t="inlineStr">
        <is>
          <t>omrežno rezinjenje</t>
        </is>
      </c>
      <c r="CQ416" s="2" t="inlineStr">
        <is>
          <t>3</t>
        </is>
      </c>
      <c r="CR416" s="2" t="inlineStr">
        <is>
          <t/>
        </is>
      </c>
      <c r="CS416" t="inlineStr">
        <is>
          <t/>
        </is>
      </c>
      <c r="CT416" s="2" t="inlineStr">
        <is>
          <t>nätverksskivning</t>
        </is>
      </c>
      <c r="CU416" s="2" t="inlineStr">
        <is>
          <t>3</t>
        </is>
      </c>
      <c r="CV416" s="2" t="inlineStr">
        <is>
          <t/>
        </is>
      </c>
      <c r="CW416" t="inlineStr">
        <is>
          <t/>
        </is>
      </c>
    </row>
    <row r="417">
      <c r="A417" s="1" t="str">
        <f>HYPERLINK("https://iate.europa.eu/entry/result/3572047/all", "3572047")</f>
        <v>3572047</v>
      </c>
      <c r="B417" t="inlineStr">
        <is>
          <t>EDUCATION AND COMMUNICATIONS</t>
        </is>
      </c>
      <c r="C417" t="inlineStr">
        <is>
          <t>EDUCATION AND COMMUNICATIONS|information technology and data processing|computer system|information security</t>
        </is>
      </c>
      <c r="D417" t="inlineStr">
        <is>
          <t>yes</t>
        </is>
      </c>
      <c r="E417" t="inlineStr">
        <is>
          <t/>
        </is>
      </c>
      <c r="F417" s="2" t="inlineStr">
        <is>
          <t>група за сътрудничество за МИС</t>
        </is>
      </c>
      <c r="G417" s="2" t="inlineStr">
        <is>
          <t>3</t>
        </is>
      </c>
      <c r="H417" s="2" t="inlineStr">
        <is>
          <t/>
        </is>
      </c>
      <c r="I417" t="inlineStr">
        <is>
          <t/>
        </is>
      </c>
      <c r="J417" s="2" t="inlineStr">
        <is>
          <t>skupina pro spolupráci|
skupina pro spolupráci v oblasti bezpečnosti sítí a informací</t>
        </is>
      </c>
      <c r="K417" s="2" t="inlineStr">
        <is>
          <t>3|
3</t>
        </is>
      </c>
      <c r="L417" s="2" t="inlineStr">
        <is>
          <t xml:space="preserve">|
</t>
        </is>
      </c>
      <c r="M417" t="inlineStr">
        <is>
          <t>skupina, jež byla zřízena
&lt;a href="https://iate.europa.eu/entry/result/3551843/cs" target="_blank"&gt;směrnicí o bezpečnosti sítí a informací (směrnice (EU) 2016/1148)&lt;/a&gt;, sestává ze zástupců členských států, Komise a agentury &lt;a href="https://iate.europa.eu/entry/result/930074/cs" target="_blank"&gt;ENISA&lt;/a&gt; a jejímž cílem je věnovat se podpoře a 
usnadňování strategické spolupráce mezi členskými státy v oblasti 
bezpečnosti sítí a informačních systémů</t>
        </is>
      </c>
      <c r="N417" s="2" t="inlineStr">
        <is>
          <t>samarbejdsgruppen|
NIS-samarbejdsgruppen</t>
        </is>
      </c>
      <c r="O417" s="2" t="inlineStr">
        <is>
          <t>3|
3</t>
        </is>
      </c>
      <c r="P417" s="2" t="inlineStr">
        <is>
          <t xml:space="preserve">|
</t>
        </is>
      </c>
      <c r="Q417" t="inlineStr">
        <is>
          <t>gruppe oprettet ved NIS-direktivet (direktiv (EU) 2016/1148) for at sikre
strategisk samarbejde og udveksling af oplysninger om cybersikkerhed mellem
medlemsstaterne</t>
        </is>
      </c>
      <c r="R417" s="2" t="inlineStr">
        <is>
          <t>Kooperationsgruppe|
NIS-Kooperationsgruppe</t>
        </is>
      </c>
      <c r="S417" s="2" t="inlineStr">
        <is>
          <t>3|
3</t>
        </is>
      </c>
      <c r="T417" s="2" t="inlineStr">
        <is>
          <t xml:space="preserve">|
</t>
        </is>
      </c>
      <c r="U417" t="inlineStr">
        <is>
          <t/>
        </is>
      </c>
      <c r="V417" s="2" t="inlineStr">
        <is>
          <t>ομάδα συνεργασίας για την ασφάλεια δικτύων και πληροφοριών</t>
        </is>
      </c>
      <c r="W417" s="2" t="inlineStr">
        <is>
          <t>3</t>
        </is>
      </c>
      <c r="X417" s="2" t="inlineStr">
        <is>
          <t/>
        </is>
      </c>
      <c r="Y417" t="inlineStr">
        <is>
          <t/>
        </is>
      </c>
      <c r="Z417" s="2" t="inlineStr">
        <is>
          <t>Cooperation Group|
NIS Cooperation Group|
EU NIS Cooperation Group</t>
        </is>
      </c>
      <c r="AA417" s="2" t="inlineStr">
        <is>
          <t>4|
4|
1</t>
        </is>
      </c>
      <c r="AB417" s="2" t="inlineStr">
        <is>
          <t xml:space="preserve">|
|
</t>
        </is>
      </c>
      <c r="AC417" t="inlineStr">
        <is>
          <t>group established by the &lt;a href="https://iate.europa.eu/entry/result/3551843/en" target="_blank"&gt;NIS Directive&lt;/a&gt; (Directive (EU) 2016/1148) to support and facilitate strategic cooperation and the exchange of information among Member States and to develop trust and confidence</t>
        </is>
      </c>
      <c r="AD417" s="2" t="inlineStr">
        <is>
          <t>Grupo de Cooperación|
Grupo de Cooperación SRI</t>
        </is>
      </c>
      <c r="AE417" s="2" t="inlineStr">
        <is>
          <t>3|
3</t>
        </is>
      </c>
      <c r="AF417" s="2" t="inlineStr">
        <is>
          <t xml:space="preserve">|
</t>
        </is>
      </c>
      <c r="AG417" t="inlineStr">
        <is>
          <t>Grupo de cooperación, establecido por la Directiva (UE) 2016/1148, compuesto por representantes de los Estados 
miembros, la Comisión y la Agencia de Seguridad de las Redes y de la 
Información de la Unión Europea (ENISA) a fin de respaldar y facilitar 
la cooperación estratégica entre los Estados miembros en lo relativo a 
la seguridad de las redes y los sistemas de información.</t>
        </is>
      </c>
      <c r="AH417" s="2" t="inlineStr">
        <is>
          <t>võrgu- ja infoturbe koostöörühm|
koostöörühm</t>
        </is>
      </c>
      <c r="AI417" s="2" t="inlineStr">
        <is>
          <t>3|
3</t>
        </is>
      </c>
      <c r="AJ417" s="2" t="inlineStr">
        <is>
          <t xml:space="preserve">|
</t>
        </is>
      </c>
      <c r="AK417" t="inlineStr">
        <is>
          <t>liikmesriikide, komisjoni ja Euroopa Liidu Võrgu- ja Infoturbeameti (ENISA) esindajatest koosnev rühm, mille eesmärk on toetada ja hõlbustada strateegilist koostööd ja teabevahetust ning luua usaldust ja kindlustunnet liikmesriikide vahel</t>
        </is>
      </c>
      <c r="AL417" s="2" t="inlineStr">
        <is>
          <t>yhteistyöryhmä|
verkko- ja tietoturva-alan yhteistyöryhmä</t>
        </is>
      </c>
      <c r="AM417" s="2" t="inlineStr">
        <is>
          <t>3|
3</t>
        </is>
      </c>
      <c r="AN417" s="2" t="inlineStr">
        <is>
          <t xml:space="preserve">|
</t>
        </is>
      </c>
      <c r="AO417" t="inlineStr">
        <is>
          <t>direktiivillä (EU( 2016/148 perustettu ryhmä, joka tukee ja helpottaa strategista yhteistyötä ja tiedonvaihtoa jäsenvaltioiden kesken sekä kehittää luottamusta ja luotettavuutta niiden keskuudessa</t>
        </is>
      </c>
      <c r="AP417" s="2" t="inlineStr">
        <is>
          <t>groupe de coopération SRI</t>
        </is>
      </c>
      <c r="AQ417" s="2" t="inlineStr">
        <is>
          <t>3</t>
        </is>
      </c>
      <c r="AR417" s="2" t="inlineStr">
        <is>
          <t/>
        </is>
      </c>
      <c r="AS417" t="inlineStr">
        <is>
          <t>groupe réunissant des représentants des États membres, de la Commission et de l'Agence de l'Union européenne chargée de la sécurité des réseaux et de l'information (ENISA) ayant pour mission de soutenir et de faciliter la coopération stratégique entre les États membres en ce qui concerne la sécurité des réseaux et des systèmes d'information</t>
        </is>
      </c>
      <c r="AT417" s="2" t="inlineStr">
        <is>
          <t>an Grúpa Comhair maidir le Slándáil Gréasáin agus Faisnéise</t>
        </is>
      </c>
      <c r="AU417" s="2" t="inlineStr">
        <is>
          <t>3</t>
        </is>
      </c>
      <c r="AV417" s="2" t="inlineStr">
        <is>
          <t/>
        </is>
      </c>
      <c r="AW417" t="inlineStr">
        <is>
          <t/>
        </is>
      </c>
      <c r="AX417" s="2" t="inlineStr">
        <is>
          <t>Skupina za suradnju u području sigurnosti mrežnih i informacijskih sustava|
Skupina za suradnju NIS</t>
        </is>
      </c>
      <c r="AY417" s="2" t="inlineStr">
        <is>
          <t>3|
3</t>
        </is>
      </c>
      <c r="AZ417" s="2" t="inlineStr">
        <is>
          <t xml:space="preserve">|
</t>
        </is>
      </c>
      <c r="BA417" t="inlineStr">
        <is>
          <t/>
        </is>
      </c>
      <c r="BB417" s="2" t="inlineStr">
        <is>
          <t>együttműködési csoport|
Kiberbiztonsági Együttműködési Csoport</t>
        </is>
      </c>
      <c r="BC417" s="2" t="inlineStr">
        <is>
          <t>4|
3</t>
        </is>
      </c>
      <c r="BD417" s="2" t="inlineStr">
        <is>
          <t xml:space="preserve">|
</t>
        </is>
      </c>
      <c r="BE417" t="inlineStr">
        <is>
          <t>a kiberbiztonsági irányelv ((EU) 2016/1148 irányelv) alapján létrehozott csoport, amelynek feladata, hogy támogassa és elősegítse a tagállamok közötti együttműködést a hálózati és információs rendszerek biztonsága tekintetében</t>
        </is>
      </c>
      <c r="BF417" s="2" t="inlineStr">
        <is>
          <t>gruppo di cooperazione|
gruppo di cooperazione NIS</t>
        </is>
      </c>
      <c r="BG417" s="2" t="inlineStr">
        <is>
          <t>3|
3</t>
        </is>
      </c>
      <c r="BH417" s="2" t="inlineStr">
        <is>
          <t xml:space="preserve">|
</t>
        </is>
      </c>
      <c r="BI417" t="inlineStr">
        <is>
          <t>gruppo istituito
dalla&lt;a href="https://iate.europa.eu/entry/result/3551843/en-it" target="_blank"&gt; direttiva NIS&lt;/a&gt; al fine di sostenere e agevolare la cooperazione strategica
e lo scambio di informazioni tra Stati membri e di sviluppare la fiducia tra di
essi</t>
        </is>
      </c>
      <c r="BJ417" s="2" t="inlineStr">
        <is>
          <t>TIS bendradarbiavimo grupė</t>
        </is>
      </c>
      <c r="BK417" s="2" t="inlineStr">
        <is>
          <t>3</t>
        </is>
      </c>
      <c r="BL417" s="2" t="inlineStr">
        <is>
          <t/>
        </is>
      </c>
      <c r="BM417" t="inlineStr">
        <is>
          <t>grupė, sudaryta iš valstybių narių, Komisijos bei Europos Sąjungos tinklų ir informacijos apsaugos agentūros (ENISA) atstovų, kurios tikslas remti ir palengvinti strateginį valstybių narių bendradarbiavimą tinklų ir informacinių sistemų saugumo srityje</t>
        </is>
      </c>
      <c r="BN417" s="2" t="inlineStr">
        <is>
          <t>TID sadarbības grupa</t>
        </is>
      </c>
      <c r="BO417" s="2" t="inlineStr">
        <is>
          <t>3</t>
        </is>
      </c>
      <c r="BP417" s="2" t="inlineStr">
        <is>
          <t/>
        </is>
      </c>
      <c r="BQ417" t="inlineStr">
        <is>
          <t>ar &lt;a href="https://iate.europa.eu/entry/result/3551843/en" target="_blank"&gt;Tīklu un informācijas drošības (TID) direktīvu&lt;/a&gt; izveidota grupa, kuras uzdevums ir atbalstīt un sekmēt stratēģisko sadarbību dalībvalstu starpā un veidot uzticēšanos starp tām</t>
        </is>
      </c>
      <c r="BR417" s="2" t="inlineStr">
        <is>
          <t>Grupp ta’ Kooperazzjoni tal-NIS|
Grupp ta' Kooperazzjoni</t>
        </is>
      </c>
      <c r="BS417" s="2" t="inlineStr">
        <is>
          <t>3|
3</t>
        </is>
      </c>
      <c r="BT417" s="2" t="inlineStr">
        <is>
          <t xml:space="preserve">|
</t>
        </is>
      </c>
      <c r="BU417" t="inlineStr">
        <is>
          <t>grupp stabbilit bid-Direttiva dwar miżuri għal livell għoli komuni ta' sigurtà tan-networks u tas-sistemi tal-informazzjoni madwar l-Unjon (id-Direttiva (UE) 2016/1148) biex tappoġġa u tiffaċilita kooperazzjoni strateġika u l-iskambju ta' informazzjoni fost il-Pajjiżi Membri u biex tiżviluppa fiduċja u kunfidenza</t>
        </is>
      </c>
      <c r="BV417" s="2" t="inlineStr">
        <is>
          <t>samenwerkingsgroep voor netwerk- en informatiebeveiliging|
NIS-samenwerkingsgroep</t>
        </is>
      </c>
      <c r="BW417" s="2" t="inlineStr">
        <is>
          <t>3|
3</t>
        </is>
      </c>
      <c r="BX417" s="2" t="inlineStr">
        <is>
          <t xml:space="preserve">|
</t>
        </is>
      </c>
      <c r="BY417" t="inlineStr">
        <is>
          <t>bij de richtlijn cyberbeveiliging (Richtlijn (EU) 2016/1148) ingestelde groep die tot doel heeft de strategische
 samenwerking tussen de lidstaten op het gebied van beveiliging van netwerk-
 en informatiesystemen te ondersteunen en te faciliteren</t>
        </is>
      </c>
      <c r="BZ417" s="2" t="inlineStr">
        <is>
          <t>grupa współpracy ds. bezpieczeństwa sieci i informacji|
grupa współpracy|
grupa współpracy NIS</t>
        </is>
      </c>
      <c r="CA417" s="2" t="inlineStr">
        <is>
          <t>3|
3|
3</t>
        </is>
      </c>
      <c r="CB417" s="2" t="inlineStr">
        <is>
          <t xml:space="preserve">|
|
</t>
        </is>
      </c>
      <c r="CC417" t="inlineStr">
        <is>
          <t>grupa złożona z przedstawicieli państw członkowskich, Komisji oraz Agencji Unii Europejskiej ds. Bezpieczeństwa Sieci i Informacji (zwanej dalej „ENISA”) utworzona na mocy dyrektywy 2016/1148 w celu wspierania i ułatwiania współpracy strategicznej między państwami członkowskimi w zakresie bezpieczeństwa sieci i systemów informatycznych</t>
        </is>
      </c>
      <c r="CD417" s="2" t="inlineStr">
        <is>
          <t>grupo de cooperação SRI|
grupo de cooperação Segurança das Redes e da Informação</t>
        </is>
      </c>
      <c r="CE417" s="2" t="inlineStr">
        <is>
          <t>3|
3</t>
        </is>
      </c>
      <c r="CF417" s="2" t="inlineStr">
        <is>
          <t xml:space="preserve">|
</t>
        </is>
      </c>
      <c r="CG417" t="inlineStr">
        <is>
          <t/>
        </is>
      </c>
      <c r="CH417" s="2" t="inlineStr">
        <is>
          <t>Grupul de cooperare privind securitatea rețelelor și a informațiilor|
Grupul de cooperare NIS</t>
        </is>
      </c>
      <c r="CI417" s="2" t="inlineStr">
        <is>
          <t>3|
3</t>
        </is>
      </c>
      <c r="CJ417" s="2" t="inlineStr">
        <is>
          <t xml:space="preserve">|
</t>
        </is>
      </c>
      <c r="CK417" t="inlineStr">
        <is>
          <t>grup de cooperare instituit prin Directiva 2016/1148, compus din reprezentanți ai statelor membre, Comisie și Agenția Uniunii Europene pentru Securitatea Rețelelor și a Informațiilor („ENISA”), care are scopul de a sprijini și a facilita cooperarea strategică dintre statele membre în ceea ce privește securitatea rețelelor și a sistemelor informatice</t>
        </is>
      </c>
      <c r="CL417" s="2" t="inlineStr">
        <is>
          <t>skupina pre spoluprácu v oblasti sieťovej a informačnej bezpečnosti|
skupina pre spoluprácu v oblasti NIS|
skupina pre spoluprácu v oblasti kybernetickej bezpečnosti|
skupina pre spoluprácu</t>
        </is>
      </c>
      <c r="CM417" s="2" t="inlineStr">
        <is>
          <t>3|
2|
2|
3</t>
        </is>
      </c>
      <c r="CN417" s="2" t="inlineStr">
        <is>
          <t xml:space="preserve">|
|
|
</t>
        </is>
      </c>
      <c r="CO417" t="inlineStr">
        <is>
          <t>skupina zložená zo zástupcov členských štátov, Komisie a agentúry ENISA zriadená v &lt;a href="https://iate.europa.eu/entry/result/3551843/sk" target="_blank"&gt;smernici o sieťovej a informačnej bezpečnosti&lt;/a&gt; na účely podpory a uľahčenia strategickej spolupráce medzi členskými štátmi v oblasti bezpečnosti sietí a informačných systémov</t>
        </is>
      </c>
      <c r="CP417" s="2" t="inlineStr">
        <is>
          <t>Skupina za sodelovanje na področju varnosti omrežij in informacij|
Skupina za sodelovanje</t>
        </is>
      </c>
      <c r="CQ417" s="2" t="inlineStr">
        <is>
          <t>3|
3</t>
        </is>
      </c>
      <c r="CR417" s="2" t="inlineStr">
        <is>
          <t xml:space="preserve">|
</t>
        </is>
      </c>
      <c r="CS417" t="inlineStr">
        <is>
          <t>&lt;div&gt;skupina, ustanovljena z &lt;a href="https://iate.europa.eu/entry/result/3551843/sl" target="_blank"&gt;Direktivo o varnosti omrežij in informacijskih sistemov&lt;/a&gt; (Direktivo (EU) 2016/1148), ki podpira in olajšuje strateško sodelovanje in izmenjavo informacij med državami članicami ter krepi zaupanje&lt;/div&gt;</t>
        </is>
      </c>
      <c r="CT417" s="2" t="inlineStr">
        <is>
          <t>samarbetsgruppen för nät- och informationssäkerhet|
samarbetsgruppen</t>
        </is>
      </c>
      <c r="CU417" s="2" t="inlineStr">
        <is>
          <t>3|
3</t>
        </is>
      </c>
      <c r="CV417" s="2" t="inlineStr">
        <is>
          <t xml:space="preserve">|
</t>
        </is>
      </c>
      <c r="CW417" t="inlineStr">
        <is>
          <t>samarbetsgrupp som inrättades genom direktivet om nät- och informationssäkerhet (direktiv (EU)
2016/1148) och ska säkerställa ett strategiskt samarbete och informationsutbyte
mellan EU:s medlemsstater när det gäller cybersäkerhet</t>
        </is>
      </c>
    </row>
    <row r="418">
      <c r="A418" s="1" t="str">
        <f>HYPERLINK("https://iate.europa.eu/entry/result/3588076/all", "3588076")</f>
        <v>3588076</v>
      </c>
      <c r="B418" t="inlineStr">
        <is>
          <t>EDUCATION AND COMMUNICATIONS;PRODUCTION, TECHNOLOGY AND RESEARCH</t>
        </is>
      </c>
      <c r="C418" t="inlineStr">
        <is>
          <t>EDUCATION AND COMMUNICATIONS|communications|communications systems|telecommunications|data transmission|transmission network;EDUCATION AND COMMUNICATIONS|communications|means of communication|mass media|waveband;EDUCATION AND COMMUNICATIONS|information technology and data processing|information technology industry;PRODUCTION, TECHNOLOGY AND RESEARCH|technology and technical regulations|technology|new technology</t>
        </is>
      </c>
      <c r="D418" t="inlineStr">
        <is>
          <t>yes</t>
        </is>
      </c>
      <c r="E418" t="inlineStr">
        <is>
          <t/>
        </is>
      </c>
      <c r="F418" s="2" t="inlineStr">
        <is>
          <t>„пионерна“ лента</t>
        </is>
      </c>
      <c r="G418" s="2" t="inlineStr">
        <is>
          <t>3</t>
        </is>
      </c>
      <c r="H418" s="2" t="inlineStr">
        <is>
          <t/>
        </is>
      </c>
      <c r="I418" t="inlineStr">
        <is>
          <t/>
        </is>
      </c>
      <c r="J418" s="2" t="inlineStr">
        <is>
          <t>prvotní pásmo</t>
        </is>
      </c>
      <c r="K418" s="2" t="inlineStr">
        <is>
          <t>3</t>
        </is>
      </c>
      <c r="L418" s="2" t="inlineStr">
        <is>
          <t>preferred</t>
        </is>
      </c>
      <c r="M418" t="inlineStr">
        <is>
          <t/>
        </is>
      </c>
      <c r="N418" s="2" t="inlineStr">
        <is>
          <t>pionerbånd|
pionerfrekvensbånd</t>
        </is>
      </c>
      <c r="O418" s="2" t="inlineStr">
        <is>
          <t>3|
3</t>
        </is>
      </c>
      <c r="P418" s="2" t="inlineStr">
        <is>
          <t xml:space="preserve">|
</t>
        </is>
      </c>
      <c r="Q418" t="inlineStr">
        <is>
          <t/>
        </is>
      </c>
      <c r="R418" s="2" t="inlineStr">
        <is>
          <t>Pionier-Frequenzband|
Pionierband</t>
        </is>
      </c>
      <c r="S418" s="2" t="inlineStr">
        <is>
          <t>3|
3</t>
        </is>
      </c>
      <c r="T418" s="2" t="inlineStr">
        <is>
          <t xml:space="preserve">|
</t>
        </is>
      </c>
      <c r="U418" t="inlineStr">
        <is>
          <t/>
        </is>
      </c>
      <c r="V418" s="2" t="inlineStr">
        <is>
          <t>πρωτοπόρος ζώνη</t>
        </is>
      </c>
      <c r="W418" s="2" t="inlineStr">
        <is>
          <t>3</t>
        </is>
      </c>
      <c r="X418" s="2" t="inlineStr">
        <is>
          <t/>
        </is>
      </c>
      <c r="Y418" t="inlineStr">
        <is>
          <t/>
        </is>
      </c>
      <c r="Z418" s="2" t="inlineStr">
        <is>
          <t>5G pioneer band|
pioneer band|
pioneer spectrum band|
pioneer frequency band</t>
        </is>
      </c>
      <c r="AA418" s="2" t="inlineStr">
        <is>
          <t>1|
3|
3|
3</t>
        </is>
      </c>
      <c r="AB418" s="2" t="inlineStr">
        <is>
          <t xml:space="preserve">|
|
|
</t>
        </is>
      </c>
      <c r="AC418" t="inlineStr">
        <is>
          <t>&lt;a href="https://iate.europa.eu/entry/result/900808/en" target="_blank"&gt;radio spectrum band&lt;/a&gt; identified by the &lt;a href="https://iate.europa.eu/entry/result/2100650/en" target="_blank"&gt;Radio Spectrum Policy Group&lt;/a&gt; for the initial launch of &lt;a href="https://iate.europa.eu/entry/result/3569316/en" target="_blank"&gt;5G&lt;/a&gt;</t>
        </is>
      </c>
      <c r="AD418" s="2" t="inlineStr">
        <is>
          <t>banda pionera|
banda espectral pionera</t>
        </is>
      </c>
      <c r="AE418" s="2" t="inlineStr">
        <is>
          <t>3|
3</t>
        </is>
      </c>
      <c r="AF418" s="2" t="inlineStr">
        <is>
          <t xml:space="preserve">|
</t>
        </is>
      </c>
      <c r="AG418" t="inlineStr">
        <is>
          <t>Banda
espectral identificada por el Grupo para la Política del Espectro Radioeléctrico (RSPG) para la adopción inicial de servicios de 5G.</t>
        </is>
      </c>
      <c r="AH418" s="2" t="inlineStr">
        <is>
          <t>teedrajav sagedusala</t>
        </is>
      </c>
      <c r="AI418" s="2" t="inlineStr">
        <is>
          <t>3</t>
        </is>
      </c>
      <c r="AJ418" s="2" t="inlineStr">
        <is>
          <t/>
        </is>
      </c>
      <c r="AK418" t="inlineStr">
        <is>
          <t/>
        </is>
      </c>
      <c r="AL418" s="2" t="inlineStr">
        <is>
          <t>pioneeritaajuusalue</t>
        </is>
      </c>
      <c r="AM418" s="2" t="inlineStr">
        <is>
          <t>3</t>
        </is>
      </c>
      <c r="AN418" s="2" t="inlineStr">
        <is>
          <t/>
        </is>
      </c>
      <c r="AO418" t="inlineStr">
        <is>
          <t/>
        </is>
      </c>
      <c r="AP418" s="2" t="inlineStr">
        <is>
          <t>bande pionnière|
bande de fréquences pionnière</t>
        </is>
      </c>
      <c r="AQ418" s="2" t="inlineStr">
        <is>
          <t>3|
3</t>
        </is>
      </c>
      <c r="AR418" s="2" t="inlineStr">
        <is>
          <t xml:space="preserve">|
</t>
        </is>
      </c>
      <c r="AS418" t="inlineStr">
        <is>
          <t>bande de fréquences identifiée dans un premier temps par le groupe pour la politique en matière de spectre radioélectrique (RSPG) en vue de permettre l'adoption de la 5G</t>
        </is>
      </c>
      <c r="AT418" s="2" t="inlineStr">
        <is>
          <t>banda minicíochta ceannródaíoch</t>
        </is>
      </c>
      <c r="AU418" s="2" t="inlineStr">
        <is>
          <t>3</t>
        </is>
      </c>
      <c r="AV418" s="2" t="inlineStr">
        <is>
          <t/>
        </is>
      </c>
      <c r="AW418" t="inlineStr">
        <is>
          <t/>
        </is>
      </c>
      <c r="AX418" s="2" t="inlineStr">
        <is>
          <t>pionirski pojas|
pionirski frekvencijski pojas</t>
        </is>
      </c>
      <c r="AY418" s="2" t="inlineStr">
        <is>
          <t>3|
3</t>
        </is>
      </c>
      <c r="AZ418" s="2" t="inlineStr">
        <is>
          <t xml:space="preserve">|
</t>
        </is>
      </c>
      <c r="BA418" t="inlineStr">
        <is>
          <t/>
        </is>
      </c>
      <c r="BB418" s="2" t="inlineStr">
        <is>
          <t>úttörő sáv|
úttörő jellegű spektrumsáv</t>
        </is>
      </c>
      <c r="BC418" s="2" t="inlineStr">
        <is>
          <t>3|
3</t>
        </is>
      </c>
      <c r="BD418" s="2" t="inlineStr">
        <is>
          <t xml:space="preserve">|
</t>
        </is>
      </c>
      <c r="BE418" t="inlineStr">
        <is>
          <t>az 5G bevezetésére kijelölt sáv</t>
        </is>
      </c>
      <c r="BF418" s="2" t="inlineStr">
        <is>
          <t>banda pioniera|
banda di frequenza pioniera</t>
        </is>
      </c>
      <c r="BG418" s="2" t="inlineStr">
        <is>
          <t>3|
3</t>
        </is>
      </c>
      <c r="BH418" s="2" t="inlineStr">
        <is>
          <t xml:space="preserve">|
</t>
        </is>
      </c>
      <c r="BI418" t="inlineStr">
        <is>
          <t>&lt;a href="https://iate.europa.eu/entry/result/900808/en-it" target="_blank"&gt;banda di frequenza&lt;/a&gt; individuata dal &lt;a href="https://iate.europa.eu/entry/result/2100650/en-it" target="_blank"&gt;gruppo «Politica dello spettro radio»&lt;/a&gt; per la
diffusione del &lt;a href="https://iate.europa.eu/entry/result/3569316/en-it" target="_blank"&gt;5G&lt;/a&gt;</t>
        </is>
      </c>
      <c r="BJ418" s="2" t="inlineStr">
        <is>
          <t>pagrindinė radijo dažnių juosta</t>
        </is>
      </c>
      <c r="BK418" s="2" t="inlineStr">
        <is>
          <t>3</t>
        </is>
      </c>
      <c r="BL418" s="2" t="inlineStr">
        <is>
          <t/>
        </is>
      </c>
      <c r="BM418" t="inlineStr">
        <is>
          <t/>
        </is>
      </c>
      <c r="BN418" s="2" t="inlineStr">
        <is>
          <t>sākotnējā frekvenču josla|
sākotnējā radiofrekvenču spektra josla</t>
        </is>
      </c>
      <c r="BO418" s="2" t="inlineStr">
        <is>
          <t>2|
2</t>
        </is>
      </c>
      <c r="BP418" s="2" t="inlineStr">
        <is>
          <t xml:space="preserve">|
</t>
        </is>
      </c>
      <c r="BQ418" t="inlineStr">
        <is>
          <t>&lt;a href="https://iate.europa.eu/entry/result/2100650/en" target="_blank"&gt;Radiofrekvenču spektra politikas grupas&lt;/a&gt; noteikta radiofrekvenču spektra josla pirmo &lt;a href="https://iate.europa.eu/entry/result/3569316/en" target="_blank"&gt;5G &lt;/a&gt;pakalpojumu ieviešanai</t>
        </is>
      </c>
      <c r="BR418" s="2" t="inlineStr">
        <is>
          <t>banda ta' spettru pijuniera|
banda ta' frekwenzi pijuniera|
banda pijuniera</t>
        </is>
      </c>
      <c r="BS418" s="2" t="inlineStr">
        <is>
          <t>3|
3|
3</t>
        </is>
      </c>
      <c r="BT418" s="2" t="inlineStr">
        <is>
          <t xml:space="preserve">|
|
</t>
        </is>
      </c>
      <c r="BU418" t="inlineStr">
        <is>
          <t>banda ta' spettru tar-radju identifikata mill-Grupp għall-Politika dwar l-Ispettru tar-Radju għall-adozzjoni inizjali tal-5G</t>
        </is>
      </c>
      <c r="BV418" s="2" t="inlineStr">
        <is>
          <t>pioniersband|
initiële spectrumband</t>
        </is>
      </c>
      <c r="BW418" s="2" t="inlineStr">
        <is>
          <t>3|
3</t>
        </is>
      </c>
      <c r="BX418" s="2" t="inlineStr">
        <is>
          <t xml:space="preserve">|
</t>
        </is>
      </c>
      <c r="BY418" t="inlineStr">
        <is>
          <t>radiospectrumband
 die door de Beleidsgroep radiospectrum is aangewezen voor gebruik tijdens de
 eerste fase van 5G-diensten</t>
        </is>
      </c>
      <c r="BZ418" s="2" t="inlineStr">
        <is>
          <t>pionierskie pasmo|
pionierskie pasmo częstotliwości</t>
        </is>
      </c>
      <c r="CA418" s="2" t="inlineStr">
        <is>
          <t>3|
3</t>
        </is>
      </c>
      <c r="CB418" s="2" t="inlineStr">
        <is>
          <t xml:space="preserve">|
</t>
        </is>
      </c>
      <c r="CC418" t="inlineStr">
        <is>
          <t/>
        </is>
      </c>
      <c r="CD418" s="2" t="inlineStr">
        <is>
          <t>faixa pioneira|
faixa de frequência pioneira|
faixa de espetro pioneira</t>
        </is>
      </c>
      <c r="CE418" s="2" t="inlineStr">
        <is>
          <t>3|
3|
3</t>
        </is>
      </c>
      <c r="CF418" s="2" t="inlineStr">
        <is>
          <t xml:space="preserve">|
|
</t>
        </is>
      </c>
      <c r="CG418" t="inlineStr">
        <is>
          <t/>
        </is>
      </c>
      <c r="CH418" s="2" t="inlineStr">
        <is>
          <t>bandă „pionier”</t>
        </is>
      </c>
      <c r="CI418" s="2" t="inlineStr">
        <is>
          <t>3</t>
        </is>
      </c>
      <c r="CJ418" s="2" t="inlineStr">
        <is>
          <t/>
        </is>
      </c>
      <c r="CK418" t="inlineStr">
        <is>
          <t/>
        </is>
      </c>
      <c r="CL418" s="2" t="inlineStr">
        <is>
          <t>priekopnícke pásmo</t>
        </is>
      </c>
      <c r="CM418" s="2" t="inlineStr">
        <is>
          <t>3</t>
        </is>
      </c>
      <c r="CN418" s="2" t="inlineStr">
        <is>
          <t/>
        </is>
      </c>
      <c r="CO418" t="inlineStr">
        <is>
          <t>&lt;a href="https://iate.europa.eu/entry/result/900808/sk" target="_blank"&gt;frekvenčné pásmo&lt;/a&gt; určené &lt;a href="https://iate.europa.eu/entry/result/2100650/sk" target="_blank"&gt;skupinou pre politiku rádiového spektra&lt;/a&gt; na počiatočné spustenie &lt;a href="https://iate.europa.eu/entry/result/3569316/sk" target="_blank"&gt;5G&lt;/a&gt;</t>
        </is>
      </c>
      <c r="CP418" s="2" t="inlineStr">
        <is>
          <t>pionirski frekvenčni pas|
pionirski pas</t>
        </is>
      </c>
      <c r="CQ418" s="2" t="inlineStr">
        <is>
          <t>3|
3</t>
        </is>
      </c>
      <c r="CR418" s="2" t="inlineStr">
        <is>
          <t xml:space="preserve">|
</t>
        </is>
      </c>
      <c r="CS418" t="inlineStr">
        <is>
          <t/>
        </is>
      </c>
      <c r="CT418" s="2" t="inlineStr">
        <is>
          <t>pionjärband|
pionjärfrekvensband</t>
        </is>
      </c>
      <c r="CU418" s="2" t="inlineStr">
        <is>
          <t>3|
3</t>
        </is>
      </c>
      <c r="CV418" s="2" t="inlineStr">
        <is>
          <t xml:space="preserve">|
</t>
        </is>
      </c>
      <c r="CW418" t="inlineStr">
        <is>
          <t/>
        </is>
      </c>
    </row>
    <row r="419">
      <c r="A419" s="1" t="str">
        <f>HYPERLINK("https://iate.europa.eu/entry/result/3588120/all", "3588120")</f>
        <v>3588120</v>
      </c>
      <c r="B419" t="inlineStr">
        <is>
          <t>EDUCATION AND COMMUNICATIONS</t>
        </is>
      </c>
      <c r="C419" t="inlineStr">
        <is>
          <t>EDUCATION AND COMMUNICATIONS|information technology and data processing|computer system|information security;EDUCATION AND COMMUNICATIONS|communications|communications systems|telecommunications|data transmission|mobile communication</t>
        </is>
      </c>
      <c r="D419" t="inlineStr">
        <is>
          <t>yes</t>
        </is>
      </c>
      <c r="E419" t="inlineStr">
        <is>
          <t/>
        </is>
      </c>
      <c r="F419" s="2" t="inlineStr">
        <is>
          <t>път за извършване на атака</t>
        </is>
      </c>
      <c r="G419" s="2" t="inlineStr">
        <is>
          <t>3</t>
        </is>
      </c>
      <c r="H419" s="2" t="inlineStr">
        <is>
          <t/>
        </is>
      </c>
      <c r="I419" t="inlineStr">
        <is>
          <t/>
        </is>
      </c>
      <c r="J419" s="2" t="inlineStr">
        <is>
          <t>cesta útoku</t>
        </is>
      </c>
      <c r="K419" s="2" t="inlineStr">
        <is>
          <t>3</t>
        </is>
      </c>
      <c r="L419" s="2" t="inlineStr">
        <is>
          <t/>
        </is>
      </c>
      <c r="M419" t="inlineStr">
        <is>
          <t>zdroj,
cíl a zařízení přidružené k útoku</t>
        </is>
      </c>
      <c r="N419" s="2" t="inlineStr">
        <is>
          <t>angrebsvej</t>
        </is>
      </c>
      <c r="O419" s="2" t="inlineStr">
        <is>
          <t>3</t>
        </is>
      </c>
      <c r="P419" s="2" t="inlineStr">
        <is>
          <t/>
        </is>
      </c>
      <c r="Q419" t="inlineStr">
        <is>
          <t/>
        </is>
      </c>
      <c r="R419" s="2" t="inlineStr">
        <is>
          <t>Angriffsweg</t>
        </is>
      </c>
      <c r="S419" s="2" t="inlineStr">
        <is>
          <t>3</t>
        </is>
      </c>
      <c r="T419" s="2" t="inlineStr">
        <is>
          <t/>
        </is>
      </c>
      <c r="U419" t="inlineStr">
        <is>
          <t/>
        </is>
      </c>
      <c r="V419" s="2" t="inlineStr">
        <is>
          <t>μονοπάτι επίθεσης</t>
        </is>
      </c>
      <c r="W419" s="2" t="inlineStr">
        <is>
          <t>3</t>
        </is>
      </c>
      <c r="X419" s="2" t="inlineStr">
        <is>
          <t/>
        </is>
      </c>
      <c r="Y419" t="inlineStr">
        <is>
          <t/>
        </is>
      </c>
      <c r="Z419" s="2" t="inlineStr">
        <is>
          <t>attack path</t>
        </is>
      </c>
      <c r="AA419" s="2" t="inlineStr">
        <is>
          <t>3</t>
        </is>
      </c>
      <c r="AB419" s="2" t="inlineStr">
        <is>
          <t/>
        </is>
      </c>
      <c r="AC419" t="inlineStr">
        <is>
          <t>steps that an adversary takes or may take to plan, prepare for, and execute an attack</t>
        </is>
      </c>
      <c r="AD419" s="2" t="inlineStr">
        <is>
          <t>ruta de ataque</t>
        </is>
      </c>
      <c r="AE419" s="2" t="inlineStr">
        <is>
          <t>3</t>
        </is>
      </c>
      <c r="AF419" s="2" t="inlineStr">
        <is>
          <t/>
        </is>
      </c>
      <c r="AG419" t="inlineStr">
        <is>
          <t>Ruta en un árbol de ataque desde un nodo de hoja hasta el nodo raíz, que representa el objetivo último del ataque.</t>
        </is>
      </c>
      <c r="AH419" s="2" t="inlineStr">
        <is>
          <t>ründevõimalus|
ründevektor</t>
        </is>
      </c>
      <c r="AI419" s="2" t="inlineStr">
        <is>
          <t>2|
3</t>
        </is>
      </c>
      <c r="AJ419" s="2" t="inlineStr">
        <is>
          <t xml:space="preserve">|
</t>
        </is>
      </c>
      <c r="AK419" t="inlineStr">
        <is>
          <t/>
        </is>
      </c>
      <c r="AL419" s="2" t="inlineStr">
        <is>
          <t>hyökkäysreitti</t>
        </is>
      </c>
      <c r="AM419" s="2" t="inlineStr">
        <is>
          <t>3</t>
        </is>
      </c>
      <c r="AN419" s="2" t="inlineStr">
        <is>
          <t/>
        </is>
      </c>
      <c r="AO419" t="inlineStr">
        <is>
          <t/>
        </is>
      </c>
      <c r="AP419" s="2" t="inlineStr">
        <is>
          <t>chemin d'attaque</t>
        </is>
      </c>
      <c r="AQ419" s="2" t="inlineStr">
        <is>
          <t>3</t>
        </is>
      </c>
      <c r="AR419" s="2" t="inlineStr">
        <is>
          <t/>
        </is>
      </c>
      <c r="AS419" t="inlineStr">
        <is>
          <t>dans le domaine de la sécurité informatique, suite d’événements distincts que la source de risque devra probablement générer pour atteindre son objectif</t>
        </is>
      </c>
      <c r="AT419" s="2" t="inlineStr">
        <is>
          <t>conair inionsaithe</t>
        </is>
      </c>
      <c r="AU419" s="2" t="inlineStr">
        <is>
          <t>3</t>
        </is>
      </c>
      <c r="AV419" s="2" t="inlineStr">
        <is>
          <t/>
        </is>
      </c>
      <c r="AW419" t="inlineStr">
        <is>
          <t/>
        </is>
      </c>
      <c r="AX419" s="2" t="inlineStr">
        <is>
          <t>put napada</t>
        </is>
      </c>
      <c r="AY419" s="2" t="inlineStr">
        <is>
          <t>3</t>
        </is>
      </c>
      <c r="AZ419" s="2" t="inlineStr">
        <is>
          <t/>
        </is>
      </c>
      <c r="BA419" t="inlineStr">
        <is>
          <t/>
        </is>
      </c>
      <c r="BB419" s="2" t="inlineStr">
        <is>
          <t>támadási útvonal</t>
        </is>
      </c>
      <c r="BC419" s="2" t="inlineStr">
        <is>
          <t>3</t>
        </is>
      </c>
      <c r="BD419" s="2" t="inlineStr">
        <is>
          <t/>
        </is>
      </c>
      <c r="BE419" t="inlineStr">
        <is>
          <t>számítógépes program/rendszer/hálózat megtámadását lehetővé tevő pontok, lépések összessége</t>
        </is>
      </c>
      <c r="BF419" s="2" t="inlineStr">
        <is>
          <t>percorso di attacco</t>
        </is>
      </c>
      <c r="BG419" s="2" t="inlineStr">
        <is>
          <t>3</t>
        </is>
      </c>
      <c r="BH419" s="2" t="inlineStr">
        <is>
          <t/>
        </is>
      </c>
      <c r="BI419" t="inlineStr">
        <is>
          <t>passi che possono
essere intrapresi da &lt;a href="https://iate.europa.eu/entry/result/3588251/en-it" target="_blank"&gt;autori di minacce&lt;/a&gt; per compiere un attacco</t>
        </is>
      </c>
      <c r="BJ419" s="2" t="inlineStr">
        <is>
          <t>atakos kelias</t>
        </is>
      </c>
      <c r="BK419" s="2" t="inlineStr">
        <is>
          <t>3</t>
        </is>
      </c>
      <c r="BL419" s="2" t="inlineStr">
        <is>
          <t/>
        </is>
      </c>
      <c r="BM419" t="inlineStr">
        <is>
          <t/>
        </is>
      </c>
      <c r="BN419" s="2" t="inlineStr">
        <is>
          <t>uzbrukuma ceļš</t>
        </is>
      </c>
      <c r="BO419" s="2" t="inlineStr">
        <is>
          <t>3</t>
        </is>
      </c>
      <c r="BP419" s="2" t="inlineStr">
        <is>
          <t/>
        </is>
      </c>
      <c r="BQ419" t="inlineStr">
        <is>
          <t/>
        </is>
      </c>
      <c r="BR419" s="2" t="inlineStr">
        <is>
          <t>perkors ta' attakk</t>
        </is>
      </c>
      <c r="BS419" s="2" t="inlineStr">
        <is>
          <t>3</t>
        </is>
      </c>
      <c r="BT419" s="2" t="inlineStr">
        <is>
          <t/>
        </is>
      </c>
      <c r="BU419" t="inlineStr">
        <is>
          <t>il-passi li jista' jieħu jew meħuda minn avversarju biex jippjana, jipprepara għal attakk u jwettqu</t>
        </is>
      </c>
      <c r="BV419" s="2" t="inlineStr">
        <is>
          <t>aanvalsroute</t>
        </is>
      </c>
      <c r="BW419" s="2" t="inlineStr">
        <is>
          <t>3</t>
        </is>
      </c>
      <c r="BX419" s="2" t="inlineStr">
        <is>
          <t/>
        </is>
      </c>
      <c r="BY419" t="inlineStr">
        <is>
          <t>&lt;div&gt;keuze van een kanaal in combinatie met de reeks
 stappen die een aanvaller uitvoert om via dat kanaal een cyberaanval
 te realiseren&lt;/div&gt;</t>
        </is>
      </c>
      <c r="BZ419" s="2" t="inlineStr">
        <is>
          <t>ścieżka ataku</t>
        </is>
      </c>
      <c r="CA419" s="2" t="inlineStr">
        <is>
          <t>3</t>
        </is>
      </c>
      <c r="CB419" s="2" t="inlineStr">
        <is>
          <t/>
        </is>
      </c>
      <c r="CC419" t="inlineStr">
        <is>
          <t/>
        </is>
      </c>
      <c r="CD419" s="2" t="inlineStr">
        <is>
          <t>via de ataque</t>
        </is>
      </c>
      <c r="CE419" s="2" t="inlineStr">
        <is>
          <t>3</t>
        </is>
      </c>
      <c r="CF419" s="2" t="inlineStr">
        <is>
          <t/>
        </is>
      </c>
      <c r="CG419" t="inlineStr">
        <is>
          <t/>
        </is>
      </c>
      <c r="CH419" s="2" t="inlineStr">
        <is>
          <t>cale de atac</t>
        </is>
      </c>
      <c r="CI419" s="2" t="inlineStr">
        <is>
          <t>2</t>
        </is>
      </c>
      <c r="CJ419" s="2" t="inlineStr">
        <is>
          <t/>
        </is>
      </c>
      <c r="CK419" t="inlineStr">
        <is>
          <t/>
        </is>
      </c>
      <c r="CL419" s="2" t="inlineStr">
        <is>
          <t>graf útoku</t>
        </is>
      </c>
      <c r="CM419" s="2" t="inlineStr">
        <is>
          <t>3</t>
        </is>
      </c>
      <c r="CN419" s="2" t="inlineStr">
        <is>
          <t/>
        </is>
      </c>
      <c r="CO419" t="inlineStr">
        <is>
          <t>stručná reprezentácia všetkých možných „ciest“ v systéme, ktoré
vedú do stavu, kedy útočník úspešne dosiahol svoj cieľ</t>
        </is>
      </c>
      <c r="CP419" s="2" t="inlineStr">
        <is>
          <t>napadna pot</t>
        </is>
      </c>
      <c r="CQ419" s="2" t="inlineStr">
        <is>
          <t>3</t>
        </is>
      </c>
      <c r="CR419" s="2" t="inlineStr">
        <is>
          <t/>
        </is>
      </c>
      <c r="CS419" t="inlineStr">
        <is>
          <t/>
        </is>
      </c>
      <c r="CT419" s="2" t="inlineStr">
        <is>
          <t>angreppsväg</t>
        </is>
      </c>
      <c r="CU419" s="2" t="inlineStr">
        <is>
          <t>3</t>
        </is>
      </c>
      <c r="CV419" s="2" t="inlineStr">
        <is>
          <t/>
        </is>
      </c>
      <c r="CW419" t="inlineStr">
        <is>
          <t/>
        </is>
      </c>
    </row>
    <row r="420">
      <c r="A420" s="1" t="str">
        <f>HYPERLINK("https://iate.europa.eu/entry/result/3588251/all", "3588251")</f>
        <v>3588251</v>
      </c>
      <c r="B420" t="inlineStr">
        <is>
          <t>EDUCATION AND COMMUNICATIONS</t>
        </is>
      </c>
      <c r="C420" t="inlineStr">
        <is>
          <t>EDUCATION AND COMMUNICATIONS|information technology and data processing|computer system|information security</t>
        </is>
      </c>
      <c r="D420" t="inlineStr">
        <is>
          <t>yes</t>
        </is>
      </c>
      <c r="E420" t="inlineStr">
        <is>
          <t/>
        </is>
      </c>
      <c r="F420" s="2" t="inlineStr">
        <is>
          <t>автор на заплаха|
участник в заплаха</t>
        </is>
      </c>
      <c r="G420" s="2" t="inlineStr">
        <is>
          <t>3|
3</t>
        </is>
      </c>
      <c r="H420" s="2" t="inlineStr">
        <is>
          <t xml:space="preserve">|
</t>
        </is>
      </c>
      <c r="I420" t="inlineStr">
        <is>
          <t/>
        </is>
      </c>
      <c r="J420" s="2" t="inlineStr">
        <is>
          <t>aktér hrozby</t>
        </is>
      </c>
      <c r="K420" s="2" t="inlineStr">
        <is>
          <t>3</t>
        </is>
      </c>
      <c r="L420" s="2" t="inlineStr">
        <is>
          <t/>
        </is>
      </c>
      <c r="M420" t="inlineStr">
        <is>
          <t>osoba, skupina či subjekt představující kybernetickou hrozbu</t>
        </is>
      </c>
      <c r="N420" s="2" t="inlineStr">
        <is>
          <t>trusselsaktør</t>
        </is>
      </c>
      <c r="O420" s="2" t="inlineStr">
        <is>
          <t>3</t>
        </is>
      </c>
      <c r="P420" s="2" t="inlineStr">
        <is>
          <t/>
        </is>
      </c>
      <c r="Q420" t="inlineStr">
        <is>
          <t/>
        </is>
      </c>
      <c r="R420" s="2" t="inlineStr">
        <is>
          <t>Angreifer</t>
        </is>
      </c>
      <c r="S420" s="2" t="inlineStr">
        <is>
          <t>3</t>
        </is>
      </c>
      <c r="T420" s="2" t="inlineStr">
        <is>
          <t/>
        </is>
      </c>
      <c r="U420" t="inlineStr">
        <is>
          <t/>
        </is>
      </c>
      <c r="V420" s="2" t="inlineStr">
        <is>
          <t>παράγοντας απειλής</t>
        </is>
      </c>
      <c r="W420" s="2" t="inlineStr">
        <is>
          <t>3</t>
        </is>
      </c>
      <c r="X420" s="2" t="inlineStr">
        <is>
          <t/>
        </is>
      </c>
      <c r="Y420" t="inlineStr">
        <is>
          <t/>
        </is>
      </c>
      <c r="Z420" s="2" t="inlineStr">
        <is>
          <t>threat actor</t>
        </is>
      </c>
      <c r="AA420" s="2" t="inlineStr">
        <is>
          <t>3</t>
        </is>
      </c>
      <c r="AB420" s="2" t="inlineStr">
        <is>
          <t/>
        </is>
      </c>
      <c r="AC420" t="inlineStr">
        <is>
          <t>person, group or entity that poses a threat to &lt;a href="https://iate.europa.eu/entry/result/2229866/en" target="_blank"&gt;&lt;i&gt;cybersecurity&lt;/i&gt;&lt;/a&gt;</t>
        </is>
      </c>
      <c r="AD420" s="2" t="inlineStr">
        <is>
          <t>agente de riesgo</t>
        </is>
      </c>
      <c r="AE420" s="2" t="inlineStr">
        <is>
          <t>3</t>
        </is>
      </c>
      <c r="AF420" s="2" t="inlineStr">
        <is>
          <t/>
        </is>
      </c>
      <c r="AG420" t="inlineStr">
        <is>
          <t/>
        </is>
      </c>
      <c r="AH420" s="2" t="inlineStr">
        <is>
          <t>ohusubjekt</t>
        </is>
      </c>
      <c r="AI420" s="2" t="inlineStr">
        <is>
          <t>3</t>
        </is>
      </c>
      <c r="AJ420" s="2" t="inlineStr">
        <is>
          <t/>
        </is>
      </c>
      <c r="AK420" t="inlineStr">
        <is>
          <t>organisatsiooni turvalisust ohustava või ohustada võiva sihiliku või tahtmatu intsidendi eest osaliselt või täielikult vastutav olem (isik või organisatsioon, sisemine või väline)</t>
        </is>
      </c>
      <c r="AL420" s="2" t="inlineStr">
        <is>
          <t>uhkatoimija</t>
        </is>
      </c>
      <c r="AM420" s="2" t="inlineStr">
        <is>
          <t>3</t>
        </is>
      </c>
      <c r="AN420" s="2" t="inlineStr">
        <is>
          <t/>
        </is>
      </c>
      <c r="AO420" t="inlineStr">
        <is>
          <t/>
        </is>
      </c>
      <c r="AP420" s="2" t="inlineStr">
        <is>
          <t>acteur de la menace</t>
        </is>
      </c>
      <c r="AQ420" s="2" t="inlineStr">
        <is>
          <t>3</t>
        </is>
      </c>
      <c r="AR420" s="2" t="inlineStr">
        <is>
          <t/>
        </is>
      </c>
      <c r="AS420" t="inlineStr">
        <is>
          <t>entité humaine ou non humaine qui exploite une vulnérabilité d'un système de sécurité de l'information</t>
        </is>
      </c>
      <c r="AT420" s="2" t="inlineStr">
        <is>
          <t>gníomhaí bagartha</t>
        </is>
      </c>
      <c r="AU420" s="2" t="inlineStr">
        <is>
          <t>3</t>
        </is>
      </c>
      <c r="AV420" s="2" t="inlineStr">
        <is>
          <t/>
        </is>
      </c>
      <c r="AW420" t="inlineStr">
        <is>
          <t/>
        </is>
      </c>
      <c r="AX420" s="2" t="inlineStr">
        <is>
          <t>akter prijetnje</t>
        </is>
      </c>
      <c r="AY420" s="2" t="inlineStr">
        <is>
          <t>3</t>
        </is>
      </c>
      <c r="AZ420" s="2" t="inlineStr">
        <is>
          <t/>
        </is>
      </c>
      <c r="BA420" t="inlineStr">
        <is>
          <t/>
        </is>
      </c>
      <c r="BB420" s="2" t="inlineStr">
        <is>
          <t>fenyegető szereplő</t>
        </is>
      </c>
      <c r="BC420" s="2" t="inlineStr">
        <is>
          <t>3</t>
        </is>
      </c>
      <c r="BD420" s="2" t="inlineStr">
        <is>
          <t/>
        </is>
      </c>
      <c r="BE420" t="inlineStr">
        <is>
          <t>olyan személy, csoport vagy entitás, amely kiberbiztonság elleni támadást hajthat végre</t>
        </is>
      </c>
      <c r="BF420" s="2" t="inlineStr">
        <is>
          <t>autore di minacce</t>
        </is>
      </c>
      <c r="BG420" s="2" t="inlineStr">
        <is>
          <t>3</t>
        </is>
      </c>
      <c r="BH420" s="2" t="inlineStr">
        <is>
          <t/>
        </is>
      </c>
      <c r="BI420" t="inlineStr">
        <is>
          <t>entità,
gruppi o singoli che presentano una minaccia per la &lt;a href="https://iate.europa.eu/entry/result/2229866/en-it" target="_blank"&gt;cibersicurezza&lt;/a&gt;</t>
        </is>
      </c>
      <c r="BJ420" s="2" t="inlineStr">
        <is>
          <t>priešiškas subjektas|
užpuolikas</t>
        </is>
      </c>
      <c r="BK420" s="2" t="inlineStr">
        <is>
          <t>2|
2</t>
        </is>
      </c>
      <c r="BL420" s="2" t="inlineStr">
        <is>
          <t xml:space="preserve">|
</t>
        </is>
      </c>
      <c r="BM420" t="inlineStr">
        <is>
          <t/>
        </is>
      </c>
      <c r="BN420" s="2" t="inlineStr">
        <is>
          <t>apdraudētājs</t>
        </is>
      </c>
      <c r="BO420" s="2" t="inlineStr">
        <is>
          <t>3</t>
        </is>
      </c>
      <c r="BP420" s="2" t="inlineStr">
        <is>
          <t/>
        </is>
      </c>
      <c r="BQ420" t="inlineStr">
        <is>
          <t/>
        </is>
      </c>
      <c r="BR420" s="2" t="inlineStr">
        <is>
          <t>awtur ta' theddida</t>
        </is>
      </c>
      <c r="BS420" s="2" t="inlineStr">
        <is>
          <t>3</t>
        </is>
      </c>
      <c r="BT420" s="2" t="inlineStr">
        <is>
          <t/>
        </is>
      </c>
      <c r="BU420" t="inlineStr">
        <is>
          <t>persuna, grupp jew entità li tkun ta' theddida għaċ-ċibersigurtà</t>
        </is>
      </c>
      <c r="BV420" s="2" t="inlineStr">
        <is>
          <t>dreigingsactor</t>
        </is>
      </c>
      <c r="BW420" s="2" t="inlineStr">
        <is>
          <t>3</t>
        </is>
      </c>
      <c r="BX420" s="2" t="inlineStr">
        <is>
          <t/>
        </is>
      </c>
      <c r="BY420" t="inlineStr">
        <is>
          <t>persoon,
 groep of entiteit die schadelijke IT-activiteiten uitvoert of daartoe de
 intentie heeft</t>
        </is>
      </c>
      <c r="BZ420" s="2" t="inlineStr">
        <is>
          <t>agresor</t>
        </is>
      </c>
      <c r="CA420" s="2" t="inlineStr">
        <is>
          <t>3</t>
        </is>
      </c>
      <c r="CB420" s="2" t="inlineStr">
        <is>
          <t/>
        </is>
      </c>
      <c r="CC420" t="inlineStr">
        <is>
          <t/>
        </is>
      </c>
      <c r="CD420" s="2" t="inlineStr">
        <is>
          <t>perpetrador</t>
        </is>
      </c>
      <c r="CE420" s="2" t="inlineStr">
        <is>
          <t>3</t>
        </is>
      </c>
      <c r="CF420" s="2" t="inlineStr">
        <is>
          <t/>
        </is>
      </c>
      <c r="CG420" t="inlineStr">
        <is>
          <t/>
        </is>
      </c>
      <c r="CH420" s="2" t="inlineStr">
        <is>
          <t>actor care generează amenințări</t>
        </is>
      </c>
      <c r="CI420" s="2" t="inlineStr">
        <is>
          <t>3</t>
        </is>
      </c>
      <c r="CJ420" s="2" t="inlineStr">
        <is>
          <t/>
        </is>
      </c>
      <c r="CK420" t="inlineStr">
        <is>
          <t/>
        </is>
      </c>
      <c r="CL420" s="2" t="inlineStr">
        <is>
          <t>aktér hrozby</t>
        </is>
      </c>
      <c r="CM420" s="2" t="inlineStr">
        <is>
          <t>3</t>
        </is>
      </c>
      <c r="CN420" s="2" t="inlineStr">
        <is>
          <t/>
        </is>
      </c>
      <c r="CO420" t="inlineStr">
        <is>
          <t>osoba, skupina alebo subjekt predstavuci hrozbu pre &lt;a href="https://iate.europa.eu/entry/result/2229866/sk" target="_blank"&gt;kybernetickú bezpečnosť&lt;/a&gt;</t>
        </is>
      </c>
      <c r="CP420" s="2" t="inlineStr">
        <is>
          <t>akter grožnje</t>
        </is>
      </c>
      <c r="CQ420" s="2" t="inlineStr">
        <is>
          <t>3</t>
        </is>
      </c>
      <c r="CR420" s="2" t="inlineStr">
        <is>
          <t/>
        </is>
      </c>
      <c r="CS420" t="inlineStr">
        <is>
          <t/>
        </is>
      </c>
      <c r="CT420" s="2" t="inlineStr">
        <is>
          <t>fientlig aktör</t>
        </is>
      </c>
      <c r="CU420" s="2" t="inlineStr">
        <is>
          <t>3</t>
        </is>
      </c>
      <c r="CV420" s="2" t="inlineStr">
        <is>
          <t/>
        </is>
      </c>
      <c r="CW420" t="inlineStr">
        <is>
          <t/>
        </is>
      </c>
    </row>
    <row r="421">
      <c r="A421" s="1" t="str">
        <f>HYPERLINK("https://iate.europa.eu/entry/result/3593623/all", "3593623")</f>
        <v>3593623</v>
      </c>
      <c r="B421" t="inlineStr">
        <is>
          <t>PRODUCTION, TECHNOLOGY AND RESEARCH;EDUCATION AND COMMUNICATIONS</t>
        </is>
      </c>
      <c r="C421" t="inlineStr">
        <is>
          <t>PRODUCTION, TECHNOLOGY AND RESEARCH|technology and technical regulations|technology|digital technology;EDUCATION AND COMMUNICATIONS|documentation|documentation|document management|electronic document management;EDUCATION AND COMMUNICATIONS|documentation|document|official document</t>
        </is>
      </c>
      <c r="D421" t="inlineStr">
        <is>
          <t>yes</t>
        </is>
      </c>
      <c r="E421" t="inlineStr">
        <is>
          <t/>
        </is>
      </c>
      <c r="F421" s="2" t="inlineStr">
        <is>
          <t>удостоверение за електронен печат</t>
        </is>
      </c>
      <c r="G421" s="2" t="inlineStr">
        <is>
          <t>3</t>
        </is>
      </c>
      <c r="H421" s="2" t="inlineStr">
        <is>
          <t/>
        </is>
      </c>
      <c r="I421" t="inlineStr">
        <is>
          <t>електронно удостоверение или набор от удостоверения, които свързват данните за валидиране на електронен печат с юридическо лице и потвърждават името на това лице</t>
        </is>
      </c>
      <c r="J421" s="2" t="inlineStr">
        <is>
          <t>certifikát pro elektronickou pečeť</t>
        </is>
      </c>
      <c r="K421" s="2" t="inlineStr">
        <is>
          <t>3</t>
        </is>
      </c>
      <c r="L421" s="2" t="inlineStr">
        <is>
          <t/>
        </is>
      </c>
      <c r="M421" t="inlineStr">
        <is>
          <t>elektronické potvrzení nebo soubor potvrzení,
které spojují &lt;a href="https://iate.europa.eu/entry/result/3546883/cs" target="_blank"&gt;data pro ověřování platnosti&lt;/a&gt; &lt;a href="https://iate.europa.eu/entry/result/3546964/cs" target="_blank"&gt;elektronických pečetí&lt;/a&gt; s určitou
právnickou osobou a potvrzují název této osoby</t>
        </is>
      </c>
      <c r="N421" s="2" t="inlineStr">
        <is>
          <t>certifikat for elektronisk segl</t>
        </is>
      </c>
      <c r="O421" s="2" t="inlineStr">
        <is>
          <t>3</t>
        </is>
      </c>
      <c r="P421" s="2" t="inlineStr">
        <is>
          <t/>
        </is>
      </c>
      <c r="Q421" t="inlineStr">
        <is>
          <t>elektronisk attestering eller sæt af attesteringer, som knytter elektroniske seglvalideringsdata til en &lt;a href="https://iate.europa.eu/entry/result/773955/da" target="_blank"&gt;juridisk person&lt;/a&gt; og bekræfter denne persons navn</t>
        </is>
      </c>
      <c r="R421" s="2" t="inlineStr">
        <is>
          <t>Zertifikat für elektronische Siegel</t>
        </is>
      </c>
      <c r="S421" s="2" t="inlineStr">
        <is>
          <t>3</t>
        </is>
      </c>
      <c r="T421" s="2" t="inlineStr">
        <is>
          <t/>
        </is>
      </c>
      <c r="U421" t="inlineStr">
        <is>
          <t>elektronische Bescheinigung oder ein Satz elektronischer Bescheinigungen, die bzw. der elektronische Siegelvalidierungsdaten mit einer juristischen Person verknüpft und den Namen dieser Person bestätigt</t>
        </is>
      </c>
      <c r="V421" s="2" t="inlineStr">
        <is>
          <t>πιστοποιητικό ηλεκτρονικής σφραγίδας</t>
        </is>
      </c>
      <c r="W421" s="2" t="inlineStr">
        <is>
          <t>3</t>
        </is>
      </c>
      <c r="X421" s="2" t="inlineStr">
        <is>
          <t/>
        </is>
      </c>
      <c r="Y421" t="inlineStr">
        <is>
          <t>ηλεκτρονική βεβαίωση ή σύνολο βεβαιώσεων που συνδέει τα &lt;a href="https://iate.europa.eu/entry/result/3546883/en-el" target="_blank"&gt;δεδομένα επικύρωσης&lt;/a&gt; &lt;a href="https://iate.europa.eu/entry/result/3546964/en-el" target="_blank"&gt;ηλεκτρονικής σφραγίδας&lt;/a&gt; με &lt;a href="https://iate.europa.eu/entry/result/773955/en-el" target="_blank"&gt;νομικό πρόσωπο&lt;/a&gt; και επιβεβαιώνει το όνομα του εν λόγω προσώπου</t>
        </is>
      </c>
      <c r="Z421" s="2" t="inlineStr">
        <is>
          <t>certificate for electronic seal</t>
        </is>
      </c>
      <c r="AA421" s="2" t="inlineStr">
        <is>
          <t>3</t>
        </is>
      </c>
      <c r="AB421" s="2" t="inlineStr">
        <is>
          <t/>
        </is>
      </c>
      <c r="AC421" t="inlineStr">
        <is>
          <t>electronic attestation or set of attestations that links &lt;a href="https://iate.europa.eu/entry/result/3546964/en" target="_blank"&gt;electronic seal&lt;/a&gt; &lt;a href="https://iate.europa.eu/entry/result/3546883/en" target="_blank"&gt;validation data&lt;/a&gt; to a &lt;a href="https://iate.europa.eu/entry/result/773955/en" target="_blank"&gt;legal person&lt;/a&gt; and confirms the name of that person</t>
        </is>
      </c>
      <c r="AD421" s="2" t="inlineStr">
        <is>
          <t>certificado de sello electrónico</t>
        </is>
      </c>
      <c r="AE421" s="2" t="inlineStr">
        <is>
          <t>3</t>
        </is>
      </c>
      <c r="AF421" s="2" t="inlineStr">
        <is>
          <t/>
        </is>
      </c>
      <c r="AG421" t="inlineStr">
        <is>
          <t>Declaración electrónica que 
vincula los &lt;a href="https://iate.europa.eu/entry/result/3546883/es" target="_blank"&gt;datos de validación&lt;/a&gt; de un &lt;a href="https://iate.europa.eu/entry/result/3546964/es" target="_blank"&gt;sello&lt;/a&gt; con una persona jurídica y 
confirma el nombre de esa persona.</t>
        </is>
      </c>
      <c r="AH421" s="2" t="inlineStr">
        <is>
          <t>e-templi sertifikaat</t>
        </is>
      </c>
      <c r="AI421" s="2" t="inlineStr">
        <is>
          <t>3</t>
        </is>
      </c>
      <c r="AJ421" s="2" t="inlineStr">
        <is>
          <t/>
        </is>
      </c>
      <c r="AK421" t="inlineStr">
        <is>
          <t>elektrooniline dokument või dokumentide kogum, mis seob &lt;i&gt;e-templi &lt;/i&gt;&lt;a href="/entry/result/3546964/all" id="ENTRY_TO_ENTRY_CONVERTER" target="_blank"&gt;IATE:3546964&lt;/a&gt; valideerimise andmed juriidilise isikuga ja kinnitab selle isiku nime</t>
        </is>
      </c>
      <c r="AL421" s="2" t="inlineStr">
        <is>
          <t>sähköisen leiman varmenne</t>
        </is>
      </c>
      <c r="AM421" s="2" t="inlineStr">
        <is>
          <t>3</t>
        </is>
      </c>
      <c r="AN421" s="2" t="inlineStr">
        <is>
          <t/>
        </is>
      </c>
      <c r="AO421" t="inlineStr">
        <is>
          <t>sähköinen todistus tai todistusten joukko, joka liittää sähköisen leiman validointitiedot oikeushenkilöön ja vahvistaa kyseisen henkilön nimen</t>
        </is>
      </c>
      <c r="AP421" s="2" t="inlineStr">
        <is>
          <t>certificat de cachet électronique</t>
        </is>
      </c>
      <c r="AQ421" s="2" t="inlineStr">
        <is>
          <t>3</t>
        </is>
      </c>
      <c r="AR421" s="2" t="inlineStr">
        <is>
          <t/>
        </is>
      </c>
      <c r="AS421" t="inlineStr">
        <is>
          <t>attestation électronique ou ensemble d’attestations qui associe les données de validation d’un 
cachet électronique à une personne morale et confirme le nom de cette 
personne</t>
        </is>
      </c>
      <c r="AT421" s="2" t="inlineStr">
        <is>
          <t>deimhniú le haghaidh ríomhshéala</t>
        </is>
      </c>
      <c r="AU421" s="2" t="inlineStr">
        <is>
          <t>3</t>
        </is>
      </c>
      <c r="AV421" s="2" t="inlineStr">
        <is>
          <t/>
        </is>
      </c>
      <c r="AW421" t="inlineStr">
        <is>
          <t>ríomhdhearbhú a dhéanann sonraí bailíochtaithe ríomhshéala a nascadh le duine dlítheanach agus lena ndearbhaítear ainm an duine sin</t>
        </is>
      </c>
      <c r="AX421" s="2" t="inlineStr">
        <is>
          <t>certifikat za elektronički pečat</t>
        </is>
      </c>
      <c r="AY421" s="2" t="inlineStr">
        <is>
          <t>3</t>
        </is>
      </c>
      <c r="AZ421" s="2" t="inlineStr">
        <is>
          <t/>
        </is>
      </c>
      <c r="BA421" t="inlineStr">
        <is>
          <t>elektronička potvrda ili skup potvrda što povezuje podatke za validaciju elektroničkog pečata s pravnom osobom i potvrđuje ime te osobe</t>
        </is>
      </c>
      <c r="BB421" s="2" t="inlineStr">
        <is>
          <t>elektronikus bélyegző tanúsítványa</t>
        </is>
      </c>
      <c r="BC421" s="2" t="inlineStr">
        <is>
          <t>4</t>
        </is>
      </c>
      <c r="BD421" s="2" t="inlineStr">
        <is>
          <t/>
        </is>
      </c>
      <c r="BE421" t="inlineStr">
        <is>
          <t>olyan elektronikus igazolás vagy igazoláskészlet, amely az elektronikus 
bélyegzőt érvényesítő adatokat egy jogi személyhez kapcsolja, és 
igazolja az érintett jogi személy nevét</t>
        </is>
      </c>
      <c r="BF421" s="2" t="inlineStr">
        <is>
          <t>certificato di sigillo elettronico</t>
        </is>
      </c>
      <c r="BG421" s="2" t="inlineStr">
        <is>
          <t>3</t>
        </is>
      </c>
      <c r="BH421" s="2" t="inlineStr">
        <is>
          <t/>
        </is>
      </c>
      <c r="BI421" t="inlineStr">
        <is>
          <t>attestato elettronico o un insieme di attestati elettronici che collega i dati di convalida di un sigillo elettronico a una persona giuridica e conferma il nome di tale persona</t>
        </is>
      </c>
      <c r="BJ421" s="2" t="inlineStr">
        <is>
          <t>elektroninio spaudo sertifikatas</t>
        </is>
      </c>
      <c r="BK421" s="2" t="inlineStr">
        <is>
          <t>3</t>
        </is>
      </c>
      <c r="BL421" s="2" t="inlineStr">
        <is>
          <t/>
        </is>
      </c>
      <c r="BM421" t="inlineStr">
        <is>
          <t>elektroninis liudijimas, kuriuo elektroninio spaudo patvirtinimo duomenys susiejami su juridiniu asmeniu ir kuriuo patvirtinamas to asmens pavadinimas</t>
        </is>
      </c>
      <c r="BN421" s="2" t="inlineStr">
        <is>
          <t>elektroniskā zīmoga sertifikāts</t>
        </is>
      </c>
      <c r="BO421" s="2" t="inlineStr">
        <is>
          <t>3</t>
        </is>
      </c>
      <c r="BP421" s="2" t="inlineStr">
        <is>
          <t/>
        </is>
      </c>
      <c r="BQ421" t="inlineStr">
        <is>
          <t>elektronisks apliecinājums, kas saista elektroniskā zīmoga validācijas datus ar juridisku personu un apliecina minētās personas nosaukumu</t>
        </is>
      </c>
      <c r="BR421" s="2" t="inlineStr">
        <is>
          <t>ċertifikat għas-siġill elettroniku</t>
        </is>
      </c>
      <c r="BS421" s="2" t="inlineStr">
        <is>
          <t>3</t>
        </is>
      </c>
      <c r="BT421" s="2" t="inlineStr">
        <is>
          <t/>
        </is>
      </c>
      <c r="BU421" t="inlineStr">
        <is>
          <t>attestazzjoni elettronika jew sett ta' attestazzjonijiet li jikkollegaw id-&lt;i&gt;data &lt;/i&gt;tal-validazzjoni tas-siġill elettroniku ma' persuna ġuridika u jikkonfermaw isem dik il-persuna</t>
        </is>
      </c>
      <c r="BV421" s="2" t="inlineStr">
        <is>
          <t>certificaat voor elektronische zegels</t>
        </is>
      </c>
      <c r="BW421" s="2" t="inlineStr">
        <is>
          <t>3</t>
        </is>
      </c>
      <c r="BX421" s="2" t="inlineStr">
        <is>
          <t/>
        </is>
      </c>
      <c r="BY421" t="inlineStr">
        <is>
          <t>elektronische attestering of reeks attesteringen die valideringsgegevens van elektronische zegels aan een rechtspersoon verbindt en de naam van die rechtspersoon bevestigt</t>
        </is>
      </c>
      <c r="BZ421" s="2" t="inlineStr">
        <is>
          <t>certyfikat pieczęci elektronicznej</t>
        </is>
      </c>
      <c r="CA421" s="2" t="inlineStr">
        <is>
          <t>3</t>
        </is>
      </c>
      <c r="CB421" s="2" t="inlineStr">
        <is>
          <t/>
        </is>
      </c>
      <c r="CC421" t="inlineStr">
        <is>
          <t>poświadczenie elektroniczne, które łączy dane służące do walidacji pieczęci elektronicznej z osobą prawną i potwierdza nazwę tej osoby</t>
        </is>
      </c>
      <c r="CD421" s="2" t="inlineStr">
        <is>
          <t>certificado de selo eletrónico</t>
        </is>
      </c>
      <c r="CE421" s="2" t="inlineStr">
        <is>
          <t>3</t>
        </is>
      </c>
      <c r="CF421" s="2" t="inlineStr">
        <is>
          <t/>
        </is>
      </c>
      <c r="CG421" t="inlineStr">
        <is>
          <t>Atestado eletrónico que associa os dados de validação do selo eletrónico a uma pessoa coletiva e confirma o seu nome.</t>
        </is>
      </c>
      <c r="CH421" s="2" t="inlineStr">
        <is>
          <t>certificat pentru sigiliul electronic</t>
        </is>
      </c>
      <c r="CI421" s="2" t="inlineStr">
        <is>
          <t>3</t>
        </is>
      </c>
      <c r="CJ421" s="2" t="inlineStr">
        <is>
          <t/>
        </is>
      </c>
      <c r="CK421" t="inlineStr">
        <is>
          <t>o atestare electronică sau un set de atestări care face legătura între 
datele de validare a sigiliului electronic și o persoană juridică și 
care confirmă numele persoanei respective</t>
        </is>
      </c>
      <c r="CL421" s="2" t="inlineStr">
        <is>
          <t>certifikát pre elektronickú pečať</t>
        </is>
      </c>
      <c r="CM421" s="2" t="inlineStr">
        <is>
          <t>3</t>
        </is>
      </c>
      <c r="CN421" s="2" t="inlineStr">
        <is>
          <t/>
        </is>
      </c>
      <c r="CO421" t="inlineStr">
        <is>
          <t>elektronické osvedčenie alebo súbor osvedčení, ktoré alebo ktorý spája údaje na validáciu elektronickej pečate s právnickou osobou a potvrdzuje jej názov</t>
        </is>
      </c>
      <c r="CP421" s="2" t="inlineStr">
        <is>
          <t>potrdilo za elektronski žig</t>
        </is>
      </c>
      <c r="CQ421" s="2" t="inlineStr">
        <is>
          <t>3</t>
        </is>
      </c>
      <c r="CR421" s="2" t="inlineStr">
        <is>
          <t/>
        </is>
      </c>
      <c r="CS421" t="inlineStr">
        <is>
          <t>&lt;div&gt;elektronsko potrdilo ali sklop potrdil, ki povezuje &lt;a href="https://iate.europa.eu/entry/result/3546883/sl" target="_blank"&gt;podatke za potrjevanje&lt;/a&gt; veljavnosti &lt;a href="https://iate.europa.eu/entry/result/3546964/sl" target="_blank"&gt;elektronskega žiga&lt;/a&gt; s &lt;a href="https://iate.europa.eu/entry/result/773955/sl" target="_blank"&gt;pravno osebo&lt;/a&gt; in potrjuje ime te osebe&lt;br&gt;&lt;/div&gt;</t>
        </is>
      </c>
      <c r="CT421" s="2" t="inlineStr">
        <is>
          <t>certifikat för elektroniska stämplar</t>
        </is>
      </c>
      <c r="CU421" s="2" t="inlineStr">
        <is>
          <t>3</t>
        </is>
      </c>
      <c r="CV421" s="2" t="inlineStr">
        <is>
          <t/>
        </is>
      </c>
      <c r="CW421" t="inlineStr">
        <is>
          <t>elektroniskt intyg eller en uppsättning intyg som kopplar valideringsuppgifter för en elektronisk stämpel till en juridisk person och bekräftar namnet på den personen.”</t>
        </is>
      </c>
    </row>
    <row r="422">
      <c r="A422" s="1" t="str">
        <f>HYPERLINK("https://iate.europa.eu/entry/result/3599575/all", "3599575")</f>
        <v>3599575</v>
      </c>
      <c r="B422" t="inlineStr">
        <is>
          <t>TRADE</t>
        </is>
      </c>
      <c r="C422" t="inlineStr">
        <is>
          <t>TRADE|marketing|commercial transaction|sale|distance selling|electronic commerce|electronic signature</t>
        </is>
      </c>
      <c r="D422" t="inlineStr">
        <is>
          <t>yes</t>
        </is>
      </c>
      <c r="E422" t="inlineStr">
        <is>
          <t/>
        </is>
      </c>
      <c r="F422" s="2" t="inlineStr">
        <is>
          <t>удостоверение за електронен подпис</t>
        </is>
      </c>
      <c r="G422" s="2" t="inlineStr">
        <is>
          <t>3</t>
        </is>
      </c>
      <c r="H422" s="2" t="inlineStr">
        <is>
          <t/>
        </is>
      </c>
      <c r="I422" t="inlineStr">
        <is>
          <t>електронно удостоверение или набор от удостоверения, които свързват данните за валидиране на електронен подпис с физическо лице и потвърждават най-малко името или псевдонима на това лице</t>
        </is>
      </c>
      <c r="J422" s="2" t="inlineStr">
        <is>
          <t>certifikát pro elektronický podpis</t>
        </is>
      </c>
      <c r="K422" s="2" t="inlineStr">
        <is>
          <t>3</t>
        </is>
      </c>
      <c r="L422" s="2" t="inlineStr">
        <is>
          <t/>
        </is>
      </c>
      <c r="M422" t="inlineStr">
        <is>
          <t>elektronické potvrzení nebo soubor potvrzení, které spojují&lt;a href="https://iate.europa.eu/entry/result/3546883/cs" target="_blank"&gt; data pro ověřování platnosti&lt;/a&gt; &lt;a href="https://iate.europa.eu/entry/result/1068875/cs" target="_blank"&gt;elektronických podpisů&lt;/a&gt; s určitou fyzickou osobou a potvrzují
alespoň jméno nebo pseudonym této osoby</t>
        </is>
      </c>
      <c r="N422" s="2" t="inlineStr">
        <is>
          <t>certifikat for elektronisk signatur</t>
        </is>
      </c>
      <c r="O422" s="2" t="inlineStr">
        <is>
          <t>3</t>
        </is>
      </c>
      <c r="P422" s="2" t="inlineStr">
        <is>
          <t/>
        </is>
      </c>
      <c r="Q422" t="inlineStr">
        <is>
          <t>elektronisk attestering eller sæt af attesteringer, som knytter elektroniske signaturvalideringsdata til en &lt;a href="https://iate.europa.eu/entry/result/773956/da" target="_blank"&gt;fysisk person&lt;/a&gt; og som minimum bekræfter denne persons navn eller pseudonym</t>
        </is>
      </c>
      <c r="R422" s="2" t="inlineStr">
        <is>
          <t>Zertifikat für elektronische Signaturen</t>
        </is>
      </c>
      <c r="S422" s="2" t="inlineStr">
        <is>
          <t>3</t>
        </is>
      </c>
      <c r="T422" s="2" t="inlineStr">
        <is>
          <t/>
        </is>
      </c>
      <c r="U422" t="inlineStr">
        <is>
          <t>elektronische Bescheinigung oder ein Satz elektronischer Bescheinigungen, die bzw. der elektronische Signaturvalidierungsdaten mit einer natürlichen Person verknüpft und mindestens den Namen oder das Pseudonym dieser Person bestätigt</t>
        </is>
      </c>
      <c r="V422" s="2" t="inlineStr">
        <is>
          <t>πιστοποιητικό ηλεκτρονικής υπογραφής</t>
        </is>
      </c>
      <c r="W422" s="2" t="inlineStr">
        <is>
          <t>3</t>
        </is>
      </c>
      <c r="X422" s="2" t="inlineStr">
        <is>
          <t/>
        </is>
      </c>
      <c r="Y422" t="inlineStr">
        <is>
          <t>ηλεκτρονική βεβαίωση ή σύνολο βεβαιώσεων που συνδέει τα &lt;a href="https://iate.europa.eu/entry/result/3546883/en-el" target="_blank"&gt;δεδομένα επικύρωσης&lt;/a&gt; &lt;a href="https://iate.europa.eu/entry/result/1068875/en-el" target="_blank"&gt;ηλεκτρονικής υπογραφής&lt;/a&gt; με φυσικό πρόσωπο και επιβεβαιώνει τουλάχιστον το όνομα ή το ψευδώνυμο του εν λόγω προσώπου</t>
        </is>
      </c>
      <c r="Z422" s="2" t="inlineStr">
        <is>
          <t>certificate for electronic signature</t>
        </is>
      </c>
      <c r="AA422" s="2" t="inlineStr">
        <is>
          <t>3</t>
        </is>
      </c>
      <c r="AB422" s="2" t="inlineStr">
        <is>
          <t/>
        </is>
      </c>
      <c r="AC422" t="inlineStr">
        <is>
          <t>electronic attestation or set of attestations which links &lt;a href="https://iate.europa.eu/entry/result/1068875/en" target="_blank"&gt;electronic signature&lt;/a&gt; &lt;a href="https://iate.europa.eu/entry/result/3546883/en" target="_blank"&gt;validation data&lt;/a&gt; to a natural person and confirms at least the name or the pseudonym of that person</t>
        </is>
      </c>
      <c r="AD422" s="2" t="inlineStr">
        <is>
          <t>certificado de firma electrónica</t>
        </is>
      </c>
      <c r="AE422" s="2" t="inlineStr">
        <is>
          <t>3</t>
        </is>
      </c>
      <c r="AF422" s="2" t="inlineStr">
        <is>
          <t/>
        </is>
      </c>
      <c r="AG422" t="inlineStr">
        <is>
          <t>Declaración electrónica que 
vincula los &lt;a href="https://iate.europa.eu/entry/result/3546883/es" target="_blank"&gt;datos de validación&lt;/a&gt; de una &lt;a href="https://iate.europa.eu/entry/result/1068875/es" target="_blank"&gt;firma &lt;/a&gt;con una persona física y 
confirma, al menos, el nombre o el seudónimo de esa persona.</t>
        </is>
      </c>
      <c r="AH422" s="2" t="inlineStr">
        <is>
          <t>e-allkirja sertifikaat</t>
        </is>
      </c>
      <c r="AI422" s="2" t="inlineStr">
        <is>
          <t>3</t>
        </is>
      </c>
      <c r="AJ422" s="2" t="inlineStr">
        <is>
          <t/>
        </is>
      </c>
      <c r="AK422" t="inlineStr">
        <is>
          <t>elektrooniline dokument või dokumentide kogum, mis seob &lt;i&gt;e-allkirja&lt;/i&gt; &lt;a href="/entry/result/1068875/all" id="ENTRY_TO_ENTRY_CONVERTER" target="_blank"&gt;IATE:1068875&lt;/a&gt; &lt;i&gt;valideerimise andmed &lt;/i&gt;&lt;a href="/entry/result/3546883/all" id="ENTRY_TO_ENTRY_CONVERTER" target="_blank"&gt;IATE:3546883&lt;/a&gt; füüsilise isikuga ja kinnitab vähemalt selle isiku nime või varjunime</t>
        </is>
      </c>
      <c r="AL422" s="2" t="inlineStr">
        <is>
          <t>sähköisen allekirjoituksen varmenne</t>
        </is>
      </c>
      <c r="AM422" s="2" t="inlineStr">
        <is>
          <t>3</t>
        </is>
      </c>
      <c r="AN422" s="2" t="inlineStr">
        <is>
          <t/>
        </is>
      </c>
      <c r="AO422" t="inlineStr">
        <is>
          <t>sähköinen todistus tai todistusten joukko, joka liittää sähköisen allekirjoituksen validointitiedot luonnolliseen henkilöön ja vahvistaa vähintään kyseisen henkilön nimen tai salanimen</t>
        </is>
      </c>
      <c r="AP422" s="2" t="inlineStr">
        <is>
          <t>certificat de signature électronique</t>
        </is>
      </c>
      <c r="AQ422" s="2" t="inlineStr">
        <is>
          <t>3</t>
        </is>
      </c>
      <c r="AR422" s="2" t="inlineStr">
        <is>
          <t/>
        </is>
      </c>
      <c r="AS422" t="inlineStr">
        <is>
          <t>attestation électronique ou 
ensemble d’attestations qui associe les données de validation d’une 
signature électronique à une personne physique et confirme au moins le 
nom ou le pseudonyme de cette personne</t>
        </is>
      </c>
      <c r="AT422" s="2" t="inlineStr">
        <is>
          <t>deimhniú le haghaidh ríomhshíniú</t>
        </is>
      </c>
      <c r="AU422" s="2" t="inlineStr">
        <is>
          <t>3</t>
        </is>
      </c>
      <c r="AV422" s="2" t="inlineStr">
        <is>
          <t/>
        </is>
      </c>
      <c r="AW422" t="inlineStr">
        <is>
          <t>ríomhdhearbhú a dhéanann sonraí bailíochtaithe ríomhshínithe a nascadh le duine nádúrtha agus lena ndearbhaítear ar a laghad ainm nó ainm bréige an duine sin</t>
        </is>
      </c>
      <c r="AX422" s="2" t="inlineStr">
        <is>
          <t>certifikat za elektronički potpis</t>
        </is>
      </c>
      <c r="AY422" s="2" t="inlineStr">
        <is>
          <t>3</t>
        </is>
      </c>
      <c r="AZ422" s="2" t="inlineStr">
        <is>
          <t/>
        </is>
      </c>
      <c r="BA422" t="inlineStr">
        <is>
          <t>elektronička potvrda koja povezuje podatke za validaciju elektroničkog potpisa s fizičkom osobom i potvrđuje barem ime ili pseudonim te osobe</t>
        </is>
      </c>
      <c r="BB422" s="2" t="inlineStr">
        <is>
          <t>elektronikus aláírás tanúsítványa</t>
        </is>
      </c>
      <c r="BC422" s="2" t="inlineStr">
        <is>
          <t>4</t>
        </is>
      </c>
      <c r="BD422" s="2" t="inlineStr">
        <is>
          <t/>
        </is>
      </c>
      <c r="BE422" t="inlineStr">
        <is>
          <t>olyan elektronikus igazolás vagy igazoláskészlet, amely az elektronikus 
aláírást érvényesítő adatokat egy természetes személyhez kapcsolja, és 
igazolja legalább az érintett személy nevét vagy álnevét</t>
        </is>
      </c>
      <c r="BF422" s="2" t="inlineStr">
        <is>
          <t>certificato di firma elettronica</t>
        </is>
      </c>
      <c r="BG422" s="2" t="inlineStr">
        <is>
          <t>3</t>
        </is>
      </c>
      <c r="BH422" s="2" t="inlineStr">
        <is>
          <t/>
        </is>
      </c>
      <c r="BI422" t="inlineStr">
        <is>
          <t>attestato elettronico o un insieme di attestati elettronici che collega i dati di convalida di una firma elettronica a una persona fisica e conferma almeno il nome o lo pseudonimo di tale persona</t>
        </is>
      </c>
      <c r="BJ422" s="2" t="inlineStr">
        <is>
          <t>elektroninio parašo sertifikatas</t>
        </is>
      </c>
      <c r="BK422" s="2" t="inlineStr">
        <is>
          <t>3</t>
        </is>
      </c>
      <c r="BL422" s="2" t="inlineStr">
        <is>
          <t/>
        </is>
      </c>
      <c r="BM422" t="inlineStr">
        <is>
          <t>elektroninis liudijimas, kuriuo elektroninio parašo patvirtinimo duomenys susiejami su fiziniu asmeniu ir kuriuo patvirtinamas bent to asmens vardas ir pavardė arba slapyvardis</t>
        </is>
      </c>
      <c r="BN422" s="2" t="inlineStr">
        <is>
          <t>elektroniskā paraksta sertifikāts</t>
        </is>
      </c>
      <c r="BO422" s="2" t="inlineStr">
        <is>
          <t>3</t>
        </is>
      </c>
      <c r="BP422" s="2" t="inlineStr">
        <is>
          <t/>
        </is>
      </c>
      <c r="BQ422" t="inlineStr">
        <is>
          <t>elektronisks apliecinājums, kas saista elektroniskā paraksta validācijas datus ar fizisku personu un apliecina vismaz minētās personas vārdu vai pseidonīmu</t>
        </is>
      </c>
      <c r="BR422" s="2" t="inlineStr">
        <is>
          <t>ċertifikat għall-firma elettronika</t>
        </is>
      </c>
      <c r="BS422" s="2" t="inlineStr">
        <is>
          <t>3</t>
        </is>
      </c>
      <c r="BT422" s="2" t="inlineStr">
        <is>
          <t/>
        </is>
      </c>
      <c r="BU422" t="inlineStr">
        <is>
          <t>attestazzjoni elettronika jew sett ta’
attestazzjonijiet li jikkollegaw &lt;i&gt;data&lt;/i&gt; dwar il-validazzjoni ta’ firma
elettronika ma’ persuna fiżika u jikkonfermaw mill-inqas l-isem jew
il-psewdonimu ta’ dik il-persuna</t>
        </is>
      </c>
      <c r="BV422" s="2" t="inlineStr">
        <is>
          <t>certificaat voor elektronische handtekeningen</t>
        </is>
      </c>
      <c r="BW422" s="2" t="inlineStr">
        <is>
          <t>3</t>
        </is>
      </c>
      <c r="BX422" s="2" t="inlineStr">
        <is>
          <t/>
        </is>
      </c>
      <c r="BY422" t="inlineStr">
        <is>
          <t>elektronische attestering of reeks attesteringen die valideringsgegevens voor elektronische handtekeningen aan een natuurlijke persoon koppelt en ten minste de naam of het pseudoniem van die persoon bevestigt</t>
        </is>
      </c>
      <c r="BZ422" s="2" t="inlineStr">
        <is>
          <t>certyfikat podpisu elektronicznego</t>
        </is>
      </c>
      <c r="CA422" s="2" t="inlineStr">
        <is>
          <t>3</t>
        </is>
      </c>
      <c r="CB422" s="2" t="inlineStr">
        <is>
          <t/>
        </is>
      </c>
      <c r="CC422" t="inlineStr">
        <is>
          <t>poświadczenie elektroniczne, które przyporządkowuje dane służące do walidacji podpisu elektronicznego do osoby fizycznej i potwierdza co najmniej imię i nazwisko lub pseudonim tej osoby</t>
        </is>
      </c>
      <c r="CD422" s="2" t="inlineStr">
        <is>
          <t>certificado de assinatura eletrónica</t>
        </is>
      </c>
      <c r="CE422" s="2" t="inlineStr">
        <is>
          <t>3</t>
        </is>
      </c>
      <c r="CF422" s="2" t="inlineStr">
        <is>
          <t/>
        </is>
      </c>
      <c r="CG422" t="inlineStr">
        <is>
          <t>Atestado eletrónico ou conjunto de atestados que associa os dados de validação da assinatura
eletrónica a uma pessoa singular e confirma, pelo menos, o seu nome ou pseudónimo.</t>
        </is>
      </c>
      <c r="CH422" s="2" t="inlineStr">
        <is>
          <t>certificat pentru semnătura electronică</t>
        </is>
      </c>
      <c r="CI422" s="2" t="inlineStr">
        <is>
          <t>3</t>
        </is>
      </c>
      <c r="CJ422" s="2" t="inlineStr">
        <is>
          <t/>
        </is>
      </c>
      <c r="CK422" t="inlineStr">
        <is>
          <t>o atestare electronică sau un set de atestări care face legătura între 
datele de validare a semnăturii electronice și o persoană fizică și care
 confirmă cel puțin numele sau pseudonimul persoanei respective</t>
        </is>
      </c>
      <c r="CL422" s="2" t="inlineStr">
        <is>
          <t>certifikát pre elektronický podpis</t>
        </is>
      </c>
      <c r="CM422" s="2" t="inlineStr">
        <is>
          <t>3</t>
        </is>
      </c>
      <c r="CN422" s="2" t="inlineStr">
        <is>
          <t/>
        </is>
      </c>
      <c r="CO422" t="inlineStr">
        <is>
          <t>elektronické osvedčenie alebo súbor osvedčení, ktoré alebo ktorý spája &lt;a href="https://iate.europa.eu/entry/result/3546883/sk" target="_blank"&gt;údaje na validáciu&lt;/a&gt; &lt;a href="https://iate.europa.eu/entry/result/1068875/sk" target="_blank"&gt;elektronického podpisu&lt;/a&gt; s fyzickou osobou a potvrdzuje aspoň jej meno alebo pseudonym</t>
        </is>
      </c>
      <c r="CP422" s="2" t="inlineStr">
        <is>
          <t>potrdilo za elektronski podpis</t>
        </is>
      </c>
      <c r="CQ422" s="2" t="inlineStr">
        <is>
          <t>3</t>
        </is>
      </c>
      <c r="CR422" s="2" t="inlineStr">
        <is>
          <t/>
        </is>
      </c>
      <c r="CS422" t="inlineStr">
        <is>
          <t>elektronsko potrdilo ali sklop potrdil, ki povezuje &lt;a href="https://iate.europa.eu/entry/result/3546883/sl" target="_blank"&gt;podatke za potrjevanje&lt;/a&gt; veljavnosti&lt;a href="https://iate.europa.eu/entry/result/1068875/sl" target="_blank"&gt; elektronskega podpisa&lt;/a&gt; s fizično osebo in potrjuje vsaj ime ali psevdonim te osebe</t>
        </is>
      </c>
      <c r="CT422" s="2" t="inlineStr">
        <is>
          <t>certifikat för elektroniska underskrifter</t>
        </is>
      </c>
      <c r="CU422" s="2" t="inlineStr">
        <is>
          <t>3</t>
        </is>
      </c>
      <c r="CV422" s="2" t="inlineStr">
        <is>
          <t/>
        </is>
      </c>
      <c r="CW422" t="inlineStr">
        <is>
          <t>elektroniskt intyg eller en uppsättning intyg som kopplar &lt;a href="https://iate.europa.eu/entry/result/3546883" target="_blank"&gt;valideringsuppgifter &lt;/a&gt;för en &lt;a href="https://iate.europa.eu/entry/result/1068875" target="_blank"&gt;elektronisk underskrift&lt;/a&gt; till en fysisk person och bekräftar åtminstone namnet eller pseudonymen på den personen</t>
        </is>
      </c>
    </row>
    <row r="423">
      <c r="A423" s="1" t="str">
        <f>HYPERLINK("https://iate.europa.eu/entry/result/3546966/all", "3546966")</f>
        <v>3546966</v>
      </c>
      <c r="B423" t="inlineStr">
        <is>
          <t>EDUCATION AND COMMUNICATIONS</t>
        </is>
      </c>
      <c r="C423" t="inlineStr">
        <is>
          <t>EDUCATION AND COMMUNICATIONS|communications|communications systems;EDUCATION AND COMMUNICATIONS|information technology and data processing</t>
        </is>
      </c>
      <c r="D423" t="inlineStr">
        <is>
          <t>yes</t>
        </is>
      </c>
      <c r="E423" t="inlineStr">
        <is>
          <t/>
        </is>
      </c>
      <c r="F423" s="2" t="inlineStr">
        <is>
          <t>квалифицирано удостоверение за електронен печат</t>
        </is>
      </c>
      <c r="G423" s="2" t="inlineStr">
        <is>
          <t>3</t>
        </is>
      </c>
      <c r="H423" s="2" t="inlineStr">
        <is>
          <t/>
        </is>
      </c>
      <c r="I423" t="inlineStr">
        <is>
          <t>удостоверение за 
&lt;i&gt;електронен печат&lt;/i&gt;, което се издава от доставчик на квалифицирани удостоверителни услуги и отговаря на изискванията, предвидени в приложение III към Регламент (ЕС) №910/2014</t>
        </is>
      </c>
      <c r="J423" s="2" t="inlineStr">
        <is>
          <t>kvalifikovaný certifikát pro elektronickou pečeť</t>
        </is>
      </c>
      <c r="K423" s="2" t="inlineStr">
        <is>
          <t>3</t>
        </is>
      </c>
      <c r="L423" s="2" t="inlineStr">
        <is>
          <t/>
        </is>
      </c>
      <c r="M423" t="inlineStr">
        <is>
          <t>certifikát pro 
&lt;i&gt;elektronickou pečeť&lt;/i&gt; [ &lt;a href="/entry/result/3546964/all" id="ENTRY_TO_ENTRY_CONVERTER" target="_blank"&gt;IATE:3546964&lt;/a&gt; ], který je vydán kvalifikovaným poskytovatelem služeb vytvářejících důvěru a splňuje požadavky stanovené v příloze III níže uvedeného nařízení</t>
        </is>
      </c>
      <c r="N423" s="2" t="inlineStr">
        <is>
          <t>kvalificeret certifikat for elektronisk segl|
kvalificeret certifikat for elektroniske segl</t>
        </is>
      </c>
      <c r="O423" s="2" t="inlineStr">
        <is>
          <t>3|
3</t>
        </is>
      </c>
      <c r="P423" s="2" t="inlineStr">
        <is>
          <t>|
admitted</t>
        </is>
      </c>
      <c r="Q423" t="inlineStr">
        <is>
          <t>&lt;div&gt;certifikat for et &lt;a href="https://iate.europa.eu/entry/result/3546964/da" target="_blank"&gt;elektronisk segl&lt;/a&gt;, som er udstedt af en &lt;a href="https://iate.europa.eu/entry/result/3599650/da" target="_blank"&gt;kvalificeret tillidstjenesteudbyder&lt;/a&gt; og opfylder kravene i bilag III til forordning (EU) nr. 910/2014&lt;br&gt;&lt;/div&gt;</t>
        </is>
      </c>
      <c r="R423" s="2" t="inlineStr">
        <is>
          <t>qualifiziertes Zertifikat für elektronische Siegel</t>
        </is>
      </c>
      <c r="S423" s="2" t="inlineStr">
        <is>
          <t>3</t>
        </is>
      </c>
      <c r="T423" s="2" t="inlineStr">
        <is>
          <t/>
        </is>
      </c>
      <c r="U423" t="inlineStr">
        <is>
          <t/>
        </is>
      </c>
      <c r="V423" s="2" t="inlineStr">
        <is>
          <t>αναγνωρισμένο πιστοποιητικό ηλεκτρονικής σφραγίδας|
εγκεκριμένο πιστοποιητικό ηλεκτρονικής σφραγίδας</t>
        </is>
      </c>
      <c r="W423" s="2" t="inlineStr">
        <is>
          <t>3|
3</t>
        </is>
      </c>
      <c r="X423" s="2" t="inlineStr">
        <is>
          <t xml:space="preserve">|
</t>
        </is>
      </c>
      <c r="Y423" t="inlineStr">
        <is>
          <t>«εγκεκριμένο πιστοποιητικό ηλεκτρονικής σφραγίδας»: πιστοποιητικό ηλεκτρονικής σφραγίδας που εκδίδεται από εγκεκριμένο πάροχο υπηρεσιών εμπιστοσύνης και πληροί τις οριζόμενες στο παράρτημα III απαιτήσεις·</t>
        </is>
      </c>
      <c r="Z423" s="2" t="inlineStr">
        <is>
          <t>qualified certificate for electronic seal</t>
        </is>
      </c>
      <c r="AA423" s="2" t="inlineStr">
        <is>
          <t>3</t>
        </is>
      </c>
      <c r="AB423" s="2" t="inlineStr">
        <is>
          <t/>
        </is>
      </c>
      <c r="AC423" t="inlineStr">
        <is>
          <t>certificate for an electronic seal 
&lt;sup&gt;1&lt;/sup&gt;, that is issued by a qualified trust service provider and meets the requirements laid down in Annex III of Regulation (EU) No 910/2014 
&lt;p&gt;&lt;sup&gt;1&lt;/sup&gt;electronic seal [ &lt;a href="/entry/result/3546964/all" id="ENTRY_TO_ENTRY_CONVERTER" target="_blank"&gt;IATE:3546964&lt;/a&gt; ]&lt;/p&gt;</t>
        </is>
      </c>
      <c r="AD423" s="2" t="inlineStr">
        <is>
          <t>certificado cualificado de sello electrónico</t>
        </is>
      </c>
      <c r="AE423" s="2" t="inlineStr">
        <is>
          <t>3</t>
        </is>
      </c>
      <c r="AF423" s="2" t="inlineStr">
        <is>
          <t/>
        </is>
      </c>
      <c r="AG423" t="inlineStr">
        <is>
          <t>Declaración que se utiliza para respaldar un sello electrónico [ &lt;a href="/entry/result/3546964/all" id="ENTRY_TO_ENTRY_CONVERTER" target="_blank"&gt;IATE:3546964&lt;/a&gt; ], está expedida por un proveedor de servicios de confianza cualificado y cumple los requisitos establecidos en la legislación aplicable.</t>
        </is>
      </c>
      <c r="AH423" s="2" t="inlineStr">
        <is>
          <t>e-templi kvalifitseeritud sertifikaat</t>
        </is>
      </c>
      <c r="AI423" s="2" t="inlineStr">
        <is>
          <t>3</t>
        </is>
      </c>
      <c r="AJ423" s="2" t="inlineStr">
        <is>
          <t/>
        </is>
      </c>
      <c r="AK423" t="inlineStr">
        <is>
          <t>tõend, mida kasutatakse 
&lt;i&gt;e-templi&lt;/i&gt; [ &lt;a href="/entry/result/3546964/all" id="ENTRY_TO_ENTRY_CONVERTER" target="_blank"&gt;IATE:3546964&lt;/a&gt; ] toetamiseks, mille väljastab kvalifitseeritud usaldusteenuse osutaja ja mis vastab /õigusaktides/ sätestatud nõuetele</t>
        </is>
      </c>
      <c r="AL423" s="2" t="inlineStr">
        <is>
          <t>sähköisen leiman hyväksytty varmenne</t>
        </is>
      </c>
      <c r="AM423" s="2" t="inlineStr">
        <is>
          <t>3</t>
        </is>
      </c>
      <c r="AN423" s="2" t="inlineStr">
        <is>
          <t/>
        </is>
      </c>
      <c r="AO423" t="inlineStr">
        <is>
          <t>sähköisen leiman varmenne, jonka on myöntänyt hyväksytty luottamuspalvelujen tarjoaja ja joka täyttää asetuksen liitteessä III säädetyt vaatimukset</t>
        </is>
      </c>
      <c r="AP423" s="2" t="inlineStr">
        <is>
          <t>certificat qualifié de cachet électronique</t>
        </is>
      </c>
      <c r="AQ423" s="2" t="inlineStr">
        <is>
          <t>3</t>
        </is>
      </c>
      <c r="AR423" s="2" t="inlineStr">
        <is>
          <t/>
        </is>
      </c>
      <c r="AS423" t="inlineStr">
        <is>
          <t>certificat de cachet électronique, qui est délivré par un prestataire de services de confiance qualifié et qui satisfait aux exigences fixées à l’annexe III du règlement (UE) n° 910/2014</t>
        </is>
      </c>
      <c r="AT423" s="2" t="inlineStr">
        <is>
          <t>deimhniú cáilithe le haghaidh ríomhshéala</t>
        </is>
      </c>
      <c r="AU423" s="2" t="inlineStr">
        <is>
          <t>3</t>
        </is>
      </c>
      <c r="AV423" s="2" t="inlineStr">
        <is>
          <t/>
        </is>
      </c>
      <c r="AW423" t="inlineStr">
        <is>
          <t/>
        </is>
      </c>
      <c r="AX423" s="2" t="inlineStr">
        <is>
          <t>kvalificirani certifikat za elektronički pečat</t>
        </is>
      </c>
      <c r="AY423" s="2" t="inlineStr">
        <is>
          <t>2</t>
        </is>
      </c>
      <c r="AZ423" s="2" t="inlineStr">
        <is>
          <t/>
        </is>
      </c>
      <c r="BA423" t="inlineStr">
        <is>
          <t>certifikat za elektronički pečat koji izdaje kvalificirani pružatelj usluge povjerenja i koji ispunjava zahtjeve određene u Prilogu III.</t>
        </is>
      </c>
      <c r="BB423" s="2" t="inlineStr">
        <is>
          <t>elektronikus bélyegző minősített tanúsítványa</t>
        </is>
      </c>
      <c r="BC423" s="2" t="inlineStr">
        <is>
          <t>4</t>
        </is>
      </c>
      <c r="BD423" s="2" t="inlineStr">
        <is>
          <t/>
        </is>
      </c>
      <c r="BE423" t="inlineStr">
        <is>
          <t>&lt;i&gt;elektronikus bélyegző&lt;/i&gt; [ &lt;a href="/entry/result/3546964/all" id="ENTRY_TO_ENTRY_CONVERTER" target="_blank"&gt;IATE:3546964&lt;/a&gt; ] olyan tanúsítványa, amelyet minősített bizalmi szolgáltató bocsát ki; és amely megfelel a III. mellékletben megállapított követelményeknek</t>
        </is>
      </c>
      <c r="BF423" s="2" t="inlineStr">
        <is>
          <t>certificato qualificato di sigillo elettronico</t>
        </is>
      </c>
      <c r="BG423" s="2" t="inlineStr">
        <is>
          <t>3</t>
        </is>
      </c>
      <c r="BH423" s="2" t="inlineStr">
        <is>
          <t/>
        </is>
      </c>
      <c r="BI423" t="inlineStr">
        <is>
          <t>certificato di 
&lt;i&gt;sigillo elettronico&lt;/i&gt; [ &lt;a href="/entry/result/3546964/all" id="ENTRY_TO_ENTRY_CONVERTER" target="_blank"&gt;IATE:3546964&lt;/a&gt; ] che è rilasciato da un prestatore di servizi fiduciari qualificato ed è conforme ai requisiti di cui all’allegato III del regolamento (UE) n. 910/2014, &lt;a href="http://eur-lex.europa.eu/legal-content/IT/TXT/?uri=CELEX:32014R0910" target="_blank"&gt;CELEX:32014R0910/IT&lt;/a&gt;</t>
        </is>
      </c>
      <c r="BJ423" s="2" t="inlineStr">
        <is>
          <t>kvalifikuotas elektroninio spaudo sertifikatas</t>
        </is>
      </c>
      <c r="BK423" s="2" t="inlineStr">
        <is>
          <t>3</t>
        </is>
      </c>
      <c r="BL423" s="2" t="inlineStr">
        <is>
          <t/>
        </is>
      </c>
      <c r="BM423" t="inlineStr">
        <is>
          <t>elektroninio spaudo (&lt;a href="/entry/result/3546964/all" id="ENTRY_TO_ENTRY_CONVERTER" target="_blank"&gt;IATE:3546964&lt;/a&gt; ) sertifikatas, kurį išduoda kvalifikuotas patikimumo užtikrinimo paslaugų teikėjas ir kuris atitinka Reglamento (ES) Nr. 910/2014 III priede nustatytus reikalavimus</t>
        </is>
      </c>
      <c r="BN423" s="2" t="inlineStr">
        <is>
          <t>kvalificēts elektroniskā zīmoga sertifikāts</t>
        </is>
      </c>
      <c r="BO423" s="2" t="inlineStr">
        <is>
          <t>3</t>
        </is>
      </c>
      <c r="BP423" s="2" t="inlineStr">
        <is>
          <t/>
        </is>
      </c>
      <c r="BQ423" t="inlineStr">
        <is>
          <t>apliecinājums, ko izmanto 
&lt;i&gt;elektronisko zīmogu&lt;/i&gt; [ &lt;a href="/entry/result/3546964/all" id="ENTRY_TO_ENTRY_CONVERTER" target="_blank"&gt;IATE:3546964&lt;/a&gt; ] apliecināšanai, ko izsniedz kvalificēts uzticamības pakalpojumu sniedzējs un kas atbilst &lt;a href="http://eur-lex.europa.eu/legal-content/LV/TXT/?uri=CELEX:52012PC0238" target="_blank"&gt;CELEX:52012PC0238/LV&lt;/a&gt; III pielikumā noteiktajām prasībām</t>
        </is>
      </c>
      <c r="BR423" s="2" t="inlineStr">
        <is>
          <t>ċertifikat kwalifikat għas-siġill elettroniku</t>
        </is>
      </c>
      <c r="BS423" s="2" t="inlineStr">
        <is>
          <t>3</t>
        </is>
      </c>
      <c r="BT423" s="2" t="inlineStr">
        <is>
          <t/>
        </is>
      </c>
      <c r="BU423" t="inlineStr">
        <is>
          <t>attestazzjoni elettronika li tikkollega &lt;i&gt;data &lt;/i&gt;ta’ validazzjoni ta’ siġill elettroniku ma’ persuna fiżika u tikkonferma l-isem ta’ dik il-persuna</t>
        </is>
      </c>
      <c r="BV423" s="2" t="inlineStr">
        <is>
          <t>gekwalificeerd certificaat voor elektronische zegels</t>
        </is>
      </c>
      <c r="BW423" s="2" t="inlineStr">
        <is>
          <t>3</t>
        </is>
      </c>
      <c r="BX423" s="2" t="inlineStr">
        <is>
          <t/>
        </is>
      </c>
      <c r="BY423" t="inlineStr">
        <is>
          <t>certificaat voor een elektronische zegel dat is afgegeven door een gekwalificeerde verlener van vertrouwensdiensten en voldoet aan de eisen van bijlage III van Verordening (EU) nr. 910/2014</t>
        </is>
      </c>
      <c r="BZ423" s="2" t="inlineStr">
        <is>
          <t>kwalifikowany certyfikat pieczęci elektronicznej</t>
        </is>
      </c>
      <c r="CA423" s="2" t="inlineStr">
        <is>
          <t>3</t>
        </is>
      </c>
      <c r="CB423" s="2" t="inlineStr">
        <is>
          <t/>
        </is>
      </c>
      <c r="CC423" t="inlineStr">
        <is>
          <t>certyfikat pieczęci elektronicznej, który jest wydawany przez kwalifikowanego dostawcę usług zaufania i spełnia wymogi określone w załączniku III</t>
        </is>
      </c>
      <c r="CD423" s="2" t="inlineStr">
        <is>
          <t>certificado qualificado de selo eletrónico</t>
        </is>
      </c>
      <c r="CE423" s="2" t="inlineStr">
        <is>
          <t>3</t>
        </is>
      </c>
      <c r="CF423" s="2" t="inlineStr">
        <is>
          <t/>
        </is>
      </c>
      <c r="CG423" t="inlineStr">
        <is>
          <t>Certificado de selo eletrónico emitido por um prestador qualificado de serviços de confiança que satisfaça os requisitos estabelecidos no anexo III do Regulamento (UE) n.º 910/2014.</t>
        </is>
      </c>
      <c r="CH423" s="2" t="inlineStr">
        <is>
          <t>certificat calificat pentru semnături electronice</t>
        </is>
      </c>
      <c r="CI423" s="2" t="inlineStr">
        <is>
          <t>3</t>
        </is>
      </c>
      <c r="CJ423" s="2" t="inlineStr">
        <is>
          <t/>
        </is>
      </c>
      <c r="CK423" t="inlineStr">
        <is>
          <t/>
        </is>
      </c>
      <c r="CL423" s="2" t="inlineStr">
        <is>
          <t>kvalifikovaný certifikát pre elektronickú pečať</t>
        </is>
      </c>
      <c r="CM423" s="2" t="inlineStr">
        <is>
          <t>3</t>
        </is>
      </c>
      <c r="CN423" s="2" t="inlineStr">
        <is>
          <t/>
        </is>
      </c>
      <c r="CO423" t="inlineStr">
        <is>
          <t>certifikát pre 
&lt;i&gt;elektronickú pečať&lt;/i&gt; [ &lt;a href="/entry/result/3546964/all" id="ENTRY_TO_ENTRY_CONVERTER" target="_blank"&gt;IATE:3546964&lt;/a&gt;], ktorý vydáva kvalifikovaný poskytovateľ dôveryhodných služieb a ktorý spĺňa požiadavky stanovené v príslušnej legislatíve</t>
        </is>
      </c>
      <c r="CP423" s="2" t="inlineStr">
        <is>
          <t>kvalificirano potrdilo za elektronski žig</t>
        </is>
      </c>
      <c r="CQ423" s="2" t="inlineStr">
        <is>
          <t>3</t>
        </is>
      </c>
      <c r="CR423" s="2" t="inlineStr">
        <is>
          <t/>
        </is>
      </c>
      <c r="CS423" t="inlineStr">
        <is>
          <t>potrdilo za elektronski žig, ki ga izda ponudnik kvalificiranih storitev zaupanja in izpolnjuje zahteve iz Priloge III Uredbe (EU) št. 910/2014</t>
        </is>
      </c>
      <c r="CT423" s="2" t="inlineStr">
        <is>
          <t>kvalificerat certifikat för elektroniska stämplar</t>
        </is>
      </c>
      <c r="CU423" s="2" t="inlineStr">
        <is>
          <t>3</t>
        </is>
      </c>
      <c r="CV423" s="2" t="inlineStr">
        <is>
          <t/>
        </is>
      </c>
      <c r="CW423" t="inlineStr">
        <is>
          <t>ett certifikat för en elektronisk stämpel som utfärdas av en kvalificerad tillhandahållare av betrodda tjänster och uppfyller kraven i bilaga III till &lt;a href="http://eur-lex.europa.eu/legal-content/SV/TXT/?uri=CELEX:32014R0910" target="_blank"&gt;CELEX:32014R0910/SV&lt;/a&gt;</t>
        </is>
      </c>
    </row>
    <row r="424">
      <c r="A424" s="1" t="str">
        <f>HYPERLINK("https://iate.europa.eu/entry/result/3546938/all", "3546938")</f>
        <v>3546938</v>
      </c>
      <c r="B424" t="inlineStr">
        <is>
          <t>EDUCATION AND COMMUNICATIONS</t>
        </is>
      </c>
      <c r="C424" t="inlineStr">
        <is>
          <t>EDUCATION AND COMMUNICATIONS|communications|communications systems;EDUCATION AND COMMUNICATIONS|information technology and data processing</t>
        </is>
      </c>
      <c r="D424" t="inlineStr">
        <is>
          <t>yes</t>
        </is>
      </c>
      <c r="E424" t="inlineStr">
        <is>
          <t/>
        </is>
      </c>
      <c r="F424" s="2" t="inlineStr">
        <is>
          <t>квалифицирано удостоверение за електронен подпис</t>
        </is>
      </c>
      <c r="G424" s="2" t="inlineStr">
        <is>
          <t>3</t>
        </is>
      </c>
      <c r="H424" s="2" t="inlineStr">
        <is>
          <t/>
        </is>
      </c>
      <c r="I424" t="inlineStr">
        <is>
          <t>удостоверение за електронни подписи, което се издава от доставчик на квалифицирани удостоверителни услуги и отговаря на изискванията, предвидени в приложение I към Регламент (ЕС) № 910/2014</t>
        </is>
      </c>
      <c r="J424" s="2" t="inlineStr">
        <is>
          <t>kvalifikovaný certifikát pro elektronický podpis</t>
        </is>
      </c>
      <c r="K424" s="2" t="inlineStr">
        <is>
          <t>3</t>
        </is>
      </c>
      <c r="L424" s="2" t="inlineStr">
        <is>
          <t/>
        </is>
      </c>
      <c r="M424" t="inlineStr">
        <is>
          <t>potvrzení, které se používá na podporu elektronických podpisů a které vydává kvalifikovaný 
&lt;i&gt;poskytovatel služeb vytvářejících důvěru&lt;/i&gt; [ &lt;a href="/entry/result/3556105/all" id="ENTRY_TO_ENTRY_CONVERTER" target="_blank"&gt;IATE:3556105&lt;/a&gt; ]</t>
        </is>
      </c>
      <c r="N424" s="2" t="inlineStr">
        <is>
          <t>kvalificeret certifikat for elektronisk signatur|
kvalificeret certifikat for elektroniske signaturer</t>
        </is>
      </c>
      <c r="O424" s="2" t="inlineStr">
        <is>
          <t>3|
3</t>
        </is>
      </c>
      <c r="P424" s="2" t="inlineStr">
        <is>
          <t>|
admitted</t>
        </is>
      </c>
      <c r="Q424" t="inlineStr">
        <is>
          <t>&lt;div&gt;certifikat for &lt;a href="https://iate.europa.eu/entry/result/1068875/da" target="_blank"&gt;elektroniske signaturer&lt;/a&gt;, som er udstedt af en &lt;a href="https://iate.europa.eu/entry/result/3599650/da" target="_blank"&gt;kvalificeret tillidstjenesteudbyder&lt;/a&gt; og opfylder kravene i bilag I til forordning (EU) nr. 910/2014&lt;br&gt;&lt;/div&gt;</t>
        </is>
      </c>
      <c r="R424" s="2" t="inlineStr">
        <is>
          <t>qualifiziertes Zertifikat für elektronische Signaturen</t>
        </is>
      </c>
      <c r="S424" s="2" t="inlineStr">
        <is>
          <t>3</t>
        </is>
      </c>
      <c r="T424" s="2" t="inlineStr">
        <is>
          <t/>
        </is>
      </c>
      <c r="U424" t="inlineStr">
        <is>
          <t/>
        </is>
      </c>
      <c r="V424" s="2" t="inlineStr">
        <is>
          <t>εγκεκριμένο πιστοποιητικό ηλεκτρονικής υπογραφής|
αναγνωρισμένο πιστοποιητικό ηλεκτρονικής υπογραφής</t>
        </is>
      </c>
      <c r="W424" s="2" t="inlineStr">
        <is>
          <t>3|
3</t>
        </is>
      </c>
      <c r="X424" s="2" t="inlineStr">
        <is>
          <t xml:space="preserve">|
</t>
        </is>
      </c>
      <c r="Y424" t="inlineStr">
        <is>
          <t>«εγκεκριμένο πιστοποιητικό ηλεκτρονικής υπογραφής»: πιστοποιητικό ηλεκτρονικών υπογραφών που εκδίδεται από εγκεκριμένο πάροχο υπηρεσιών εμπιστοσύνης και πληροί τις οριζόμενες στο παράρτημα I απαιτήσεις·</t>
        </is>
      </c>
      <c r="Z424" s="2" t="inlineStr">
        <is>
          <t>qualified certificate for electronic signature</t>
        </is>
      </c>
      <c r="AA424" s="2" t="inlineStr">
        <is>
          <t>3</t>
        </is>
      </c>
      <c r="AB424" s="2" t="inlineStr">
        <is>
          <t/>
        </is>
      </c>
      <c r="AC424" t="inlineStr">
        <is>
          <t>certificate for electronic signatures, that is issued by a qualified trust service 
&lt;sup&gt;1&lt;/sup&gt; provider and which meets the requirements listed in Annex I to Regulation (EU) No 910/2014, &lt;a href="http://eur-lex.europa.eu/legal-content/EN/TXT/?uri=CELEX:32014R0910" target="_blank"&gt;CELEX:32014R0910/EN&lt;/a&gt; 
&lt;p&gt;&lt;sup&gt;1&lt;/sup&gt; qualified trust service [ &lt;a href="/entry/result/3547464/all" id="ENTRY_TO_ENTRY_CONVERTER" target="_blank"&gt;IATE:3547464&lt;/a&gt; ]&lt;/p&gt;</t>
        </is>
      </c>
      <c r="AD424" s="2" t="inlineStr">
        <is>
          <t>certificado cualificado de firma electrónica</t>
        </is>
      </c>
      <c r="AE424" s="2" t="inlineStr">
        <is>
          <t>3</t>
        </is>
      </c>
      <c r="AF424" s="2" t="inlineStr">
        <is>
          <t/>
        </is>
      </c>
      <c r="AG424" t="inlineStr">
        <is>
          <t>Declaración que se utiliza para respaldar las firmas electrónicas, está expedida por un proveedor de servicios de confianza cualificado y cumple los requisitos establecidos en el anexo I de &lt;a href="http://eur-lex.europa.eu/legal-content/ES/TXT/?uri=CELEX:52012PC0238" target="_blank"&gt;CELEX:52012PC0238/ES&lt;/a&gt; .</t>
        </is>
      </c>
      <c r="AH424" s="2" t="inlineStr">
        <is>
          <t>e-allkirja kvalifitseeritud sertifikaat</t>
        </is>
      </c>
      <c r="AI424" s="2" t="inlineStr">
        <is>
          <t>3</t>
        </is>
      </c>
      <c r="AJ424" s="2" t="inlineStr">
        <is>
          <t/>
        </is>
      </c>
      <c r="AK424" t="inlineStr">
        <is>
          <t>tõend, mida kasutatakse 
&lt;i&gt;e-allkirja&lt;/i&gt; [ &lt;a href="/entry/result/1068875/all" id="ENTRY_TO_ENTRY_CONVERTER" target="_blank"&gt;IATE:1068875&lt;/a&gt; ] toetamiseks, mille väljastab kvalifitseeritud usaldusteenuse osutaja ja mis vastab /õigusaktides sätestatud/ nõuetele</t>
        </is>
      </c>
      <c r="AL424" s="2" t="inlineStr">
        <is>
          <t>sähköisen allekirjoituksen hyväksytty varmenne</t>
        </is>
      </c>
      <c r="AM424" s="2" t="inlineStr">
        <is>
          <t>3</t>
        </is>
      </c>
      <c r="AN424" s="2" t="inlineStr">
        <is>
          <t/>
        </is>
      </c>
      <c r="AO424" t="inlineStr">
        <is>
          <t>sähköisen allekirjoituksen varmenne, jonka on myöntänyt hyväksytty luottamuspalvelujen tarjoaja ja joka täyttää liitteessä I säädetyt vaatimukset</t>
        </is>
      </c>
      <c r="AP424" s="2" t="inlineStr">
        <is>
          <t>certificat qualifié de signature électronique</t>
        </is>
      </c>
      <c r="AQ424" s="2" t="inlineStr">
        <is>
          <t>3</t>
        </is>
      </c>
      <c r="AR424" s="2" t="inlineStr">
        <is>
          <t/>
        </is>
      </c>
      <c r="AS424" t="inlineStr">
        <is>
          <t>certificat de signature électronique, qui est délivré par un prestataire de services de confiance qualifié et qui satisfait aux exigences fixées à l’annexe I du règlement (UE) n° 910/2014, &lt;a href="http://eur-lex.europa.eu/legal-content/FR/TXT/?uri=CELEX:32014R0910" target="_blank"&gt;CELEX:32014R0910/FR&lt;/a&gt;</t>
        </is>
      </c>
      <c r="AT424" s="2" t="inlineStr">
        <is>
          <t>deimhniú cáilithe le haghaidh síniú leictreonach</t>
        </is>
      </c>
      <c r="AU424" s="2" t="inlineStr">
        <is>
          <t>3</t>
        </is>
      </c>
      <c r="AV424" s="2" t="inlineStr">
        <is>
          <t/>
        </is>
      </c>
      <c r="AW424" t="inlineStr">
        <is>
          <t/>
        </is>
      </c>
      <c r="AX424" s="2" t="inlineStr">
        <is>
          <t>kvalificirani certifikat za elektronički potpis</t>
        </is>
      </c>
      <c r="AY424" s="2" t="inlineStr">
        <is>
          <t>2</t>
        </is>
      </c>
      <c r="AZ424" s="2" t="inlineStr">
        <is>
          <t/>
        </is>
      </c>
      <c r="BA424" t="inlineStr">
        <is>
          <t>certifikat za elektroničke potpise koji izdaje kvalificirani pružatelj usluga povjerenja i koji ispunjava zahtjeve utvrđene u Prilogu I.</t>
        </is>
      </c>
      <c r="BB424" s="2" t="inlineStr">
        <is>
          <t>elektronikus aláírás minősített tanúsítványa</t>
        </is>
      </c>
      <c r="BC424" s="2" t="inlineStr">
        <is>
          <t>4</t>
        </is>
      </c>
      <c r="BD424" s="2" t="inlineStr">
        <is>
          <t/>
        </is>
      </c>
      <c r="BE424" t="inlineStr">
        <is>
          <t>olyan, elektronikus aláírás céljára használt tanúsítvány, amelyet minősített bizalmi szolgáltató bocsát ki; és amely megfelel az I. mellékletben megállapított követelményeknek</t>
        </is>
      </c>
      <c r="BF424" s="2" t="inlineStr">
        <is>
          <t>certificato qualificato di firma elettronica</t>
        </is>
      </c>
      <c r="BG424" s="2" t="inlineStr">
        <is>
          <t>3</t>
        </is>
      </c>
      <c r="BH424" s="2" t="inlineStr">
        <is>
          <t/>
        </is>
      </c>
      <c r="BI424" t="inlineStr">
        <is>
          <t>certificato di firma elettronica che è rilasciato da un 
&lt;i&gt;prestatore di servizi fiduciari qualificato&lt;/i&gt; [ &lt;a href="/entry/result/3547464/all" id="ENTRY_TO_ENTRY_CONVERTER" target="_blank"&gt;IATE:3547464&lt;/a&gt; ] ed è conforme ai requisiti di cui all’allegato I del regolamento (UE) n. 910/2014, &lt;a href="http://eur-lex.europa.eu/legal-content/IT/TXT/?uri=CELEX:32014R0910" target="_blank"&gt;CELEX:32014R0910/IT&lt;/a&gt;</t>
        </is>
      </c>
      <c r="BJ424" s="2" t="inlineStr">
        <is>
          <t>kvalifikuotas elektroninio parašo sertifikatas</t>
        </is>
      </c>
      <c r="BK424" s="2" t="inlineStr">
        <is>
          <t>3</t>
        </is>
      </c>
      <c r="BL424" s="2" t="inlineStr">
        <is>
          <t/>
        </is>
      </c>
      <c r="BM424" t="inlineStr">
        <is>
          <t>elektroninio parašo sertifikatas, kurį išduoda kvalifikuotas patikimumo užtikrinimo paslaugų teikėjas ir kuris atitinka I priede nustatytus reikalavimus</t>
        </is>
      </c>
      <c r="BN424" s="2" t="inlineStr">
        <is>
          <t>kvalificēts elektroniskā paraksta sertifikāts</t>
        </is>
      </c>
      <c r="BO424" s="2" t="inlineStr">
        <is>
          <t>3</t>
        </is>
      </c>
      <c r="BP424" s="2" t="inlineStr">
        <is>
          <t/>
        </is>
      </c>
      <c r="BQ424" t="inlineStr">
        <is>
          <t>apliecinājums, ko izmanto elektronisko parakstu apliecināšanai, ko izsniedz kvalificēts uzticamības pakalpojumu sniedzējs un kas atbilst &lt;a href="http://eur-lex.europa.eu/legal-content/LV/TXT/?uri=CELEX:52012PC0238" target="_blank"&gt;CELEX:52012PC0238/LV&lt;/a&gt; I pielikumā noteiktajām prasībām</t>
        </is>
      </c>
      <c r="BR424" s="2" t="inlineStr">
        <is>
          <t>ċertifikat kwalifikat għall-firma elettronika</t>
        </is>
      </c>
      <c r="BS424" s="2" t="inlineStr">
        <is>
          <t>3</t>
        </is>
      </c>
      <c r="BT424" s="2" t="inlineStr">
        <is>
          <t/>
        </is>
      </c>
      <c r="BU424" t="inlineStr">
        <is>
          <t>ċertifikat għall-firem elettroniċi, li jinħareġ minn fornitur ta’ servizzi fiduċjarji kwalifikat u jissodisfa r-rekwiżiti stabbiliti fir-regoli u liġijiet effettivi</t>
        </is>
      </c>
      <c r="BV424" s="2" t="inlineStr">
        <is>
          <t>gekwalificeerd certificaat voor elektronische handtekeningen</t>
        </is>
      </c>
      <c r="BW424" s="2" t="inlineStr">
        <is>
          <t>3</t>
        </is>
      </c>
      <c r="BX424" s="2" t="inlineStr">
        <is>
          <t/>
        </is>
      </c>
      <c r="BY424" t="inlineStr">
        <is>
          <t>certificaat voor elektronische handtekeningen, dat is afgegeven door een gekwalificeerde verlener van vertrouwensdiensten en voldoet aan de eisen van bijlage I van Verordening (EU) nr. 910/2014</t>
        </is>
      </c>
      <c r="BZ424" s="2" t="inlineStr">
        <is>
          <t>kwalifikowany certyfikat podpisu elektronicznego</t>
        </is>
      </c>
      <c r="CA424" s="2" t="inlineStr">
        <is>
          <t>3</t>
        </is>
      </c>
      <c r="CB424" s="2" t="inlineStr">
        <is>
          <t/>
        </is>
      </c>
      <c r="CC424" t="inlineStr">
        <is>
          <t>certyfikat podpisu elektronicznego, który jest wydawany przez kwalifikowanego dostawcę usług zaufania i spełnia wymogi określone w załączniku I</t>
        </is>
      </c>
      <c r="CD424" s="2" t="inlineStr">
        <is>
          <t>certificado qualificado de assinatura eletrónica</t>
        </is>
      </c>
      <c r="CE424" s="2" t="inlineStr">
        <is>
          <t>3</t>
        </is>
      </c>
      <c r="CF424" s="2" t="inlineStr">
        <is>
          <t/>
        </is>
      </c>
      <c r="CG424" t="inlineStr">
        <is>
          <t>Certificado de assinatura eletrónica, que seja emitido por um prestador de serviços de confiança e satisfaça os requisitos estabelecidos no anexo I do Regulamento (UE) n.º 910/2014.</t>
        </is>
      </c>
      <c r="CH424" s="2" t="inlineStr">
        <is>
          <t>certificat calificat</t>
        </is>
      </c>
      <c r="CI424" s="2" t="inlineStr">
        <is>
          <t>3</t>
        </is>
      </c>
      <c r="CJ424" s="2" t="inlineStr">
        <is>
          <t/>
        </is>
      </c>
      <c r="CK424" t="inlineStr">
        <is>
          <t>certificat care satisface anumite condiții și care este eliberat de un furnizor de servicii de certificare în condiții prevăzute de lege</t>
        </is>
      </c>
      <c r="CL424" s="2" t="inlineStr">
        <is>
          <t>kvalifikovaný certifikát pre elektronický podpis</t>
        </is>
      </c>
      <c r="CM424" s="2" t="inlineStr">
        <is>
          <t>3</t>
        </is>
      </c>
      <c r="CN424" s="2" t="inlineStr">
        <is>
          <t/>
        </is>
      </c>
      <c r="CO424" t="inlineStr">
        <is>
          <t>certifikát pre elektronický podpis, ktorý vydáva kvalifikovaný poskytovateľ dôveryhodných služieb a ktorý spĺňa požiadavky stanovené v prílohe I k nariadeniu &lt;a href="http://eur-lex.europa.eu/legal-content/SK/TXT/?uri=CELEX:32014R0910" target="_blank"&gt;CELEX:32014R0910/SK&lt;/a&gt;</t>
        </is>
      </c>
      <c r="CP424" s="2" t="inlineStr">
        <is>
          <t>kvalificirano potrdilo za elektronski podpis</t>
        </is>
      </c>
      <c r="CQ424" s="2" t="inlineStr">
        <is>
          <t>3</t>
        </is>
      </c>
      <c r="CR424" s="2" t="inlineStr">
        <is>
          <t/>
        </is>
      </c>
      <c r="CS424" t="inlineStr">
        <is>
          <t>potrdilo za elektronski žig, ki ga izda ponudnik kvalificiranih storitev zaupanja in izpolnjuje zahteve iz Priloge III Uredbe (EU) št. 910/2014</t>
        </is>
      </c>
      <c r="CT424" s="2" t="inlineStr">
        <is>
          <t>kvalificerat certifikat för elektroniska underskrifter</t>
        </is>
      </c>
      <c r="CU424" s="2" t="inlineStr">
        <is>
          <t>3</t>
        </is>
      </c>
      <c r="CV424" s="2" t="inlineStr">
        <is>
          <t/>
        </is>
      </c>
      <c r="CW424" t="inlineStr">
        <is>
          <t>ett certifikat för elektroniska underskrifter som utfärdas av en kvalificerad tillhandahållare av betrodda tjänster och uppfyller kraven i bilaga I till &lt;a href="http://eur-lex.europa.eu/legal-content/SV/TXT/?uri=CELEX:32014R0910" target="_blank"&gt;CELEX:32014R0910/SV&lt;/a&gt;</t>
        </is>
      </c>
    </row>
    <row r="425">
      <c r="A425" s="1" t="str">
        <f>HYPERLINK("https://iate.europa.eu/entry/result/3546879/all", "3546879")</f>
        <v>3546879</v>
      </c>
      <c r="B425" t="inlineStr">
        <is>
          <t>PRODUCTION, TECHNOLOGY AND RESEARCH;EDUCATION AND COMMUNICATIONS</t>
        </is>
      </c>
      <c r="C425" t="inlineStr">
        <is>
          <t>PRODUCTION, TECHNOLOGY AND RESEARCH|technology and technical regulations|technology|digital technology;EDUCATION AND COMMUNICATIONS|information technology and data processing</t>
        </is>
      </c>
      <c r="D425" t="inlineStr">
        <is>
          <t>yes</t>
        </is>
      </c>
      <c r="E425" t="inlineStr">
        <is>
          <t/>
        </is>
      </c>
      <c r="F425" s="2" t="inlineStr">
        <is>
          <t>квалифициран електронен печат</t>
        </is>
      </c>
      <c r="G425" s="2" t="inlineStr">
        <is>
          <t>3</t>
        </is>
      </c>
      <c r="H425" s="2" t="inlineStr">
        <is>
          <t/>
        </is>
      </c>
      <c r="I425" t="inlineStr">
        <is>
          <t>&lt;i&gt;усъвършенстван електронен печат&lt;/i&gt;, който е създаден от устройство за създаване на квалифициран електронен печат и се основава на 
&lt;i&gt;квалифицирано удостоверение за електронен печат&lt;/i&gt;</t>
        </is>
      </c>
      <c r="J425" s="2" t="inlineStr">
        <is>
          <t>kvalifikovaná elektronická pečeť</t>
        </is>
      </c>
      <c r="K425" s="2" t="inlineStr">
        <is>
          <t>3</t>
        </is>
      </c>
      <c r="L425" s="2" t="inlineStr">
        <is>
          <t/>
        </is>
      </c>
      <c r="M425" t="inlineStr">
        <is>
          <t>&lt;i&gt;zaručená elektronická pečeť&lt;/i&gt; [ &lt;a href="/entry/result/3546878/all" id="ENTRY_TO_ENTRY_CONVERTER" target="_blank"&gt;IATE:3546878&lt;/a&gt; ], která je vytvořena pomocí kvalifikovaného prostředku pro vytváření elektronických pečetí a která je založena na 
&lt;i&gt;kvalifikovaném certifikátu pro elektronickou pečeť&lt;/i&gt; [ &lt;a href="/entry/result/3546966/all" id="ENTRY_TO_ENTRY_CONVERTER" target="_blank"&gt;IATE:3546966&lt;/a&gt; ]</t>
        </is>
      </c>
      <c r="N425" s="2" t="inlineStr">
        <is>
          <t>kvalificeret elektronisk segl</t>
        </is>
      </c>
      <c r="O425" s="2" t="inlineStr">
        <is>
          <t>3</t>
        </is>
      </c>
      <c r="P425" s="2" t="inlineStr">
        <is>
          <t/>
        </is>
      </c>
      <c r="Q425" t="inlineStr">
        <is>
          <t>&lt;a href="https://iate.europa.eu/entry/result/3546878/da" target="_blank"&gt;avanceret elektronisk segl&lt;/a&gt;, der er genereret af et &lt;a href="https://iate.europa.eu/entry/result/3564436/da" target="_blank"&gt;kvalificeret elektronisk seglgenereringssystem&lt;/a&gt;, og som er baseret på et 
&lt;a href="https://iate.europa.eu/entry/result/3546966/da" target="_blank"&gt;kvalificeret certifikat for elektroniske segl&lt;/a&gt;</t>
        </is>
      </c>
      <c r="R425" s="2" t="inlineStr">
        <is>
          <t>qualifiziertes elektronisches Siegel</t>
        </is>
      </c>
      <c r="S425" s="2" t="inlineStr">
        <is>
          <t>3</t>
        </is>
      </c>
      <c r="T425" s="2" t="inlineStr">
        <is>
          <t/>
        </is>
      </c>
      <c r="U425" t="inlineStr">
        <is>
          <t>fortgeschrittenes elektronisches Siegel, das von einer qualifizierten elektronischen Siegelerstellungseinheit erstellt wird und auf einem qualifizierten Zertifikat für elektronische Siegel beruht</t>
        </is>
      </c>
      <c r="V425" s="2" t="inlineStr">
        <is>
          <t>αναγνωρισμένη ηλεκτρονική σφραγίδα|
εγκεκριμένη ηλεκτρονική σφραγίδα</t>
        </is>
      </c>
      <c r="W425" s="2" t="inlineStr">
        <is>
          <t>3|
3</t>
        </is>
      </c>
      <c r="X425" s="2" t="inlineStr">
        <is>
          <t xml:space="preserve">|
</t>
        </is>
      </c>
      <c r="Y425" t="inlineStr">
        <is>
          <t/>
        </is>
      </c>
      <c r="Z425" s="2" t="inlineStr">
        <is>
          <t>qualified electronic seal</t>
        </is>
      </c>
      <c r="AA425" s="2" t="inlineStr">
        <is>
          <t>3</t>
        </is>
      </c>
      <c r="AB425" s="2" t="inlineStr">
        <is>
          <t/>
        </is>
      </c>
      <c r="AC425" t="inlineStr">
        <is>
          <t>&lt;i&gt;advanced electronic seal&lt;/i&gt; [ &lt;a href="/entry/result/3546878/all" id="ENTRY_TO_ENTRY_CONVERTER" target="_blank"&gt;IATE:3546878&lt;/a&gt; ] which is created by a qualified electronic seal creation device, and which is based on a 
&lt;i&gt;qualified certificate for electronic seal&lt;/i&gt; [ &lt;a href="/entry/result/3546966/all" id="ENTRY_TO_ENTRY_CONVERTER" target="_blank"&gt;IATE:3546966&lt;/a&gt; ]</t>
        </is>
      </c>
      <c r="AD425" s="2" t="inlineStr">
        <is>
          <t>sello electrónico cualificado</t>
        </is>
      </c>
      <c r="AE425" s="2" t="inlineStr">
        <is>
          <t>3</t>
        </is>
      </c>
      <c r="AF425" s="2" t="inlineStr">
        <is>
          <t/>
        </is>
      </c>
      <c r="AG425" t="inlineStr">
        <is>
          <t>Sello electrónico avanzado [ &lt;a href="/entry/result/3546878/all" id="ENTRY_TO_ENTRY_CONVERTER" target="_blank"&gt;IATE:3546878&lt;/a&gt; ] que se crea mediante un dispositivo de creación de sellos electrónicos cualificado y que se basa en un certificado cualificado de sello electrónico [ &lt;a href="/entry/result/3546966/all" id="ENTRY_TO_ENTRY_CONVERTER" target="_blank"&gt;IATE:3546966&lt;/a&gt; ]</t>
        </is>
      </c>
      <c r="AH425" s="2" t="inlineStr">
        <is>
          <t>kvalifitseeritud e-tempel</t>
        </is>
      </c>
      <c r="AI425" s="2" t="inlineStr">
        <is>
          <t>3</t>
        </is>
      </c>
      <c r="AJ425" s="2" t="inlineStr">
        <is>
          <t/>
        </is>
      </c>
      <c r="AK425" t="inlineStr">
        <is>
          <t>&lt;i&gt;täiustatud e-tempel&lt;/i&gt; [ &lt;a href="/entry/result/3546878/all" id="ENTRY_TO_ENTRY_CONVERTER" target="_blank"&gt;IATE:3546878&lt;/a&gt; ], mis moodustatakse kvalifitseeritud e-templi moodustamise vahendi abil ja mis põhineb 
&lt;i&gt;e-templi kvalifitseeritud sertifikaadil&lt;/i&gt; [ &lt;a href="/entry/result/3546966/all" id="ENTRY_TO_ENTRY_CONVERTER" target="_blank"&gt;IATE:3546966&lt;/a&gt; ]</t>
        </is>
      </c>
      <c r="AL425" s="2" t="inlineStr">
        <is>
          <t>hyväksytty sähköinen leima</t>
        </is>
      </c>
      <c r="AM425" s="2" t="inlineStr">
        <is>
          <t>3</t>
        </is>
      </c>
      <c r="AN425" s="2" t="inlineStr">
        <is>
          <t/>
        </is>
      </c>
      <c r="AO425" t="inlineStr">
        <is>
          <t>kehittynyt sähköinen leima, joka on luotu hyväksytyllä sähköisen leiman luontivälineellä ja joka perustuu sähköisen leiman hyväksyttyyn varmenteeseen</t>
        </is>
      </c>
      <c r="AP425" s="2" t="inlineStr">
        <is>
          <t>cachet électronique qualifié</t>
        </is>
      </c>
      <c r="AQ425" s="2" t="inlineStr">
        <is>
          <t>3</t>
        </is>
      </c>
      <c r="AR425" s="2" t="inlineStr">
        <is>
          <t/>
        </is>
      </c>
      <c r="AS425" t="inlineStr">
        <is>
          <t>cachet électronique avancé qui est créé à l'aide d'un dispositif de création de cachet électronique qualifié et qui repose sur un certificat qualifié de cachet électronique</t>
        </is>
      </c>
      <c r="AT425" s="2" t="inlineStr">
        <is>
          <t>ríomhshéala cáilithe</t>
        </is>
      </c>
      <c r="AU425" s="2" t="inlineStr">
        <is>
          <t>3</t>
        </is>
      </c>
      <c r="AV425" s="2" t="inlineStr">
        <is>
          <t/>
        </is>
      </c>
      <c r="AW425" t="inlineStr">
        <is>
          <t/>
        </is>
      </c>
      <c r="AX425" s="2" t="inlineStr">
        <is>
          <t>kvalificirani elektronički pečat</t>
        </is>
      </c>
      <c r="AY425" s="2" t="inlineStr">
        <is>
          <t>2</t>
        </is>
      </c>
      <c r="AZ425" s="2" t="inlineStr">
        <is>
          <t/>
        </is>
      </c>
      <c r="BA425" t="inlineStr">
        <is>
          <t>napredan elektronički pečat koji je izrađen pomoću kvalificiranog sredstva za izradu elektroničkog pečata i koji se temelji na kvalificiranom certifikatu za elektronički pečat</t>
        </is>
      </c>
      <c r="BB425" s="2" t="inlineStr">
        <is>
          <t>minősített elektronikus bélyegző</t>
        </is>
      </c>
      <c r="BC425" s="2" t="inlineStr">
        <is>
          <t>4</t>
        </is>
      </c>
      <c r="BD425" s="2" t="inlineStr">
        <is>
          <t/>
        </is>
      </c>
      <c r="BE425" t="inlineStr">
        <is>
          <t>olyan, 
&lt;i&gt;fokozott biztonságú elektronikus bélyegző&lt;/i&gt; [ &lt;a href="/entry/result/3546878/all" id="ENTRY_TO_ENTRY_CONVERTER" target="_blank"&gt;IATE:3546878&lt;/a&gt; ], amelyet minősített elektronikus bélyegzőt létrehozó eszközzel állítottak elő, és amely 
&lt;i&gt;elektronikus bélyegző minősített tanúsítványán&lt;/i&gt; [ &lt;a href="/entry/result/3546966/all" id="ENTRY_TO_ENTRY_CONVERTER" target="_blank"&gt;IATE:3546966&lt;/a&gt; ] alapul</t>
        </is>
      </c>
      <c r="BF425" s="2" t="inlineStr">
        <is>
          <t>sigillo elettronico qualificato</t>
        </is>
      </c>
      <c r="BG425" s="2" t="inlineStr">
        <is>
          <t>3</t>
        </is>
      </c>
      <c r="BH425" s="2" t="inlineStr">
        <is>
          <t/>
        </is>
      </c>
      <c r="BI425" t="inlineStr">
        <is>
          <t>&lt;i&gt;sigillo elettronico avanzato&lt;/i&gt; [ &lt;a href="/entry/result/3546878/all" id="ENTRY_TO_ENTRY_CONVERTER" target="_blank"&gt;IATE:3546878&lt;/a&gt; ], creato da un dispositivo per la creazione di un sigillo elettronico qualificato e basato su un certificato qualificato per 
&lt;i&gt;sigilli elettronici&lt;/i&gt; [ &lt;a href="/entry/result/3546966/all" id="ENTRY_TO_ENTRY_CONVERTER" target="_blank"&gt;IATE:3546966&lt;/a&gt; ]</t>
        </is>
      </c>
      <c r="BJ425" s="2" t="inlineStr">
        <is>
          <t>kvalifikuotas elektroninis spaudas</t>
        </is>
      </c>
      <c r="BK425" s="2" t="inlineStr">
        <is>
          <t>3</t>
        </is>
      </c>
      <c r="BL425" s="2" t="inlineStr">
        <is>
          <t/>
        </is>
      </c>
      <c r="BM425" t="inlineStr">
        <is>
          <t>saugus elektroninis spaudas, sukurtas naudojant kvalifikuotą elektroninio spaudo kūrimo įtaisą ir patvirtintas kvalifikuotu elektroninio spaudo sertifikatu</t>
        </is>
      </c>
      <c r="BN425" s="2" t="inlineStr">
        <is>
          <t>kvalificēts elektroniskais zīmogs</t>
        </is>
      </c>
      <c r="BO425" s="2" t="inlineStr">
        <is>
          <t>3</t>
        </is>
      </c>
      <c r="BP425" s="2" t="inlineStr">
        <is>
          <t/>
        </is>
      </c>
      <c r="BQ425" t="inlineStr">
        <is>
          <t>&lt;i&gt;uzlabots elektroniskais zīmogs&lt;/i&gt; [ &lt;a href="/entry/result/3546878/all" id="ENTRY_TO_ENTRY_CONVERTER" target="_blank"&gt;IATE:3546878&lt;/a&gt; ], kas radīts ar kvalificētu elektroniskā zīmoga radīšanas ierīci, pamatā izmantojot 
&lt;i&gt;kvalificētu elektroniskā zīmoga sertifikātu&lt;/i&gt; [ &lt;a href="/entry/result/3546966/all" id="ENTRY_TO_ENTRY_CONVERTER" target="_blank"&gt;IATE:3546966&lt;/a&gt; ]</t>
        </is>
      </c>
      <c r="BR425" s="2" t="inlineStr">
        <is>
          <t>siġill elettroniku kwalifikat</t>
        </is>
      </c>
      <c r="BS425" s="2" t="inlineStr">
        <is>
          <t>3</t>
        </is>
      </c>
      <c r="BT425" s="2" t="inlineStr">
        <is>
          <t/>
        </is>
      </c>
      <c r="BU425" t="inlineStr">
        <is>
          <t>&lt;i&gt;siġill elettroniku avvanzat&lt;/i&gt; [ &lt;a href="/entry/result/3546878/all" id="ENTRY_TO_ENTRY_CONVERTER" target="_blank"&gt;IATE:3546878&lt;/a&gt; ] li jinħoloq minn apparat għall-ħolqien ta’ siġilli elettroniċi kwalifikati u li jkun ibbażat fuq &lt;i&gt;ċertifikat kwalifikat għas-siġill elettroniku&lt;/i&gt; [ &lt;a href="/entry/result/3546966/all" id="ENTRY_TO_ENTRY_CONVERTER" target="_blank"&gt;IATE:3546966&lt;/a&gt; ]</t>
        </is>
      </c>
      <c r="BV425" s="2" t="inlineStr">
        <is>
          <t>gekwalificeerd elektronisch zegel</t>
        </is>
      </c>
      <c r="BW425" s="2" t="inlineStr">
        <is>
          <t>3</t>
        </is>
      </c>
      <c r="BX425" s="2" t="inlineStr">
        <is>
          <t/>
        </is>
      </c>
      <c r="BY425" t="inlineStr">
        <is>
          <t>geavanceerd elektronisch zegel dat aangemaakt is door een gekwalificeerd middel voor het aanmaken van elektronische zegels en dat gebaseerd is op een gekwalificeerd certificaat voor elektronische zegels</t>
        </is>
      </c>
      <c r="BZ425" s="2" t="inlineStr">
        <is>
          <t>kwalifikowana pieczęć elektroniczna</t>
        </is>
      </c>
      <c r="CA425" s="2" t="inlineStr">
        <is>
          <t>3</t>
        </is>
      </c>
      <c r="CB425" s="2" t="inlineStr">
        <is>
          <t/>
        </is>
      </c>
      <c r="CC425" t="inlineStr">
        <is>
          <t>zaawansowana pieczęć elektroniczna [ &lt;a href="/entry/result/3546878/all" id="ENTRY_TO_ENTRY_CONVERTER" target="_blank"&gt;IATE:3546878&lt;/a&gt; ], która została wystawiona za pomocą urządzenia do wystawiania kwalifikowanych pieczęci elektronicznych i która opiera się na kwalifikowanym certyfikacie pieczęci elektronicznej</t>
        </is>
      </c>
      <c r="CD425" s="2" t="inlineStr">
        <is>
          <t>selo eletrónico qualificado</t>
        </is>
      </c>
      <c r="CE425" s="2" t="inlineStr">
        <is>
          <t>3</t>
        </is>
      </c>
      <c r="CF425" s="2" t="inlineStr">
        <is>
          <t/>
        </is>
      </c>
      <c r="CG425" t="inlineStr">
        <is>
          <t>Selo eletrónico avançado que é criado por um dispositivo de criação de selos eletrónicos qualificado e que se baseia num certificado qualificado de selo eletrónico.</t>
        </is>
      </c>
      <c r="CH425" s="2" t="inlineStr">
        <is>
          <t>sigiliu electronic calificat</t>
        </is>
      </c>
      <c r="CI425" s="2" t="inlineStr">
        <is>
          <t>3</t>
        </is>
      </c>
      <c r="CJ425" s="2" t="inlineStr">
        <is>
          <t/>
        </is>
      </c>
      <c r="CK425" t="inlineStr">
        <is>
          <t>&lt;i&gt;sigiliu electronic avansat&lt;/i&gt; [ &lt;a href="/entry/result/3546878/all" id="ENTRY_TO_ENTRY_CONVERTER" target="_blank"&gt;IATE:3546878&lt;/a&gt; ] care este creat de un dispozitiv de creare a sigiliilor electronice calificat și care se bazează pe un 
&lt;i&gt;certificat calificat pentru sigiliile electronice&lt;/i&gt; [ &lt;a href="/entry/result/3546966/all" id="ENTRY_TO_ENTRY_CONVERTER" target="_blank"&gt;IATE:3546966&lt;/a&gt; ]</t>
        </is>
      </c>
      <c r="CL425" s="2" t="inlineStr">
        <is>
          <t>kvalifikovaná elektronická pečať</t>
        </is>
      </c>
      <c r="CM425" s="2" t="inlineStr">
        <is>
          <t>3</t>
        </is>
      </c>
      <c r="CN425" s="2" t="inlineStr">
        <is>
          <t/>
        </is>
      </c>
      <c r="CO425" t="inlineStr">
        <is>
          <t>&lt;i&gt;zdokonalená elektronická pečať&lt;/i&gt; [ &lt;a href="/entry/result/3546878/all" id="ENTRY_TO_ENTRY_CONVERTER" target="_blank"&gt;IATE:3546878&lt;/a&gt; ] vyhotovená pomocou kvalifikovaného zariadenia na vyhotovenie elektronickej pečate a založená na 
&lt;i&gt;kvalifikovanom certifikáte pre elektronickú pečať&lt;/i&gt; [ &lt;a href="/entry/result/3546966/all" id="ENTRY_TO_ENTRY_CONVERTER" target="_blank"&gt;IATE:3546966&lt;/a&gt; ]</t>
        </is>
      </c>
      <c r="CP425" s="2" t="inlineStr">
        <is>
          <t>kvalificirani elektronski žig</t>
        </is>
      </c>
      <c r="CQ425" s="2" t="inlineStr">
        <is>
          <t>3</t>
        </is>
      </c>
      <c r="CR425" s="2" t="inlineStr">
        <is>
          <t/>
        </is>
      </c>
      <c r="CS425" t="inlineStr">
        <is>
          <t>napredni elektronski žig [ &lt;a href="/entry/result/3546878/all" id="ENTRY_TO_ENTRY_CONVERTER" target="_blank"&gt;IATE:3546878&lt;/a&gt; ], ki se ustvari z napravo za ustvarjanje kvalificiranega elektronskega žiga in temelji na kvalificiranem potrdilu za elektronski žig [ &lt;a href="/entry/result/3546966/all" id="ENTRY_TO_ENTRY_CONVERTER" target="_blank"&gt;IATE:3546966&lt;/a&gt; ]</t>
        </is>
      </c>
      <c r="CT425" s="2" t="inlineStr">
        <is>
          <t>kvalificerad elektronisk stämpel</t>
        </is>
      </c>
      <c r="CU425" s="2" t="inlineStr">
        <is>
          <t>3</t>
        </is>
      </c>
      <c r="CV425" s="2" t="inlineStr">
        <is>
          <t/>
        </is>
      </c>
      <c r="CW425" t="inlineStr">
        <is>
          <t>en 
&lt;a href="https://iate.europa.eu/entry/result/3546878" target="_blank"&gt;&lt;i&gt;avancerad elektronisk stämpel&lt;/i&gt; &lt;/a&gt;som skapas med hjälp av en kvalificerad anordning för skapande av elektroniska stämplar och som är baserat på ett 
&lt;a href="https://iate.europa.eu/entry/result/3546966" target="_blank"&gt;&lt;i&gt;kvalificerat certifikat för elektroniska stämplar&lt;/i&gt; &lt;/a&gt;</t>
        </is>
      </c>
    </row>
    <row r="426">
      <c r="A426" s="1" t="str">
        <f>HYPERLINK("https://iate.europa.eu/entry/result/3546878/all", "3546878")</f>
        <v>3546878</v>
      </c>
      <c r="B426" t="inlineStr">
        <is>
          <t>EDUCATION AND COMMUNICATIONS</t>
        </is>
      </c>
      <c r="C426" t="inlineStr">
        <is>
          <t>EDUCATION AND COMMUNICATIONS|communications|communications systems;EDUCATION AND COMMUNICATIONS|information technology and data processing</t>
        </is>
      </c>
      <c r="D426" t="inlineStr">
        <is>
          <t>yes</t>
        </is>
      </c>
      <c r="E426" t="inlineStr">
        <is>
          <t/>
        </is>
      </c>
      <c r="F426" s="2" t="inlineStr">
        <is>
          <t>усъвършенстван електронен печат</t>
        </is>
      </c>
      <c r="G426" s="2" t="inlineStr">
        <is>
          <t>3</t>
        </is>
      </c>
      <c r="H426" s="2" t="inlineStr">
        <is>
          <t/>
        </is>
      </c>
      <c r="I426" t="inlineStr">
        <is>
          <t>&lt;i&gt;електронен печат&lt;/i&gt;, който отговаря на следните изисквания: 
&lt;br&gt;а) свързан е по уникален начин със създателя на печата; 
&lt;br&gt;б) може да идентифицира създателя на печата; 
&lt;br&gt;в) създаден е чрез данни за създаване на електронен печат, които създателят на електронния печат може да използва с висока степен на доверие и единствено под свой контрол; и 
&lt;br&gt;г) е свързан с данните, за които се отнася, по начин, позволяващ да бъде открита всяка последваща промяна в тях</t>
        </is>
      </c>
      <c r="J426" s="2" t="inlineStr">
        <is>
          <t>zaručená elektronická pečeť</t>
        </is>
      </c>
      <c r="K426" s="2" t="inlineStr">
        <is>
          <t>3</t>
        </is>
      </c>
      <c r="L426" s="2" t="inlineStr">
        <is>
          <t/>
        </is>
      </c>
      <c r="M426" t="inlineStr">
        <is>
          <t>&lt;i&gt;elektronická pečeť&lt;/i&gt; [ &lt;a href="/entry/result/3546964/all" id="ENTRY_TO_ENTRY_CONVERTER" target="_blank"&gt;IATE:3546964&lt;/a&gt; ], která musí splňovat tyto požadavky: 
&lt;br&gt;a) je jednoznačně spojena s pečetící osobou; 
&lt;br&gt;b) umožňuje identifikaci pečetící osoby; 
&lt;br&gt;c) je vytvořena pomocí dat pro vytváření elektronických pečetí, která může pečetící osoba s vysokou úrovní důvěry použít k vytváření elektronické pečeti pod svou kontrolou; a 
&lt;br&gt;d) je k datům, ke kterým se vztahuje, připojena takovým způsobem, že je možné zjistit jakoukoliv následnou změnu dat</t>
        </is>
      </c>
      <c r="N426" s="2" t="inlineStr">
        <is>
          <t>avanceret elektronisk segl</t>
        </is>
      </c>
      <c r="O426" s="2" t="inlineStr">
        <is>
          <t>3</t>
        </is>
      </c>
      <c r="P426" s="2" t="inlineStr">
        <is>
          <t/>
        </is>
      </c>
      <c r="Q426" t="inlineStr">
        <is>
          <t>&lt;a href="https://iate.europa.eu/entry/result/3546964/da" target="_blank"&gt;elektronisk segl&lt;/a&gt;, der opfylder følgende krav:&lt;div&gt;a) det er entydigt knyttet til den &lt;a href="https://iate.europa.eu/entry/result/3546877/da" target="_blank"&gt;forseglende part&lt;/a&gt;&lt;/div&gt;&lt;div&gt;b) det kan identificere den forseglende part&lt;/div&gt;&lt;div&gt;c) det genereres ved hjælp af &lt;a href="https://iate.europa.eu/entry/result/3546965/da" target="_blank"&gt;elektroniske seglgenereringsdata&lt;/a&gt;, som den forseglende part med en høj grad af tillid og fuld kontrol kan anvende til at generere elektroniske segl, og&lt;div&gt;d) det er knyttet til de data, som det vedrører, på en sådan måde, at en hvilken som helst senere ændring af disse data kan opdages&lt;/div&gt;&lt;/div&gt;</t>
        </is>
      </c>
      <c r="R426" s="2" t="inlineStr">
        <is>
          <t>fortgeschrittenes elektronisches Siegel</t>
        </is>
      </c>
      <c r="S426" s="2" t="inlineStr">
        <is>
          <t>3</t>
        </is>
      </c>
      <c r="T426" s="2" t="inlineStr">
        <is>
          <t/>
        </is>
      </c>
      <c r="U426" t="inlineStr">
        <is>
          <t>elektronisches Siegel, das folgende Anforderungen erfüllt: 
&lt;br&gt;a) es ist ausschließlich dem Siegelersteller zugeordnet; 
&lt;br&gt;b) es ermöglicht die Identifizierung des Siegelerstellers; 
&lt;br&gt;c) es wird unter Verwendung von elektronischen Siegelerstellungsdaten erstellt, die der Siegelersteller mit einem hohen Maß an Vertrauen unter seiner Kontrolle zum Erstellen elektronischer Siegel verwenden kann; 
&lt;br&gt;d) es ist so mit den Daten, auf die es sich bezieht, verbunden, dass eine nachträgliche Veränderung der Daten erkannt werden kann</t>
        </is>
      </c>
      <c r="V426" s="2" t="inlineStr">
        <is>
          <t>προηγμένη ηλεκτρονική σφραγίδα</t>
        </is>
      </c>
      <c r="W426" s="2" t="inlineStr">
        <is>
          <t>3</t>
        </is>
      </c>
      <c r="X426" s="2" t="inlineStr">
        <is>
          <t/>
        </is>
      </c>
      <c r="Y426" t="inlineStr">
        <is>
          <t/>
        </is>
      </c>
      <c r="Z426" s="2" t="inlineStr">
        <is>
          <t>advanced electronic seal</t>
        </is>
      </c>
      <c r="AA426" s="2" t="inlineStr">
        <is>
          <t>3</t>
        </is>
      </c>
      <c r="AB426" s="2" t="inlineStr">
        <is>
          <t/>
        </is>
      </c>
      <c r="AC426" t="inlineStr">
        <is>
          <t>&lt;i&gt;electronic seal&lt;/i&gt; [ &lt;a href="/entry/result/3546964/all" id="ENTRY_TO_ENTRY_CONVERTER" target="_blank"&gt;IATE:3546964&lt;/a&gt; ] which meets the following requirements: 
&lt;br&gt; (a) it is uniquely linked to the creator of the seal; 
&lt;br&gt;(b) it is capable of identifying the creator of the seal; 
&lt;br&gt;(c) it is created using electronic seal creation data that the creator of the seal can, with a high level of confidence under its control, use for electronic seal creation; and 
&lt;br&gt;(d) it is linked to the data to which it relates in such a way that any subsequent change in the data is detectable</t>
        </is>
      </c>
      <c r="AD426" s="2" t="inlineStr">
        <is>
          <t>sello electrónico avanzado</t>
        </is>
      </c>
      <c r="AE426" s="2" t="inlineStr">
        <is>
          <t>3</t>
        </is>
      </c>
      <c r="AF426" s="2" t="inlineStr">
        <is>
          <t/>
        </is>
      </c>
      <c r="AG426" t="inlineStr">
        <is>
          <t>Sello electrónico [ &lt;a href="/entry/result/3546964/all" id="ENTRY_TO_ENTRY_CONVERTER" target="_blank"&gt;IATE:3546964&lt;/a&gt; ] que cumple los requisitos siguientes: 
&lt;br&gt;(a) estar vinculado al creador del sello de manera única; 
&lt;br&gt;(b) permitir la identificación del creador del sello; 
&lt;br&gt;(c) haber sido creado utilizando datos de creación del sello electrónico que el creador del sello puede utilizar para la creación de un sello electrónico, con un alto nivel de confianza, bajo su control exclusivo; y 
&lt;br&gt;(d) estar vinculado con los datos a que se refiere de modo tal que cualquier modificación ulterior de los mismos sea detectable.</t>
        </is>
      </c>
      <c r="AH426" s="2" t="inlineStr">
        <is>
          <t>täiustatud e-tempel</t>
        </is>
      </c>
      <c r="AI426" s="2" t="inlineStr">
        <is>
          <t>3</t>
        </is>
      </c>
      <c r="AJ426" s="2" t="inlineStr">
        <is>
          <t/>
        </is>
      </c>
      <c r="AK426" t="inlineStr">
        <is>
          <t>&lt;i&gt;e-tempel&lt;/i&gt; [ &lt;a href="/entry/result/3546964/all" id="ENTRY_TO_ENTRY_CONVERTER" target="_blank"&gt;IATE:3546964&lt;/a&gt; ], mis vastab järgmistele nõuetele: 
&lt;br&gt;a) see on seotud ainuüksi templi andjaga; 
&lt;br&gt;b) selle abil on võimalik templi andjat tuvastada; 
&lt;br&gt;c) see antakse e-templi moodustamiseks vajalike andmete abil, mida saab kõrge salastatuse taseme juures e-templi andmiseks kasutada üksnes templi andja; ning 
&lt;br&gt;d) see on seotud nende andmetega, millele see viitab, nii et kõik hilisemad andmete muudatused on tuvastatavad</t>
        </is>
      </c>
      <c r="AL426" s="2" t="inlineStr">
        <is>
          <t>kehittynyt sähköinen leima</t>
        </is>
      </c>
      <c r="AM426" s="2" t="inlineStr">
        <is>
          <t>3</t>
        </is>
      </c>
      <c r="AN426" s="2" t="inlineStr">
        <is>
          <t/>
        </is>
      </c>
      <c r="AO426" t="inlineStr">
        <is>
          <t>sähköinen leima, joka täyttää seuraavat vaatimukset: 
&lt;br&gt;a) se liittyy yksilöivästi leiman luojaan; 
&lt;br&gt;b) sillä voidaan yksilöidä leiman luoja; 
&lt;br&gt;c) se on luotu käyttäen sähköisen leiman luontitietoja, joita leiman luoja voi korkealla varmuustasolla käyttää valvonnassaan sähköisen leiman luomiseen ja 
&lt;br&gt;d) se on liitetty kohteenaan olevaan tietoon siten, että tiedon mahdollinen myöhempi muuttaminen voidaan havaita</t>
        </is>
      </c>
      <c r="AP426" s="2" t="inlineStr">
        <is>
          <t>cachet électronique avancé</t>
        </is>
      </c>
      <c r="AQ426" s="2" t="inlineStr">
        <is>
          <t>3</t>
        </is>
      </c>
      <c r="AR426" s="2" t="inlineStr">
        <is>
          <t/>
        </is>
      </c>
      <c r="AS426" t="inlineStr">
        <is>
          <t>cachet électronique qui satisfait aux exigences suivantes: 
&lt;br&gt;a) être lié au créateur du cachet de manière univoque; 
&lt;br&gt;b) permettre d'identifier le créateur du cachet; 
&lt;br&gt;c) avoir été créé à l'aide de données de création de cachet électronique que le créateur du cachet peut, avec un niveau de confiance élevé, utiliser sous son contrôle pour créer un cachet électronique; et 
&lt;br&gt;d) être lié aux données auxquelles il est associé de telle sorte que toute modification ultérieure des données soit détectable</t>
        </is>
      </c>
      <c r="AT426" s="2" t="inlineStr">
        <is>
          <t>ríomhshéala ardleibhéil</t>
        </is>
      </c>
      <c r="AU426" s="2" t="inlineStr">
        <is>
          <t>3</t>
        </is>
      </c>
      <c r="AV426" s="2" t="inlineStr">
        <is>
          <t/>
        </is>
      </c>
      <c r="AW426" t="inlineStr">
        <is>
          <t/>
        </is>
      </c>
      <c r="AX426" s="2" t="inlineStr">
        <is>
          <t>napredan elektronički pečat</t>
        </is>
      </c>
      <c r="AY426" s="2" t="inlineStr">
        <is>
          <t>2</t>
        </is>
      </c>
      <c r="AZ426" s="2" t="inlineStr">
        <is>
          <t/>
        </is>
      </c>
      <c r="BA426" t="inlineStr">
        <is>
          <t>elektronički pečat koji ispunjava sljedeće zahtjeve: a) na nedvojben način je povezan s autorom pečata b) omogućava identificiranje autora pečata c) izrađen je korištenjem podacima za izradu elektroničkog pečata koje autor pečata može, uz visoku razinu pouzdanja i pod svojom kontrolom, koristiti za izradu elektroničkog pečata d) povezan je s podacima na koje se odnosi na takav način da se može otkriti bilo koja naknadna izmjena podataka</t>
        </is>
      </c>
      <c r="BB426" s="2" t="inlineStr">
        <is>
          <t>fokozott biztonságú elektronikus bélyegző</t>
        </is>
      </c>
      <c r="BC426" s="2" t="inlineStr">
        <is>
          <t>4</t>
        </is>
      </c>
      <c r="BD426" s="2" t="inlineStr">
        <is>
          <t/>
        </is>
      </c>
      <c r="BE426" t="inlineStr">
        <is>
          <t>olyan 
&lt;i&gt;elektronikus bélyegző&lt;/i&gt; [ &lt;a href="/entry/result/3546964/all" id="ENTRY_TO_ENTRY_CONVERTER" target="_blank"&gt;IATE:3546964&lt;/a&gt; ], amely megfelel az alábbi követelményeknek: 
&lt;br&gt;a) kizárólag a bélyegző létrehozójához kötött; 
&lt;br&gt;b) alkalmas a bélyegző létrehozójának azonosítására; 
&lt;br&gt;c) olyan, elektronikus bélyegzőt létrehozó adatok felhasználásával hozzák létre, amelyeket a bélyegző létrehozója nagy biztonsággal, saját ellenőrzése alatt elektronikus bélyegző létrehozására használhat; és 
&lt;br&gt;d) olyan módon kapcsolódik azokhoz az adatokhoz, amelyekre vonatkozik, hogy az adatok minden későbbi változása nyomon követhető</t>
        </is>
      </c>
      <c r="BF426" s="2" t="inlineStr">
        <is>
          <t>sigillo elettronico avanzato</t>
        </is>
      </c>
      <c r="BG426" s="2" t="inlineStr">
        <is>
          <t>3</t>
        </is>
      </c>
      <c r="BH426" s="2" t="inlineStr">
        <is>
          <t/>
        </is>
      </c>
      <c r="BI426" t="inlineStr">
        <is>
          <t>&lt;i&gt;sigillo elettronico&lt;/i&gt; [ &lt;a href="/entry/result/3546964/all" id="ENTRY_TO_ENTRY_CONVERTER" target="_blank"&gt;IATE:3546964&lt;/a&gt; ] che soddisfi i seguenti requisiti: 
&lt;br&gt;(a) è connesso in maniera unica al creatore del sigillo; 
&lt;br&gt;(b) è idoneo a identificare il creatore del sigillo; 
&lt;br&gt;(c) è creato mediante dati per la creazione di un sigillo elettronico che il creatore del sigillo elettronico può, con un elevato livello di sicurezza, utilizzare sotto il proprio controllo per creare sigilli elettronici; e 
&lt;br&gt;(d) è collegato ai dati cui si riferisce in modo da consentire l'identificazione di ogni successiva modifica di detti dati</t>
        </is>
      </c>
      <c r="BJ426" s="2" t="inlineStr">
        <is>
          <t>pažangusis elektroninis spaudas</t>
        </is>
      </c>
      <c r="BK426" s="2" t="inlineStr">
        <is>
          <t>3</t>
        </is>
      </c>
      <c r="BL426" s="2" t="inlineStr">
        <is>
          <t/>
        </is>
      </c>
      <c r="BM426" t="inlineStr">
        <is>
          <t>elektroninis spaudas, atitinkantis šiuos reikalavimus: 
&lt;br&gt;(a) vienareikšmiškai susietas su spaudo kūrėju; 
&lt;br&gt;(b) leidžia nustatyti spaudo kūrėjo tapatybę; 
&lt;br&gt;(c) sukurtas naudojant elektroninio spaudo kūrimo duomenis, kuriuos spaudo kūrėjas gali labai patikimai pats naudoti kurdamas elektroninį spaudą; ir 
&lt;br&gt;(d) susietas su jo nurodomais duomenimis taip, kad bet koks tų duomenų pakeitimas būtų pastebimas</t>
        </is>
      </c>
      <c r="BN426" s="2" t="inlineStr">
        <is>
          <t>uzlabots elektroniskais zīmogs</t>
        </is>
      </c>
      <c r="BO426" s="2" t="inlineStr">
        <is>
          <t>3</t>
        </is>
      </c>
      <c r="BP426" s="2" t="inlineStr">
        <is>
          <t/>
        </is>
      </c>
      <c r="BQ426" t="inlineStr">
        <is>
          <t>&lt;i&gt;elektroniskais zīmogs&lt;/i&gt; [ &lt;a href="/entry/result/3546964/all" id="ENTRY_TO_ENTRY_CONVERTER" target="_blank"&gt;IATE:3546964&lt;/a&gt; ], kas atbilst šādiem kritērijiem: 
&lt;br&gt;(a) tas ir unikāli saistīts ar zīmoga radītāju; 
&lt;br&gt;(b) tas spēj identificēt zīmoga radītāju;( 
&lt;br&gt;(c) tas radīts ar elektroniskā zīmoga radīšanas datiem, kuru izmantošanu ar augstu uzticamības līmeni var kontrolēt tikai un vienīgi zīmoga radītājs elektroniskā zīmoga radīšanai, un 
&lt;br&gt;(d) tas ir saistīts ar attiecīgajiem datiem tādā veidā, lai būtu atklājamas jebkādas turpmākas to izmaiņas</t>
        </is>
      </c>
      <c r="BR426" s="2" t="inlineStr">
        <is>
          <t>siġill elettroniku avvanzat</t>
        </is>
      </c>
      <c r="BS426" s="2" t="inlineStr">
        <is>
          <t>3</t>
        </is>
      </c>
      <c r="BT426" s="2" t="inlineStr">
        <is>
          <t/>
        </is>
      </c>
      <c r="BU426" t="inlineStr">
        <is>
          <t>siġill elettroniku li jkun jissodisfa r-rekwiżiti li ġejjin: 
&lt;br&gt;(a) ikun marbut unikament mal-kreatur tas-siġill; 
&lt;br&gt;(b) ikun kapaċi jidentifika l-kreatur tas-siġill; 
&lt;br&gt;(c) jinħoloq bl-użu ta’ dejta għall-ħolqien ta’ siġill elettroniku li l-kreatur tas-siġill ikun jista’ juża b'livell għoli ta’ kunfidenza, għall-ħolqien ta’ siġill elettroniku taħt il-kontroll tiegħu; u 
&lt;br&gt;(d) ikun marbut mad-dejta li jkun relatat magħha b’mod li kwalunkwe bidla sussegwenti fid-dejta tkun tista’ tiġi skoperta</t>
        </is>
      </c>
      <c r="BV426" s="2" t="inlineStr">
        <is>
          <t>geavanceerd elektronisch zegel</t>
        </is>
      </c>
      <c r="BW426" s="2" t="inlineStr">
        <is>
          <t>3</t>
        </is>
      </c>
      <c r="BX426" s="2" t="inlineStr">
        <is>
          <t/>
        </is>
      </c>
      <c r="BY426" t="inlineStr">
        <is>
          <t>elektronisch zegel dat voldoet aan de volgende eisen: 
&lt;br&gt;(a) het is op unieke wijze aan de aanmaker van het zegel verbonden; 
&lt;br&gt;(b) het maakt het mogelijk de aanmaker van het zegel te identificeren; 
&lt;br&gt;(c) het komt tot stand met gebruikmaking van gegevens voor het aanmaken van elektronische zegels die de aanmaker van het zegel met een hoog vertrouwensniveau onder zijn controle kan gebruiken voor het aanmaken van elektronische zegels; en 
&lt;br&gt;(d) het is op zodanige wijze aan de gegevens waarop zij betrekking heeft verbonden, dat elke wijziging achteraf van de gegevens kan worden opgespoord</t>
        </is>
      </c>
      <c r="BZ426" s="2" t="inlineStr">
        <is>
          <t>zaawansowana pieczęć elektroniczna</t>
        </is>
      </c>
      <c r="CA426" s="2" t="inlineStr">
        <is>
          <t>3</t>
        </is>
      </c>
      <c r="CB426" s="2" t="inlineStr">
        <is>
          <t/>
        </is>
      </c>
      <c r="CC426" t="inlineStr">
        <is>
          <t>pieczęć elektroniczna [ &lt;a href="/entry/result/3546964/all" id="ENTRY_TO_ENTRY_CONVERTER" target="_blank"&gt;IATE:3546964&lt;/a&gt; ], która jest przyporządkowania wyłącznie podmiotowi wystawiającemu pieczęć; umożliwia ustalenie tożsamości podmiotu wystawiającego pieczęć; jest tworzona przy użyciu danych służących do wystawiania pieczęci elektronicznej, które podmiot wystawiający pieczęć posiadający duży poziom zaufania może wykorzystać do wystawienia pieczęci elektronicznej; oraz jest w taki sposób powiązana z danymi, do których się odnosi, że każda późniejsza zmiana danych jest wykrywalna</t>
        </is>
      </c>
      <c r="CD426" s="2" t="inlineStr">
        <is>
          <t>selo eletrónico avançado</t>
        </is>
      </c>
      <c r="CE426" s="2" t="inlineStr">
        <is>
          <t>3</t>
        </is>
      </c>
      <c r="CF426" s="2" t="inlineStr">
        <is>
          <t/>
        </is>
      </c>
      <c r="CG426" t="inlineStr">
        <is>
          <t>Selo eletrónico que obedece aos seguintes requisitos: 
&lt;br&gt;a) está associado de forma única ao seu criador; 
&lt;br&gt;b) permite identificar o seu criador; 
&lt;br&gt;c) é criado utilizando dados para a criação de um selo eletrónico que o criador do selo pode, com um elevado nível de confiança e sob o seu controlo, utilizar para a criação de um selo eletrónico; e 
&lt;br&gt;d) está ligado aos dados a que diz respeito de tal modo que qualquer alteração subsequente dos dados é detetável.</t>
        </is>
      </c>
      <c r="CH426" s="2" t="inlineStr">
        <is>
          <t>sigiliu electronic avansat</t>
        </is>
      </c>
      <c r="CI426" s="2" t="inlineStr">
        <is>
          <t>3</t>
        </is>
      </c>
      <c r="CJ426" s="2" t="inlineStr">
        <is>
          <t/>
        </is>
      </c>
      <c r="CK426" t="inlineStr">
        <is>
          <t>&lt;i&gt;sigiliu electronic&lt;/i&gt; [ &lt;a href="/entry/result/3546964/all" id="ENTRY_TO_ENTRY_CONVERTER" target="_blank"&gt;IATE:3546964&lt;/a&gt; ] care îndeplinește următoarele cerințele: 
&lt;br&gt;(a) face trimitere exclusiv la creatorul sigiliului; 
&lt;br&gt;(b) permite identificarea creatorului sigiliului; 
&lt;br&gt;(c) este creat cu ajutorul datelor de creare a sigiliilor electronice pe care creatorul sigiliului le poate utiliza sub controlul său, cu un nivel ridicat de încredere, pentru crearea sigiliilor electronice; și 
&lt;br&gt;(d) este legat de datele la care se raportează astfel încât orice modificare ulterioară a datelor poate fi detectată.</t>
        </is>
      </c>
      <c r="CL426" s="2" t="inlineStr">
        <is>
          <t>zdokonalená elektronická pečať</t>
        </is>
      </c>
      <c r="CM426" s="2" t="inlineStr">
        <is>
          <t>3</t>
        </is>
      </c>
      <c r="CN426" s="2" t="inlineStr">
        <is>
          <t/>
        </is>
      </c>
      <c r="CO426" t="inlineStr">
        <is>
          <t>&lt;i&gt;elektronická pečať&lt;/i&gt; [ &lt;a href="/entry/result/3546964/all" id="ENTRY_TO_ENTRY_CONVERTER" target="_blank"&gt;IATE:3546964&lt;/a&gt; ], ktorá spĺňa nasledujúce požiadavky: 
&lt;br&gt;a) je jedinečne spojená s pôvodcom pečate; 
&lt;br&gt;b) umožňuje určenie totožnosti pôvodcu pečate; 
&lt;br&gt;c) je vyhotovená pomocou údajov na vyhotovenie elektronickej pečate, ktoré môže pôvodca pečate s vysokou mierou dôveryhodnosti pod jeho kontrolou používať na vyhotovenie elektronickej pečate, a 
&lt;br&gt;d) je prepojená s údajmi, na ktoré sa vzťahuje, takým spôsobom, že každú dodatočnú zmenu údajov možno zistiť</t>
        </is>
      </c>
      <c r="CP426" s="2" t="inlineStr">
        <is>
          <t>napredni elektronski žig</t>
        </is>
      </c>
      <c r="CQ426" s="2" t="inlineStr">
        <is>
          <t>3</t>
        </is>
      </c>
      <c r="CR426" s="2" t="inlineStr">
        <is>
          <t/>
        </is>
      </c>
      <c r="CS426" t="inlineStr">
        <is>
          <t>&lt;a href="https://iate.europa.eu/entry/result/3546964/sl" target="_blank"&gt;elektronski žig&lt;/a&gt;, ki izpolnjuje naslednje zahteve: 
&lt;br&gt;(a) enolično je povezan z ustvarjalcem žiga; 
&lt;br&gt;(b) z njim je mogoče identificirati ustvarjalca žiga; 
&lt;br&gt;(c) ustvari se na podlagi podatkov za ustvarjanje elektronskega žiga, ki jih ustvarjalec žiga z visoko stopnjo zaupanja in pod svojim nadzorom lahko uporablja za ustvarjanje elektronskega žiga, in 
&lt;br&gt;(d) povezan je s podatki, na katere se nanaša, in sicer tako, da je mogoče zaslediti vsako naknadno spremembo teh podatkov</t>
        </is>
      </c>
      <c r="CT426" s="2" t="inlineStr">
        <is>
          <t>avancerad elektronisk stämpel</t>
        </is>
      </c>
      <c r="CU426" s="2" t="inlineStr">
        <is>
          <t>3</t>
        </is>
      </c>
      <c r="CV426" s="2" t="inlineStr">
        <is>
          <t/>
        </is>
      </c>
      <c r="CW426" t="inlineStr">
        <is>
          <t>en elektronisk stämpel som uppfyller följande krav: 
&lt;br&gt;a) Den ska vara knuten uteslutande till skaparen av stämpeln. 
&lt;br&gt;b) Skaparen av stämpeln ska kunna identifieras genom det. 
&lt;br&gt;c) Det ska vara skapat på grundval av uppgifter för skapande av elektroniska stämplar som stämpelns skapare med hög grad av tillförlitlighet under sin kontroll kan använda för skapande av elektroniska stämplar. 
&lt;br&gt;d) Den ska vara kopplad till de uppgifter den avser på ett sådant sätt att alla efterföljande ändringar av uppgifterna kan upptäckas.</t>
        </is>
      </c>
    </row>
    <row r="427">
      <c r="A427" s="1" t="str">
        <f>HYPERLINK("https://iate.europa.eu/entry/result/3620446/all", "3620446")</f>
        <v>3620446</v>
      </c>
      <c r="B427" t="inlineStr">
        <is>
          <t>EDUCATION AND COMMUNICATIONS</t>
        </is>
      </c>
      <c r="C427" t="inlineStr">
        <is>
          <t>EDUCATION AND COMMUNICATIONS|information technology and data processing|data processing;EDUCATION AND COMMUNICATIONS|documentation|document</t>
        </is>
      </c>
      <c r="D427" t="inlineStr">
        <is>
          <t>yes</t>
        </is>
      </c>
      <c r="E427" t="inlineStr">
        <is>
          <t/>
        </is>
      </c>
      <c r="F427" t="inlineStr">
        <is>
          <t/>
        </is>
      </c>
      <c r="G427" t="inlineStr">
        <is>
          <t/>
        </is>
      </c>
      <c r="H427" t="inlineStr">
        <is>
          <t/>
        </is>
      </c>
      <c r="I427" t="inlineStr">
        <is>
          <t/>
        </is>
      </c>
      <c r="J427" t="inlineStr">
        <is>
          <t/>
        </is>
      </c>
      <c r="K427" t="inlineStr">
        <is>
          <t/>
        </is>
      </c>
      <c r="L427" t="inlineStr">
        <is>
          <t/>
        </is>
      </c>
      <c r="M427" t="inlineStr">
        <is>
          <t/>
        </is>
      </c>
      <c r="N427" s="2" t="inlineStr">
        <is>
          <t>elektronisk seglgenereringssystem</t>
        </is>
      </c>
      <c r="O427" s="2" t="inlineStr">
        <is>
          <t>3</t>
        </is>
      </c>
      <c r="P427" s="2" t="inlineStr">
        <is>
          <t/>
        </is>
      </c>
      <c r="Q427" t="inlineStr">
        <is>
          <t>konfigureret software eller hardware, der bruges til at generere et &lt;a href="https://iate.europa.eu/entry/result/3546964/da" target="_blank"&gt;elektronisk segl&lt;/a&gt;</t>
        </is>
      </c>
      <c r="R427" t="inlineStr">
        <is>
          <t/>
        </is>
      </c>
      <c r="S427" t="inlineStr">
        <is>
          <t/>
        </is>
      </c>
      <c r="T427" t="inlineStr">
        <is>
          <t/>
        </is>
      </c>
      <c r="U427" t="inlineStr">
        <is>
          <t/>
        </is>
      </c>
      <c r="V427" t="inlineStr">
        <is>
          <t/>
        </is>
      </c>
      <c r="W427" t="inlineStr">
        <is>
          <t/>
        </is>
      </c>
      <c r="X427" t="inlineStr">
        <is>
          <t/>
        </is>
      </c>
      <c r="Y427" t="inlineStr">
        <is>
          <t/>
        </is>
      </c>
      <c r="Z427" s="2" t="inlineStr">
        <is>
          <t>electronic seal creation device</t>
        </is>
      </c>
      <c r="AA427" s="2" t="inlineStr">
        <is>
          <t>3</t>
        </is>
      </c>
      <c r="AB427" s="2" t="inlineStr">
        <is>
          <t/>
        </is>
      </c>
      <c r="AC427" t="inlineStr">
        <is>
          <t>configured software or hardware used to create an electronic seal</t>
        </is>
      </c>
      <c r="AD427" t="inlineStr">
        <is>
          <t/>
        </is>
      </c>
      <c r="AE427" t="inlineStr">
        <is>
          <t/>
        </is>
      </c>
      <c r="AF427" t="inlineStr">
        <is>
          <t/>
        </is>
      </c>
      <c r="AG427" t="inlineStr">
        <is>
          <t/>
        </is>
      </c>
      <c r="AH427" t="inlineStr">
        <is>
          <t/>
        </is>
      </c>
      <c r="AI427" t="inlineStr">
        <is>
          <t/>
        </is>
      </c>
      <c r="AJ427" t="inlineStr">
        <is>
          <t/>
        </is>
      </c>
      <c r="AK427" t="inlineStr">
        <is>
          <t/>
        </is>
      </c>
      <c r="AL427" t="inlineStr">
        <is>
          <t/>
        </is>
      </c>
      <c r="AM427" t="inlineStr">
        <is>
          <t/>
        </is>
      </c>
      <c r="AN427" t="inlineStr">
        <is>
          <t/>
        </is>
      </c>
      <c r="AO427" t="inlineStr">
        <is>
          <t/>
        </is>
      </c>
      <c r="AP427" t="inlineStr">
        <is>
          <t/>
        </is>
      </c>
      <c r="AQ427" t="inlineStr">
        <is>
          <t/>
        </is>
      </c>
      <c r="AR427" t="inlineStr">
        <is>
          <t/>
        </is>
      </c>
      <c r="AS427" t="inlineStr">
        <is>
          <t/>
        </is>
      </c>
      <c r="AT427" t="inlineStr">
        <is>
          <t/>
        </is>
      </c>
      <c r="AU427" t="inlineStr">
        <is>
          <t/>
        </is>
      </c>
      <c r="AV427" t="inlineStr">
        <is>
          <t/>
        </is>
      </c>
      <c r="AW427" t="inlineStr">
        <is>
          <t/>
        </is>
      </c>
      <c r="AX427" t="inlineStr">
        <is>
          <t/>
        </is>
      </c>
      <c r="AY427" t="inlineStr">
        <is>
          <t/>
        </is>
      </c>
      <c r="AZ427" t="inlineStr">
        <is>
          <t/>
        </is>
      </c>
      <c r="BA427" t="inlineStr">
        <is>
          <t/>
        </is>
      </c>
      <c r="BB427" t="inlineStr">
        <is>
          <t/>
        </is>
      </c>
      <c r="BC427" t="inlineStr">
        <is>
          <t/>
        </is>
      </c>
      <c r="BD427" t="inlineStr">
        <is>
          <t/>
        </is>
      </c>
      <c r="BE427" t="inlineStr">
        <is>
          <t/>
        </is>
      </c>
      <c r="BF427" t="inlineStr">
        <is>
          <t/>
        </is>
      </c>
      <c r="BG427" t="inlineStr">
        <is>
          <t/>
        </is>
      </c>
      <c r="BH427" t="inlineStr">
        <is>
          <t/>
        </is>
      </c>
      <c r="BI427" t="inlineStr">
        <is>
          <t/>
        </is>
      </c>
      <c r="BJ427" t="inlineStr">
        <is>
          <t/>
        </is>
      </c>
      <c r="BK427" t="inlineStr">
        <is>
          <t/>
        </is>
      </c>
      <c r="BL427" t="inlineStr">
        <is>
          <t/>
        </is>
      </c>
      <c r="BM427" t="inlineStr">
        <is>
          <t/>
        </is>
      </c>
      <c r="BN427" t="inlineStr">
        <is>
          <t/>
        </is>
      </c>
      <c r="BO427" t="inlineStr">
        <is>
          <t/>
        </is>
      </c>
      <c r="BP427" t="inlineStr">
        <is>
          <t/>
        </is>
      </c>
      <c r="BQ427" t="inlineStr">
        <is>
          <t/>
        </is>
      </c>
      <c r="BR427" t="inlineStr">
        <is>
          <t/>
        </is>
      </c>
      <c r="BS427" t="inlineStr">
        <is>
          <t/>
        </is>
      </c>
      <c r="BT427" t="inlineStr">
        <is>
          <t/>
        </is>
      </c>
      <c r="BU427" t="inlineStr">
        <is>
          <t/>
        </is>
      </c>
      <c r="BV427" t="inlineStr">
        <is>
          <t/>
        </is>
      </c>
      <c r="BW427" t="inlineStr">
        <is>
          <t/>
        </is>
      </c>
      <c r="BX427" t="inlineStr">
        <is>
          <t/>
        </is>
      </c>
      <c r="BY427" t="inlineStr">
        <is>
          <t/>
        </is>
      </c>
      <c r="BZ427" t="inlineStr">
        <is>
          <t/>
        </is>
      </c>
      <c r="CA427" t="inlineStr">
        <is>
          <t/>
        </is>
      </c>
      <c r="CB427" t="inlineStr">
        <is>
          <t/>
        </is>
      </c>
      <c r="CC427" t="inlineStr">
        <is>
          <t/>
        </is>
      </c>
      <c r="CD427" t="inlineStr">
        <is>
          <t/>
        </is>
      </c>
      <c r="CE427" t="inlineStr">
        <is>
          <t/>
        </is>
      </c>
      <c r="CF427" t="inlineStr">
        <is>
          <t/>
        </is>
      </c>
      <c r="CG427" t="inlineStr">
        <is>
          <t/>
        </is>
      </c>
      <c r="CH427" t="inlineStr">
        <is>
          <t/>
        </is>
      </c>
      <c r="CI427" t="inlineStr">
        <is>
          <t/>
        </is>
      </c>
      <c r="CJ427" t="inlineStr">
        <is>
          <t/>
        </is>
      </c>
      <c r="CK427" t="inlineStr">
        <is>
          <t/>
        </is>
      </c>
      <c r="CL427" t="inlineStr">
        <is>
          <t/>
        </is>
      </c>
      <c r="CM427" t="inlineStr">
        <is>
          <t/>
        </is>
      </c>
      <c r="CN427" t="inlineStr">
        <is>
          <t/>
        </is>
      </c>
      <c r="CO427" t="inlineStr">
        <is>
          <t/>
        </is>
      </c>
      <c r="CP427" t="inlineStr">
        <is>
          <t/>
        </is>
      </c>
      <c r="CQ427" t="inlineStr">
        <is>
          <t/>
        </is>
      </c>
      <c r="CR427" t="inlineStr">
        <is>
          <t/>
        </is>
      </c>
      <c r="CS427" t="inlineStr">
        <is>
          <t/>
        </is>
      </c>
      <c r="CT427" s="2" t="inlineStr">
        <is>
          <t>anordning för skapande av elektroniska stämplar</t>
        </is>
      </c>
      <c r="CU427" s="2" t="inlineStr">
        <is>
          <t>3</t>
        </is>
      </c>
      <c r="CV427" s="2" t="inlineStr">
        <is>
          <t/>
        </is>
      </c>
      <c r="CW427" t="inlineStr">
        <is>
          <t>konfigurerad programvara eller maskinvara som används för att skapa en elektronisk stämpel</t>
        </is>
      </c>
    </row>
    <row r="428">
      <c r="A428" s="1" t="str">
        <f>HYPERLINK("https://iate.europa.eu/entry/result/3546902/all", "3546902")</f>
        <v>3546902</v>
      </c>
      <c r="B428" t="inlineStr">
        <is>
          <t>EDUCATION AND COMMUNICATIONS</t>
        </is>
      </c>
      <c r="C428" t="inlineStr">
        <is>
          <t>EDUCATION AND COMMUNICATIONS|communications|communications systems;EDUCATION AND COMMUNICATIONS|information technology and data processing</t>
        </is>
      </c>
      <c r="D428" t="inlineStr">
        <is>
          <t>yes</t>
        </is>
      </c>
      <c r="E428" t="inlineStr">
        <is>
          <t/>
        </is>
      </c>
      <c r="F428" s="2" t="inlineStr">
        <is>
          <t>удостоверителна услуга</t>
        </is>
      </c>
      <c r="G428" s="2" t="inlineStr">
        <is>
          <t>3</t>
        </is>
      </c>
      <c r="H428" s="2" t="inlineStr">
        <is>
          <t/>
        </is>
      </c>
      <c r="I428" t="inlineStr">
        <is>
          <t>електронна услуга, обикновено предоставяна срещу възнаграждение, която се състои във: 
&lt;br&gt; а) създаването, проверката и валидирането на електронни подписи, електронни печати или електронни времеви печати, услуги за електронна препоръчана поща, както и удостоверения, свързани с тези услуги; или 
&lt;br&gt; б) създаването, проверката и валидирането на удостоверения за автентичност на уебсайт; или 
&lt;br&gt; в) съхраняването на електронни подписи, печати или удостоверения, свързани с тези услуги</t>
        </is>
      </c>
      <c r="J428" s="2" t="inlineStr">
        <is>
          <t>elektronická služba vytvářející důvěru|
služba vytvářející důvěru</t>
        </is>
      </c>
      <c r="K428" s="2" t="inlineStr">
        <is>
          <t>2|
3</t>
        </is>
      </c>
      <c r="L428" s="2" t="inlineStr">
        <is>
          <t xml:space="preserve">|
</t>
        </is>
      </c>
      <c r="M428" t="inlineStr">
        <is>
          <t>elektronická služba, která je zpravidla poskytována za úplatu a spočívá: 
&lt;br&gt;a) ve vytváření, ověřování shody a ověřování platnosti elektronických podpisů, elektronických pečetí nebo elektronických časových razítek, služeb elektronického doporučeného doručování a certifikátů souvisejících s těmito službami nebo 
&lt;br&gt;b) ve vytváření, ověřování shody a ověřování platnosti certifikátů pro autentizaci internetových stránek nebo 
&lt;br&gt; c) v uchovávání elektronických podpisů, pečetí nebo certifikátů souvisejících s těmito službami</t>
        </is>
      </c>
      <c r="N428" s="2" t="inlineStr">
        <is>
          <t>elektronisk tillidstjeneste|
tillidstjeneste</t>
        </is>
      </c>
      <c r="O428" s="2" t="inlineStr">
        <is>
          <t>3|
3</t>
        </is>
      </c>
      <c r="P428" s="2" t="inlineStr">
        <is>
          <t xml:space="preserve">|
</t>
        </is>
      </c>
      <c r="Q428" t="inlineStr">
        <is>
          <t>&lt;div&gt;elektronisk tjeneste, der normalt udføres mod betaling, og som består af:&lt;/div&gt;&lt;div&gt;a) generering, kontrol og validering af elektroniske signaturer, elektroniske segl eller elektroniske tidsstempler, elektroniske registrerede leveringstjenester og certifikater relateret til disse tjenester, eller&lt;/div&gt;&lt;div&gt;b) generering, kontrol og validering af certifikater for webstedsautentifikation, eller&lt;/div&gt;&lt;div&gt;c) bevaring af elektroniske signaturer, segl eller certifikater relateret til disse tjenester&lt;br&gt;&lt;/div&gt;</t>
        </is>
      </c>
      <c r="R428" s="2" t="inlineStr">
        <is>
          <t>elektronischer Vertrauensdienst|
Vertrauensdienst</t>
        </is>
      </c>
      <c r="S428" s="2" t="inlineStr">
        <is>
          <t>3|
3</t>
        </is>
      </c>
      <c r="T428" s="2" t="inlineStr">
        <is>
          <t xml:space="preserve">|
</t>
        </is>
      </c>
      <c r="U428" t="inlineStr">
        <is>
          <t>elektronischer Dienst, der in der Regel gegen Entgelt erbracht wird und aus Folgendem besteht: 
&lt;br&gt;a) Erstellung, Überprüfung und Validierung von elektronischen Signaturen, elektronischen Siegeln oder elektronischen Zeitstempeln, und Diensten für die Zustellung elektronischer Einschreiben sowie von diese Dienste betreffenden Zertifikaten oder 
&lt;br&gt;b) Erstellung, Überprüfung und Validierung von Zertifikaten für die Website-Authentifizierung oder 
&lt;br&gt;c) Bewahrung von diese Dienste betreffenden elektronischen Signaturen, Siegeln oder Zertifikaten</t>
        </is>
      </c>
      <c r="V428" s="2" t="inlineStr">
        <is>
          <t>υπηρεσία εμπίστευσης|
υπηρεσία εμπιστοσύνης</t>
        </is>
      </c>
      <c r="W428" s="2" t="inlineStr">
        <is>
          <t>3|
3</t>
        </is>
      </c>
      <c r="X428" s="2" t="inlineStr">
        <is>
          <t xml:space="preserve">|
</t>
        </is>
      </c>
      <c r="Y428" t="inlineStr">
        <is>
          <t>«υπηρεσία εμπιστοσύνης»: ηλεκτρονική υπηρεσία, συνήθως παρεχόμενη έναντι αμοιβής, η οποία συνίσταται: 
&lt;br&gt;α) στη δημιουργία, εξακρίβωση και επικύρωση ηλεκτρονικών υπογραφών, ηλεκτρονικών σφραγίδων ή ηλεκτρονικών χρονοσφραγίδων, ηλεκτρονικών υπηρεσιών συστημένης παράδοσης και πιστοποιητικών που σχετίζονται με τις υπηρεσίες αυτές, ή 
&lt;br&gt;β) στη δημιουργία, εξακρίβωση και επικύρωση πιστοποιητικών για επαλήθευση της ταυτότητας ιστοτόπων, ή 
&lt;br&gt;γ) στη διαφύλαξη ηλεκτρονικών υπογραφών, σφραγίδων ή πιστοποιητικών που σχετίζονται με τις υπηρεσίες αυτές·</t>
        </is>
      </c>
      <c r="Z428" s="2" t="inlineStr">
        <is>
          <t>trust service|
electronic trust service|
trust services</t>
        </is>
      </c>
      <c r="AA428" s="2" t="inlineStr">
        <is>
          <t>3|
3|
1</t>
        </is>
      </c>
      <c r="AB428" s="2" t="inlineStr">
        <is>
          <t xml:space="preserve">|
|
</t>
        </is>
      </c>
      <c r="AC428" t="inlineStr">
        <is>
          <t>electronic service normally provided for remuneration which consists of: 
&lt;br&gt;(a) the creation, verification, and validation of electronic signatures, electronic seals or electronic time stamps, electronic registered delivery services and certificates related to those services, or 
&lt;br&gt;(b) the creation, verification and validation of certificates for website authentication; or 
&lt;br&gt;(c) the preservation of electronic signatures, seals or certificates related to those services</t>
        </is>
      </c>
      <c r="AD428" s="2" t="inlineStr">
        <is>
          <t>servicio de confianza</t>
        </is>
      </c>
      <c r="AE428" s="2" t="inlineStr">
        <is>
          <t>3</t>
        </is>
      </c>
      <c r="AF428" s="2" t="inlineStr">
        <is>
          <t/>
        </is>
      </c>
      <c r="AG428" t="inlineStr">
        <is>
          <t>Servicio electrónico que consiste en la creación, verificación, validación, gestión y conservación de firmas electrónicas, sellos electrónicos, marcas de tiempo electrónicas, documentos electrónicos, servicios de entrega electrónica, autenticación de sitios web y certificados electrónicos, incluidos los certificados de firma electrónica y de sello electrónico.</t>
        </is>
      </c>
      <c r="AH428" s="2" t="inlineStr">
        <is>
          <t>elektrooniline usaldusteenus|
usaldusteenus</t>
        </is>
      </c>
      <c r="AI428" s="2" t="inlineStr">
        <is>
          <t>3|
3</t>
        </is>
      </c>
      <c r="AJ428" s="2" t="inlineStr">
        <is>
          <t xml:space="preserve">|
</t>
        </is>
      </c>
      <c r="AK428" t="inlineStr">
        <is>
          <t>elektrooniline teenus, mis seisneb e-allkirjade, e-templite, e-ajatemplite, e-dokumentide, e-andmevahetusteenuste, veebisaitide autentimise ja e-tõendite, sealhulgas e-allkirja ja e-templi jaoks vajalike sertifikaatide loomises, kontrollimises, valideerimises, käitamises ja säilitamises</t>
        </is>
      </c>
      <c r="AL428" s="2" t="inlineStr">
        <is>
          <t>luottamuspalvelu</t>
        </is>
      </c>
      <c r="AM428" s="2" t="inlineStr">
        <is>
          <t>3</t>
        </is>
      </c>
      <c r="AN428" s="2" t="inlineStr">
        <is>
          <t/>
        </is>
      </c>
      <c r="AO428" t="inlineStr">
        <is>
          <t>sähköinen palvelu, jota yleensä tarjotaan vastiketta vastaan ja joka koostuu seuraavista: 
&lt;br&gt;a) sähköisten allekirjoitusten, sähköisten leimojen tai sähköisten aikaleimojen, sähköisten rekisteröityjen jakelupalvelujen ja kyseisiin palveluihin liittyvien varmenteiden luomisesta, tarkastamisesta ja validoinnista; tai 
&lt;br&gt;b) verkkosivustojen todentamisen varmenteiden luomisesta, tarkastamisesta ja validoinnista; tai 
&lt;br&gt;c) sähköisten allekirjoitusten, leimojen tai kyseisiin palveluihin liittyvien varmenteiden säilyttämisestä</t>
        </is>
      </c>
      <c r="AP428" s="2" t="inlineStr">
        <is>
          <t>service de confiance</t>
        </is>
      </c>
      <c r="AQ428" s="2" t="inlineStr">
        <is>
          <t>3</t>
        </is>
      </c>
      <c r="AR428" s="2" t="inlineStr">
        <is>
          <t/>
        </is>
      </c>
      <c r="AS428" t="inlineStr">
        <is>
          <t>service électronique normalement fourni contre rémunération qui consiste: 
&lt;br&gt;a) en la création, en la vérification et en la validation de signatures électroniques, de cachets électroniques ou d’horodatages électroniques, de services d’envoi recommandé électronique et de certificats relatifs à ces services; ou 
&lt;br&gt;b) en la création, en la vérification et en la validation de certificats pour l’authentification de site internet; ou 
&lt;br&gt;c) en la conservation de signatures électroniques, de cachets électroniques ou des certificats relatifs à ces services</t>
        </is>
      </c>
      <c r="AT428" s="2" t="inlineStr">
        <is>
          <t>seirbhís iontaoibhe</t>
        </is>
      </c>
      <c r="AU428" s="2" t="inlineStr">
        <is>
          <t>3</t>
        </is>
      </c>
      <c r="AV428" s="2" t="inlineStr">
        <is>
          <t/>
        </is>
      </c>
      <c r="AW428" t="inlineStr">
        <is>
          <t/>
        </is>
      </c>
      <c r="AX428" s="2" t="inlineStr">
        <is>
          <t>usluga povjerenja|
elektronička usluga povjerenja</t>
        </is>
      </c>
      <c r="AY428" s="2" t="inlineStr">
        <is>
          <t>3|
3</t>
        </is>
      </c>
      <c r="AZ428" s="2" t="inlineStr">
        <is>
          <t xml:space="preserve">|
</t>
        </is>
      </c>
      <c r="BA428" t="inlineStr">
        <is>
          <t>elektronička usluga koja se sastoji od stvaranja, provjere, potvrđivanja, očuvanja elektroničkih potpisa, elektroničkih pečata, elektroničkih dokumenta, usluga elektroničke isporuke, projvere autentikacije internetskih stranica te elektroničkih certifikata, uključujući certifikate za elektronički potpis i za elektronički pečat, kao i postupanja s njima</t>
        </is>
      </c>
      <c r="BB428" s="2" t="inlineStr">
        <is>
          <t>bizalmi szolgáltatás</t>
        </is>
      </c>
      <c r="BC428" s="2" t="inlineStr">
        <is>
          <t>4</t>
        </is>
      </c>
      <c r="BD428" s="2" t="inlineStr">
        <is>
          <t/>
        </is>
      </c>
      <c r="BE428" t="inlineStr">
        <is>
          <t>rendszerint díjazás ellenében nyújtott, az alábbiakból álló elektronikus szolgáltatások: 
&lt;br&gt;a) elektronikus aláírások, elektronikus bélyegzők vagy elektronikus időbélyegzők, ajánlott elektronikus kézbesítési szolgáltatások, valamint az ilyen szolgáltatásokhoz kapcsolódó tanúsítványok létrehozása, ellenőrzése és érvényesítése; vagy 
&lt;br&gt;b) weboldal-hitelesítő tanúsítványok létrehozása, ellenőrzése és érvényesítése; vagy 
&lt;br&gt;c) elektronikus aláírások, bélyegzők vagy az ilyen szolgáltatásokhoz kapcsolódó tanúsítványok megőrzése</t>
        </is>
      </c>
      <c r="BF428" s="2" t="inlineStr">
        <is>
          <t>servizio fiduciario|
servizio fiduciario elettronico</t>
        </is>
      </c>
      <c r="BG428" s="2" t="inlineStr">
        <is>
          <t>3|
3</t>
        </is>
      </c>
      <c r="BH428" s="2" t="inlineStr">
        <is>
          <t xml:space="preserve">|
</t>
        </is>
      </c>
      <c r="BI428" t="inlineStr">
        <is>
          <t>servizio elettronico fornito normalmente dietro remunerazione e consistente nei seguenti elementi: 
&lt;br&gt;a) creazione, verifica e convalida di firme elettroniche, sigilli elettronici o validazioni temporali elettroniche, servizi elettronici di recapito certificato e certificati relativi a tali servizi; oppure 
&lt;br&gt;b) creazione, verifica e convalida di certificati di autenticazione di siti web; o 
&lt;br&gt;c) conservazione di firme, sigilli o certificati elettronici relativi a tali servizi</t>
        </is>
      </c>
      <c r="BJ428" s="2" t="inlineStr">
        <is>
          <t>elektroninė patikimumo užtikrinimo paslauga|
patikimumo užtikrinimo paslauga</t>
        </is>
      </c>
      <c r="BK428" s="2" t="inlineStr">
        <is>
          <t>3|
3</t>
        </is>
      </c>
      <c r="BL428" s="2" t="inlineStr">
        <is>
          <t xml:space="preserve">|
</t>
        </is>
      </c>
      <c r="BM428" t="inlineStr">
        <is>
          <t>elektroninė paslauga, kuri paprastai teikiama už atlygį ir kurią sudaro: 
&lt;br&gt;a) elektroninių parašų, elektroninių spaudų arba elektroninių laiko žymų kūrimas, patikrinimas ir patvirtinimas, elektroninio registruoto pristatymo paslaugos ir su tomis paslaugomis susiję sertifikatai arba 
&lt;br&gt;b) interneto svetainių tapatumo nustatymo sertifikatų kūrimas, patikrinimas ir patvirtinimas, arba 
&lt;br&gt;c) ektroninių parašų, spaudų arba su tomis paslaugomis susijusių sertifikatų ilgalaikis išsaugojimas</t>
        </is>
      </c>
      <c r="BN428" s="2" t="inlineStr">
        <is>
          <t>uzticamības pakalpojums|
elektroniskais uzticamības pakalpojums</t>
        </is>
      </c>
      <c r="BO428" s="2" t="inlineStr">
        <is>
          <t>3|
3</t>
        </is>
      </c>
      <c r="BP428" s="2" t="inlineStr">
        <is>
          <t xml:space="preserve">|
</t>
        </is>
      </c>
      <c r="BQ428" t="inlineStr">
        <is>
          <t>"[..] visi elektroniskie pakalpojumi, kas ietver elektronisko parakstu, elektronisko zīmogu, elektronisko laika zīmogu, elektronisko dokumentu, elektronisko piegādes pakalpojumu, tīmekļa vietņu autentifikācijas un elektronisko sertifikātu (tostarp elektroniskā paraksta un elektroniskā zīmoga sertifikātu) radīšanu, pārbaudi, validāciju, apstrādi un saglabāšanu"</t>
        </is>
      </c>
      <c r="BR428" s="2" t="inlineStr">
        <is>
          <t>servizz fiduċjarju elettroniku|
servizz fiduċjarju</t>
        </is>
      </c>
      <c r="BS428" s="2" t="inlineStr">
        <is>
          <t>3|
3</t>
        </is>
      </c>
      <c r="BT428" s="2" t="inlineStr">
        <is>
          <t xml:space="preserve">|
</t>
        </is>
      </c>
      <c r="BU428" t="inlineStr">
        <is>
          <t>servizz elettroniku normalment fornut għal remunerazzjoni li jikkonsisti: (a) mill-ħolqien, il-verifika, u l-validazzjoni ta’ firem elettroniċi, siġilli elettroniċi jew timbri tal-ħin elettroniċi, servizzi elettroniċi ta’ konsenja li huma reġistrati u ċertifikati marbuta ma’ dawk is-servizzi, jew &lt;div&gt;(b) mill-ħolqien, il-verifika u l-validazzjoni ta’ ċertifikati għall-awtentikazzjoni ta’ siti elettroniċi, jew&lt;/div&gt;&lt;div&gt;(c) il-preservazzjoni ta’ firem, siġilli jew ċertifikati elettroniċi marbuta ma’ dawn is-servizzi&lt;/div&gt;</t>
        </is>
      </c>
      <c r="BV428" s="2" t="inlineStr">
        <is>
          <t>vertrouwensdienst|
elektronische vertrouwensdienst</t>
        </is>
      </c>
      <c r="BW428" s="2" t="inlineStr">
        <is>
          <t>3|
3</t>
        </is>
      </c>
      <c r="BX428" s="2" t="inlineStr">
        <is>
          <t xml:space="preserve">|
</t>
        </is>
      </c>
      <c r="BY428" t="inlineStr">
        <is>
          <t>elektronische dienst die gewoonlijk tegen betaling wordt verricht en het onderstaande inhoudt: 
&lt;div&gt;
 a)het aanmaken, verifiëren en valideren van elektronische handtekeningen, elektronische zegels of elektronische tijdstempels, diensten voor elektronisch aangetekende bezorging en op deze diensten betrekking hebbende certificaten of&lt;/div&gt; 
&lt;div&gt;
 b)het aanmaken, verifiëren en valideren van certificaten voor authenticatie van websites, of&lt;/div&gt; 
&lt;div&gt;
 c)het bewaren van elektronische handtekeningen, zegels of certificaten die op deze diensten betrekking hebben&lt;/div&gt;</t>
        </is>
      </c>
      <c r="BZ428" s="2" t="inlineStr">
        <is>
          <t>usługa zaufania</t>
        </is>
      </c>
      <c r="CA428" s="2" t="inlineStr">
        <is>
          <t>3</t>
        </is>
      </c>
      <c r="CB428" s="2" t="inlineStr">
        <is>
          <t/>
        </is>
      </c>
      <c r="CC428" t="inlineStr">
        <is>
          <t>usługa elektroniczna zazwyczaj świadczona za wynagrodzeniem i obejmująca: 
&lt;br&gt;a) tworzenie, weryfikację i walidację podpisów elektronicznych, pieczęci elektronicznych lub elektronicznych znaczników czasu, usług rejestrowanego doręczenia elektronicznego oraz certyfikatów powiązanych z tymi usługami; lub 
&lt;br&gt;b) tworzenie, weryfikację i walidację certyfikatów uwierzytelniania witryn internetowych; lub 
&lt;br&gt;c) konserwację elektronicznych podpisów, pieczęci lub certyfikatów powiązanych z tymi usługami</t>
        </is>
      </c>
      <c r="CD428" s="2" t="inlineStr">
        <is>
          <t>serviço de confiança</t>
        </is>
      </c>
      <c r="CE428" s="2" t="inlineStr">
        <is>
          <t>3</t>
        </is>
      </c>
      <c r="CF428" s="2" t="inlineStr">
        <is>
          <t/>
        </is>
      </c>
      <c r="CG428" t="inlineStr">
        <is>
          <t>Serviço eletrónico geralmente prestado mediante remuneração, que consiste: 
&lt;br&gt;a) na criação, verificação e validação de assinaturas eletrónicas, selos eletrónicos ou selos temporais, serviços de envio registado eletrónico e certificados relacionados com estes serviços; ou 
&lt;br&gt;b) na criação, verificação e validação de certificados para a autenticação de sítios Web; ou 
&lt;br&gt;c) na preservação das assinaturas, selos ou certificados eletrónicos relacionados com esses serviços.</t>
        </is>
      </c>
      <c r="CH428" s="2" t="inlineStr">
        <is>
          <t>serviciu de încredere|
serviciu electronic de încredere</t>
        </is>
      </c>
      <c r="CI428" s="2" t="inlineStr">
        <is>
          <t>3|
3</t>
        </is>
      </c>
      <c r="CJ428" s="2" t="inlineStr">
        <is>
          <t xml:space="preserve">|
</t>
        </is>
      </c>
      <c r="CK428" t="inlineStr">
        <is>
          <t/>
        </is>
      </c>
      <c r="CL428" s="2" t="inlineStr">
        <is>
          <t>dôveryhodná elektronická služba|
dôveryhodná služba</t>
        </is>
      </c>
      <c r="CM428" s="2" t="inlineStr">
        <is>
          <t>2|
3</t>
        </is>
      </c>
      <c r="CN428" s="2" t="inlineStr">
        <is>
          <t xml:space="preserve">|
</t>
        </is>
      </c>
      <c r="CO428" t="inlineStr">
        <is>
          <t>elektronická služba, ktorá sa spravidla poskytuje za odplatu a spočíva: 
&lt;br&gt; a) vo vyhotovovaní, overovaní a validácii elektronických podpisov, elektronických pečatí alebo elektronických časových pečiatok, elektronických doručovacích služieb pre registrované zásielky a certifikátov, ktoré s týmito službami súvisia, alebo 
&lt;br&gt; b) vo vyhotovovaní, overovaní a validácii certifikátov pre autentifikáciu webových sídiel, alebo 
&lt;br&gt; c) v uchovávaní elektronických podpisov, pečatí alebo certifikátov, ktoré s týmito službami súvisia</t>
        </is>
      </c>
      <c r="CP428" s="2" t="inlineStr">
        <is>
          <t>storitev zaupanja</t>
        </is>
      </c>
      <c r="CQ428" s="2" t="inlineStr">
        <is>
          <t>3</t>
        </is>
      </c>
      <c r="CR428" s="2" t="inlineStr">
        <is>
          <t/>
        </is>
      </c>
      <c r="CS428" t="inlineStr">
        <is>
          <t>elektronska storitev, ki se praviloma opravlja za plačilo in vključuje: 
&lt;br&gt;(a) ustvarjanje, preverjanje in potrjevanje veljavnosti elektronskih podpisov, elektronskih žigov ali elektronskih časovnih žigov, storitev elektronske priporočene dostave in potrdil, povezanih s temi storitvami, ali 
&lt;br&gt;(b) ustvarjanje, preverjanje in potrjevanje veljavnosti potrdil za avtentikacijo spletišč ali 
&lt;br&gt;(c) hrambo elektronskih podpisov, žigov ali potrdil, povezanih s temi storitvami</t>
        </is>
      </c>
      <c r="CT428" s="2" t="inlineStr">
        <is>
          <t>betrodd tjänst</t>
        </is>
      </c>
      <c r="CU428" s="2" t="inlineStr">
        <is>
          <t>3</t>
        </is>
      </c>
      <c r="CV428" s="2" t="inlineStr">
        <is>
          <t/>
        </is>
      </c>
      <c r="CW428" t="inlineStr">
        <is>
          <t>en elektronisk tjänst som vanligen tillhandahålls mot ekonomisk ersättning och som består av 
&lt;br&gt;a) | skapande, kontroll och validering av elektroniska underskrifter, elektroniska stämplar eller elektroniska tidsstämplingar, elektroniska tjänster för rekommenderade leveranser och certifikat med anknytning till dessa tjänster, eller 
&lt;br&gt;b) | skapande, kontroll och validering av certifikat för autentisering av webbplatser, eller 
&lt;br&gt;c) | bevarande av elektroniska underskrifter, stämplar eller certifikat med anknytning till dessa tjänster</t>
        </is>
      </c>
    </row>
    <row r="429">
      <c r="A429" s="1" t="str">
        <f>HYPERLINK("https://iate.europa.eu/entry/result/3547464/all", "3547464")</f>
        <v>3547464</v>
      </c>
      <c r="B429" t="inlineStr">
        <is>
          <t>EDUCATION AND COMMUNICATIONS</t>
        </is>
      </c>
      <c r="C429" t="inlineStr">
        <is>
          <t>EDUCATION AND COMMUNICATIONS|communications|communications systems;EDUCATION AND COMMUNICATIONS|information technology and data processing</t>
        </is>
      </c>
      <c r="D429" t="inlineStr">
        <is>
          <t>yes</t>
        </is>
      </c>
      <c r="E429" t="inlineStr">
        <is>
          <t/>
        </is>
      </c>
      <c r="F429" s="2" t="inlineStr">
        <is>
          <t>квалифицирана удостоверителна услуга</t>
        </is>
      </c>
      <c r="G429" s="2" t="inlineStr">
        <is>
          <t>3</t>
        </is>
      </c>
      <c r="H429" s="2" t="inlineStr">
        <is>
          <t/>
        </is>
      </c>
      <c r="I429" t="inlineStr">
        <is>
          <t>&lt;i&gt;удостоверителна услуга&lt;/i&gt;, която отговаря на приложимите изисквания, предвидени в Регламента на Европейския парламент и на Съвета относно електронната идентификация и удостоверителните услуги при електронни трансакции на вътрешния пазар</t>
        </is>
      </c>
      <c r="J429" s="2" t="inlineStr">
        <is>
          <t>kvalifikovaná služba vytvářející důvěru</t>
        </is>
      </c>
      <c r="K429" s="2" t="inlineStr">
        <is>
          <t>3</t>
        </is>
      </c>
      <c r="L429" s="2" t="inlineStr">
        <is>
          <t/>
        </is>
      </c>
      <c r="M429" t="inlineStr">
        <is>
          <t>&lt;i&gt;služba vytvářející důvěru&lt;/i&gt; [ &lt;a href="/entry/result/3546902/all" id="ENTRY_TO_ENTRY_CONVERTER" target="_blank"&gt;IATE:3546902&lt;/a&gt; ], která splňuje použitelné požadavky stanovené v nařízení č. 910/2014 o elektronické identifikaci a službách vytvářejících důvěru pro elektronické transakce na vnitřním trhu</t>
        </is>
      </c>
      <c r="N429" s="2" t="inlineStr">
        <is>
          <t>kvalificeret tillidstjeneste</t>
        </is>
      </c>
      <c r="O429" s="2" t="inlineStr">
        <is>
          <t>3</t>
        </is>
      </c>
      <c r="P429" s="2" t="inlineStr">
        <is>
          <t/>
        </is>
      </c>
      <c r="Q429" t="inlineStr">
        <is>
          <t>&lt;a href="https://iate.europa.eu/entry/result/3546902/da" target="_blank"&gt;tillidstjeneste&lt;/a&gt;, der opfylder kravene i gældende regler og bestemmelser</t>
        </is>
      </c>
      <c r="R429" s="2" t="inlineStr">
        <is>
          <t>qualifizierter Vertrauensdienst</t>
        </is>
      </c>
      <c r="S429" s="2" t="inlineStr">
        <is>
          <t>3</t>
        </is>
      </c>
      <c r="T429" s="2" t="inlineStr">
        <is>
          <t/>
        </is>
      </c>
      <c r="U429" t="inlineStr">
        <is>
          <t>Vertrauensdienst, der die einschlägigen Anforderungen dieser Verordnung &lt;a href="http://eur-lex.europa.eu/legal-content/DE/TXT/?uri=CELEX:52012PC0238" target="_blank"&gt;CELEX:52012PC0238/DE&lt;/a&gt; erfüllt</t>
        </is>
      </c>
      <c r="V429" s="2" t="inlineStr">
        <is>
          <t>εγκεκριμένη υπηρεσία εμπιστοσύνης</t>
        </is>
      </c>
      <c r="W429" s="2" t="inlineStr">
        <is>
          <t>3</t>
        </is>
      </c>
      <c r="X429" s="2" t="inlineStr">
        <is>
          <t/>
        </is>
      </c>
      <c r="Y429" t="inlineStr">
        <is>
          <t>υπηρεσία εμπιστοσύνης η οποία πληροί τις εφαρμοστέες απαιτήσεις που ορίζονται στον παρόντα κανονισμό·</t>
        </is>
      </c>
      <c r="Z429" s="2" t="inlineStr">
        <is>
          <t>qualified trust service</t>
        </is>
      </c>
      <c r="AA429" s="2" t="inlineStr">
        <is>
          <t>3</t>
        </is>
      </c>
      <c r="AB429" s="2" t="inlineStr">
        <is>
          <t/>
        </is>
      </c>
      <c r="AC429" t="inlineStr">
        <is>
          <t>&lt;i&gt;trust service&lt;/i&gt; [ &lt;a href="/entry/result/3546902/all" id="ENTRY_TO_ENTRY_CONVERTER" target="_blank"&gt;IATE:3546902&lt;/a&gt; ] that meets the applicable requirements provided for in the applicable rules and legislation</t>
        </is>
      </c>
      <c r="AD429" s="2" t="inlineStr">
        <is>
          <t>servicio de confianza cualificado</t>
        </is>
      </c>
      <c r="AE429" s="2" t="inlineStr">
        <is>
          <t>3</t>
        </is>
      </c>
      <c r="AF429" s="2" t="inlineStr">
        <is>
          <t/>
        </is>
      </c>
      <c r="AG429" t="inlineStr">
        <is>
          <t>Servicio de confianza [ &lt;a href="/entry/result/3546902/all" id="ENTRY_TO_ENTRY_CONVERTER" target="_blank"&gt;IATE:3546902&lt;/a&gt; ] que cumple los requisitos aplicables establecidos en el Reglamento (UE) nº 910/2014</t>
        </is>
      </c>
      <c r="AH429" s="2" t="inlineStr">
        <is>
          <t>kvalifitseeritud usaldusteenus</t>
        </is>
      </c>
      <c r="AI429" s="2" t="inlineStr">
        <is>
          <t>3</t>
        </is>
      </c>
      <c r="AJ429" s="2" t="inlineStr">
        <is>
          <t/>
        </is>
      </c>
      <c r="AK429" t="inlineStr">
        <is>
          <t>&lt;i&gt;usaldusteenus&lt;/i&gt; [ &lt;a href="/entry/result/3546902/all" id="ENTRY_TO_ENTRY_CONVERTER" target="_blank"&gt;IATE:3546902&lt;/a&gt; ], mis vastab /õigusaktides/ sätestatud kohaldatavatele nõuetele</t>
        </is>
      </c>
      <c r="AL429" s="2" t="inlineStr">
        <is>
          <t>hyväksytty luottamuspalvelu</t>
        </is>
      </c>
      <c r="AM429" s="2" t="inlineStr">
        <is>
          <t>3</t>
        </is>
      </c>
      <c r="AN429" s="2" t="inlineStr">
        <is>
          <t/>
        </is>
      </c>
      <c r="AO429" t="inlineStr">
        <is>
          <t>luottamuspalvelu, joka täyttää asetuksessa &lt;a href="http://eur-lex.europa.eu/legal-content/FI/TXT/?uri=CELEX:32014R0910" target="_blank"&gt;CELEX:32014R0910/FI&lt;/a&gt; säädetyt sovellettavat vaatimukset</t>
        </is>
      </c>
      <c r="AP429" s="2" t="inlineStr">
        <is>
          <t>service de confiance qualifié</t>
        </is>
      </c>
      <c r="AQ429" s="2" t="inlineStr">
        <is>
          <t>3</t>
        </is>
      </c>
      <c r="AR429" s="2" t="inlineStr">
        <is>
          <t/>
        </is>
      </c>
      <c r="AS429" t="inlineStr">
        <is>
          <t>service de confiance qui satisfait aux exigences applicables de la législation en vigueur</t>
        </is>
      </c>
      <c r="AT429" s="2" t="inlineStr">
        <is>
          <t>seirbhís iontaoibhe cáilithe</t>
        </is>
      </c>
      <c r="AU429" s="2" t="inlineStr">
        <is>
          <t>3</t>
        </is>
      </c>
      <c r="AV429" s="2" t="inlineStr">
        <is>
          <t/>
        </is>
      </c>
      <c r="AW429" t="inlineStr">
        <is>
          <t/>
        </is>
      </c>
      <c r="AX429" s="2" t="inlineStr">
        <is>
          <t>kvalificirana usluga povjerenja</t>
        </is>
      </c>
      <c r="AY429" s="2" t="inlineStr">
        <is>
          <t>2</t>
        </is>
      </c>
      <c r="AZ429" s="2" t="inlineStr">
        <is>
          <t/>
        </is>
      </c>
      <c r="BA429" t="inlineStr">
        <is>
          <t>usluga povjerenja koja ispunjava odgovarajuće zahtjeve utvrđene u ovoj Uredbi</t>
        </is>
      </c>
      <c r="BB429" s="2" t="inlineStr">
        <is>
          <t>minősített bizalmi szolgáltatás</t>
        </is>
      </c>
      <c r="BC429" s="2" t="inlineStr">
        <is>
          <t>3</t>
        </is>
      </c>
      <c r="BD429" s="2" t="inlineStr">
        <is>
          <t/>
        </is>
      </c>
      <c r="BE429" t="inlineStr">
        <is>
          <t>specifikus követelményeket teljesítő 
&lt;i&gt;bizalmi szolgáltatás&lt;/i&gt; [ &lt;a href="/entry/result/3546902/all" id="ENTRY_TO_ENTRY_CONVERTER" target="_blank"&gt;IATE:3546902&lt;/a&gt; ]</t>
        </is>
      </c>
      <c r="BF429" s="2" t="inlineStr">
        <is>
          <t>servizio fiduciario qualificato</t>
        </is>
      </c>
      <c r="BG429" s="2" t="inlineStr">
        <is>
          <t>3</t>
        </is>
      </c>
      <c r="BH429" s="2" t="inlineStr">
        <is>
          <t/>
        </is>
      </c>
      <c r="BI429" t="inlineStr">
        <is>
          <t>&lt;i&gt;servizio fiduciario&lt;/i&gt; [ &lt;a href="/entry/result/3546902/all" id="ENTRY_TO_ENTRY_CONVERTER" target="_blank"&gt;IATE:3546902&lt;/a&gt; ] che soddisfa i requisiti pertinenti di cui al &lt;a href="http://eur-lex.europa.eu/legal-content/IT/TXT/?uri=CELEX:32014R0910" target="_blank"&gt;CELEX:32014R0910/IT&lt;/a&gt;</t>
        </is>
      </c>
      <c r="BJ429" s="2" t="inlineStr">
        <is>
          <t>kvalifikuota patikimumo užtikrinimo paslauga</t>
        </is>
      </c>
      <c r="BK429" s="2" t="inlineStr">
        <is>
          <t>3</t>
        </is>
      </c>
      <c r="BL429" s="2" t="inlineStr">
        <is>
          <t/>
        </is>
      </c>
      <c r="BM429" t="inlineStr">
        <is>
          <t>teisės aktuose nustatytus taikytinus reikalavimus atitinkanti 
&lt;i&gt;patikimumo užtikrinimo paslauga &lt;/i&gt;[ &lt;a href="/entry/result/3546902/all" id="ENTRY_TO_ENTRY_CONVERTER" target="_blank"&gt;IATE:3546902&lt;/a&gt; ]</t>
        </is>
      </c>
      <c r="BN429" s="2" t="inlineStr">
        <is>
          <t>kvalificēts uzticamības pakalpojums</t>
        </is>
      </c>
      <c r="BO429" s="2" t="inlineStr">
        <is>
          <t>3</t>
        </is>
      </c>
      <c r="BP429" s="2" t="inlineStr">
        <is>
          <t/>
        </is>
      </c>
      <c r="BQ429" t="inlineStr">
        <is>
          <t>&lt;i&gt;uzticamības pakalpojums&lt;/i&gt; [ &lt;a href="/entry/result/3546902/all" id="ENTRY_TO_ENTRY_CONVERTER" target="_blank"&gt;IATE:3546902&lt;/a&gt; ], kas atbilst &lt;a href="http://eur-lex.europa.eu/legal-content/LV/TXT/?uri=CELEX:2012PC0238" id="CELEX_CONVERTER" target="_blank"&gt;CELEX:2012PC0238/LV&lt;/a&gt; noteiktajām prasībām</t>
        </is>
      </c>
      <c r="BR429" s="2" t="inlineStr">
        <is>
          <t>servizz fiduċjarju kwalifikat</t>
        </is>
      </c>
      <c r="BS429" s="2" t="inlineStr">
        <is>
          <t>3</t>
        </is>
      </c>
      <c r="BT429" s="2" t="inlineStr">
        <is>
          <t/>
        </is>
      </c>
      <c r="BU429" t="inlineStr">
        <is>
          <t>&lt;i&gt;servizz fiduċjarju&lt;/i&gt; [ &lt;a href="/entry/result/3546902/all" id="ENTRY_TO_ENTRY_CONVERTER" target="_blank"&gt;IATE:3546902&lt;/a&gt; ] li jkun jissodisfa r-rekwiżiti applikabbli provduti fir-regoli u fil-leġiżlazzjoni applikabbli</t>
        </is>
      </c>
      <c r="BV429" s="2" t="inlineStr">
        <is>
          <t>gekwalificeerde vertrouwensdienst</t>
        </is>
      </c>
      <c r="BW429" s="2" t="inlineStr">
        <is>
          <t>3</t>
        </is>
      </c>
      <c r="BX429" s="2" t="inlineStr">
        <is>
          <t/>
        </is>
      </c>
      <c r="BY429" t="inlineStr">
        <is>
          <t>vertrouwensdienst die voldoet aan de toepasselijke eisen en regelgeving</t>
        </is>
      </c>
      <c r="BZ429" s="2" t="inlineStr">
        <is>
          <t>kwalifikowana usługa zaufania</t>
        </is>
      </c>
      <c r="CA429" s="2" t="inlineStr">
        <is>
          <t>3</t>
        </is>
      </c>
      <c r="CB429" s="2" t="inlineStr">
        <is>
          <t/>
        </is>
      </c>
      <c r="CC429" t="inlineStr">
        <is>
          <t>usługa zaufania [ &lt;a href="/entry/result/3546902/all" id="ENTRY_TO_ENTRY_CONVERTER" target="_blank"&gt;IATE:3546902&lt;/a&gt; ], która spełnia stosowne wymagania ustanowione w rozporządzeniu w sprawie identyfikacji elektronicznej i usług zaufania w odniesieniu do transakcji elektronicznych na rynku wewnętrznym</t>
        </is>
      </c>
      <c r="CD429" s="2" t="inlineStr">
        <is>
          <t>serviço de confiança qualificado</t>
        </is>
      </c>
      <c r="CE429" s="2" t="inlineStr">
        <is>
          <t>3</t>
        </is>
      </c>
      <c r="CF429" s="2" t="inlineStr">
        <is>
          <t/>
        </is>
      </c>
      <c r="CG429" t="inlineStr">
        <is>
          <t>Serviço de confiança que satisfaz os requisitos aplicáveis previstos.</t>
        </is>
      </c>
      <c r="CH429" s="2" t="inlineStr">
        <is>
          <t>serviciu de certificare calificată</t>
        </is>
      </c>
      <c r="CI429" s="2" t="inlineStr">
        <is>
          <t>3</t>
        </is>
      </c>
      <c r="CJ429" s="2" t="inlineStr">
        <is>
          <t/>
        </is>
      </c>
      <c r="CK429" t="inlineStr">
        <is>
          <t/>
        </is>
      </c>
      <c r="CL429" s="2" t="inlineStr">
        <is>
          <t>kvalifikovaná dôveryhodná služba</t>
        </is>
      </c>
      <c r="CM429" s="2" t="inlineStr">
        <is>
          <t>3</t>
        </is>
      </c>
      <c r="CN429" s="2" t="inlineStr">
        <is>
          <t/>
        </is>
      </c>
      <c r="CO429" t="inlineStr">
        <is>
          <t>&lt;i&gt;dôveryhodná služba&lt;/i&gt; [ &lt;a href="/entry/result/3546902/all" id="ENTRY_TO_ENTRY_CONVERTER" target="_blank"&gt;IATE:3546902&lt;/a&gt; ], ktorá spĺňa uplatniteľné požiadavky stanovené v nariadení &lt;a href="http://eur-lex.europa.eu/legal-content/SK/TXT/?uri=CELEX:32014R0910" target="_blank"&gt;CELEX:32014R0910/SK&lt;/a&gt;</t>
        </is>
      </c>
      <c r="CP429" s="2" t="inlineStr">
        <is>
          <t>kvalificirana storitev zaupanja</t>
        </is>
      </c>
      <c r="CQ429" s="2" t="inlineStr">
        <is>
          <t>3</t>
        </is>
      </c>
      <c r="CR429" s="2" t="inlineStr">
        <is>
          <t/>
        </is>
      </c>
      <c r="CS429" t="inlineStr">
        <is>
          <t>storitev zaupanja [ &lt;a href="/entry/result/3546902/all" id="ENTRY_TO_ENTRY_CONVERTER" target="_blank"&gt;IATE:3546902&lt;/a&gt; ], ki izpolnjuje zadevne zahteve iz Uredbe (EU) št. 910/2014</t>
        </is>
      </c>
      <c r="CT429" s="2" t="inlineStr">
        <is>
          <t>kvalificerad betrodd tjänst</t>
        </is>
      </c>
      <c r="CU429" s="2" t="inlineStr">
        <is>
          <t>3</t>
        </is>
      </c>
      <c r="CV429" s="2" t="inlineStr">
        <is>
          <t/>
        </is>
      </c>
      <c r="CW429" t="inlineStr">
        <is>
          <t>en betrodd tjänst som uppfyller tillämpliga krav i &lt;a href="http://eur-lex.europa.eu/legal-content/SV/TXT/?uri=CELEX:32014R0910" target="_blank"&gt;CELEX:32014R0910/SV&lt;/a&gt;</t>
        </is>
      </c>
    </row>
    <row r="430">
      <c r="A430" s="1" t="str">
        <f>HYPERLINK("https://iate.europa.eu/entry/result/3546964/all", "3546964")</f>
        <v>3546964</v>
      </c>
      <c r="B430" t="inlineStr">
        <is>
          <t>EDUCATION AND COMMUNICATIONS</t>
        </is>
      </c>
      <c r="C430" t="inlineStr">
        <is>
          <t>EDUCATION AND COMMUNICATIONS|communications|communications systems;EDUCATION AND COMMUNICATIONS|information technology and data processing</t>
        </is>
      </c>
      <c r="D430" t="inlineStr">
        <is>
          <t>yes</t>
        </is>
      </c>
      <c r="E430" t="inlineStr">
        <is>
          <t/>
        </is>
      </c>
      <c r="F430" s="2" t="inlineStr">
        <is>
          <t>електронен печат</t>
        </is>
      </c>
      <c r="G430" s="2" t="inlineStr">
        <is>
          <t>3</t>
        </is>
      </c>
      <c r="H430" s="2" t="inlineStr">
        <is>
          <t/>
        </is>
      </c>
      <c r="I430" t="inlineStr">
        <is>
          <t>данни в електронна форма, които се добавят към други данни в електронна форма или са логически свързани с тях, за да се гарантират произходът и целостта на последните</t>
        </is>
      </c>
      <c r="J430" s="2" t="inlineStr">
        <is>
          <t>elektronická pečeť</t>
        </is>
      </c>
      <c r="K430" s="2" t="inlineStr">
        <is>
          <t>3</t>
        </is>
      </c>
      <c r="L430" s="2" t="inlineStr">
        <is>
          <t/>
        </is>
      </c>
      <c r="M430" t="inlineStr">
        <is>
          <t>data v elektronické podobě, která jsou připojena k jiným datům v elektronické podobě nebo jsou s nimi logicky spojena s cílem zaručit jejich původ a integritu</t>
        </is>
      </c>
      <c r="N430" s="2" t="inlineStr">
        <is>
          <t>elektronisk segl</t>
        </is>
      </c>
      <c r="O430" s="2" t="inlineStr">
        <is>
          <t>3</t>
        </is>
      </c>
      <c r="P430" s="2" t="inlineStr">
        <is>
          <t/>
        </is>
      </c>
      <c r="Q430" t="inlineStr">
        <is>
          <t>&lt;div&gt;data i elektronisk form, der er vedhæftet eller logisk tilknyttet andre data i elektronisk form, og som giver sikkerhed for disse tilknyttede datas oprindelse og integritet&lt;br&gt;&lt;/div&gt;</t>
        </is>
      </c>
      <c r="R430" s="2" t="inlineStr">
        <is>
          <t>elektronisches Siegel</t>
        </is>
      </c>
      <c r="S430" s="2" t="inlineStr">
        <is>
          <t>3</t>
        </is>
      </c>
      <c r="T430" s="2" t="inlineStr">
        <is>
          <t/>
        </is>
      </c>
      <c r="U430" t="inlineStr">
        <is>
          <t>Daten in elektronischer Form, die anderen Daten in elektronischer Form beigefügt oder logisch mit ihnen verbunden werden, um deren Ursprung und Unversehrtheit sicherzustellen</t>
        </is>
      </c>
      <c r="V430" s="2" t="inlineStr">
        <is>
          <t>ηλεκτρονική σφραγίδα</t>
        </is>
      </c>
      <c r="W430" s="2" t="inlineStr">
        <is>
          <t>3</t>
        </is>
      </c>
      <c r="X430" s="2" t="inlineStr">
        <is>
          <t/>
        </is>
      </c>
      <c r="Y430" t="inlineStr">
        <is>
          <t>δεδομένα σε ηλεκτρονική μορφή τα οποία είναι συνημμένα σε, ή λογικά συσχετιζόμενα με, άλλα ηλεκτρονικά δεδομένα με σκοπό τη διασφάλιση της προέλευσης και της ακεραιότητας των συσχετιζόμενων δεδομένων</t>
        </is>
      </c>
      <c r="Z430" s="2" t="inlineStr">
        <is>
          <t>eSeal|
electronic seal</t>
        </is>
      </c>
      <c r="AA430" s="2" t="inlineStr">
        <is>
          <t>1|
3</t>
        </is>
      </c>
      <c r="AB430" s="2" t="inlineStr">
        <is>
          <t xml:space="preserve">|
</t>
        </is>
      </c>
      <c r="AC430" t="inlineStr">
        <is>
          <t>data in electronic form, which is attached to or logically associated with other data in electronic form to ensure the latter’s origin and integrity</t>
        </is>
      </c>
      <c r="AD430" s="2" t="inlineStr">
        <is>
          <t>sello electrónico</t>
        </is>
      </c>
      <c r="AE430" s="2" t="inlineStr">
        <is>
          <t>3</t>
        </is>
      </c>
      <c r="AF430" s="2" t="inlineStr">
        <is>
          <t/>
        </is>
      </c>
      <c r="AG430" t="inlineStr">
        <is>
          <t>Datos en forma electrónica anejos a otros datos electrónicos, o asociados de manera lógica con ellos, para garantizar el origen y la integridad de los datos asociados.</t>
        </is>
      </c>
      <c r="AH430" s="2" t="inlineStr">
        <is>
          <t>e-tempel</t>
        </is>
      </c>
      <c r="AI430" s="2" t="inlineStr">
        <is>
          <t>3</t>
        </is>
      </c>
      <c r="AJ430" s="2" t="inlineStr">
        <is>
          <t/>
        </is>
      </c>
      <c r="AK430" t="inlineStr">
        <is>
          <t>elektroonilised andmed, mis on lisatud muudele elektroonilistele andmetele või on nendega loogiliselt seotud ja mis tagavad seotud andmete päritolu ja tervikluse</t>
        </is>
      </c>
      <c r="AL430" s="2" t="inlineStr">
        <is>
          <t>sähköinen leima</t>
        </is>
      </c>
      <c r="AM430" s="2" t="inlineStr">
        <is>
          <t>3</t>
        </is>
      </c>
      <c r="AN430" s="2" t="inlineStr">
        <is>
          <t/>
        </is>
      </c>
      <c r="AO430" t="inlineStr">
        <is>
          <t>sähköisessä muodossa oleva tieto, joka on liitetty tai joka loogisesti liittyy muuhun sähköisessä muodossa olevaan tietoon viimeksi mainitun tiedon alkuperän ja eheyden varmistamiseksi</t>
        </is>
      </c>
      <c r="AP430" s="2" t="inlineStr">
        <is>
          <t>cachet électronique</t>
        </is>
      </c>
      <c r="AQ430" s="2" t="inlineStr">
        <is>
          <t>3</t>
        </is>
      </c>
      <c r="AR430" s="2" t="inlineStr">
        <is>
          <t/>
        </is>
      </c>
      <c r="AS430" t="inlineStr">
        <is>
          <t>données sous forme électronique, qui sont jointes ou associées logiquement à d’autres données sous forme électronique pour garantir l’origine et l’intégrité de ces dernières</t>
        </is>
      </c>
      <c r="AT430" s="2" t="inlineStr">
        <is>
          <t>ríomhshéala</t>
        </is>
      </c>
      <c r="AU430" s="2" t="inlineStr">
        <is>
          <t>3</t>
        </is>
      </c>
      <c r="AV430" s="2" t="inlineStr">
        <is>
          <t/>
        </is>
      </c>
      <c r="AW430" t="inlineStr">
        <is>
          <t/>
        </is>
      </c>
      <c r="AX430" s="2" t="inlineStr">
        <is>
          <t>elektronički pečat</t>
        </is>
      </c>
      <c r="AY430" s="2" t="inlineStr">
        <is>
          <t>2</t>
        </is>
      </c>
      <c r="AZ430" s="2" t="inlineStr">
        <is>
          <t/>
        </is>
      </c>
      <c r="BA430" t="inlineStr">
        <is>
          <t>podaci u elektroničkom obliku koji su pridruženi drugim podacima u elektroničkom obliku ili su logički povezani s njima radi osiguravanja izvornosti i cjelovitosti tih podataka</t>
        </is>
      </c>
      <c r="BB430" s="2" t="inlineStr">
        <is>
          <t>elektronikus bélyegző</t>
        </is>
      </c>
      <c r="BC430" s="2" t="inlineStr">
        <is>
          <t>4</t>
        </is>
      </c>
      <c r="BD430" s="2" t="inlineStr">
        <is>
          <t/>
        </is>
      </c>
      <c r="BE430" t="inlineStr">
        <is>
          <t>vállalat elektronikus aláírásának megfelelő olyan elektronikus adatok, amelyeket más elektronikus adatokhoz csatolnak, illetve logikailag hozzárendelnek, hogy biztosítsák a kapcsolt adatok eredetét és sértetlenségét</t>
        </is>
      </c>
      <c r="BF430" s="2" t="inlineStr">
        <is>
          <t>sigillo elettronico</t>
        </is>
      </c>
      <c r="BG430" s="2" t="inlineStr">
        <is>
          <t>3</t>
        </is>
      </c>
      <c r="BH430" s="2" t="inlineStr">
        <is>
          <t/>
        </is>
      </c>
      <c r="BI430" t="inlineStr">
        <is>
          <t>dati in forma elettronica, acclusi oppure connessi tramite associazione logica ad altri dati in forma elettronica per garantire l’origine e l’integrità di questi ultimi</t>
        </is>
      </c>
      <c r="BJ430" s="2" t="inlineStr">
        <is>
          <t>elektroninis spaudas</t>
        </is>
      </c>
      <c r="BK430" s="2" t="inlineStr">
        <is>
          <t>3</t>
        </is>
      </c>
      <c r="BL430" s="2" t="inlineStr">
        <is>
          <t/>
        </is>
      </c>
      <c r="BM430" t="inlineStr">
        <is>
          <t>elektroninės formos duomenys, prijungti prie kitų elektroninės formos duomenų arba su jais logiškai susieti, kad būtų užtikrinta pastarųjų kilmė ir vientisumas</t>
        </is>
      </c>
      <c r="BN430" s="2" t="inlineStr">
        <is>
          <t>elektroniskais zīmogs</t>
        </is>
      </c>
      <c r="BO430" s="2" t="inlineStr">
        <is>
          <t>3</t>
        </is>
      </c>
      <c r="BP430" s="2" t="inlineStr">
        <is>
          <t/>
        </is>
      </c>
      <c r="BQ430" t="inlineStr">
        <is>
          <t>elektroniski dati, kas pievienoti citiem elektroniskajiem datiem vai loģiski saistīti ar tiem, lai garantētu saistīto datu izcelsmi un integritāti</t>
        </is>
      </c>
      <c r="BR430" s="2" t="inlineStr">
        <is>
          <t>siġill elettroniku</t>
        </is>
      </c>
      <c r="BS430" s="2" t="inlineStr">
        <is>
          <t>3</t>
        </is>
      </c>
      <c r="BT430" s="2" t="inlineStr">
        <is>
          <t/>
        </is>
      </c>
      <c r="BU430" t="inlineStr">
        <is>
          <t>id-data fil-forma elettronika li tiġi mehmuża jew assoċjata loġikament ma’ data oħra f’forma elettronika biex jiġu żgurati l-oriġini u l-integrità ta’ din tal-aħħar</t>
        </is>
      </c>
      <c r="BV430" s="2" t="inlineStr">
        <is>
          <t>elektronisch zegel</t>
        </is>
      </c>
      <c r="BW430" s="2" t="inlineStr">
        <is>
          <t>3</t>
        </is>
      </c>
      <c r="BX430" s="2" t="inlineStr">
        <is>
          <t/>
        </is>
      </c>
      <c r="BY430" t="inlineStr">
        <is>
          <t>gegevens in elektronische vorm die gehecht zijn aan of logisch verbonden zijn met andere gegevens in elektronische vorm en die worden gebruikt om de oorsprong en integriteit daarvan te waarborgen</t>
        </is>
      </c>
      <c r="BZ430" s="2" t="inlineStr">
        <is>
          <t>pieczęć elektroniczna</t>
        </is>
      </c>
      <c r="CA430" s="2" t="inlineStr">
        <is>
          <t>3</t>
        </is>
      </c>
      <c r="CB430" s="2" t="inlineStr">
        <is>
          <t/>
        </is>
      </c>
      <c r="CC430" t="inlineStr">
        <is>
          <t>dane w postaci elektronicznej dodane do innych danych w postaci elektronicznej lub logicznie z nimi powiązane, aby zapewnić autentyczność pochodzenia oraz integralność powiązanych danych</t>
        </is>
      </c>
      <c r="CD430" s="2" t="inlineStr">
        <is>
          <t>selo eletrónico</t>
        </is>
      </c>
      <c r="CE430" s="2" t="inlineStr">
        <is>
          <t>3</t>
        </is>
      </c>
      <c r="CF430" s="2" t="inlineStr">
        <is>
          <t/>
        </is>
      </c>
      <c r="CG430" t="inlineStr">
        <is>
          <t>Dados em formato eletrónico apensos ou logicamente associados a outros dados em formato eletrónico para garantir a origem e a integridade destes últimos.</t>
        </is>
      </c>
      <c r="CH430" s="2" t="inlineStr">
        <is>
          <t>sigiliu electronic</t>
        </is>
      </c>
      <c r="CI430" s="2" t="inlineStr">
        <is>
          <t>3</t>
        </is>
      </c>
      <c r="CJ430" s="2" t="inlineStr">
        <is>
          <t/>
        </is>
      </c>
      <c r="CK430" t="inlineStr">
        <is>
          <t/>
        </is>
      </c>
      <c r="CL430" s="2" t="inlineStr">
        <is>
          <t>elektronická pečať</t>
        </is>
      </c>
      <c r="CM430" s="2" t="inlineStr">
        <is>
          <t>3</t>
        </is>
      </c>
      <c r="CN430" s="2" t="inlineStr">
        <is>
          <t/>
        </is>
      </c>
      <c r="CO430" t="inlineStr">
        <is>
          <t>údaje v elektronickej forme, ktoré sú pripojené alebo logicky pridružené k iným údajom v elektronickej forme s cieľom zabezpečiť pôvod a integritu týchto pridružených údajov</t>
        </is>
      </c>
      <c r="CP430" s="2" t="inlineStr">
        <is>
          <t>elektronski žig</t>
        </is>
      </c>
      <c r="CQ430" s="2" t="inlineStr">
        <is>
          <t>3</t>
        </is>
      </c>
      <c r="CR430" s="2" t="inlineStr">
        <is>
          <t/>
        </is>
      </c>
      <c r="CS430" t="inlineStr">
        <is>
          <t>niz podatkov v elektronski obliki, ki so dodani k drugim podatkom v elektronski obliki ali so z njimi logično povezani, da se zagotovita izvor in celovitost povezanih podatkov</t>
        </is>
      </c>
      <c r="CT430" s="2" t="inlineStr">
        <is>
          <t>elektronisk stämpel</t>
        </is>
      </c>
      <c r="CU430" s="2" t="inlineStr">
        <is>
          <t>3</t>
        </is>
      </c>
      <c r="CV430" s="2" t="inlineStr">
        <is>
          <t/>
        </is>
      </c>
      <c r="CW430" t="inlineStr">
        <is>
          <t>uppgifter i elektronisk form som är fogade till eller logiskt knutna till andra uppgifter i elektronisk form för att säkerställa de senares ursprung och integritet</t>
        </is>
      </c>
    </row>
    <row r="431">
      <c r="A431" s="1" t="str">
        <f>HYPERLINK("https://iate.europa.eu/entry/result/3546877/all", "3546877")</f>
        <v>3546877</v>
      </c>
      <c r="B431" t="inlineStr">
        <is>
          <t>EDUCATION AND COMMUNICATIONS</t>
        </is>
      </c>
      <c r="C431" t="inlineStr">
        <is>
          <t>EDUCATION AND COMMUNICATIONS|communications|communications systems;EDUCATION AND COMMUNICATIONS|information technology and data processing</t>
        </is>
      </c>
      <c r="D431" t="inlineStr">
        <is>
          <t>yes</t>
        </is>
      </c>
      <c r="E431" t="inlineStr">
        <is>
          <t/>
        </is>
      </c>
      <c r="F431" s="2" t="inlineStr">
        <is>
          <t>създател на печат</t>
        </is>
      </c>
      <c r="G431" s="2" t="inlineStr">
        <is>
          <t>3</t>
        </is>
      </c>
      <c r="H431" s="2" t="inlineStr">
        <is>
          <t/>
        </is>
      </c>
      <c r="I431" t="inlineStr">
        <is>
          <t>юридическо лице, което създава електронен печат</t>
        </is>
      </c>
      <c r="J431" s="2" t="inlineStr">
        <is>
          <t>pečetící osoba</t>
        </is>
      </c>
      <c r="K431" s="2" t="inlineStr">
        <is>
          <t>3</t>
        </is>
      </c>
      <c r="L431" s="2" t="inlineStr">
        <is>
          <t/>
        </is>
      </c>
      <c r="M431" t="inlineStr">
        <is>
          <t>právnická osoba, která vytváří&lt;a href="https://iate.europa.eu/entry/result/3546964/cs" target="_blank"&gt; elektronickou pečeť&lt;/a&gt;</t>
        </is>
      </c>
      <c r="N431" s="2" t="inlineStr">
        <is>
          <t>forseglende part</t>
        </is>
      </c>
      <c r="O431" s="2" t="inlineStr">
        <is>
          <t>3</t>
        </is>
      </c>
      <c r="P431" s="2" t="inlineStr">
        <is>
          <t/>
        </is>
      </c>
      <c r="Q431" t="inlineStr">
        <is>
          <t>juridisk person, der genererer et &lt;a href="https://iate.europa.eu/entry/result/3546964/da" target="_blank"&gt;elektronisk segl&lt;/a&gt;</t>
        </is>
      </c>
      <c r="R431" s="2" t="inlineStr">
        <is>
          <t>Siegelersteller</t>
        </is>
      </c>
      <c r="S431" s="2" t="inlineStr">
        <is>
          <t>3</t>
        </is>
      </c>
      <c r="T431" s="2" t="inlineStr">
        <is>
          <t/>
        </is>
      </c>
      <c r="U431" t="inlineStr">
        <is>
          <t>juristische Person, die ein elektronisches Siegel erstellt</t>
        </is>
      </c>
      <c r="V431" s="2" t="inlineStr">
        <is>
          <t>δημιουργός σφραγίδας</t>
        </is>
      </c>
      <c r="W431" s="2" t="inlineStr">
        <is>
          <t>3</t>
        </is>
      </c>
      <c r="X431" s="2" t="inlineStr">
        <is>
          <t/>
        </is>
      </c>
      <c r="Y431" t="inlineStr">
        <is>
          <t>φυσικό πρόσωπο που δημιουργεί μια ηλεκτρονική σφραγίδα</t>
        </is>
      </c>
      <c r="Z431" s="2" t="inlineStr">
        <is>
          <t>creator of a seal|
seal creator</t>
        </is>
      </c>
      <c r="AA431" s="2" t="inlineStr">
        <is>
          <t>3|
3</t>
        </is>
      </c>
      <c r="AB431" s="2" t="inlineStr">
        <is>
          <t xml:space="preserve">|
</t>
        </is>
      </c>
      <c r="AC431" t="inlineStr">
        <is>
          <t>legal person who creates an electronic seal 
&lt;sup&gt;1&lt;/sup&gt; 
&lt;p&gt;&lt;sup&gt;1&lt;/sup&gt; electronic seal [ &lt;a href="/entry/result/3546964/all" id="ENTRY_TO_ENTRY_CONVERTER" target="_blank"&gt;IATE:3546964&lt;/a&gt; ]&lt;/p&gt;</t>
        </is>
      </c>
      <c r="AD431" s="2" t="inlineStr">
        <is>
          <t>creador de un sello</t>
        </is>
      </c>
      <c r="AE431" s="2" t="inlineStr">
        <is>
          <t>3</t>
        </is>
      </c>
      <c r="AF431" s="2" t="inlineStr">
        <is>
          <t/>
        </is>
      </c>
      <c r="AG431" t="inlineStr">
        <is>
          <t>Persona física que crea un sello electrónico.</t>
        </is>
      </c>
      <c r="AH431" s="2" t="inlineStr">
        <is>
          <t>templi andja</t>
        </is>
      </c>
      <c r="AI431" s="2" t="inlineStr">
        <is>
          <t>3</t>
        </is>
      </c>
      <c r="AJ431" s="2" t="inlineStr">
        <is>
          <t/>
        </is>
      </c>
      <c r="AK431" t="inlineStr">
        <is>
          <t>e-templi andnud juriidiline isik</t>
        </is>
      </c>
      <c r="AL431" s="2" t="inlineStr">
        <is>
          <t>leiman luoja</t>
        </is>
      </c>
      <c r="AM431" s="2" t="inlineStr">
        <is>
          <t>3</t>
        </is>
      </c>
      <c r="AN431" s="2" t="inlineStr">
        <is>
          <t/>
        </is>
      </c>
      <c r="AO431" t="inlineStr">
        <is>
          <t>oikeushenkilö, joka luo sähköisen leiman</t>
        </is>
      </c>
      <c r="AP431" s="2" t="inlineStr">
        <is>
          <t>créateur de cachet</t>
        </is>
      </c>
      <c r="AQ431" s="2" t="inlineStr">
        <is>
          <t>3</t>
        </is>
      </c>
      <c r="AR431" s="2" t="inlineStr">
        <is>
          <t/>
        </is>
      </c>
      <c r="AS431" t="inlineStr">
        <is>
          <t>personne morale qui crée un cachet électronique</t>
        </is>
      </c>
      <c r="AT431" s="2" t="inlineStr">
        <is>
          <t>cruthaitheoir ríomhshéala</t>
        </is>
      </c>
      <c r="AU431" s="2" t="inlineStr">
        <is>
          <t>3</t>
        </is>
      </c>
      <c r="AV431" s="2" t="inlineStr">
        <is>
          <t/>
        </is>
      </c>
      <c r="AW431" t="inlineStr">
        <is>
          <t/>
        </is>
      </c>
      <c r="AX431" t="inlineStr">
        <is>
          <t/>
        </is>
      </c>
      <c r="AY431" t="inlineStr">
        <is>
          <t/>
        </is>
      </c>
      <c r="AZ431" t="inlineStr">
        <is>
          <t/>
        </is>
      </c>
      <c r="BA431" t="inlineStr">
        <is>
          <t/>
        </is>
      </c>
      <c r="BB431" s="2" t="inlineStr">
        <is>
          <t>bélyegző létrehozója</t>
        </is>
      </c>
      <c r="BC431" s="2" t="inlineStr">
        <is>
          <t>4</t>
        </is>
      </c>
      <c r="BD431" s="2" t="inlineStr">
        <is>
          <t/>
        </is>
      </c>
      <c r="BE431" t="inlineStr">
        <is>
          <t>elektronikus bélyegzőt létrehozó jogi személy</t>
        </is>
      </c>
      <c r="BF431" s="2" t="inlineStr">
        <is>
          <t>creatore di un sigillo</t>
        </is>
      </c>
      <c r="BG431" s="2" t="inlineStr">
        <is>
          <t>3</t>
        </is>
      </c>
      <c r="BH431" s="2" t="inlineStr">
        <is>
          <t/>
        </is>
      </c>
      <c r="BI431" t="inlineStr">
        <is>
          <t>persona giuridica che crea un 
&lt;i&gt;sigillo elettronico&lt;/i&gt; [ &lt;a href="/entry/result/3546964/all" id="ENTRY_TO_ENTRY_CONVERTER" target="_blank"&gt;IATE:3546964&lt;/a&gt; ]</t>
        </is>
      </c>
      <c r="BJ431" s="2" t="inlineStr">
        <is>
          <t>spaudo kūrėjas</t>
        </is>
      </c>
      <c r="BK431" s="2" t="inlineStr">
        <is>
          <t>3</t>
        </is>
      </c>
      <c r="BL431" s="2" t="inlineStr">
        <is>
          <t/>
        </is>
      </c>
      <c r="BM431" t="inlineStr">
        <is>
          <t>juridinis asmuo, kuris sukuria elektroninį spaudą</t>
        </is>
      </c>
      <c r="BN431" s="2" t="inlineStr">
        <is>
          <t>zīmoga radītājs</t>
        </is>
      </c>
      <c r="BO431" s="2" t="inlineStr">
        <is>
          <t>3</t>
        </is>
      </c>
      <c r="BP431" s="2" t="inlineStr">
        <is>
          <t/>
        </is>
      </c>
      <c r="BQ431" t="inlineStr">
        <is>
          <t>juridiska persona, kas rada elektronisku zīmogu</t>
        </is>
      </c>
      <c r="BR431" s="2" t="inlineStr">
        <is>
          <t>kreatur tas-siġill</t>
        </is>
      </c>
      <c r="BS431" s="2" t="inlineStr">
        <is>
          <t>3</t>
        </is>
      </c>
      <c r="BT431" s="2" t="inlineStr">
        <is>
          <t/>
        </is>
      </c>
      <c r="BU431" t="inlineStr">
        <is>
          <t>persuna ġuridika li toħloq siġill elettroniku</t>
        </is>
      </c>
      <c r="BV431" s="2" t="inlineStr">
        <is>
          <t>aanmaker van een zegel</t>
        </is>
      </c>
      <c r="BW431" s="2" t="inlineStr">
        <is>
          <t>3</t>
        </is>
      </c>
      <c r="BX431" s="2" t="inlineStr">
        <is>
          <t/>
        </is>
      </c>
      <c r="BY431" t="inlineStr">
        <is>
          <t>rechtspersoon die een elektronisch zegel aanmaakt</t>
        </is>
      </c>
      <c r="BZ431" s="2" t="inlineStr">
        <is>
          <t>podmiot składający pieczęć</t>
        </is>
      </c>
      <c r="CA431" s="2" t="inlineStr">
        <is>
          <t>3</t>
        </is>
      </c>
      <c r="CB431" s="2" t="inlineStr">
        <is>
          <t/>
        </is>
      </c>
      <c r="CC431" t="inlineStr">
        <is>
          <t>osoba prawna, która składa pieczęć elektroniczną</t>
        </is>
      </c>
      <c r="CD431" s="2" t="inlineStr">
        <is>
          <t>criador de um selo</t>
        </is>
      </c>
      <c r="CE431" s="2" t="inlineStr">
        <is>
          <t>3</t>
        </is>
      </c>
      <c r="CF431" s="2" t="inlineStr">
        <is>
          <t/>
        </is>
      </c>
      <c r="CG431" t="inlineStr">
        <is>
          <t>Pessoa coletiva que cria um selo eletrónico.</t>
        </is>
      </c>
      <c r="CH431" s="2" t="inlineStr">
        <is>
          <t>creatorul unui sigiliu</t>
        </is>
      </c>
      <c r="CI431" s="2" t="inlineStr">
        <is>
          <t>3</t>
        </is>
      </c>
      <c r="CJ431" s="2" t="inlineStr">
        <is>
          <t/>
        </is>
      </c>
      <c r="CK431" t="inlineStr">
        <is>
          <t>persoană juridică care creează un sigiliu electronic</t>
        </is>
      </c>
      <c r="CL431" s="2" t="inlineStr">
        <is>
          <t>pôvodca pečate</t>
        </is>
      </c>
      <c r="CM431" s="2" t="inlineStr">
        <is>
          <t>3</t>
        </is>
      </c>
      <c r="CN431" s="2" t="inlineStr">
        <is>
          <t/>
        </is>
      </c>
      <c r="CO431" t="inlineStr">
        <is>
          <t>právnická osoba alebo orgán verejnej moci, ktorý je držiteľom súkromného kľúča a je schopný pomocou tohto kľúča vyhotoviť elektronickú pečať elektronického dokumentu</t>
        </is>
      </c>
      <c r="CP431" s="2" t="inlineStr">
        <is>
          <t>ustvarjalec žiga</t>
        </is>
      </c>
      <c r="CQ431" s="2" t="inlineStr">
        <is>
          <t>3</t>
        </is>
      </c>
      <c r="CR431" s="2" t="inlineStr">
        <is>
          <t/>
        </is>
      </c>
      <c r="CS431" t="inlineStr">
        <is>
          <t>pravna oseba, ki ustvari elektronski žig</t>
        </is>
      </c>
      <c r="CT431" s="2" t="inlineStr">
        <is>
          <t>skapare av en stämpel</t>
        </is>
      </c>
      <c r="CU431" s="2" t="inlineStr">
        <is>
          <t>3</t>
        </is>
      </c>
      <c r="CV431" s="2" t="inlineStr">
        <is>
          <t/>
        </is>
      </c>
      <c r="CW431" t="inlineStr">
        <is>
          <t>en juridisk person som skapar en elektronisk stämpel</t>
        </is>
      </c>
    </row>
    <row r="432">
      <c r="A432" s="1" t="str">
        <f>HYPERLINK("https://iate.europa.eu/entry/result/3550884/all", "3550884")</f>
        <v>3550884</v>
      </c>
      <c r="B432" t="inlineStr">
        <is>
          <t>EDUCATION AND COMMUNICATIONS</t>
        </is>
      </c>
      <c r="C432" t="inlineStr">
        <is>
          <t>EDUCATION AND COMMUNICATIONS|information technology and data processing</t>
        </is>
      </c>
      <c r="D432" t="inlineStr">
        <is>
          <t>yes</t>
        </is>
      </c>
      <c r="E432" t="inlineStr">
        <is>
          <t/>
        </is>
      </c>
      <c r="F432" s="2" t="inlineStr">
        <is>
          <t>данни за създаване на електронен подпис</t>
        </is>
      </c>
      <c r="G432" s="2" t="inlineStr">
        <is>
          <t>3</t>
        </is>
      </c>
      <c r="H432" s="2" t="inlineStr">
        <is>
          <t/>
        </is>
      </c>
      <c r="I432" t="inlineStr">
        <is>
          <t>уникални данни, които се използват от 
&lt;i&gt;титуляря на електронния подпис&lt;/i&gt; за създаването на 
&lt;i&gt;електронен подпис&lt;/i&gt;</t>
        </is>
      </c>
      <c r="J432" s="2" t="inlineStr">
        <is>
          <t>data pro vytváření elektronických podpisů</t>
        </is>
      </c>
      <c r="K432" s="2" t="inlineStr">
        <is>
          <t>3</t>
        </is>
      </c>
      <c r="L432" s="2" t="inlineStr">
        <is>
          <t/>
        </is>
      </c>
      <c r="M432" t="inlineStr">
        <is>
          <t>jedinečná data, která 
&lt;i&gt;podepisující osoba&lt;/i&gt; [ &lt;a href="/entry/result/1867642/all" id="ENTRY_TO_ENTRY_CONVERTER" target="_blank"&gt;IATE:1867642&lt;/a&gt; ] používá k vytváření 
&lt;i&gt;elektronického podpisu&lt;/i&gt; [ &lt;a href="/entry/result/1068875/all" id="ENTRY_TO_ENTRY_CONVERTER" target="_blank"&gt;IATE:1068875&lt;/a&gt; ]</t>
        </is>
      </c>
      <c r="N432" s="2" t="inlineStr">
        <is>
          <t>elektroniske signaturgenereringsdata</t>
        </is>
      </c>
      <c r="O432" s="2" t="inlineStr">
        <is>
          <t>3</t>
        </is>
      </c>
      <c r="P432" s="2" t="inlineStr">
        <is>
          <t/>
        </is>
      </c>
      <c r="Q432" t="inlineStr">
        <is>
          <t>entydige data, som anvendes af en &lt;a href="https://iate.europa.eu/entry/result/1867642/da" target="_blank"&gt;underskriver&lt;/a&gt; til at generere en &lt;a href="https://iate.europa.eu/entry/result/1068875/da" target="_blank"&gt;elektronisk signatur&lt;/a&gt;</t>
        </is>
      </c>
      <c r="R432" s="2" t="inlineStr">
        <is>
          <t>elektronische Signaturerstellungsdaten</t>
        </is>
      </c>
      <c r="S432" s="2" t="inlineStr">
        <is>
          <t>3</t>
        </is>
      </c>
      <c r="T432" s="2" t="inlineStr">
        <is>
          <t/>
        </is>
      </c>
      <c r="U432" t="inlineStr">
        <is>
          <t>eindeutige Daten, die vom Unterzeichner zum Erstellen einer elektronischen Signatur verwendet werden</t>
        </is>
      </c>
      <c r="V432" s="2" t="inlineStr">
        <is>
          <t>δεδομένα δημιουργίας ηλεκτρονικής υπογραφής</t>
        </is>
      </c>
      <c r="W432" s="2" t="inlineStr">
        <is>
          <t>3</t>
        </is>
      </c>
      <c r="X432" s="2" t="inlineStr">
        <is>
          <t/>
        </is>
      </c>
      <c r="Y432" t="inlineStr">
        <is>
          <t/>
        </is>
      </c>
      <c r="Z432" s="2" t="inlineStr">
        <is>
          <t>electronic signature creation data</t>
        </is>
      </c>
      <c r="AA432" s="2" t="inlineStr">
        <is>
          <t>3</t>
        </is>
      </c>
      <c r="AB432" s="2" t="inlineStr">
        <is>
          <t/>
        </is>
      </c>
      <c r="AC432" t="inlineStr">
        <is>
          <t>unique data which are used by a 
&lt;i&gt;signatory&lt;/i&gt; [ &lt;a href="/entry/result/1867642/all" id="ENTRY_TO_ENTRY_CONVERTER" target="_blank"&gt;IATE:1867642&lt;/a&gt; ] to create an electronic signature</t>
        </is>
      </c>
      <c r="AD432" s="2" t="inlineStr">
        <is>
          <t>datos de creación de la firma electrónica</t>
        </is>
      </c>
      <c r="AE432" s="2" t="inlineStr">
        <is>
          <t>3</t>
        </is>
      </c>
      <c r="AF432" s="2" t="inlineStr">
        <is>
          <t/>
        </is>
      </c>
      <c r="AG432" t="inlineStr">
        <is>
          <t>Datos únicos que utiliza el firmante [ &lt;a href="/entry/result/1867642/all" id="ENTRY_TO_ENTRY_CONVERTER" target="_blank"&gt;IATE:1867642&lt;/a&gt; ] para crear una firma electrónica.</t>
        </is>
      </c>
      <c r="AH432" s="2" t="inlineStr">
        <is>
          <t>e-allkirja moodustamiseks vajalikud andmed</t>
        </is>
      </c>
      <c r="AI432" s="2" t="inlineStr">
        <is>
          <t>3</t>
        </is>
      </c>
      <c r="AJ432" s="2" t="inlineStr">
        <is>
          <t/>
        </is>
      </c>
      <c r="AK432" t="inlineStr">
        <is>
          <t>ainulaadsed andmed, mida 
&lt;i&gt;allkirja andja&lt;/i&gt; [ &lt;a href="/entry/result/1867642/all" id="ENTRY_TO_ENTRY_CONVERTER" target="_blank"&gt;IATE:1867642&lt;/a&gt; ] kasutab 
&lt;i&gt;e-allkirja&lt;/i&gt; [ &lt;a href="/entry/result/1068875/all" id="ENTRY_TO_ENTRY_CONVERTER" target="_blank"&gt;IATE:1068875&lt;/a&gt; ] andmiseks</t>
        </is>
      </c>
      <c r="AL432" s="2" t="inlineStr">
        <is>
          <t>sähköisen allekirjoituksen luontitiedot</t>
        </is>
      </c>
      <c r="AM432" s="2" t="inlineStr">
        <is>
          <t>3</t>
        </is>
      </c>
      <c r="AN432" s="2" t="inlineStr">
        <is>
          <t/>
        </is>
      </c>
      <c r="AO432" t="inlineStr">
        <is>
          <t>yksilöivät tiedot, joita allekirjoittaja käyttää sähköisen allekirjoituksen luomiseen</t>
        </is>
      </c>
      <c r="AP432" s="2" t="inlineStr">
        <is>
          <t>données de création de signature électronique</t>
        </is>
      </c>
      <c r="AQ432" s="2" t="inlineStr">
        <is>
          <t>3</t>
        </is>
      </c>
      <c r="AR432" s="2" t="inlineStr">
        <is>
          <t/>
        </is>
      </c>
      <c r="AS432" t="inlineStr">
        <is>
          <t>données uniques qui sont utilisées par le signataire pour créer une signature électronique</t>
        </is>
      </c>
      <c r="AT432" s="2" t="inlineStr">
        <is>
          <t>sonraí maidir le cruthú ríomhshínithe</t>
        </is>
      </c>
      <c r="AU432" s="2" t="inlineStr">
        <is>
          <t>3</t>
        </is>
      </c>
      <c r="AV432" s="2" t="inlineStr">
        <is>
          <t/>
        </is>
      </c>
      <c r="AW432" t="inlineStr">
        <is>
          <t/>
        </is>
      </c>
      <c r="AX432" s="2" t="inlineStr">
        <is>
          <t>podaci za izradu elektroničkog potpisa</t>
        </is>
      </c>
      <c r="AY432" s="2" t="inlineStr">
        <is>
          <t>2</t>
        </is>
      </c>
      <c r="AZ432" s="2" t="inlineStr">
        <is>
          <t/>
        </is>
      </c>
      <c r="BA432" t="inlineStr">
        <is>
          <t>jedinstveni podaci koje potpisnik koristi za izradu elektroničkog potpisa</t>
        </is>
      </c>
      <c r="BB432" s="2" t="inlineStr">
        <is>
          <t>elektronikus aláírás létrehozásához használt adat|
aláírás-létrehozó adat</t>
        </is>
      </c>
      <c r="BC432" s="2" t="inlineStr">
        <is>
          <t>4|
4</t>
        </is>
      </c>
      <c r="BD432" s="2" t="inlineStr">
        <is>
          <t xml:space="preserve">|
</t>
        </is>
      </c>
      <c r="BE432" t="inlineStr">
        <is>
          <t>olyan egyedi adat, amelyet az aláíró elektronikus aláírás létrehozásához használ</t>
        </is>
      </c>
      <c r="BF432" s="2" t="inlineStr">
        <is>
          <t>dati per la creazione di una firma elettronica</t>
        </is>
      </c>
      <c r="BG432" s="2" t="inlineStr">
        <is>
          <t>3</t>
        </is>
      </c>
      <c r="BH432" s="2" t="inlineStr">
        <is>
          <t/>
        </is>
      </c>
      <c r="BI432" t="inlineStr">
        <is>
          <t>dati unici utilizzati dal firmatario per creare una firma elettronica</t>
        </is>
      </c>
      <c r="BJ432" s="2" t="inlineStr">
        <is>
          <t>elektroninio parašo kūrimo duomenys</t>
        </is>
      </c>
      <c r="BK432" s="2" t="inlineStr">
        <is>
          <t>3</t>
        </is>
      </c>
      <c r="BL432" s="2" t="inlineStr">
        <is>
          <t/>
        </is>
      </c>
      <c r="BM432" t="inlineStr">
        <is>
          <t>unikalūs duomenys, kuriuos pasirašantis asmuo naudoja kurdamas elektroninį parašą</t>
        </is>
      </c>
      <c r="BN432" s="2" t="inlineStr">
        <is>
          <t>elektroniskā paraksta radīšanas dati</t>
        </is>
      </c>
      <c r="BO432" s="2" t="inlineStr">
        <is>
          <t>3</t>
        </is>
      </c>
      <c r="BP432" s="2" t="inlineStr">
        <is>
          <t/>
        </is>
      </c>
      <c r="BQ432" t="inlineStr">
        <is>
          <t>unikāli dati, ko 
&lt;i&gt;parakstītājs&lt;/i&gt; [ &lt;a href="/entry/result/1867642/all" id="ENTRY_TO_ENTRY_CONVERTER" target="_blank"&gt;IATE:1867642&lt;/a&gt; ] izmanto elektroniska paraksta radīšanai</t>
        </is>
      </c>
      <c r="BR432" s="2" t="inlineStr">
        <is>
          <t>&lt;i&gt;data &lt;/i&gt;għall-ħolqien ta’ firma elettronika</t>
        </is>
      </c>
      <c r="BS432" s="2" t="inlineStr">
        <is>
          <t>3</t>
        </is>
      </c>
      <c r="BT432" s="2" t="inlineStr">
        <is>
          <t/>
        </is>
      </c>
      <c r="BU432" t="inlineStr">
        <is>
          <t>&lt;i&gt;data &lt;/i&gt;unika li tintuża mill-&lt;i&gt;firmatarju &lt;/i&gt;&lt;a href="/entry/result/1867642/mt" id="ENTRY_TO_ENTRY_CONVERTER" target="_blank"&gt;IATE:1867642/MT&lt;/a&gt; biex joħloq firma elettronika</t>
        </is>
      </c>
      <c r="BV432" s="2" t="inlineStr">
        <is>
          <t>gegevens voor het aanmaken van elektronische handtekeningen</t>
        </is>
      </c>
      <c r="BW432" s="2" t="inlineStr">
        <is>
          <t>3</t>
        </is>
      </c>
      <c r="BX432" s="2" t="inlineStr">
        <is>
          <t/>
        </is>
      </c>
      <c r="BY432" t="inlineStr">
        <is>
          <t>unieke gegevens die door de ondertekenaar worden gebruikt om een elektronische handtekening aan te maken</t>
        </is>
      </c>
      <c r="BZ432" s="2" t="inlineStr">
        <is>
          <t>dane służące do składania podpisu elektronicznego</t>
        </is>
      </c>
      <c r="CA432" s="2" t="inlineStr">
        <is>
          <t>3</t>
        </is>
      </c>
      <c r="CB432" s="2" t="inlineStr">
        <is>
          <t/>
        </is>
      </c>
      <c r="CC432" t="inlineStr">
        <is>
          <t>unikalne dane, których 
&lt;i&gt;podpisujący&lt;/i&gt; [ &lt;a href="/entry/result/1867642/all" id="ENTRY_TO_ENTRY_CONVERTER" target="_blank"&gt;IATE:1867642&lt;/a&gt; ] używa do składania podpisu elektronicznego</t>
        </is>
      </c>
      <c r="CD432" s="2" t="inlineStr">
        <is>
          <t>dados para a criação de uma assinatura eletrónica</t>
        </is>
      </c>
      <c r="CE432" s="2" t="inlineStr">
        <is>
          <t>3</t>
        </is>
      </c>
      <c r="CF432" s="2" t="inlineStr">
        <is>
          <t/>
        </is>
      </c>
      <c r="CG432" t="inlineStr">
        <is>
          <t>Conjunto único de dados que é utilizado pelo signatário para criar uma assinatura eletrónica.</t>
        </is>
      </c>
      <c r="CH432" s="2" t="inlineStr">
        <is>
          <t>date de creare a semnăturii electronice</t>
        </is>
      </c>
      <c r="CI432" s="2" t="inlineStr">
        <is>
          <t>3</t>
        </is>
      </c>
      <c r="CJ432" s="2" t="inlineStr">
        <is>
          <t/>
        </is>
      </c>
      <c r="CK432" t="inlineStr">
        <is>
          <t>orice date în formă electronică cu caracter de unicitate, cum ar fi coduri sau chei criptografice private, care sunt folosite de semnatar pentru crearea unei semnături electronice</t>
        </is>
      </c>
      <c r="CL432" s="2" t="inlineStr">
        <is>
          <t>údaje na vyhotovenie elektronického podpisu</t>
        </is>
      </c>
      <c r="CM432" s="2" t="inlineStr">
        <is>
          <t>3</t>
        </is>
      </c>
      <c r="CN432" s="2" t="inlineStr">
        <is>
          <t/>
        </is>
      </c>
      <c r="CO432" t="inlineStr">
        <is>
          <t>jedinečné údaje, ktoré podpisovateľ [ &lt;a href="/entry/result/1867642/all" id="ENTRY_TO_ENTRY_CONVERTER" target="_blank"&gt;IATE:1867642&lt;/a&gt; ] používa na vyhotovenie elektronického podpisu</t>
        </is>
      </c>
      <c r="CP432" s="2" t="inlineStr">
        <is>
          <t>podatki za ustvarjanje elektronskega podpisa</t>
        </is>
      </c>
      <c r="CQ432" s="2" t="inlineStr">
        <is>
          <t>3</t>
        </is>
      </c>
      <c r="CR432" s="2" t="inlineStr">
        <is>
          <t/>
        </is>
      </c>
      <c r="CS432" t="inlineStr">
        <is>
          <t>enoznačni podatki, ki jih podpisnik [ &lt;a href="/entry/result/1867642/all" id="ENTRY_TO_ENTRY_CONVERTER" target="_blank"&gt;IATE:1867642&lt;/a&gt; ] uporablja za ustvarjanje elektronskega podpisa</t>
        </is>
      </c>
      <c r="CT432" s="2" t="inlineStr">
        <is>
          <t>uppgifter för skapande av elektroniska underskrifter</t>
        </is>
      </c>
      <c r="CU432" s="2" t="inlineStr">
        <is>
          <t>3</t>
        </is>
      </c>
      <c r="CV432" s="2" t="inlineStr">
        <is>
          <t/>
        </is>
      </c>
      <c r="CW432" t="inlineStr">
        <is>
          <t>unika uppgifter som undertecknaren använder för att skapa en elektronisk underskrift</t>
        </is>
      </c>
    </row>
    <row r="433">
      <c r="A433" s="1" t="str">
        <f>HYPERLINK("https://iate.europa.eu/entry/result/3599653/all", "3599653")</f>
        <v>3599653</v>
      </c>
      <c r="B433" t="inlineStr">
        <is>
          <t>PRODUCTION, TECHNOLOGY AND RESEARCH;TRADE;EDUCATION AND COMMUNICATIONS</t>
        </is>
      </c>
      <c r="C433" t="inlineStr">
        <is>
          <t>PRODUCTION, TECHNOLOGY AND RESEARCH|technology and technical regulations|technology|digital technology;TRADE|marketing|commercial transaction|provision of services;EDUCATION AND COMMUNICATIONS|documentation|documentation|document management|electronic document management;EDUCATION AND COMMUNICATIONS|information technology and data processing</t>
        </is>
      </c>
      <c r="D433" t="inlineStr">
        <is>
          <t>yes</t>
        </is>
      </c>
      <c r="E433" t="inlineStr">
        <is>
          <t/>
        </is>
      </c>
      <c r="F433" s="2" t="inlineStr">
        <is>
          <t>квалифицирано електронно удостоверение за атрибути</t>
        </is>
      </c>
      <c r="G433" s="2" t="inlineStr">
        <is>
          <t>3</t>
        </is>
      </c>
      <c r="H433" s="2" t="inlineStr">
        <is>
          <t/>
        </is>
      </c>
      <c r="I433" t="inlineStr">
        <is>
          <t>електронно удостоверение за атрибути, което се издава от доставчик на квалифицирани удостоверителни услуги и отговаря на предвидените изисквания</t>
        </is>
      </c>
      <c r="J433" s="2" t="inlineStr">
        <is>
          <t>kvalifikované elektronické potvrzování atributů</t>
        </is>
      </c>
      <c r="K433" s="2" t="inlineStr">
        <is>
          <t>3</t>
        </is>
      </c>
      <c r="L433" s="2" t="inlineStr">
        <is>
          <t/>
        </is>
      </c>
      <c r="M433" t="inlineStr">
        <is>
          <t>&lt;a href="https://iate.europa.eu/entry/slideshow/1625554357770/3599652/cs" target="_blank"&gt;elektronické potvrzování atributů&lt;/a&gt;, které je
vydáno &lt;a href="https://iate.europa.eu/entry/result/3599650/cs" target="_blank"&gt;kvalifikovaným poskytovatelem služeb vytvářejících důvěru&lt;/a&gt; a splňuje
požadavky stanovené v platných pravidlech a předpisech</t>
        </is>
      </c>
      <c r="N433" s="2" t="inlineStr">
        <is>
          <t>kvalificeret elektronisk attestering af attributter</t>
        </is>
      </c>
      <c r="O433" s="2" t="inlineStr">
        <is>
          <t>3</t>
        </is>
      </c>
      <c r="P433" s="2" t="inlineStr">
        <is>
          <t/>
        </is>
      </c>
      <c r="Q433" t="inlineStr">
        <is>
          <t>&lt;a href="https://iate.europa.eu/entry/result/3599652/da" target="_blank"&gt;elektronisk attestering af attributter&lt;/a&gt;, der er udstedt af en &lt;a href="https://iate.europa.eu/entry/result/3599650/da" target="_blank"&gt;kvalificeret tillidstjenesteudbyder&lt;/a&gt;, og som opfylder kravene i gældende bestemmelser og forskrifter</t>
        </is>
      </c>
      <c r="R433" s="2" t="inlineStr">
        <is>
          <t>qualifizierte elektronische Attributsbescheinigung</t>
        </is>
      </c>
      <c r="S433" s="2" t="inlineStr">
        <is>
          <t>3</t>
        </is>
      </c>
      <c r="T433" s="2" t="inlineStr">
        <is>
          <t/>
        </is>
      </c>
      <c r="U433" t="inlineStr">
        <is>
          <t>von einem qualifizierten Vertrauensdiensteanbieter ausgestellte elektronische Attributsbescheinigung</t>
        </is>
      </c>
      <c r="V433" s="2" t="inlineStr">
        <is>
          <t>εγκεκριμένη ηλεκτρονική βεβαίωση χαρακτηριστικών</t>
        </is>
      </c>
      <c r="W433" s="2" t="inlineStr">
        <is>
          <t>3</t>
        </is>
      </c>
      <c r="X433" s="2" t="inlineStr">
        <is>
          <t/>
        </is>
      </c>
      <c r="Y433" t="inlineStr">
        <is>
          <t>&lt;a href="https://iate.europa.eu/entry/result/3599652/en-el" target="_blank"&gt;ηλεκτρονική βεβαίωση χαρακτηριστικών &lt;/a&gt; που εκδίδεται από &lt;a href="https://iate.europa.eu/entry/result/3599650/en-el" target="_blank"&gt;εγκεκριμένο πάροχο υπηρεσιών εμπιστοσύνης&lt;/a&gt; και πληροί τις οριζόμενες στους ισχύοντες κανόνες και κανονισμούς απαιτήσεις</t>
        </is>
      </c>
      <c r="Z433" s="2" t="inlineStr">
        <is>
          <t>qualified electronic attestation of attributes</t>
        </is>
      </c>
      <c r="AA433" s="2" t="inlineStr">
        <is>
          <t>3</t>
        </is>
      </c>
      <c r="AB433" s="2" t="inlineStr">
        <is>
          <t/>
        </is>
      </c>
      <c r="AC433" t="inlineStr">
        <is>
          <t>&lt;a href="https://iate.europa.eu/entry/result/3599652/en" target="_blank"&gt;electronic attestation of attributes&lt;/a&gt; that is issued by a &lt;a href="https://iate.europa.eu/entry/result/3599650/en" target="_blank"&gt;qualified trust service provider&lt;/a&gt; and meets the requirements set out in the applicable rules and regulations</t>
        </is>
      </c>
      <c r="AD433" s="2" t="inlineStr">
        <is>
          <t>declaración electrónica cualificada de atributos</t>
        </is>
      </c>
      <c r="AE433" s="2" t="inlineStr">
        <is>
          <t>3</t>
        </is>
      </c>
      <c r="AF433" s="2" t="inlineStr">
        <is>
          <t/>
        </is>
      </c>
      <c r="AG433" t="inlineStr">
        <is>
          <t>Declaración 
electrónica de atributos emitida por un prestador cualificado de 
servicios de confianza y que cumple los requisitos establecidos en los Reglamentos aplicables.</t>
        </is>
      </c>
      <c r="AH433" s="2" t="inlineStr">
        <is>
          <t>kvalifitseeritud elektrooniline atribuutide tõend</t>
        </is>
      </c>
      <c r="AI433" s="2" t="inlineStr">
        <is>
          <t>3</t>
        </is>
      </c>
      <c r="AJ433" s="2" t="inlineStr">
        <is>
          <t/>
        </is>
      </c>
      <c r="AK433" t="inlineStr">
        <is>
          <t>&lt;i&gt;atribuutide elektrooniline tõend&lt;/i&gt; &lt;a href="/entry/result/3599652/all" id="ENTRY_TO_ENTRY_CONVERTER" target="_blank"&gt;IATE:3599652&lt;/a&gt; , mille on väljastanud &lt;i&gt;kvalifitseeritud usaldusteenuse osutaja&lt;/i&gt; &lt;a href="/entry/result/3599650/all" id="ENTRY_TO_ENTRY_CONVERTER" target="_blank"&gt;IATE:3599650&lt;/a&gt; ja mis vastab vastavatele nõuetele</t>
        </is>
      </c>
      <c r="AL433" s="2" t="inlineStr">
        <is>
          <t>hyväksytty sähköinen attribuuttitodistus</t>
        </is>
      </c>
      <c r="AM433" s="2" t="inlineStr">
        <is>
          <t>3</t>
        </is>
      </c>
      <c r="AN433" s="2" t="inlineStr">
        <is>
          <t/>
        </is>
      </c>
      <c r="AO433" t="inlineStr">
        <is>
          <t>&lt;a href="https://iate.europa.eu/entry/result/3599652/fi" target="_blank"&gt;sähköinen attribuuttitodistus&lt;/a&gt;, jonka on myöntänyt &lt;a href="https://iate.europa.eu/entry/result/3599650/fi" target="_blank"&gt;hyväksytty luottamuspalvelujen tarjoaja&lt;/a&gt; ja joka täyttää sovellettavat vaatimukset</t>
        </is>
      </c>
      <c r="AP433" s="2" t="inlineStr">
        <is>
          <t>attestation électronique qualifiée d’attributs</t>
        </is>
      </c>
      <c r="AQ433" s="2" t="inlineStr">
        <is>
          <t>3</t>
        </is>
      </c>
      <c r="AR433" s="2" t="inlineStr">
        <is>
          <t/>
        </is>
      </c>
      <c r="AS433" t="inlineStr">
        <is>
          <t>attestation 
électronique d’attributs, qui est délivrée par un prestataire de 
services de confiance qualifié et qui satisfait aux exigences de la réglementation applicable</t>
        </is>
      </c>
      <c r="AT433" s="2" t="inlineStr">
        <is>
          <t>ríomhdhearbhú tréithe cáilithe</t>
        </is>
      </c>
      <c r="AU433" s="2" t="inlineStr">
        <is>
          <t>3</t>
        </is>
      </c>
      <c r="AV433" s="2" t="inlineStr">
        <is>
          <t/>
        </is>
      </c>
      <c r="AW433" t="inlineStr">
        <is>
          <t>ríomhdhearbhú tréithe, ríomhdhearbhú a eisíonn soláthraithe seirbhíse iontaoibhe agus lena gcomhlíontar na ceanglais a leagtar síos in Iarscríbhinn V</t>
        </is>
      </c>
      <c r="AX433" s="2" t="inlineStr">
        <is>
          <t>kvalificirana elektronička potvrda atributa</t>
        </is>
      </c>
      <c r="AY433" s="2" t="inlineStr">
        <is>
          <t>3</t>
        </is>
      </c>
      <c r="AZ433" s="2" t="inlineStr">
        <is>
          <t/>
        </is>
      </c>
      <c r="BA433" t="inlineStr">
        <is>
          <t>elektronička potvrda atributa koju izdaje kvalificirani pružatelj usluga povjerenja i koja ispunjava zahtjeve utvrđene u primjenjivim propisima</t>
        </is>
      </c>
      <c r="BB433" s="2" t="inlineStr">
        <is>
          <t>minősített elektronikus attribútumtanúsítvány</t>
        </is>
      </c>
      <c r="BC433" s="2" t="inlineStr">
        <is>
          <t>4</t>
        </is>
      </c>
      <c r="BD433" s="2" t="inlineStr">
        <is>
          <t/>
        </is>
      </c>
      <c r="BE433" t="inlineStr">
        <is>
          <t>olyan, attribútumokra vonatkozó elektronikus igazolás, amelyet 
minősített bizalmi szolgáltató bocsát ki, és amely megfelel az 
V. mellékletben megállapított követelményeknek</t>
        </is>
      </c>
      <c r="BF433" s="2" t="inlineStr">
        <is>
          <t>attestato elettronico di attributi qualificato</t>
        </is>
      </c>
      <c r="BG433" s="2" t="inlineStr">
        <is>
          <t>3</t>
        </is>
      </c>
      <c r="BH433" s="2" t="inlineStr">
        <is>
          <t/>
        </is>
      </c>
      <c r="BI433" t="inlineStr">
        <is>
          <t>attestato elettronico di attributi che è rilasciato da un prestatore di servizi fiduciari qualificato e soddisfa i requisiti di cui alla specifica normativa</t>
        </is>
      </c>
      <c r="BJ433" s="2" t="inlineStr">
        <is>
          <t>kvalifikuotas elektroninis požymių liudijimas</t>
        </is>
      </c>
      <c r="BK433" s="2" t="inlineStr">
        <is>
          <t>3</t>
        </is>
      </c>
      <c r="BL433" s="2" t="inlineStr">
        <is>
          <t/>
        </is>
      </c>
      <c r="BM433" t="inlineStr">
        <is>
          <t>kvalifikuoto patikimumo užtikrinimo paslaugų teikėjo išduodamas elektroninis požymių liudijimas, atitinkantis nustatytus reikalavimus</t>
        </is>
      </c>
      <c r="BN433" s="2" t="inlineStr">
        <is>
          <t>kvalificēts atribūtu elektroniskais apliecinājums</t>
        </is>
      </c>
      <c r="BO433" s="2" t="inlineStr">
        <is>
          <t>2</t>
        </is>
      </c>
      <c r="BP433" s="2" t="inlineStr">
        <is>
          <t/>
        </is>
      </c>
      <c r="BQ433" t="inlineStr">
        <is>
          <t/>
        </is>
      </c>
      <c r="BR433" s="2" t="inlineStr">
        <is>
          <t>attestazzjoni elettronika kwalifikata tal-attributi</t>
        </is>
      </c>
      <c r="BS433" s="2" t="inlineStr">
        <is>
          <t>3</t>
        </is>
      </c>
      <c r="BT433" s="2" t="inlineStr">
        <is>
          <t/>
        </is>
      </c>
      <c r="BU433" t="inlineStr">
        <is>
          <t>&lt;i&gt;attestazzjoni elettronika tal-attributi&lt;/i&gt; &lt;a href="/entry/result/3599652/mt" id="ENTRY_TO_ENTRY_CONVERTER" target="_blank"&gt;IATE:3599652/MT&lt;/a&gt; li tinħareġ minn &lt;i&gt;fornitur kwalifikat ta’ servizzi fiduċjarji&lt;/i&gt; &lt;a href="/entry/result/3599650/mt" id="ENTRY_TO_ENTRY_CONVERTER" target="_blank"&gt;IATE:3599650/MT&lt;/a&gt; u li tissodisfa r-rekwiżiti stabbiliti
fir-regoli u fir-regolamenti applikabbli</t>
        </is>
      </c>
      <c r="BV433" s="2" t="inlineStr">
        <is>
          <t>gekwalificeerde elektronische attestering van attributen</t>
        </is>
      </c>
      <c r="BW433" s="2" t="inlineStr">
        <is>
          <t>3</t>
        </is>
      </c>
      <c r="BX433" s="2" t="inlineStr">
        <is>
          <t/>
        </is>
      </c>
      <c r="BY433" t="inlineStr">
        <is>
          <t>elektronische attestering van attributen die is afgegeven door een gekwalificeerde verlener van vertrouwensdiensten en voldoet aan de eisen van de geldende regelgeving</t>
        </is>
      </c>
      <c r="BZ433" s="2" t="inlineStr">
        <is>
          <t>kwalifikowane elektroniczne poświadczenie atrybutów</t>
        </is>
      </c>
      <c r="CA433" s="2" t="inlineStr">
        <is>
          <t>3</t>
        </is>
      </c>
      <c r="CB433" s="2" t="inlineStr">
        <is>
          <t/>
        </is>
      </c>
      <c r="CC433" t="inlineStr">
        <is>
          <t>elektroniczne poświadczenie atrybutów, które jest wydawane przez kwalifikowanego dostawcę usług zaufania i spełnia wymogi określone w przepisach</t>
        </is>
      </c>
      <c r="CD433" s="2" t="inlineStr">
        <is>
          <t>certificado eletrónico qualificado de atributos</t>
        </is>
      </c>
      <c r="CE433" s="2" t="inlineStr">
        <is>
          <t>3</t>
        </is>
      </c>
      <c r="CF433" s="2" t="inlineStr">
        <is>
          <t/>
        </is>
      </c>
      <c r="CG433" t="inlineStr">
        <is>
          <t>Certificado eletrónico de autenticação de atributos emitido por um prestador qualificado de serviços de confiança e que satisfaz os requisitos estabelecidos na legislação.</t>
        </is>
      </c>
      <c r="CH433" s="2" t="inlineStr">
        <is>
          <t>atestare electronică calificată a atributelor</t>
        </is>
      </c>
      <c r="CI433" s="2" t="inlineStr">
        <is>
          <t>3</t>
        </is>
      </c>
      <c r="CJ433" s="2" t="inlineStr">
        <is>
          <t/>
        </is>
      </c>
      <c r="CK433" t="inlineStr">
        <is>
          <t>o atestare electronică a atributelor, care este emisă de un prestator de
 servicii de încredere calificat și care îndeplinește cerințele 
prevăzute în normele și reglementările aplicabile</t>
        </is>
      </c>
      <c r="CL433" s="2" t="inlineStr">
        <is>
          <t>kvalifikované elektronické osvedčenie atribútov</t>
        </is>
      </c>
      <c r="CM433" s="2" t="inlineStr">
        <is>
          <t>3</t>
        </is>
      </c>
      <c r="CN433" s="2" t="inlineStr">
        <is>
          <t/>
        </is>
      </c>
      <c r="CO433" t="inlineStr">
        <is>
          <t>&lt;a href="https://iate.europa.eu/entry/result/3599652/sk" target="_blank"&gt;elektronické osvedčenie atribútov&lt;/a&gt;, ktoré vydáva &lt;a href="https://iate.europa.eu/entry/result/3599650/sk" target="_blank"&gt;kvalifikovaný poskytovateľ dôveryhodných služieb&lt;/a&gt; a ktoré spĺňa požiadavky stanovené v uplatniteľných právnych predpisoch</t>
        </is>
      </c>
      <c r="CP433" s="2" t="inlineStr">
        <is>
          <t>kvalificirano elektronsko potrdilo o atributih</t>
        </is>
      </c>
      <c r="CQ433" s="2" t="inlineStr">
        <is>
          <t>3</t>
        </is>
      </c>
      <c r="CR433" s="2" t="inlineStr">
        <is>
          <t/>
        </is>
      </c>
      <c r="CS433" t="inlineStr">
        <is>
          <t>&lt;a href="https://iate.europa.eu/entry/result/3599652/sl" target="_blank"&gt;elektronsko potrdilo o atributih&lt;/a&gt;, ki ga je izdal &lt;a href="https://iate.europa.eu/entry/result/3599650/sl" target="_blank"&gt;ponudnik kvalificiranih storitev zaupanja&lt;/a&gt; in izpolnjuje zahteve iz Priloge V</t>
        </is>
      </c>
      <c r="CT433" s="2" t="inlineStr">
        <is>
          <t>kvalificerat elektroniskt intyg på attribut</t>
        </is>
      </c>
      <c r="CU433" s="2" t="inlineStr">
        <is>
          <t>3</t>
        </is>
      </c>
      <c r="CV433" s="2" t="inlineStr">
        <is>
          <t/>
        </is>
      </c>
      <c r="CW433" t="inlineStr">
        <is>
          <t>elektroniskt intyg på attribut som utfärdas av en kvalificerad tillhandahållare av betrodda tjänster och uppfyller kraven i tillämpliga bestämmelser och föreskrifter</t>
        </is>
      </c>
    </row>
    <row r="434">
      <c r="A434" s="1" t="str">
        <f>HYPERLINK("https://iate.europa.eu/entry/result/3599651/all", "3599651")</f>
        <v>3599651</v>
      </c>
      <c r="B434" t="inlineStr">
        <is>
          <t>PRODUCTION, TECHNOLOGY AND RESEARCH;EDUCATION AND COMMUNICATIONS</t>
        </is>
      </c>
      <c r="C434" t="inlineStr">
        <is>
          <t>PRODUCTION, TECHNOLOGY AND RESEARCH|technology and technical regulations|technology|digital technology;EDUCATION AND COMMUNICATIONS|information technology and data processing|data processing;EDUCATION AND COMMUNICATIONS|documentation|documentation|document management|electronic document management</t>
        </is>
      </c>
      <c r="D434" t="inlineStr">
        <is>
          <t>yes</t>
        </is>
      </c>
      <c r="E434" t="inlineStr">
        <is>
          <t/>
        </is>
      </c>
      <c r="F434" s="2" t="inlineStr">
        <is>
          <t>електронен регистър</t>
        </is>
      </c>
      <c r="G434" s="2" t="inlineStr">
        <is>
          <t>3</t>
        </is>
      </c>
      <c r="H434" s="2" t="inlineStr">
        <is>
          <t/>
        </is>
      </c>
      <c r="I434" t="inlineStr">
        <is>
          <t>защитен от фалшифициране електронен запис на данни, който осигурява автентичност и цялостност на данните, които се съдържат в него, точност на датата и часа им, както и на хронологичната им поредност</t>
        </is>
      </c>
      <c r="J434" s="2" t="inlineStr">
        <is>
          <t>elektronická účetní kniha</t>
        </is>
      </c>
      <c r="K434" s="2" t="inlineStr">
        <is>
          <t>3</t>
        </is>
      </c>
      <c r="L434" s="2" t="inlineStr">
        <is>
          <t/>
        </is>
      </c>
      <c r="M434" t="inlineStr">
        <is>
          <t>elektronický záznam údajů odolný proti
neoprávněným zásahům, který zajišťuje pravost a integritu údajů, jež obsahuje,
přesnost jejich data a času a jejich chronologické řazení</t>
        </is>
      </c>
      <c r="N434" s="2" t="inlineStr">
        <is>
          <t>elektronisk hovedbog</t>
        </is>
      </c>
      <c r="O434" s="2" t="inlineStr">
        <is>
          <t>3</t>
        </is>
      </c>
      <c r="P434" s="2" t="inlineStr">
        <is>
          <t/>
        </is>
      </c>
      <c r="Q434" t="inlineStr">
        <is>
          <t>manipulationssikret elektronisk register over data, der sikrer ægtheden og integriteten af de indeholdte data, deres nøjagtige dato og tidspunkt og kronologiske rækkefølge</t>
        </is>
      </c>
      <c r="R434" s="2" t="inlineStr">
        <is>
          <t>elektronisches Vorgangsregister</t>
        </is>
      </c>
      <c r="S434" s="2" t="inlineStr">
        <is>
          <t>3</t>
        </is>
      </c>
      <c r="T434" s="2" t="inlineStr">
        <is>
          <t/>
        </is>
      </c>
      <c r="U434" t="inlineStr">
        <is>
          <t>fälschungssichere Aufzeichnung elektronischer Daten, die die Echtheit und Unversehrtheit der enthaltenen Daten, die Richtigkeit ihres Datums und ihrer Uhrzeit sowie die Richtigkeit ihrer chronologischen Reihenfolge gewährleistet</t>
        </is>
      </c>
      <c r="V434" s="2" t="inlineStr">
        <is>
          <t>ηλεκτρονικό καθολικό</t>
        </is>
      </c>
      <c r="W434" s="2" t="inlineStr">
        <is>
          <t>3</t>
        </is>
      </c>
      <c r="X434" s="2" t="inlineStr">
        <is>
          <t/>
        </is>
      </c>
      <c r="Y434" t="inlineStr">
        <is>
          <t>απαραβίαστο ηλεκτρονικό αρχείο δεδομένων, το οποίο διασφαλίζει τη γνησιότητα και την ακεραιότητα των δεδομένων που περιέχει, την ακρίβεια της ημερομηνίας και της ώρας τους, καθώς και της χρονολογικής σειράς τους</t>
        </is>
      </c>
      <c r="Z434" s="2" t="inlineStr">
        <is>
          <t>electronic ledger</t>
        </is>
      </c>
      <c r="AA434" s="2" t="inlineStr">
        <is>
          <t>3</t>
        </is>
      </c>
      <c r="AB434" s="2" t="inlineStr">
        <is>
          <t/>
        </is>
      </c>
      <c r="AC434" t="inlineStr">
        <is>
          <t>tamperproof electronic record of data, providing authenticity and integrity of the data it contains, accuracy of their date and time, and of their chronological ordering</t>
        </is>
      </c>
      <c r="AD434" s="2" t="inlineStr">
        <is>
          <t>libro mayor electrónico</t>
        </is>
      </c>
      <c r="AE434" s="2" t="inlineStr">
        <is>
          <t>3</t>
        </is>
      </c>
      <c r="AF434" s="2" t="inlineStr">
        <is>
          <t/>
        </is>
      </c>
      <c r="AG434" t="inlineStr">
        <is>
          <t>Registro electrónico inviolable de datos que garantiza la autenticidad y
 la integridad de los datos que contiene, la exactitud de su fecha y 
hora y su orden cronológico.</t>
        </is>
      </c>
      <c r="AH434" s="2" t="inlineStr">
        <is>
          <t>elektrooniline register</t>
        </is>
      </c>
      <c r="AI434" s="2" t="inlineStr">
        <is>
          <t>2</t>
        </is>
      </c>
      <c r="AJ434" s="2" t="inlineStr">
        <is>
          <t/>
        </is>
      </c>
      <c r="AK434" t="inlineStr">
        <is>
          <t>võltsimiskindel elektrooniline andmeregister, mis tagab selles sisalduvate andmete autentsuse ja tervikluse, nende kuupäeva ja kellaaja täpsuse ning kronoloogilise järjestuse</t>
        </is>
      </c>
      <c r="AL434" s="2" t="inlineStr">
        <is>
          <t>sähköinen tilikirja</t>
        </is>
      </c>
      <c r="AM434" s="2" t="inlineStr">
        <is>
          <t>3</t>
        </is>
      </c>
      <c r="AN434" s="2" t="inlineStr">
        <is>
          <t/>
        </is>
      </c>
      <c r="AO434" t="inlineStr">
        <is>
          <t>väärinkäytöltä suojattu sähköinen tietorekisteri, joka osoittaa siihen sisältyvien tietojen aitouden ja eheyden sekä tietojen päivämäärän ja kellonajan ja kronologisen järjestyksen oikeellisuuden</t>
        </is>
      </c>
      <c r="AP434" s="2" t="inlineStr">
        <is>
          <t>registre électronique</t>
        </is>
      </c>
      <c r="AQ434" s="2" t="inlineStr">
        <is>
          <t>3</t>
        </is>
      </c>
      <c r="AR434" s="2" t="inlineStr">
        <is>
          <t/>
        </is>
      </c>
      <c r="AS434" t="inlineStr">
        <is>
          <t>enregistrement électronique inviolable de données, assurant 
l’authenticité et l’intégrité des données qu’il contient, l’exactitude 
de la date et de l’heure de ces données ainsi que de leur classement 
chronologique</t>
        </is>
      </c>
      <c r="AT434" s="2" t="inlineStr">
        <is>
          <t>mórleabhar leictreonach</t>
        </is>
      </c>
      <c r="AU434" s="2" t="inlineStr">
        <is>
          <t>3</t>
        </is>
      </c>
      <c r="AV434" s="2" t="inlineStr">
        <is>
          <t/>
        </is>
      </c>
      <c r="AW434" t="inlineStr">
        <is>
          <t>soláthraí seirbhísí iontaoibhe a chuireann seirbhís iontaoibhe cáilithe amháin nó níos mó ar fáil agus a ndeonaíonn an comhlacht maoirseachta stádas mar sholáthraí cáilithe dó</t>
        </is>
      </c>
      <c r="AX434" s="2" t="inlineStr">
        <is>
          <t>elektronička evidencija</t>
        </is>
      </c>
      <c r="AY434" s="2" t="inlineStr">
        <is>
          <t>3</t>
        </is>
      </c>
      <c r="AZ434" s="2" t="inlineStr">
        <is>
          <t/>
        </is>
      </c>
      <c r="BA434" t="inlineStr">
        <is>
          <t>elektronički zapis podataka koji je zaštićen od neovlaštenih manipulacija i kojim se jamče vjerodostojnost i cjelovitost podataka koje sadržava te točnost njihova datuma i vremena i kronološkog redoslijeda</t>
        </is>
      </c>
      <c r="BB434" s="2" t="inlineStr">
        <is>
          <t>elektronikus főkönyv</t>
        </is>
      </c>
      <c r="BC434" s="2" t="inlineStr">
        <is>
          <t>4</t>
        </is>
      </c>
      <c r="BD434" s="2" t="inlineStr">
        <is>
          <t/>
        </is>
      </c>
      <c r="BE434" t="inlineStr">
        <is>
          <t/>
        </is>
      </c>
      <c r="BF434" s="2" t="inlineStr">
        <is>
          <t>registro elettronico</t>
        </is>
      </c>
      <c r="BG434" s="2" t="inlineStr">
        <is>
          <t>3</t>
        </is>
      </c>
      <c r="BH434" s="2" t="inlineStr">
        <is>
          <t/>
        </is>
      </c>
      <c r="BI434" t="inlineStr">
        <is>
          <t>registro elettronico di dati a prova di manomissione, che garantisce l'autenticità e l'integrità dei dati che contiene, nonché l'accuratezza della data e dell'ora e dell'ordine cronologico di tali dati</t>
        </is>
      </c>
      <c r="BJ434" s="2" t="inlineStr">
        <is>
          <t>elektroninis registras</t>
        </is>
      </c>
      <c r="BK434" s="2" t="inlineStr">
        <is>
          <t>3</t>
        </is>
      </c>
      <c r="BL434" s="2" t="inlineStr">
        <is>
          <t/>
        </is>
      </c>
      <c r="BM434" t="inlineStr">
        <is>
          <t>klastojimui atsparus elektroninių duomenų įrašų registras, užtikrinantis jame esančių duomenų autentiškumą ir vientisumą, duomenų datos ir laiko tikslumą bei jų chronologinę tvarką</t>
        </is>
      </c>
      <c r="BN434" s="2" t="inlineStr">
        <is>
          <t>elektroniskā virsgrāmata</t>
        </is>
      </c>
      <c r="BO434" s="2" t="inlineStr">
        <is>
          <t>2</t>
        </is>
      </c>
      <c r="BP434" s="2" t="inlineStr">
        <is>
          <t/>
        </is>
      </c>
      <c r="BQ434" t="inlineStr">
        <is>
          <t>viltojumdrošs elektronisks datu reģistrs, kas nodrošina tajā ietverto datu autentiskumu un integritāti, to datuma un laika precizitāti un to hronoloģisko secību</t>
        </is>
      </c>
      <c r="BR434" s="2" t="inlineStr">
        <is>
          <t>reġistru elettroniku</t>
        </is>
      </c>
      <c r="BS434" s="2" t="inlineStr">
        <is>
          <t>3</t>
        </is>
      </c>
      <c r="BT434" s="2" t="inlineStr">
        <is>
          <t/>
        </is>
      </c>
      <c r="BU434" t="inlineStr">
        <is>
          <t>rekord elettroniku tad-&lt;i&gt;data&lt;/i&gt; li ma
jippermettix tbagħbis, li jipprovdi l-awtentiċità u l-integrità tad-&lt;i&gt;data&lt;/i&gt;
miżmuma fih, u l-preċiżjoni tad-data u tal-ħin tagħha, u tal-ordni kronoloġika
tagħha</t>
        </is>
      </c>
      <c r="BV434" s="2" t="inlineStr">
        <is>
          <t>elektronisch register</t>
        </is>
      </c>
      <c r="BW434" s="2" t="inlineStr">
        <is>
          <t>3</t>
        </is>
      </c>
      <c r="BX434" s="2" t="inlineStr">
        <is>
          <t/>
        </is>
      </c>
      <c r="BY434" t="inlineStr">
        <is>
          <t>onvervalsbare elektronische gegevensopslag die de authenticiteit en de integriteit van de daarin opgenomen gegevens, de juistheid van de datum en het tijdstip, en de chronologische volgorde garandeert</t>
        </is>
      </c>
      <c r="BZ434" s="2" t="inlineStr">
        <is>
          <t>rejestr elektroniczny</t>
        </is>
      </c>
      <c r="CA434" s="2" t="inlineStr">
        <is>
          <t>3</t>
        </is>
      </c>
      <c r="CB434" s="2" t="inlineStr">
        <is>
          <t/>
        </is>
      </c>
      <c r="CC434" t="inlineStr">
        <is>
          <t>odporny na ingerencję zapis elektroniczny danych, zapewniający autentyczność i integralność zawartych w nim danych, dokładność ich daty i godziny oraz ich uporządkowania chronologicznego</t>
        </is>
      </c>
      <c r="CD434" s="2" t="inlineStr">
        <is>
          <t>livro-razão eletrónico</t>
        </is>
      </c>
      <c r="CE434" s="2" t="inlineStr">
        <is>
          <t>3</t>
        </is>
      </c>
      <c r="CF434" s="2" t="inlineStr">
        <is>
          <t/>
        </is>
      </c>
      <c r="CG434" t="inlineStr">
        <is>
          <t>Registo eletrónico de dados inviolável, com indicação da autenticidade e integridade dos dados nele contidos, da exatidão da respetiva data e hora e da sua ordem cronológica.</t>
        </is>
      </c>
      <c r="CH434" s="2" t="inlineStr">
        <is>
          <t>registru electronic</t>
        </is>
      </c>
      <c r="CI434" s="2" t="inlineStr">
        <is>
          <t>3</t>
        </is>
      </c>
      <c r="CJ434" s="2" t="inlineStr">
        <is>
          <t/>
        </is>
      </c>
      <c r="CK434" t="inlineStr">
        <is>
          <t>dosar electronic de date inviolabil, care asigură autenticitatea și 
integritatea datelor pe care le conține, exactitatea datei și orei 
acestora, precum și a ordinii lor cronologice</t>
        </is>
      </c>
      <c r="CL434" s="2" t="inlineStr">
        <is>
          <t>elektronický register</t>
        </is>
      </c>
      <c r="CM434" s="2" t="inlineStr">
        <is>
          <t>3</t>
        </is>
      </c>
      <c r="CN434" s="2" t="inlineStr">
        <is>
          <t/>
        </is>
      </c>
      <c r="CO434" t="inlineStr">
        <is>
          <t>elektronický záznam údajov zabezpečený proti neoprávnenej manipulácii a zaisťujúci autenticitu a integritu údajov, ktoré obsahuje, správnosť ich dátumu a času a ich chronologického usporiadania</t>
        </is>
      </c>
      <c r="CP434" s="2" t="inlineStr">
        <is>
          <t>elektronska evidenca</t>
        </is>
      </c>
      <c r="CQ434" s="2" t="inlineStr">
        <is>
          <t>3</t>
        </is>
      </c>
      <c r="CR434" s="2" t="inlineStr">
        <is>
          <t/>
        </is>
      </c>
      <c r="CS434" t="inlineStr">
        <is>
          <t>pred nedovoljenimi posegi zaščiten elektronski zapis podatkov, ki zagotavlja avtentičnost in celovitost podatkov, ki jih vsebuje, točnost njihovega datuma in časa ter njihovega kronološkega zaporedja</t>
        </is>
      </c>
      <c r="CT434" s="2" t="inlineStr">
        <is>
          <t>elektronisk liggare</t>
        </is>
      </c>
      <c r="CU434" s="2" t="inlineStr">
        <is>
          <t>3</t>
        </is>
      </c>
      <c r="CV434" s="2" t="inlineStr">
        <is>
          <t/>
        </is>
      </c>
      <c r="CW434" t="inlineStr">
        <is>
          <t>manipuleringssäkert elektroniskt register över data, som säkerställer äkthet och integritet för de data som den innehåller, samt korrekt datum och tidpunkt och kronologisk ordning för dessa data</t>
        </is>
      </c>
    </row>
    <row r="435">
      <c r="A435" s="1" t="str">
        <f>HYPERLINK("https://iate.europa.eu/entry/result/3580309/all", "3580309")</f>
        <v>3580309</v>
      </c>
      <c r="B435" t="inlineStr">
        <is>
          <t>EDUCATION AND COMMUNICATIONS</t>
        </is>
      </c>
      <c r="C435" t="inlineStr">
        <is>
          <t>EDUCATION AND COMMUNICATIONS|information technology and data processing</t>
        </is>
      </c>
      <c r="D435" t="inlineStr">
        <is>
          <t>yes</t>
        </is>
      </c>
      <c r="E435" t="inlineStr">
        <is>
          <t/>
        </is>
      </c>
      <c r="F435" s="2" t="inlineStr">
        <is>
          <t>хардуерен модул за сигурност</t>
        </is>
      </c>
      <c r="G435" s="2" t="inlineStr">
        <is>
          <t>3</t>
        </is>
      </c>
      <c r="H435" s="2" t="inlineStr">
        <is>
          <t/>
        </is>
      </c>
      <c r="I435" t="inlineStr">
        <is>
          <t/>
        </is>
      </c>
      <c r="J435" s="2" t="inlineStr">
        <is>
          <t>hardwarový bezpečnostní modul</t>
        </is>
      </c>
      <c r="K435" s="2" t="inlineStr">
        <is>
          <t>3</t>
        </is>
      </c>
      <c r="L435" s="2" t="inlineStr">
        <is>
          <t/>
        </is>
      </c>
      <c r="M435" t="inlineStr">
        <is>
          <t/>
        </is>
      </c>
      <c r="N435" s="2" t="inlineStr">
        <is>
          <t>hardwaresikkerhedsmodul|
HSM</t>
        </is>
      </c>
      <c r="O435" s="2" t="inlineStr">
        <is>
          <t>3|
3</t>
        </is>
      </c>
      <c r="P435" s="2" t="inlineStr">
        <is>
          <t xml:space="preserve">|
</t>
        </is>
      </c>
      <c r="Q435" t="inlineStr">
        <is>
          <t>specialbygget computer, der udelukkende kan bruges til at kryptere og signere</t>
        </is>
      </c>
      <c r="R435" s="2" t="inlineStr">
        <is>
          <t>Hardware-Sicherheitsmodul|
HSM</t>
        </is>
      </c>
      <c r="S435" s="2" t="inlineStr">
        <is>
          <t>3|
3</t>
        </is>
      </c>
      <c r="T435" s="2" t="inlineStr">
        <is>
          <t xml:space="preserve">|
</t>
        </is>
      </c>
      <c r="U435" t="inlineStr">
        <is>
          <t>eigenständige Hardware-Komponente, die kryptografische Verfahren absichert</t>
        </is>
      </c>
      <c r="V435" s="2" t="inlineStr">
        <is>
          <t>δομική ενότητα ασφαλείας υλισμικού</t>
        </is>
      </c>
      <c r="W435" s="2" t="inlineStr">
        <is>
          <t>3</t>
        </is>
      </c>
      <c r="X435" s="2" t="inlineStr">
        <is>
          <t/>
        </is>
      </c>
      <c r="Y435" t="inlineStr">
        <is>
          <t/>
        </is>
      </c>
      <c r="Z435" s="2" t="inlineStr">
        <is>
          <t>hardware security module|
HSM</t>
        </is>
      </c>
      <c r="AA435" s="2" t="inlineStr">
        <is>
          <t>3|
3</t>
        </is>
      </c>
      <c r="AB435" s="2" t="inlineStr">
        <is>
          <t xml:space="preserve">|
</t>
        </is>
      </c>
      <c r="AC435" t="inlineStr">
        <is>
          <t>hardware device that strengthens encryption practices by generating keys, encrypting and decrypting data, and creating and verifying digital signatures</t>
        </is>
      </c>
      <c r="AD435" s="2" t="inlineStr">
        <is>
          <t>módulo de seguridad de los equipos informáticos|
módulo de seguridad de hardware</t>
        </is>
      </c>
      <c r="AE435" s="2" t="inlineStr">
        <is>
          <t>3|
3</t>
        </is>
      </c>
      <c r="AF435" s="2" t="inlineStr">
        <is>
          <t xml:space="preserve">|
</t>
        </is>
      </c>
      <c r="AG435" t="inlineStr">
        <is>
          <t>Dispositivo que genera, almacena y protege las claves criptográficas, cumpliendo las funciones de protección y custodia de las claves para el cifrado, descifrado, firma electrónica (firma digital) y autenticación digital.</t>
        </is>
      </c>
      <c r="AH435" s="2" t="inlineStr">
        <is>
          <t>füüsiline turvamoodul</t>
        </is>
      </c>
      <c r="AI435" s="2" t="inlineStr">
        <is>
          <t>3</t>
        </is>
      </c>
      <c r="AJ435" s="2" t="inlineStr">
        <is>
          <t/>
        </is>
      </c>
      <c r="AK435" t="inlineStr">
        <is>
          <t>turvaline krüptoprotsessor, mille peamine otstarve on krüptovõtmete haldus ja genereerimine, võtmetega krüptooperatsioonide kiirendamine ning tundliku materjali krüpteeritult varundamine</t>
        </is>
      </c>
      <c r="AL435" s="2" t="inlineStr">
        <is>
          <t>laitteistoturvamoduuli|
HSM|
turvamoduuli</t>
        </is>
      </c>
      <c r="AM435" s="2" t="inlineStr">
        <is>
          <t>3|
3|
3</t>
        </is>
      </c>
      <c r="AN435" s="2" t="inlineStr">
        <is>
          <t xml:space="preserve">|
|
</t>
        </is>
      </c>
      <c r="AO435" t="inlineStr">
        <is>
          <t>erillisenä laitteistokomponenttina toteutettu turvamoduuli</t>
        </is>
      </c>
      <c r="AP435" s="2" t="inlineStr">
        <is>
          <t>HSM|
module matériel de sécurité</t>
        </is>
      </c>
      <c r="AQ435" s="2" t="inlineStr">
        <is>
          <t>3|
3</t>
        </is>
      </c>
      <c r="AR435" s="2" t="inlineStr">
        <is>
          <t xml:space="preserve">|
</t>
        </is>
      </c>
      <c r="AS435" t="inlineStr">
        <is>
          <t>processeur de chiffrement dédié qui est spécialement conçu pour protéger les clés cryptographiques tout au long de leur cycle de vie</t>
        </is>
      </c>
      <c r="AT435" s="2" t="inlineStr">
        <is>
          <t>modúl slándála crua-earraí|
HSM</t>
        </is>
      </c>
      <c r="AU435" s="2" t="inlineStr">
        <is>
          <t>3|
3</t>
        </is>
      </c>
      <c r="AV435" s="2" t="inlineStr">
        <is>
          <t xml:space="preserve">|
</t>
        </is>
      </c>
      <c r="AW435" t="inlineStr">
        <is>
          <t/>
        </is>
      </c>
      <c r="AX435" t="inlineStr">
        <is>
          <t/>
        </is>
      </c>
      <c r="AY435" t="inlineStr">
        <is>
          <t/>
        </is>
      </c>
      <c r="AZ435" t="inlineStr">
        <is>
          <t/>
        </is>
      </c>
      <c r="BA435" t="inlineStr">
        <is>
          <t/>
        </is>
      </c>
      <c r="BB435" s="2" t="inlineStr">
        <is>
          <t>biztonsági hardvermodul|
HSM</t>
        </is>
      </c>
      <c r="BC435" s="2" t="inlineStr">
        <is>
          <t>3|
3</t>
        </is>
      </c>
      <c r="BD435" s="2" t="inlineStr">
        <is>
          <t xml:space="preserve">|
</t>
        </is>
      </c>
      <c r="BE435" t="inlineStr">
        <is>
          <t>olyan speciális hardver eszköz, mely biztonsági, kriptográfiai és kulcsmenedzsment funkciókat lát el</t>
        </is>
      </c>
      <c r="BF435" s="2" t="inlineStr">
        <is>
          <t>HSM|
modulo di sicurezza dell'hardware</t>
        </is>
      </c>
      <c r="BG435" s="2" t="inlineStr">
        <is>
          <t>3|
3</t>
        </is>
      </c>
      <c r="BH435" s="2" t="inlineStr">
        <is>
          <t xml:space="preserve">|
</t>
        </is>
      </c>
      <c r="BI435" t="inlineStr">
        <is>
          <t>periferica per l’esecuzione sicura ed efficiente di operazioni crittografiche quali la generazione e conservazione di chiavi, la creazione e l’autenticazione di firme digitali</t>
        </is>
      </c>
      <c r="BJ435" s="2" t="inlineStr">
        <is>
          <t>aparatinis saugumo modulis|
techninės įrangos saugos modulis</t>
        </is>
      </c>
      <c r="BK435" s="2" t="inlineStr">
        <is>
          <t>3|
3</t>
        </is>
      </c>
      <c r="BL435" s="2" t="inlineStr">
        <is>
          <t xml:space="preserve">preferred|
</t>
        </is>
      </c>
      <c r="BM435" t="inlineStr">
        <is>
          <t/>
        </is>
      </c>
      <c r="BN435" s="2" t="inlineStr">
        <is>
          <t>aparatūras drošības modulis</t>
        </is>
      </c>
      <c r="BO435" s="2" t="inlineStr">
        <is>
          <t>3</t>
        </is>
      </c>
      <c r="BP435" s="2" t="inlineStr">
        <is>
          <t/>
        </is>
      </c>
      <c r="BQ435" t="inlineStr">
        <is>
          <t/>
        </is>
      </c>
      <c r="BR435" s="2" t="inlineStr">
        <is>
          <t>modulu tas-sigurtà tal-hardware|
modulu tas-sigurtà fiżiku</t>
        </is>
      </c>
      <c r="BS435" s="2" t="inlineStr">
        <is>
          <t>2|
3</t>
        </is>
      </c>
      <c r="BT435" s="2" t="inlineStr">
        <is>
          <t xml:space="preserve">|
</t>
        </is>
      </c>
      <c r="BU435" t="inlineStr">
        <is>
          <t>apparat tal-computing fiżiku li jissalvagwardja u jimmaniġġja ċ-ċertifikati diġitali għal awtentikazzjoni qawwija u jipprovdi proċess kriptografiku</t>
        </is>
      </c>
      <c r="BV435" s="2" t="inlineStr">
        <is>
          <t>hardwarebeveiligingsmodule|
HSM</t>
        </is>
      </c>
      <c r="BW435" s="2" t="inlineStr">
        <is>
          <t>3|
3</t>
        </is>
      </c>
      <c r="BX435" s="2" t="inlineStr">
        <is>
          <t xml:space="preserve">|
</t>
        </is>
      </c>
      <c r="BY435" t="inlineStr">
        <is>
          <t>"speciale
 hardwaretoepassing die draait op versleutelingssoftware om coderingssleutels
 voor de beveiliging van gegevens in een beveiligde, manipulatiebestendige
 module te genereren, te beschermen en te beheren"</t>
        </is>
      </c>
      <c r="BZ435" s="2" t="inlineStr">
        <is>
          <t>HSM|
sprzętowy moduł bezpieczeństwa</t>
        </is>
      </c>
      <c r="CA435" s="2" t="inlineStr">
        <is>
          <t>3|
3</t>
        </is>
      </c>
      <c r="CB435" s="2" t="inlineStr">
        <is>
          <t xml:space="preserve">|
</t>
        </is>
      </c>
      <c r="CC435" t="inlineStr">
        <is>
          <t>urządzenie zabezpieczające systemy komputerowe służące do przeprowadzania zaszyfrowanych transakcji lub przeznaczone do zapisywania na nich kluczy</t>
        </is>
      </c>
      <c r="CD435" s="2" t="inlineStr">
        <is>
          <t>módulo de segurança físico</t>
        </is>
      </c>
      <c r="CE435" s="2" t="inlineStr">
        <is>
          <t>3</t>
        </is>
      </c>
      <c r="CF435" s="2" t="inlineStr">
        <is>
          <t/>
        </is>
      </c>
      <c r="CG435" t="inlineStr">
        <is>
          <t/>
        </is>
      </c>
      <c r="CH435" s="2" t="inlineStr">
        <is>
          <t>HSM|
modul de securitate hardware</t>
        </is>
      </c>
      <c r="CI435" s="2" t="inlineStr">
        <is>
          <t>2|
3</t>
        </is>
      </c>
      <c r="CJ435" s="2" t="inlineStr">
        <is>
          <t xml:space="preserve">|
</t>
        </is>
      </c>
      <c r="CK435" t="inlineStr">
        <is>
          <t/>
        </is>
      </c>
      <c r="CL435" s="2" t="inlineStr">
        <is>
          <t>hardvérový bezpečnostný modul</t>
        </is>
      </c>
      <c r="CM435" s="2" t="inlineStr">
        <is>
          <t>3</t>
        </is>
      </c>
      <c r="CN435" s="2" t="inlineStr">
        <is>
          <t/>
        </is>
      </c>
      <c r="CO435" t="inlineStr">
        <is>
          <t>zariadenie na posiľňovanie kryptografických operácií generovaním kryptografických kľúčov, šifrovaním a dešifrovaním údajov, ako aj generovaním a overovaním digitálnych podpisov</t>
        </is>
      </c>
      <c r="CP435" s="2" t="inlineStr">
        <is>
          <t>varnostni modul strojne opreme</t>
        </is>
      </c>
      <c r="CQ435" s="2" t="inlineStr">
        <is>
          <t>3</t>
        </is>
      </c>
      <c r="CR435" s="2" t="inlineStr">
        <is>
          <t/>
        </is>
      </c>
      <c r="CS435" t="inlineStr">
        <is>
          <t/>
        </is>
      </c>
      <c r="CT435" s="2" t="inlineStr">
        <is>
          <t>säkerhetsmodul i maskinvara|
säkerhetsmodul|
HSM</t>
        </is>
      </c>
      <c r="CU435" s="2" t="inlineStr">
        <is>
          <t>3|
3|
3</t>
        </is>
      </c>
      <c r="CV435" s="2" t="inlineStr">
        <is>
          <t xml:space="preserve">|
|
</t>
        </is>
      </c>
      <c r="CW435" t="inlineStr">
        <is>
          <t>hårdvara speciellt framtagen för att skydda en kryptografisk nyckel under dess användning och lagring</t>
        </is>
      </c>
    </row>
    <row r="436">
      <c r="A436" s="1" t="str">
        <f>HYPERLINK("https://iate.europa.eu/entry/result/3579894/all", "3579894")</f>
        <v>3579894</v>
      </c>
      <c r="B436" t="inlineStr">
        <is>
          <t>EDUCATION AND COMMUNICATIONS</t>
        </is>
      </c>
      <c r="C436" t="inlineStr">
        <is>
          <t>EDUCATION AND COMMUNICATIONS|information technology and data processing|data processing|coding</t>
        </is>
      </c>
      <c r="D436" t="inlineStr">
        <is>
          <t>yes</t>
        </is>
      </c>
      <c r="E436" t="inlineStr">
        <is>
          <t/>
        </is>
      </c>
      <c r="F436" s="2" t="inlineStr">
        <is>
          <t>фрагмент от код</t>
        </is>
      </c>
      <c r="G436" s="2" t="inlineStr">
        <is>
          <t>3</t>
        </is>
      </c>
      <c r="H436" s="2" t="inlineStr">
        <is>
          <t/>
        </is>
      </c>
      <c r="I436" t="inlineStr">
        <is>
          <t/>
        </is>
      </c>
      <c r="J436" s="2" t="inlineStr">
        <is>
          <t>fragment kódu|
fragment</t>
        </is>
      </c>
      <c r="K436" s="2" t="inlineStr">
        <is>
          <t>3|
3</t>
        </is>
      </c>
      <c r="L436" s="2" t="inlineStr">
        <is>
          <t xml:space="preserve">|
</t>
        </is>
      </c>
      <c r="M436" t="inlineStr">
        <is>
          <t>malý, znovu použitelný kus programového kódu, který je součástí širšího programu</t>
        </is>
      </c>
      <c r="N436" s="2" t="inlineStr">
        <is>
          <t>snippet</t>
        </is>
      </c>
      <c r="O436" s="2" t="inlineStr">
        <is>
          <t>3</t>
        </is>
      </c>
      <c r="P436" s="2" t="inlineStr">
        <is>
          <t/>
        </is>
      </c>
      <c r="Q436" t="inlineStr">
        <is>
          <t>lille kodestykke fra et program, som kan genanvendes.</t>
        </is>
      </c>
      <c r="R436" s="2" t="inlineStr">
        <is>
          <t>Snippet</t>
        </is>
      </c>
      <c r="S436" s="2" t="inlineStr">
        <is>
          <t>3</t>
        </is>
      </c>
      <c r="T436" s="2" t="inlineStr">
        <is>
          <t/>
        </is>
      </c>
      <c r="U436" t="inlineStr">
        <is>
          <t>ein kurzes Stück Quelltext, das als Baustein immer wieder verwendet werden kann</t>
        </is>
      </c>
      <c r="V436" s="2" t="inlineStr">
        <is>
          <t>τμήμα κώδικα</t>
        </is>
      </c>
      <c r="W436" s="2" t="inlineStr">
        <is>
          <t>3</t>
        </is>
      </c>
      <c r="X436" s="2" t="inlineStr">
        <is>
          <t/>
        </is>
      </c>
      <c r="Y436" t="inlineStr">
        <is>
          <t/>
        </is>
      </c>
      <c r="Z436" s="2" t="inlineStr">
        <is>
          <t>snippet|
code snippet</t>
        </is>
      </c>
      <c r="AA436" s="2" t="inlineStr">
        <is>
          <t>3|
3</t>
        </is>
      </c>
      <c r="AB436" s="2" t="inlineStr">
        <is>
          <t xml:space="preserve">|
</t>
        </is>
      </c>
      <c r="AC436" t="inlineStr">
        <is>
          <t>small, reusable piece of code that can be integrated into a larger codebase</t>
        </is>
      </c>
      <c r="AD436" s="2" t="inlineStr">
        <is>
          <t>fragmento de código</t>
        </is>
      </c>
      <c r="AE436" s="2" t="inlineStr">
        <is>
          <t>3</t>
        </is>
      </c>
      <c r="AF436" s="2" t="inlineStr">
        <is>
          <t/>
        </is>
      </c>
      <c r="AG436" t="inlineStr">
        <is>
          <t>Pequeña porción de código reutilizable que se incluye en un programa más grande.</t>
        </is>
      </c>
      <c r="AH436" s="2" t="inlineStr">
        <is>
          <t>koodijupp|
koodilõik</t>
        </is>
      </c>
      <c r="AI436" s="2" t="inlineStr">
        <is>
          <t>2|
3</t>
        </is>
      </c>
      <c r="AJ436" s="2" t="inlineStr">
        <is>
          <t xml:space="preserve">|
</t>
        </is>
      </c>
      <c r="AK436" t="inlineStr">
        <is>
          <t>taaskasutatav koodikatkend</t>
        </is>
      </c>
      <c r="AL436" s="2" t="inlineStr">
        <is>
          <t>koodinpalanen|
koodikatkelma|
koodinpätkä</t>
        </is>
      </c>
      <c r="AM436" s="2" t="inlineStr">
        <is>
          <t>3|
3|
3</t>
        </is>
      </c>
      <c r="AN436" s="2" t="inlineStr">
        <is>
          <t xml:space="preserve">|
|
</t>
        </is>
      </c>
      <c r="AO436" t="inlineStr">
        <is>
          <t>pieni palanen uudelleenkäytettävää koodia, joka suorittaa halutun toiminnon</t>
        </is>
      </c>
      <c r="AP436" s="2" t="inlineStr">
        <is>
          <t>extrait de code|
bout de code</t>
        </is>
      </c>
      <c r="AQ436" s="2" t="inlineStr">
        <is>
          <t>3|
3</t>
        </is>
      </c>
      <c r="AR436" s="2" t="inlineStr">
        <is>
          <t xml:space="preserve">|
</t>
        </is>
      </c>
      <c r="AS436" t="inlineStr">
        <is>
          <t>portion de code réutilisable et paramétrable, prête à être insérée dans le fichier source d'un programme pour le modifier, y ajouter des fonctionnalités ou accélérer les tâches répétitives</t>
        </is>
      </c>
      <c r="AT436" s="2" t="inlineStr">
        <is>
          <t>blúire cóid</t>
        </is>
      </c>
      <c r="AU436" s="2" t="inlineStr">
        <is>
          <t>3</t>
        </is>
      </c>
      <c r="AV436" s="2" t="inlineStr">
        <is>
          <t/>
        </is>
      </c>
      <c r="AW436" t="inlineStr">
        <is>
          <t/>
        </is>
      </c>
      <c r="AX436" t="inlineStr">
        <is>
          <t/>
        </is>
      </c>
      <c r="AY436" t="inlineStr">
        <is>
          <t/>
        </is>
      </c>
      <c r="AZ436" t="inlineStr">
        <is>
          <t/>
        </is>
      </c>
      <c r="BA436" t="inlineStr">
        <is>
          <t/>
        </is>
      </c>
      <c r="BB436" s="2" t="inlineStr">
        <is>
          <t>kódrészlet</t>
        </is>
      </c>
      <c r="BC436" s="2" t="inlineStr">
        <is>
          <t>3</t>
        </is>
      </c>
      <c r="BD436" s="2" t="inlineStr">
        <is>
          <t/>
        </is>
      </c>
      <c r="BE436" t="inlineStr">
        <is>
          <t>oldalra, nagyobb kódokba integrálható kisebb, újrahasználható kóddarab</t>
        </is>
      </c>
      <c r="BF436" s="2" t="inlineStr">
        <is>
          <t>frammento di codice|
snippet di codice|
snippet</t>
        </is>
      </c>
      <c r="BG436" s="2" t="inlineStr">
        <is>
          <t>3|
3|
3</t>
        </is>
      </c>
      <c r="BH436" s="2" t="inlineStr">
        <is>
          <t xml:space="preserve">|
|
</t>
        </is>
      </c>
      <c r="BI436" t="inlineStr">
        <is>
          <t>piccolo blocco di codice riutilizzabile che può essere inserito in un file di codice</t>
        </is>
      </c>
      <c r="BJ436" s="2" t="inlineStr">
        <is>
          <t>kodo fragmentas</t>
        </is>
      </c>
      <c r="BK436" s="2" t="inlineStr">
        <is>
          <t>3</t>
        </is>
      </c>
      <c r="BL436" s="2" t="inlineStr">
        <is>
          <t/>
        </is>
      </c>
      <c r="BM436" t="inlineStr">
        <is>
          <t/>
        </is>
      </c>
      <c r="BN436" s="2" t="inlineStr">
        <is>
          <t>koda fragments</t>
        </is>
      </c>
      <c r="BO436" s="2" t="inlineStr">
        <is>
          <t>2</t>
        </is>
      </c>
      <c r="BP436" s="2" t="inlineStr">
        <is>
          <t/>
        </is>
      </c>
      <c r="BQ436" t="inlineStr">
        <is>
          <t/>
        </is>
      </c>
      <c r="BR436" s="2" t="inlineStr">
        <is>
          <t>taqsisa ta' kowd|
taqsisa</t>
        </is>
      </c>
      <c r="BS436" s="2" t="inlineStr">
        <is>
          <t>3|
3</t>
        </is>
      </c>
      <c r="BT436" s="2" t="inlineStr">
        <is>
          <t xml:space="preserve">|
</t>
        </is>
      </c>
      <c r="BU436" t="inlineStr">
        <is>
          <t>biċċiet ta' kowd żgħar li jistgħu jerġgħu jintużaw u li jistgħu jiġu integrati f'codebase</t>
        </is>
      </c>
      <c r="BV436" s="2" t="inlineStr">
        <is>
          <t>snippet</t>
        </is>
      </c>
      <c r="BW436" s="2" t="inlineStr">
        <is>
          <t>3</t>
        </is>
      </c>
      <c r="BX436" s="2" t="inlineStr">
        <is>
          <t/>
        </is>
      </c>
      <c r="BY436" t="inlineStr">
        <is>
          <t>klein
 stuk herbruikbare broncode, machinetaal of tekst</t>
        </is>
      </c>
      <c r="BZ436" s="2" t="inlineStr">
        <is>
          <t>snippet kodu|
snippet</t>
        </is>
      </c>
      <c r="CA436" s="2" t="inlineStr">
        <is>
          <t>3|
3</t>
        </is>
      </c>
      <c r="CB436" s="2" t="inlineStr">
        <is>
          <t xml:space="preserve">|
</t>
        </is>
      </c>
      <c r="CC436" t="inlineStr">
        <is>
          <t>mały wycinek kodu źródłowego do wielokrotnego użycia</t>
        </is>
      </c>
      <c r="CD436" s="2" t="inlineStr">
        <is>
          <t>fragmento de código</t>
        </is>
      </c>
      <c r="CE436" s="2" t="inlineStr">
        <is>
          <t>3</t>
        </is>
      </c>
      <c r="CF436" s="2" t="inlineStr">
        <is>
          <t/>
        </is>
      </c>
      <c r="CG436" t="inlineStr">
        <is>
          <t>Pedaço de código de programação que faz parte de um programa maior.</t>
        </is>
      </c>
      <c r="CH436" s="2" t="inlineStr">
        <is>
          <t>fragment de cod</t>
        </is>
      </c>
      <c r="CI436" s="2" t="inlineStr">
        <is>
          <t>3</t>
        </is>
      </c>
      <c r="CJ436" s="2" t="inlineStr">
        <is>
          <t/>
        </is>
      </c>
      <c r="CK436" t="inlineStr">
        <is>
          <t/>
        </is>
      </c>
      <c r="CL436" s="2" t="inlineStr">
        <is>
          <t>útržok kódu|
útržok</t>
        </is>
      </c>
      <c r="CM436" s="2" t="inlineStr">
        <is>
          <t>3|
3</t>
        </is>
      </c>
      <c r="CN436" s="2" t="inlineStr">
        <is>
          <t xml:space="preserve">|
</t>
        </is>
      </c>
      <c r="CO436" t="inlineStr">
        <is>
          <t>malé opätovne použiteľné časti kódu, ktoré možno integrovať napr. do kódu programu</t>
        </is>
      </c>
      <c r="CP436" s="2" t="inlineStr">
        <is>
          <t>kodni izrezek</t>
        </is>
      </c>
      <c r="CQ436" s="2" t="inlineStr">
        <is>
          <t>3</t>
        </is>
      </c>
      <c r="CR436" s="2" t="inlineStr">
        <is>
          <t/>
        </is>
      </c>
      <c r="CS436" t="inlineStr">
        <is>
          <t/>
        </is>
      </c>
      <c r="CT436" s="2" t="inlineStr">
        <is>
          <t>kodsnutt|
snutt|
klipp</t>
        </is>
      </c>
      <c r="CU436" s="2" t="inlineStr">
        <is>
          <t>2|
2|
2</t>
        </is>
      </c>
      <c r="CV436" s="2" t="inlineStr">
        <is>
          <t xml:space="preserve">|
|
</t>
        </is>
      </c>
      <c r="CW436" t="inlineStr">
        <is>
          <t>kort stycke programkod som sparas för att användas igen</t>
        </is>
      </c>
    </row>
    <row r="437">
      <c r="A437" s="1" t="str">
        <f>HYPERLINK("https://iate.europa.eu/entry/result/3579815/all", "3579815")</f>
        <v>3579815</v>
      </c>
      <c r="B437" t="inlineStr">
        <is>
          <t>EDUCATION AND COMMUNICATIONS;SOCIAL QUESTIONS</t>
        </is>
      </c>
      <c r="C437" t="inlineStr">
        <is>
          <t>EDUCATION AND COMMUNICATIONS|information technology and data processing;SOCIAL QUESTIONS|health</t>
        </is>
      </c>
      <c r="D437" t="inlineStr">
        <is>
          <t>yes</t>
        </is>
      </c>
      <c r="E437" t="inlineStr">
        <is>
          <t/>
        </is>
      </c>
      <c r="F437" s="2" t="inlineStr">
        <is>
          <t>система за електронни здравни досиета</t>
        </is>
      </c>
      <c r="G437" s="2" t="inlineStr">
        <is>
          <t>3</t>
        </is>
      </c>
      <c r="H437" s="2" t="inlineStr">
        <is>
          <t/>
        </is>
      </c>
      <c r="I437" t="inlineStr">
        <is>
          <t>система за записване, извличане и обработване на информация в електронните здравни досиета</t>
        </is>
      </c>
      <c r="J437" s="2" t="inlineStr">
        <is>
          <t>systém elektronických zdravotních záznamů</t>
        </is>
      </c>
      <c r="K437" s="2" t="inlineStr">
        <is>
          <t>3</t>
        </is>
      </c>
      <c r="L437" s="2" t="inlineStr">
        <is>
          <t/>
        </is>
      </c>
      <c r="M437" t="inlineStr">
        <is>
          <t>systém pro zaznamenávání a získávání informací v 
&lt;i&gt;elektronických zdravotních záznamech&lt;/i&gt; ( &lt;a href="https://iate.europa.eu/entry/result/361490/en" target="_blank"&gt;361490&lt;/a&gt; ) a pro nakládání s nimi</t>
        </is>
      </c>
      <c r="N437" s="2" t="inlineStr">
        <is>
          <t>elektronisk patientjournalsystem</t>
        </is>
      </c>
      <c r="O437" s="2" t="inlineStr">
        <is>
          <t>3</t>
        </is>
      </c>
      <c r="P437" s="2" t="inlineStr">
        <is>
          <t/>
        </is>
      </c>
      <c r="Q437" t="inlineStr">
        <is>
          <t>system til registrering, genfinding og behandling af information i elektroniske patientjournaler</t>
        </is>
      </c>
      <c r="R437" s="2" t="inlineStr">
        <is>
          <t>elektronisches Patientendatensystem</t>
        </is>
      </c>
      <c r="S437" s="2" t="inlineStr">
        <is>
          <t>3</t>
        </is>
      </c>
      <c r="T437" s="2" t="inlineStr">
        <is>
          <t/>
        </is>
      </c>
      <c r="U437" t="inlineStr">
        <is>
          <t>System für die Aufzeichnung, den Abruf und die Verarbeitung der in elektronischen Patientenakten enthaltenen Informationen</t>
        </is>
      </c>
      <c r="V437" s="2" t="inlineStr">
        <is>
          <t>σύστημα ηλεκτρονικών μητρώων υγείας</t>
        </is>
      </c>
      <c r="W437" s="2" t="inlineStr">
        <is>
          <t>3</t>
        </is>
      </c>
      <c r="X437" s="2" t="inlineStr">
        <is>
          <t/>
        </is>
      </c>
      <c r="Y437" t="inlineStr">
        <is>
          <t/>
        </is>
      </c>
      <c r="Z437" s="2" t="inlineStr">
        <is>
          <t>electronic health record system</t>
        </is>
      </c>
      <c r="AA437" s="2" t="inlineStr">
        <is>
          <t>3</t>
        </is>
      </c>
      <c r="AB437" s="2" t="inlineStr">
        <is>
          <t/>
        </is>
      </c>
      <c r="AC437" t="inlineStr">
        <is>
          <t>system for recording, retrieving and manipulating information in &lt;a href="https://iate.europa.eu/entry/result/361490/en" target="_blank"&gt;electronic health records&lt;/a&gt;</t>
        </is>
      </c>
      <c r="AD437" s="2" t="inlineStr">
        <is>
          <t>sistema de historiales médicos electrónicos</t>
        </is>
      </c>
      <c r="AE437" s="2" t="inlineStr">
        <is>
          <t>3</t>
        </is>
      </c>
      <c r="AF437" s="2" t="inlineStr">
        <is>
          <t/>
        </is>
      </c>
      <c r="AG437" t="inlineStr">
        <is>
          <t>Sistema para el registro, extracción y manipulación de la información contenida en los historiales médicos electrónicos.</t>
        </is>
      </c>
      <c r="AH437" s="2" t="inlineStr">
        <is>
          <t>digitaalne tervise infosüsteem|
tervise infosüsteem</t>
        </is>
      </c>
      <c r="AI437" s="2" t="inlineStr">
        <is>
          <t>3|
3</t>
        </is>
      </c>
      <c r="AJ437" s="2" t="inlineStr">
        <is>
          <t xml:space="preserve">|
</t>
        </is>
      </c>
      <c r="AK437" t="inlineStr">
        <is>
          <t/>
        </is>
      </c>
      <c r="AL437" s="2" t="inlineStr">
        <is>
          <t>sähköinen terveyskertomusjärjestelmä|
sähköinen potilaskertomusjärjestelmä</t>
        </is>
      </c>
      <c r="AM437" s="2" t="inlineStr">
        <is>
          <t>3|
3</t>
        </is>
      </c>
      <c r="AN437" s="2" t="inlineStr">
        <is>
          <t xml:space="preserve">|
</t>
        </is>
      </c>
      <c r="AO437" t="inlineStr">
        <is>
          <t>järjestelmä sähköisten terveyskertomusten sisältämien tietojen tallentamista, hakemista ja käsittelyä varten</t>
        </is>
      </c>
      <c r="AP437" s="2" t="inlineStr">
        <is>
          <t>système de dossiers informatisés de santé</t>
        </is>
      </c>
      <c r="AQ437" s="2" t="inlineStr">
        <is>
          <t>3</t>
        </is>
      </c>
      <c r="AR437" s="2" t="inlineStr">
        <is>
          <t/>
        </is>
      </c>
      <c r="AS437" t="inlineStr">
        <is>
          <t>système qui permet d’enregistrer, d’extraire et de traiter les informations des dossiers informatisés de santé</t>
        </is>
      </c>
      <c r="AT437" s="2" t="inlineStr">
        <is>
          <t>córas ríomhthaifead sláinte</t>
        </is>
      </c>
      <c r="AU437" s="2" t="inlineStr">
        <is>
          <t>3</t>
        </is>
      </c>
      <c r="AV437" s="2" t="inlineStr">
        <is>
          <t/>
        </is>
      </c>
      <c r="AW437" t="inlineStr">
        <is>
          <t/>
        </is>
      </c>
      <c r="AX437" t="inlineStr">
        <is>
          <t/>
        </is>
      </c>
      <c r="AY437" t="inlineStr">
        <is>
          <t/>
        </is>
      </c>
      <c r="AZ437" t="inlineStr">
        <is>
          <t/>
        </is>
      </c>
      <c r="BA437" t="inlineStr">
        <is>
          <t/>
        </is>
      </c>
      <c r="BB437" s="2" t="inlineStr">
        <is>
          <t>elektronikus egészségügyi nyilvántartó rendszer</t>
        </is>
      </c>
      <c r="BC437" s="2" t="inlineStr">
        <is>
          <t>3</t>
        </is>
      </c>
      <c r="BD437" s="2" t="inlineStr">
        <is>
          <t/>
        </is>
      </c>
      <c r="BE437" t="inlineStr">
        <is>
          <t>az elektronikus egészségügyi dokumentációban [ &lt;a href="/entry/result/361490/all" id="ENTRY_TO_ENTRY_CONVERTER" target="_blank"&gt;IATE:361490&lt;/a&gt; ] tárolt információk rögzítésére, visszakeresésére és kezelésére szolgáló rendszer</t>
        </is>
      </c>
      <c r="BF437" s="2" t="inlineStr">
        <is>
          <t>sistema di cartelle cliniche elettroniche</t>
        </is>
      </c>
      <c r="BG437" s="2" t="inlineStr">
        <is>
          <t>3</t>
        </is>
      </c>
      <c r="BH437" s="2" t="inlineStr">
        <is>
          <t/>
        </is>
      </c>
      <c r="BI437" t="inlineStr">
        <is>
          <t>sistema per la registrazione, il reperimento e il trattamento delle informazioni nelle &lt;a href="https://iate.europa.eu/entry/result/361490/it" target="_blank"&gt;cartelle cliniche elettroniche&lt;/a&gt;</t>
        </is>
      </c>
      <c r="BJ437" s="2" t="inlineStr">
        <is>
          <t>elektroninių sveikatos įrašų sistema</t>
        </is>
      </c>
      <c r="BK437" s="2" t="inlineStr">
        <is>
          <t>3</t>
        </is>
      </c>
      <c r="BL437" s="2" t="inlineStr">
        <is>
          <t/>
        </is>
      </c>
      <c r="BM437" t="inlineStr">
        <is>
          <t>elektroninių sveikatos įrašų informacijos įrašymo, jos paėmimo ir tvarkymo sistema</t>
        </is>
      </c>
      <c r="BN437" s="2" t="inlineStr">
        <is>
          <t>e-veselības pacienta karšu sistēma</t>
        </is>
      </c>
      <c r="BO437" s="2" t="inlineStr">
        <is>
          <t>3</t>
        </is>
      </c>
      <c r="BP437" s="2" t="inlineStr">
        <is>
          <t/>
        </is>
      </c>
      <c r="BQ437" t="inlineStr">
        <is>
          <t>sistēma elektroniskajās veselības kartēs iekļaujamās informācijas ierakstīšanai, izguvei un manipulācijām ar to</t>
        </is>
      </c>
      <c r="BR437" s="2" t="inlineStr">
        <is>
          <t>sistema ta' rekords elettroniċi tas-saħħa</t>
        </is>
      </c>
      <c r="BS437" s="2" t="inlineStr">
        <is>
          <t>3</t>
        </is>
      </c>
      <c r="BT437" s="2" t="inlineStr">
        <is>
          <t/>
        </is>
      </c>
      <c r="BU437" t="inlineStr">
        <is>
          <t>sistema biex l-informazzjoni fir-rekords elettroniċi tas-saħħa tiġi rreġistrata, tinstab u tiġi mmanipulata</t>
        </is>
      </c>
      <c r="BV437" s="2" t="inlineStr">
        <is>
          <t>systeem voor elektronische patiëntendossiers|
systeem voor elektronische medische dossiers</t>
        </is>
      </c>
      <c r="BW437" s="2" t="inlineStr">
        <is>
          <t>3|
3</t>
        </is>
      </c>
      <c r="BX437" s="2" t="inlineStr">
        <is>
          <t xml:space="preserve">|
</t>
        </is>
      </c>
      <c r="BY437" t="inlineStr">
        <is>
          <t>"systeem
 voor het vastleggen, uitlezen en manipuleren van in elektronische medische
 dossiers vervatte informatie"</t>
        </is>
      </c>
      <c r="BZ437" s="2" t="inlineStr">
        <is>
          <t>system elektronicznych kart zdrowia</t>
        </is>
      </c>
      <c r="CA437" s="2" t="inlineStr">
        <is>
          <t>3</t>
        </is>
      </c>
      <c r="CB437" s="2" t="inlineStr">
        <is>
          <t/>
        </is>
      </c>
      <c r="CC437" t="inlineStr">
        <is>
          <t>system służący do zapisywania, uzyskiwania i operowania danymi zawartymi w elektronicznych kartach zdrowia</t>
        </is>
      </c>
      <c r="CD437" s="2" t="inlineStr">
        <is>
          <t>sistema de registos de saúde eletrónicos</t>
        </is>
      </c>
      <c r="CE437" s="2" t="inlineStr">
        <is>
          <t>3</t>
        </is>
      </c>
      <c r="CF437" s="2" t="inlineStr">
        <is>
          <t/>
        </is>
      </c>
      <c r="CG437" t="inlineStr">
        <is>
          <t>Sistema de registo, recuperação e manipulação da informação constante dos registos de saúde eletrónicos.</t>
        </is>
      </c>
      <c r="CH437" s="2" t="inlineStr">
        <is>
          <t>sistem al dosarului electronic de sănătate|
sistem DES</t>
        </is>
      </c>
      <c r="CI437" s="2" t="inlineStr">
        <is>
          <t>3|
3</t>
        </is>
      </c>
      <c r="CJ437" s="2" t="inlineStr">
        <is>
          <t xml:space="preserve">|
</t>
        </is>
      </c>
      <c r="CK437" t="inlineStr">
        <is>
          <t/>
        </is>
      </c>
      <c r="CL437" s="2" t="inlineStr">
        <is>
          <t>systém elektronických zdravotných záznamov</t>
        </is>
      </c>
      <c r="CM437" s="2" t="inlineStr">
        <is>
          <t>3</t>
        </is>
      </c>
      <c r="CN437" s="2" t="inlineStr">
        <is>
          <t/>
        </is>
      </c>
      <c r="CO437" t="inlineStr">
        <is>
          <t>systém na zaznamenávanie, vyhľadávanie informácií v elektronických zdravotných záznamoch a na narábanie s týmito informáciami</t>
        </is>
      </c>
      <c r="CP437" s="2" t="inlineStr">
        <is>
          <t>sistem za vodenje elektronskih zdravstvenih zapisov</t>
        </is>
      </c>
      <c r="CQ437" s="2" t="inlineStr">
        <is>
          <t>3</t>
        </is>
      </c>
      <c r="CR437" s="2" t="inlineStr">
        <is>
          <t/>
        </is>
      </c>
      <c r="CS437" t="inlineStr">
        <is>
          <t>sistem shranjevanja, ažuriranja in upravljanja podatkov iz elektronskega zdravstvenega zapisa</t>
        </is>
      </c>
      <c r="CT437" s="2" t="inlineStr">
        <is>
          <t>elektroniskt patientjournalsystem</t>
        </is>
      </c>
      <c r="CU437" s="2" t="inlineStr">
        <is>
          <t>3</t>
        </is>
      </c>
      <c r="CV437" s="2" t="inlineStr">
        <is>
          <t/>
        </is>
      </c>
      <c r="CW437" t="inlineStr">
        <is>
          <t>system för att registrera, hämta och hantera uppgifter i elektroniska patientjournaler</t>
        </is>
      </c>
    </row>
    <row r="438">
      <c r="A438" s="1" t="str">
        <f>HYPERLINK("https://iate.europa.eu/entry/result/3599652/all", "3599652")</f>
        <v>3599652</v>
      </c>
      <c r="B438" t="inlineStr">
        <is>
          <t>PRODUCTION, TECHNOLOGY AND RESEARCH;EDUCATION AND COMMUNICATIONS</t>
        </is>
      </c>
      <c r="C438" t="inlineStr">
        <is>
          <t>PRODUCTION, TECHNOLOGY AND RESEARCH|technology and technical regulations|technology|digital technology;EDUCATION AND COMMUNICATIONS|documentation|documentation|document management|electronic document management;EDUCATION AND COMMUNICATIONS|information technology and data processing|information technology industry|software|database management system</t>
        </is>
      </c>
      <c r="D438" t="inlineStr">
        <is>
          <t>yes</t>
        </is>
      </c>
      <c r="E438" t="inlineStr">
        <is>
          <t/>
        </is>
      </c>
      <c r="F438" s="2" t="inlineStr">
        <is>
          <t>електронно удостоверение за атрибути</t>
        </is>
      </c>
      <c r="G438" s="2" t="inlineStr">
        <is>
          <t>3</t>
        </is>
      </c>
      <c r="H438" s="2" t="inlineStr">
        <is>
          <t/>
        </is>
      </c>
      <c r="I438" t="inlineStr">
        <is>
          <t>удостоверение в електронен формат, което дава възможност за удостоверяване на автентичността на &lt;a href="https://iate.europa.eu/entry/result/1484280/bg" target="_blank"&gt;атрибути&lt;/a&gt;</t>
        </is>
      </c>
      <c r="J438" s="2" t="inlineStr">
        <is>
          <t>elektronické potvrzování atributů</t>
        </is>
      </c>
      <c r="K438" s="2" t="inlineStr">
        <is>
          <t>3</t>
        </is>
      </c>
      <c r="L438" s="2" t="inlineStr">
        <is>
          <t/>
        </is>
      </c>
      <c r="M438" t="inlineStr">
        <is>
          <t>potvrzování v elektronické podobě, které umožňuje ověřování &lt;a href="https://iate.europa.eu/entry/result/1484280/cs" target="_blank"&gt;atributů&lt;/a&gt;</t>
        </is>
      </c>
      <c r="N438" s="2" t="inlineStr">
        <is>
          <t>elektronisk attestering af attributter</t>
        </is>
      </c>
      <c r="O438" s="2" t="inlineStr">
        <is>
          <t>3</t>
        </is>
      </c>
      <c r="P438" s="2" t="inlineStr">
        <is>
          <t/>
        </is>
      </c>
      <c r="Q438" t="inlineStr">
        <is>
          <t>attestering i elektronisk form, der muliggør autentifikation af &lt;a href="https://iate.europa.eu/entry/result/1484280/da" target="_blank"&gt;attributter&lt;/a&gt;</t>
        </is>
      </c>
      <c r="R438" s="2" t="inlineStr">
        <is>
          <t>elektronische Attributsbescheinigung</t>
        </is>
      </c>
      <c r="S438" s="2" t="inlineStr">
        <is>
          <t>3</t>
        </is>
      </c>
      <c r="T438" s="2" t="inlineStr">
        <is>
          <t/>
        </is>
      </c>
      <c r="U438" t="inlineStr">
        <is>
          <t>in elektronischer Form vorliegende Bescheinigung, die die Authentifizierung von Attributen ermöglicht</t>
        </is>
      </c>
      <c r="V438" s="2" t="inlineStr">
        <is>
          <t>ηλεκτρονική βεβαίωση χαρακτηριστικών</t>
        </is>
      </c>
      <c r="W438" s="2" t="inlineStr">
        <is>
          <t>3</t>
        </is>
      </c>
      <c r="X438" s="2" t="inlineStr">
        <is>
          <t/>
        </is>
      </c>
      <c r="Y438" t="inlineStr">
        <is>
          <t>βεβαίωση σε ηλεκτρονική μορφή που επιτρέπει την επαλήθευση της γνησιότητας των &lt;a href="https://iate.europa.eu/entry/result/1484280/en-el" target="_blank"&gt;χαρακτηριστικών&lt;/a&gt;</t>
        </is>
      </c>
      <c r="Z438" s="2" t="inlineStr">
        <is>
          <t>electronic attestation of attributes</t>
        </is>
      </c>
      <c r="AA438" s="2" t="inlineStr">
        <is>
          <t>3</t>
        </is>
      </c>
      <c r="AB438" s="2" t="inlineStr">
        <is>
          <t/>
        </is>
      </c>
      <c r="AC438" t="inlineStr">
        <is>
          <t>attestation in electronic form that allows the authentication of &lt;a href="https://iate.europa.eu/entry/result/1484280/en" target="_blank"&gt;attributes&lt;/a&gt;</t>
        </is>
      </c>
      <c r="AD438" s="2" t="inlineStr">
        <is>
          <t>declaración electrónica de atributos</t>
        </is>
      </c>
      <c r="AE438" s="2" t="inlineStr">
        <is>
          <t>3</t>
        </is>
      </c>
      <c r="AF438" s="2" t="inlineStr">
        <is>
          <t/>
        </is>
      </c>
      <c r="AG438" t="inlineStr">
        <is>
          <t>Declaración en formato electrónico que permite la autenticación de &lt;a href="https://iate.europa.eu/entry/result/1484280/es" target="_blank"&gt;atributos&lt;/a&gt;.</t>
        </is>
      </c>
      <c r="AH438" s="2" t="inlineStr">
        <is>
          <t>atribuutide elektrooniline tõend</t>
        </is>
      </c>
      <c r="AI438" s="2" t="inlineStr">
        <is>
          <t>3</t>
        </is>
      </c>
      <c r="AJ438" s="2" t="inlineStr">
        <is>
          <t/>
        </is>
      </c>
      <c r="AK438" t="inlineStr">
        <is>
          <t>elektrooniline tõend, mis võimaldab &lt;i&gt;atribuute&lt;/i&gt; &lt;a href="/entry/result/1484280/all" id="ENTRY_TO_ENTRY_CONVERTER" target="_blank"&gt;IATE:1484280&lt;/a&gt; autentida</t>
        </is>
      </c>
      <c r="AL438" s="2" t="inlineStr">
        <is>
          <t>sähköinen attribuuttitodistus</t>
        </is>
      </c>
      <c r="AM438" s="2" t="inlineStr">
        <is>
          <t>3</t>
        </is>
      </c>
      <c r="AN438" s="2" t="inlineStr">
        <is>
          <t/>
        </is>
      </c>
      <c r="AO438" t="inlineStr">
        <is>
          <t>sähköisessä muodossa oleva todistus, joka mahdollistaa &lt;a href="https://iate.europa.eu/entry/result/1484280/fi" target="_blank"&gt;attribuuttien &lt;/a&gt;todentamisen</t>
        </is>
      </c>
      <c r="AP438" s="2" t="inlineStr">
        <is>
          <t>attestation électronique d’attributs</t>
        </is>
      </c>
      <c r="AQ438" s="2" t="inlineStr">
        <is>
          <t>3</t>
        </is>
      </c>
      <c r="AR438" s="2" t="inlineStr">
        <is>
          <t/>
        </is>
      </c>
      <c r="AS438" t="inlineStr">
        <is>
          <t>attestation sous forme électronique qui permet l’authentification d’attributs</t>
        </is>
      </c>
      <c r="AT438" s="2" t="inlineStr">
        <is>
          <t>ríomhdhearbhú tréithe</t>
        </is>
      </c>
      <c r="AU438" s="2" t="inlineStr">
        <is>
          <t>3</t>
        </is>
      </c>
      <c r="AV438" s="2" t="inlineStr">
        <is>
          <t/>
        </is>
      </c>
      <c r="AW438" t="inlineStr">
        <is>
          <t>ríomhdhearbhú i bhfoirm leictreonach lenar féidir tréithe a fhíordheimhniú</t>
        </is>
      </c>
      <c r="AX438" s="2" t="inlineStr">
        <is>
          <t>elektronička potvrda atributa</t>
        </is>
      </c>
      <c r="AY438" s="2" t="inlineStr">
        <is>
          <t>3</t>
        </is>
      </c>
      <c r="AZ438" s="2" t="inlineStr">
        <is>
          <t/>
        </is>
      </c>
      <c r="BA438" t="inlineStr">
        <is>
          <t>potvrda u elektroničkom obliku koja omogućuje autentikaciju atributa</t>
        </is>
      </c>
      <c r="BB438" s="2" t="inlineStr">
        <is>
          <t>elektronikus attribútumtanúsítvány</t>
        </is>
      </c>
      <c r="BC438" s="2" t="inlineStr">
        <is>
          <t>4</t>
        </is>
      </c>
      <c r="BD438" s="2" t="inlineStr">
        <is>
          <t/>
        </is>
      </c>
      <c r="BE438" t="inlineStr">
        <is>
          <t>olyan, elektronikus formátumú igazolás, amely lehetővé teszi az attribútumok hitelesítését</t>
        </is>
      </c>
      <c r="BF438" s="2" t="inlineStr">
        <is>
          <t>attestato elettronico di attributi</t>
        </is>
      </c>
      <c r="BG438" s="2" t="inlineStr">
        <is>
          <t>3</t>
        </is>
      </c>
      <c r="BH438" s="2" t="inlineStr">
        <is>
          <t/>
        </is>
      </c>
      <c r="BI438" t="inlineStr">
        <is>
          <t>attestato in forma elettronica che consente l'autenticazione di attributi</t>
        </is>
      </c>
      <c r="BJ438" s="2" t="inlineStr">
        <is>
          <t>elektroninis požymių liudijimas</t>
        </is>
      </c>
      <c r="BK438" s="2" t="inlineStr">
        <is>
          <t>3</t>
        </is>
      </c>
      <c r="BL438" s="2" t="inlineStr">
        <is>
          <t/>
        </is>
      </c>
      <c r="BM438" t="inlineStr">
        <is>
          <t>elektroninis liudijimas, pagal kurį galima nustatyti požymių autentiškumą</t>
        </is>
      </c>
      <c r="BN438" s="2" t="inlineStr">
        <is>
          <t>atribūtu elektroniskais apliecinājums|
atribūtu elektroniska apliecināšana</t>
        </is>
      </c>
      <c r="BO438" s="2" t="inlineStr">
        <is>
          <t>2|
2</t>
        </is>
      </c>
      <c r="BP438" s="2" t="inlineStr">
        <is>
          <t xml:space="preserve">|
</t>
        </is>
      </c>
      <c r="BQ438" t="inlineStr">
        <is>
          <t>apliecinājums elektroniskā formā, kas ļauj autentificēt atribūtus</t>
        </is>
      </c>
      <c r="BR438" s="2" t="inlineStr">
        <is>
          <t>attestazzjoni elettronika tal-attributi</t>
        </is>
      </c>
      <c r="BS438" s="2" t="inlineStr">
        <is>
          <t>3</t>
        </is>
      </c>
      <c r="BT438" s="2" t="inlineStr">
        <is>
          <t/>
        </is>
      </c>
      <c r="BU438" t="inlineStr">
        <is>
          <t>attestazzjoni f’forma elettronika li tippermetti
l-awtentikazzjoni tal-&lt;i&gt;attributi &lt;/i&gt;&lt;a href="/entry/result/1484280/mt" id="ENTRY_TO_ENTRY_CONVERTER" target="_blank"&gt;IATE:1484280/MT&lt;/a&gt;</t>
        </is>
      </c>
      <c r="BV438" s="2" t="inlineStr">
        <is>
          <t>elektronische attestering van attributen</t>
        </is>
      </c>
      <c r="BW438" s="2" t="inlineStr">
        <is>
          <t>3</t>
        </is>
      </c>
      <c r="BX438" s="2" t="inlineStr">
        <is>
          <t/>
        </is>
      </c>
      <c r="BY438" t="inlineStr">
        <is>
          <t>attestering in elektronisch formaat aan de hand waarvan attributen kunnen worden geauthenticeerd</t>
        </is>
      </c>
      <c r="BZ438" s="2" t="inlineStr">
        <is>
          <t>elektroniczne poświadczenie atrybutów</t>
        </is>
      </c>
      <c r="CA438" s="2" t="inlineStr">
        <is>
          <t>3</t>
        </is>
      </c>
      <c r="CB438" s="2" t="inlineStr">
        <is>
          <t/>
        </is>
      </c>
      <c r="CC438" t="inlineStr">
        <is>
          <t>poświadczenie w postaci elektronicznej, które umożliwia uwierzytelnienie atrybutów</t>
        </is>
      </c>
      <c r="CD438" s="2" t="inlineStr">
        <is>
          <t>certificado eletrónico de atributos</t>
        </is>
      </c>
      <c r="CE438" s="2" t="inlineStr">
        <is>
          <t>3</t>
        </is>
      </c>
      <c r="CF438" s="2" t="inlineStr">
        <is>
          <t/>
        </is>
      </c>
      <c r="CG438" t="inlineStr">
        <is>
          <t>Certificado em formato eletrónico que permite a autenticação de atributos.</t>
        </is>
      </c>
      <c r="CH438" s="2" t="inlineStr">
        <is>
          <t>atestare electronică a atributelor</t>
        </is>
      </c>
      <c r="CI438" s="2" t="inlineStr">
        <is>
          <t>3</t>
        </is>
      </c>
      <c r="CJ438" s="2" t="inlineStr">
        <is>
          <t/>
        </is>
      </c>
      <c r="CK438" t="inlineStr">
        <is>
          <t>o atestare în format electronic care permite autentificarea atributelor</t>
        </is>
      </c>
      <c r="CL438" s="2" t="inlineStr">
        <is>
          <t>elektronické osvedčenie atribútov</t>
        </is>
      </c>
      <c r="CM438" s="2" t="inlineStr">
        <is>
          <t>3</t>
        </is>
      </c>
      <c r="CN438" s="2" t="inlineStr">
        <is>
          <t/>
        </is>
      </c>
      <c r="CO438" t="inlineStr">
        <is>
          <t>osvedčenie v elektronickej forme, ktoré umožňuje autentifikáciu atribútov</t>
        </is>
      </c>
      <c r="CP438" s="2" t="inlineStr">
        <is>
          <t>elektronsko potrdilo o atributih</t>
        </is>
      </c>
      <c r="CQ438" s="2" t="inlineStr">
        <is>
          <t>3</t>
        </is>
      </c>
      <c r="CR438" s="2" t="inlineStr">
        <is>
          <t/>
        </is>
      </c>
      <c r="CS438" t="inlineStr">
        <is>
          <t>potrdilo v elektronski obliki, ki omogoča avtentikacijo &lt;a href="https://iate.europa.eu/entry/result/1484280/sl" target="_blank"&gt;atributov&lt;/a&gt;</t>
        </is>
      </c>
      <c r="CT438" s="2" t="inlineStr">
        <is>
          <t>elektroniskt intyg på attribut</t>
        </is>
      </c>
      <c r="CU438" s="2" t="inlineStr">
        <is>
          <t>3</t>
        </is>
      </c>
      <c r="CV438" s="2" t="inlineStr">
        <is>
          <t/>
        </is>
      </c>
      <c r="CW438" t="inlineStr">
        <is>
          <t>intyg i elektronisk form som möjliggör autentisering av attribut</t>
        </is>
      </c>
    </row>
    <row r="439">
      <c r="A439" s="1" t="str">
        <f>HYPERLINK("https://iate.europa.eu/entry/result/3599649/all", "3599649")</f>
        <v>3599649</v>
      </c>
      <c r="B439" t="inlineStr">
        <is>
          <t>TRADE;EDUCATION AND COMMUNICATIONS</t>
        </is>
      </c>
      <c r="C439" t="inlineStr">
        <is>
          <t>TRADE|marketing|commercial transaction|provision of services;EDUCATION AND COMMUNICATIONS|documentation|documentation|document management|electronic document management;EDUCATION AND COMMUNICATIONS|documentation|documentation|digital archiving;EDUCATION AND COMMUNICATIONS|documentation|document|electronic document</t>
        </is>
      </c>
      <c r="D439" t="inlineStr">
        <is>
          <t>yes</t>
        </is>
      </c>
      <c r="E439" t="inlineStr">
        <is>
          <t/>
        </is>
      </c>
      <c r="F439" s="2" t="inlineStr">
        <is>
          <t>квалифицирана услуга за електронно архивиране</t>
        </is>
      </c>
      <c r="G439" s="2" t="inlineStr">
        <is>
          <t>3</t>
        </is>
      </c>
      <c r="H439" s="2" t="inlineStr">
        <is>
          <t/>
        </is>
      </c>
      <c r="I439" t="inlineStr">
        <is>
          <t>услуга, която отговаря на приложимите изисквания, определени в член 45ж</t>
        </is>
      </c>
      <c r="J439" s="2" t="inlineStr">
        <is>
          <t>kvalifikovaná služba elektronické archivace</t>
        </is>
      </c>
      <c r="K439" s="2" t="inlineStr">
        <is>
          <t>3</t>
        </is>
      </c>
      <c r="L439" s="2" t="inlineStr">
        <is>
          <t/>
        </is>
      </c>
      <c r="M439" t="inlineStr">
        <is>
          <t>služba &lt;a href="https://iate.europa.eu/entry/result/363532/cs" target="_blank"&gt;elektronické archivace&lt;/a&gt; poskytovaná &lt;a href="https://iate.europa.eu/entry/result/3599650/cs" target="_blank"&gt;kvalifikovaným poskytovatelem služeb vytvářejících důvěru&lt;/a&gt;,
který používá postupy a technologie, jež jsou s to zajistit důvěryhodnost
elektronického dokumentu i po uplynutí doby jeho technické platnosti</t>
        </is>
      </c>
      <c r="N439" s="2" t="inlineStr">
        <is>
          <t>kvalificeret elektronisk arkiveringstjeneste</t>
        </is>
      </c>
      <c r="O439" s="2" t="inlineStr">
        <is>
          <t>3</t>
        </is>
      </c>
      <c r="P439" s="2" t="inlineStr">
        <is>
          <t/>
        </is>
      </c>
      <c r="Q439" t="inlineStr">
        <is>
          <t>tjeneste til
arkivering af &lt;a href="https://iate.europa.eu/entry/result/926962/da" target="_blank"&gt;elektroniske dokumenter&lt;/a&gt;, der udbydes af en &lt;a href="https://iate.europa.eu/entry/result/3599650/da" target="_blank"&gt;kvalificeret tillidstjenesteudbyder&lt;/a&gt;, som anvender procedurer og teknologier, der gør det muligt
at forlænge pålideligheden af det elektroniske dokument ud over den
teknologiske gyldighedsperiode</t>
        </is>
      </c>
      <c r="R439" s="2" t="inlineStr">
        <is>
          <t>qualifizierter elektronischer Archivierungsdienst</t>
        </is>
      </c>
      <c r="S439" s="2" t="inlineStr">
        <is>
          <t>3</t>
        </is>
      </c>
      <c r="T439" s="2" t="inlineStr">
        <is>
          <t/>
        </is>
      </c>
      <c r="U439" t="inlineStr">
        <is>
          <t>Dienst, der von einem qualifizierten Vertrauensdiensteanbieter erbracht wird, der Verfahren und Technologien verwendet, die es ermöglichen, die Vertrauenswürdigkeit des elektronischen Dokuments über den Zeitraum ihrer technologischen Geltung hinaus zu verlängern</t>
        </is>
      </c>
      <c r="V439" s="2" t="inlineStr">
        <is>
          <t>εγκεκριμένη υπηρεσία ηλεκτρονικής αρχειοθέτησης</t>
        </is>
      </c>
      <c r="W439" s="2" t="inlineStr">
        <is>
          <t>3</t>
        </is>
      </c>
      <c r="X439" s="2" t="inlineStr">
        <is>
          <t/>
        </is>
      </c>
      <c r="Y439" t="inlineStr">
        <is>
          <t>υπηρεσία που παρέχεται από &lt;a href="https://iate.europa.eu/entry/result/3599650/en-el" target="_blank"&gt;εγκεκριμένο πάροχο υπηρεσιών εμπιστοσύνης&lt;/a&gt; για την αρχειοθέτηση &lt;a href="https://iate.europa.eu/entry/result/926962/en-el" target="_blank"&gt;ηλεκτρονικών εγγράφων&lt;/a&gt;, ο οποίος χρησιμοποιεί διαδικασίες και τεχνολογίες ικανές να επεκτείνουν την αξιοπιστία του ηλεκτρονικού εγγράφου πέραν της περιόδου τεχνολογικής ισχύος</t>
        </is>
      </c>
      <c r="Z439" s="2" t="inlineStr">
        <is>
          <t>qualified electronic archiving service</t>
        </is>
      </c>
      <c r="AA439" s="2" t="inlineStr">
        <is>
          <t>3</t>
        </is>
      </c>
      <c r="AB439" s="2" t="inlineStr">
        <is>
          <t/>
        </is>
      </c>
      <c r="AC439" t="inlineStr">
        <is>
          <t>service provided by a &lt;a href="https://iate.europa.eu/entry/result/3599650/en" target="_blank"&gt;qualified trust service provider&lt;/a&gt; for archiving &lt;a href="https://iate.europa.eu/entry/result/926962/en" target="_blank"&gt;electronic documents&lt;/a&gt;, using procedures and technologies capable of extending the trustworthiness of the electronic document beyond the technological validity period</t>
        </is>
      </c>
      <c r="AD439" s="2" t="inlineStr">
        <is>
          <t>servicio de archivo electrónico cualificado</t>
        </is>
      </c>
      <c r="AE439" s="2" t="inlineStr">
        <is>
          <t>3</t>
        </is>
      </c>
      <c r="AF439" s="2" t="inlineStr">
        <is>
          <t/>
        </is>
      </c>
      <c r="AG439" t="inlineStr">
        <is>
          <t>&lt;div&gt;Servicio proporcionado por un &lt;a href="https://iate.europa.eu/entry/result/3599650/es" target="_blank"&gt;prestador cualificado de servicios de confianza&lt;/a&gt; para el archivo de &lt;a href="https://iate.europa.eu/entry/result/926962/es" target="_blank"&gt;documentos electrónicos&lt;/a&gt; que utiliza procedimientos y tecnologías
capaces de ampliar la fiabilidad del documento electrónico más allá del período
de validez tecnológico.&lt;br&gt;&lt;/div&gt;</t>
        </is>
      </c>
      <c r="AH439" s="2" t="inlineStr">
        <is>
          <t>kvalifitseeritud elektroonilise arhiveerimise teenus</t>
        </is>
      </c>
      <c r="AI439" s="2" t="inlineStr">
        <is>
          <t>2</t>
        </is>
      </c>
      <c r="AJ439" s="2" t="inlineStr">
        <is>
          <t/>
        </is>
      </c>
      <c r="AK439" t="inlineStr">
        <is>
          <t>&lt;i&gt;e-dokumentide &lt;/i&gt;&lt;a href="/entry/result/926962/all" id="ENTRY_TO_ENTRY_CONVERTER" target="_blank"&gt;IATE:926962&lt;/a&gt; arhiveerimise teenus, mida osutab &lt;i&gt;kvalifitseeritud usaldusteenuse osutaja&lt;/i&gt; &lt;a href="/entry/result/3599650/all" id="ENTRY_TO_ENTRY_CONVERTER" target="_blank"&gt;IATE:3599650&lt;/a&gt; , kes kasutab menetlusi ja tehnoloogiat, millega on võimalik tagada e-dokumentide usaldusväärsus ka pärast nende tehnoloogilise kehtivusaja lõppemist</t>
        </is>
      </c>
      <c r="AL439" s="2" t="inlineStr">
        <is>
          <t>hyväksytty sähköinen arkistointipalvelu</t>
        </is>
      </c>
      <c r="AM439" s="2" t="inlineStr">
        <is>
          <t>3</t>
        </is>
      </c>
      <c r="AN439" s="2" t="inlineStr">
        <is>
          <t/>
        </is>
      </c>
      <c r="AO439" t="inlineStr">
        <is>
          <t/>
        </is>
      </c>
      <c r="AP439" s="2" t="inlineStr">
        <is>
          <t>service qualifié d’archivage électronique</t>
        </is>
      </c>
      <c r="AQ439" s="2" t="inlineStr">
        <is>
          <t>3</t>
        </is>
      </c>
      <c r="AR439" s="2" t="inlineStr">
        <is>
          <t/>
        </is>
      </c>
      <c r="AS439" t="inlineStr">
        <is>
          <t>service fourni par un par un prestataire de services de confiance 
qualifié pour l'archivage de documents électroniques, utilisant des procédures et des technologies permettant 
d’étendre la fiabilité du document électronique au-delà de la période de
 validité technologique</t>
        </is>
      </c>
      <c r="AT439" s="2" t="inlineStr">
        <is>
          <t>seirbhís ríomhchartlannaithe cháilithe|
seirbhís cartlannaithe dhigitigh cháilithe</t>
        </is>
      </c>
      <c r="AU439" s="2" t="inlineStr">
        <is>
          <t>3|
3</t>
        </is>
      </c>
      <c r="AV439" s="2" t="inlineStr">
        <is>
          <t xml:space="preserve">|
</t>
        </is>
      </c>
      <c r="AW439" t="inlineStr">
        <is>
          <t/>
        </is>
      </c>
      <c r="AX439" s="2" t="inlineStr">
        <is>
          <t>kvalificirana usluga elektroničkog arhiviranja</t>
        </is>
      </c>
      <c r="AY439" s="2" t="inlineStr">
        <is>
          <t>3</t>
        </is>
      </c>
      <c r="AZ439" s="2" t="inlineStr">
        <is>
          <t/>
        </is>
      </c>
      <c r="BA439" t="inlineStr">
        <is>
          <t/>
        </is>
      </c>
      <c r="BB439" s="2" t="inlineStr">
        <is>
          <t>minősített elektronikus archiválási szolgáltatás</t>
        </is>
      </c>
      <c r="BC439" s="2" t="inlineStr">
        <is>
          <t>4</t>
        </is>
      </c>
      <c r="BD439" s="2" t="inlineStr">
        <is>
          <t/>
        </is>
      </c>
      <c r="BE439" t="inlineStr">
        <is>
          <t>olyan szolgáltatás, amely megfelel a 45g. cikkben megállapított követelményeknek</t>
        </is>
      </c>
      <c r="BF439" s="2" t="inlineStr">
        <is>
          <t>servizio di archiviazione elettronica qualificato</t>
        </is>
      </c>
      <c r="BG439" s="2" t="inlineStr">
        <is>
          <t>3</t>
        </is>
      </c>
      <c r="BH439" s="2" t="inlineStr">
        <is>
          <t/>
        </is>
      </c>
      <c r="BI439" t="inlineStr">
        <is>
          <t>servizio di archiviazione elettronica per documenti elettronici prestato soltanto da un prestatore di servizi fiduciari qualificato che utilizza procedure e tecnologie in grado di estendere l'affidabilità del documento elettronico oltre il periodo di validità tecnologica</t>
        </is>
      </c>
      <c r="BJ439" s="2" t="inlineStr">
        <is>
          <t>kvalifikuota elektroninio archyvavimo paslauga</t>
        </is>
      </c>
      <c r="BK439" s="2" t="inlineStr">
        <is>
          <t>3</t>
        </is>
      </c>
      <c r="BL439" s="2" t="inlineStr">
        <is>
          <t/>
        </is>
      </c>
      <c r="BM439" t="inlineStr">
        <is>
          <t>elektroninio archyvavimo paslauga, kurią teikia kvalifikuotas patikimumo užtikrinimo paslaugų teikėjas, taikantis procedūras ir metodus, kuriais galima toliau užtikrinti elektroninio dokumento patikimumą pasibaigus technologinio galiojimo laikotarpiui</t>
        </is>
      </c>
      <c r="BN439" s="2" t="inlineStr">
        <is>
          <t>kvalificēts elektroniskās arhivēšanas pakalpojums</t>
        </is>
      </c>
      <c r="BO439" s="2" t="inlineStr">
        <is>
          <t>2</t>
        </is>
      </c>
      <c r="BP439" s="2" t="inlineStr">
        <is>
          <t/>
        </is>
      </c>
      <c r="BQ439" t="inlineStr">
        <is>
          <t/>
        </is>
      </c>
      <c r="BR439" s="2" t="inlineStr">
        <is>
          <t>servizz ta’ arkivjar elettroniku kwalifikat</t>
        </is>
      </c>
      <c r="BS439" s="2" t="inlineStr">
        <is>
          <t>3</t>
        </is>
      </c>
      <c r="BT439" s="2" t="inlineStr">
        <is>
          <t/>
        </is>
      </c>
      <c r="BU439" t="inlineStr">
        <is>
          <t>servizz, ipprovdut minn fornitur kwalifikat ta’ servizzi fiduċjarji għall-arkivjar ta' dokumenti elettroniċi, li juża
proċeduri u teknoloġiji li kapaċi jestendu l-affidabbiltà tad-dokument
elettroniku lil hinn mill-perjodu ta’ validità teknoloġika</t>
        </is>
      </c>
      <c r="BV439" s="2" t="inlineStr">
        <is>
          <t>gekwalificeerde elektronische archiveringsdienst</t>
        </is>
      </c>
      <c r="BW439" s="2" t="inlineStr">
        <is>
          <t>3</t>
        </is>
      </c>
      <c r="BX439" s="2" t="inlineStr">
        <is>
          <t/>
        </is>
      </c>
      <c r="BY439" t="inlineStr">
        <is>
          <t>dienst voor het archiveren van elektronische documenten die wordt verleend door een gekwalificeerde verlener van vertrouwensdiensten die procedures en technologieën hanteert welke het mogelijk maken de betrouwbaarheid van de gekwalificeerde elektronische handtekeningen te verlengen tot na de technologische geldigheidsduur</t>
        </is>
      </c>
      <c r="BZ439" s="2" t="inlineStr">
        <is>
          <t>kwalifikowana usługa archiwizacji elektronicznej</t>
        </is>
      </c>
      <c r="CA439" s="2" t="inlineStr">
        <is>
          <t>3</t>
        </is>
      </c>
      <c r="CB439" s="2" t="inlineStr">
        <is>
          <t/>
        </is>
      </c>
      <c r="CC439" t="inlineStr">
        <is>
          <t/>
        </is>
      </c>
      <c r="CD439" s="2" t="inlineStr">
        <is>
          <t>serviço qualificado de arquivo eletrónico</t>
        </is>
      </c>
      <c r="CE439" s="2" t="inlineStr">
        <is>
          <t>3</t>
        </is>
      </c>
      <c r="CF439" s="2" t="inlineStr">
        <is>
          <t/>
        </is>
      </c>
      <c r="CG439" t="inlineStr">
        <is>
          <t>Serviço prestado por prestadores qualificados de serviços de confiança de arquivo eletrónico que utilizem procedimentos e tecnologias capazes de prolongar a fiabilidade dos documentos eletrónicos para além do prazo de validade tecnológica.</t>
        </is>
      </c>
      <c r="CH439" s="2" t="inlineStr">
        <is>
          <t>serviciu calificat de arhivare electronică</t>
        </is>
      </c>
      <c r="CI439" s="2" t="inlineStr">
        <is>
          <t>3</t>
        </is>
      </c>
      <c r="CJ439" s="2" t="inlineStr">
        <is>
          <t/>
        </is>
      </c>
      <c r="CK439" t="inlineStr">
        <is>
          <t>serviciu prestat numai de către un prestator de servicii de încredere calificat 
care utilizează proceduri și tehnologii capabile să extindă fiabilitatea
 documentului electronic dincolo de perioada de validitate tehnologică</t>
        </is>
      </c>
      <c r="CL439" s="2" t="inlineStr">
        <is>
          <t>kvalifikovaná elektronická archivačná služba</t>
        </is>
      </c>
      <c r="CM439" s="2" t="inlineStr">
        <is>
          <t>3</t>
        </is>
      </c>
      <c r="CN439" s="2" t="inlineStr">
        <is>
          <t/>
        </is>
      </c>
      <c r="CO439" t="inlineStr">
        <is>
          <t>služba, ktorú na archivovanie &lt;a href="https://iate.europa.eu/entry/result/926962/sk" target="_blank"&gt;elektronických dokumentov&lt;/a&gt; môže poskytovať iba &lt;a href="https://iate.europa.eu/entry/result/3599650/sk" target="_blank"&gt;kvalifikovaný poskytovateľ dôveryhodných služieb&lt;/a&gt;, ktorý používa postupy a technológie, ktoré umožňujú predĺžiť dôveryhodnosť elektronického dokumentu aj na obdobie po uplynutí technologickej platnosti</t>
        </is>
      </c>
      <c r="CP439" s="2" t="inlineStr">
        <is>
          <t>kvalificirana storitev elektronskega arhiviranja</t>
        </is>
      </c>
      <c r="CQ439" s="2" t="inlineStr">
        <is>
          <t>3</t>
        </is>
      </c>
      <c r="CR439" s="2" t="inlineStr">
        <is>
          <t/>
        </is>
      </c>
      <c r="CS439" t="inlineStr">
        <is>
          <t>storitev, ki jo zagotavlja &lt;a href="https://iate.europa.eu/entry/result/3599650/sl" target="_blank"&gt;ponudnik kvalificiranih storitev zaupanja&lt;/a&gt; za arhiviranje &lt;a href="https://iate.europa.eu/entry/result/926962/sl" target="_blank"&gt;elektronskih dokumentov&lt;/a&gt;, pri čemer uporablja postopke in tehnologije, s katerimi se zanesljivost elektronskega dokumenta lahko podaljša tudi po izteku obdobja tehnološke veljavnosti</t>
        </is>
      </c>
      <c r="CT439" s="2" t="inlineStr">
        <is>
          <t>kvalificerad elektronisk arkiveringstjänst</t>
        </is>
      </c>
      <c r="CU439" s="2" t="inlineStr">
        <is>
          <t>3</t>
        </is>
      </c>
      <c r="CV439" s="2" t="inlineStr">
        <is>
          <t/>
        </is>
      </c>
      <c r="CW439" t="inlineStr">
        <is>
          <t/>
        </is>
      </c>
    </row>
    <row r="440">
      <c r="A440" s="1" t="str">
        <f>HYPERLINK("https://iate.europa.eu/entry/result/321389/all", "321389")</f>
        <v>321389</v>
      </c>
      <c r="B440" t="inlineStr">
        <is>
          <t>EDUCATION AND COMMUNICATIONS</t>
        </is>
      </c>
      <c r="C440" t="inlineStr">
        <is>
          <t>EDUCATION AND COMMUNICATIONS|information technology and data processing</t>
        </is>
      </c>
      <c r="D440" t="inlineStr">
        <is>
          <t>yes</t>
        </is>
      </c>
      <c r="E440" t="inlineStr">
        <is>
          <t/>
        </is>
      </c>
      <c r="F440" s="2" t="inlineStr">
        <is>
          <t>студен център</t>
        </is>
      </c>
      <c r="G440" s="2" t="inlineStr">
        <is>
          <t>3</t>
        </is>
      </c>
      <c r="H440" s="2" t="inlineStr">
        <is>
          <t/>
        </is>
      </c>
      <c r="I440" t="inlineStr">
        <is>
          <t>представлява обикновено само празни помещения, където трябва да се пренесат всички ресурси ако настъпи бедствие</t>
        </is>
      </c>
      <c r="J440" s="2" t="inlineStr">
        <is>
          <t>studená záložní lokalita|
studená lokalita</t>
        </is>
      </c>
      <c r="K440" s="2" t="inlineStr">
        <is>
          <t>2|
2</t>
        </is>
      </c>
      <c r="L440" s="2" t="inlineStr">
        <is>
          <t xml:space="preserve">|
</t>
        </is>
      </c>
      <c r="M440" t="inlineStr">
        <is>
          <t>jeden ze systémů zálohování kritických zdrojů představující vhodné prostory, které jsou částečně vybaveny základní infrastrukturou, jako jsou zdroje elektrické energie, telekomunikační přípojky, přípojky do sítí LAN, WAN apod., a které je možno vybavit potřebnou technikou tak, aby v nich byl spuštěn alespoň částečný provoz daného informačního systému</t>
        </is>
      </c>
      <c r="N440" s="2" t="inlineStr">
        <is>
          <t>cold site</t>
        </is>
      </c>
      <c r="O440" s="2" t="inlineStr">
        <is>
          <t>3</t>
        </is>
      </c>
      <c r="P440" s="2" t="inlineStr">
        <is>
          <t/>
        </is>
      </c>
      <c r="Q440" t="inlineStr">
        <is>
          <t/>
        </is>
      </c>
      <c r="R440" s="2" t="inlineStr">
        <is>
          <t>kalter Standort</t>
        </is>
      </c>
      <c r="S440" s="2" t="inlineStr">
        <is>
          <t>3</t>
        </is>
      </c>
      <c r="T440" s="2" t="inlineStr">
        <is>
          <t/>
        </is>
      </c>
      <c r="U440" t="inlineStr">
        <is>
          <t>Standort, der zwar alle Voraussetzungen bietet, um die erforderliche Betriebsausstattung wie IT-Systeme aufzunehmen, aber noch nicht betriebsbereit installiert ist</t>
        </is>
      </c>
      <c r="V440" s="2" t="inlineStr">
        <is>
          <t>χώρος με βασικές υποδομές</t>
        </is>
      </c>
      <c r="W440" s="2" t="inlineStr">
        <is>
          <t>3</t>
        </is>
      </c>
      <c r="X440" s="2" t="inlineStr">
        <is>
          <t/>
        </is>
      </c>
      <c r="Y440" t="inlineStr">
        <is>
          <t/>
        </is>
      </c>
      <c r="Z440" s="2" t="inlineStr">
        <is>
          <t>cold site</t>
        </is>
      </c>
      <c r="AA440" s="2" t="inlineStr">
        <is>
          <t>3</t>
        </is>
      </c>
      <c r="AB440" s="2" t="inlineStr">
        <is>
          <t/>
        </is>
      </c>
      <c r="AC440" t="inlineStr">
        <is>
          <t>backup facility that has the necessary electrical and physical components of a computer facility, but does not have the computer equipment in place</t>
        </is>
      </c>
      <c r="AD440" s="2" t="inlineStr">
        <is>
          <t>sala vacía</t>
        </is>
      </c>
      <c r="AE440" s="2" t="inlineStr">
        <is>
          <t>3</t>
        </is>
      </c>
      <c r="AF440" s="2" t="inlineStr">
        <is>
          <t/>
        </is>
      </c>
      <c r="AG440" t="inlineStr">
        <is>
          <t>Local dotado, únicamente, de instalaciones auxiliares (eléctricas, telefónicas, de climatización, etc.) en el que albergar temporalmente equipos y sistemas informáticos y de comunicación, caso de que un accidente inutilice los recursos precisos para el tratamiento de la información.</t>
        </is>
      </c>
      <c r="AH440" s="2" t="inlineStr">
        <is>
          <t>külmvarukeskus</t>
        </is>
      </c>
      <c r="AI440" s="2" t="inlineStr">
        <is>
          <t>3</t>
        </is>
      </c>
      <c r="AJ440" s="2" t="inlineStr">
        <is>
          <t/>
        </is>
      </c>
      <c r="AK440" t="inlineStr">
        <is>
          <t>sisseseadeta, kuid vajaliku füüsilise taristuga varuasukoht avariiolukordade puhuks</t>
        </is>
      </c>
      <c r="AL440" s="2" t="inlineStr">
        <is>
          <t>kylmä varakeskus|
cold site</t>
        </is>
      </c>
      <c r="AM440" s="2" t="inlineStr">
        <is>
          <t>3|
3</t>
        </is>
      </c>
      <c r="AN440" s="2" t="inlineStr">
        <is>
          <t xml:space="preserve">|
</t>
        </is>
      </c>
      <c r="AO440" t="inlineStr">
        <is>
          <t>toimitilat ja ei toiminnassa oleva laitteisto, jotka voidaan ottaa käyttöön kun normaalisti käytettävän toimitilan käyttö häiriintyy tai estyy</t>
        </is>
      </c>
      <c r="AP440" s="2" t="inlineStr">
        <is>
          <t>site froid|
salle blanche</t>
        </is>
      </c>
      <c r="AQ440" s="2" t="inlineStr">
        <is>
          <t>2|
3</t>
        </is>
      </c>
      <c r="AR440" s="2" t="inlineStr">
        <is>
          <t xml:space="preserve">|
</t>
        </is>
      </c>
      <c r="AS440" t="inlineStr">
        <is>
          <t>infrastructure distante de type salle informatique dédiée et disponible en cas de déclenchement du plan de secours, possédant l'équipement nécessaire (alimentation électrique, câblage réseau et télécoms, protection incendie, planchers techniques, contrôle d'accès, etc.) pour accueillir les équipements informatiques</t>
        </is>
      </c>
      <c r="AT440" s="2" t="inlineStr">
        <is>
          <t>suíomh fuar</t>
        </is>
      </c>
      <c r="AU440" s="2" t="inlineStr">
        <is>
          <t>3</t>
        </is>
      </c>
      <c r="AV440" s="2" t="inlineStr">
        <is>
          <t/>
        </is>
      </c>
      <c r="AW440" t="inlineStr">
        <is>
          <t/>
        </is>
      </c>
      <c r="AX440" t="inlineStr">
        <is>
          <t/>
        </is>
      </c>
      <c r="AY440" t="inlineStr">
        <is>
          <t/>
        </is>
      </c>
      <c r="AZ440" t="inlineStr">
        <is>
          <t/>
        </is>
      </c>
      <c r="BA440" t="inlineStr">
        <is>
          <t/>
        </is>
      </c>
      <c r="BB440" s="2" t="inlineStr">
        <is>
          <t>hideg telephely</t>
        </is>
      </c>
      <c r="BC440" s="2" t="inlineStr">
        <is>
          <t>2</t>
        </is>
      </c>
      <c r="BD440" s="2" t="inlineStr">
        <is>
          <t/>
        </is>
      </c>
      <c r="BE440" t="inlineStr">
        <is>
          <t>olyan tartalék telephely, amelyen rendelkezésre áll az áram és a csatlakozók, de nincs ott számítógépes felszerelés, sem adatok</t>
        </is>
      </c>
      <c r="BF440" s="2" t="inlineStr">
        <is>
          <t>sito freddo</t>
        </is>
      </c>
      <c r="BG440" s="2" t="inlineStr">
        <is>
          <t>3</t>
        </is>
      </c>
      <c r="BH440" s="2" t="inlineStr">
        <is>
          <t/>
        </is>
      </c>
      <c r="BI440" t="inlineStr">
        <is>
          <t>sito di backup nel quale sono predisposti gli impianti base elettrici e logistici necessari per ospitare computer, ma che non dispone di alcuna componente informatica prima del necessario</t>
        </is>
      </c>
      <c r="BJ440" s="2" t="inlineStr">
        <is>
          <t>minimaliai parengta veiklos atkūrimo vieta</t>
        </is>
      </c>
      <c r="BK440" s="2" t="inlineStr">
        <is>
          <t>3</t>
        </is>
      </c>
      <c r="BL440" s="2" t="inlineStr">
        <is>
          <t/>
        </is>
      </c>
      <c r="BM440" t="inlineStr">
        <is>
          <t>veiklos atkūrimo vieta (tik patalpa), kurioje
nėra duomenų ir informacinio ištekliaus ar duomenų centro pagrindinę IT įrangą (programinę ir aparatinę) atitinkančios įrangos ir į kurią, siekiant joje atkurti veiklą, sutrikus
informacinio ištekliaus ar duomenų centro veikimui reikėtų atvežti ir įdiegti šią įrangą ir įkelti visus duomenis</t>
        </is>
      </c>
      <c r="BN440" s="2" t="inlineStr">
        <is>
          <t>aukstais komplekss</t>
        </is>
      </c>
      <c r="BO440" s="2" t="inlineStr">
        <is>
          <t>2</t>
        </is>
      </c>
      <c r="BP440" s="2" t="inlineStr">
        <is>
          <t/>
        </is>
      </c>
      <c r="BQ440" t="inlineStr">
        <is>
          <t/>
        </is>
      </c>
      <c r="BR440" s="2" t="inlineStr">
        <is>
          <t>sit kiesaħ</t>
        </is>
      </c>
      <c r="BS440" s="2" t="inlineStr">
        <is>
          <t>3</t>
        </is>
      </c>
      <c r="BT440" s="2" t="inlineStr">
        <is>
          <t/>
        </is>
      </c>
      <c r="BU440" t="inlineStr">
        <is>
          <t>faċilità ta' backup li jkollha l-komponenti elettriċi u fiżiċi ta' faċilità tal-kompjuters iżda li ma jkollhiex it-tagħmir tal-kompjuters fil-post</t>
        </is>
      </c>
      <c r="BV440" s="2" t="inlineStr">
        <is>
          <t>cold site</t>
        </is>
      </c>
      <c r="BW440" s="2" t="inlineStr">
        <is>
          <t>3</t>
        </is>
      </c>
      <c r="BX440" s="2" t="inlineStr">
        <is>
          <t/>
        </is>
      </c>
      <c r="BY440" t="inlineStr">
        <is>
          <t>uitwijklocatie
 voor rekencentra, voorzien van de noodzakelijke bedrijfsmiddelen om vitale
 systemen op te kunnen bouwen tot een werkende configuratie, inclusief
 back-ups van programmatuur en data</t>
        </is>
      </c>
      <c r="BZ440" s="2" t="inlineStr">
        <is>
          <t>ośrodek zapasowy typu zimnego</t>
        </is>
      </c>
      <c r="CA440" s="2" t="inlineStr">
        <is>
          <t>3</t>
        </is>
      </c>
      <c r="CB440" s="2" t="inlineStr">
        <is>
          <t/>
        </is>
      </c>
      <c r="CC440" t="inlineStr">
        <is>
          <t>puste pomieszczenie gotowe na przyjęcie sprzętu i zespołu mającego przywrócić gotowość do pracy po wystąpieniu poważnej awarii lub katastrofy w ośrodku podstawowym</t>
        </is>
      </c>
      <c r="CD440" s="2" t="inlineStr">
        <is>
          <t>local frio</t>
        </is>
      </c>
      <c r="CE440" s="2" t="inlineStr">
        <is>
          <t>3</t>
        </is>
      </c>
      <c r="CF440" s="2" t="inlineStr">
        <is>
          <t/>
        </is>
      </c>
      <c r="CG440" t="inlineStr">
        <is>
          <t>Instalação de segurança que tem os componentes elétricos e físicos necessários para uma instalação informática, mas não tem instalado o equipamento informático.</t>
        </is>
      </c>
      <c r="CH440" s="2" t="inlineStr">
        <is>
          <t>&lt;i&gt;cold site&lt;/i&gt;</t>
        </is>
      </c>
      <c r="CI440" s="2" t="inlineStr">
        <is>
          <t>3</t>
        </is>
      </c>
      <c r="CJ440" s="2" t="inlineStr">
        <is>
          <t/>
        </is>
      </c>
      <c r="CK440" t="inlineStr">
        <is>
          <t/>
        </is>
      </c>
      <c r="CL440" s="2" t="inlineStr">
        <is>
          <t>postupná obnova</t>
        </is>
      </c>
      <c r="CM440" s="2" t="inlineStr">
        <is>
          <t>3</t>
        </is>
      </c>
      <c r="CN440" s="2" t="inlineStr">
        <is>
          <t/>
        </is>
      </c>
      <c r="CO440" t="inlineStr">
        <is>
          <t>stupeň pripravenosti záložného centra, ktoré predstavuje dopredu pripravené prenosné alebo trvalé priestory primeranej veľkosti, ktoré majú zavedené napájanie elektrickou energiou a telekomunikačné pripojenie, pričom sa inštalácia a konfigurácia hardvéru a softvéru a obnova údajov vykonávajú dodatočne</t>
        </is>
      </c>
      <c r="CP440" s="2" t="inlineStr">
        <is>
          <t>hladna lokacija</t>
        </is>
      </c>
      <c r="CQ440" s="2" t="inlineStr">
        <is>
          <t>3</t>
        </is>
      </c>
      <c r="CR440" s="2" t="inlineStr">
        <is>
          <t/>
        </is>
      </c>
      <c r="CS440" t="inlineStr">
        <is>
          <t>rezervna lokacija z osnovno infrastrukturo IT, ki omogoča ponovno vzpostavitev poslovanja z daljšo zamudo</t>
        </is>
      </c>
      <c r="CT440" s="2" t="inlineStr">
        <is>
          <t>reservanläggning|
cold site</t>
        </is>
      </c>
      <c r="CU440" s="2" t="inlineStr">
        <is>
          <t>2|
2</t>
        </is>
      </c>
      <c r="CV440" s="2" t="inlineStr">
        <is>
          <t xml:space="preserve">|
</t>
        </is>
      </c>
      <c r="CW440" t="inlineStr">
        <is>
          <t>anläggning som är fullt utrustad men där program och data inte nödvän­digt­vis är aktuella och färdiga att använda</t>
        </is>
      </c>
    </row>
    <row r="441">
      <c r="A441" s="1" t="str">
        <f>HYPERLINK("https://iate.europa.eu/entry/result/321390/all", "321390")</f>
        <v>321390</v>
      </c>
      <c r="B441" t="inlineStr">
        <is>
          <t>EDUCATION AND COMMUNICATIONS</t>
        </is>
      </c>
      <c r="C441" t="inlineStr">
        <is>
          <t>EDUCATION AND COMMUNICATIONS|information technology and data processing</t>
        </is>
      </c>
      <c r="D441" t="inlineStr">
        <is>
          <t>yes</t>
        </is>
      </c>
      <c r="E441" t="inlineStr">
        <is>
          <t/>
        </is>
      </c>
      <c r="F441" s="2" t="inlineStr">
        <is>
          <t>горещ център</t>
        </is>
      </c>
      <c r="G441" s="2" t="inlineStr">
        <is>
          <t>3</t>
        </is>
      </c>
      <c r="H441" s="2" t="inlineStr">
        <is>
          <t/>
        </is>
      </c>
      <c r="I441" t="inlineStr">
        <is>
          <t>напълно конфигуриран сайт, който може веднага да поеме бизнес функциите и те да продължат без прекъсване</t>
        </is>
      </c>
      <c r="J441" s="2" t="inlineStr">
        <is>
          <t>horká lokalita|
horká záložní lokalita</t>
        </is>
      </c>
      <c r="K441" s="2" t="inlineStr">
        <is>
          <t>2|
2</t>
        </is>
      </c>
      <c r="L441" s="2" t="inlineStr">
        <is>
          <t xml:space="preserve">|
</t>
        </is>
      </c>
      <c r="M441" t="inlineStr">
        <is>
          <t>dostupné, plně provozuschopné záložní výpočetní centrum, vybavené veškerou potřebnou technikou, programovými prostředky a komunikačními službami, které v případě výpadku primárního výpočetního centra umožňuje rychle obnovit provoz kritických informačních systémů</t>
        </is>
      </c>
      <c r="N441" s="2" t="inlineStr">
        <is>
          <t>hot site|
dubleret system</t>
        </is>
      </c>
      <c r="O441" s="2" t="inlineStr">
        <is>
          <t>3|
3</t>
        </is>
      </c>
      <c r="P441" s="2" t="inlineStr">
        <is>
          <t xml:space="preserve">|
</t>
        </is>
      </c>
      <c r="Q441" t="inlineStr">
        <is>
          <t/>
        </is>
      </c>
      <c r="R441" s="2" t="inlineStr">
        <is>
          <t>heißer Standort</t>
        </is>
      </c>
      <c r="S441" s="2" t="inlineStr">
        <is>
          <t>3</t>
        </is>
      </c>
      <c r="T441" s="2" t="inlineStr">
        <is>
          <t/>
        </is>
      </c>
      <c r="U441" t="inlineStr">
        <is>
          <t/>
        </is>
      </c>
      <c r="V441" s="2" t="inlineStr">
        <is>
          <t>πλήρως εξοπλισμένος χώρος</t>
        </is>
      </c>
      <c r="W441" s="2" t="inlineStr">
        <is>
          <t>3</t>
        </is>
      </c>
      <c r="X441" s="2" t="inlineStr">
        <is>
          <t/>
        </is>
      </c>
      <c r="Y441" t="inlineStr">
        <is>
          <t/>
        </is>
      </c>
      <c r="Z441" s="2" t="inlineStr">
        <is>
          <t>hot site</t>
        </is>
      </c>
      <c r="AA441" s="2" t="inlineStr">
        <is>
          <t>3</t>
        </is>
      </c>
      <c r="AB441" s="2" t="inlineStr">
        <is>
          <t/>
        </is>
      </c>
      <c r="AC441" t="inlineStr">
        <is>
          <t>fully-equipped alternative computer center, office, work space or industrial facility that can be made immediately available to continue critical business functions affected by a disaster at the primary location</t>
        </is>
      </c>
      <c r="AD441" s="2" t="inlineStr">
        <is>
          <t>sala operativa</t>
        </is>
      </c>
      <c r="AE441" s="2" t="inlineStr">
        <is>
          <t>3</t>
        </is>
      </c>
      <c r="AF441" s="2" t="inlineStr">
        <is>
          <t/>
        </is>
      </c>
      <c r="AG441" t="inlineStr">
        <is>
          <t>Instalación informática de emergencia preparada para entrar en funcionamiento, caso de que un incidente inutilice los sistemas informáticos de una organización.</t>
        </is>
      </c>
      <c r="AH441" s="2" t="inlineStr">
        <is>
          <t>kuumvarukeskus</t>
        </is>
      </c>
      <c r="AI441" s="2" t="inlineStr">
        <is>
          <t>3</t>
        </is>
      </c>
      <c r="AJ441" s="2" t="inlineStr">
        <is>
          <t/>
        </is>
      </c>
      <c r="AK441" t="inlineStr">
        <is>
          <t>kõigi tegevuse jätkamiseks vajalike vahenditega varuasukoht avariiolukordade puhuks</t>
        </is>
      </c>
      <c r="AL441" s="2" t="inlineStr">
        <is>
          <t>hot site</t>
        </is>
      </c>
      <c r="AM441" s="2" t="inlineStr">
        <is>
          <t>3</t>
        </is>
      </c>
      <c r="AN441" s="2" t="inlineStr">
        <is>
          <t/>
        </is>
      </c>
      <c r="AO441" t="inlineStr">
        <is>
          <t>täysin varusteltu vaihtoehtoinen tietokonekeskus, toimisto, työtila tai teollisuuslaitos, joka voidaan ottaa välittömästi käyttöön kriittisten liiketoimintojen jatkamiseksi ensisijaisessa toimipaikassa tapahtuneen katastrofin jälkeen</t>
        </is>
      </c>
      <c r="AP441" s="2" t="inlineStr">
        <is>
          <t>centre de secours immédiat|
site chaud</t>
        </is>
      </c>
      <c r="AQ441" s="2" t="inlineStr">
        <is>
          <t>3|
2</t>
        </is>
      </c>
      <c r="AR441" s="2" t="inlineStr">
        <is>
          <t xml:space="preserve">|
</t>
        </is>
      </c>
      <c r="AS441" t="inlineStr">
        <is>
          <t>Centre de traitement de l'information totalement équipé, qui peut immédiatement prendre le relais d'un traitement des données.</t>
        </is>
      </c>
      <c r="AT441" s="2" t="inlineStr">
        <is>
          <t>suíomh te</t>
        </is>
      </c>
      <c r="AU441" s="2" t="inlineStr">
        <is>
          <t>3</t>
        </is>
      </c>
      <c r="AV441" s="2" t="inlineStr">
        <is>
          <t/>
        </is>
      </c>
      <c r="AW441" t="inlineStr">
        <is>
          <t/>
        </is>
      </c>
      <c r="AX441" t="inlineStr">
        <is>
          <t/>
        </is>
      </c>
      <c r="AY441" t="inlineStr">
        <is>
          <t/>
        </is>
      </c>
      <c r="AZ441" t="inlineStr">
        <is>
          <t/>
        </is>
      </c>
      <c r="BA441" t="inlineStr">
        <is>
          <t/>
        </is>
      </c>
      <c r="BB441" s="2" t="inlineStr">
        <is>
          <t>forró telephely</t>
        </is>
      </c>
      <c r="BC441" s="2" t="inlineStr">
        <is>
          <t>2</t>
        </is>
      </c>
      <c r="BD441" s="2" t="inlineStr">
        <is>
          <t/>
        </is>
      </c>
      <c r="BE441" t="inlineStr">
        <is>
          <t>olyan tartalék telephely, amelyen teljesen berendezett iroda és munkahely vagy ipari telephely áll rendelkezésre, és ahol azonnal megkezdhető a munka az elsődleges telephelyet érintő katasztrófa esetén</t>
        </is>
      </c>
      <c r="BF441" s="2" t="inlineStr">
        <is>
          <t>sito caldo</t>
        </is>
      </c>
      <c r="BG441" s="2" t="inlineStr">
        <is>
          <t>3</t>
        </is>
      </c>
      <c r="BH441" s="2" t="inlineStr">
        <is>
          <t/>
        </is>
      </c>
      <c r="BI441" t="inlineStr">
        <is>
          <t>sito alternativo dotato di una configurazione completa dell’infrastruttura in grado di funzionare entro poche ore e che consente la continuità delle operazioni essenziali in caso di disastro o di una grave emergenza nel sito primario</t>
        </is>
      </c>
      <c r="BJ441" s="2" t="inlineStr">
        <is>
          <t>maksimaliai parengta veiklos atkūrimo vieta</t>
        </is>
      </c>
      <c r="BK441" s="2" t="inlineStr">
        <is>
          <t>3</t>
        </is>
      </c>
      <c r="BL441" s="2" t="inlineStr">
        <is>
          <t/>
        </is>
      </c>
      <c r="BM441" t="inlineStr">
        <is>
          <t>veiklos atkūrimo vieta, kurioje yra visa
informacinio ištekliaus ar duomenų centro IT įrangą (programinę ir aparatinę)
atitinkanti įranga, jo duomenis atitinkantys duomenys (jų aktualumas
užtikrinamas nuolat atnaujinant), taip
pat šioje vietoje esančią įrangą administruojantis ir prižiūrintis personalas
ir iš kurios, sutrikus informacinio ištekliaus ar duomenų centro veikimui, veikla
gali būti atkurta nedelsiant</t>
        </is>
      </c>
      <c r="BN441" s="2" t="inlineStr">
        <is>
          <t>darbgatavs komplekts|
karstais komplekss</t>
        </is>
      </c>
      <c r="BO441" s="2" t="inlineStr">
        <is>
          <t>2|
2</t>
        </is>
      </c>
      <c r="BP441" s="2" t="inlineStr">
        <is>
          <t xml:space="preserve">|
</t>
        </is>
      </c>
      <c r="BQ441" t="inlineStr">
        <is>
          <t/>
        </is>
      </c>
      <c r="BR441" s="2" t="inlineStr">
        <is>
          <t>sit sħun</t>
        </is>
      </c>
      <c r="BS441" s="2" t="inlineStr">
        <is>
          <t>3</t>
        </is>
      </c>
      <c r="BT441" s="2" t="inlineStr">
        <is>
          <t/>
        </is>
      </c>
      <c r="BU441" t="inlineStr">
        <is>
          <t>ċentru tal-kompjuters, uffiċju, spazju tax-xogħol jew faċilità industrijali mgħammra kompletament li jista' jkun disponibbli mal-ewwel biex jitkomplew il-funżjonijiet kummerċjali kritiċi affettwati minn diżastru f'post primarju</t>
        </is>
      </c>
      <c r="BV441" s="2" t="inlineStr">
        <is>
          <t>hot site</t>
        </is>
      </c>
      <c r="BW441" s="2" t="inlineStr">
        <is>
          <t>3</t>
        </is>
      </c>
      <c r="BX441" s="2" t="inlineStr">
        <is>
          <t/>
        </is>
      </c>
      <c r="BY441" t="inlineStr">
        <is>
          <t>uitwijklocatie
 voor een rekencentrum, opgezet als kopie van de originele site met volledige
 IT-infrastructuur en back-ups van gebruikersdata</t>
        </is>
      </c>
      <c r="BZ441" s="2" t="inlineStr">
        <is>
          <t>ośrodek zapasowy typu gorącego</t>
        </is>
      </c>
      <c r="CA441" s="2" t="inlineStr">
        <is>
          <t>3</t>
        </is>
      </c>
      <c r="CB441" s="2" t="inlineStr">
        <is>
          <t/>
        </is>
      </c>
      <c r="CC441" t="inlineStr">
        <is>
          <t>zapasowe centrum o pełnej gotowości operacyjnej, z zainstalowanym odpowiednim sprzętem, które przejmie na siebie wszystkie zadania w przypadku poważnej awarii w centrum podstawowym, wyposażone także w odpowiednią infrastrukturę biurową i przygotowane na przyjęcie pracowników</t>
        </is>
      </c>
      <c r="CD441" s="2" t="inlineStr">
        <is>
          <t>local quente</t>
        </is>
      </c>
      <c r="CE441" s="2" t="inlineStr">
        <is>
          <t>3</t>
        </is>
      </c>
      <c r="CF441" s="2" t="inlineStr">
        <is>
          <t/>
        </is>
      </c>
      <c r="CG441" t="inlineStr">
        <is>
          <t>Instalação de processamento de dados 
&lt;i&gt;offsite&lt;/i&gt; plenamente operacional equipada com 
&lt;i&gt;hardware&lt;/i&gt; e sistema de 
&lt;i&gt;software&lt;/i&gt; para ser usado em caso de desastre.</t>
        </is>
      </c>
      <c r="CH441" s="2" t="inlineStr">
        <is>
          <t>&lt;i&gt;hot site&lt;/i&gt;</t>
        </is>
      </c>
      <c r="CI441" s="2" t="inlineStr">
        <is>
          <t>2</t>
        </is>
      </c>
      <c r="CJ441" s="2" t="inlineStr">
        <is>
          <t/>
        </is>
      </c>
      <c r="CK441" t="inlineStr">
        <is>
          <t/>
        </is>
      </c>
      <c r="CL441" s="2" t="inlineStr">
        <is>
          <t>rýchla obnova</t>
        </is>
      </c>
      <c r="CM441" s="2" t="inlineStr">
        <is>
          <t>3</t>
        </is>
      </c>
      <c r="CN441" s="2" t="inlineStr">
        <is>
          <t/>
        </is>
      </c>
      <c r="CO441" t="inlineStr">
        <is>
          <t>stupeň pripravenosti záložného centra, ktoré predstavuje dopredu pripravené prenosné alebo trvalé priestory primeranej veľkosti, ktoré majú zavedené napájanie elektrickou energiou, telekomunikačné pripojenie, sieťové komponenty a obsahujú nakonfigurovaný a pripravený hardvér aj softvér, pričom obnovu údajov je potrebné uskutočniť zo zálohy</t>
        </is>
      </c>
      <c r="CP441" s="2" t="inlineStr">
        <is>
          <t>vroča lokacija</t>
        </is>
      </c>
      <c r="CQ441" s="2" t="inlineStr">
        <is>
          <t>3</t>
        </is>
      </c>
      <c r="CR441" s="2" t="inlineStr">
        <is>
          <t/>
        </is>
      </c>
      <c r="CS441" t="inlineStr">
        <is>
          <t>rezervna lokacija z vso potrebno infrastrukturo IT in zadnjo različico podatkov, ki omogoča ponovno vzpostavitev poslovanja z minimalno zamudo</t>
        </is>
      </c>
      <c r="CT441" s="2" t="inlineStr">
        <is>
          <t>hot site</t>
        </is>
      </c>
      <c r="CU441" s="2" t="inlineStr">
        <is>
          <t>2</t>
        </is>
      </c>
      <c r="CV441" s="2" t="inlineStr">
        <is>
          <t/>
        </is>
      </c>
      <c r="CW441" t="inlineStr">
        <is>
          <t>fullt utrustad alternativ miljö eller lokal som kan därför tas i bruk omedel­bart</t>
        </is>
      </c>
    </row>
    <row r="442">
      <c r="A442" s="1" t="str">
        <f>HYPERLINK("https://iate.europa.eu/entry/result/351459/all", "351459")</f>
        <v>351459</v>
      </c>
      <c r="B442" t="inlineStr">
        <is>
          <t>EDUCATION AND COMMUNICATIONS</t>
        </is>
      </c>
      <c r="C442" t="inlineStr">
        <is>
          <t>EDUCATION AND COMMUNICATIONS|information technology and data processing</t>
        </is>
      </c>
      <c r="D442" t="inlineStr">
        <is>
          <t>yes</t>
        </is>
      </c>
      <c r="E442" t="inlineStr">
        <is>
          <t/>
        </is>
      </c>
      <c r="F442" s="2" t="inlineStr">
        <is>
          <t>смърф атака</t>
        </is>
      </c>
      <c r="G442" s="2" t="inlineStr">
        <is>
          <t>3</t>
        </is>
      </c>
      <c r="H442" s="2" t="inlineStr">
        <is>
          <t/>
        </is>
      </c>
      <c r="I442" t="inlineStr">
        <is>
          <t/>
        </is>
      </c>
      <c r="J442" s="2" t="inlineStr">
        <is>
          <t>útok smurf</t>
        </is>
      </c>
      <c r="K442" s="2" t="inlineStr">
        <is>
          <t>3</t>
        </is>
      </c>
      <c r="L442" s="2" t="inlineStr">
        <is>
          <t/>
        </is>
      </c>
      <c r="M442" t="inlineStr">
        <is>
          <t>&lt;div&gt;
 nejstarší reflektivní útok, jehož výhodou je minimální možnost vystopování útočníka, který téměř vždy falšuje svou IP adresu.&lt;/div&gt; 
&lt;div&gt;
 Data použitá k zahlcení netečou stále stejnou cestou, neboť během útoku se mění počítače, od kterých se útok „odráží“ (reflektivní útok)&lt;/div&gt;</t>
        </is>
      </c>
      <c r="N442" s="2" t="inlineStr">
        <is>
          <t>smurf-attack|
smurfing|
smurf-angreb</t>
        </is>
      </c>
      <c r="O442" s="2" t="inlineStr">
        <is>
          <t>3|
3|
3</t>
        </is>
      </c>
      <c r="P442" s="2" t="inlineStr">
        <is>
          <t xml:space="preserve">|
|
</t>
        </is>
      </c>
      <c r="Q442" t="inlineStr">
        <is>
          <t>DDoS-angrebsteknik benyttet af hackere, hvor der lægges beslag på al båndbredden i et netværk ved at sende en bestemt slags forespørgsler, som de fleste internetcomputere altid svarer på</t>
        </is>
      </c>
      <c r="R442" s="2" t="inlineStr">
        <is>
          <t>Smurf-Angriff</t>
        </is>
      </c>
      <c r="S442" s="2" t="inlineStr">
        <is>
          <t>3</t>
        </is>
      </c>
      <c r="T442" s="2" t="inlineStr">
        <is>
          <t/>
        </is>
      </c>
      <c r="U442" t="inlineStr">
        <is>
          <t/>
        </is>
      </c>
      <c r="V442" s="2" t="inlineStr">
        <is>
          <t>επίθεση "smurf"</t>
        </is>
      </c>
      <c r="W442" s="2" t="inlineStr">
        <is>
          <t>3</t>
        </is>
      </c>
      <c r="X442" s="2" t="inlineStr">
        <is>
          <t/>
        </is>
      </c>
      <c r="Y442" t="inlineStr">
        <is>
          <t>ροή πακέτων ping η οποία "ενιχύεται" με την αποστολή της πρώτα σε ένα αριθμό από διευθύνσεις network broadcast με διεύθυνση επιστροφής των πακέτων, αυτή του θύματος</t>
        </is>
      </c>
      <c r="Z442" s="2" t="inlineStr">
        <is>
          <t>smurfing|
smurf attack</t>
        </is>
      </c>
      <c r="AA442" s="2" t="inlineStr">
        <is>
          <t>3|
3</t>
        </is>
      </c>
      <c r="AB442" s="2" t="inlineStr">
        <is>
          <t xml:space="preserve">|
</t>
        </is>
      </c>
      <c r="AC442" t="inlineStr">
        <is>
          <t>a type of denial-of-service attack that relies on flooding a network with a large volume of traffic through the manipulation of IP addresses in that network</t>
        </is>
      </c>
      <c r="AD442" s="2" t="inlineStr">
        <is>
          <t>ataque pitufo|
ataque &lt;i&gt;smurf&lt;/i&gt;</t>
        </is>
      </c>
      <c r="AE442" s="2" t="inlineStr">
        <is>
          <t>3|
3</t>
        </is>
      </c>
      <c r="AF442" s="2" t="inlineStr">
        <is>
          <t xml:space="preserve">|
</t>
        </is>
      </c>
      <c r="AG442" t="inlineStr">
        <is>
          <t>Actividad consistente en utilizar un programa informático con la finalidad de atacar una red saturándola de mensajes para impedir su funcionamiento.</t>
        </is>
      </c>
      <c r="AH442" s="2" t="inlineStr">
        <is>
          <t>smurfirünne|
smurfimine</t>
        </is>
      </c>
      <c r="AI442" s="2" t="inlineStr">
        <is>
          <t>3|
3</t>
        </is>
      </c>
      <c r="AJ442" s="2" t="inlineStr">
        <is>
          <t xml:space="preserve">|
</t>
        </is>
      </c>
      <c r="AK442" t="inlineStr">
        <is>
          <t>liik ummistusründeid</t>
        </is>
      </c>
      <c r="AL442" s="2" t="inlineStr">
        <is>
          <t>smurffihyökkäys|
smurf-hyökkäys</t>
        </is>
      </c>
      <c r="AM442" s="2" t="inlineStr">
        <is>
          <t>3|
3</t>
        </is>
      </c>
      <c r="AN442" s="2" t="inlineStr">
        <is>
          <t xml:space="preserve">|
</t>
        </is>
      </c>
      <c r="AO442" t="inlineStr">
        <is>
          <t>palvelunestohyökkäys, joka perustuu kohdekoneen hukuttamiseen ICMP-protokollan paketteihin</t>
        </is>
      </c>
      <c r="AP442" s="2" t="inlineStr">
        <is>
          <t>attaque smurf|
attaque par réflexion</t>
        </is>
      </c>
      <c r="AQ442" s="2" t="inlineStr">
        <is>
          <t>2|
3</t>
        </is>
      </c>
      <c r="AR442" s="2" t="inlineStr">
        <is>
          <t xml:space="preserve">|
</t>
        </is>
      </c>
      <c r="AS442" t="inlineStr">
        <is>
          <t>type d'attaque par déni de service basée sur l'utilisation de serveurs de diffusion (broadcast) pour paralyser un réseau, consistant à envoyer, à partir d'un seul ordinateur, une requête (paquet PING) à un ou plusieurs serveurs de diffusion en indiquant comme adresse IP source (à laquelle le serveur doit théoriquement répondre) l'adresse IP d'une machine cible; le serveur de diffusion répercute la requête sur l'ensemble du réseau; toutes les machines du réseau envoient une réponse au serveur de diffusion; le serveur redirige les réponses vers la machine cible</t>
        </is>
      </c>
      <c r="AT442" s="2" t="inlineStr">
        <is>
          <t>ionsaí rabharta pacáistí</t>
        </is>
      </c>
      <c r="AU442" s="2" t="inlineStr">
        <is>
          <t>3</t>
        </is>
      </c>
      <c r="AV442" s="2" t="inlineStr">
        <is>
          <t/>
        </is>
      </c>
      <c r="AW442" t="inlineStr">
        <is>
          <t/>
        </is>
      </c>
      <c r="AX442" t="inlineStr">
        <is>
          <t/>
        </is>
      </c>
      <c r="AY442" t="inlineStr">
        <is>
          <t/>
        </is>
      </c>
      <c r="AZ442" t="inlineStr">
        <is>
          <t/>
        </is>
      </c>
      <c r="BA442" t="inlineStr">
        <is>
          <t/>
        </is>
      </c>
      <c r="BB442" s="2" t="inlineStr">
        <is>
          <t>szmörftámadás</t>
        </is>
      </c>
      <c r="BC442" s="2" t="inlineStr">
        <is>
          <t>2</t>
        </is>
      </c>
      <c r="BD442" s="2" t="inlineStr">
        <is>
          <t/>
        </is>
      </c>
      <c r="BE442" t="inlineStr">
        <is>
          <t>olyan túlterheléses támadás, amelynél hamis IP-címekről küld visszajelzéskérést a támadó, a válaszok pedig az áldozat gépét árasztják el és terhelik túl</t>
        </is>
      </c>
      <c r="BF442" s="2" t="inlineStr">
        <is>
          <t>attacco smurf|
smurfing</t>
        </is>
      </c>
      <c r="BG442" s="2" t="inlineStr">
        <is>
          <t>3|
3</t>
        </is>
      </c>
      <c r="BH442" s="2" t="inlineStr">
        <is>
          <t xml:space="preserve">|
</t>
        </is>
      </c>
      <c r="BI442" t="inlineStr">
        <is>
          <t>tecnica di attacco informatico Denial of Service che invia messaggi duplicati a tutti i terminali collegati ad una stessa rete falsificando l'indirizzo IP della rete</t>
        </is>
      </c>
      <c r="BJ442" s="2" t="inlineStr">
        <is>
          <t>smurfų ataka</t>
        </is>
      </c>
      <c r="BK442" s="2" t="inlineStr">
        <is>
          <t>3</t>
        </is>
      </c>
      <c r="BL442" s="2" t="inlineStr">
        <is>
          <t/>
        </is>
      </c>
      <c r="BM442" t="inlineStr">
        <is>
          <t>paskirstytoji
paslaugos trikdymo ataka (DDoS), kuria siekiama sutrikdyti pasirinkto įrenginio
(pvz., serverio) pasiekiamumą užtvindant jį dideliu srautu atsakymų iš tinklų,
kuriems naudojant apsimetinėjimo taktiką ir imituojant taikiniu pasirinkto
įrenginio IP buvo išsiųstos užklausos</t>
        </is>
      </c>
      <c r="BN442" s="2" t="inlineStr">
        <is>
          <t>&lt;i&gt;Smurf &lt;/i&gt;uzbrukums</t>
        </is>
      </c>
      <c r="BO442" s="2" t="inlineStr">
        <is>
          <t>2</t>
        </is>
      </c>
      <c r="BP442" s="2" t="inlineStr">
        <is>
          <t/>
        </is>
      </c>
      <c r="BQ442" t="inlineStr">
        <is>
          <t/>
        </is>
      </c>
      <c r="BR442" s="2" t="inlineStr">
        <is>
          <t>attakk smurf|
smurfing</t>
        </is>
      </c>
      <c r="BS442" s="2" t="inlineStr">
        <is>
          <t>3|
3</t>
        </is>
      </c>
      <c r="BT442" s="2" t="inlineStr">
        <is>
          <t xml:space="preserve">|
</t>
        </is>
      </c>
      <c r="BU442" t="inlineStr">
        <is>
          <t>teknika ta' attakk informatiku Ddos (Distributed Denial of Service) li tibbaża fuq l-użu ta' servers tad-distribuzzjoni (broadcast) li jibagħtu messaġġi duplikati lit-terminals kollha kkollegati mal-istess network, liema terminals imbagħad jirrispondu lill-IP sors (terminal bersall tal-attakk) u jikkawża l-paraliżi tiegħu</t>
        </is>
      </c>
      <c r="BV442" s="2" t="inlineStr">
        <is>
          <t>smurfaanval</t>
        </is>
      </c>
      <c r="BW442" s="2" t="inlineStr">
        <is>
          <t>3</t>
        </is>
      </c>
      <c r="BX442" s="2" t="inlineStr">
        <is>
          <t/>
        </is>
      </c>
      <c r="BY442" t="inlineStr">
        <is>
          <t>cyberaanval
 waarbij een computernetwerk met een grote hoeveelheid netwerkverkeer wordt
 overspoeld doordat vervalste netwerkpakketten naar broadcastadressen worden
 gestuurd</t>
        </is>
      </c>
      <c r="BZ442" s="2" t="inlineStr">
        <is>
          <t>atak smerfów</t>
        </is>
      </c>
      <c r="CA442" s="2" t="inlineStr">
        <is>
          <t>3</t>
        </is>
      </c>
      <c r="CB442" s="2" t="inlineStr">
        <is>
          <t/>
        </is>
      </c>
      <c r="CC442" t="inlineStr">
        <is>
          <t>atak cybernetyczny, w którym napastnik wysyła zmodyfikowany pakiet żądania ICMP Echo na adres rozgłoszeniowy sieci. Sfałszowany adres źródłowy jest planowanym celem, a założeniem jest zalanie go jak największą ilością pakietów odpowiedzi ICMP Echo z systemów odpowiadających na żądanie otrzymane przez adres rozgłoszeniowy</t>
        </is>
      </c>
      <c r="CD442" s="2" t="inlineStr">
        <is>
          <t>ataque Smurf</t>
        </is>
      </c>
      <c r="CE442" s="2" t="inlineStr">
        <is>
          <t>3</t>
        </is>
      </c>
      <c r="CF442" s="2" t="inlineStr">
        <is>
          <t/>
        </is>
      </c>
      <c r="CG442" t="inlineStr">
        <is>
          <t>Ataque distribuído de negação de serviço (DDoS) distribuído pela rede, com o nome do 
&lt;i&gt;malware&lt;/i&gt; DDoS.Smurf que permite sua execução.</t>
        </is>
      </c>
      <c r="CH442" s="2" t="inlineStr">
        <is>
          <t>atac Smurf|
atac prin amplificare</t>
        </is>
      </c>
      <c r="CI442" s="2" t="inlineStr">
        <is>
          <t>3|
3</t>
        </is>
      </c>
      <c r="CJ442" s="2" t="inlineStr">
        <is>
          <t xml:space="preserve">|
</t>
        </is>
      </c>
      <c r="CK442" t="inlineStr">
        <is>
          <t>atac care se bazează
pe falsificarea adresei sursă a unui pachet ICMP, astfel încât aceasta să conţină adresa
victimei ca sursă şi o adresă de broadcast (x.x.x.0 sau x.x.x.255) ca destinaţie</t>
        </is>
      </c>
      <c r="CL442" s="2" t="inlineStr">
        <is>
          <t>útok paketmi PING (smurfing)</t>
        </is>
      </c>
      <c r="CM442" s="2" t="inlineStr">
        <is>
          <t>3</t>
        </is>
      </c>
      <c r="CN442" s="2" t="inlineStr">
        <is>
          <t/>
        </is>
      </c>
      <c r="CO442" t="inlineStr">
        <is>
          <t>druh &lt;a href="https://iate.europa.eu/entry/result/1484647/sk" target="_blank"&gt;útoku na vyradenie služby&lt;/a&gt;, pri ktorom útočník paroduje zdrojovú adresu požiadavky opakovania paketu ping s internetovým protokolom riadenia správ na vyslanie adresy do siete, čím spôsobí, že počítače v sieti masívne odpovedajú obeti, čím zahltia jeho sieť</t>
        </is>
      </c>
      <c r="CP442" s="2" t="inlineStr">
        <is>
          <t>smrkčevski napad</t>
        </is>
      </c>
      <c r="CQ442" s="2" t="inlineStr">
        <is>
          <t>2</t>
        </is>
      </c>
      <c r="CR442" s="2" t="inlineStr">
        <is>
          <t/>
        </is>
      </c>
      <c r="CS442" t="inlineStr">
        <is>
          <t/>
        </is>
      </c>
      <c r="CT442" s="2" t="inlineStr">
        <is>
          <t>smurfattack|
smurfing</t>
        </is>
      </c>
      <c r="CU442" s="2" t="inlineStr">
        <is>
          <t>3|
3</t>
        </is>
      </c>
      <c r="CV442" s="2" t="inlineStr">
        <is>
          <t xml:space="preserve">|
</t>
        </is>
      </c>
      <c r="CW442" t="inlineStr">
        <is>
          <t>överbelastnings­attack där det angripna nätverket bombarderas med svar på ping-anrop</t>
        </is>
      </c>
    </row>
    <row r="443">
      <c r="A443" s="1" t="str">
        <f>HYPERLINK("https://iate.europa.eu/entry/result/370910/all", "370910")</f>
        <v>370910</v>
      </c>
      <c r="B443" t="inlineStr">
        <is>
          <t>EDUCATION AND COMMUNICATIONS</t>
        </is>
      </c>
      <c r="C443" t="inlineStr">
        <is>
          <t>EDUCATION AND COMMUNICATIONS|communications|communications systems|telecommunications;EDUCATION AND COMMUNICATIONS|communications|communications policy</t>
        </is>
      </c>
      <c r="D443" t="inlineStr">
        <is>
          <t>yes</t>
        </is>
      </c>
      <c r="E443" t="inlineStr">
        <is>
          <t/>
        </is>
      </c>
      <c r="F443" s="2" t="inlineStr">
        <is>
          <t>бастион|
бастион-хост</t>
        </is>
      </c>
      <c r="G443" s="2" t="inlineStr">
        <is>
          <t>3|
3</t>
        </is>
      </c>
      <c r="H443" s="2" t="inlineStr">
        <is>
          <t xml:space="preserve">|
</t>
        </is>
      </c>
      <c r="I443" t="inlineStr">
        <is>
          <t>защитен хост, критичен по отношение на мрежовата сигурност, управляващ входящия и изходящия трафик в дадена мрежа с възможности за филтрация на всички нива от OSI модела</t>
        </is>
      </c>
      <c r="J443" s="2" t="inlineStr">
        <is>
          <t>opevněný hostitelský počítač|
opevněný počítač</t>
        </is>
      </c>
      <c r="K443" s="2" t="inlineStr">
        <is>
          <t>3|
3</t>
        </is>
      </c>
      <c r="L443" s="2" t="inlineStr">
        <is>
          <t xml:space="preserve">|
</t>
        </is>
      </c>
      <c r="M443" t="inlineStr">
        <is>
          <t>počítačový systém v síti, který je chráněn proti nezákonnému vstupu a útoku, neboť je vystaven okolnímu prostředí (internetu)</t>
        </is>
      </c>
      <c r="N443" s="2" t="inlineStr">
        <is>
          <t>bastionvært</t>
        </is>
      </c>
      <c r="O443" s="2" t="inlineStr">
        <is>
          <t>3</t>
        </is>
      </c>
      <c r="P443" s="2" t="inlineStr">
        <is>
          <t/>
        </is>
      </c>
      <c r="Q443" t="inlineStr">
        <is>
          <t>IT-system, der er hærdet til at modstå angreb</t>
        </is>
      </c>
      <c r="R443" s="2" t="inlineStr">
        <is>
          <t>Bastion-Host</t>
        </is>
      </c>
      <c r="S443" s="2" t="inlineStr">
        <is>
          <t>3</t>
        </is>
      </c>
      <c r="T443" s="2" t="inlineStr">
        <is>
          <t/>
        </is>
      </c>
      <c r="U443" t="inlineStr">
        <is>
          <t>Firewalls in Computern, die sich zwischen dem zu sichernden und dem ungesicherten Netz befinden</t>
        </is>
      </c>
      <c r="V443" s="2" t="inlineStr">
        <is>
          <t>υπολογιστής–έπαλξη</t>
        </is>
      </c>
      <c r="W443" s="2" t="inlineStr">
        <is>
          <t>3</t>
        </is>
      </c>
      <c r="X443" s="2" t="inlineStr">
        <is>
          <t/>
        </is>
      </c>
      <c r="Y443" t="inlineStr">
        <is>
          <t/>
        </is>
      </c>
      <c r="Z443" s="2" t="inlineStr">
        <is>
          <t>bastion host</t>
        </is>
      </c>
      <c r="AA443" s="2" t="inlineStr">
        <is>
          <t>3</t>
        </is>
      </c>
      <c r="AB443" s="2" t="inlineStr">
        <is>
          <t/>
        </is>
      </c>
      <c r="AC443" t="inlineStr">
        <is>
          <t>computer system in a network that is fortified against illegal entry and attack, because it is exposed to the outside world (the Internet)</t>
        </is>
      </c>
      <c r="AD443" s="2" t="inlineStr">
        <is>
          <t>bastión|
servidor bastión|
máquina bastión</t>
        </is>
      </c>
      <c r="AE443" s="2" t="inlineStr">
        <is>
          <t>3|
3|
3</t>
        </is>
      </c>
      <c r="AF443" s="2" t="inlineStr">
        <is>
          <t xml:space="preserve">|
|
</t>
        </is>
      </c>
      <c r="AG443" t="inlineStr">
        <is>
          <t>Sistema especialmente asegurado, pero en principio vulnerable a todo tipo de ataques por estar abierto a Internet, que tiene como función ser el punto de contacto de los usuarios de la red interna de una organización con otro tipo de redes.</t>
        </is>
      </c>
      <c r="AH443" s="2" t="inlineStr">
        <is>
          <t>bastion</t>
        </is>
      </c>
      <c r="AI443" s="2" t="inlineStr">
        <is>
          <t>3</t>
        </is>
      </c>
      <c r="AJ443" s="2" t="inlineStr">
        <is>
          <t/>
        </is>
      </c>
      <c r="AK443" t="inlineStr">
        <is>
          <t>tugevdatud opsüsteemiga eriarvuti &lt;div&gt;- sisenevate ja väljuvate pakettide püügiks &lt;/div&gt;&lt;div&gt;- mingis võrgus ja süsteemis, millega tuleb igal välisel ühenduda mingi teenuse saamiseks, või &lt;/div&gt;&lt;div&gt;- süsteemis, mis asub organisatsiooni tulemüüris&lt;/div&gt;</t>
        </is>
      </c>
      <c r="AL443" s="2" t="inlineStr">
        <is>
          <t>verkkolinnake</t>
        </is>
      </c>
      <c r="AM443" s="2" t="inlineStr">
        <is>
          <t>3</t>
        </is>
      </c>
      <c r="AN443" s="2" t="inlineStr">
        <is>
          <t/>
        </is>
      </c>
      <c r="AO443" t="inlineStr">
        <is>
          <t>verkon haavoittuvaan kohtaan sijoitettu hyökkäyksille vastustuskykyinen verkkoasema</t>
        </is>
      </c>
      <c r="AP443" s="2" t="inlineStr">
        <is>
          <t>bastion|
hôte bastion|
bastion informatique</t>
        </is>
      </c>
      <c r="AQ443" s="2" t="inlineStr">
        <is>
          <t>3|
3|
2</t>
        </is>
      </c>
      <c r="AR443" s="2" t="inlineStr">
        <is>
          <t xml:space="preserve">|
|
</t>
        </is>
      </c>
      <c r="AS443" t="inlineStr">
        <is>
          <t/>
        </is>
      </c>
      <c r="AT443" s="2" t="inlineStr">
        <is>
          <t>óstach urdhúin</t>
        </is>
      </c>
      <c r="AU443" s="2" t="inlineStr">
        <is>
          <t>3</t>
        </is>
      </c>
      <c r="AV443" s="2" t="inlineStr">
        <is>
          <t/>
        </is>
      </c>
      <c r="AW443" t="inlineStr">
        <is>
          <t/>
        </is>
      </c>
      <c r="AX443" t="inlineStr">
        <is>
          <t/>
        </is>
      </c>
      <c r="AY443" t="inlineStr">
        <is>
          <t/>
        </is>
      </c>
      <c r="AZ443" t="inlineStr">
        <is>
          <t/>
        </is>
      </c>
      <c r="BA443" t="inlineStr">
        <is>
          <t/>
        </is>
      </c>
      <c r="BB443" s="2" t="inlineStr">
        <is>
          <t>bástyagép|
bástya</t>
        </is>
      </c>
      <c r="BC443" s="2" t="inlineStr">
        <is>
          <t>3|
2</t>
        </is>
      </c>
      <c r="BD443" s="2" t="inlineStr">
        <is>
          <t xml:space="preserve">|
</t>
        </is>
      </c>
      <c r="BE443" t="inlineStr">
        <is>
          <t>olyan szerver gép, amely több felhasználó párhuzamos távoli munkáját védi egyfajta tűzfalként funkcionálva, a felhasználó a belső környezetből először a bástyagépre lép be, innen tud külső programokat futtatni</t>
        </is>
      </c>
      <c r="BF443" s="2" t="inlineStr">
        <is>
          <t>host bastione|
bastione</t>
        </is>
      </c>
      <c r="BG443" s="2" t="inlineStr">
        <is>
          <t>3|
3</t>
        </is>
      </c>
      <c r="BH443" s="2" t="inlineStr">
        <is>
          <t xml:space="preserve">|
</t>
        </is>
      </c>
      <c r="BI443" t="inlineStr">
        <is>
          <t>computer che si frappone tra una rete locale e una connessione internet pubblica, agendo da scudo di protezione da attacchi esterni</t>
        </is>
      </c>
      <c r="BJ443" s="2" t="inlineStr">
        <is>
          <t>apsauginis kompiuteris</t>
        </is>
      </c>
      <c r="BK443" s="2" t="inlineStr">
        <is>
          <t>2</t>
        </is>
      </c>
      <c r="BL443" s="2" t="inlineStr">
        <is>
          <t>proposed</t>
        </is>
      </c>
      <c r="BM443" t="inlineStr">
        <is>
          <t>specialiai sukonfigūruotas,
nuolat atnaujinamas ir stebimas kompiuteris, kuris veikia kaip tarpininkas
tarp išorinių tinklų ir organizacijos vidinio kompiuterių tinklo ir yra skirtas iš
išorinių tinklų gaunamiems duomenims filtruoti ir neleisti į vidinį kompiuterių
tinklą patekti kenkimo programinei įrangai, taip pat saugoti nuo
kibernetinių atakų</t>
        </is>
      </c>
      <c r="BN443" s="2" t="inlineStr">
        <is>
          <t>bastiondators|
bastiona resursdators</t>
        </is>
      </c>
      <c r="BO443" s="2" t="inlineStr">
        <is>
          <t>2|
2</t>
        </is>
      </c>
      <c r="BP443" s="2" t="inlineStr">
        <is>
          <t xml:space="preserve">|
</t>
        </is>
      </c>
      <c r="BQ443" t="inlineStr">
        <is>
          <t/>
        </is>
      </c>
      <c r="BR443" s="2" t="inlineStr">
        <is>
          <t>bastjun|
host bastjun</t>
        </is>
      </c>
      <c r="BS443" s="2" t="inlineStr">
        <is>
          <t>3|
3</t>
        </is>
      </c>
      <c r="BT443" s="2" t="inlineStr">
        <is>
          <t xml:space="preserve">|
</t>
        </is>
      </c>
      <c r="BU443" t="inlineStr">
        <is>
          <t>sistema tal-kompjuters f'network li jkun iffortifikat kontra dħul illegali u attakk, għaliex ikun espost għall-internet</t>
        </is>
      </c>
      <c r="BV443" s="2" t="inlineStr">
        <is>
          <t>bastion host</t>
        </is>
      </c>
      <c r="BW443" s="2" t="inlineStr">
        <is>
          <t>3</t>
        </is>
      </c>
      <c r="BX443" s="2" t="inlineStr">
        <is>
          <t/>
        </is>
      </c>
      <c r="BY443" t="inlineStr">
        <is>
          <t>computer
 die deel uitmaakt van een firewall-architectuur en zeer goed beveiligd is
 omdat hij direct vanaf het onveilige netwerk (internet) te benaderen is</t>
        </is>
      </c>
      <c r="BZ443" s="2" t="inlineStr">
        <is>
          <t>host bastionowy</t>
        </is>
      </c>
      <c r="CA443" s="2" t="inlineStr">
        <is>
          <t>3</t>
        </is>
      </c>
      <c r="CB443" s="2" t="inlineStr">
        <is>
          <t/>
        </is>
      </c>
      <c r="CC443" t="inlineStr">
        <is>
          <t>specjalnie zabezpieczony komputer, który ma pełnić funkcję twierdzy i chronić komputery w sieci prywatnej przed atakami z zewnątrz</t>
        </is>
      </c>
      <c r="CD443" s="2" t="inlineStr">
        <is>
          <t>servidor bastião</t>
        </is>
      </c>
      <c r="CE443" s="2" t="inlineStr">
        <is>
          <t>3</t>
        </is>
      </c>
      <c r="CF443" s="2" t="inlineStr">
        <is>
          <t/>
        </is>
      </c>
      <c r="CG443" t="inlineStr">
        <is>
          <t>Sistema informático numa rede, fortificado contra acessos e ataques ilegais, porque está exposto ao exterior (a Internet).</t>
        </is>
      </c>
      <c r="CH443" s="2" t="inlineStr">
        <is>
          <t>bastion</t>
        </is>
      </c>
      <c r="CI443" s="2" t="inlineStr">
        <is>
          <t>2</t>
        </is>
      </c>
      <c r="CJ443" s="2" t="inlineStr">
        <is>
          <t/>
        </is>
      </c>
      <c r="CK443" t="inlineStr">
        <is>
          <t/>
        </is>
      </c>
      <c r="CL443" s="2" t="inlineStr">
        <is>
          <t>ochranná bašta (&lt;i&gt;b&lt;/i&gt;&lt;i&gt;astion host&lt;/i&gt;)</t>
        </is>
      </c>
      <c r="CM443" s="2" t="inlineStr">
        <is>
          <t>2</t>
        </is>
      </c>
      <c r="CN443" s="2" t="inlineStr">
        <is>
          <t/>
        </is>
      </c>
      <c r="CO443" t="inlineStr">
        <is>
          <t>počítačový systém v sieti, ktorý je posilnený voči nelegálnym útokom, lebo je vystavený vonkajšiemu svetu (internetu)</t>
        </is>
      </c>
      <c r="CP443" s="2" t="inlineStr">
        <is>
          <t>obrambni gostitelj</t>
        </is>
      </c>
      <c r="CQ443" s="2" t="inlineStr">
        <is>
          <t>3</t>
        </is>
      </c>
      <c r="CR443" s="2" t="inlineStr">
        <is>
          <t/>
        </is>
      </c>
      <c r="CS443" t="inlineStr">
        <is>
          <t>strežnik, ki je dostopna točka in je zasnovan tako, da vzdrži napade</t>
        </is>
      </c>
      <c r="CT443" s="2" t="inlineStr">
        <is>
          <t>bastionserver</t>
        </is>
      </c>
      <c r="CU443" s="2" t="inlineStr">
        <is>
          <t>2</t>
        </is>
      </c>
      <c r="CV443" s="2" t="inlineStr">
        <is>
          <t/>
        </is>
      </c>
      <c r="CW443" t="inlineStr">
        <is>
          <t/>
        </is>
      </c>
    </row>
    <row r="444">
      <c r="A444" s="1" t="str">
        <f>HYPERLINK("https://iate.europa.eu/entry/result/853130/all", "853130")</f>
        <v>853130</v>
      </c>
      <c r="B444" t="inlineStr">
        <is>
          <t>EDUCATION AND COMMUNICATIONS</t>
        </is>
      </c>
      <c r="C444" t="inlineStr">
        <is>
          <t>EDUCATION AND COMMUNICATIONS|information technology and data processing</t>
        </is>
      </c>
      <c r="D444" t="inlineStr">
        <is>
          <t>yes</t>
        </is>
      </c>
      <c r="E444" t="inlineStr">
        <is>
          <t/>
        </is>
      </c>
      <c r="F444" s="2" t="inlineStr">
        <is>
          <t>криптиране на гласов трафик</t>
        </is>
      </c>
      <c r="G444" s="2" t="inlineStr">
        <is>
          <t>3</t>
        </is>
      </c>
      <c r="H444" s="2" t="inlineStr">
        <is>
          <t/>
        </is>
      </c>
      <c r="I444" t="inlineStr">
        <is>
          <t/>
        </is>
      </c>
      <c r="J444" s="2" t="inlineStr">
        <is>
          <t>šifrování řeči</t>
        </is>
      </c>
      <c r="K444" s="2" t="inlineStr">
        <is>
          <t>3</t>
        </is>
      </c>
      <c r="L444" s="2" t="inlineStr">
        <is>
          <t/>
        </is>
      </c>
      <c r="M444" t="inlineStr">
        <is>
          <t>proces šifrování zvukových informací, jehož výsledkem je šifrovaná řeč</t>
        </is>
      </c>
      <c r="N444" s="2" t="inlineStr">
        <is>
          <t>stemmekryptering|
kryptofoni</t>
        </is>
      </c>
      <c r="O444" s="2" t="inlineStr">
        <is>
          <t>3|
3</t>
        </is>
      </c>
      <c r="P444" s="2" t="inlineStr">
        <is>
          <t xml:space="preserve">|
</t>
        </is>
      </c>
      <c r="Q444" t="inlineStr">
        <is>
          <t/>
        </is>
      </c>
      <c r="R444" s="2" t="inlineStr">
        <is>
          <t>Sprachverschlüsselung</t>
        </is>
      </c>
      <c r="S444" s="2" t="inlineStr">
        <is>
          <t>2</t>
        </is>
      </c>
      <c r="T444" s="2" t="inlineStr">
        <is>
          <t/>
        </is>
      </c>
      <c r="U444" t="inlineStr">
        <is>
          <t/>
        </is>
      </c>
      <c r="V444" s="2" t="inlineStr">
        <is>
          <t>κρυπτοτηλεφωνία</t>
        </is>
      </c>
      <c r="W444" s="2" t="inlineStr">
        <is>
          <t>3</t>
        </is>
      </c>
      <c r="X444" s="2" t="inlineStr">
        <is>
          <t/>
        </is>
      </c>
      <c r="Y444" t="inlineStr">
        <is>
          <t/>
        </is>
      </c>
      <c r="Z444" s="2" t="inlineStr">
        <is>
          <t>ciphony</t>
        </is>
      </c>
      <c r="AA444" s="2" t="inlineStr">
        <is>
          <t>3</t>
        </is>
      </c>
      <c r="AB444" s="2" t="inlineStr">
        <is>
          <t/>
        </is>
      </c>
      <c r="AC444" t="inlineStr">
        <is>
          <t>process of enciphering audio information, resulting in encrypted speech</t>
        </is>
      </c>
      <c r="AD444" s="2" t="inlineStr">
        <is>
          <t>telefonía cifrada|
secrafonía</t>
        </is>
      </c>
      <c r="AE444" s="2" t="inlineStr">
        <is>
          <t>3|
3</t>
        </is>
      </c>
      <c r="AF444" s="2" t="inlineStr">
        <is>
          <t xml:space="preserve">|
</t>
        </is>
      </c>
      <c r="AG444" t="inlineStr">
        <is>
          <t>&lt;div&gt;
 Técnica que, mediante diferentes algoritmos, cifra los mensajes de voz y datos antes de su transmisión para evitar su escucha, al tiempo que proporciona en el lado receptor una recuperación de forma inteligible.&lt;/div&gt;</t>
        </is>
      </c>
      <c r="AH444" s="2" t="inlineStr">
        <is>
          <t>kõne krüpteerimine</t>
        </is>
      </c>
      <c r="AI444" s="2" t="inlineStr">
        <is>
          <t>3</t>
        </is>
      </c>
      <c r="AJ444" s="2" t="inlineStr">
        <is>
          <t/>
        </is>
      </c>
      <c r="AK444" t="inlineStr">
        <is>
          <t/>
        </is>
      </c>
      <c r="AL444" s="2" t="inlineStr">
        <is>
          <t>puheensalaus|
äänensalaus|
puheliikenteen salaus</t>
        </is>
      </c>
      <c r="AM444" s="2" t="inlineStr">
        <is>
          <t>3|
3|
3</t>
        </is>
      </c>
      <c r="AN444" s="2" t="inlineStr">
        <is>
          <t xml:space="preserve">|
|
</t>
        </is>
      </c>
      <c r="AO444" t="inlineStr">
        <is>
          <t>prosessi, jossa ääniviestintä salataan salakuuntelun estämiseksi</t>
        </is>
      </c>
      <c r="AP444" s="2" t="inlineStr">
        <is>
          <t>cryptophonie|
téléphonie codée|
téléphonie chiffrée</t>
        </is>
      </c>
      <c r="AQ444" s="2" t="inlineStr">
        <is>
          <t>3|
3|
3</t>
        </is>
      </c>
      <c r="AR444" s="2" t="inlineStr">
        <is>
          <t xml:space="preserve">|
|
</t>
        </is>
      </c>
      <c r="AS444" t="inlineStr">
        <is>
          <t>ensemble des techniques relatives au chiffrement de la parole</t>
        </is>
      </c>
      <c r="AT444" s="2" t="inlineStr">
        <is>
          <t>sifearfónaíocht</t>
        </is>
      </c>
      <c r="AU444" s="2" t="inlineStr">
        <is>
          <t>3</t>
        </is>
      </c>
      <c r="AV444" s="2" t="inlineStr">
        <is>
          <t/>
        </is>
      </c>
      <c r="AW444" t="inlineStr">
        <is>
          <t/>
        </is>
      </c>
      <c r="AX444" t="inlineStr">
        <is>
          <t/>
        </is>
      </c>
      <c r="AY444" t="inlineStr">
        <is>
          <t/>
        </is>
      </c>
      <c r="AZ444" t="inlineStr">
        <is>
          <t/>
        </is>
      </c>
      <c r="BA444" t="inlineStr">
        <is>
          <t/>
        </is>
      </c>
      <c r="BB444" s="2" t="inlineStr">
        <is>
          <t>hangtitkosítás</t>
        </is>
      </c>
      <c r="BC444" s="2" t="inlineStr">
        <is>
          <t>3</t>
        </is>
      </c>
      <c r="BD444" s="2" t="inlineStr">
        <is>
          <t/>
        </is>
      </c>
      <c r="BE444" t="inlineStr">
        <is>
          <t>hanginformáció rejtjelezési folyamata</t>
        </is>
      </c>
      <c r="BF444" s="2" t="inlineStr">
        <is>
          <t>criptofonia</t>
        </is>
      </c>
      <c r="BG444" s="2" t="inlineStr">
        <is>
          <t>3</t>
        </is>
      </c>
      <c r="BH444" s="2" t="inlineStr">
        <is>
          <t/>
        </is>
      </c>
      <c r="BI444" t="inlineStr">
        <is>
          <t>tecnica di protezione dei messaggi vocali, applicata alla protezione di telefonate via cavo e via radio</t>
        </is>
      </c>
      <c r="BJ444" s="2" t="inlineStr">
        <is>
          <t>kriptofonija</t>
        </is>
      </c>
      <c r="BK444" s="2" t="inlineStr">
        <is>
          <t>3</t>
        </is>
      </c>
      <c r="BL444" s="2" t="inlineStr">
        <is>
          <t/>
        </is>
      </c>
      <c r="BM444" t="inlineStr">
        <is>
          <t>garso informacijos garsinis šifravimas</t>
        </is>
      </c>
      <c r="BN444" s="2" t="inlineStr">
        <is>
          <t>kriptofonija|
runas šifrēšana</t>
        </is>
      </c>
      <c r="BO444" s="2" t="inlineStr">
        <is>
          <t>2|
2</t>
        </is>
      </c>
      <c r="BP444" s="2" t="inlineStr">
        <is>
          <t xml:space="preserve">|
</t>
        </is>
      </c>
      <c r="BQ444" t="inlineStr">
        <is>
          <t/>
        </is>
      </c>
      <c r="BR444" s="2" t="inlineStr">
        <is>
          <t>kriptofonija</t>
        </is>
      </c>
      <c r="BS444" s="2" t="inlineStr">
        <is>
          <t>3</t>
        </is>
      </c>
      <c r="BT444" s="2" t="inlineStr">
        <is>
          <t/>
        </is>
      </c>
      <c r="BU444" t="inlineStr">
        <is>
          <t>proċess li bih tiġi ċċifrata l-informazzjoni awdjo u tirriżulta f'taħdit kriptat</t>
        </is>
      </c>
      <c r="BV444" s="2" t="inlineStr">
        <is>
          <t>cryptofonie</t>
        </is>
      </c>
      <c r="BW444" s="2" t="inlineStr">
        <is>
          <t>3</t>
        </is>
      </c>
      <c r="BX444" s="2" t="inlineStr">
        <is>
          <t/>
        </is>
      </c>
      <c r="BY444" t="inlineStr">
        <is>
          <t>versleutelingsproces
 voor audio waarmee spraak kan worden versleuteld</t>
        </is>
      </c>
      <c r="BZ444" s="2" t="inlineStr">
        <is>
          <t>szyfrowanie dźwięku|
szyfrowanie połączeń głosowych</t>
        </is>
      </c>
      <c r="CA444" s="2" t="inlineStr">
        <is>
          <t>3|
3</t>
        </is>
      </c>
      <c r="CB444" s="2" t="inlineStr">
        <is>
          <t xml:space="preserve">|
</t>
        </is>
      </c>
      <c r="CC444" t="inlineStr">
        <is>
          <t>proces szyfrowania informacji dźwiękowych w komunikacji radiowej, telefonicznej czy internetowej (VoiP)</t>
        </is>
      </c>
      <c r="CD444" s="2" t="inlineStr">
        <is>
          <t>criptofonia</t>
        </is>
      </c>
      <c r="CE444" s="2" t="inlineStr">
        <is>
          <t>3</t>
        </is>
      </c>
      <c r="CF444" s="2" t="inlineStr">
        <is>
          <t/>
        </is>
      </c>
      <c r="CG444" t="inlineStr">
        <is>
          <t/>
        </is>
      </c>
      <c r="CH444" s="2" t="inlineStr">
        <is>
          <t>criptare pe telefon</t>
        </is>
      </c>
      <c r="CI444" s="2" t="inlineStr">
        <is>
          <t>2</t>
        </is>
      </c>
      <c r="CJ444" s="2" t="inlineStr">
        <is>
          <t/>
        </is>
      </c>
      <c r="CK444" t="inlineStr">
        <is>
          <t/>
        </is>
      </c>
      <c r="CL444" s="2" t="inlineStr">
        <is>
          <t>šifrovanie reči</t>
        </is>
      </c>
      <c r="CM444" s="2" t="inlineStr">
        <is>
          <t>2</t>
        </is>
      </c>
      <c r="CN444" s="2" t="inlineStr">
        <is>
          <t/>
        </is>
      </c>
      <c r="CO444" t="inlineStr">
        <is>
          <t>proces šifrovania zvukových informácií, ktorého výsledkom je šifrovaná reč</t>
        </is>
      </c>
      <c r="CP444" s="2" t="inlineStr">
        <is>
          <t>šifrirana telefonija</t>
        </is>
      </c>
      <c r="CQ444" s="2" t="inlineStr">
        <is>
          <t>2</t>
        </is>
      </c>
      <c r="CR444" s="2" t="inlineStr">
        <is>
          <t/>
        </is>
      </c>
      <c r="CS444" t="inlineStr">
        <is>
          <t/>
        </is>
      </c>
      <c r="CT444" s="2" t="inlineStr">
        <is>
          <t>talkryptering|
röstkryptering</t>
        </is>
      </c>
      <c r="CU444" s="2" t="inlineStr">
        <is>
          <t>3|
3</t>
        </is>
      </c>
      <c r="CV444" s="2" t="inlineStr">
        <is>
          <t xml:space="preserve">|
</t>
        </is>
      </c>
      <c r="CW444" t="inlineStr">
        <is>
          <t>talförvrängning med hjälp av kod som ger tal i form av signaler o. d.</t>
        </is>
      </c>
    </row>
    <row r="445">
      <c r="A445" s="1" t="str">
        <f>HYPERLINK("https://iate.europa.eu/entry/result/929017/all", "929017")</f>
        <v>929017</v>
      </c>
      <c r="B445" t="inlineStr">
        <is>
          <t>EDUCATION AND COMMUNICATIONS</t>
        </is>
      </c>
      <c r="C445" t="inlineStr">
        <is>
          <t>EDUCATION AND COMMUNICATIONS|communications|communications systems;EDUCATION AND COMMUNICATIONS|information technology and data processing</t>
        </is>
      </c>
      <c r="D445" t="inlineStr">
        <is>
          <t>yes</t>
        </is>
      </c>
      <c r="E445" t="inlineStr">
        <is>
          <t/>
        </is>
      </c>
      <c r="F445" s="2" t="inlineStr">
        <is>
          <t>блоков шифър</t>
        </is>
      </c>
      <c r="G445" s="2" t="inlineStr">
        <is>
          <t>3</t>
        </is>
      </c>
      <c r="H445" s="2" t="inlineStr">
        <is>
          <t/>
        </is>
      </c>
      <c r="I445" t="inlineStr">
        <is>
          <t/>
        </is>
      </c>
      <c r="J445" s="2" t="inlineStr">
        <is>
          <t>bloková šifra</t>
        </is>
      </c>
      <c r="K445" s="2" t="inlineStr">
        <is>
          <t>3</t>
        </is>
      </c>
      <c r="L445" s="2" t="inlineStr">
        <is>
          <t/>
        </is>
      </c>
      <c r="M445" t="inlineStr">
        <is>
          <t/>
        </is>
      </c>
      <c r="N445" s="2" t="inlineStr">
        <is>
          <t>blokkryptering|
blokciffer</t>
        </is>
      </c>
      <c r="O445" s="2" t="inlineStr">
        <is>
          <t>3|
3</t>
        </is>
      </c>
      <c r="P445" s="2" t="inlineStr">
        <is>
          <t xml:space="preserve">|
</t>
        </is>
      </c>
      <c r="Q445" t="inlineStr">
        <is>
          <t>metode, hvor krypteringsalgoritmer anvendes til at kryptere data blokvis</t>
        </is>
      </c>
      <c r="R445" s="2" t="inlineStr">
        <is>
          <t>Blockchiffre</t>
        </is>
      </c>
      <c r="S445" s="2" t="inlineStr">
        <is>
          <t>3</t>
        </is>
      </c>
      <c r="T445" s="2" t="inlineStr">
        <is>
          <t/>
        </is>
      </c>
      <c r="U445" t="inlineStr">
        <is>
          <t>schlüsselabhängige, effizient berechenbare, umkehrbare Abbildung, die Klartexte einer festen gegebenen Bitlänge n auf Chiffrate der gleichen Länge abbildet</t>
        </is>
      </c>
      <c r="V445" s="2" t="inlineStr">
        <is>
          <t>κρυπτογράφηση ανά block</t>
        </is>
      </c>
      <c r="W445" s="2" t="inlineStr">
        <is>
          <t>3</t>
        </is>
      </c>
      <c r="X445" s="2" t="inlineStr">
        <is>
          <t/>
        </is>
      </c>
      <c r="Y445" t="inlineStr">
        <is>
          <t>τύπος αλγορίθμου συμμετρικής κρυπτογράφησης που μετατρέπει ένα καθορισμένου μήκους block μη κρυπτογραφημένου κειμένου (plaintext) σε αντίστοιχο block κρυπτογραφημένου κειμένου (ciphertext).</t>
        </is>
      </c>
      <c r="Z445" s="2" t="inlineStr">
        <is>
          <t>block cypher|
block ciphering|
block cipher|
block cipher method</t>
        </is>
      </c>
      <c r="AA445" s="2" t="inlineStr">
        <is>
          <t>1|
3|
3|
3</t>
        </is>
      </c>
      <c r="AB445" s="2" t="inlineStr">
        <is>
          <t xml:space="preserve">|
|
|
</t>
        </is>
      </c>
      <c r="AC445" t="inlineStr">
        <is>
          <t>method of encrypting text (to produce cyphertext) in which a cryptographic key and algorithm are applied to a block of data at once as a group rather than to one bit at a time</t>
        </is>
      </c>
      <c r="AD445" s="2" t="inlineStr">
        <is>
          <t>cifrado en bloque</t>
        </is>
      </c>
      <c r="AE445" s="2" t="inlineStr">
        <is>
          <t>3</t>
        </is>
      </c>
      <c r="AF445" s="2" t="inlineStr">
        <is>
          <t/>
        </is>
      </c>
      <c r="AG445" t="inlineStr">
        <is>
          <t>Procedimiento de cifrado en el que la serie de caracteres del texto claro se divide en bloques de una determinada longitud, cada uno de los cuales se transforma con un bloque de caracteres de la serie cifrante para obtener el texto cifrado.</t>
        </is>
      </c>
      <c r="AH445" s="2" t="inlineStr">
        <is>
          <t>plokkšiffer</t>
        </is>
      </c>
      <c r="AI445" s="2" t="inlineStr">
        <is>
          <t>3</t>
        </is>
      </c>
      <c r="AJ445" s="2" t="inlineStr">
        <is>
          <t/>
        </is>
      </c>
      <c r="AK445" t="inlineStr">
        <is>
          <t>krüptograafiline algoritm:&lt;div&gt;krüpteerib avateksti
püsipikkusega plokkide haaval
sama pikkadeks krüptogrammiplokkideks&lt;/div&gt;</t>
        </is>
      </c>
      <c r="AL445" s="2" t="inlineStr">
        <is>
          <t>lohkosalaus</t>
        </is>
      </c>
      <c r="AM445" s="2" t="inlineStr">
        <is>
          <t>3</t>
        </is>
      </c>
      <c r="AN445" s="2" t="inlineStr">
        <is>
          <t/>
        </is>
      </c>
      <c r="AO445" t="inlineStr">
        <is>
          <t>salakirjoitus, jossa kiinteä määrä tietoalkioita salakirjoitetaan kerrallaan</t>
        </is>
      </c>
      <c r="AP445" s="2" t="inlineStr">
        <is>
          <t>chiffrement par bloc</t>
        </is>
      </c>
      <c r="AQ445" s="2" t="inlineStr">
        <is>
          <t>3</t>
        </is>
      </c>
      <c r="AR445" s="2" t="inlineStr">
        <is>
          <t/>
        </is>
      </c>
      <c r="AS445" t="inlineStr">
        <is>
          <t/>
        </is>
      </c>
      <c r="AT445" s="2" t="inlineStr">
        <is>
          <t>blocshifear</t>
        </is>
      </c>
      <c r="AU445" s="2" t="inlineStr">
        <is>
          <t>3</t>
        </is>
      </c>
      <c r="AV445" s="2" t="inlineStr">
        <is>
          <t/>
        </is>
      </c>
      <c r="AW445" t="inlineStr">
        <is>
          <t/>
        </is>
      </c>
      <c r="AX445" t="inlineStr">
        <is>
          <t/>
        </is>
      </c>
      <c r="AY445" t="inlineStr">
        <is>
          <t/>
        </is>
      </c>
      <c r="AZ445" t="inlineStr">
        <is>
          <t/>
        </is>
      </c>
      <c r="BA445" t="inlineStr">
        <is>
          <t/>
        </is>
      </c>
      <c r="BB445" s="2" t="inlineStr">
        <is>
          <t>blokk-kódoló</t>
        </is>
      </c>
      <c r="BC445" s="2" t="inlineStr">
        <is>
          <t>3</t>
        </is>
      </c>
      <c r="BD445" s="2" t="inlineStr">
        <is>
          <t/>
        </is>
      </c>
      <c r="BE445" t="inlineStr">
        <is>
          <t>titkosítási módszer, amelynél előre megadott blokkhossz alapján 
részekre vágják a nyílt szöveget, és karakterek helyett blokkonként kódolják a szöveget</t>
        </is>
      </c>
      <c r="BF445" s="2" t="inlineStr">
        <is>
          <t>cifratura a blocchi</t>
        </is>
      </c>
      <c r="BG445" s="2" t="inlineStr">
        <is>
          <t>3</t>
        </is>
      </c>
      <c r="BH445" s="2" t="inlineStr">
        <is>
          <t/>
        </is>
      </c>
      <c r="BI445" t="inlineStr">
        <is>
          <t>metodo di cifratura in cui un blocco di dati, anziché un sigolo bit, è sottoposto a una traformazione crittografica mediante una chive e un algoritmo</t>
        </is>
      </c>
      <c r="BJ445" s="2" t="inlineStr">
        <is>
          <t>blokinis šifras</t>
        </is>
      </c>
      <c r="BK445" s="2" t="inlineStr">
        <is>
          <t>3</t>
        </is>
      </c>
      <c r="BL445" s="2" t="inlineStr">
        <is>
          <t/>
        </is>
      </c>
      <c r="BM445" t="inlineStr">
        <is>
          <t>simetrinis šifras, kuriuo užšifruotas teksto blokas priklauso tik nuo įvedamo teksto bloko ir slaptojo rakto</t>
        </is>
      </c>
      <c r="BN445" s="2" t="inlineStr">
        <is>
          <t>bloku šifrs</t>
        </is>
      </c>
      <c r="BO445" s="2" t="inlineStr">
        <is>
          <t>3</t>
        </is>
      </c>
      <c r="BP445" s="2" t="inlineStr">
        <is>
          <t/>
        </is>
      </c>
      <c r="BQ445" t="inlineStr">
        <is>
          <t/>
        </is>
      </c>
      <c r="BR445" s="2" t="inlineStr">
        <is>
          <t>ċifratura fi blokok</t>
        </is>
      </c>
      <c r="BS445" s="2" t="inlineStr">
        <is>
          <t>3</t>
        </is>
      </c>
      <c r="BT445" s="2" t="inlineStr">
        <is>
          <t/>
        </is>
      </c>
      <c r="BU445" t="inlineStr">
        <is>
          <t>&lt;div&gt;
 algoritmu deterministiku li jopera gruppi ta' tul fiss ta' bits, imsejħa blokok, bi trasformazzjoni li ma tvarjax li tiġi speċifikata minn kjavi simetrika&lt;/div&gt;</t>
        </is>
      </c>
      <c r="BV445" s="2" t="inlineStr">
        <is>
          <t>blokvercijfering</t>
        </is>
      </c>
      <c r="BW445" s="2" t="inlineStr">
        <is>
          <t>3</t>
        </is>
      </c>
      <c r="BX445" s="2" t="inlineStr">
        <is>
          <t/>
        </is>
      </c>
      <c r="BY445" t="inlineStr">
        <is>
          <t>versleutelingsmethode
 waarbij de tekens of bits voor het versleutelen worden gecombineerd tot
 blokken met een vaste lengte</t>
        </is>
      </c>
      <c r="BZ445" s="2" t="inlineStr">
        <is>
          <t>szyfr blokowy</t>
        </is>
      </c>
      <c r="CA445" s="2" t="inlineStr">
        <is>
          <t>3</t>
        </is>
      </c>
      <c r="CB445" s="2" t="inlineStr">
        <is>
          <t/>
        </is>
      </c>
      <c r="CC445" t="inlineStr">
        <is>
          <t>rodzaj szyfrowania symetrycznego polegający na szyfrowaniu bloku wejściowego (np. fragmentu pliku) na podstawie zadanego klucza, przekształcając go na blok wyjściowy o takiej samej długości w taki sposób, że niemożliwe jest odwrócenie tego przekształcenia bez posiadania klucza</t>
        </is>
      </c>
      <c r="CD445" s="2" t="inlineStr">
        <is>
          <t>cifra de bloco</t>
        </is>
      </c>
      <c r="CE445" s="2" t="inlineStr">
        <is>
          <t>3</t>
        </is>
      </c>
      <c r="CF445" s="2" t="inlineStr">
        <is>
          <t/>
        </is>
      </c>
      <c r="CG445" t="inlineStr">
        <is>
          <t>Algoritmo determinístico que opera sobre agrupamentos de bits de tamanho fixo, chamados blocos, com uma transformação invariável que é especificada por uma chave simétrica.</t>
        </is>
      </c>
      <c r="CH445" s="2" t="inlineStr">
        <is>
          <t>criptare de tip bloc</t>
        </is>
      </c>
      <c r="CI445" s="2" t="inlineStr">
        <is>
          <t>3</t>
        </is>
      </c>
      <c r="CJ445" s="2" t="inlineStr">
        <is>
          <t/>
        </is>
      </c>
      <c r="CK445" t="inlineStr">
        <is>
          <t/>
        </is>
      </c>
      <c r="CL445" s="2" t="inlineStr">
        <is>
          <t>bloková šifra</t>
        </is>
      </c>
      <c r="CM445" s="2" t="inlineStr">
        <is>
          <t>3</t>
        </is>
      </c>
      <c r="CN445" s="2" t="inlineStr">
        <is>
          <t/>
        </is>
      </c>
      <c r="CO445" t="inlineStr">
        <is>
          <t>šifrovacia schéma, ktorá rozdeľuje nešifrované správy do blokov pevnej dĺžky 
&lt;i&gt;t &lt;/i&gt;a v danom čase šifruje jeden blok</t>
        </is>
      </c>
      <c r="CP445" s="2" t="inlineStr">
        <is>
          <t>blokovna šifra</t>
        </is>
      </c>
      <c r="CQ445" s="2" t="inlineStr">
        <is>
          <t>3</t>
        </is>
      </c>
      <c r="CR445" s="2" t="inlineStr">
        <is>
          <t/>
        </is>
      </c>
      <c r="CS445" t="inlineStr">
        <is>
          <t/>
        </is>
      </c>
      <c r="CT445" s="2" t="inlineStr">
        <is>
          <t>blockchiffer</t>
        </is>
      </c>
      <c r="CU445" s="2" t="inlineStr">
        <is>
          <t>3</t>
        </is>
      </c>
      <c r="CV445" s="2" t="inlineStr">
        <is>
          <t/>
        </is>
      </c>
      <c r="CW445" t="inlineStr">
        <is>
          <t/>
        </is>
      </c>
    </row>
    <row r="446">
      <c r="A446" s="1" t="str">
        <f>HYPERLINK("https://iate.europa.eu/entry/result/1064975/all", "1064975")</f>
        <v>1064975</v>
      </c>
      <c r="B446" t="inlineStr">
        <is>
          <t>EDUCATION AND COMMUNICATIONS</t>
        </is>
      </c>
      <c r="C446" t="inlineStr">
        <is>
          <t>EDUCATION AND COMMUNICATIONS|information technology and data processing</t>
        </is>
      </c>
      <c r="D446" t="inlineStr">
        <is>
          <t>yes</t>
        </is>
      </c>
      <c r="E446" t="inlineStr">
        <is>
          <t/>
        </is>
      </c>
      <c r="F446" s="2" t="inlineStr">
        <is>
          <t>мрежов протокол за време|
NTP</t>
        </is>
      </c>
      <c r="G446" s="2" t="inlineStr">
        <is>
          <t>3|
3</t>
        </is>
      </c>
      <c r="H446" s="2" t="inlineStr">
        <is>
          <t xml:space="preserve">|
</t>
        </is>
      </c>
      <c r="I446" t="inlineStr">
        <is>
          <t/>
        </is>
      </c>
      <c r="J446" s="2" t="inlineStr">
        <is>
          <t>síťový protokol pro synchronizaci času|
protokol NTP</t>
        </is>
      </c>
      <c r="K446" s="2" t="inlineStr">
        <is>
          <t>3|
3</t>
        </is>
      </c>
      <c r="L446" s="2" t="inlineStr">
        <is>
          <t>|
preferred</t>
        </is>
      </c>
      <c r="M446" t="inlineStr">
        <is>
          <t>protokol určený k synchronizaci systémového času mezi zařízeními v prostředí paketových sítí, pracující s UTC časem a běžně dosahující přesnosti v řádu milisekund až mikrosekund</t>
        </is>
      </c>
      <c r="N446" s="2" t="inlineStr">
        <is>
          <t>NTP|
netværkstidsprotokol</t>
        </is>
      </c>
      <c r="O446" s="2" t="inlineStr">
        <is>
          <t>3|
3</t>
        </is>
      </c>
      <c r="P446" s="2" t="inlineStr">
        <is>
          <t xml:space="preserve">|
</t>
        </is>
      </c>
      <c r="Q446" t="inlineStr">
        <is>
          <t>protokol, der bruges til at synkronisere tiden på computere via et netværk</t>
        </is>
      </c>
      <c r="R446" s="2" t="inlineStr">
        <is>
          <t>NTP|
Network Time Protocol (Netzzeitprotokoll)</t>
        </is>
      </c>
      <c r="S446" s="2" t="inlineStr">
        <is>
          <t>3|
3</t>
        </is>
      </c>
      <c r="T446" s="2" t="inlineStr">
        <is>
          <t xml:space="preserve">|
</t>
        </is>
      </c>
      <c r="U446" t="inlineStr">
        <is>
          <t>Standard zur Synchronisierung von Uhren in Computersystemen über paketbasierte Kommunikationsnetze</t>
        </is>
      </c>
      <c r="V446" s="2" t="inlineStr">
        <is>
          <t>πρωτόκολλο δικτυακού χρόνου</t>
        </is>
      </c>
      <c r="W446" s="2" t="inlineStr">
        <is>
          <t>3</t>
        </is>
      </c>
      <c r="X446" s="2" t="inlineStr">
        <is>
          <t/>
        </is>
      </c>
      <c r="Y446" t="inlineStr">
        <is>
          <t/>
        </is>
      </c>
      <c r="Z446" s="2" t="inlineStr">
        <is>
          <t>network time protocol|
NTP</t>
        </is>
      </c>
      <c r="AA446" s="2" t="inlineStr">
        <is>
          <t>3|
3</t>
        </is>
      </c>
      <c r="AB446" s="2" t="inlineStr">
        <is>
          <t xml:space="preserve">|
</t>
        </is>
      </c>
      <c r="AC446" t="inlineStr">
        <is>
          <t>protocol designed to synchronize the clocks of computers over a network</t>
        </is>
      </c>
      <c r="AD446" s="2" t="inlineStr">
        <is>
          <t>protocolo de tiempo de red|
NTP</t>
        </is>
      </c>
      <c r="AE446" s="2" t="inlineStr">
        <is>
          <t>3|
3</t>
        </is>
      </c>
      <c r="AF446" s="2" t="inlineStr">
        <is>
          <t xml:space="preserve">|
</t>
        </is>
      </c>
      <c r="AG446" t="inlineStr">
        <is>
          <t>Estándar de IP recomendado para comunicar el horario universal coordinado (UTC) de los servidores especiales, denominados servidores de tiempo, y sincronizar los relojes de los ordenadores en una red IP.</t>
        </is>
      </c>
      <c r="AH446" s="2" t="inlineStr">
        <is>
          <t>võrguaja protokoll|
NTP</t>
        </is>
      </c>
      <c r="AI446" s="2" t="inlineStr">
        <is>
          <t>3|
3</t>
        </is>
      </c>
      <c r="AJ446" s="2" t="inlineStr">
        <is>
          <t xml:space="preserve">|
</t>
        </is>
      </c>
      <c r="AK446" t="inlineStr">
        <is>
          <t>protokoll arvutikellade sünkroniseerimisekspakettkommutatsioonvõrkudes, muutuva latentsuse tingimustes</t>
        </is>
      </c>
      <c r="AL446" s="2" t="inlineStr">
        <is>
          <t>NTP-protokolla|
NTP|
verkkoaikaprotokolla|
network time protocol</t>
        </is>
      </c>
      <c r="AM446" s="2" t="inlineStr">
        <is>
          <t>3|
3|
2|
3</t>
        </is>
      </c>
      <c r="AN446" s="2" t="inlineStr">
        <is>
          <t>|
|
admitted|
admitted</t>
        </is>
      </c>
      <c r="AO446" t="inlineStr">
        <is>
          <t>tietoliikenneverkossa toimiva kellojärjestelmä, joka mahdollistaa tarkan kellon asettamisen helposti jokaiselle laitteelle, koska laitteet hakevat itse aikansa NTP-masterkoneelta</t>
        </is>
      </c>
      <c r="AP446" s="2" t="inlineStr">
        <is>
          <t>protocole de synchronisation réseau|
NTP|
protocole NTP|
protocole d'heure réseau</t>
        </is>
      </c>
      <c r="AQ446" s="2" t="inlineStr">
        <is>
          <t>3|
3|
3|
2</t>
        </is>
      </c>
      <c r="AR446" s="2" t="inlineStr">
        <is>
          <t xml:space="preserve">|
|
|
</t>
        </is>
      </c>
      <c r="AS446" t="inlineStr">
        <is>
          <t>protocole qui permet de synchroniser, via un réseau informatique, l'horloge locale d'ordinateurs sur une référence d'heure</t>
        </is>
      </c>
      <c r="AT446" s="2" t="inlineStr">
        <is>
          <t>prótacal ama líonra|
NTP</t>
        </is>
      </c>
      <c r="AU446" s="2" t="inlineStr">
        <is>
          <t>3|
3</t>
        </is>
      </c>
      <c r="AV446" s="2" t="inlineStr">
        <is>
          <t xml:space="preserve">|
</t>
        </is>
      </c>
      <c r="AW446" t="inlineStr">
        <is>
          <t/>
        </is>
      </c>
      <c r="AX446" t="inlineStr">
        <is>
          <t/>
        </is>
      </c>
      <c r="AY446" t="inlineStr">
        <is>
          <t/>
        </is>
      </c>
      <c r="AZ446" t="inlineStr">
        <is>
          <t/>
        </is>
      </c>
      <c r="BA446" t="inlineStr">
        <is>
          <t/>
        </is>
      </c>
      <c r="BB446" s="2" t="inlineStr">
        <is>
          <t>NTP|
hálózati idő protokoll</t>
        </is>
      </c>
      <c r="BC446" s="2" t="inlineStr">
        <is>
          <t>4|
4</t>
        </is>
      </c>
      <c r="BD446" s="2" t="inlineStr">
        <is>
          <t xml:space="preserve">|
</t>
        </is>
      </c>
      <c r="BE446" t="inlineStr">
        <is>
          <t>a hálózatra kötött számítógépek óráit az egyeztetett világidővel szinkronizáló protokoll</t>
        </is>
      </c>
      <c r="BF446" s="2" t="inlineStr">
        <is>
          <t>protocollo temporale di rete|
NTP|
Network Time Protocol</t>
        </is>
      </c>
      <c r="BG446" s="2" t="inlineStr">
        <is>
          <t>3|
3|
3</t>
        </is>
      </c>
      <c r="BH446" s="2" t="inlineStr">
        <is>
          <t xml:space="preserve">|
|
</t>
        </is>
      </c>
      <c r="BI446" t="inlineStr">
        <is>
          <t>protocollo che consente di sincronizzare gli orologi interni dei computer appartenenti alla stessa rete</t>
        </is>
      </c>
      <c r="BJ446" s="2" t="inlineStr">
        <is>
          <t>tinklo laiko protokolas|
NTP</t>
        </is>
      </c>
      <c r="BK446" s="2" t="inlineStr">
        <is>
          <t>3|
3</t>
        </is>
      </c>
      <c r="BL446" s="2" t="inlineStr">
        <is>
          <t xml:space="preserve">|
</t>
        </is>
      </c>
      <c r="BM446" t="inlineStr">
        <is>
          <t>protokolas tinklo kompiuterių, modemų ir su tinklu susietų sistemų (teritorinių tinklų, interneto, palydovinių sistemų) laikams suderinti, t. y. tokių susietų duomenų perdavimo sistemų veikimui sinchronizuoti milisekundžių (vietiniuose tinkluose – milisekundžių dalių) tikslumu, taip pat skirtingose laiko zonose esantiems ir ryšį išlaikantiems įtaisams bei įrenginiams teisingai teikti vietinį laiką</t>
        </is>
      </c>
      <c r="BN446" s="2" t="inlineStr">
        <is>
          <t>tīkla laika protokols|
&lt;i&gt;NTP&lt;/i&gt;</t>
        </is>
      </c>
      <c r="BO446" s="2" t="inlineStr">
        <is>
          <t>3|
3</t>
        </is>
      </c>
      <c r="BP446" s="2" t="inlineStr">
        <is>
          <t xml:space="preserve">|
</t>
        </is>
      </c>
      <c r="BQ446" t="inlineStr">
        <is>
          <t/>
        </is>
      </c>
      <c r="BR446" s="2" t="inlineStr">
        <is>
          <t>protokoll għas-sinkronizzazzjoni tan-network|
NTP</t>
        </is>
      </c>
      <c r="BS446" s="2" t="inlineStr">
        <is>
          <t>3|
3</t>
        </is>
      </c>
      <c r="BT446" s="2" t="inlineStr">
        <is>
          <t xml:space="preserve">|
</t>
        </is>
      </c>
      <c r="BU446" t="inlineStr">
        <is>
          <t>protokoll iddiżinjat biex jissinkronizza l-arloġġi tal-kompjuters fin-network</t>
        </is>
      </c>
      <c r="BV446" s="2" t="inlineStr">
        <is>
          <t>Network Time Protocol|
NTP</t>
        </is>
      </c>
      <c r="BW446" s="2" t="inlineStr">
        <is>
          <t>3|
3</t>
        </is>
      </c>
      <c r="BX446" s="2" t="inlineStr">
        <is>
          <t xml:space="preserve">|
</t>
        </is>
      </c>
      <c r="BY446" t="inlineStr">
        <is>
          <t>"protocol
 dat het mogelijk maakt om de interne klok van een computer te synchroniseren
 met andere computers en om de distributie van de tijd te coördineren in
 grote, diverse internetverbindingen met verschillende snelheden"</t>
        </is>
      </c>
      <c r="BZ446" s="2" t="inlineStr">
        <is>
          <t>protokół synchronizacji czasu|
protokół NTP</t>
        </is>
      </c>
      <c r="CA446" s="2" t="inlineStr">
        <is>
          <t>3|
3</t>
        </is>
      </c>
      <c r="CB446" s="2" t="inlineStr">
        <is>
          <t xml:space="preserve">|
</t>
        </is>
      </c>
      <c r="CC446" t="inlineStr">
        <is>
          <t>protokół komunikacyjny umożliwiający precyzyjną synchronizację czasu pomiędzy komputerami</t>
        </is>
      </c>
      <c r="CD446" s="2" t="inlineStr">
        <is>
          <t>protocolo NTP|
protocolo de hora da rede</t>
        </is>
      </c>
      <c r="CE446" s="2" t="inlineStr">
        <is>
          <t>3|
3</t>
        </is>
      </c>
      <c r="CF446" s="2" t="inlineStr">
        <is>
          <t xml:space="preserve">|
</t>
        </is>
      </c>
      <c r="CG446" t="inlineStr">
        <is>
          <t>Protocolo utilizado para sincronizar relógios de computadores sobre redes de dados, orientados por pacotes, com latência variável.</t>
        </is>
      </c>
      <c r="CH446" s="2" t="inlineStr">
        <is>
          <t>NTP|
protocol de sincronizare a timpului în rețelele de date</t>
        </is>
      </c>
      <c r="CI446" s="2" t="inlineStr">
        <is>
          <t>3|
3</t>
        </is>
      </c>
      <c r="CJ446" s="2" t="inlineStr">
        <is>
          <t xml:space="preserve">|
</t>
        </is>
      </c>
      <c r="CK446" t="inlineStr">
        <is>
          <t>protocol de sincronizare care se bazează pe un sistem ierarhic și stratificat pentru a răspândi timpul curent în rețea</t>
        </is>
      </c>
      <c r="CL446" s="2" t="inlineStr">
        <is>
          <t>časový protokol siete</t>
        </is>
      </c>
      <c r="CM446" s="2" t="inlineStr">
        <is>
          <t>3</t>
        </is>
      </c>
      <c r="CN446" s="2" t="inlineStr">
        <is>
          <t/>
        </is>
      </c>
      <c r="CO446" t="inlineStr">
        <is>
          <t>štandardný internetový protokol, ktorý zaručuje presnú synchronizáciu počítačových taktovacích impulzov v ms v počítačovej sieti</t>
        </is>
      </c>
      <c r="CP446" s="2" t="inlineStr">
        <is>
          <t>NTP protokol|
omrežni časovni protokol</t>
        </is>
      </c>
      <c r="CQ446" s="2" t="inlineStr">
        <is>
          <t>3|
3</t>
        </is>
      </c>
      <c r="CR446" s="2" t="inlineStr">
        <is>
          <t xml:space="preserve">|
</t>
        </is>
      </c>
      <c r="CS446" t="inlineStr">
        <is>
          <t/>
        </is>
      </c>
      <c r="CT446" s="2" t="inlineStr">
        <is>
          <t>NTP|
network time protocol</t>
        </is>
      </c>
      <c r="CU446" s="2" t="inlineStr">
        <is>
          <t>3|
3</t>
        </is>
      </c>
      <c r="CV446" s="2" t="inlineStr">
        <is>
          <t xml:space="preserve">|
</t>
        </is>
      </c>
      <c r="CW446" t="inlineStr">
        <is>
          <t>protokoll som gör att datorer på inter­net kan visa samma tid</t>
        </is>
      </c>
    </row>
    <row r="447">
      <c r="A447" s="1" t="str">
        <f>HYPERLINK("https://iate.europa.eu/entry/result/2220571/all", "2220571")</f>
        <v>2220571</v>
      </c>
      <c r="B447" t="inlineStr">
        <is>
          <t>EDUCATION AND COMMUNICATIONS</t>
        </is>
      </c>
      <c r="C447" t="inlineStr">
        <is>
          <t>EDUCATION AND COMMUNICATIONS|information technology and data processing</t>
        </is>
      </c>
      <c r="D447" t="inlineStr">
        <is>
          <t>yes</t>
        </is>
      </c>
      <c r="E447" t="inlineStr">
        <is>
          <t/>
        </is>
      </c>
      <c r="F447" s="2" t="inlineStr">
        <is>
          <t>топъл център</t>
        </is>
      </c>
      <c r="G447" s="2" t="inlineStr">
        <is>
          <t>3</t>
        </is>
      </c>
      <c r="H447" s="2" t="inlineStr">
        <is>
          <t/>
        </is>
      </c>
      <c r="I447" t="inlineStr">
        <is>
          <t>сайт, който може да поеме некритични процеси и изисква допълнително време за конфигурация</t>
        </is>
      </c>
      <c r="J447" s="2" t="inlineStr">
        <is>
          <t>teplá záložní lokalita|
teplá lokalita</t>
        </is>
      </c>
      <c r="K447" s="2" t="inlineStr">
        <is>
          <t>2|
2</t>
        </is>
      </c>
      <c r="L447" s="2" t="inlineStr">
        <is>
          <t xml:space="preserve">|
</t>
        </is>
      </c>
      <c r="M447" t="inlineStr">
        <is>
          <t>dostupné vhodné prostory s potřebnou síťovou vybaveností, v nichž je umístěna část nebo všechny potřebné plně provozuschopné systémové zdroje informačních systémů nebo aplikace, podle potřeb daného systému je předinstalováno programové vybavení a ze záloh jsou doplněny aktuální konfigurace a data; toto záložní zařízení může být využíváno i několik měsíců</t>
        </is>
      </c>
      <c r="N447" s="2" t="inlineStr">
        <is>
          <t>warm site</t>
        </is>
      </c>
      <c r="O447" s="2" t="inlineStr">
        <is>
          <t>3</t>
        </is>
      </c>
      <c r="P447" s="2" t="inlineStr">
        <is>
          <t/>
        </is>
      </c>
      <c r="Q447" t="inlineStr">
        <is>
          <t/>
        </is>
      </c>
      <c r="R447" s="2" t="inlineStr">
        <is>
          <t>warmer Standort</t>
        </is>
      </c>
      <c r="S447" s="2" t="inlineStr">
        <is>
          <t>3</t>
        </is>
      </c>
      <c r="T447" s="2" t="inlineStr">
        <is>
          <t/>
        </is>
      </c>
      <c r="U447" t="inlineStr">
        <is>
          <t/>
        </is>
      </c>
      <c r="V447" s="2" t="inlineStr">
        <is>
          <t>μερικώς εξοπλισμένος χώρος</t>
        </is>
      </c>
      <c r="W447" s="2" t="inlineStr">
        <is>
          <t>3</t>
        </is>
      </c>
      <c r="X447" s="2" t="inlineStr">
        <is>
          <t/>
        </is>
      </c>
      <c r="Y447" t="inlineStr">
        <is>
          <t/>
        </is>
      </c>
      <c r="Z447" s="2" t="inlineStr">
        <is>
          <t>warm site</t>
        </is>
      </c>
      <c r="AA447" s="2" t="inlineStr">
        <is>
          <t>3</t>
        </is>
      </c>
      <c r="AB447" s="2" t="inlineStr">
        <is>
          <t/>
        </is>
      </c>
      <c r="AC447" t="inlineStr">
        <is>
          <t>environmentally conditioned work space that is partially equipped with information systems and telecommunications equipment to support relocated operations in the event of a significant disruption</t>
        </is>
      </c>
      <c r="AD447" s="2" t="inlineStr">
        <is>
          <t>sede alternativa</t>
        </is>
      </c>
      <c r="AE447" s="2" t="inlineStr">
        <is>
          <t>3</t>
        </is>
      </c>
      <c r="AF447" s="2" t="inlineStr">
        <is>
          <t/>
        </is>
      </c>
      <c r="AG447" t="inlineStr">
        <is>
          <t>Sede para ubicar temporalmente los recursos del sistema de información durante una emergencia.</t>
        </is>
      </c>
      <c r="AH447" s="2" t="inlineStr">
        <is>
          <t>soevarukeskus</t>
        </is>
      </c>
      <c r="AI447" s="2" t="inlineStr">
        <is>
          <t>3</t>
        </is>
      </c>
      <c r="AJ447" s="2" t="inlineStr">
        <is>
          <t/>
        </is>
      </c>
      <c r="AK447" t="inlineStr">
        <is>
          <t>varuasukoht, mille vahendid võimaldavad jätkata
teatud osa tööprotsessidest, kuid mitte kõiki</t>
        </is>
      </c>
      <c r="AL447" s="2" t="inlineStr">
        <is>
          <t>warm site</t>
        </is>
      </c>
      <c r="AM447" s="2" t="inlineStr">
        <is>
          <t>3</t>
        </is>
      </c>
      <c r="AN447" s="2" t="inlineStr">
        <is>
          <t/>
        </is>
      </c>
      <c r="AO447" t="inlineStr">
        <is>
          <t>vaihtoehtoinen tietokonekeskus, toimisto, työtila tai teollisuuslaitos, jossa palvelimet, joille tehdään säännöllisesti varmuuskopiot, ovat valmiustilassa ja jolla voidaan tukea toimintaa vakavassa häiriötilanteessa</t>
        </is>
      </c>
      <c r="AP447" s="2" t="inlineStr">
        <is>
          <t>site tiède|
centre de secours intermédiaire</t>
        </is>
      </c>
      <c r="AQ447" s="2" t="inlineStr">
        <is>
          <t>2|
2</t>
        </is>
      </c>
      <c r="AR447" s="2" t="inlineStr">
        <is>
          <t xml:space="preserve">|
</t>
        </is>
      </c>
      <c r="AS447" t="inlineStr">
        <is>
          <t>centre informatique de secours, fixe ou mobile, doté des principaux équipements matériels et des logiciels de base, organisé de manière à permettre la reprise des services dans un délai de 24 à 72 heures</t>
        </is>
      </c>
      <c r="AT447" s="2" t="inlineStr">
        <is>
          <t>suíomh alathe</t>
        </is>
      </c>
      <c r="AU447" s="2" t="inlineStr">
        <is>
          <t>3</t>
        </is>
      </c>
      <c r="AV447" s="2" t="inlineStr">
        <is>
          <t/>
        </is>
      </c>
      <c r="AW447" t="inlineStr">
        <is>
          <t/>
        </is>
      </c>
      <c r="AX447" t="inlineStr">
        <is>
          <t/>
        </is>
      </c>
      <c r="AY447" t="inlineStr">
        <is>
          <t/>
        </is>
      </c>
      <c r="AZ447" t="inlineStr">
        <is>
          <t/>
        </is>
      </c>
      <c r="BA447" t="inlineStr">
        <is>
          <t/>
        </is>
      </c>
      <c r="BB447" s="2" t="inlineStr">
        <is>
          <t>meleg telephely</t>
        </is>
      </c>
      <c r="BC447" s="2" t="inlineStr">
        <is>
          <t>2</t>
        </is>
      </c>
      <c r="BD447" s="2" t="inlineStr">
        <is>
          <t/>
        </is>
      </c>
      <c r="BE447" t="inlineStr">
        <is>
          <t>olyan tartalék telephely, amelyen rendelkezésre állnak gépek, de nem folyamatos az adatok másolása, a készültség nem teljes, tehát először frissítéseket kell végrehajtani</t>
        </is>
      </c>
      <c r="BF447" s="2" t="inlineStr">
        <is>
          <t>sito tiepido</t>
        </is>
      </c>
      <c r="BG447" s="2" t="inlineStr">
        <is>
          <t>3</t>
        </is>
      </c>
      <c r="BH447" s="2" t="inlineStr">
        <is>
          <t/>
        </is>
      </c>
      <c r="BI447" t="inlineStr">
        <is>
          <t>sito parzialmente configurato, generalmente con connessioni alle reti e ad unità periferiche specifiche che può essere pronto per il funzionamento in caso di disastri o gravi emergenze</t>
        </is>
      </c>
      <c r="BJ447" s="2" t="inlineStr">
        <is>
          <t>vidutiniškai parengta veiklos atkūrimo vieta</t>
        </is>
      </c>
      <c r="BK447" s="2" t="inlineStr">
        <is>
          <t>3</t>
        </is>
      </c>
      <c r="BL447" s="2" t="inlineStr">
        <is>
          <t/>
        </is>
      </c>
      <c r="BM447" t="inlineStr">
        <is>
          <t>veiklos atkūrimo vieta, kurioje nėra duomenų,
bet yra visa ar dalis informacinio ištekliaus ar duomenų centro pagrindinę IT
įrangą (programinę ir aparatinę) atitinkančios įrangos ir į kurią, siekiant
joje atkurti veiklą, sutrikus informacinio ištekliaus ar duomenų centro veiklai reikėtų
įdiegti trūkstamą IT įrangą ir įkelti
visus duomenis</t>
        </is>
      </c>
      <c r="BN447" s="2" t="inlineStr">
        <is>
          <t>siltais komplekss</t>
        </is>
      </c>
      <c r="BO447" s="2" t="inlineStr">
        <is>
          <t>2</t>
        </is>
      </c>
      <c r="BP447" s="2" t="inlineStr">
        <is>
          <t/>
        </is>
      </c>
      <c r="BQ447" t="inlineStr">
        <is>
          <t/>
        </is>
      </c>
      <c r="BR447" s="2" t="inlineStr">
        <is>
          <t>sit fietel</t>
        </is>
      </c>
      <c r="BS447" s="2" t="inlineStr">
        <is>
          <t>3</t>
        </is>
      </c>
      <c r="BT447" s="2" t="inlineStr">
        <is>
          <t/>
        </is>
      </c>
      <c r="BU447" t="inlineStr">
        <is>
          <t>spazju tax-xogħol ambjentalment ikkundizzjonat li jkun parzjalment mgħammar b'sistemi tal-informazzjoni u tagħmir tat-telekomunikazzjoni biex jappoġġa operazzjonijiet ta' rilokazzjoni fl-event ta' tħarbit sinifikanti</t>
        </is>
      </c>
      <c r="BV447" s="2" t="inlineStr">
        <is>
          <t>warm site</t>
        </is>
      </c>
      <c r="BW447" s="2" t="inlineStr">
        <is>
          <t>3</t>
        </is>
      </c>
      <c r="BX447" s="2" t="inlineStr">
        <is>
          <t/>
        </is>
      </c>
      <c r="BY447" t="inlineStr">
        <is>
          <t>uitwijkrekencentrum
 van een grote organisatie, voorzien van synchrone koppeling op basis van
 applicatieserver-‘mirroring’</t>
        </is>
      </c>
      <c r="BZ447" s="2" t="inlineStr">
        <is>
          <t>ośrodek zapasowy typu ciepłego</t>
        </is>
      </c>
      <c r="CA447" s="2" t="inlineStr">
        <is>
          <t>3</t>
        </is>
      </c>
      <c r="CB447" s="2" t="inlineStr">
        <is>
          <t/>
        </is>
      </c>
      <c r="CC447" t="inlineStr">
        <is>
          <t>pomieszczenie wyposażone częściowo w sprzęt informatyczny oraz telekomunikacyjny, gdzie mogą zostać przeniesione operacje w przypadku wystąpienia poważnej awarii</t>
        </is>
      </c>
      <c r="CD447" s="2" t="inlineStr">
        <is>
          <t>local morno</t>
        </is>
      </c>
      <c r="CE447" s="2" t="inlineStr">
        <is>
          <t>3</t>
        </is>
      </c>
      <c r="CF447" s="2" t="inlineStr">
        <is>
          <t/>
        </is>
      </c>
      <c r="CG447" t="inlineStr">
        <is>
          <t>Local de recuperação semelhante a um local quente, mas não totalmente equipado com todo o 
&lt;i&gt;hardware&lt;/i&gt; necessário para a recuperação.</t>
        </is>
      </c>
      <c r="CH447" s="2" t="inlineStr">
        <is>
          <t>&lt;i&gt;warm site&lt;/i&gt;</t>
        </is>
      </c>
      <c r="CI447" s="2" t="inlineStr">
        <is>
          <t>2</t>
        </is>
      </c>
      <c r="CJ447" s="2" t="inlineStr">
        <is>
          <t/>
        </is>
      </c>
      <c r="CK447" t="inlineStr">
        <is>
          <t/>
        </is>
      </c>
      <c r="CL447" s="2" t="inlineStr">
        <is>
          <t>strednodobá obnova</t>
        </is>
      </c>
      <c r="CM447" s="2" t="inlineStr">
        <is>
          <t>3</t>
        </is>
      </c>
      <c r="CN447" s="2" t="inlineStr">
        <is>
          <t/>
        </is>
      </c>
      <c r="CO447" t="inlineStr">
        <is>
          <t>stupeň pripravenosti záložného centra, ktoré predstavuje dopredu pripravené prenosné alebo trvalé priestory primeranej veľkosti, ktoré majú zavedené napájanie elektrickou energiou a telekomunikačné pripojenie, nenakonfigurovaný hardvér, softvér a sieťové komponenty, pričom sa inštalácia a konfigurácia hardvéru a softvéru a obnova údajov vykonávajú dodatočne</t>
        </is>
      </c>
      <c r="CP447" s="2" t="inlineStr">
        <is>
          <t>topla lokacija</t>
        </is>
      </c>
      <c r="CQ447" s="2" t="inlineStr">
        <is>
          <t>3</t>
        </is>
      </c>
      <c r="CR447" s="2" t="inlineStr">
        <is>
          <t/>
        </is>
      </c>
      <c r="CS447" t="inlineStr">
        <is>
          <t>rezervna lokacija, ki je glede zmogljivosti med hladno in vročo lokacijo</t>
        </is>
      </c>
      <c r="CT447" s="2" t="inlineStr">
        <is>
          <t>warm site</t>
        </is>
      </c>
      <c r="CU447" s="2" t="inlineStr">
        <is>
          <t>2</t>
        </is>
      </c>
      <c r="CV447" s="2" t="inlineStr">
        <is>
          <t/>
        </is>
      </c>
      <c r="CW447" t="inlineStr">
        <is>
          <t/>
        </is>
      </c>
    </row>
    <row r="448">
      <c r="A448" s="1" t="str">
        <f>HYPERLINK("https://iate.europa.eu/entry/result/2243253/all", "2243253")</f>
        <v>2243253</v>
      </c>
      <c r="B448" t="inlineStr">
        <is>
          <t>EDUCATION AND COMMUNICATIONS</t>
        </is>
      </c>
      <c r="C448" t="inlineStr">
        <is>
          <t>EDUCATION AND COMMUNICATIONS|information technology and data processing|data processing</t>
        </is>
      </c>
      <c r="D448" t="inlineStr">
        <is>
          <t>yes</t>
        </is>
      </c>
      <c r="E448" t="inlineStr">
        <is>
          <t/>
        </is>
      </c>
      <c r="F448" s="2" t="inlineStr">
        <is>
          <t>базово удостоверение</t>
        </is>
      </c>
      <c r="G448" s="2" t="inlineStr">
        <is>
          <t>3</t>
        </is>
      </c>
      <c r="H448" s="2" t="inlineStr">
        <is>
          <t/>
        </is>
      </c>
      <c r="I448" t="inlineStr">
        <is>
          <t/>
        </is>
      </c>
      <c r="J448" s="2" t="inlineStr">
        <is>
          <t>kořenový certifikát</t>
        </is>
      </c>
      <c r="K448" s="2" t="inlineStr">
        <is>
          <t>3</t>
        </is>
      </c>
      <c r="L448" s="2" t="inlineStr">
        <is>
          <t/>
        </is>
      </c>
      <c r="M448" t="inlineStr">
        <is>
          <t>&lt;a href="https://iate.europa.eu/entry/result/3500877/cs" target="_blank"&gt;certifikát veřejného klíče &lt;/a&gt;identifikující &lt;a href="https://iate.europa.eu/entry/result/2243252/cs" target="_blank"&gt;kořenovou certifikační autoritu&lt;/a&gt;</t>
        </is>
      </c>
      <c r="N448" s="2" t="inlineStr">
        <is>
          <t>rodcertifikat</t>
        </is>
      </c>
      <c r="O448" s="2" t="inlineStr">
        <is>
          <t>3</t>
        </is>
      </c>
      <c r="P448" s="2" t="inlineStr">
        <is>
          <t/>
        </is>
      </c>
      <c r="Q448" t="inlineStr">
        <is>
          <t/>
        </is>
      </c>
      <c r="R448" s="2" t="inlineStr">
        <is>
          <t>Wurzelzertifikat</t>
        </is>
      </c>
      <c r="S448" s="2" t="inlineStr">
        <is>
          <t>3</t>
        </is>
      </c>
      <c r="T448" s="2" t="inlineStr">
        <is>
          <t/>
        </is>
      </c>
      <c r="U448" t="inlineStr">
        <is>
          <t/>
        </is>
      </c>
      <c r="V448" s="2" t="inlineStr">
        <is>
          <t>πιστοποιητικό βάσης</t>
        </is>
      </c>
      <c r="W448" s="2" t="inlineStr">
        <is>
          <t>3</t>
        </is>
      </c>
      <c r="X448" s="2" t="inlineStr">
        <is>
          <t/>
        </is>
      </c>
      <c r="Y448" t="inlineStr">
        <is>
          <t/>
        </is>
      </c>
      <c r="Z448" s="2" t="inlineStr">
        <is>
          <t>root certificate</t>
        </is>
      </c>
      <c r="AA448" s="2" t="inlineStr">
        <is>
          <t>3</t>
        </is>
      </c>
      <c r="AB448" s="2" t="inlineStr">
        <is>
          <t/>
        </is>
      </c>
      <c r="AC448" t="inlineStr">
        <is>
          <t>public key certificate [ &lt;a href="/entry/result/3500877/all" id="ENTRY_TO_ENTRY_CONVERTER" target="_blank"&gt;IATE:3500877&lt;/a&gt; ] that identifies a root certificate authority [ &lt;a href="/entry/result/2243252/all" id="ENTRY_TO_ENTRY_CONVERTER" target="_blank"&gt;IATE:2243252&lt;/a&gt; ]</t>
        </is>
      </c>
      <c r="AD448" s="2" t="inlineStr">
        <is>
          <t>certificado raíz</t>
        </is>
      </c>
      <c r="AE448" s="2" t="inlineStr">
        <is>
          <t>3</t>
        </is>
      </c>
      <c r="AF448" s="2" t="inlineStr">
        <is>
          <t/>
        </is>
      </c>
      <c r="AG448" t="inlineStr">
        <is>
          <t>Certificado emitido por la Autoridad de Certificación (AC) para sí misma, en el que consta la clave pública de la Autoridad de Certificación y es el certificado origen de la cadena de confianza.</t>
        </is>
      </c>
      <c r="AH448" s="2" t="inlineStr">
        <is>
          <t>juursertifikaat</t>
        </is>
      </c>
      <c r="AI448" s="2" t="inlineStr">
        <is>
          <t>3</t>
        </is>
      </c>
      <c r="AJ448" s="2" t="inlineStr">
        <is>
          <t/>
        </is>
      </c>
      <c r="AK448" t="inlineStr">
        <is>
          <t>PKI hierarhia tipus olev, enda signeeritud sertifikaat</t>
        </is>
      </c>
      <c r="AL448" s="2" t="inlineStr">
        <is>
          <t>juurivarmenne</t>
        </is>
      </c>
      <c r="AM448" s="2" t="inlineStr">
        <is>
          <t>3</t>
        </is>
      </c>
      <c r="AN448" s="2" t="inlineStr">
        <is>
          <t/>
        </is>
      </c>
      <c r="AO448" t="inlineStr">
        <is>
          <t>tietyn varmennusorganisaation ylimmän varmentajan varmenne, jonka se on itse allekirjoittanut</t>
        </is>
      </c>
      <c r="AP448" s="2" t="inlineStr">
        <is>
          <t>certificat racine</t>
        </is>
      </c>
      <c r="AQ448" s="2" t="inlineStr">
        <is>
          <t>3</t>
        </is>
      </c>
      <c r="AR448" s="2" t="inlineStr">
        <is>
          <t/>
        </is>
      </c>
      <c r="AS448" t="inlineStr">
        <is>
          <t>en cryptographie et en sécurité informatique, certificat électronique non signé ou auto-signé qui identifie une autorité de certification (AC)</t>
        </is>
      </c>
      <c r="AT448" s="2" t="inlineStr">
        <is>
          <t>deimhniú fréimhe</t>
        </is>
      </c>
      <c r="AU448" s="2" t="inlineStr">
        <is>
          <t>3</t>
        </is>
      </c>
      <c r="AV448" s="2" t="inlineStr">
        <is>
          <t/>
        </is>
      </c>
      <c r="AW448" t="inlineStr">
        <is>
          <t/>
        </is>
      </c>
      <c r="AX448" t="inlineStr">
        <is>
          <t/>
        </is>
      </c>
      <c r="AY448" t="inlineStr">
        <is>
          <t/>
        </is>
      </c>
      <c r="AZ448" t="inlineStr">
        <is>
          <t/>
        </is>
      </c>
      <c r="BA448" t="inlineStr">
        <is>
          <t/>
        </is>
      </c>
      <c r="BB448" s="2" t="inlineStr">
        <is>
          <t>gyökértanúsítvány</t>
        </is>
      </c>
      <c r="BC448" s="2" t="inlineStr">
        <is>
          <t>3</t>
        </is>
      </c>
      <c r="BD448" s="2" t="inlineStr">
        <is>
          <t/>
        </is>
      </c>
      <c r="BE448" t="inlineStr">
        <is>
          <t>hitelesítési egység által aláírt, a saját nyilvános kulcsot igazoló tanúsítvány</t>
        </is>
      </c>
      <c r="BF448" s="2" t="inlineStr">
        <is>
          <t>certificato radice</t>
        </is>
      </c>
      <c r="BG448" s="2" t="inlineStr">
        <is>
          <t>3</t>
        </is>
      </c>
      <c r="BH448" s="2" t="inlineStr">
        <is>
          <t/>
        </is>
      </c>
      <c r="BI448" t="inlineStr">
        <is>
          <t>&lt;a href="https://iate.europa.eu/entry/result/3500877/en-it" target="_blank"&gt;certificato a chiave pubblica&lt;/a&gt; che identifica un’&lt;a href="https://iate.europa.eu/entry/result/2243252/en-it" target="_blank"&gt;autorità di certificazione radice&lt;/a&gt;</t>
        </is>
      </c>
      <c r="BJ448" s="2" t="inlineStr">
        <is>
          <t>pagrindinis pažymėjimas|
šakninis sertifikatas</t>
        </is>
      </c>
      <c r="BK448" s="2" t="inlineStr">
        <is>
          <t>2|
3</t>
        </is>
      </c>
      <c r="BL448" s="2" t="inlineStr">
        <is>
          <t xml:space="preserve">|
</t>
        </is>
      </c>
      <c r="BM448" t="inlineStr">
        <is>
          <t>pagrindinės sertifikavimo institucijos išduotas aukščiausio lygio skaitmeninis sertifikatas, kurio privatusis raktas naudojamas kitiems sertifikatams autentifikuoti</t>
        </is>
      </c>
      <c r="BN448" s="2" t="inlineStr">
        <is>
          <t>saknes sertifikāts</t>
        </is>
      </c>
      <c r="BO448" s="2" t="inlineStr">
        <is>
          <t>3</t>
        </is>
      </c>
      <c r="BP448" s="2" t="inlineStr">
        <is>
          <t/>
        </is>
      </c>
      <c r="BQ448" t="inlineStr">
        <is>
          <t/>
        </is>
      </c>
      <c r="BR448" s="2" t="inlineStr">
        <is>
          <t>ċertifikat root</t>
        </is>
      </c>
      <c r="BS448" s="2" t="inlineStr">
        <is>
          <t>3</t>
        </is>
      </c>
      <c r="BT448" s="2" t="inlineStr">
        <is>
          <t/>
        </is>
      </c>
      <c r="BU448" t="inlineStr">
        <is>
          <t>ċertifikat tal-kjavi pubblika li jidentifika awtorità taċ-ċertifikazzjoni root [ &lt;a href="/entry/result/2243252/all" id="ENTRY_TO_ENTRY_CONVERTER" target="_blank"&gt;IATE:2243252&lt;/a&gt; ]</t>
        </is>
      </c>
      <c r="BV448" s="2" t="inlineStr">
        <is>
          <t>rootcertificaat</t>
        </is>
      </c>
      <c r="BW448" s="2" t="inlineStr">
        <is>
          <t>3</t>
        </is>
      </c>
      <c r="BX448" s="2" t="inlineStr">
        <is>
          <t/>
        </is>
      </c>
      <c r="BY448" t="inlineStr">
        <is>
          <t>digitaal
 certificaat waarmee de betrouwbaarheid van alle door een
 certificaatautoriteit uitgegeven certificaten kan worden
 vastgesteld</t>
        </is>
      </c>
      <c r="BZ448" s="2" t="inlineStr">
        <is>
          <t>certyfikat głównego urzędu certyfikacji|
certyfikat root</t>
        </is>
      </c>
      <c r="CA448" s="2" t="inlineStr">
        <is>
          <t>3|
2</t>
        </is>
      </c>
      <c r="CB448" s="2" t="inlineStr">
        <is>
          <t xml:space="preserve">|
</t>
        </is>
      </c>
      <c r="CC448" t="inlineStr">
        <is>
          <t>certyfikat klucza publicznego [ &lt;a href="/entry/result/3500877/all" id="ENTRY_TO_ENTRY_CONVERTER" target="_blank"&gt;IATE:3500877&lt;/a&gt; ] wskazujący główny urząd certyfikacji [ &lt;a href="/entry/result/2243252/all" id="ENTRY_TO_ENTRY_CONVERTER" target="_blank"&gt;IATE:2243252&lt;/a&gt; ]</t>
        </is>
      </c>
      <c r="CD448" s="2" t="inlineStr">
        <is>
          <t>certificado de raiz</t>
        </is>
      </c>
      <c r="CE448" s="2" t="inlineStr">
        <is>
          <t>3</t>
        </is>
      </c>
      <c r="CF448" s="2" t="inlineStr">
        <is>
          <t/>
        </is>
      </c>
      <c r="CG448" t="inlineStr">
        <is>
          <t/>
        </is>
      </c>
      <c r="CH448" s="2" t="inlineStr">
        <is>
          <t>certificat rădăcină|
certificat CA rădăcină</t>
        </is>
      </c>
      <c r="CI448" s="2" t="inlineStr">
        <is>
          <t>3|
3</t>
        </is>
      </c>
      <c r="CJ448" s="2" t="inlineStr">
        <is>
          <t xml:space="preserve">|
</t>
        </is>
      </c>
      <c r="CK448" t="inlineStr">
        <is>
          <t>certificat self-signed care identifică emitentul de certificate (CA)</t>
        </is>
      </c>
      <c r="CL448" s="2" t="inlineStr">
        <is>
          <t>koreňový certifikát</t>
        </is>
      </c>
      <c r="CM448" s="2" t="inlineStr">
        <is>
          <t>3</t>
        </is>
      </c>
      <c r="CN448" s="2" t="inlineStr">
        <is>
          <t/>
        </is>
      </c>
      <c r="CO448" t="inlineStr">
        <is>
          <t>&lt;a href="https://iate.europa.eu/entry/result/3500877/sk" target="_blank"&gt;certifikát verejného kľúča&lt;/a&gt; &lt;a href="https://iate.europa.eu/entry/result/2243252/sk" target="_blank"&gt;koreňovej certifikačnej autority&lt;/a&gt;</t>
        </is>
      </c>
      <c r="CP448" s="2" t="inlineStr">
        <is>
          <t>korensko potrdilo</t>
        </is>
      </c>
      <c r="CQ448" s="2" t="inlineStr">
        <is>
          <t>3</t>
        </is>
      </c>
      <c r="CR448" s="2" t="inlineStr">
        <is>
          <t/>
        </is>
      </c>
      <c r="CS448" t="inlineStr">
        <is>
          <t>digitalno potrdilo, ki ga podpiše overitelj</t>
        </is>
      </c>
      <c r="CT448" s="2" t="inlineStr">
        <is>
          <t>rotcertifikat</t>
        </is>
      </c>
      <c r="CU448" s="2" t="inlineStr">
        <is>
          <t>3</t>
        </is>
      </c>
      <c r="CV448" s="2" t="inlineStr">
        <is>
          <t/>
        </is>
      </c>
      <c r="CW448" t="inlineStr">
        <is>
          <t/>
        </is>
      </c>
    </row>
    <row r="449">
      <c r="A449" s="1" t="str">
        <f>HYPERLINK("https://iate.europa.eu/entry/result/3503660/all", "3503660")</f>
        <v>3503660</v>
      </c>
      <c r="B449" t="inlineStr">
        <is>
          <t>EDUCATION AND COMMUNICATIONS</t>
        </is>
      </c>
      <c r="C449" t="inlineStr">
        <is>
          <t>EDUCATION AND COMMUNICATIONS|information technology and data processing</t>
        </is>
      </c>
      <c r="D449" t="inlineStr">
        <is>
          <t>yes</t>
        </is>
      </c>
      <c r="E449" t="inlineStr">
        <is>
          <t/>
        </is>
      </c>
      <c r="F449" s="2" t="inlineStr">
        <is>
          <t>криптографски модул</t>
        </is>
      </c>
      <c r="G449" s="2" t="inlineStr">
        <is>
          <t>3</t>
        </is>
      </c>
      <c r="H449" s="2" t="inlineStr">
        <is>
          <t/>
        </is>
      </c>
      <c r="I449" t="inlineStr">
        <is>
          <t>защитен компонент, базиран на хардуер, в който се генерират и/или съхраняват ключове, генерират се случайни числа и се подписват или криптират данни</t>
        </is>
      </c>
      <c r="J449" s="2" t="inlineStr">
        <is>
          <t>kryptografický modul</t>
        </is>
      </c>
      <c r="K449" s="2" t="inlineStr">
        <is>
          <t>3</t>
        </is>
      </c>
      <c r="L449" s="2" t="inlineStr">
        <is>
          <t/>
        </is>
      </c>
      <c r="M449" t="inlineStr">
        <is>
          <t/>
        </is>
      </c>
      <c r="N449" s="2" t="inlineStr">
        <is>
          <t>kryptografisk modul</t>
        </is>
      </c>
      <c r="O449" s="2" t="inlineStr">
        <is>
          <t>3</t>
        </is>
      </c>
      <c r="P449" s="2" t="inlineStr">
        <is>
          <t/>
        </is>
      </c>
      <c r="Q449" t="inlineStr">
        <is>
          <t/>
        </is>
      </c>
      <c r="R449" s="2" t="inlineStr">
        <is>
          <t>Kryptomodul</t>
        </is>
      </c>
      <c r="S449" s="2" t="inlineStr">
        <is>
          <t>3</t>
        </is>
      </c>
      <c r="T449" s="2" t="inlineStr">
        <is>
          <t/>
        </is>
      </c>
      <c r="U449" t="inlineStr">
        <is>
          <t/>
        </is>
      </c>
      <c r="V449" s="2" t="inlineStr">
        <is>
          <t>κρυπτογραφικό δομοστοιχείο</t>
        </is>
      </c>
      <c r="W449" s="2" t="inlineStr">
        <is>
          <t>3</t>
        </is>
      </c>
      <c r="X449" s="2" t="inlineStr">
        <is>
          <t/>
        </is>
      </c>
      <c r="Y449" t="inlineStr">
        <is>
          <t>Ασφαλές στοιχείο που βασίζεται σε υλισμικό, στο πλαίσιο του οποίου δημιουργούνται και/ή αποθηκεύονται κλειδιά, δημιουργούνται τυχαίοι αριθμοί και υπογράφονται ή κρυπτογραφούνται δεδομένα.</t>
        </is>
      </c>
      <c r="Z449" s="2" t="inlineStr">
        <is>
          <t>cryptographic module|
cryptomodule|
crypto module</t>
        </is>
      </c>
      <c r="AA449" s="2" t="inlineStr">
        <is>
          <t>3|
1|
1</t>
        </is>
      </c>
      <c r="AB449" s="2" t="inlineStr">
        <is>
          <t xml:space="preserve">|
|
</t>
        </is>
      </c>
      <c r="AC449" t="inlineStr">
        <is>
          <t>any combination of hardware, firmware or software that implements cryptographic functions such as encryption, decryption, digital signatures, authentication techniques and random number generation</t>
        </is>
      </c>
      <c r="AD449" s="2" t="inlineStr">
        <is>
          <t>módulo criptográfico</t>
        </is>
      </c>
      <c r="AE449" s="2" t="inlineStr">
        <is>
          <t>3</t>
        </is>
      </c>
      <c r="AF449" s="2" t="inlineStr">
        <is>
          <t/>
        </is>
      </c>
      <c r="AG449" t="inlineStr">
        <is>
          <t>Parte de un equipo de cifra electrónico, en general con protecciones físicas y lógicas, que contiene la implementación del algoritmo y/o las memorias de claves.</t>
        </is>
      </c>
      <c r="AH449" s="2" t="inlineStr">
        <is>
          <t>krüptomoodul</t>
        </is>
      </c>
      <c r="AI449" s="2" t="inlineStr">
        <is>
          <t>3</t>
        </is>
      </c>
      <c r="AJ449" s="2" t="inlineStr">
        <is>
          <t/>
        </is>
      </c>
      <c r="AK449" t="inlineStr">
        <is>
          <t>vahend, milles täidetakse krüptograafilisi funktsioone, näiteks krüpteerimist, autentimist, võtme genereerimist</t>
        </is>
      </c>
      <c r="AL449" s="2" t="inlineStr">
        <is>
          <t>salausmoduuli</t>
        </is>
      </c>
      <c r="AM449" s="2" t="inlineStr">
        <is>
          <t>3</t>
        </is>
      </c>
      <c r="AN449" s="2" t="inlineStr">
        <is>
          <t/>
        </is>
      </c>
      <c r="AO449" t="inlineStr">
        <is>
          <t/>
        </is>
      </c>
      <c r="AP449" s="2" t="inlineStr">
        <is>
          <t>module cryptographique</t>
        </is>
      </c>
      <c r="AQ449" s="2" t="inlineStr">
        <is>
          <t>2</t>
        </is>
      </c>
      <c r="AR449" s="2" t="inlineStr">
        <is>
          <t/>
        </is>
      </c>
      <c r="AS449" t="inlineStr">
        <is>
          <t/>
        </is>
      </c>
      <c r="AT449" s="2" t="inlineStr">
        <is>
          <t>modúl cripteagrafach</t>
        </is>
      </c>
      <c r="AU449" s="2" t="inlineStr">
        <is>
          <t>3</t>
        </is>
      </c>
      <c r="AV449" s="2" t="inlineStr">
        <is>
          <t/>
        </is>
      </c>
      <c r="AW449" t="inlineStr">
        <is>
          <t/>
        </is>
      </c>
      <c r="AX449" t="inlineStr">
        <is>
          <t/>
        </is>
      </c>
      <c r="AY449" t="inlineStr">
        <is>
          <t/>
        </is>
      </c>
      <c r="AZ449" t="inlineStr">
        <is>
          <t/>
        </is>
      </c>
      <c r="BA449" t="inlineStr">
        <is>
          <t/>
        </is>
      </c>
      <c r="BB449" s="2" t="inlineStr">
        <is>
          <t>kriptográfiai modul</t>
        </is>
      </c>
      <c r="BC449" s="2" t="inlineStr">
        <is>
          <t>3</t>
        </is>
      </c>
      <c r="BD449" s="2" t="inlineStr">
        <is>
          <t/>
        </is>
      </c>
      <c r="BE449" t="inlineStr">
        <is>
          <t>olyan hardver, firmware vagy szoftver, amely titkosítást, visszafejtést, digitális aláírást, hitelesítést, véletlenszerű számgenerálást és egyéb kriptográfiai funkciókat tesz lehetővé</t>
        </is>
      </c>
      <c r="BF449" s="2" t="inlineStr">
        <is>
          <t>modulo crittografico</t>
        </is>
      </c>
      <c r="BG449" s="2" t="inlineStr">
        <is>
          <t>3</t>
        </is>
      </c>
      <c r="BH449" s="2" t="inlineStr">
        <is>
          <t/>
        </is>
      </c>
      <c r="BI449" t="inlineStr">
        <is>
          <t>elemento hardware, firmware o software sicuro in cui vengono applicate funzioni crittografiche, generate e/o conservate chiavi, generati numeri casuali e firmati, cifrati o decifrati dati</t>
        </is>
      </c>
      <c r="BJ449" s="2" t="inlineStr">
        <is>
          <t>kriptografinis modulis</t>
        </is>
      </c>
      <c r="BK449" s="2" t="inlineStr">
        <is>
          <t>3</t>
        </is>
      </c>
      <c r="BL449" s="2" t="inlineStr">
        <is>
          <t/>
        </is>
      </c>
      <c r="BM449" t="inlineStr">
        <is>
          <t>saugus aparatinės įrangos elementas, kuriame generuojami ir (arba) saugomi raktai, generuojami atsitiktiniai skaičiai ir pasirašomi arba užšifruojami duomenys</t>
        </is>
      </c>
      <c r="BN449" s="2" t="inlineStr">
        <is>
          <t>kriptogrāfisks modulis</t>
        </is>
      </c>
      <c r="BO449" s="2" t="inlineStr">
        <is>
          <t>2</t>
        </is>
      </c>
      <c r="BP449" s="2" t="inlineStr">
        <is>
          <t/>
        </is>
      </c>
      <c r="BQ449" t="inlineStr">
        <is>
          <t/>
        </is>
      </c>
      <c r="BR449" s="2" t="inlineStr">
        <is>
          <t>modulu kriptografiku</t>
        </is>
      </c>
      <c r="BS449" s="2" t="inlineStr">
        <is>
          <t>3</t>
        </is>
      </c>
      <c r="BT449" s="2" t="inlineStr">
        <is>
          <t/>
        </is>
      </c>
      <c r="BU449" t="inlineStr">
        <is>
          <t>kwalunkwe kombinazzjoni ta' hardware, firmware jew software li timplimenta funzjonijiet kriptografiċi bħall-kriptaġġ, id-dekriptaġġ, il-firem diġitali, it-tekniki tal-awtentikazzjoni u l-ġenerazzjoni aleatorja tan-numri</t>
        </is>
      </c>
      <c r="BV449" s="2" t="inlineStr">
        <is>
          <t>cryptografische module</t>
        </is>
      </c>
      <c r="BW449" s="2" t="inlineStr">
        <is>
          <t>3</t>
        </is>
      </c>
      <c r="BX449" s="2" t="inlineStr">
        <is>
          <t/>
        </is>
      </c>
      <c r="BY449" t="inlineStr">
        <is>
          <t>combinatie
 van hardware, software en/of firmware waarmee cryptografische functies en processen
 worden geïmplementeerd</t>
        </is>
      </c>
      <c r="BZ449" s="2" t="inlineStr">
        <is>
          <t>moduł kryptograficzny</t>
        </is>
      </c>
      <c r="CA449" s="2" t="inlineStr">
        <is>
          <t>3</t>
        </is>
      </c>
      <c r="CB449" s="2" t="inlineStr">
        <is>
          <t/>
        </is>
      </c>
      <c r="CC449" t="inlineStr">
        <is>
          <t>&lt;div&gt;
 zestaw składający się ze sprzętu, oprogramowania, mikrokodu lub ich określona kombinacja, realizujące operacje lub procesy kryptograficzne (obejmujące szyfrowanie i deszyfrowanie wykonywane w obszarze kryptograficznym tego modułu)&lt;/div&gt;</t>
        </is>
      </c>
      <c r="CD449" s="2" t="inlineStr">
        <is>
          <t>módulo criptográfico</t>
        </is>
      </c>
      <c r="CE449" s="2" t="inlineStr">
        <is>
          <t>3</t>
        </is>
      </c>
      <c r="CF449" s="2" t="inlineStr">
        <is>
          <t/>
        </is>
      </c>
      <c r="CG449" t="inlineStr">
        <is>
          <t/>
        </is>
      </c>
      <c r="CH449" s="2" t="inlineStr">
        <is>
          <t>modul criptografic</t>
        </is>
      </c>
      <c r="CI449" s="2" t="inlineStr">
        <is>
          <t>3</t>
        </is>
      </c>
      <c r="CJ449" s="2" t="inlineStr">
        <is>
          <t/>
        </is>
      </c>
      <c r="CK449" t="inlineStr">
        <is>
          <t>ansamblu format din componente hardware, software şi/sau firmware care implementează cel puţin un mecanism criptografic</t>
        </is>
      </c>
      <c r="CL449" s="2" t="inlineStr">
        <is>
          <t>kryptografický modul</t>
        </is>
      </c>
      <c r="CM449" s="2" t="inlineStr">
        <is>
          <t>3</t>
        </is>
      </c>
      <c r="CN449" s="2" t="inlineStr">
        <is>
          <t/>
        </is>
      </c>
      <c r="CO449" t="inlineStr">
        <is>
          <t>akákoľvek kombinácia hardvéru, firmvéru a softvéru, ktorá vykonáva kryptografické funkcie ako šifrovanie, dešifrovanie , elektronické podpisovanie, autentifikáciu a generovanie náhodných čísel</t>
        </is>
      </c>
      <c r="CP449" s="2" t="inlineStr">
        <is>
          <t>kriptografski modul</t>
        </is>
      </c>
      <c r="CQ449" s="2" t="inlineStr">
        <is>
          <t>3</t>
        </is>
      </c>
      <c r="CR449" s="2" t="inlineStr">
        <is>
          <t/>
        </is>
      </c>
      <c r="CS449" t="inlineStr">
        <is>
          <t/>
        </is>
      </c>
      <c r="CT449" s="2" t="inlineStr">
        <is>
          <t>kryptografisk modul</t>
        </is>
      </c>
      <c r="CU449" s="2" t="inlineStr">
        <is>
          <t>3</t>
        </is>
      </c>
      <c r="CV449" s="2" t="inlineStr">
        <is>
          <t/>
        </is>
      </c>
      <c r="CW449" t="inlineStr">
        <is>
          <t/>
        </is>
      </c>
    </row>
    <row r="450">
      <c r="A450" s="1" t="str">
        <f>HYPERLINK("https://iate.europa.eu/entry/result/3504130/all", "3504130")</f>
        <v>3504130</v>
      </c>
      <c r="B450" t="inlineStr">
        <is>
          <t>EDUCATION AND COMMUNICATIONS</t>
        </is>
      </c>
      <c r="C450" t="inlineStr">
        <is>
          <t>EDUCATION AND COMMUNICATIONS|information technology and data processing</t>
        </is>
      </c>
      <c r="D450" t="inlineStr">
        <is>
          <t>yes</t>
        </is>
      </c>
      <c r="E450" t="inlineStr">
        <is>
          <t/>
        </is>
      </c>
      <c r="F450" s="2" t="inlineStr">
        <is>
          <t>повторно въвеждане на ключ</t>
        </is>
      </c>
      <c r="G450" s="2" t="inlineStr">
        <is>
          <t>3</t>
        </is>
      </c>
      <c r="H450" s="2" t="inlineStr">
        <is>
          <t/>
        </is>
      </c>
      <c r="I450" t="inlineStr">
        <is>
          <t/>
        </is>
      </c>
      <c r="J450" s="2" t="inlineStr">
        <is>
          <t>změna klíče</t>
        </is>
      </c>
      <c r="K450" s="2" t="inlineStr">
        <is>
          <t>3</t>
        </is>
      </c>
      <c r="L450" s="2" t="inlineStr">
        <is>
          <t/>
        </is>
      </c>
      <c r="M450" t="inlineStr">
        <is>
          <t>proces nahrazení šifrovacího klíče používaného v rámci šifrované komunikační relace klíčem novým, aby se omezil objem dat šifrovaných stejným klíčem nebo doba, po kterou se používá jeden šifrovací klíč</t>
        </is>
      </c>
      <c r="N450" s="2" t="inlineStr">
        <is>
          <t>tildeling af nye nøgler|
nøgleregenerering</t>
        </is>
      </c>
      <c r="O450" s="2" t="inlineStr">
        <is>
          <t>2|
3</t>
        </is>
      </c>
      <c r="P450" s="2" t="inlineStr">
        <is>
          <t xml:space="preserve">|
</t>
        </is>
      </c>
      <c r="Q450" t="inlineStr">
        <is>
          <t/>
        </is>
      </c>
      <c r="R450" s="2" t="inlineStr">
        <is>
          <t>Schlüsselerneuerung</t>
        </is>
      </c>
      <c r="S450" s="2" t="inlineStr">
        <is>
          <t>3</t>
        </is>
      </c>
      <c r="T450" s="2" t="inlineStr">
        <is>
          <t/>
        </is>
      </c>
      <c r="U450" t="inlineStr">
        <is>
          <t/>
        </is>
      </c>
      <c r="V450" s="2" t="inlineStr">
        <is>
          <t>επανέκδοση κλειδιού</t>
        </is>
      </c>
      <c r="W450" s="2" t="inlineStr">
        <is>
          <t>3</t>
        </is>
      </c>
      <c r="X450" s="2" t="inlineStr">
        <is>
          <t/>
        </is>
      </c>
      <c r="Y450" t="inlineStr">
        <is>
          <t/>
        </is>
      </c>
      <c r="Z450" s="2" t="inlineStr">
        <is>
          <t>re-key|
rekeying</t>
        </is>
      </c>
      <c r="AA450" s="2" t="inlineStr">
        <is>
          <t>3|
3</t>
        </is>
      </c>
      <c r="AB450" s="2" t="inlineStr">
        <is>
          <t xml:space="preserve">|
</t>
        </is>
      </c>
      <c r="AC450" t="inlineStr">
        <is>
          <t>changing the session key —the encryption key of an 
&lt;i&gt;ongoing&lt;/i&gt; communication—in order to limit the amount of data encrypted with the same key</t>
        </is>
      </c>
      <c r="AD450" s="2" t="inlineStr">
        <is>
          <t>cambio de clave|
redigitación de clave</t>
        </is>
      </c>
      <c r="AE450" s="2" t="inlineStr">
        <is>
          <t>3|
3</t>
        </is>
      </c>
      <c r="AF450" s="2" t="inlineStr">
        <is>
          <t xml:space="preserve">|
</t>
        </is>
      </c>
      <c r="AG450" t="inlineStr">
        <is>
          <t>Cambio de la clave de un sistema criptográfico.</t>
        </is>
      </c>
      <c r="AH450" s="2" t="inlineStr">
        <is>
          <t>võtmeuuendus</t>
        </is>
      </c>
      <c r="AI450" s="2" t="inlineStr">
        <is>
          <t>3</t>
        </is>
      </c>
      <c r="AJ450" s="2" t="inlineStr">
        <is>
          <t/>
        </is>
      </c>
      <c r="AK450" t="inlineStr">
        <is>
          <t>ühisvõtme ja võib-olla ka võtmekaitsevõtme uuendamise ja uuesti väljastamise protsess võtmekeskuses</t>
        </is>
      </c>
      <c r="AL450" s="2" t="inlineStr">
        <is>
          <t>avainten uudelleenluonti</t>
        </is>
      </c>
      <c r="AM450" s="2" t="inlineStr">
        <is>
          <t>3</t>
        </is>
      </c>
      <c r="AN450" s="2" t="inlineStr">
        <is>
          <t/>
        </is>
      </c>
      <c r="AO450" t="inlineStr">
        <is>
          <t>istuntoavaimen eli tietoliikenteen aikana käytettävän salausavaimen vaihtaminen samalla avaimella salatun tietomäärän rajoittamiseksi</t>
        </is>
      </c>
      <c r="AP450" s="2" t="inlineStr">
        <is>
          <t>remplacement de clé|
renouvellement de clé|
modification de clé</t>
        </is>
      </c>
      <c r="AQ450" s="2" t="inlineStr">
        <is>
          <t>3|
2|
2</t>
        </is>
      </c>
      <c r="AR450" s="2" t="inlineStr">
        <is>
          <t xml:space="preserve">|
|
</t>
        </is>
      </c>
      <c r="AS450" t="inlineStr">
        <is>
          <t/>
        </is>
      </c>
      <c r="AT450" s="2" t="inlineStr">
        <is>
          <t>atheochrú</t>
        </is>
      </c>
      <c r="AU450" s="2" t="inlineStr">
        <is>
          <t>3</t>
        </is>
      </c>
      <c r="AV450" s="2" t="inlineStr">
        <is>
          <t/>
        </is>
      </c>
      <c r="AW450" t="inlineStr">
        <is>
          <t/>
        </is>
      </c>
      <c r="AX450" t="inlineStr">
        <is>
          <t/>
        </is>
      </c>
      <c r="AY450" t="inlineStr">
        <is>
          <t/>
        </is>
      </c>
      <c r="AZ450" t="inlineStr">
        <is>
          <t/>
        </is>
      </c>
      <c r="BA450" t="inlineStr">
        <is>
          <t/>
        </is>
      </c>
      <c r="BB450" s="2" t="inlineStr">
        <is>
          <t>kulcsmegújítás</t>
        </is>
      </c>
      <c r="BC450" s="2" t="inlineStr">
        <is>
          <t>3</t>
        </is>
      </c>
      <c r="BD450" s="2" t="inlineStr">
        <is>
          <t/>
        </is>
      </c>
      <c r="BE450" t="inlineStr">
        <is>
          <t>kimenő, folyamatban lévő kommunikáció során a munkamenethez tartozó kulcs megváltoztatása annak érdekében, hogy az adatok ne ugyanazzal a kulccsal menjenek ki</t>
        </is>
      </c>
      <c r="BF450" s="2" t="inlineStr">
        <is>
          <t>riassegnazione delle chiavi|
re-keying</t>
        </is>
      </c>
      <c r="BG450" s="2" t="inlineStr">
        <is>
          <t>3|
3</t>
        </is>
      </c>
      <c r="BH450" s="2" t="inlineStr">
        <is>
          <t>|
preferred</t>
        </is>
      </c>
      <c r="BI450" t="inlineStr">
        <is>
          <t>riassegnazione di chiavi di cifratura durante una comunicazione tra molti utenti per evitare che troppi dati cifrati siano attribuiti a una sola chiave</t>
        </is>
      </c>
      <c r="BJ450" s="2" t="inlineStr">
        <is>
          <t>rakto keitimas</t>
        </is>
      </c>
      <c r="BK450" s="2" t="inlineStr">
        <is>
          <t>3</t>
        </is>
      </c>
      <c r="BL450" s="2" t="inlineStr">
        <is>
          <t/>
        </is>
      </c>
      <c r="BM450" t="inlineStr">
        <is>
          <t>šifravimo rakto pakeitimas, siekiant apriboti duomenų, užšifruotų naudojant tą patį raktą, kiekį</t>
        </is>
      </c>
      <c r="BN450" s="2" t="inlineStr">
        <is>
          <t>atslēgas atjaunošana</t>
        </is>
      </c>
      <c r="BO450" s="2" t="inlineStr">
        <is>
          <t>2</t>
        </is>
      </c>
      <c r="BP450" s="2" t="inlineStr">
        <is>
          <t/>
        </is>
      </c>
      <c r="BQ450" t="inlineStr">
        <is>
          <t>sesijas šifrēšanas atslēgas nomaiņa, lai ierobežotu ar vienu un to pašu atslēgu šifrētu datu apjomu</t>
        </is>
      </c>
      <c r="BR450" s="2" t="inlineStr">
        <is>
          <t>rikjavar</t>
        </is>
      </c>
      <c r="BS450" s="2" t="inlineStr">
        <is>
          <t>3</t>
        </is>
      </c>
      <c r="BT450" s="2" t="inlineStr">
        <is>
          <t/>
        </is>
      </c>
      <c r="BU450" t="inlineStr">
        <is>
          <t>bidla fil-kjavi tas-sessjoni - il-kjavi tal-kriptaġġ ta' komunikazzjoni attwali - sabiex jiġi limitat l-ammont ta' 
&lt;i&gt;data &lt;/i&gt;kriptat bl-istess kjavi</t>
        </is>
      </c>
      <c r="BV450" s="2" t="inlineStr">
        <is>
          <t>rekeying</t>
        </is>
      </c>
      <c r="BW450" s="2" t="inlineStr">
        <is>
          <t>3</t>
        </is>
      </c>
      <c r="BX450" s="2" t="inlineStr">
        <is>
          <t/>
        </is>
      </c>
      <c r="BY450" t="inlineStr">
        <is>
          <t>communicatiebeveiligingstechniek
 waarbij de voor versleuteling gebruikte sleutel steeds wordt gewijzigd</t>
        </is>
      </c>
      <c r="BZ450" s="2" t="inlineStr">
        <is>
          <t>zmiana klucza sesji|
zmiana klucza</t>
        </is>
      </c>
      <c r="CA450" s="2" t="inlineStr">
        <is>
          <t>3|
3</t>
        </is>
      </c>
      <c r="CB450" s="2" t="inlineStr">
        <is>
          <t xml:space="preserve">|
</t>
        </is>
      </c>
      <c r="CC450" t="inlineStr">
        <is>
          <t/>
        </is>
      </c>
      <c r="CD450" s="2" t="inlineStr">
        <is>
          <t>recriação da chave</t>
        </is>
      </c>
      <c r="CE450" s="2" t="inlineStr">
        <is>
          <t>3</t>
        </is>
      </c>
      <c r="CF450" s="2" t="inlineStr">
        <is>
          <t/>
        </is>
      </c>
      <c r="CG450" t="inlineStr">
        <is>
          <t>&lt;div&gt;
 Processo de modificação da chave de sessão (chave encriptada de uma comunicação em curso) após o envio de um determinado volume de dados num determinado período de tempo de forma a limitar a quantidade de dados encriptados com a mesma chave. &lt;/div&gt;</t>
        </is>
      </c>
      <c r="CH450" s="2" t="inlineStr">
        <is>
          <t>schimbare a cheii de criptare|
schimbare a cheii</t>
        </is>
      </c>
      <c r="CI450" s="2" t="inlineStr">
        <is>
          <t>3|
3</t>
        </is>
      </c>
      <c r="CJ450" s="2" t="inlineStr">
        <is>
          <t xml:space="preserve">|
</t>
        </is>
      </c>
      <c r="CK450" t="inlineStr">
        <is>
          <t/>
        </is>
      </c>
      <c r="CL450" s="2" t="inlineStr">
        <is>
          <t>prekľúčovanie</t>
        </is>
      </c>
      <c r="CM450" s="2" t="inlineStr">
        <is>
          <t>2</t>
        </is>
      </c>
      <c r="CN450" s="2" t="inlineStr">
        <is>
          <t/>
        </is>
      </c>
      <c r="CO450" t="inlineStr">
        <is>
          <t>zmena šifrovacieho kľúča prebiehajúcej komunikácie s cieľom obmedziť množstvo údajov zašifrovaných jedným a tým istým kľúčom</t>
        </is>
      </c>
      <c r="CP450" s="2" t="inlineStr">
        <is>
          <t>ponovna določitev ključa</t>
        </is>
      </c>
      <c r="CQ450" s="2" t="inlineStr">
        <is>
          <t>3</t>
        </is>
      </c>
      <c r="CR450" s="2" t="inlineStr">
        <is>
          <t/>
        </is>
      </c>
      <c r="CS450" t="inlineStr">
        <is>
          <t/>
        </is>
      </c>
      <c r="CT450" s="2" t="inlineStr">
        <is>
          <t>byte av nycklar</t>
        </is>
      </c>
      <c r="CU450" s="2" t="inlineStr">
        <is>
          <t>2</t>
        </is>
      </c>
      <c r="CV450" s="2" t="inlineStr">
        <is>
          <t/>
        </is>
      </c>
      <c r="CW450" t="inlineStr">
        <is>
          <t/>
        </is>
      </c>
    </row>
    <row r="451">
      <c r="A451" s="1" t="str">
        <f>HYPERLINK("https://iate.europa.eu/entry/result/3516463/all", "3516463")</f>
        <v>3516463</v>
      </c>
      <c r="B451" t="inlineStr">
        <is>
          <t>EDUCATION AND COMMUNICATIONS</t>
        </is>
      </c>
      <c r="C451" t="inlineStr">
        <is>
          <t>EDUCATION AND COMMUNICATIONS|information and information processing</t>
        </is>
      </c>
      <c r="D451" t="inlineStr">
        <is>
          <t>yes</t>
        </is>
      </c>
      <c r="E451" t="inlineStr">
        <is>
          <t/>
        </is>
      </c>
      <c r="F451" s="2" t="inlineStr">
        <is>
          <t>кийлогър</t>
        </is>
      </c>
      <c r="G451" s="2" t="inlineStr">
        <is>
          <t>3</t>
        </is>
      </c>
      <c r="H451" s="2" t="inlineStr">
        <is>
          <t/>
        </is>
      </c>
      <c r="I451" t="inlineStr">
        <is>
          <t/>
        </is>
      </c>
      <c r="J451" s="2" t="inlineStr">
        <is>
          <t>keylogger|
program zaznamenávající stisknuté klávesy</t>
        </is>
      </c>
      <c r="K451" s="2" t="inlineStr">
        <is>
          <t>3|
3</t>
        </is>
      </c>
      <c r="L451" s="2" t="inlineStr">
        <is>
          <t xml:space="preserve">|
</t>
        </is>
      </c>
      <c r="M451" t="inlineStr">
        <is>
          <t>speciální skrytě běžící program, jenž zaznamenává stisknuté klávesy a slouží například k získání přístupových hesel, která poté předává útočníkovi</t>
        </is>
      </c>
      <c r="N451" s="2" t="inlineStr">
        <is>
          <t>tastaturlogger|
keylogger</t>
        </is>
      </c>
      <c r="O451" s="2" t="inlineStr">
        <is>
          <t>3|
3</t>
        </is>
      </c>
      <c r="P451" s="2" t="inlineStr">
        <is>
          <t xml:space="preserve">|
</t>
        </is>
      </c>
      <c r="Q451" t="inlineStr">
        <is>
          <t/>
        </is>
      </c>
      <c r="R451" s="2" t="inlineStr">
        <is>
          <t>Keylogger</t>
        </is>
      </c>
      <c r="S451" s="2" t="inlineStr">
        <is>
          <t>3</t>
        </is>
      </c>
      <c r="T451" s="2" t="inlineStr">
        <is>
          <t/>
        </is>
      </c>
      <c r="U451" t="inlineStr">
        <is>
          <t>Software oder eine Hardware, die in der Lage ist, die Tastatureingaben eines Users auf einem Rechner zu protokollieren</t>
        </is>
      </c>
      <c r="V451" s="2" t="inlineStr">
        <is>
          <t>καταγραφέας πληκτρολογίου|
καταγραφέας πληκτρολόγησης</t>
        </is>
      </c>
      <c r="W451" s="2" t="inlineStr">
        <is>
          <t>3|
3</t>
        </is>
      </c>
      <c r="X451" s="2" t="inlineStr">
        <is>
          <t>|
preferred</t>
        </is>
      </c>
      <c r="Y451" t="inlineStr">
        <is>
          <t>πρόγραμμα σχεδιασμένο για εν κρυπτώ καταγραφή πληροφοριών σχετικά με τα πλήκτρα που πατάει ο χρήστης</t>
        </is>
      </c>
      <c r="Z451" s="2" t="inlineStr">
        <is>
          <t>keylogger</t>
        </is>
      </c>
      <c r="AA451" s="2" t="inlineStr">
        <is>
          <t>3</t>
        </is>
      </c>
      <c r="AB451" s="2" t="inlineStr">
        <is>
          <t/>
        </is>
      </c>
      <c r="AC451" t="inlineStr">
        <is>
          <t>software program or hardware device that records all keystrokes on a computer keyboard, used either overtly as a surveillance tool or covertly as spyware</t>
        </is>
      </c>
      <c r="AD451" s="2" t="inlineStr">
        <is>
          <t>captura del teclado</t>
        </is>
      </c>
      <c r="AE451" s="2" t="inlineStr">
        <is>
          <t>3</t>
        </is>
      </c>
      <c r="AF451" s="2" t="inlineStr">
        <is>
          <t/>
        </is>
      </c>
      <c r="AG451" t="inlineStr">
        <is>
          <t>Tipo de troyano que se caracteriza por capturar y almacenar las pulsaciones efectuadas sobre el teclado para posteriormente enviar esta información a un atacante, que la puede utilizar en su propio provecho.</t>
        </is>
      </c>
      <c r="AH451" s="2" t="inlineStr">
        <is>
          <t>klahviloger|
klahvinuhk</t>
        </is>
      </c>
      <c r="AI451" s="2" t="inlineStr">
        <is>
          <t>3|
3</t>
        </is>
      </c>
      <c r="AJ451" s="2" t="inlineStr">
        <is>
          <t xml:space="preserve">|
</t>
        </is>
      </c>
      <c r="AK451" t="inlineStr">
        <is>
          <t>liik nuhkvara: &lt;div&gt;- talletab salaja kasutaja klahvivajutusi ja ka muid sisestustoiminguid&lt;/div&gt;</t>
        </is>
      </c>
      <c r="AL451" s="2" t="inlineStr">
        <is>
          <t>näppäimistökaappari|
näppäimistön kaappari</t>
        </is>
      </c>
      <c r="AM451" s="2" t="inlineStr">
        <is>
          <t>3|
3</t>
        </is>
      </c>
      <c r="AN451" s="2" t="inlineStr">
        <is>
          <t xml:space="preserve">|
</t>
        </is>
      </c>
      <c r="AO451" t="inlineStr">
        <is>
          <t>ohjelma tai laite, joka rekisteröi (useimmiten salassa) jokaisen näppäimistön painalluksen</t>
        </is>
      </c>
      <c r="AP451" s="2" t="inlineStr">
        <is>
          <t>enregistreur de frappe</t>
        </is>
      </c>
      <c r="AQ451" s="2" t="inlineStr">
        <is>
          <t>3</t>
        </is>
      </c>
      <c r="AR451" s="2" t="inlineStr">
        <is>
          <t/>
        </is>
      </c>
      <c r="AS451" t="inlineStr">
        <is>
          <t>dispositif conçu pour enregistrer la succession des frappes effectuées par un utilisateur sur un clavier, qui peut être un programme malveillant, qui opère à l'insu de l'utilisateur et permet, par exemple, de connaître son mot de passe</t>
        </is>
      </c>
      <c r="AT451" s="2" t="inlineStr">
        <is>
          <t>eochairlogálaí</t>
        </is>
      </c>
      <c r="AU451" s="2" t="inlineStr">
        <is>
          <t>3</t>
        </is>
      </c>
      <c r="AV451" s="2" t="inlineStr">
        <is>
          <t/>
        </is>
      </c>
      <c r="AW451" t="inlineStr">
        <is>
          <t/>
        </is>
      </c>
      <c r="AX451" t="inlineStr">
        <is>
          <t/>
        </is>
      </c>
      <c r="AY451" t="inlineStr">
        <is>
          <t/>
        </is>
      </c>
      <c r="AZ451" t="inlineStr">
        <is>
          <t/>
        </is>
      </c>
      <c r="BA451" t="inlineStr">
        <is>
          <t/>
        </is>
      </c>
      <c r="BB451" s="2" t="inlineStr">
        <is>
          <t>billentyűzetnaplózó|
billentyűzetfigyelő</t>
        </is>
      </c>
      <c r="BC451" s="2" t="inlineStr">
        <is>
          <t>3|
3</t>
        </is>
      </c>
      <c r="BD451" s="2" t="inlineStr">
        <is>
          <t xml:space="preserve">|
</t>
        </is>
      </c>
      <c r="BE451" t="inlineStr">
        <is>
          <t>a felhasználó által begépelt karaktereket rögzítő hardver vagy szoftver</t>
        </is>
      </c>
      <c r="BF451" s="2" t="inlineStr">
        <is>
          <t>keylogger</t>
        </is>
      </c>
      <c r="BG451" s="2" t="inlineStr">
        <is>
          <t>3</t>
        </is>
      </c>
      <c r="BH451" s="2" t="inlineStr">
        <is>
          <t/>
        </is>
      </c>
      <c r="BI451" t="inlineStr">
        <is>
          <t>programma software o dispositivo hardware che permette di intercettare tutto ciò che viene digitato sulla tastiera di un computer, sia apertamente per recuperare dati o verificare chi ha usato una postazione sia di nnascosto per spiare</t>
        </is>
      </c>
      <c r="BJ451" s="2" t="inlineStr">
        <is>
          <t>klavišų žvalgyklė|
klavišų paspaudimus registruojanti priemonė</t>
        </is>
      </c>
      <c r="BK451" s="2" t="inlineStr">
        <is>
          <t>2|
3</t>
        </is>
      </c>
      <c r="BL451" s="2" t="inlineStr">
        <is>
          <t xml:space="preserve">|
</t>
        </is>
      </c>
      <c r="BM451" t="inlineStr">
        <is>
          <t>kompiuterio programa, fiksuojanti visus vartotojo klaviatūros paspaudimus ir sauganti šią informaciją tam tikrame faile</t>
        </is>
      </c>
      <c r="BN451" s="2" t="inlineStr">
        <is>
          <t>taustiņspiedienu reģistrētājs</t>
        </is>
      </c>
      <c r="BO451" s="2" t="inlineStr">
        <is>
          <t>2</t>
        </is>
      </c>
      <c r="BP451" s="2" t="inlineStr">
        <is>
          <t/>
        </is>
      </c>
      <c r="BQ451" t="inlineStr">
        <is>
          <t/>
        </is>
      </c>
      <c r="BR451" s="2" t="inlineStr">
        <is>
          <t>keylogger</t>
        </is>
      </c>
      <c r="BS451" s="2" t="inlineStr">
        <is>
          <t>3</t>
        </is>
      </c>
      <c r="BT451" s="2" t="inlineStr">
        <is>
          <t/>
        </is>
      </c>
      <c r="BU451" t="inlineStr">
        <is>
          <t>programm tas-software jew apparat tal-hardware li jirreġistra d-daqqiet kollha fuq tastiera tal-kompjuter, li jintuża kemm bid-dieher bħala għodda ta' sorveljanza jew bil-moħbi bħala spyware</t>
        </is>
      </c>
      <c r="BV451" s="2" t="inlineStr">
        <is>
          <t>toetsenlogger|
keylogger</t>
        </is>
      </c>
      <c r="BW451" s="2" t="inlineStr">
        <is>
          <t>2|
3</t>
        </is>
      </c>
      <c r="BX451" s="2" t="inlineStr">
        <is>
          <t xml:space="preserve">|
</t>
        </is>
      </c>
      <c r="BY451" t="inlineStr">
        <is>
          <t>programma of apparaat dat toetsaanslagen afleest en in een logbestand opslaat</t>
        </is>
      </c>
      <c r="BZ451" s="2" t="inlineStr">
        <is>
          <t>keylogger</t>
        </is>
      </c>
      <c r="CA451" s="2" t="inlineStr">
        <is>
          <t>3</t>
        </is>
      </c>
      <c r="CB451" s="2" t="inlineStr">
        <is>
          <t/>
        </is>
      </c>
      <c r="CC451" t="inlineStr">
        <is>
          <t>typ programów komputerowych służących do wykradania haseł; programy te działają na zasadzie przejęcia kontroli nad procedurami systemu operacyjnego służącymi do obsługi klawiatury, każde wciśnięcie klawisza jest odnotowywane w specjalnym pliku</t>
        </is>
      </c>
      <c r="CD451" s="2" t="inlineStr">
        <is>
          <t>registador de teclado</t>
        </is>
      </c>
      <c r="CE451" s="2" t="inlineStr">
        <is>
          <t>3</t>
        </is>
      </c>
      <c r="CF451" s="2" t="inlineStr">
        <is>
          <t/>
        </is>
      </c>
      <c r="CG451" t="inlineStr">
        <is>
          <t>Tipo de 
&lt;i&gt;software&lt;/i&gt; de cavalo de tróia que consegue vigiar e registar os dados introduzidos pelos clientes (ex: nome e 
&lt;i&gt;password&lt;/i&gt; do utilizador), através do teclado, e podendo ainda ser transmitidos para terceiros não autorizados.</t>
        </is>
      </c>
      <c r="CH451" s="2" t="inlineStr">
        <is>
          <t>keylogger</t>
        </is>
      </c>
      <c r="CI451" s="2" t="inlineStr">
        <is>
          <t>3</t>
        </is>
      </c>
      <c r="CJ451" s="2" t="inlineStr">
        <is>
          <t/>
        </is>
      </c>
      <c r="CK451" t="inlineStr">
        <is>
          <t>program destinat înregistrării tastelor apăsate de către utilizatorși folosit, de pildă în troieni, pentrua obține informații sensibile ca parole, coduri PIN, numere de carduri</t>
        </is>
      </c>
      <c r="CL451" s="2" t="inlineStr">
        <is>
          <t>keylogger</t>
        </is>
      </c>
      <c r="CM451" s="2" t="inlineStr">
        <is>
          <t>2</t>
        </is>
      </c>
      <c r="CN451" s="2" t="inlineStr">
        <is>
          <t/>
        </is>
      </c>
      <c r="CO451" t="inlineStr">
        <is>
          <t>program, ktorý zaznamenáva stlačené klávesy a zapisuje ich do súboru, ktorý je následne odoslaný útočníkovi</t>
        </is>
      </c>
      <c r="CP451" s="2" t="inlineStr">
        <is>
          <t>beležnik tipkanja</t>
        </is>
      </c>
      <c r="CQ451" s="2" t="inlineStr">
        <is>
          <t>3</t>
        </is>
      </c>
      <c r="CR451" s="2" t="inlineStr">
        <is>
          <t/>
        </is>
      </c>
      <c r="CS451" t="inlineStr">
        <is>
          <t>program za beleženje tipkanja, ki se navadno uporablja zlonamerno, npr. za prisvajanje gesel</t>
        </is>
      </c>
      <c r="CT451" s="2" t="inlineStr">
        <is>
          <t>tangentloggare</t>
        </is>
      </c>
      <c r="CU451" s="2" t="inlineStr">
        <is>
          <t>3</t>
        </is>
      </c>
      <c r="CV451" s="2" t="inlineStr">
        <is>
          <t/>
        </is>
      </c>
      <c r="CW451" t="inlineStr">
        <is>
          <t>mjuk- eller hårdvara som registrerar knapptryckningar på ett tangentbord</t>
        </is>
      </c>
    </row>
    <row r="452">
      <c r="A452" s="1" t="str">
        <f>HYPERLINK("https://iate.europa.eu/entry/result/3570113/all", "3570113")</f>
        <v>3570113</v>
      </c>
      <c r="B452" t="inlineStr">
        <is>
          <t>EDUCATION AND COMMUNICATIONS</t>
        </is>
      </c>
      <c r="C452" t="inlineStr">
        <is>
          <t>EDUCATION AND COMMUNICATIONS|information technology and data processing</t>
        </is>
      </c>
      <c r="D452" t="inlineStr">
        <is>
          <t>yes</t>
        </is>
      </c>
      <c r="E452" t="inlineStr">
        <is>
          <t/>
        </is>
      </c>
      <c r="F452" s="2" t="inlineStr">
        <is>
          <t>модел на доверие</t>
        </is>
      </c>
      <c r="G452" s="2" t="inlineStr">
        <is>
          <t>3</t>
        </is>
      </c>
      <c r="H452" s="2" t="inlineStr">
        <is>
          <t/>
        </is>
      </c>
      <c r="I452" t="inlineStr">
        <is>
          <t/>
        </is>
      </c>
      <c r="J452" s="2" t="inlineStr">
        <is>
          <t>model důvěry</t>
        </is>
      </c>
      <c r="K452" s="2" t="inlineStr">
        <is>
          <t>3</t>
        </is>
      </c>
      <c r="L452" s="2" t="inlineStr">
        <is>
          <t/>
        </is>
      </c>
      <c r="M452" t="inlineStr">
        <is>
          <t/>
        </is>
      </c>
      <c r="N452" s="2" t="inlineStr">
        <is>
          <t>tillidsmodel</t>
        </is>
      </c>
      <c r="O452" s="2" t="inlineStr">
        <is>
          <t>3</t>
        </is>
      </c>
      <c r="P452" s="2" t="inlineStr">
        <is>
          <t/>
        </is>
      </c>
      <c r="Q452" t="inlineStr">
        <is>
          <t/>
        </is>
      </c>
      <c r="R452" s="2" t="inlineStr">
        <is>
          <t>Vertrauensmodell</t>
        </is>
      </c>
      <c r="S452" s="2" t="inlineStr">
        <is>
          <t>3</t>
        </is>
      </c>
      <c r="T452" s="2" t="inlineStr">
        <is>
          <t/>
        </is>
      </c>
      <c r="U452" t="inlineStr">
        <is>
          <t/>
        </is>
      </c>
      <c r="V452" s="2" t="inlineStr">
        <is>
          <t>μοντέλο εμπιστοσύνης</t>
        </is>
      </c>
      <c r="W452" s="2" t="inlineStr">
        <is>
          <t>3</t>
        </is>
      </c>
      <c r="X452" s="2" t="inlineStr">
        <is>
          <t/>
        </is>
      </c>
      <c r="Y452" t="inlineStr">
        <is>
          <t/>
        </is>
      </c>
      <c r="Z452" s="2" t="inlineStr">
        <is>
          <t>trust model</t>
        </is>
      </c>
      <c r="AA452" s="2" t="inlineStr">
        <is>
          <t>3</t>
        </is>
      </c>
      <c r="AB452" s="2" t="inlineStr">
        <is>
          <t/>
        </is>
      </c>
      <c r="AC452" t="inlineStr">
        <is>
          <t>collection of rules that ensure the legitimacy of the digital certificates used</t>
        </is>
      </c>
      <c r="AD452" s="2" t="inlineStr">
        <is>
          <t>modelo de confianza</t>
        </is>
      </c>
      <c r="AE452" s="2" t="inlineStr">
        <is>
          <t>3</t>
        </is>
      </c>
      <c r="AF452" s="2" t="inlineStr">
        <is>
          <t/>
        </is>
      </c>
      <c r="AG452" t="inlineStr">
        <is>
          <t>Convenio de estructuración que determina la forma en que las autoridades de certificación se certifican entre sí.</t>
        </is>
      </c>
      <c r="AH452" s="2" t="inlineStr">
        <is>
          <t>usaldusmudel</t>
        </is>
      </c>
      <c r="AI452" s="2" t="inlineStr">
        <is>
          <t>3</t>
        </is>
      </c>
      <c r="AJ452" s="2" t="inlineStr">
        <is>
          <t/>
        </is>
      </c>
      <c r="AK452" t="inlineStr">
        <is>
          <t>avaliku võtme ja ta omaniku seose autentimise mudel</t>
        </is>
      </c>
      <c r="AL452" s="2" t="inlineStr">
        <is>
          <t>luottamusmalli</t>
        </is>
      </c>
      <c r="AM452" s="2" t="inlineStr">
        <is>
          <t>3</t>
        </is>
      </c>
      <c r="AN452" s="2" t="inlineStr">
        <is>
          <t/>
        </is>
      </c>
      <c r="AO452" t="inlineStr">
        <is>
          <t>kokoelma sääntöjä, joilla varmistetaan käytettyjen digitaalisten sertifikaattien legitiimiys</t>
        </is>
      </c>
      <c r="AP452" s="2" t="inlineStr">
        <is>
          <t>modèle de confiance</t>
        </is>
      </c>
      <c r="AQ452" s="2" t="inlineStr">
        <is>
          <t>3</t>
        </is>
      </c>
      <c r="AR452" s="2" t="inlineStr">
        <is>
          <t/>
        </is>
      </c>
      <c r="AS452" t="inlineStr">
        <is>
          <t>ensemble de règles permettant la formulation d'un mécanisme d'authentification pour une communication sécurisée client-serveur.</t>
        </is>
      </c>
      <c r="AT452" s="2" t="inlineStr">
        <is>
          <t>samhail iontaoibhe</t>
        </is>
      </c>
      <c r="AU452" s="2" t="inlineStr">
        <is>
          <t>3</t>
        </is>
      </c>
      <c r="AV452" s="2" t="inlineStr">
        <is>
          <t/>
        </is>
      </c>
      <c r="AW452" t="inlineStr">
        <is>
          <t/>
        </is>
      </c>
      <c r="AX452" t="inlineStr">
        <is>
          <t/>
        </is>
      </c>
      <c r="AY452" t="inlineStr">
        <is>
          <t/>
        </is>
      </c>
      <c r="AZ452" t="inlineStr">
        <is>
          <t/>
        </is>
      </c>
      <c r="BA452" t="inlineStr">
        <is>
          <t/>
        </is>
      </c>
      <c r="BB452" s="2" t="inlineStr">
        <is>
          <t>megbízhatósági modell</t>
        </is>
      </c>
      <c r="BC452" s="2" t="inlineStr">
        <is>
          <t>3</t>
        </is>
      </c>
      <c r="BD452" s="2" t="inlineStr">
        <is>
          <t/>
        </is>
      </c>
      <c r="BE452" t="inlineStr">
        <is>
          <t>a digitális tanúsítványok jogszerűségét biztosító szabályok gyűjteménye</t>
        </is>
      </c>
      <c r="BF452" s="2" t="inlineStr">
        <is>
          <t>modello di fiducia</t>
        </is>
      </c>
      <c r="BG452" s="2" t="inlineStr">
        <is>
          <t>3</t>
        </is>
      </c>
      <c r="BH452" s="2" t="inlineStr">
        <is>
          <t/>
        </is>
      </c>
      <c r="BI452" t="inlineStr">
        <is>
          <t>insieme di procedure che assicurano l’affidabilità dei certificati digitali</t>
        </is>
      </c>
      <c r="BJ452" s="2" t="inlineStr">
        <is>
          <t>patikimumo vertinimo modelis|
patikimumo užtikrinimo modelis</t>
        </is>
      </c>
      <c r="BK452" s="2" t="inlineStr">
        <is>
          <t>2|
2</t>
        </is>
      </c>
      <c r="BL452" s="2" t="inlineStr">
        <is>
          <t xml:space="preserve">|
</t>
        </is>
      </c>
      <c r="BM452" t="inlineStr">
        <is>
          <t>skaitmeninių sertifikatų teisėtumo užtikrinimo taisyklių visuma</t>
        </is>
      </c>
      <c r="BN452" s="2" t="inlineStr">
        <is>
          <t>uzticamības modelis</t>
        </is>
      </c>
      <c r="BO452" s="2" t="inlineStr">
        <is>
          <t>3</t>
        </is>
      </c>
      <c r="BP452" s="2" t="inlineStr">
        <is>
          <t/>
        </is>
      </c>
      <c r="BQ452" t="inlineStr">
        <is>
          <t/>
        </is>
      </c>
      <c r="BR452" s="2" t="inlineStr">
        <is>
          <t>mudell ta' fiduċja</t>
        </is>
      </c>
      <c r="BS452" s="2" t="inlineStr">
        <is>
          <t>3</t>
        </is>
      </c>
      <c r="BT452" s="2" t="inlineStr">
        <is>
          <t/>
        </is>
      </c>
      <c r="BU452" t="inlineStr">
        <is>
          <t>ġabra ta' regoli li jiżguraw il-leġittimità taċ-ċertifikati diġitali li jintużaw</t>
        </is>
      </c>
      <c r="BV452" s="2" t="inlineStr">
        <is>
          <t>vertrouwensmodel</t>
        </is>
      </c>
      <c r="BW452" s="2" t="inlineStr">
        <is>
          <t>3</t>
        </is>
      </c>
      <c r="BX452" s="2" t="inlineStr">
        <is>
          <t/>
        </is>
      </c>
      <c r="BY452" t="inlineStr">
        <is>
          <t>verzameling
 regels waarmee de legitimiteit van digitale certificaten wordt gewaarborgd</t>
        </is>
      </c>
      <c r="BZ452" s="2" t="inlineStr">
        <is>
          <t>model zaufania</t>
        </is>
      </c>
      <c r="CA452" s="2" t="inlineStr">
        <is>
          <t>3</t>
        </is>
      </c>
      <c r="CB452" s="2" t="inlineStr">
        <is>
          <t/>
        </is>
      </c>
      <c r="CC452" t="inlineStr">
        <is>
          <t>struktura pozwalająca określić poziom zaufania pomiędzy poszczególnymi elementami (podmiotami) infrastruktury klucza publicznego</t>
        </is>
      </c>
      <c r="CD452" s="2" t="inlineStr">
        <is>
          <t>modelo de confiança</t>
        </is>
      </c>
      <c r="CE452" s="2" t="inlineStr">
        <is>
          <t>3</t>
        </is>
      </c>
      <c r="CF452" s="2" t="inlineStr">
        <is>
          <t/>
        </is>
      </c>
      <c r="CG452" t="inlineStr">
        <is>
          <t/>
        </is>
      </c>
      <c r="CH452" s="2" t="inlineStr">
        <is>
          <t>model de încredere</t>
        </is>
      </c>
      <c r="CI452" s="2" t="inlineStr">
        <is>
          <t>3</t>
        </is>
      </c>
      <c r="CJ452" s="2" t="inlineStr">
        <is>
          <t/>
        </is>
      </c>
      <c r="CK452" t="inlineStr">
        <is>
          <t/>
        </is>
      </c>
      <c r="CL452" s="2" t="inlineStr">
        <is>
          <t>model dôvery</t>
        </is>
      </c>
      <c r="CM452" s="2" t="inlineStr">
        <is>
          <t>2</t>
        </is>
      </c>
      <c r="CN452" s="2" t="inlineStr">
        <is>
          <t/>
        </is>
      </c>
      <c r="CO452" t="inlineStr">
        <is>
          <t>zbierka pravidiel, ktorými sa zaručuje legitimita použitých digitálnych certifikátov</t>
        </is>
      </c>
      <c r="CP452" s="2" t="inlineStr">
        <is>
          <t>model zaupanja</t>
        </is>
      </c>
      <c r="CQ452" s="2" t="inlineStr">
        <is>
          <t>3</t>
        </is>
      </c>
      <c r="CR452" s="2" t="inlineStr">
        <is>
          <t/>
        </is>
      </c>
      <c r="CS452" t="inlineStr">
        <is>
          <t>računski postopek, ki v danem trenutku na vhodu sprejme izkušnje, mnenja in ostale informacije ter na izhodu vrne zaupanje</t>
        </is>
      </c>
      <c r="CT452" s="2" t="inlineStr">
        <is>
          <t>tillitsmodell</t>
        </is>
      </c>
      <c r="CU452" s="2" t="inlineStr">
        <is>
          <t>3</t>
        </is>
      </c>
      <c r="CV452" s="2" t="inlineStr">
        <is>
          <t/>
        </is>
      </c>
      <c r="CW452" t="inlineStr">
        <is>
          <t/>
        </is>
      </c>
    </row>
    <row r="453">
      <c r="A453" s="1" t="str">
        <f>HYPERLINK("https://iate.europa.eu/entry/result/3579768/all", "3579768")</f>
        <v>3579768</v>
      </c>
      <c r="B453" t="inlineStr">
        <is>
          <t>LAW;EDUCATION AND COMMUNICATIONS</t>
        </is>
      </c>
      <c r="C453" t="inlineStr">
        <is>
          <t>LAW|criminal law|offence;EDUCATION AND COMMUNICATIONS|information technology and data processing</t>
        </is>
      </c>
      <c r="D453" t="inlineStr">
        <is>
          <t>yes</t>
        </is>
      </c>
      <c r="E453" t="inlineStr">
        <is>
          <t/>
        </is>
      </c>
      <c r="F453" s="2" t="inlineStr">
        <is>
          <t>крипто-отвличане</t>
        </is>
      </c>
      <c r="G453" s="2" t="inlineStr">
        <is>
          <t>3</t>
        </is>
      </c>
      <c r="H453" s="2" t="inlineStr">
        <is>
          <t/>
        </is>
      </c>
      <c r="I453" t="inlineStr">
        <is>
          <t>неразрешена употреба на чужд компютър за добиването на криптовалути, обикновено след последване на злонамерена връзка в имейл, който зарежда активиращия код на компютъра, или чрез заразяване на уебсайт или онлайн реклама с JavaScript код, който автоматично се изпълнява, веднъж зареден в браузъра</t>
        </is>
      </c>
      <c r="J453" s="2" t="inlineStr">
        <is>
          <t>nelegální těžba kryptoměn</t>
        </is>
      </c>
      <c r="K453" s="2" t="inlineStr">
        <is>
          <t>3</t>
        </is>
      </c>
      <c r="L453" s="2" t="inlineStr">
        <is>
          <t/>
        </is>
      </c>
      <c r="M453" t="inlineStr">
        <is>
          <t>infekce počítače způsobená malwarem se skriptem, který na počítači oběti těží kryptoměny</t>
        </is>
      </c>
      <c r="N453" s="2" t="inlineStr">
        <is>
          <t>kryptojacking|
kryptomining</t>
        </is>
      </c>
      <c r="O453" s="2" t="inlineStr">
        <is>
          <t>3|
3</t>
        </is>
      </c>
      <c r="P453" s="2" t="inlineStr">
        <is>
          <t xml:space="preserve">|
</t>
        </is>
      </c>
      <c r="Q453" t="inlineStr">
        <is>
          <t>udnyttelse af internetbrugeres computerkraft til at udvinde kryptovaluta, uden at offeret ved, at det foregår</t>
        </is>
      </c>
      <c r="R453" s="2" t="inlineStr">
        <is>
          <t>Crypto-Mining|
Cryptojacking</t>
        </is>
      </c>
      <c r="S453" s="2" t="inlineStr">
        <is>
          <t>3|
3</t>
        </is>
      </c>
      <c r="T453" s="2" t="inlineStr">
        <is>
          <t xml:space="preserve">|
</t>
        </is>
      </c>
      <c r="U453" t="inlineStr">
        <is>
          <t>Kapern des Browsers eines Endanwenders mit dem Ziel, dessen Computer für das unerwünschte Schürfen digitaler Währungen zu missbrauchen</t>
        </is>
      </c>
      <c r="V453" s="2" t="inlineStr">
        <is>
          <t>εξόρυξη κρυπτονομισμάτων χωρίς εξουσιοδότηση</t>
        </is>
      </c>
      <c r="W453" s="2" t="inlineStr">
        <is>
          <t>3</t>
        </is>
      </c>
      <c r="X453" s="2" t="inlineStr">
        <is>
          <t/>
        </is>
      </c>
      <c r="Y453" t="inlineStr">
        <is>
          <t/>
        </is>
      </c>
      <c r="Z453" s="2" t="inlineStr">
        <is>
          <t>cryptojacking|
cryptomining|
malicious cryptomining</t>
        </is>
      </c>
      <c r="AA453" s="2" t="inlineStr">
        <is>
          <t>3|
2|
3</t>
        </is>
      </c>
      <c r="AB453" s="2" t="inlineStr">
        <is>
          <t xml:space="preserve">preferred|
|
</t>
        </is>
      </c>
      <c r="AC453" t="inlineStr">
        <is>
          <t>exploitation of internet users’ bandwidth and processing power to mine cryptocurrencies without the victim's consent</t>
        </is>
      </c>
      <c r="AD453" s="2" t="inlineStr">
        <is>
          <t>criptosecuestro|
criptominería maliciosa</t>
        </is>
      </c>
      <c r="AE453" s="2" t="inlineStr">
        <is>
          <t>3|
3</t>
        </is>
      </c>
      <c r="AF453" s="2" t="inlineStr">
        <is>
          <t xml:space="preserve">|
</t>
        </is>
      </c>
      <c r="AG453" t="inlineStr">
        <is>
          <t>Explotación de la capacidad de procesamiento y de cálculo de la tarjeta gráfica, de la memoria y del procesador de un dispositivo electrónico, sin el consentimiento o conocimiento del propietario del dispositivo, a fin de realizar en beneficio propio actividades de minería de criptomonedas.</t>
        </is>
      </c>
      <c r="AH453" s="2" t="inlineStr">
        <is>
          <t>kaevekaaperdus</t>
        </is>
      </c>
      <c r="AI453" s="2" t="inlineStr">
        <is>
          <t>3</t>
        </is>
      </c>
      <c r="AJ453" s="2" t="inlineStr">
        <is>
          <t/>
        </is>
      </c>
      <c r="AK453" t="inlineStr">
        <is>
          <t>brauserikaaperdus eesmärgiga rakendada ohvri arvuti ressursse krüptorahakaeveks ja/või krüptoraha varguseks</t>
        </is>
      </c>
      <c r="AL453" s="2" t="inlineStr">
        <is>
          <t>kryptokaappaus|
kryptolouhinta</t>
        </is>
      </c>
      <c r="AM453" s="2" t="inlineStr">
        <is>
          <t>3|
3</t>
        </is>
      </c>
      <c r="AN453" s="2" t="inlineStr">
        <is>
          <t xml:space="preserve">|
</t>
        </is>
      </c>
      <c r="AO453" t="inlineStr">
        <is>
          <t/>
        </is>
      </c>
      <c r="AP453" s="2" t="inlineStr">
        <is>
          <t>minage pirate|
minage furtif|
cryptominage furtif|
cryptominage pirate|
cryptominage malveillant|
minage clandestin</t>
        </is>
      </c>
      <c r="AQ453" s="2" t="inlineStr">
        <is>
          <t>3|
3|
2|
2|
2|
2</t>
        </is>
      </c>
      <c r="AR453" s="2" t="inlineStr">
        <is>
          <t xml:space="preserve">|
|
|
|
|
</t>
        </is>
      </c>
      <c r="AS453" t="inlineStr">
        <is>
          <t>prise de contrôle, au moyen d’un logiciel malveillant, de la capacité de calcul de terminaux ou de serveurs informatiques aux fins du minage d’une cybermonnaie</t>
        </is>
      </c>
      <c r="AT453" s="2" t="inlineStr">
        <is>
          <t>cripteabhradaíl</t>
        </is>
      </c>
      <c r="AU453" s="2" t="inlineStr">
        <is>
          <t>3</t>
        </is>
      </c>
      <c r="AV453" s="2" t="inlineStr">
        <is>
          <t/>
        </is>
      </c>
      <c r="AW453" t="inlineStr">
        <is>
          <t/>
        </is>
      </c>
      <c r="AX453" t="inlineStr">
        <is>
          <t/>
        </is>
      </c>
      <c r="AY453" t="inlineStr">
        <is>
          <t/>
        </is>
      </c>
      <c r="AZ453" t="inlineStr">
        <is>
          <t/>
        </is>
      </c>
      <c r="BA453" t="inlineStr">
        <is>
          <t/>
        </is>
      </c>
      <c r="BB453" s="2" t="inlineStr">
        <is>
          <t>illegális kriptovaluta-bányászat|
illegális kriptobányászat</t>
        </is>
      </c>
      <c r="BC453" s="2" t="inlineStr">
        <is>
          <t>3|
3</t>
        </is>
      </c>
      <c r="BD453" s="2" t="inlineStr">
        <is>
          <t xml:space="preserve">|
</t>
        </is>
      </c>
      <c r="BE453" t="inlineStr">
        <is>
          <t>az internethasználók kapacitásainak a felhasználó tudta és beleegyezése nélküli megfertőzése, és kriptovaluta megszerzésére történő használata</t>
        </is>
      </c>
      <c r="BF453" s="2" t="inlineStr">
        <is>
          <t>cryptojacking|
cryptomining dannoso</t>
        </is>
      </c>
      <c r="BG453" s="2" t="inlineStr">
        <is>
          <t>3|
3</t>
        </is>
      </c>
      <c r="BH453" s="2" t="inlineStr">
        <is>
          <t xml:space="preserve">preferred|
</t>
        </is>
      </c>
      <c r="BI453" t="inlineStr">
        <is>
          <t>tecnica che sfrutta la potenza di elaborazione di dispositivi altrui senza il consenso dell'utente per generare criptovalute in segreto a spese della vittima</t>
        </is>
      </c>
      <c r="BJ453" s="2" t="inlineStr">
        <is>
          <t>išnaudojamoji kriptovaliutos gavyba</t>
        </is>
      </c>
      <c r="BK453" s="2" t="inlineStr">
        <is>
          <t>3</t>
        </is>
      </c>
      <c r="BL453" s="2" t="inlineStr">
        <is>
          <t/>
        </is>
      </c>
      <c r="BM453" t="inlineStr">
        <is>
          <t>neteisėtas kito asmens
kompiuterio ar mobiliojo įrenginio skaičiavimo galios naudojimas kriptovaliutos
gavybai įsilaužėlio naudai, vykstantis be asmens žinios dažniausiai iš
užkrėstųjų svetainių į to asmens įrenginį nusiuntus kriptovaliutos gavybos kodą</t>
        </is>
      </c>
      <c r="BN453" s="2" t="inlineStr">
        <is>
          <t>ļaunprātīga kriptonaudas izrace</t>
        </is>
      </c>
      <c r="BO453" s="2" t="inlineStr">
        <is>
          <t>2</t>
        </is>
      </c>
      <c r="BP453" s="2" t="inlineStr">
        <is>
          <t>proposed</t>
        </is>
      </c>
      <c r="BQ453" t="inlineStr">
        <is>
          <t/>
        </is>
      </c>
      <c r="BR453" s="2" t="inlineStr">
        <is>
          <t>kriptosekwestru|
kriptomminar</t>
        </is>
      </c>
      <c r="BS453" s="2" t="inlineStr">
        <is>
          <t>3|
3</t>
        </is>
      </c>
      <c r="BT453" s="2" t="inlineStr">
        <is>
          <t xml:space="preserve">|
</t>
        </is>
      </c>
      <c r="BU453" t="inlineStr">
        <is>
          <t>meta l-bandwidth u l-qawwa tal-ipproċessar tal-utenti tal-internet jiġu sfruttati biex jiġu mminati l-kriptovaluti mingħajr il-kunsens tal-vittma</t>
        </is>
      </c>
      <c r="BV453" s="2" t="inlineStr">
        <is>
          <t>cryptojacking</t>
        </is>
      </c>
      <c r="BW453" s="2" t="inlineStr">
        <is>
          <t>3</t>
        </is>
      </c>
      <c r="BX453" s="2" t="inlineStr">
        <is>
          <t/>
        </is>
      </c>
      <c r="BY453" t="inlineStr">
        <is>
          <t>ongeautoriseerd
 gebruik van de bandbreedte en de verwerkingscapaciteit van internetgebruikers
 om cryptovaluta te winnen</t>
        </is>
      </c>
      <c r="BZ453" s="2" t="inlineStr">
        <is>
          <t>złośliwe wydobywanie kryptowalut</t>
        </is>
      </c>
      <c r="CA453" s="2" t="inlineStr">
        <is>
          <t>3</t>
        </is>
      </c>
      <c r="CB453" s="2" t="inlineStr">
        <is>
          <t/>
        </is>
      </c>
      <c r="CC453" t="inlineStr">
        <is>
          <t>wykorzystywanie łącza internetowego i mocy obliczeniowej użytkownika bez jego zgody do wydobywania kryptowalut</t>
        </is>
      </c>
      <c r="CD453" s="2" t="inlineStr">
        <is>
          <t>criptossequestro|
criptogamanço|
mineração maliciosa</t>
        </is>
      </c>
      <c r="CE453" s="2" t="inlineStr">
        <is>
          <t>3|
3|
3</t>
        </is>
      </c>
      <c r="CF453" s="2" t="inlineStr">
        <is>
          <t xml:space="preserve">|
|
</t>
        </is>
      </c>
      <c r="CG453" t="inlineStr">
        <is>
          <t>Uso não autorizado de um computador, táblete ou telemóvel inteligente para mineração de criptomoedas.</t>
        </is>
      </c>
      <c r="CH453" s="2" t="inlineStr">
        <is>
          <t>minare de criptomonedă|
cryptojacking</t>
        </is>
      </c>
      <c r="CI453" s="2" t="inlineStr">
        <is>
          <t>3|
3</t>
        </is>
      </c>
      <c r="CJ453" s="2" t="inlineStr">
        <is>
          <t xml:space="preserve">|
</t>
        </is>
      </c>
      <c r="CK453" t="inlineStr">
        <is>
          <t>utilizare neautorizată a resurselor unui alt dispozitiv pentru
minarea de criptomonedă</t>
        </is>
      </c>
      <c r="CL453" s="2" t="inlineStr">
        <is>
          <t>cryptojacking|
cryptomining</t>
        </is>
      </c>
      <c r="CM453" s="2" t="inlineStr">
        <is>
          <t>2|
2</t>
        </is>
      </c>
      <c r="CN453" s="2" t="inlineStr">
        <is>
          <t xml:space="preserve">|
</t>
        </is>
      </c>
      <c r="CO453" t="inlineStr">
        <is>
          <t>infikovanie webovej stránky, ktorú obeť navštevuje, škodlivým kódom, ktorý využíva na ťažbu kryptomeny počítač obete</t>
        </is>
      </c>
      <c r="CP453" s="2" t="inlineStr">
        <is>
          <t>kraja procesorske zmogljivosti</t>
        </is>
      </c>
      <c r="CQ453" s="2" t="inlineStr">
        <is>
          <t>2</t>
        </is>
      </c>
      <c r="CR453" s="2" t="inlineStr">
        <is>
          <t/>
        </is>
      </c>
      <c r="CS453" t="inlineStr">
        <is>
          <t>ugrabitev računalnikov, da uporabljajo svojo procesorsko moč za rudarjenje kriptovalut.</t>
        </is>
      </c>
      <c r="CT453" s="2" t="inlineStr">
        <is>
          <t>kryptokapning</t>
        </is>
      </c>
      <c r="CU453" s="2" t="inlineStr">
        <is>
          <t>3</t>
        </is>
      </c>
      <c r="CV453" s="2" t="inlineStr">
        <is>
          <t/>
        </is>
      </c>
      <c r="CW453" t="inlineStr">
        <is>
          <t/>
        </is>
      </c>
    </row>
    <row r="454">
      <c r="A454" s="1" t="str">
        <f>HYPERLINK("https://iate.europa.eu/entry/result/3582446/all", "3582446")</f>
        <v>3582446</v>
      </c>
      <c r="B454" t="inlineStr">
        <is>
          <t>EDUCATION AND COMMUNICATIONS</t>
        </is>
      </c>
      <c r="C454" t="inlineStr">
        <is>
          <t>EDUCATION AND COMMUNICATIONS|information technology and data processing</t>
        </is>
      </c>
      <c r="D454" t="inlineStr">
        <is>
          <t>yes</t>
        </is>
      </c>
      <c r="E454" t="inlineStr">
        <is>
          <t/>
        </is>
      </c>
      <c r="F454" s="2" t="inlineStr">
        <is>
          <t>криптогъвкавост</t>
        </is>
      </c>
      <c r="G454" s="2" t="inlineStr">
        <is>
          <t>3</t>
        </is>
      </c>
      <c r="H454" s="2" t="inlineStr">
        <is>
          <t/>
        </is>
      </c>
      <c r="I454" t="inlineStr">
        <is>
          <t>способността на субектите в модела на доверие на СИТС да адаптират CP (ППУ) към променяща се среда или към нови бъдещи изисквания, напр. чрез периодична промяна на криптографските алгоритми и дължината на ключа</t>
        </is>
      </c>
      <c r="J454" s="2" t="inlineStr">
        <is>
          <t>kryptoagilita|
kryptografická flexibilita</t>
        </is>
      </c>
      <c r="K454" s="2" t="inlineStr">
        <is>
          <t>2|
3</t>
        </is>
      </c>
      <c r="L454" s="2" t="inlineStr">
        <is>
          <t xml:space="preserve">|
</t>
        </is>
      </c>
      <c r="M454" t="inlineStr">
        <is>
          <t>schopnost subjektů C-ITS modelu služeb vytvářejících důvěru přizpůsobit certifikační politiku měnícím se prostředím nebo novým budoucím požadavkům, např. změnou kryptografických algoritmů a délkou klíčů v průběhu času</t>
        </is>
      </c>
      <c r="N454" s="2" t="inlineStr">
        <is>
          <t>krypteringsfleksibilitet|
kryptofleksibilitet|
krypto-agilitet</t>
        </is>
      </c>
      <c r="O454" s="2" t="inlineStr">
        <is>
          <t>2|
3|
2</t>
        </is>
      </c>
      <c r="P454" s="2" t="inlineStr">
        <is>
          <t xml:space="preserve">|
|
</t>
        </is>
      </c>
      <c r="Q454" t="inlineStr">
        <is>
          <t/>
        </is>
      </c>
      <c r="R454" s="2" t="inlineStr">
        <is>
          <t>Krypto-Agilität</t>
        </is>
      </c>
      <c r="S454" s="2" t="inlineStr">
        <is>
          <t>3</t>
        </is>
      </c>
      <c r="T454" s="2" t="inlineStr">
        <is>
          <t/>
        </is>
      </c>
      <c r="U454" t="inlineStr">
        <is>
          <t/>
        </is>
      </c>
      <c r="V454" s="2" t="inlineStr">
        <is>
          <t>ευελιξία κρυπτογράφησης</t>
        </is>
      </c>
      <c r="W454" s="2" t="inlineStr">
        <is>
          <t>3</t>
        </is>
      </c>
      <c r="X454" s="2" t="inlineStr">
        <is>
          <t/>
        </is>
      </c>
      <c r="Y454" t="inlineStr">
        <is>
          <t>Η ικανότητα των οντοτήτων του μοντέλου εμπιστοσύνης C-ITS να προσαρμόζουν την πολιτική πιστοποιητικών σε μεταβαλλόμενα περιβάλλοντα ή σε νέες μελλοντικές απαιτήσεις, μέσω, π.χ., αλλαγής των κρυπτογραφικών αλγόριθμων και του μήκους κλειδιών με την πάροδο του χρόνου</t>
        </is>
      </c>
      <c r="Z454" s="2" t="inlineStr">
        <is>
          <t>cryptoagility|
cryptographic agility|
crypto agility|
crypto-agility</t>
        </is>
      </c>
      <c r="AA454" s="2" t="inlineStr">
        <is>
          <t>1|
3|
1|
3</t>
        </is>
      </c>
      <c r="AB454" s="2" t="inlineStr">
        <is>
          <t xml:space="preserve">|
|
|
</t>
        </is>
      </c>
      <c r="AC454" t="inlineStr">
        <is>
          <t>capacity for an information security system to adopt an alternative to the original encryption method or cryptographic primitive without significant change to system infrastructure</t>
        </is>
      </c>
      <c r="AD454" s="2" t="inlineStr">
        <is>
          <t>criptoagilidad|
agilidad criptográfica</t>
        </is>
      </c>
      <c r="AE454" s="2" t="inlineStr">
        <is>
          <t>3|
3</t>
        </is>
      </c>
      <c r="AF454" s="2" t="inlineStr">
        <is>
          <t xml:space="preserve">|
</t>
        </is>
      </c>
      <c r="AG454" t="inlineStr">
        <is>
          <t>Conjunto de prácticas en materia de encriptación que se deben adoptar en una organización para inventariar y asegurar el control de los activos criptográficos, y obtener así la flexibilidad necesaria para probar nuevos algoritmos o sustituir las claves que resulten ser vulnerables, sin desproteger o incumplir procesos críticos.</t>
        </is>
      </c>
      <c r="AH454" s="2" t="inlineStr">
        <is>
          <t>krüptopaindlikkus</t>
        </is>
      </c>
      <c r="AI454" s="2" t="inlineStr">
        <is>
          <t>2</t>
        </is>
      </c>
      <c r="AJ454" s="2" t="inlineStr">
        <is>
          <t/>
        </is>
      </c>
      <c r="AK454" t="inlineStr">
        <is>
          <t/>
        </is>
      </c>
      <c r="AL454" s="2" t="inlineStr">
        <is>
          <t>kryptoketteryys</t>
        </is>
      </c>
      <c r="AM454" s="2" t="inlineStr">
        <is>
          <t>3</t>
        </is>
      </c>
      <c r="AN454" s="2" t="inlineStr">
        <is>
          <t/>
        </is>
      </c>
      <c r="AO454" t="inlineStr">
        <is>
          <t>sisäisen tietoturvallisuusjärjestelmän kyky mukauttaa varmennepolitiikkaa muuttuvia ympäristöjä ja tulevaisuuden uusia vaatimuksia vastaavaksi esimerkiksi muuttamalla aika ajoin salausalgoritmeja ja avainten pituutta</t>
        </is>
      </c>
      <c r="AP454" s="2" t="inlineStr">
        <is>
          <t>crypto-agilité|
agilité cryptographique</t>
        </is>
      </c>
      <c r="AQ454" s="2" t="inlineStr">
        <is>
          <t>3|
3</t>
        </is>
      </c>
      <c r="AR454" s="2" t="inlineStr">
        <is>
          <t xml:space="preserve">|
</t>
        </is>
      </c>
      <c r="AS454" t="inlineStr">
        <is>
          <t/>
        </is>
      </c>
      <c r="AT454" s="2" t="inlineStr">
        <is>
          <t>lúfaireacht chripteagrafach|
criptealúfaireacht</t>
        </is>
      </c>
      <c r="AU454" s="2" t="inlineStr">
        <is>
          <t>3|
3</t>
        </is>
      </c>
      <c r="AV454" s="2" t="inlineStr">
        <is>
          <t xml:space="preserve">|
</t>
        </is>
      </c>
      <c r="AW454" t="inlineStr">
        <is>
          <t/>
        </is>
      </c>
      <c r="AX454" t="inlineStr">
        <is>
          <t/>
        </is>
      </c>
      <c r="AY454" t="inlineStr">
        <is>
          <t/>
        </is>
      </c>
      <c r="AZ454" t="inlineStr">
        <is>
          <t/>
        </is>
      </c>
      <c r="BA454" t="inlineStr">
        <is>
          <t/>
        </is>
      </c>
      <c r="BB454" s="2" t="inlineStr">
        <is>
          <t>kriptográfiai agilitás|
kriptoagilitás</t>
        </is>
      </c>
      <c r="BC454" s="2" t="inlineStr">
        <is>
          <t>3|
3</t>
        </is>
      </c>
      <c r="BD454" s="2" t="inlineStr">
        <is>
          <t xml:space="preserve">|
</t>
        </is>
      </c>
      <c r="BE454" t="inlineStr">
        <is>
          <t>a fejlesztők azon képessége, hogy frissítéseket hajtsanak végre és módosítsák az eredeti titkosítási módszereket anélkül, hogy az eredeti rendszer-infrastruktúrát jelentősen megváltoztatnák</t>
        </is>
      </c>
      <c r="BF454" s="2" t="inlineStr">
        <is>
          <t>agilità crittografica|
cripto-agility</t>
        </is>
      </c>
      <c r="BG454" s="2" t="inlineStr">
        <is>
          <t>3|
3</t>
        </is>
      </c>
      <c r="BH454" s="2" t="inlineStr">
        <is>
          <t xml:space="preserve">preferred|
</t>
        </is>
      </c>
      <c r="BI454" t="inlineStr">
        <is>
          <t>capacità di un sistema di sicurezza informatico di adattare gli algoritmi crittografici o le primitive crittografiche a diverse esigenze di sicurezza senza alterare il sistema</t>
        </is>
      </c>
      <c r="BJ454" s="2" t="inlineStr">
        <is>
          <t>kriptografinis lankstumas</t>
        </is>
      </c>
      <c r="BK454" s="2" t="inlineStr">
        <is>
          <t>3</t>
        </is>
      </c>
      <c r="BL454" s="2" t="inlineStr">
        <is>
          <t/>
        </is>
      </c>
      <c r="BM454" t="inlineStr">
        <is>
          <t>galimybė informacijos saugumo sistemai
pritaikyti alternatyvų šifravimo metodą ar kriptografinį primityvą, nedarant
esminių sistemos infrastruktūros pakeitimų</t>
        </is>
      </c>
      <c r="BN454" s="2" t="inlineStr">
        <is>
          <t>kriptogrāfiskā elastība</t>
        </is>
      </c>
      <c r="BO454" s="2" t="inlineStr">
        <is>
          <t>3</t>
        </is>
      </c>
      <c r="BP454" s="2" t="inlineStr">
        <is>
          <t/>
        </is>
      </c>
      <c r="BQ454" t="inlineStr">
        <is>
          <t/>
        </is>
      </c>
      <c r="BR454" s="2" t="inlineStr">
        <is>
          <t>kriptoaġilità|
aġilità kriptografika</t>
        </is>
      </c>
      <c r="BS454" s="2" t="inlineStr">
        <is>
          <t>3|
3</t>
        </is>
      </c>
      <c r="BT454" s="2" t="inlineStr">
        <is>
          <t xml:space="preserve">|
</t>
        </is>
      </c>
      <c r="BU454" t="inlineStr">
        <is>
          <t>il-kapaċità ta' sistema tas-sigurtà tal-informazzjoni li tadotta alternattiva għall-metodu oriġinali tal-kriptaġġ jew tal-primittiv kriptografiku mingħajr bidla sinifikanti fl-infrastruttura tas-sistema</t>
        </is>
      </c>
      <c r="BV454" s="2" t="inlineStr">
        <is>
          <t>cryptografische behendigheid</t>
        </is>
      </c>
      <c r="BW454" s="2" t="inlineStr">
        <is>
          <t>3</t>
        </is>
      </c>
      <c r="BX454" s="2" t="inlineStr">
        <is>
          <t/>
        </is>
      </c>
      <c r="BY454" t="inlineStr">
        <is>
          <t>eigenschap
 van een systeem voor informatiebeveiliging die het mogelijk maakt om zonder
 aanzienlijke wijziging in de systeeminfrastructuur van de oorspronkelijke op een alternatieve versleutelingsmethode over te stappen</t>
        </is>
      </c>
      <c r="BZ454" s="2" t="inlineStr">
        <is>
          <t>elastyczność kryptograficzna|
zręczność kryptograficzna</t>
        </is>
      </c>
      <c r="CA454" s="2" t="inlineStr">
        <is>
          <t>2|
2</t>
        </is>
      </c>
      <c r="CB454" s="2" t="inlineStr">
        <is>
          <t xml:space="preserve">|
</t>
        </is>
      </c>
      <c r="CC454" t="inlineStr">
        <is>
          <t>zdolność oprogramowania/systemu do dostosowania się do zmieniających się wymogów dotyczących preferowanych algorytmów szyfrowania, haszowania, entropii i podpisów cyfrowych</t>
        </is>
      </c>
      <c r="CD454" s="2" t="inlineStr">
        <is>
          <t>agilidade criptográfica</t>
        </is>
      </c>
      <c r="CE454" s="2" t="inlineStr">
        <is>
          <t>3</t>
        </is>
      </c>
      <c r="CF454" s="2" t="inlineStr">
        <is>
          <t/>
        </is>
      </c>
      <c r="CG454" t="inlineStr">
        <is>
          <t/>
        </is>
      </c>
      <c r="CH454" s="2" t="inlineStr">
        <is>
          <t>cripto-agilitate</t>
        </is>
      </c>
      <c r="CI454" s="2" t="inlineStr">
        <is>
          <t>2</t>
        </is>
      </c>
      <c r="CJ454" s="2" t="inlineStr">
        <is>
          <t/>
        </is>
      </c>
      <c r="CK454" t="inlineStr">
        <is>
          <t/>
        </is>
      </c>
      <c r="CL454" s="2" t="inlineStr">
        <is>
          <t>kryptografická pružnosť</t>
        </is>
      </c>
      <c r="CM454" s="2" t="inlineStr">
        <is>
          <t>2</t>
        </is>
      </c>
      <c r="CN454" s="2" t="inlineStr">
        <is>
          <t/>
        </is>
      </c>
      <c r="CO454" t="inlineStr">
        <is>
          <t>schopnosť &lt;a href="https://iate.europa.eu/entry/result/3503639/sk" target="_blank"&gt;systému riadenia informačnej bezpečnosti &lt;/a&gt;prejsť na alternatívnu šifrovaciu metódu bez významnej zmeny infraštruktúry sysrému</t>
        </is>
      </c>
      <c r="CP454" s="2" t="inlineStr">
        <is>
          <t>kriptografska prožnost</t>
        </is>
      </c>
      <c r="CQ454" s="2" t="inlineStr">
        <is>
          <t>3</t>
        </is>
      </c>
      <c r="CR454" s="2" t="inlineStr">
        <is>
          <t/>
        </is>
      </c>
      <c r="CS454" t="inlineStr">
        <is>
          <t/>
        </is>
      </c>
      <c r="CT454" s="2" t="inlineStr">
        <is>
          <t>kryptoflexibilitet|
kryptoföljsamhet|
krypteringslösningens anpassningsförmåga|
kryptografisk flexibilitet</t>
        </is>
      </c>
      <c r="CU454" s="2" t="inlineStr">
        <is>
          <t>2|
2|
2|
2</t>
        </is>
      </c>
      <c r="CV454" s="2" t="inlineStr">
        <is>
          <t>proposed|
proposed|
proposed|
proposed</t>
        </is>
      </c>
      <c r="CW454" t="inlineStr">
        <is>
          <t/>
        </is>
      </c>
    </row>
    <row r="455">
      <c r="A455" s="1" t="str">
        <f>HYPERLINK("https://iate.europa.eu/entry/result/3582780/all", "3582780")</f>
        <v>3582780</v>
      </c>
      <c r="B455" t="inlineStr">
        <is>
          <t>EDUCATION AND COMMUNICATIONS</t>
        </is>
      </c>
      <c r="C455" t="inlineStr">
        <is>
          <t>EDUCATION AND COMMUNICATIONS|information technology and data processing</t>
        </is>
      </c>
      <c r="D455" t="inlineStr">
        <is>
          <t>yes</t>
        </is>
      </c>
      <c r="E455" t="inlineStr">
        <is>
          <t/>
        </is>
      </c>
      <c r="F455" s="2" t="inlineStr">
        <is>
          <t>изграждане на модел на доверие</t>
        </is>
      </c>
      <c r="G455" s="2" t="inlineStr">
        <is>
          <t>3</t>
        </is>
      </c>
      <c r="H455" s="2" t="inlineStr">
        <is>
          <t/>
        </is>
      </c>
      <c r="I455" t="inlineStr">
        <is>
          <t>процес, извършван от специалиста по архитектурата за сигурност, за определяне на взаимно допълващи се профил на заплахата и модел на доверие, след което се идентифицират специфичните механизми, които са необходими като отговор на специфичен профил на заплаха</t>
        </is>
      </c>
      <c r="J455" s="2" t="inlineStr">
        <is>
          <t>modelování důvěry</t>
        </is>
      </c>
      <c r="K455" s="2" t="inlineStr">
        <is>
          <t>3</t>
        </is>
      </c>
      <c r="L455" s="2" t="inlineStr">
        <is>
          <t/>
        </is>
      </c>
      <c r="M455" t="inlineStr">
        <is>
          <t>pracovní postup bezpečnostního architekta při definici profilu hrozby a &lt;a href="https://iate.europa.eu/entry/result/3570113/cs" target="_blank"&gt;modelu důvěry&lt;/a&gt; na základě analýzy případů použití týkající se toku dat</t>
        </is>
      </c>
      <c r="N455" s="2" t="inlineStr">
        <is>
          <t>trustmodellering</t>
        </is>
      </c>
      <c r="O455" s="2" t="inlineStr">
        <is>
          <t>3</t>
        </is>
      </c>
      <c r="P455" s="2" t="inlineStr">
        <is>
          <t/>
        </is>
      </c>
      <c r="Q455" t="inlineStr">
        <is>
          <t/>
        </is>
      </c>
      <c r="R455" s="2" t="inlineStr">
        <is>
          <t>Vertrauensmodellierung</t>
        </is>
      </c>
      <c r="S455" s="2" t="inlineStr">
        <is>
          <t>3</t>
        </is>
      </c>
      <c r="T455" s="2" t="inlineStr">
        <is>
          <t/>
        </is>
      </c>
      <c r="U455" t="inlineStr">
        <is>
          <t/>
        </is>
      </c>
      <c r="V455" s="2" t="inlineStr">
        <is>
          <t>μοντελοποίηση εμπιστοσύνης</t>
        </is>
      </c>
      <c r="W455" s="2" t="inlineStr">
        <is>
          <t>3</t>
        </is>
      </c>
      <c r="X455" s="2" t="inlineStr">
        <is>
          <t/>
        </is>
      </c>
      <c r="Y455" t="inlineStr">
        <is>
          <t/>
        </is>
      </c>
      <c r="Z455" s="2" t="inlineStr">
        <is>
          <t>trust modeling</t>
        </is>
      </c>
      <c r="AA455" s="2" t="inlineStr">
        <is>
          <t>3</t>
        </is>
      </c>
      <c r="AB455" s="2" t="inlineStr">
        <is>
          <t/>
        </is>
      </c>
      <c r="AC455" t="inlineStr">
        <is>
          <t>process performed by the security architect to define a complementary threat profile and trust model based on a use-case-driven data flow analysis</t>
        </is>
      </c>
      <c r="AD455" s="2" t="inlineStr">
        <is>
          <t>modelización de la confianza</t>
        </is>
      </c>
      <c r="AE455" s="2" t="inlineStr">
        <is>
          <t>2</t>
        </is>
      </c>
      <c r="AF455" s="2" t="inlineStr">
        <is>
          <t/>
        </is>
      </c>
      <c r="AG455" t="inlineStr">
        <is>
          <t/>
        </is>
      </c>
      <c r="AH455" s="2" t="inlineStr">
        <is>
          <t>usaldusmudeli konstrueerimine</t>
        </is>
      </c>
      <c r="AI455" s="2" t="inlineStr">
        <is>
          <t>3</t>
        </is>
      </c>
      <c r="AJ455" s="2" t="inlineStr">
        <is>
          <t/>
        </is>
      </c>
      <c r="AK455" t="inlineStr">
        <is>
          <t>avaliku võtme ja ta omaniku seose autentimise mudeli loomine</t>
        </is>
      </c>
      <c r="AL455" s="2" t="inlineStr">
        <is>
          <t>luottamusmallinnus|
luottamuksen mallintaminen</t>
        </is>
      </c>
      <c r="AM455" s="2" t="inlineStr">
        <is>
          <t>3|
3</t>
        </is>
      </c>
      <c r="AN455" s="2" t="inlineStr">
        <is>
          <t xml:space="preserve">|
</t>
        </is>
      </c>
      <c r="AO455" t="inlineStr">
        <is>
          <t/>
        </is>
      </c>
      <c r="AP455" s="2" t="inlineStr">
        <is>
          <t>modélisation de la confiance</t>
        </is>
      </c>
      <c r="AQ455" s="2" t="inlineStr">
        <is>
          <t>3</t>
        </is>
      </c>
      <c r="AR455" s="2" t="inlineStr">
        <is>
          <t/>
        </is>
      </c>
      <c r="AS455" t="inlineStr">
        <is>
          <t/>
        </is>
      </c>
      <c r="AT455" s="2" t="inlineStr">
        <is>
          <t>samhaltú iontaoibhe</t>
        </is>
      </c>
      <c r="AU455" s="2" t="inlineStr">
        <is>
          <t>3</t>
        </is>
      </c>
      <c r="AV455" s="2" t="inlineStr">
        <is>
          <t/>
        </is>
      </c>
      <c r="AW455" t="inlineStr">
        <is>
          <t/>
        </is>
      </c>
      <c r="AX455" t="inlineStr">
        <is>
          <t/>
        </is>
      </c>
      <c r="AY455" t="inlineStr">
        <is>
          <t/>
        </is>
      </c>
      <c r="AZ455" t="inlineStr">
        <is>
          <t/>
        </is>
      </c>
      <c r="BA455" t="inlineStr">
        <is>
          <t/>
        </is>
      </c>
      <c r="BB455" s="2" t="inlineStr">
        <is>
          <t>megbízhatósági modellezés</t>
        </is>
      </c>
      <c r="BC455" s="2" t="inlineStr">
        <is>
          <t>2</t>
        </is>
      </c>
      <c r="BD455" s="2" t="inlineStr">
        <is>
          <t/>
        </is>
      </c>
      <c r="BE455" t="inlineStr">
        <is>
          <t>biztonságmérnök által elvégzett folyamat, amelynek során a mérnök megállapítja a rendszerre fenyegetést jelentő tényezőket és megbízhatósági modellt állít fel</t>
        </is>
      </c>
      <c r="BF455" s="2" t="inlineStr">
        <is>
          <t>modellazione della fiducia</t>
        </is>
      </c>
      <c r="BG455" s="2" t="inlineStr">
        <is>
          <t>3</t>
        </is>
      </c>
      <c r="BH455" s="2" t="inlineStr">
        <is>
          <t/>
        </is>
      </c>
      <c r="BI455" t="inlineStr">
        <is>
          <t>procedura eseguita da un architetto della sicurezza per definire un profilo di minaccia e un modello di fiducia complementari sulla base di un’analisi del flusso dei dati relativa ai casi d’uso</t>
        </is>
      </c>
      <c r="BJ455" s="2" t="inlineStr">
        <is>
          <t>patikimumo modeliavimas</t>
        </is>
      </c>
      <c r="BK455" s="2" t="inlineStr">
        <is>
          <t>2</t>
        </is>
      </c>
      <c r="BL455" s="2" t="inlineStr">
        <is>
          <t/>
        </is>
      </c>
      <c r="BM455" t="inlineStr">
        <is>
          <t/>
        </is>
      </c>
      <c r="BN455" s="2" t="inlineStr">
        <is>
          <t>uzticamības modelēšana</t>
        </is>
      </c>
      <c r="BO455" s="2" t="inlineStr">
        <is>
          <t>2</t>
        </is>
      </c>
      <c r="BP455" s="2" t="inlineStr">
        <is>
          <t/>
        </is>
      </c>
      <c r="BQ455" t="inlineStr">
        <is>
          <t/>
        </is>
      </c>
      <c r="BR455" s="2" t="inlineStr">
        <is>
          <t>(i)mmudellar ta' fiduċja</t>
        </is>
      </c>
      <c r="BS455" s="2" t="inlineStr">
        <is>
          <t>3</t>
        </is>
      </c>
      <c r="BT455" s="2" t="inlineStr">
        <is>
          <t/>
        </is>
      </c>
      <c r="BU455" t="inlineStr">
        <is>
          <t>proċess imwettaq mill-arkitett tas-sigurtà biex jiġu ddefiniti profil ta' theddid komplementari u mudell ta' fiduċja abbażi ta' analiżi tal-fluss tad- 
&lt;i&gt;data &lt;/i&gt;orjentata lejn il-każijiet tal-użu</t>
        </is>
      </c>
      <c r="BV455" s="2" t="inlineStr">
        <is>
          <t>opstellen van een vertrouwensmodel</t>
        </is>
      </c>
      <c r="BW455" s="2" t="inlineStr">
        <is>
          <t>3</t>
        </is>
      </c>
      <c r="BX455" s="2" t="inlineStr">
        <is>
          <t/>
        </is>
      </c>
      <c r="BY455" t="inlineStr">
        <is>
          <t>proces
 om in de architectuur van een computersysteem een vertrouwensmodel te
 integreren dat is afgestemd op het vastgestelde dreigingsprofiel</t>
        </is>
      </c>
      <c r="BZ455" s="2" t="inlineStr">
        <is>
          <t>modelowanie zaufania</t>
        </is>
      </c>
      <c r="CA455" s="2" t="inlineStr">
        <is>
          <t>3</t>
        </is>
      </c>
      <c r="CB455" s="2" t="inlineStr">
        <is>
          <t/>
        </is>
      </c>
      <c r="CC455" t="inlineStr">
        <is>
          <t/>
        </is>
      </c>
      <c r="CD455" s="2" t="inlineStr">
        <is>
          <t>modelação de confiança</t>
        </is>
      </c>
      <c r="CE455" s="2" t="inlineStr">
        <is>
          <t>3</t>
        </is>
      </c>
      <c r="CF455" s="2" t="inlineStr">
        <is>
          <t/>
        </is>
      </c>
      <c r="CG455" t="inlineStr">
        <is>
          <t>&lt;div&gt; 
 &lt;div&gt; 
 &lt;div&gt; 
 &lt;div&gt;
 Processo executado pelo arquiteto da segurança para definir um perfil de ameaça complementar e modelo de confiança com base numa análise de fluxo de dados orientada por casos de uso.&lt;/div&gt;&lt;/div&gt;&lt;/div&gt;&lt;/div&gt;</t>
        </is>
      </c>
      <c r="CH455" s="2" t="inlineStr">
        <is>
          <t>modelare a încrederii</t>
        </is>
      </c>
      <c r="CI455" s="2" t="inlineStr">
        <is>
          <t>2</t>
        </is>
      </c>
      <c r="CJ455" s="2" t="inlineStr">
        <is>
          <t/>
        </is>
      </c>
      <c r="CK455" t="inlineStr">
        <is>
          <t/>
        </is>
      </c>
      <c r="CL455" s="2" t="inlineStr">
        <is>
          <t>modelovanie dôvery</t>
        </is>
      </c>
      <c r="CM455" s="2" t="inlineStr">
        <is>
          <t>2</t>
        </is>
      </c>
      <c r="CN455" s="2" t="inlineStr">
        <is>
          <t/>
        </is>
      </c>
      <c r="CO455" t="inlineStr">
        <is>
          <t>proces, ktorý vykonáva bezpečnostný architekt na definovanie doplnkového profilu hrozby a modelu dôvery, a to na základe analýzy dátového toku závislého od prípadu použitia</t>
        </is>
      </c>
      <c r="CP455" s="2" t="inlineStr">
        <is>
          <t>modeliranje zaupanja</t>
        </is>
      </c>
      <c r="CQ455" s="2" t="inlineStr">
        <is>
          <t>3</t>
        </is>
      </c>
      <c r="CR455" s="2" t="inlineStr">
        <is>
          <t/>
        </is>
      </c>
      <c r="CS455" t="inlineStr">
        <is>
          <t>uporaba modela zaupanja</t>
        </is>
      </c>
      <c r="CT455" s="2" t="inlineStr">
        <is>
          <t>tillitsmodellering</t>
        </is>
      </c>
      <c r="CU455" s="2" t="inlineStr">
        <is>
          <t>2</t>
        </is>
      </c>
      <c r="CV455" s="2" t="inlineStr">
        <is>
          <t/>
        </is>
      </c>
      <c r="CW455" t="inlineStr">
        <is>
          <t/>
        </is>
      </c>
    </row>
    <row r="456">
      <c r="A456" s="1" t="str">
        <f>HYPERLINK("https://iate.europa.eu/entry/result/3582781/all", "3582781")</f>
        <v>3582781</v>
      </c>
      <c r="B456" t="inlineStr">
        <is>
          <t>EDUCATION AND COMMUNICATIONS</t>
        </is>
      </c>
      <c r="C456" t="inlineStr">
        <is>
          <t>EDUCATION AND COMMUNICATIONS|information technology and data processing</t>
        </is>
      </c>
      <c r="D456" t="inlineStr">
        <is>
          <t>yes</t>
        </is>
      </c>
      <c r="E456" t="inlineStr">
        <is>
          <t/>
        </is>
      </c>
      <c r="F456" s="2" t="inlineStr">
        <is>
          <t>речник на общите данни на IEC</t>
        </is>
      </c>
      <c r="G456" s="2" t="inlineStr">
        <is>
          <t>3</t>
        </is>
      </c>
      <c r="H456" s="2" t="inlineStr">
        <is>
          <t/>
        </is>
      </c>
      <c r="I456" t="inlineStr">
        <is>
          <t/>
        </is>
      </c>
      <c r="J456" s="2" t="inlineStr">
        <is>
          <t>IEC CDD|
společný datový slovník IEC</t>
        </is>
      </c>
      <c r="K456" s="2" t="inlineStr">
        <is>
          <t>2|
3</t>
        </is>
      </c>
      <c r="L456" s="2" t="inlineStr">
        <is>
          <t xml:space="preserve">|
</t>
        </is>
      </c>
      <c r="M456" t="inlineStr">
        <is>
          <t/>
        </is>
      </c>
      <c r="N456" s="2" t="inlineStr">
        <is>
          <t>IEC CDD|
fælles IEC-dataordbog</t>
        </is>
      </c>
      <c r="O456" s="2" t="inlineStr">
        <is>
          <t>3|
3</t>
        </is>
      </c>
      <c r="P456" s="2" t="inlineStr">
        <is>
          <t xml:space="preserve">|
</t>
        </is>
      </c>
      <c r="Q456" t="inlineStr">
        <is>
          <t/>
        </is>
      </c>
      <c r="R456" s="2" t="inlineStr">
        <is>
          <t>Gemeinsames IEC-Datenbeschreibungsverzeichnis|
IEC CDD</t>
        </is>
      </c>
      <c r="S456" s="2" t="inlineStr">
        <is>
          <t>3|
3</t>
        </is>
      </c>
      <c r="T456" s="2" t="inlineStr">
        <is>
          <t xml:space="preserve">|
</t>
        </is>
      </c>
      <c r="U456" t="inlineStr">
        <is>
          <t/>
        </is>
      </c>
      <c r="V456" s="2" t="inlineStr">
        <is>
          <t>κοινό λεξικό δεδομένων της Διεθνούς Ηλεκτροτεχνικής Επιτροπής</t>
        </is>
      </c>
      <c r="W456" s="2" t="inlineStr">
        <is>
          <t>3</t>
        </is>
      </c>
      <c r="X456" s="2" t="inlineStr">
        <is>
          <t/>
        </is>
      </c>
      <c r="Y456" t="inlineStr">
        <is>
          <t>σύνολο πληροφοριών που περιγράφουν τα περιεχόμενα, τη μορφή και τη δομή βάσης δεδομένων, καθώς και τη σχέση μεταξύ των στοιχείων της, και που χρησιμοποιείται για τον έλεγχο της πρόσβασης και τον χειρισμό των βάσεων δεδομένων που είναι κοινές για όλα τα κύρια αποθετήρια και το δευτερεύον αποθετήριο</t>
        </is>
      </c>
      <c r="Z456" s="2" t="inlineStr">
        <is>
          <t>IEC Common Data Dictionary|
IEC CDD</t>
        </is>
      </c>
      <c r="AA456" s="2" t="inlineStr">
        <is>
          <t>3|
3</t>
        </is>
      </c>
      <c r="AB456" s="2" t="inlineStr">
        <is>
          <t xml:space="preserve">|
</t>
        </is>
      </c>
      <c r="AC456" t="inlineStr">
        <is>
          <t>common repository of concepts for all electrotechnical domains</t>
        </is>
      </c>
      <c r="AD456" s="2" t="inlineStr">
        <is>
          <t>Diccionario de Datos Comunes de IEC</t>
        </is>
      </c>
      <c r="AE456" s="2" t="inlineStr">
        <is>
          <t>3</t>
        </is>
      </c>
      <c r="AF456" s="2" t="inlineStr">
        <is>
          <t/>
        </is>
      </c>
      <c r="AG456" t="inlineStr">
        <is>
          <t>Diccionario técnico para el uso en el dominio de la electrotécnica y electrónica publicado por la Comisión Electrotécnica Internacional como IEC 61360-4.</t>
        </is>
      </c>
      <c r="AH456" s="2" t="inlineStr">
        <is>
          <t>IEC CDD</t>
        </is>
      </c>
      <c r="AI456" s="2" t="inlineStr">
        <is>
          <t>2</t>
        </is>
      </c>
      <c r="AJ456" s="2" t="inlineStr">
        <is>
          <t/>
        </is>
      </c>
      <c r="AK456" t="inlineStr">
        <is>
          <t/>
        </is>
      </c>
      <c r="AL456" s="2" t="inlineStr">
        <is>
          <t>IEC CDD</t>
        </is>
      </c>
      <c r="AM456" s="2" t="inlineStr">
        <is>
          <t>3</t>
        </is>
      </c>
      <c r="AN456" s="2" t="inlineStr">
        <is>
          <t/>
        </is>
      </c>
      <c r="AO456" t="inlineStr">
        <is>
          <t>kaikkien sähköteknisten alojen käsitteiden yhteinen rekisteri</t>
        </is>
      </c>
      <c r="AP456" s="2" t="inlineStr">
        <is>
          <t>IEC CDD|
dictionnaire de données communes de l'IEC</t>
        </is>
      </c>
      <c r="AQ456" s="2" t="inlineStr">
        <is>
          <t>3|
3</t>
        </is>
      </c>
      <c r="AR456" s="2" t="inlineStr">
        <is>
          <t xml:space="preserve">|
</t>
        </is>
      </c>
      <c r="AS456" t="inlineStr">
        <is>
          <t/>
        </is>
      </c>
      <c r="AT456" s="2" t="inlineStr">
        <is>
          <t>Foclóir um Shonraí Comhchoiteanna IEC</t>
        </is>
      </c>
      <c r="AU456" s="2" t="inlineStr">
        <is>
          <t>3</t>
        </is>
      </c>
      <c r="AV456" s="2" t="inlineStr">
        <is>
          <t/>
        </is>
      </c>
      <c r="AW456" t="inlineStr">
        <is>
          <t/>
        </is>
      </c>
      <c r="AX456" t="inlineStr">
        <is>
          <t/>
        </is>
      </c>
      <c r="AY456" t="inlineStr">
        <is>
          <t/>
        </is>
      </c>
      <c r="AZ456" t="inlineStr">
        <is>
          <t/>
        </is>
      </c>
      <c r="BA456" t="inlineStr">
        <is>
          <t/>
        </is>
      </c>
      <c r="BB456" s="2" t="inlineStr">
        <is>
          <t>közös IEC-adatszótár</t>
        </is>
      </c>
      <c r="BC456" s="2" t="inlineStr">
        <is>
          <t>3</t>
        </is>
      </c>
      <c r="BD456" s="2" t="inlineStr">
        <is>
          <t/>
        </is>
      </c>
      <c r="BE456" t="inlineStr">
        <is>
          <t>az elektrotechnika témakörébe tartozó fogalmak gyűjtőtára</t>
        </is>
      </c>
      <c r="BF456" s="2" t="inlineStr">
        <is>
          <t>IEC CDD|
dizionario dei dati comuni dell’IEC</t>
        </is>
      </c>
      <c r="BG456" s="2" t="inlineStr">
        <is>
          <t>3|
3</t>
        </is>
      </c>
      <c r="BH456" s="2" t="inlineStr">
        <is>
          <t xml:space="preserve">|
</t>
        </is>
      </c>
      <c r="BI456" t="inlineStr">
        <is>
          <t/>
        </is>
      </c>
      <c r="BJ456" s="2" t="inlineStr">
        <is>
          <t>IEC bendrųjų duomenų žodynas|
IEC CDD</t>
        </is>
      </c>
      <c r="BK456" s="2" t="inlineStr">
        <is>
          <t>3|
3</t>
        </is>
      </c>
      <c r="BL456" s="2" t="inlineStr">
        <is>
          <t xml:space="preserve">|
</t>
        </is>
      </c>
      <c r="BM456" t="inlineStr">
        <is>
          <t>Tarptautinės elektrotechnikos komisijos parengtas elektrotechnikos sąvokų žodynas</t>
        </is>
      </c>
      <c r="BN456" s="2" t="inlineStr">
        <is>
          <t>IEC kopējā datu vārdnīca</t>
        </is>
      </c>
      <c r="BO456" s="2" t="inlineStr">
        <is>
          <t>3</t>
        </is>
      </c>
      <c r="BP456" s="2" t="inlineStr">
        <is>
          <t/>
        </is>
      </c>
      <c r="BQ456" t="inlineStr">
        <is>
          <t/>
        </is>
      </c>
      <c r="BR456" s="2" t="inlineStr">
        <is>
          <t>IEC CDD|
dizzjunarju tad-&lt;i&gt;data &lt;/i&gt;komuni tal-IEC</t>
        </is>
      </c>
      <c r="BS456" s="2" t="inlineStr">
        <is>
          <t>3|
3</t>
        </is>
      </c>
      <c r="BT456" s="2" t="inlineStr">
        <is>
          <t xml:space="preserve">|
</t>
        </is>
      </c>
      <c r="BU456" t="inlineStr">
        <is>
          <t>repożitorju komuni ta' kunċetti għad-dominji elettrotekniċi kollha</t>
        </is>
      </c>
      <c r="BV456" s="2" t="inlineStr">
        <is>
          <t>IEC CDD|
gemeenschappelijk gegevenswoordenboek van de IEC</t>
        </is>
      </c>
      <c r="BW456" s="2" t="inlineStr">
        <is>
          <t>3|
3</t>
        </is>
      </c>
      <c r="BX456" s="2" t="inlineStr">
        <is>
          <t xml:space="preserve">|
</t>
        </is>
      </c>
      <c r="BY456" t="inlineStr">
        <is>
          <t>gemeenschappelijk
 register van concepten voor alle elektrotechnische vakgebieden</t>
        </is>
      </c>
      <c r="BZ456" s="2" t="inlineStr">
        <is>
          <t>IEC CDD|
wspólny słownik danych IEC</t>
        </is>
      </c>
      <c r="CA456" s="2" t="inlineStr">
        <is>
          <t>3|
3</t>
        </is>
      </c>
      <c r="CB456" s="2" t="inlineStr">
        <is>
          <t xml:space="preserve">|
</t>
        </is>
      </c>
      <c r="CC456" t="inlineStr">
        <is>
          <t>wspólne repozytorium pojęć z zakresu wszystkich dziedzin przemysłowych i technicznych</t>
        </is>
      </c>
      <c r="CD456" s="2" t="inlineStr">
        <is>
          <t>Dicionário de Dados Comuns da IEC</t>
        </is>
      </c>
      <c r="CE456" s="2" t="inlineStr">
        <is>
          <t>3</t>
        </is>
      </c>
      <c r="CF456" s="2" t="inlineStr">
        <is>
          <t/>
        </is>
      </c>
      <c r="CG456" t="inlineStr">
        <is>
          <t/>
        </is>
      </c>
      <c r="CH456" s="2" t="inlineStr">
        <is>
          <t>Dicţionar de date IEC comun</t>
        </is>
      </c>
      <c r="CI456" s="2" t="inlineStr">
        <is>
          <t>3</t>
        </is>
      </c>
      <c r="CJ456" s="2" t="inlineStr">
        <is>
          <t/>
        </is>
      </c>
      <c r="CK456" t="inlineStr">
        <is>
          <t/>
        </is>
      </c>
      <c r="CL456" s="2" t="inlineStr">
        <is>
          <t>Spoločný údajový slovník IEC|
IEC CDD</t>
        </is>
      </c>
      <c r="CM456" s="2" t="inlineStr">
        <is>
          <t>2|
2</t>
        </is>
      </c>
      <c r="CN456" s="2" t="inlineStr">
        <is>
          <t xml:space="preserve">|
</t>
        </is>
      </c>
      <c r="CO456" t="inlineStr">
        <is>
          <t>spoločná databáza konceptov pre všetky elektrotechnické oblasti</t>
        </is>
      </c>
      <c r="CP456" s="2" t="inlineStr">
        <is>
          <t>slovar skupnih pojmov IEC</t>
        </is>
      </c>
      <c r="CQ456" s="2" t="inlineStr">
        <is>
          <t>3</t>
        </is>
      </c>
      <c r="CR456" s="2" t="inlineStr">
        <is>
          <t/>
        </is>
      </c>
      <c r="CS456" t="inlineStr">
        <is>
          <t/>
        </is>
      </c>
      <c r="CT456" s="2" t="inlineStr">
        <is>
          <t>IEC CDD</t>
        </is>
      </c>
      <c r="CU456" s="2" t="inlineStr">
        <is>
          <t>3</t>
        </is>
      </c>
      <c r="CV456" s="2" t="inlineStr">
        <is>
          <t/>
        </is>
      </c>
      <c r="CW456" t="inlineStr">
        <is>
          <t/>
        </is>
      </c>
    </row>
    <row r="457">
      <c r="A457" s="1" t="str">
        <f>HYPERLINK("https://iate.europa.eu/entry/result/3582785/all", "3582785")</f>
        <v>3582785</v>
      </c>
      <c r="B457" t="inlineStr">
        <is>
          <t>EDUCATION AND COMMUNICATIONS</t>
        </is>
      </c>
      <c r="C457" t="inlineStr">
        <is>
          <t>EDUCATION AND COMMUNICATIONS|information technology and data processing</t>
        </is>
      </c>
      <c r="D457" t="inlineStr">
        <is>
          <t>yes</t>
        </is>
      </c>
      <c r="E457" t="inlineStr">
        <is>
          <t/>
        </is>
      </c>
      <c r="F457" s="2" t="inlineStr">
        <is>
          <t>информация от работещите услуги</t>
        </is>
      </c>
      <c r="G457" s="2" t="inlineStr">
        <is>
          <t>3</t>
        </is>
      </c>
      <c r="H457" s="2" t="inlineStr">
        <is>
          <t/>
        </is>
      </c>
      <c r="I457" t="inlineStr">
        <is>
          <t/>
        </is>
      </c>
      <c r="J457" s="2" t="inlineStr">
        <is>
          <t>banner grabbing</t>
        </is>
      </c>
      <c r="K457" s="2" t="inlineStr">
        <is>
          <t>3</t>
        </is>
      </c>
      <c r="L457" s="2" t="inlineStr">
        <is>
          <t/>
        </is>
      </c>
      <c r="M457" t="inlineStr">
        <is>
          <t>technika využívající zachytávání a shromažďování informací, které systémy samy poskytují při navázání spojení v úvodní zprávě, tzv. banneru</t>
        </is>
      </c>
      <c r="N457" s="2" t="inlineStr">
        <is>
          <t>banner grabbing</t>
        </is>
      </c>
      <c r="O457" s="2" t="inlineStr">
        <is>
          <t>3</t>
        </is>
      </c>
      <c r="P457" s="2" t="inlineStr">
        <is>
          <t/>
        </is>
      </c>
      <c r="Q457" t="inlineStr">
        <is>
          <t/>
        </is>
      </c>
      <c r="R457" s="2" t="inlineStr">
        <is>
          <t>Banner Grabbing</t>
        </is>
      </c>
      <c r="S457" s="2" t="inlineStr">
        <is>
          <t>3</t>
        </is>
      </c>
      <c r="T457" s="2" t="inlineStr">
        <is>
          <t/>
        </is>
      </c>
      <c r="U457" t="inlineStr">
        <is>
          <t>Auslesen der vom Server gesendeten Versionsinformationen</t>
        </is>
      </c>
      <c r="V457" s="2" t="inlineStr">
        <is>
          <t>αρπαγή πακέτων πληροφορίας</t>
        </is>
      </c>
      <c r="W457" s="2" t="inlineStr">
        <is>
          <t>3</t>
        </is>
      </c>
      <c r="X457" s="2" t="inlineStr">
        <is>
          <t/>
        </is>
      </c>
      <c r="Y457" t="inlineStr">
        <is>
          <t/>
        </is>
      </c>
      <c r="Z457" s="2" t="inlineStr">
        <is>
          <t>banner grabbing</t>
        </is>
      </c>
      <c r="AA457" s="2" t="inlineStr">
        <is>
          <t>3</t>
        </is>
      </c>
      <c r="AB457" s="2" t="inlineStr">
        <is>
          <t/>
        </is>
      </c>
      <c r="AC457" t="inlineStr">
        <is>
          <t>process of capturing banner information—such as application type and version— that is transmitted by a remote port when a connection is initiated</t>
        </is>
      </c>
      <c r="AD457" s="2" t="inlineStr">
        <is>
          <t>captura de anuncios</t>
        </is>
      </c>
      <c r="AE457" s="2" t="inlineStr">
        <is>
          <t>3</t>
        </is>
      </c>
      <c r="AF457" s="2" t="inlineStr">
        <is>
          <t/>
        </is>
      </c>
      <c r="AG457" t="inlineStr">
        <is>
          <t>Extracción de información de los puertos abiertos relacionada con el servicio y versión del programa que se está ejecutando en dicho puerto.</t>
        </is>
      </c>
      <c r="AH457" s="2" t="inlineStr">
        <is>
          <t>versiooninumbrinilpsamine</t>
        </is>
      </c>
      <c r="AI457" s="2" t="inlineStr">
        <is>
          <t>2</t>
        </is>
      </c>
      <c r="AJ457" s="2" t="inlineStr">
        <is>
          <t/>
        </is>
      </c>
      <c r="AK457" t="inlineStr">
        <is>
          <t/>
        </is>
      </c>
      <c r="AL457" s="2" t="inlineStr">
        <is>
          <t>banner grabbing|
banneri-kaappaus</t>
        </is>
      </c>
      <c r="AM457" s="2" t="inlineStr">
        <is>
          <t>3|
3</t>
        </is>
      </c>
      <c r="AN457" s="2" t="inlineStr">
        <is>
          <t xml:space="preserve">|
</t>
        </is>
      </c>
      <c r="AO457" t="inlineStr">
        <is>
          <t/>
        </is>
      </c>
      <c r="AP457" s="2" t="inlineStr">
        <is>
          <t>récupération de bannières|
lecture de bannières|
banner grabbing</t>
        </is>
      </c>
      <c r="AQ457" s="2" t="inlineStr">
        <is>
          <t>2|
3|
2</t>
        </is>
      </c>
      <c r="AR457" s="2" t="inlineStr">
        <is>
          <t xml:space="preserve">|
|
</t>
        </is>
      </c>
      <c r="AS457" t="inlineStr">
        <is>
          <t>technique visant à récupérer des informations concernant à un système connecté à un réseau et les services qu'il propose, à savoir la bannière d'accueil du service, qui est envoyée lorsque l'on s'y connecte et/ou que l'on commence à échanger, et qui contient par défaut le nom du logiciel assurant le service et son numéro de version</t>
        </is>
      </c>
      <c r="AT457" s="2" t="inlineStr">
        <is>
          <t>gabháil meirge</t>
        </is>
      </c>
      <c r="AU457" s="2" t="inlineStr">
        <is>
          <t>3</t>
        </is>
      </c>
      <c r="AV457" s="2" t="inlineStr">
        <is>
          <t/>
        </is>
      </c>
      <c r="AW457" t="inlineStr">
        <is>
          <t/>
        </is>
      </c>
      <c r="AX457" t="inlineStr">
        <is>
          <t/>
        </is>
      </c>
      <c r="AY457" t="inlineStr">
        <is>
          <t/>
        </is>
      </c>
      <c r="AZ457" t="inlineStr">
        <is>
          <t/>
        </is>
      </c>
      <c r="BA457" t="inlineStr">
        <is>
          <t/>
        </is>
      </c>
      <c r="BB457" s="2" t="inlineStr">
        <is>
          <t>fejléckiaknázás</t>
        </is>
      </c>
      <c r="BC457" s="2" t="inlineStr">
        <is>
          <t>2</t>
        </is>
      </c>
      <c r="BD457" s="2" t="inlineStr">
        <is>
          <t/>
        </is>
      </c>
      <c r="BE457" t="inlineStr">
        <is>
          <t>olyan technika, amellyel a bannercsíkon futó információkból megállapítható a szerver, az operációs rendszer, és amely támadófelületként szolgálhat a hekkerek számára</t>
        </is>
      </c>
      <c r="BF457" s="2" t="inlineStr">
        <is>
          <t>banner grabbing</t>
        </is>
      </c>
      <c r="BG457" s="2" t="inlineStr">
        <is>
          <t>3</t>
        </is>
      </c>
      <c r="BH457" s="2" t="inlineStr">
        <is>
          <t/>
        </is>
      </c>
      <c r="BI457" t="inlineStr">
        <is>
          <t>tecnica che consiste nell’acquisizione delle informazioni contenute in messaggi banner, come versione o applicazione, che una porta remota invia quando viene avviata una connessione</t>
        </is>
      </c>
      <c r="BJ457" s="2" t="inlineStr">
        <is>
          <t>tinklo įrenginio pristatomosios informacijos surinkimas</t>
        </is>
      </c>
      <c r="BK457" s="2" t="inlineStr">
        <is>
          <t>3</t>
        </is>
      </c>
      <c r="BL457" s="2" t="inlineStr">
        <is>
          <t/>
        </is>
      </c>
      <c r="BM457" t="inlineStr">
        <is>
          <t>įsilaužėlių taikomas metodas – į kompiuterį (serverį) pasiuntus žinutę,
iš jo gaunama ir piktavališkiems tikslams panaudojama informacija apie
kompiuterį (serverį), jo teikiamas paslaugas, tinklą, programinę įrangą ir pan. (pvz., pavadinimas,
versija)</t>
        </is>
      </c>
      <c r="BN457" s="2" t="inlineStr">
        <is>
          <t>reklāmkarogu sagrābšana</t>
        </is>
      </c>
      <c r="BO457" s="2" t="inlineStr">
        <is>
          <t>2</t>
        </is>
      </c>
      <c r="BP457" s="2" t="inlineStr">
        <is>
          <t/>
        </is>
      </c>
      <c r="BQ457" t="inlineStr">
        <is>
          <t/>
        </is>
      </c>
      <c r="BR457" s="2" t="inlineStr">
        <is>
          <t>qbid tal-istrixxuni</t>
        </is>
      </c>
      <c r="BS457" s="2" t="inlineStr">
        <is>
          <t>3</t>
        </is>
      </c>
      <c r="BT457" s="2" t="inlineStr">
        <is>
          <t/>
        </is>
      </c>
      <c r="BU457" t="inlineStr">
        <is>
          <t>proċess fejn tinqabad l-informazzjoni tal-istrixxuni - ngħidu aħna t-tip ta' applikazzjoni jew il-verżjoni - li tiġi trażmessa minn port remot meta tinbeda konnessjoni</t>
        </is>
      </c>
      <c r="BV457" s="2" t="inlineStr">
        <is>
          <t>banner grabbing</t>
        </is>
      </c>
      <c r="BW457" s="2" t="inlineStr">
        <is>
          <t>3</t>
        </is>
      </c>
      <c r="BX457" s="2" t="inlineStr">
        <is>
          <t/>
        </is>
      </c>
      <c r="BY457" t="inlineStr">
        <is>
          <t>&lt;div&gt;verzamelen van informatie, zoals applicatietype en versienummer, op basis van de banner die door een netwerkpoort wordt verstuurd bij het initiëren van een
 verbinding&lt;/div&gt;</t>
        </is>
      </c>
      <c r="BZ457" s="2" t="inlineStr">
        <is>
          <t>banner grabbing|
pozyskiwanie banerów</t>
        </is>
      </c>
      <c r="CA457" s="2" t="inlineStr">
        <is>
          <t>3|
3</t>
        </is>
      </c>
      <c r="CB457" s="2" t="inlineStr">
        <is>
          <t xml:space="preserve">|
</t>
        </is>
      </c>
      <c r="CC457" t="inlineStr">
        <is>
          <t>jedna z metod określania systemu operacyjnego polegająca na pozyskaniu informacji o systemie na podstawie banerów wyświetlanych po połączeniu się z daną usługą</t>
        </is>
      </c>
      <c r="CD457" s="2" t="inlineStr">
        <is>
          <t>assenhoreamento da insígnia</t>
        </is>
      </c>
      <c r="CE457" s="2" t="inlineStr">
        <is>
          <t>3</t>
        </is>
      </c>
      <c r="CF457" s="2" t="inlineStr">
        <is>
          <t/>
        </is>
      </c>
      <c r="CG457" t="inlineStr">
        <is>
          <t>Processo de obtenção de informações de um programa informático, tal como o nome e a versão, logo após o estabelecimento da conexão.</t>
        </is>
      </c>
      <c r="CH457" s="2" t="inlineStr">
        <is>
          <t>&lt;i&gt;banner grabbing&lt;/i&gt;</t>
        </is>
      </c>
      <c r="CI457" s="2" t="inlineStr">
        <is>
          <t>3</t>
        </is>
      </c>
      <c r="CJ457" s="2" t="inlineStr">
        <is>
          <t/>
        </is>
      </c>
      <c r="CK457" t="inlineStr">
        <is>
          <t>proces de colectare şi analiză a informaţiilor de identificare
a anumitor tehnologii sau sisteme utilizate la nivelul unui dispozitiv sau a unei
infrastructuri</t>
        </is>
      </c>
      <c r="CL457" s="2" t="inlineStr">
        <is>
          <t>banner grabbing</t>
        </is>
      </c>
      <c r="CM457" s="2" t="inlineStr">
        <is>
          <t>2</t>
        </is>
      </c>
      <c r="CN457" s="2" t="inlineStr">
        <is>
          <t/>
        </is>
      </c>
      <c r="CO457" t="inlineStr">
        <is>
          <t>technika získavania informácií z bannera, ako sú údaje o aplikáciách a službách, napr. názvov verzií, ktoré sa potom po nadviazaní spojenia odošlú prostredníctvom vzdialeného portu</t>
        </is>
      </c>
      <c r="CP457" s="2" t="inlineStr">
        <is>
          <t>prilaščanje naslovnih vrstic</t>
        </is>
      </c>
      <c r="CQ457" s="2" t="inlineStr">
        <is>
          <t>3</t>
        </is>
      </c>
      <c r="CR457" s="2" t="inlineStr">
        <is>
          <t/>
        </is>
      </c>
      <c r="CS457" t="inlineStr">
        <is>
          <t>pridobivanje podatkov o različici strežniškega programa s prijavo v strežniški program na ciljnem sistemu</t>
        </is>
      </c>
      <c r="CT457" s="2" t="inlineStr">
        <is>
          <t>bannergrabbing</t>
        </is>
      </c>
      <c r="CU457" s="2" t="inlineStr">
        <is>
          <t>2</t>
        </is>
      </c>
      <c r="CV457" s="2" t="inlineStr">
        <is>
          <t/>
        </is>
      </c>
      <c r="CW457" t="inlineStr">
        <is>
          <t/>
        </is>
      </c>
    </row>
    <row r="458">
      <c r="A458" s="1" t="str">
        <f>HYPERLINK("https://iate.europa.eu/entry/result/3582788/all", "3582788")</f>
        <v>3582788</v>
      </c>
      <c r="B458" t="inlineStr">
        <is>
          <t>EDUCATION AND COMMUNICATIONS</t>
        </is>
      </c>
      <c r="C458" t="inlineStr">
        <is>
          <t>EDUCATION AND COMMUNICATIONS|information technology and data processing</t>
        </is>
      </c>
      <c r="D458" t="inlineStr">
        <is>
          <t>yes</t>
        </is>
      </c>
      <c r="E458" t="inlineStr">
        <is>
          <t/>
        </is>
      </c>
      <c r="F458" s="2" t="inlineStr">
        <is>
          <t>отравяне на маршрут</t>
        </is>
      </c>
      <c r="G458" s="2" t="inlineStr">
        <is>
          <t>3</t>
        </is>
      </c>
      <c r="H458" s="2" t="inlineStr">
        <is>
          <t/>
        </is>
      </c>
      <c r="I458" t="inlineStr">
        <is>
          <t>процесът по изпращане на маршрут с безкрайна метрика в актуализациите на маршрут, когато този маршрут се повреди</t>
        </is>
      </c>
      <c r="J458" s="2" t="inlineStr">
        <is>
          <t>route poisoning|
otrávení cesty</t>
        </is>
      </c>
      <c r="K458" s="2" t="inlineStr">
        <is>
          <t>2|
2</t>
        </is>
      </c>
      <c r="L458" s="2" t="inlineStr">
        <is>
          <t xml:space="preserve">|
</t>
        </is>
      </c>
      <c r="M458" t="inlineStr">
        <is>
          <t>&lt;div&gt;
 metoda, která slouží k označení cesty jako nedostupné ve směrovací aktualizaci, jež je zasílána na jiné směrovače;&lt;/div&gt; 
&lt;div&gt;
 za nedostupnou se považuje cesta, jež má nastavenu metriku větší než maximální možnou (= nekonečnou)&lt;/div&gt;</t>
        </is>
      </c>
      <c r="N458" s="2" t="inlineStr">
        <is>
          <t>route poisoning</t>
        </is>
      </c>
      <c r="O458" s="2" t="inlineStr">
        <is>
          <t>3</t>
        </is>
      </c>
      <c r="P458" s="2" t="inlineStr">
        <is>
          <t/>
        </is>
      </c>
      <c r="Q458" t="inlineStr">
        <is>
          <t/>
        </is>
      </c>
      <c r="R458" s="2" t="inlineStr">
        <is>
          <t>Route Poisoning</t>
        </is>
      </c>
      <c r="S458" s="2" t="inlineStr">
        <is>
          <t>3</t>
        </is>
      </c>
      <c r="T458" s="2" t="inlineStr">
        <is>
          <t/>
        </is>
      </c>
      <c r="U458" t="inlineStr">
        <is>
          <t/>
        </is>
      </c>
      <c r="V458" s="2" t="inlineStr">
        <is>
          <t>δηλητηρίαση της διαδρομής</t>
        </is>
      </c>
      <c r="W458" s="2" t="inlineStr">
        <is>
          <t>3</t>
        </is>
      </c>
      <c r="X458" s="2" t="inlineStr">
        <is>
          <t/>
        </is>
      </c>
      <c r="Y458" t="inlineStr">
        <is>
          <t/>
        </is>
      </c>
      <c r="Z458" s="2" t="inlineStr">
        <is>
          <t>route poisoning</t>
        </is>
      </c>
      <c r="AA458" s="2" t="inlineStr">
        <is>
          <t>3</t>
        </is>
      </c>
      <c r="AB458" s="2" t="inlineStr">
        <is>
          <t/>
        </is>
      </c>
      <c r="AC458" t="inlineStr">
        <is>
          <t>method that prevents a certain network from sending data packets to a path destination that has already become invalid</t>
        </is>
      </c>
      <c r="AD458" s="2" t="inlineStr">
        <is>
          <t>envenenamiento de ruta</t>
        </is>
      </c>
      <c r="AE458" s="2" t="inlineStr">
        <is>
          <t>3</t>
        </is>
      </c>
      <c r="AF458" s="2" t="inlineStr">
        <is>
          <t/>
        </is>
      </c>
      <c r="AG458" t="inlineStr">
        <is>
          <t>Técnica para resolver los problemas de bucles de enrutamiento grandes, basada en que, cuando el encaminador detecta un cambio en una entrada de la tabla de enrutamiento, «envenena» dicha entrada asignándole una métrica infinita, lo que hace que no sea escogida.</t>
        </is>
      </c>
      <c r="AH458" s="2" t="inlineStr">
        <is>
          <t>marsruudi mürgitamine</t>
        </is>
      </c>
      <c r="AI458" s="2" t="inlineStr">
        <is>
          <t>3</t>
        </is>
      </c>
      <c r="AJ458" s="2" t="inlineStr">
        <is>
          <t/>
        </is>
      </c>
      <c r="AK458" t="inlineStr">
        <is>
          <t>meetod, millega välditakse ebaõigete marsruutide tekkimist domeenis</t>
        </is>
      </c>
      <c r="AL458" s="2" t="inlineStr">
        <is>
          <t>reititystaulujen myrkyttäminen|
reitin myrkyttäminen</t>
        </is>
      </c>
      <c r="AM458" s="2" t="inlineStr">
        <is>
          <t>3|
3</t>
        </is>
      </c>
      <c r="AN458" s="2" t="inlineStr">
        <is>
          <t xml:space="preserve">|
</t>
        </is>
      </c>
      <c r="AO458" t="inlineStr">
        <is>
          <t/>
        </is>
      </c>
      <c r="AP458" s="2" t="inlineStr">
        <is>
          <t>route poisoning|
empoisonnement de route</t>
        </is>
      </c>
      <c r="AQ458" s="2" t="inlineStr">
        <is>
          <t>2|
3</t>
        </is>
      </c>
      <c r="AR458" s="2" t="inlineStr">
        <is>
          <t xml:space="preserve">|
</t>
        </is>
      </c>
      <c r="AS458" t="inlineStr">
        <is>
          <t/>
        </is>
      </c>
      <c r="AT458" s="2" t="inlineStr">
        <is>
          <t>nimhiú róid</t>
        </is>
      </c>
      <c r="AU458" s="2" t="inlineStr">
        <is>
          <t>3</t>
        </is>
      </c>
      <c r="AV458" s="2" t="inlineStr">
        <is>
          <t/>
        </is>
      </c>
      <c r="AW458" t="inlineStr">
        <is>
          <t/>
        </is>
      </c>
      <c r="AX458" t="inlineStr">
        <is>
          <t/>
        </is>
      </c>
      <c r="AY458" t="inlineStr">
        <is>
          <t/>
        </is>
      </c>
      <c r="AZ458" t="inlineStr">
        <is>
          <t/>
        </is>
      </c>
      <c r="BA458" t="inlineStr">
        <is>
          <t/>
        </is>
      </c>
      <c r="BB458" s="2" t="inlineStr">
        <is>
          <t>útmérgezés</t>
        </is>
      </c>
      <c r="BC458" s="2" t="inlineStr">
        <is>
          <t>3</t>
        </is>
      </c>
      <c r="BD458" s="2" t="inlineStr">
        <is>
          <t/>
        </is>
      </c>
      <c r="BE458" t="inlineStr">
        <is>
          <t>olyan módszer, amely megakadályozza, hogy érvénytelen útvonalra csomagot küldhessen a hálózat</t>
        </is>
      </c>
      <c r="BF458" s="2" t="inlineStr">
        <is>
          <t>route poisoning</t>
        </is>
      </c>
      <c r="BG458" s="2" t="inlineStr">
        <is>
          <t>3</t>
        </is>
      </c>
      <c r="BH458" s="2" t="inlineStr">
        <is>
          <t/>
        </is>
      </c>
      <c r="BI458" t="inlineStr">
        <is>
          <t>metodo che impedisce a una rete di inviare pacchetti in una determinata rotta che è diventata irraggiungibile</t>
        </is>
      </c>
      <c r="BJ458" s="2" t="inlineStr">
        <is>
          <t>maršruto atkirtimas</t>
        </is>
      </c>
      <c r="BK458" s="2" t="inlineStr">
        <is>
          <t>3</t>
        </is>
      </c>
      <c r="BL458" s="2" t="inlineStr">
        <is>
          <t/>
        </is>
      </c>
      <c r="BM458" t="inlineStr">
        <is>
          <t>metodas,
taikomas siekiant užkirsti kelią maršruto parinktuvui siųsti duomenų paketą į
paskirties vietą neveikiančiu (pvz., dėl gedimo) maršrutu</t>
        </is>
      </c>
      <c r="BN458" s="2" t="inlineStr">
        <is>
          <t>maršruta atcelšana</t>
        </is>
      </c>
      <c r="BO458" s="2" t="inlineStr">
        <is>
          <t>2</t>
        </is>
      </c>
      <c r="BP458" s="2" t="inlineStr">
        <is>
          <t/>
        </is>
      </c>
      <c r="BQ458" t="inlineStr">
        <is>
          <t/>
        </is>
      </c>
      <c r="BR458" s="2" t="inlineStr">
        <is>
          <t>avvelenament tar-rotta</t>
        </is>
      </c>
      <c r="BS458" s="2" t="inlineStr">
        <is>
          <t>3</t>
        </is>
      </c>
      <c r="BT458" s="2" t="inlineStr">
        <is>
          <t/>
        </is>
      </c>
      <c r="BU458" t="inlineStr">
        <is>
          <t>metodu li lil ċertu network ma jħalliehx jibgħat il-pakketti tad- 
&lt;i&gt;data &lt;/i&gt;lejn rotta li tkun ġa saret invalida</t>
        </is>
      </c>
      <c r="BV458" s="2" t="inlineStr">
        <is>
          <t>route poisoning</t>
        </is>
      </c>
      <c r="BW458" s="2" t="inlineStr">
        <is>
          <t>3</t>
        </is>
      </c>
      <c r="BX458" s="2" t="inlineStr">
        <is>
          <t/>
        </is>
      </c>
      <c r="BY458" t="inlineStr">
        <is>
          <t>methode
 om te voorkomen dat een router gegevenspakketten verstuurt via een route die
 niet langer geldig is</t>
        </is>
      </c>
      <c r="BZ458" s="2" t="inlineStr">
        <is>
          <t>zatrucie trasy</t>
        </is>
      </c>
      <c r="CA458" s="2" t="inlineStr">
        <is>
          <t>3</t>
        </is>
      </c>
      <c r="CB458" s="2" t="inlineStr">
        <is>
          <t/>
        </is>
      </c>
      <c r="CC458" t="inlineStr">
        <is>
          <t>jedna z metod unikania zapętlania tras routingu, polegająca na tym, że router, który wykrył, że sieć do niego przylegająca jest niedostępna, zapisuje trasę w swojej tablicy routingu jako niedostępną i wysyła uaktualnienia do sąsiednich routerów, blokując w ten sposób (zatruwając) trasę do tej sieci dla innych</t>
        </is>
      </c>
      <c r="CD458" s="2" t="inlineStr">
        <is>
          <t>envenenamento de rota</t>
        </is>
      </c>
      <c r="CE458" s="2" t="inlineStr">
        <is>
          <t>3</t>
        </is>
      </c>
      <c r="CF458" s="2" t="inlineStr">
        <is>
          <t/>
        </is>
      </c>
      <c r="CG458" t="inlineStr">
        <is>
          <t>&lt;div&gt; 
 &lt;div&gt; 
 &lt;div&gt; 
 &lt;div&gt;
 Método que impede que uma determinada rede envie pacotes de dados por uma rota que se tornou inválida.&lt;/div&gt;&lt;/div&gt;&lt;/div&gt;&lt;/div&gt;</t>
        </is>
      </c>
      <c r="CH458" s="2" t="inlineStr">
        <is>
          <t>tehnica &lt;i&gt;route poisoning&lt;/i&gt;</t>
        </is>
      </c>
      <c r="CI458" s="2" t="inlineStr">
        <is>
          <t>3</t>
        </is>
      </c>
      <c r="CJ458" s="2" t="inlineStr">
        <is>
          <t/>
        </is>
      </c>
      <c r="CK458" t="inlineStr">
        <is>
          <t/>
        </is>
      </c>
      <c r="CL458" s="2" t="inlineStr">
        <is>
          <t>otrávenie siete|
route poisoning</t>
        </is>
      </c>
      <c r="CM458" s="2" t="inlineStr">
        <is>
          <t>2|
2</t>
        </is>
      </c>
      <c r="CN458" s="2" t="inlineStr">
        <is>
          <t xml:space="preserve">|
</t>
        </is>
      </c>
      <c r="CO458" t="inlineStr">
        <is>
          <t>metóda ochrany siete proti vzniku slučiek, čiže proti preposielaniu paketov nedostupnými cestami</t>
        </is>
      </c>
      <c r="CP458" s="2" t="inlineStr">
        <is>
          <t>zastrupljanje poti</t>
        </is>
      </c>
      <c r="CQ458" s="2" t="inlineStr">
        <is>
          <t>3</t>
        </is>
      </c>
      <c r="CR458" s="2" t="inlineStr">
        <is>
          <t/>
        </is>
      </c>
      <c r="CS458" t="inlineStr">
        <is>
          <t/>
        </is>
      </c>
      <c r="CT458" s="2" t="inlineStr">
        <is>
          <t>route poisoning</t>
        </is>
      </c>
      <c r="CU458" s="2" t="inlineStr">
        <is>
          <t>2</t>
        </is>
      </c>
      <c r="CV458" s="2" t="inlineStr">
        <is>
          <t/>
        </is>
      </c>
      <c r="CW458" t="inlineStr">
        <is>
          <t>metod för att hindra routrar i ett nät från att dirigera med­delanden till en väg som inte längre fungerar</t>
        </is>
      </c>
    </row>
    <row r="459">
      <c r="A459" s="1" t="str">
        <f>HYPERLINK("https://iate.europa.eu/entry/result/3582789/all", "3582789")</f>
        <v>3582789</v>
      </c>
      <c r="B459" t="inlineStr">
        <is>
          <t>EDUCATION AND COMMUNICATIONS</t>
        </is>
      </c>
      <c r="C459" t="inlineStr">
        <is>
          <t>EDUCATION AND COMMUNICATIONS|information technology and data processing</t>
        </is>
      </c>
      <c r="D459" t="inlineStr">
        <is>
          <t>yes</t>
        </is>
      </c>
      <c r="E459" t="inlineStr">
        <is>
          <t/>
        </is>
      </c>
      <c r="F459" s="2" t="inlineStr">
        <is>
          <t>режим на пропускане на всички пакети</t>
        </is>
      </c>
      <c r="G459" s="2" t="inlineStr">
        <is>
          <t>3</t>
        </is>
      </c>
      <c r="H459" s="2" t="inlineStr">
        <is>
          <t/>
        </is>
      </c>
      <c r="I459" t="inlineStr">
        <is>
          <t/>
        </is>
      </c>
      <c r="J459" s="2" t="inlineStr">
        <is>
          <t>promiskuitní režim</t>
        </is>
      </c>
      <c r="K459" s="2" t="inlineStr">
        <is>
          <t>3</t>
        </is>
      </c>
      <c r="L459" s="2" t="inlineStr">
        <is>
          <t/>
        </is>
      </c>
      <c r="M459" t="inlineStr">
        <is>
          <t>označení pro speciální režim drátové nebo bezdrátové síťové karty, díky němuž je v počítačových sítích možno zachytit také síťovou komunikaci, jež není přímo určena pro dané zařízení nebo počítač</t>
        </is>
      </c>
      <c r="N459" s="2" t="inlineStr">
        <is>
          <t>promiskuøs tilstand</t>
        </is>
      </c>
      <c r="O459" s="2" t="inlineStr">
        <is>
          <t>3</t>
        </is>
      </c>
      <c r="P459" s="2" t="inlineStr">
        <is>
          <t/>
        </is>
      </c>
      <c r="Q459" t="inlineStr">
        <is>
          <t/>
        </is>
      </c>
      <c r="R459" s="2" t="inlineStr">
        <is>
          <t>Promiskuitätsmodus</t>
        </is>
      </c>
      <c r="S459" s="2" t="inlineStr">
        <is>
          <t>3</t>
        </is>
      </c>
      <c r="T459" s="2" t="inlineStr">
        <is>
          <t/>
        </is>
      </c>
      <c r="U459" t="inlineStr">
        <is>
          <t>Modus, in dem sich das Gerät alle Pakete ansieht, unabhängig von dessen Zieladresse</t>
        </is>
      </c>
      <c r="V459" s="2" t="inlineStr">
        <is>
          <t>αδιάκριτη κατάσταση λειτουργίας</t>
        </is>
      </c>
      <c r="W459" s="2" t="inlineStr">
        <is>
          <t>3</t>
        </is>
      </c>
      <c r="X459" s="2" t="inlineStr">
        <is>
          <t/>
        </is>
      </c>
      <c r="Y459" t="inlineStr">
        <is>
          <t/>
        </is>
      </c>
      <c r="Z459" s="2" t="inlineStr">
        <is>
          <t>promiscuous mode</t>
        </is>
      </c>
      <c r="AA459" s="2" t="inlineStr">
        <is>
          <t>3</t>
        </is>
      </c>
      <c r="AB459" s="2" t="inlineStr">
        <is>
          <t/>
        </is>
      </c>
      <c r="AC459" t="inlineStr">
        <is>
          <t>type of computer networking operational mode in which all network data packets can be accessed and viewed by all network adapters operating in this mode</t>
        </is>
      </c>
      <c r="AD459" s="2" t="inlineStr">
        <is>
          <t>modo promiscuo</t>
        </is>
      </c>
      <c r="AE459" s="2" t="inlineStr">
        <is>
          <t>3</t>
        </is>
      </c>
      <c r="AF459" s="2" t="inlineStr">
        <is>
          <t/>
        </is>
      </c>
      <c r="AG459" t="inlineStr">
        <is>
          <t>Modo de funcionamiento de una placa de red en el cual se desactiva el filtro de verificación de direcciones y por lo tanto todos los paquetes enviados a la red llegan a esta placa.</t>
        </is>
      </c>
      <c r="AH459" s="2" t="inlineStr">
        <is>
          <t>liberaalne režiim</t>
        </is>
      </c>
      <c r="AI459" s="2" t="inlineStr">
        <is>
          <t>3</t>
        </is>
      </c>
      <c r="AJ459" s="2" t="inlineStr">
        <is>
          <t/>
        </is>
      </c>
      <c r="AK459" t="inlineStr">
        <is>
          <t>võrguadapteri häälestus, mis
võimaldab adapteril kuulata ja lugeda
lisaks talle suunatud pakettidele
ka kõiki muid võrgus liikuvaid pakette
sõltumata nende tegelikust sihtaadressist</t>
        </is>
      </c>
      <c r="AL459" s="2" t="inlineStr">
        <is>
          <t>erottelematon tila|
valikoimaton tila</t>
        </is>
      </c>
      <c r="AM459" s="2" t="inlineStr">
        <is>
          <t>3|
3</t>
        </is>
      </c>
      <c r="AN459" s="2" t="inlineStr">
        <is>
          <t xml:space="preserve">|
</t>
        </is>
      </c>
      <c r="AO459" t="inlineStr">
        <is>
          <t>menetelmä, jossa verkkokortti lähettää eteenpäin kaiken vastaanottamansa datan eikä ainoastaan sitä, joka sen on tarkoitus prosessoida</t>
        </is>
      </c>
      <c r="AP459" s="2" t="inlineStr">
        <is>
          <t>mode promiscuité|
promiscuous mode</t>
        </is>
      </c>
      <c r="AQ459" s="2" t="inlineStr">
        <is>
          <t>3|
2</t>
        </is>
      </c>
      <c r="AR459" s="2" t="inlineStr">
        <is>
          <t xml:space="preserve">|
</t>
        </is>
      </c>
      <c r="AS459" t="inlineStr">
        <is>
          <t>mode de configuration d'une carte réseau qui permet à celle-ci d'accepter tous les paquets qu'elle reçoit, même si ceux-ci ne lui sont pas adressés, et généralement utilisé pour écouter le trafic réseau</t>
        </is>
      </c>
      <c r="AT459" s="2" t="inlineStr">
        <is>
          <t>modh scaoilte</t>
        </is>
      </c>
      <c r="AU459" s="2" t="inlineStr">
        <is>
          <t>3</t>
        </is>
      </c>
      <c r="AV459" s="2" t="inlineStr">
        <is>
          <t/>
        </is>
      </c>
      <c r="AW459" t="inlineStr">
        <is>
          <t/>
        </is>
      </c>
      <c r="AX459" t="inlineStr">
        <is>
          <t/>
        </is>
      </c>
      <c r="AY459" t="inlineStr">
        <is>
          <t/>
        </is>
      </c>
      <c r="AZ459" t="inlineStr">
        <is>
          <t/>
        </is>
      </c>
      <c r="BA459" t="inlineStr">
        <is>
          <t/>
        </is>
      </c>
      <c r="BB459" s="2" t="inlineStr">
        <is>
          <t>válogatás nélküli üzemmód</t>
        </is>
      </c>
      <c r="BC459" s="2" t="inlineStr">
        <is>
          <t>3</t>
        </is>
      </c>
      <c r="BD459" s="2" t="inlineStr">
        <is>
          <t/>
        </is>
      </c>
      <c r="BE459" t="inlineStr">
        <is>
          <t>számítógép hálózati kártyájának olyan beállítása, amely nem csak a neki címzett kereteket/csomagokat tartja meg, hanem minden bejövő forgalmat továbbít a processzor felé</t>
        </is>
      </c>
      <c r="BF459" s="2" t="inlineStr">
        <is>
          <t>modalità promiscua</t>
        </is>
      </c>
      <c r="BG459" s="2" t="inlineStr">
        <is>
          <t>3</t>
        </is>
      </c>
      <c r="BH459" s="2" t="inlineStr">
        <is>
          <t/>
        </is>
      </c>
      <c r="BI459" t="inlineStr">
        <is>
          <t>modalità operativa di una rete di computer in cui tutti i pacchetti tramessi nella rete vengono letti da tutti gli utenti che operano in questa modalità</t>
        </is>
      </c>
      <c r="BJ459" s="2" t="inlineStr">
        <is>
          <t>tinklinio stebėjimo veiksena</t>
        </is>
      </c>
      <c r="BK459" s="2" t="inlineStr">
        <is>
          <t>3</t>
        </is>
      </c>
      <c r="BL459" s="2" t="inlineStr">
        <is>
          <t/>
        </is>
      </c>
      <c r="BM459" t="inlineStr">
        <is>
          <t>tinko veiksena, leidžianti
tinklo įrenginiui perimti ir skaityti visos apimties tinklo duomenų paketus, neatsižvelgiant į jų
paskirties adresą</t>
        </is>
      </c>
      <c r="BN459" s="2" t="inlineStr">
        <is>
          <t>neizvēlīgais režīms</t>
        </is>
      </c>
      <c r="BO459" s="2" t="inlineStr">
        <is>
          <t>2</t>
        </is>
      </c>
      <c r="BP459" s="2" t="inlineStr">
        <is>
          <t/>
        </is>
      </c>
      <c r="BQ459" t="inlineStr">
        <is>
          <t/>
        </is>
      </c>
      <c r="BR459" s="2" t="inlineStr">
        <is>
          <t>modalità promiskwa</t>
        </is>
      </c>
      <c r="BS459" s="2" t="inlineStr">
        <is>
          <t>3</t>
        </is>
      </c>
      <c r="BT459" s="2" t="inlineStr">
        <is>
          <t/>
        </is>
      </c>
      <c r="BU459" t="inlineStr">
        <is>
          <t>tip ta' modalità operazzjonali ta' networking tal-kompjuters li fiha l-adapters tan-network kollha li jkunu qed joperaw f'din il-modalità jista' jkollhom aċċess għall-pakketti kollha tad- 
&lt;i&gt;data &lt;/i&gt;tan-network u jarawhom</t>
        </is>
      </c>
      <c r="BV459" s="2" t="inlineStr">
        <is>
          <t>promiscue modus</t>
        </is>
      </c>
      <c r="BW459" s="2" t="inlineStr">
        <is>
          <t>3</t>
        </is>
      </c>
      <c r="BX459" s="2" t="inlineStr">
        <is>
          <t/>
        </is>
      </c>
      <c r="BY459" t="inlineStr">
        <is>
          <t>netwerkmodus
 waarin alle netwerkgegevenspakketten toegankelijk zijn voor alle netwerkadapters die in deze modus werken</t>
        </is>
      </c>
      <c r="BZ459" s="2" t="inlineStr">
        <is>
          <t>tryb promiscuous|
tryb mieszany|
tryb nasłuchiwania</t>
        </is>
      </c>
      <c r="CA459" s="2" t="inlineStr">
        <is>
          <t>3|
3|
3</t>
        </is>
      </c>
      <c r="CB459" s="2" t="inlineStr">
        <is>
          <t xml:space="preserve">|
|
</t>
        </is>
      </c>
      <c r="CC459" t="inlineStr">
        <is>
          <t>tryb pracy interfejsu sieciowego, polegający na odbieraniu całego ruchu docierającego do karty sieciowej, a nie tylko ruchu skierowanego na jej adres fizyczny (MAC)</t>
        </is>
      </c>
      <c r="CD459" s="2" t="inlineStr">
        <is>
          <t>modo promíscuo</t>
        </is>
      </c>
      <c r="CE459" s="2" t="inlineStr">
        <is>
          <t>3</t>
        </is>
      </c>
      <c r="CF459" s="2" t="inlineStr">
        <is>
          <t/>
        </is>
      </c>
      <c r="CG459" t="inlineStr">
        <is>
          <t/>
        </is>
      </c>
      <c r="CH459" s="2" t="inlineStr">
        <is>
          <t>mod &lt;i&gt;promiscuous&lt;/i&gt;</t>
        </is>
      </c>
      <c r="CI459" s="2" t="inlineStr">
        <is>
          <t>3</t>
        </is>
      </c>
      <c r="CJ459" s="2" t="inlineStr">
        <is>
          <t/>
        </is>
      </c>
      <c r="CK459" t="inlineStr">
        <is>
          <t/>
        </is>
      </c>
      <c r="CL459" s="2" t="inlineStr">
        <is>
          <t>promiskuitný mód</t>
        </is>
      </c>
      <c r="CM459" s="2" t="inlineStr">
        <is>
          <t>3</t>
        </is>
      </c>
      <c r="CN459" s="2" t="inlineStr">
        <is>
          <t/>
        </is>
      </c>
      <c r="CO459" t="inlineStr">
        <is>
          <t>označenie špeciálneho režimu drôtovej alebo bezdrôtovej sieťovej karty, vďaka ktorému možno v počítačových sieťach zachytiť aj sieťovú komunikáciu, ktorá nie je určená priamo danému zariadeniu alebo počítaču</t>
        </is>
      </c>
      <c r="CP459" s="2" t="inlineStr">
        <is>
          <t>promiskuitetni način</t>
        </is>
      </c>
      <c r="CQ459" s="2" t="inlineStr">
        <is>
          <t>3</t>
        </is>
      </c>
      <c r="CR459" s="2" t="inlineStr">
        <is>
          <t/>
        </is>
      </c>
      <c r="CS459" t="inlineStr">
        <is>
          <t>način delovanja računalniškega omrežja v katerem vsi udeleženci sprejemajo in vidijo vse pakete, ne glede na njihov cilj</t>
        </is>
      </c>
      <c r="CT459" s="2" t="inlineStr">
        <is>
          <t>promiskuöst läge</t>
        </is>
      </c>
      <c r="CU459" s="2" t="inlineStr">
        <is>
          <t>2</t>
        </is>
      </c>
      <c r="CV459" s="2" t="inlineStr">
        <is>
          <t/>
        </is>
      </c>
      <c r="CW459" t="inlineStr">
        <is>
          <t/>
        </is>
      </c>
    </row>
    <row r="460">
      <c r="A460" s="1" t="str">
        <f>HYPERLINK("https://iate.europa.eu/entry/result/3582795/all", "3582795")</f>
        <v>3582795</v>
      </c>
      <c r="B460" t="inlineStr">
        <is>
          <t>EDUCATION AND COMMUNICATIONS</t>
        </is>
      </c>
      <c r="C460" t="inlineStr">
        <is>
          <t>EDUCATION AND COMMUNICATIONS|information technology and data processing</t>
        </is>
      </c>
      <c r="D460" t="inlineStr">
        <is>
          <t>yes</t>
        </is>
      </c>
      <c r="E460" t="inlineStr">
        <is>
          <t/>
        </is>
      </c>
      <c r="F460" s="2" t="inlineStr">
        <is>
          <t>маскарад</t>
        </is>
      </c>
      <c r="G460" s="2" t="inlineStr">
        <is>
          <t>3</t>
        </is>
      </c>
      <c r="H460" s="2" t="inlineStr">
        <is>
          <t/>
        </is>
      </c>
      <c r="I460" t="inlineStr">
        <is>
          <t>изпълняване на действия от един ползвател от името на друг ползвател, притежаващ съответните пълномощия, с цел приписване на някакви действия на друг ползвател, или присвояване на неговите пълномощия и привилегии</t>
        </is>
      </c>
      <c r="J460" s="2" t="inlineStr">
        <is>
          <t>útok typu maškaráda</t>
        </is>
      </c>
      <c r="K460" s="2" t="inlineStr">
        <is>
          <t>3</t>
        </is>
      </c>
      <c r="L460" s="2" t="inlineStr">
        <is>
          <t/>
        </is>
      </c>
      <c r="M460" t="inlineStr">
        <is>
          <t>&lt;div&gt;
 útok, jehož cílem je přesměrovat provoz z originální adresy na adresu vlastní, která se tváří věrohodně, a získat tak přístup do osobního nebo korporátního počítače &lt;/div&gt;</t>
        </is>
      </c>
      <c r="N460" s="2" t="inlineStr">
        <is>
          <t>masque attack|
maskeret angreb</t>
        </is>
      </c>
      <c r="O460" s="2" t="inlineStr">
        <is>
          <t>3|
3</t>
        </is>
      </c>
      <c r="P460" s="2" t="inlineStr">
        <is>
          <t xml:space="preserve">|
</t>
        </is>
      </c>
      <c r="Q460" t="inlineStr">
        <is>
          <t/>
        </is>
      </c>
      <c r="R460" s="2" t="inlineStr">
        <is>
          <t>Maskerade-Angriff</t>
        </is>
      </c>
      <c r="S460" s="2" t="inlineStr">
        <is>
          <t>3</t>
        </is>
      </c>
      <c r="T460" s="2" t="inlineStr">
        <is>
          <t/>
        </is>
      </c>
      <c r="U460" t="inlineStr">
        <is>
          <t>Cyberangriff unter Vortäuschung
einer falschen Identität</t>
        </is>
      </c>
      <c r="V460" s="2" t="inlineStr">
        <is>
          <t>επίθεση μεταμφίεσης</t>
        </is>
      </c>
      <c r="W460" s="2" t="inlineStr">
        <is>
          <t>3</t>
        </is>
      </c>
      <c r="X460" s="2" t="inlineStr">
        <is>
          <t/>
        </is>
      </c>
      <c r="Y460" t="inlineStr">
        <is>
          <t/>
        </is>
      </c>
      <c r="Z460" s="2" t="inlineStr">
        <is>
          <t>masquerade attack</t>
        </is>
      </c>
      <c r="AA460" s="2" t="inlineStr">
        <is>
          <t>3</t>
        </is>
      </c>
      <c r="AB460" s="2" t="inlineStr">
        <is>
          <t/>
        </is>
      </c>
      <c r="AC460" t="inlineStr">
        <is>
          <t>any attack that uses a forged identity (such as a network identity) to gain unofficial access to a personal or organisational computer</t>
        </is>
      </c>
      <c r="AD460" s="2" t="inlineStr">
        <is>
          <t>ataque por suplantación</t>
        </is>
      </c>
      <c r="AE460" s="2" t="inlineStr">
        <is>
          <t>3</t>
        </is>
      </c>
      <c r="AF460" s="2" t="inlineStr">
        <is>
          <t/>
        </is>
      </c>
      <c r="AG460" t="inlineStr">
        <is>
          <t>Método de ataque en el que una entidad de un sistema toma de forma fraudulenta la identidad de otra entidad.</t>
        </is>
      </c>
      <c r="AH460" s="2" t="inlineStr">
        <is>
          <t>teesklusrünne</t>
        </is>
      </c>
      <c r="AI460" s="2" t="inlineStr">
        <is>
          <t>3</t>
        </is>
      </c>
      <c r="AJ460" s="2" t="inlineStr">
        <is>
          <t/>
        </is>
      </c>
      <c r="AK460" t="inlineStr">
        <is>
          <t>teesklust kasutav rünne</t>
        </is>
      </c>
      <c r="AL460" s="2" t="inlineStr">
        <is>
          <t>naamiohyökkäys|
tekeytymishyökkäys</t>
        </is>
      </c>
      <c r="AM460" s="2" t="inlineStr">
        <is>
          <t>3|
3</t>
        </is>
      </c>
      <c r="AN460" s="2" t="inlineStr">
        <is>
          <t xml:space="preserve">|
</t>
        </is>
      </c>
      <c r="AO460" t="inlineStr">
        <is>
          <t>hyökkäys, jossa käytetään väärennettyjä tietoja tarkoitusperien tai alkuperän naamioimiseen siten, että tietojärjestelmä harhautuu pitämään väärää käyttäjää tai ohjelmaa oikeana</t>
        </is>
      </c>
      <c r="AP460" s="2" t="inlineStr">
        <is>
          <t>attaque par usurpation d'identité|
attaque par mascarade</t>
        </is>
      </c>
      <c r="AQ460" s="2" t="inlineStr">
        <is>
          <t>2|
3</t>
        </is>
      </c>
      <c r="AR460" s="2" t="inlineStr">
        <is>
          <t xml:space="preserve">|
</t>
        </is>
      </c>
      <c r="AS460" t="inlineStr">
        <is>
          <t>type d'action de menace par laquelle une entité non autorisée obtient l'accès à un système ou effectue un acte malveillant en se faisant illégitimement passer pour une entité autorisée</t>
        </is>
      </c>
      <c r="AT460" s="2" t="inlineStr">
        <is>
          <t>ionsaí bréagreachta</t>
        </is>
      </c>
      <c r="AU460" s="2" t="inlineStr">
        <is>
          <t>3</t>
        </is>
      </c>
      <c r="AV460" s="2" t="inlineStr">
        <is>
          <t/>
        </is>
      </c>
      <c r="AW460" t="inlineStr">
        <is>
          <t/>
        </is>
      </c>
      <c r="AX460" t="inlineStr">
        <is>
          <t/>
        </is>
      </c>
      <c r="AY460" t="inlineStr">
        <is>
          <t/>
        </is>
      </c>
      <c r="AZ460" t="inlineStr">
        <is>
          <t/>
        </is>
      </c>
      <c r="BA460" t="inlineStr">
        <is>
          <t/>
        </is>
      </c>
      <c r="BB460" s="2" t="inlineStr">
        <is>
          <t>álcázott támadás</t>
        </is>
      </c>
      <c r="BC460" s="2" t="inlineStr">
        <is>
          <t>2</t>
        </is>
      </c>
      <c r="BD460" s="2" t="inlineStr">
        <is>
          <t/>
        </is>
      </c>
      <c r="BE460" t="inlineStr">
        <is>
          <t>hálózati azonosító, programazonosító lemásolásával, hamisításával, felületek hamisításával, álfrissítések stb. készítésével a felhasználó adataihoz, számítógépéhez hozzáférést biztosító támadás</t>
        </is>
      </c>
      <c r="BF460" s="2" t="inlineStr">
        <is>
          <t>attacco masquerade</t>
        </is>
      </c>
      <c r="BG460" s="2" t="inlineStr">
        <is>
          <t>2</t>
        </is>
      </c>
      <c r="BH460" s="2" t="inlineStr">
        <is>
          <t/>
        </is>
      </c>
      <c r="BI460" t="inlineStr">
        <is>
          <t>qualsiasi tipo di attacco in cui viene usata un’identità falsa - ad esempio mascherando una scheda di rete - per ottenere un accesso illecito a un computer</t>
        </is>
      </c>
      <c r="BJ460" s="2" t="inlineStr">
        <is>
          <t>suklastotos tapatybės ataka</t>
        </is>
      </c>
      <c r="BK460" s="2" t="inlineStr">
        <is>
          <t>3</t>
        </is>
      </c>
      <c r="BL460" s="2" t="inlineStr">
        <is>
          <t/>
        </is>
      </c>
      <c r="BM460" t="inlineStr">
        <is>
          <t>ataka,
kurią vykdant naudojama suklastota tapatybė (pvz., suklastota tinklo tapatybė)
arba pavogti vartotojo prisijungimo duomenys ir siekiama autentifikavimo metu
gauti neteisėtą prieigą prie informacinių išteklių</t>
        </is>
      </c>
      <c r="BN460" s="2" t="inlineStr">
        <is>
          <t>maskarādes uzbrukums</t>
        </is>
      </c>
      <c r="BO460" s="2" t="inlineStr">
        <is>
          <t>2</t>
        </is>
      </c>
      <c r="BP460" s="2" t="inlineStr">
        <is>
          <t/>
        </is>
      </c>
      <c r="BQ460" t="inlineStr">
        <is>
          <t/>
        </is>
      </c>
      <c r="BR460" s="2" t="inlineStr">
        <is>
          <t>attakk maskarat</t>
        </is>
      </c>
      <c r="BS460" s="2" t="inlineStr">
        <is>
          <t>3</t>
        </is>
      </c>
      <c r="BT460" s="2" t="inlineStr">
        <is>
          <t/>
        </is>
      </c>
      <c r="BU460" t="inlineStr">
        <is>
          <t>kwalunkwe attakk li juża identità ffalsifikata (bħal ngħidu aħna identità ta' network) biex jinkiseb aċċess mhux uffiċjali għal kompjuter personali jew ta' organizzazzjoni</t>
        </is>
      </c>
      <c r="BV460" s="2" t="inlineStr">
        <is>
          <t>spoofing</t>
        </is>
      </c>
      <c r="BW460" s="2" t="inlineStr">
        <is>
          <t>2</t>
        </is>
      </c>
      <c r="BX460" s="2" t="inlineStr">
        <is>
          <t/>
        </is>
      </c>
      <c r="BY460" t="inlineStr">
        <is>
          <t>type
 cyberaanval waarbij de aanvaller zijn sporen uitwist door gebruik te maken
 van een valse identiteit</t>
        </is>
      </c>
      <c r="BZ460" s="2" t="inlineStr">
        <is>
          <t>maskarada|
atak maskaradowy</t>
        </is>
      </c>
      <c r="CA460" s="2" t="inlineStr">
        <is>
          <t>3|
3</t>
        </is>
      </c>
      <c r="CB460" s="2" t="inlineStr">
        <is>
          <t xml:space="preserve">|
</t>
        </is>
      </c>
      <c r="CC460" t="inlineStr">
        <is>
          <t>udawanie przez atakującego jednego z użytkowników systemu przez np. modyfikację pakietów w trakcie połączenia</t>
        </is>
      </c>
      <c r="CD460" s="2" t="inlineStr">
        <is>
          <t>ataque dissimulado</t>
        </is>
      </c>
      <c r="CE460" s="2" t="inlineStr">
        <is>
          <t>3</t>
        </is>
      </c>
      <c r="CF460" s="2" t="inlineStr">
        <is>
          <t/>
        </is>
      </c>
      <c r="CG460" t="inlineStr">
        <is>
          <t>Intrusão informática em que é usada uma identidade falsa para obter acesso a um computador.</t>
        </is>
      </c>
      <c r="CH460" s="2" t="inlineStr">
        <is>
          <t>atac prin disimulare</t>
        </is>
      </c>
      <c r="CI460" s="2" t="inlineStr">
        <is>
          <t>3</t>
        </is>
      </c>
      <c r="CJ460" s="2" t="inlineStr">
        <is>
          <t/>
        </is>
      </c>
      <c r="CK460" t="inlineStr">
        <is>
          <t/>
        </is>
      </c>
      <c r="CL460" s="2" t="inlineStr">
        <is>
          <t>masquerade attack</t>
        </is>
      </c>
      <c r="CM460" s="2" t="inlineStr">
        <is>
          <t>2</t>
        </is>
      </c>
      <c r="CN460" s="2" t="inlineStr">
        <is>
          <t/>
        </is>
      </c>
      <c r="CO460" t="inlineStr">
        <is>
          <t>útok, ktorý využíva falošnú identitu, napr. identitu siete na získanie neoficiálneho prístupu do osobného alebo firemného počítača</t>
        </is>
      </c>
      <c r="CP460" s="2" t="inlineStr">
        <is>
          <t>maskirani napad</t>
        </is>
      </c>
      <c r="CQ460" s="2" t="inlineStr">
        <is>
          <t>3</t>
        </is>
      </c>
      <c r="CR460" s="2" t="inlineStr">
        <is>
          <t/>
        </is>
      </c>
      <c r="CS460" t="inlineStr">
        <is>
          <t/>
        </is>
      </c>
      <c r="CT460" s="2" t="inlineStr">
        <is>
          <t>maskeradattack</t>
        </is>
      </c>
      <c r="CU460" s="2" t="inlineStr">
        <is>
          <t>2</t>
        </is>
      </c>
      <c r="CV460" s="2" t="inlineStr">
        <is>
          <t/>
        </is>
      </c>
      <c r="CW460" t="inlineStr">
        <is>
          <t/>
        </is>
      </c>
    </row>
    <row r="461">
      <c r="A461" s="1" t="str">
        <f>HYPERLINK("https://iate.europa.eu/entry/result/3582801/all", "3582801")</f>
        <v>3582801</v>
      </c>
      <c r="B461" t="inlineStr">
        <is>
          <t>EDUCATION AND COMMUNICATIONS</t>
        </is>
      </c>
      <c r="C461" t="inlineStr">
        <is>
          <t>EDUCATION AND COMMUNICATIONS|information technology and data processing</t>
        </is>
      </c>
      <c r="D461" t="inlineStr">
        <is>
          <t>yes</t>
        </is>
      </c>
      <c r="E461" t="inlineStr">
        <is>
          <t/>
        </is>
      </c>
      <c r="F461" s="2" t="inlineStr">
        <is>
          <t>ентропия на парола</t>
        </is>
      </c>
      <c r="G461" s="2" t="inlineStr">
        <is>
          <t>3</t>
        </is>
      </c>
      <c r="H461" s="2" t="inlineStr">
        <is>
          <t/>
        </is>
      </c>
      <c r="I461" t="inlineStr">
        <is>
          <t/>
        </is>
      </c>
      <c r="J461" s="2" t="inlineStr">
        <is>
          <t>entropie hádání</t>
        </is>
      </c>
      <c r="K461" s="2" t="inlineStr">
        <is>
          <t>2</t>
        </is>
      </c>
      <c r="L461" s="2" t="inlineStr">
        <is>
          <t/>
        </is>
      </c>
      <c r="M461" t="inlineStr">
        <is>
          <t>míra vyjadřující, jak obtížné je pro útočníka uhodnout tajnou hodnotu (např. heslo nebo šifrovací klíč). Udává se zpravidla jako průměrný počet pokusů za předpokladu optimální strategie hádání</t>
        </is>
      </c>
      <c r="N461" s="2" t="inlineStr">
        <is>
          <t>entropi</t>
        </is>
      </c>
      <c r="O461" s="2" t="inlineStr">
        <is>
          <t>3</t>
        </is>
      </c>
      <c r="P461" s="2" t="inlineStr">
        <is>
          <t/>
        </is>
      </c>
      <c r="Q461" t="inlineStr">
        <is>
          <t>indikator for, hvor mange kombinationer der vil være for et kodeord af en bestemt længde</t>
        </is>
      </c>
      <c r="R461" s="2" t="inlineStr">
        <is>
          <t>Passwortentropie</t>
        </is>
      </c>
      <c r="S461" s="2" t="inlineStr">
        <is>
          <t>3</t>
        </is>
      </c>
      <c r="T461" s="2" t="inlineStr">
        <is>
          <t/>
        </is>
      </c>
      <c r="U461" t="inlineStr">
        <is>
          <t>Maß, das angibt, wie einfach es für eine Software zum Knacken von Passwörtern ist, ein Passwort vorherzusagen</t>
        </is>
      </c>
      <c r="V461" s="2" t="inlineStr">
        <is>
          <t>εντροπία μάντευσης συνθηματικών</t>
        </is>
      </c>
      <c r="W461" s="2" t="inlineStr">
        <is>
          <t>3</t>
        </is>
      </c>
      <c r="X461" s="2" t="inlineStr">
        <is>
          <t/>
        </is>
      </c>
      <c r="Y461" t="inlineStr">
        <is>
          <t>Εκφράζει μια εκτίμηση της ελάχιστης προσπάθειας που χρειάζεται για να μαντέψουμε το συνθηματικό ενός επιλεγμένου χρήστη. Παράδειγμα: Ένας επιτιθέμενος που γνωρίζει τη συχνότητα κατανομής των συνθηματικών, θα επιχειρήσει να μαντέψει το συνθηματικό ενός συγκεκριμένου χρήστη ξεκινώντας από το πιο πιθανό και συνεχίζοντας έως την επιτυχή επιλογή. Ο μέσος όρος επιτυχίας επί όλων των συνθηματικών θα ήταν κατ’ εκτίμηση η Guessing entropy.</t>
        </is>
      </c>
      <c r="Z461" s="2" t="inlineStr">
        <is>
          <t>guessing entropy</t>
        </is>
      </c>
      <c r="AA461" s="2" t="inlineStr">
        <is>
          <t>3</t>
        </is>
      </c>
      <c r="AB461" s="2" t="inlineStr">
        <is>
          <t/>
        </is>
      </c>
      <c r="AC461" t="inlineStr">
        <is>
          <t>measure of the difficulty that an attacker has to guess the average password used in a system</t>
        </is>
      </c>
      <c r="AD461" s="2" t="inlineStr">
        <is>
          <t>entropía de contraseña</t>
        </is>
      </c>
      <c r="AE461" s="2" t="inlineStr">
        <is>
          <t>3</t>
        </is>
      </c>
      <c r="AF461" s="2" t="inlineStr">
        <is>
          <t/>
        </is>
      </c>
      <c r="AG461" t="inlineStr">
        <is>
          <t>Medida de dificultad que un atacante tiene para poder descifrar la contraseña promedio utilizada en un sistema.</t>
        </is>
      </c>
      <c r="AH461" s="2" t="inlineStr">
        <is>
          <t>parooli entroopia</t>
        </is>
      </c>
      <c r="AI461" s="2" t="inlineStr">
        <is>
          <t>2</t>
        </is>
      </c>
      <c r="AJ461" s="2" t="inlineStr">
        <is>
          <t/>
        </is>
      </c>
      <c r="AK461" t="inlineStr">
        <is>
          <t>murdmiskindluse määra üks komponente</t>
        </is>
      </c>
      <c r="AL461" s="2" t="inlineStr">
        <is>
          <t>salasanaentropia|
entropia</t>
        </is>
      </c>
      <c r="AM461" s="2" t="inlineStr">
        <is>
          <t>3|
3</t>
        </is>
      </c>
      <c r="AN461" s="2" t="inlineStr">
        <is>
          <t xml:space="preserve">|
</t>
        </is>
      </c>
      <c r="AO461" t="inlineStr">
        <is>
          <t>suure, jolla mitataan, kuinka paljon salasanassa on epävarmuutta, joka purkajan pitää yrittää arvata</t>
        </is>
      </c>
      <c r="AP461" s="2" t="inlineStr">
        <is>
          <t>entropie</t>
        </is>
      </c>
      <c r="AQ461" s="2" t="inlineStr">
        <is>
          <t>3</t>
        </is>
      </c>
      <c r="AR461" s="2" t="inlineStr">
        <is>
          <t/>
        </is>
      </c>
      <c r="AS461" t="inlineStr">
        <is>
          <t>en informatique, mesure de l’imprédictibilité d’un mot de passe, et donc de la difficulté qu’un attaquant éprouvera à le découvrir, exprimée en termes d'entropie de Shannon et mesurée en bits</t>
        </is>
      </c>
      <c r="AT461" s="2" t="inlineStr">
        <is>
          <t>eantrópacht bhallaíochta</t>
        </is>
      </c>
      <c r="AU461" s="2" t="inlineStr">
        <is>
          <t>3</t>
        </is>
      </c>
      <c r="AV461" s="2" t="inlineStr">
        <is>
          <t/>
        </is>
      </c>
      <c r="AW461" t="inlineStr">
        <is>
          <t/>
        </is>
      </c>
      <c r="AX461" t="inlineStr">
        <is>
          <t/>
        </is>
      </c>
      <c r="AY461" t="inlineStr">
        <is>
          <t/>
        </is>
      </c>
      <c r="AZ461" t="inlineStr">
        <is>
          <t/>
        </is>
      </c>
      <c r="BA461" t="inlineStr">
        <is>
          <t/>
        </is>
      </c>
      <c r="BB461" s="2" t="inlineStr">
        <is>
          <t>találgatási entrópia</t>
        </is>
      </c>
      <c r="BC461" s="2" t="inlineStr">
        <is>
          <t>2</t>
        </is>
      </c>
      <c r="BD461" s="2" t="inlineStr">
        <is>
          <t/>
        </is>
      </c>
      <c r="BE461" t="inlineStr">
        <is>
          <t>annak a mérőszáma, hogy mennyire nehéz egy támadónak kitalálnia a valamely informatikai rendszerben használt átlag jelszót</t>
        </is>
      </c>
      <c r="BF461" s="2" t="inlineStr">
        <is>
          <t>entropia delle password</t>
        </is>
      </c>
      <c r="BG461" s="2" t="inlineStr">
        <is>
          <t>2</t>
        </is>
      </c>
      <c r="BH461" s="2" t="inlineStr">
        <is>
          <t/>
        </is>
      </c>
      <c r="BI461" t="inlineStr">
        <is>
          <t>misura del grado di complessità di una password di un sistema e della sua non prevedibilità da parte di hacker</t>
        </is>
      </c>
      <c r="BJ461" s="2" t="inlineStr">
        <is>
          <t>slaptažodžio entropija</t>
        </is>
      </c>
      <c r="BK461" s="2" t="inlineStr">
        <is>
          <t>3</t>
        </is>
      </c>
      <c r="BL461" s="2" t="inlineStr">
        <is>
          <t/>
        </is>
      </c>
      <c r="BM461" t="inlineStr">
        <is>
          <t>slaptažodžio iškodavimo sudėtingumo matas</t>
        </is>
      </c>
      <c r="BN461" s="2" t="inlineStr">
        <is>
          <t>minēšanas entropija</t>
        </is>
      </c>
      <c r="BO461" s="2" t="inlineStr">
        <is>
          <t>2</t>
        </is>
      </c>
      <c r="BP461" s="2" t="inlineStr">
        <is>
          <t/>
        </is>
      </c>
      <c r="BQ461" t="inlineStr">
        <is>
          <t/>
        </is>
      </c>
      <c r="BR461" s="2" t="inlineStr">
        <is>
          <t>entropija tat-tbassir</t>
        </is>
      </c>
      <c r="BS461" s="2" t="inlineStr">
        <is>
          <t>3</t>
        </is>
      </c>
      <c r="BT461" s="2" t="inlineStr">
        <is>
          <t/>
        </is>
      </c>
      <c r="BU461" t="inlineStr">
        <is>
          <t>idea tad-diffikultà li attakkant se jkollu biex jaqta' password ta' saħħa medja li ntużat f'sistema</t>
        </is>
      </c>
      <c r="BV461" s="2" t="inlineStr">
        <is>
          <t>entropie|
informatie-entropie</t>
        </is>
      </c>
      <c r="BW461" s="2" t="inlineStr">
        <is>
          <t>3|
3</t>
        </is>
      </c>
      <c r="BX461" s="2" t="inlineStr">
        <is>
          <t xml:space="preserve">|
</t>
        </is>
      </c>
      <c r="BY461" t="inlineStr">
        <is>
          <t>maat
 voor de gemiddelde moeilijkheidsgraad voor een aanvaller om een wachtwoord in
 een systeem te kraken</t>
        </is>
      </c>
      <c r="BZ461" s="2" t="inlineStr">
        <is>
          <t>entropia hasła</t>
        </is>
      </c>
      <c r="CA461" s="2" t="inlineStr">
        <is>
          <t>3</t>
        </is>
      </c>
      <c r="CB461" s="2" t="inlineStr">
        <is>
          <t/>
        </is>
      </c>
      <c r="CC461" t="inlineStr">
        <is>
          <t>stopień nieuporządkowania i losowości hasła decydujący o jego sile i bezpieczeństwie, miara trudności złamania hasła; jednostką entropii jest zwyczajowo bit</t>
        </is>
      </c>
      <c r="CD461" s="2" t="inlineStr">
        <is>
          <t>entropia adivinhatória</t>
        </is>
      </c>
      <c r="CE461" s="2" t="inlineStr">
        <is>
          <t>3</t>
        </is>
      </c>
      <c r="CF461" s="2" t="inlineStr">
        <is>
          <t/>
        </is>
      </c>
      <c r="CG461" t="inlineStr">
        <is>
          <t>Medida da dificuldade que um invasor tem de adivinhar a senha média usada num sistema.</t>
        </is>
      </c>
      <c r="CH461" s="2" t="inlineStr">
        <is>
          <t>entropie a parolei</t>
        </is>
      </c>
      <c r="CI461" s="2" t="inlineStr">
        <is>
          <t>3</t>
        </is>
      </c>
      <c r="CJ461" s="2" t="inlineStr">
        <is>
          <t/>
        </is>
      </c>
      <c r="CK461" t="inlineStr">
        <is>
          <t/>
        </is>
      </c>
      <c r="CL461" s="2" t="inlineStr">
        <is>
          <t>guessing entropy</t>
        </is>
      </c>
      <c r="CM461" s="2" t="inlineStr">
        <is>
          <t>2</t>
        </is>
      </c>
      <c r="CN461" s="2" t="inlineStr">
        <is>
          <t/>
        </is>
      </c>
      <c r="CO461" t="inlineStr">
        <is>
          <t>miera obtiažnosti, ktorú musí útočník prekonať, aby uhádol priemerné heslo použité v systéme</t>
        </is>
      </c>
      <c r="CP461" s="2" t="inlineStr">
        <is>
          <t>entropija gesla</t>
        </is>
      </c>
      <c r="CQ461" s="2" t="inlineStr">
        <is>
          <t>3</t>
        </is>
      </c>
      <c r="CR461" s="2" t="inlineStr">
        <is>
          <t/>
        </is>
      </c>
      <c r="CS461" t="inlineStr">
        <is>
          <t>stopnja zapletenosti gesla, izražena z informacijsko entropijo</t>
        </is>
      </c>
      <c r="CT461" s="2" t="inlineStr">
        <is>
          <t>entropi</t>
        </is>
      </c>
      <c r="CU461" s="2" t="inlineStr">
        <is>
          <t>3</t>
        </is>
      </c>
      <c r="CV461" s="2" t="inlineStr">
        <is>
          <t/>
        </is>
      </c>
      <c r="CW461" t="inlineStr">
        <is>
          <t/>
        </is>
      </c>
    </row>
    <row r="462">
      <c r="A462" s="1" t="str">
        <f>HYPERLINK("https://iate.europa.eu/entry/result/3546882/all", "3546882")</f>
        <v>3546882</v>
      </c>
      <c r="B462" t="inlineStr">
        <is>
          <t>EDUCATION AND COMMUNICATIONS</t>
        </is>
      </c>
      <c r="C462" t="inlineStr">
        <is>
          <t>EDUCATION AND COMMUNICATIONS|communications|communications systems;EDUCATION AND COMMUNICATIONS|information technology and data processing</t>
        </is>
      </c>
      <c r="D462" t="inlineStr">
        <is>
          <t>yes</t>
        </is>
      </c>
      <c r="E462" t="inlineStr">
        <is>
          <t/>
        </is>
      </c>
      <c r="F462" s="2" t="inlineStr">
        <is>
          <t>удостоверение за автентичност на уебсайт</t>
        </is>
      </c>
      <c r="G462" s="2" t="inlineStr">
        <is>
          <t>3</t>
        </is>
      </c>
      <c r="H462" s="2" t="inlineStr">
        <is>
          <t/>
        </is>
      </c>
      <c r="I462" t="inlineStr">
        <is>
          <t>удостоверение, което позволява да се удостовери автентичността на уебсайт, като го свързва с физическото или юридическото лице, на което е издадено удостоверението</t>
        </is>
      </c>
      <c r="J462" s="2" t="inlineStr">
        <is>
          <t>certifikát pro autentizaci internetových stránek</t>
        </is>
      </c>
      <c r="K462" s="2" t="inlineStr">
        <is>
          <t>3</t>
        </is>
      </c>
      <c r="L462" s="2" t="inlineStr">
        <is>
          <t/>
        </is>
      </c>
      <c r="M462" t="inlineStr">
        <is>
          <t>potvrzení, které umožňuje autentizovat internetové stránky a spojuje je s fyzickou nebo právnickou osobou, jíž je certifikát vydán</t>
        </is>
      </c>
      <c r="N462" s="2" t="inlineStr">
        <is>
          <t>certifikat for webstedsautentifikation</t>
        </is>
      </c>
      <c r="O462" s="2" t="inlineStr">
        <is>
          <t>3</t>
        </is>
      </c>
      <c r="P462" s="2" t="inlineStr">
        <is>
          <t/>
        </is>
      </c>
      <c r="Q462" t="inlineStr">
        <is>
          <t>attestering, der gør det muligt at autentificere et websted og knytter webstedet til den fysiske eller juridiske person, som certifikatet er udstedt til</t>
        </is>
      </c>
      <c r="R462" s="2" t="inlineStr">
        <is>
          <t>Zertifikat für die Website-Authentifizierung</t>
        </is>
      </c>
      <c r="S462" s="2" t="inlineStr">
        <is>
          <t>3</t>
        </is>
      </c>
      <c r="T462" s="2" t="inlineStr">
        <is>
          <t/>
        </is>
      </c>
      <c r="U462" t="inlineStr">
        <is>
          <t>Zertifikat, das die Authentifizierung einer Website ermöglicht und die Website mit der natürlichen oder juristischen Person verknüpft, der das Zertifikat ausgestellt wurde</t>
        </is>
      </c>
      <c r="V462" s="2" t="inlineStr">
        <is>
          <t>πιστοποιητικό γνησιότητας ιστότοπου</t>
        </is>
      </c>
      <c r="W462" s="2" t="inlineStr">
        <is>
          <t>3</t>
        </is>
      </c>
      <c r="X462" s="2" t="inlineStr">
        <is>
          <t/>
        </is>
      </c>
      <c r="Y462" t="inlineStr">
        <is>
          <t/>
        </is>
      </c>
      <c r="Z462" s="2" t="inlineStr">
        <is>
          <t>certificate for website authentication</t>
        </is>
      </c>
      <c r="AA462" s="2" t="inlineStr">
        <is>
          <t>3</t>
        </is>
      </c>
      <c r="AB462" s="2" t="inlineStr">
        <is>
          <t/>
        </is>
      </c>
      <c r="AC462" t="inlineStr">
        <is>
          <t>attestation that makes it possible to authenticate a website and links the website to the natural or legal person to whom the certificate is issued</t>
        </is>
      </c>
      <c r="AD462" s="2" t="inlineStr">
        <is>
          <t>certificado cualificado de autenticación de sitio web</t>
        </is>
      </c>
      <c r="AE462" s="2" t="inlineStr">
        <is>
          <t>3</t>
        </is>
      </c>
      <c r="AF462" s="2" t="inlineStr">
        <is>
          <t/>
        </is>
      </c>
      <c r="AG462" t="inlineStr">
        <is>
          <t>Declaración que permite autenticar un sitio web y vincula el sitio web con la persona a quien ha expedido el certificado un proveedor de servicios de confianza cualificado y que cumple los requisitos establecidos en la legislación aplicable.</t>
        </is>
      </c>
      <c r="AH462" s="2" t="inlineStr">
        <is>
          <t>sertifikaat veebisaidi autentimiseks|
veebisaidi autentimise sertifikaat</t>
        </is>
      </c>
      <c r="AI462" s="2" t="inlineStr">
        <is>
          <t>3|
3</t>
        </is>
      </c>
      <c r="AJ462" s="2" t="inlineStr">
        <is>
          <t xml:space="preserve">|
</t>
        </is>
      </c>
      <c r="AK462" t="inlineStr">
        <is>
          <t>tõend, mis võimaldab autentida veebisaiti ja seob selle füüsilise või juriidilise isikuga, kellele sertifikaat on väljastatud</t>
        </is>
      </c>
      <c r="AL462" s="2" t="inlineStr">
        <is>
          <t>verkkosivuston todentamisen varmenne</t>
        </is>
      </c>
      <c r="AM462" s="2" t="inlineStr">
        <is>
          <t>3</t>
        </is>
      </c>
      <c r="AN462" s="2" t="inlineStr">
        <is>
          <t/>
        </is>
      </c>
      <c r="AO462" t="inlineStr">
        <is>
          <t>todistus, jonka avulla verkkosivusto voidaan todentaa ja joka liittää verkkosivuston siihen luonnolliseen henkilöön tai oikeushenkilöön, jolle varmenne on myönnetty</t>
        </is>
      </c>
      <c r="AP462" s="2" t="inlineStr">
        <is>
          <t>certificat d'authentification de site internet</t>
        </is>
      </c>
      <c r="AQ462" s="2" t="inlineStr">
        <is>
          <t>3</t>
        </is>
      </c>
      <c r="AR462" s="2" t="inlineStr">
        <is>
          <t/>
        </is>
      </c>
      <c r="AS462" t="inlineStr">
        <is>
          <t>attestation qui permet d'authentifier un site internet et associe celui-ci à la personne physique ou morale à laquelle le certificat est délivré</t>
        </is>
      </c>
      <c r="AT462" s="2" t="inlineStr">
        <is>
          <t>deimhniú cáilithe le haghaidh fíordheimhniú suímh ghréasáin</t>
        </is>
      </c>
      <c r="AU462" s="2" t="inlineStr">
        <is>
          <t>3</t>
        </is>
      </c>
      <c r="AV462" s="2" t="inlineStr">
        <is>
          <t/>
        </is>
      </c>
      <c r="AW462" t="inlineStr">
        <is>
          <t/>
        </is>
      </c>
      <c r="AX462" s="2" t="inlineStr">
        <is>
          <t>certifikat za autentifikaciju mrežnih stranica</t>
        </is>
      </c>
      <c r="AY462" s="2" t="inlineStr">
        <is>
          <t>3</t>
        </is>
      </c>
      <c r="AZ462" s="2" t="inlineStr">
        <is>
          <t/>
        </is>
      </c>
      <c r="BA462" t="inlineStr">
        <is>
          <t>potvrda pomoću koje je moguće izvršiti autentikaciju mrežnih stranica te kojom se mrežne stranice povezuju s fizičkom ili pravnom osobom kojoj je izdan certifikat</t>
        </is>
      </c>
      <c r="BB462" s="2" t="inlineStr">
        <is>
          <t>weboldal-hitelesítő tanúsítvány</t>
        </is>
      </c>
      <c r="BC462" s="2" t="inlineStr">
        <is>
          <t>4</t>
        </is>
      </c>
      <c r="BD462" s="2" t="inlineStr">
        <is>
          <t/>
        </is>
      </c>
      <c r="BE462" t="inlineStr">
        <is>
          <t>olyan igazolás, amely lehetővé teszi a weboldal hitelesítését és a weboldalt ahhoz a természetes vagy jogi személyhez kapcsolja, akinek vagy amelynek részére a tanúsítványt kiállították</t>
        </is>
      </c>
      <c r="BF462" s="2" t="inlineStr">
        <is>
          <t>certificato di autenticazione di sito web</t>
        </is>
      </c>
      <c r="BG462" s="2" t="inlineStr">
        <is>
          <t>3</t>
        </is>
      </c>
      <c r="BH462" s="2" t="inlineStr">
        <is>
          <t/>
        </is>
      </c>
      <c r="BI462" t="inlineStr">
        <is>
          <t>attestato che consente di autenticare un sito web e collega il sito alla persona fisica o giuridica a cui il certificato è rilasciato</t>
        </is>
      </c>
      <c r="BJ462" s="2" t="inlineStr">
        <is>
          <t>interneto svetainės tapatumo nustatymo sertifikatas</t>
        </is>
      </c>
      <c r="BK462" s="2" t="inlineStr">
        <is>
          <t>3</t>
        </is>
      </c>
      <c r="BL462" s="2" t="inlineStr">
        <is>
          <t/>
        </is>
      </c>
      <c r="BM462" t="inlineStr">
        <is>
          <t>liudijimas, suteikiantis galimybę nustatyti interneto svetainės tapatumą ir susiejantis interneto svetainę su fiziniu ar juridiniu asmeniu, kuriam buvo išduotas sertifikatas</t>
        </is>
      </c>
      <c r="BN462" s="2" t="inlineStr">
        <is>
          <t>kvalificēts tīmekļa vietņu autentifikācijas sertifikāts</t>
        </is>
      </c>
      <c r="BO462" s="2" t="inlineStr">
        <is>
          <t>3</t>
        </is>
      </c>
      <c r="BP462" s="2" t="inlineStr">
        <is>
          <t/>
        </is>
      </c>
      <c r="BQ462" t="inlineStr">
        <is>
          <t>apliecinājums, kas ļauj autentificēt tīmekļa vietni un apliecina tīmekļa vietnes saikni ar personu, kurai sertifikātu izsniedzis kvalificēts uzticamības pakalpojumu sniedzējs, un kas atbilst &lt;a href="http://eur-lex.europa.eu/legal-content/LV/TXT/?uri=CELEX:52012PC0238" target="_blank"&gt;CELEX:52012PC0238/LV&lt;/a&gt; IV pielikumā noteiktajām prasībām</t>
        </is>
      </c>
      <c r="BR462" s="2" t="inlineStr">
        <is>
          <t>ċertifikat għall-awtentikazzjoni ta’ sit elettroniku</t>
        </is>
      </c>
      <c r="BS462" s="2" t="inlineStr">
        <is>
          <t>3</t>
        </is>
      </c>
      <c r="BT462" s="2" t="inlineStr">
        <is>
          <t/>
        </is>
      </c>
      <c r="BU462" t="inlineStr">
        <is>
          <t>attestazzjoni li permezz tagħha tkun possibbli l-awtentikazzjoni ta’ sit web u li tikkollega s-sit elettroniku mal-persuna fiżika jew ġuridika li lilha jkun inħareġ iċ-ċertifikat</t>
        </is>
      </c>
      <c r="BV462" s="2" t="inlineStr">
        <is>
          <t>certificaat voor websiteauthenticatie</t>
        </is>
      </c>
      <c r="BW462" s="2" t="inlineStr">
        <is>
          <t>3</t>
        </is>
      </c>
      <c r="BX462" s="2" t="inlineStr">
        <is>
          <t/>
        </is>
      </c>
      <c r="BY462" t="inlineStr">
        <is>
          <t>attestering die het mogelijk maakt de authenticiteit van een website vast te stellen en die de website verbindt aan de natuurlijke of rechtspersoon aan wie het certificaat is afgegeven</t>
        </is>
      </c>
      <c r="BZ462" s="2" t="inlineStr">
        <is>
          <t>certyfikat uwierzytelniania witryn internetowych</t>
        </is>
      </c>
      <c r="CA462" s="2" t="inlineStr">
        <is>
          <t>3</t>
        </is>
      </c>
      <c r="CB462" s="2" t="inlineStr">
        <is>
          <t/>
        </is>
      </c>
      <c r="CC462" t="inlineStr">
        <is>
          <t>poświadczenie, które umożliwia uwierzytelnianie witryn internetowych i przyporządkowuje witrynę internetową do osoby fizycznej lub prawnej, której wydano certyfikat</t>
        </is>
      </c>
      <c r="CD462" s="2" t="inlineStr">
        <is>
          <t>certificado de autenticação de sítio Web</t>
        </is>
      </c>
      <c r="CE462" s="2" t="inlineStr">
        <is>
          <t>3</t>
        </is>
      </c>
      <c r="CF462" s="2" t="inlineStr">
        <is>
          <t/>
        </is>
      </c>
      <c r="CG462" t="inlineStr">
        <is>
          <t>Atestado que torne possível autenticar um sítio Web e associe o sítio Web à pessoa singular ou coletiva à qual o certificado tenha sido emitido.</t>
        </is>
      </c>
      <c r="CH462" s="2" t="inlineStr">
        <is>
          <t>certificat SSL</t>
        </is>
      </c>
      <c r="CI462" s="2" t="inlineStr">
        <is>
          <t>0</t>
        </is>
      </c>
      <c r="CJ462" s="2" t="inlineStr">
        <is>
          <t/>
        </is>
      </c>
      <c r="CK462" t="inlineStr">
        <is>
          <t>---</t>
        </is>
      </c>
      <c r="CL462" s="2" t="inlineStr">
        <is>
          <t>certifikát pre autentifikáciu webového sídla</t>
        </is>
      </c>
      <c r="CM462" s="2" t="inlineStr">
        <is>
          <t>3</t>
        </is>
      </c>
      <c r="CN462" s="2" t="inlineStr">
        <is>
          <t/>
        </is>
      </c>
      <c r="CO462" t="inlineStr">
        <is>
          <t>osvedčenie, ktoré umožňuje autentifikáciu webového sídla a spája toto webové sídlo s fyzickou alebo právnickou osobou, ktorej bol certifikát vydaný</t>
        </is>
      </c>
      <c r="CP462" s="2" t="inlineStr">
        <is>
          <t>potrdilo za avtentikacijo spletišč</t>
        </is>
      </c>
      <c r="CQ462" s="2" t="inlineStr">
        <is>
          <t>3</t>
        </is>
      </c>
      <c r="CR462" s="2" t="inlineStr">
        <is>
          <t/>
        </is>
      </c>
      <c r="CS462" t="inlineStr">
        <is>
          <t>potrdilo, ki omogoča avtentikacijo spletišča in spletišče povezuje s fizično ali pravno osebo, ki se ji izda potrdilo</t>
        </is>
      </c>
      <c r="CT462" s="2" t="inlineStr">
        <is>
          <t>certifikat för autentisering av webbplatser</t>
        </is>
      </c>
      <c r="CU462" s="2" t="inlineStr">
        <is>
          <t>3</t>
        </is>
      </c>
      <c r="CV462" s="2" t="inlineStr">
        <is>
          <t/>
        </is>
      </c>
      <c r="CW462" t="inlineStr">
        <is>
          <t>ett intyg som gör det möjligt att autentisera en webbplats och koppla webbplatsen till den fysiska eller juridiska person som certifikatet utfärdats för</t>
        </is>
      </c>
    </row>
    <row r="463">
      <c r="A463" s="1" t="str">
        <f>HYPERLINK("https://iate.europa.eu/entry/result/3599658/all", "3599658")</f>
        <v>3599658</v>
      </c>
      <c r="B463" t="inlineStr">
        <is>
          <t>PRODUCTION, TECHNOLOGY AND RESEARCH;TRADE</t>
        </is>
      </c>
      <c r="C463" t="inlineStr">
        <is>
          <t>PRODUCTION, TECHNOLOGY AND RESEARCH|technology and technical regulations|technology|digital technology;TRADE|marketing|commercial transaction|provision of services</t>
        </is>
      </c>
      <c r="D463" t="inlineStr">
        <is>
          <t>yes</t>
        </is>
      </c>
      <c r="E463" t="inlineStr">
        <is>
          <t/>
        </is>
      </c>
      <c r="F463" s="2" t="inlineStr">
        <is>
          <t>квалифицирано удостоверение за автентичност на уебсайт</t>
        </is>
      </c>
      <c r="G463" s="2" t="inlineStr">
        <is>
          <t>3</t>
        </is>
      </c>
      <c r="H463" s="2" t="inlineStr">
        <is>
          <t/>
        </is>
      </c>
      <c r="I463" t="inlineStr">
        <is>
          <t/>
        </is>
      </c>
      <c r="J463" s="2" t="inlineStr">
        <is>
          <t>kvalifikovaný certifikát pro autentizaci internetových stránek</t>
        </is>
      </c>
      <c r="K463" s="2" t="inlineStr">
        <is>
          <t>3</t>
        </is>
      </c>
      <c r="L463" s="2" t="inlineStr">
        <is>
          <t/>
        </is>
      </c>
      <c r="M463" t="inlineStr">
        <is>
          <t>&lt;a href="https://iate.europa.eu/entry/result/3546882/cs" target="_blank"&gt;certifikát pro autentizaci internetových stránek&lt;/a&gt;&lt;small&gt;,&lt;/small&gt; který je vydán &lt;a href="https://iate.europa.eu/entry/result/3599650/cs" target="_blank"&gt;kvalifikovaným poskytovatelem služeb vytvářejících důvěru&lt;/a&gt; a splňuje požadavky platných pravidel a předpisů</t>
        </is>
      </c>
      <c r="N463" s="2" t="inlineStr">
        <is>
          <t>kvalificeret certifikat for webstedsautentifikation</t>
        </is>
      </c>
      <c r="O463" s="2" t="inlineStr">
        <is>
          <t>3</t>
        </is>
      </c>
      <c r="P463" s="2" t="inlineStr">
        <is>
          <t/>
        </is>
      </c>
      <c r="Q463" t="inlineStr">
        <is>
          <t>&lt;a href="https://iate.europa.eu/entry/result/3546882/da" target="_blank"&gt;certifikat for webstedsautentifikation&lt;/a&gt;, der er udstedt af en &lt;a href="https://iate.europa.eu/entry/result/3599650/da" target="_blank"&gt;kvalificeret tillidstjenesteudbyder&lt;/a&gt; og opfylder kravene i gældende regler og bestemmelser</t>
        </is>
      </c>
      <c r="R463" s="2" t="inlineStr">
        <is>
          <t>qualifiziertes Zertifikat für die Website-Authentifizierung</t>
        </is>
      </c>
      <c r="S463" s="2" t="inlineStr">
        <is>
          <t>3</t>
        </is>
      </c>
      <c r="T463" s="2" t="inlineStr">
        <is>
          <t/>
        </is>
      </c>
      <c r="U463" t="inlineStr">
        <is>
          <t>von einem qualifizierten Vertrauensdiensteanbieter ausgestelltes Zertifikat für Website-Authentifizierung</t>
        </is>
      </c>
      <c r="V463" s="2" t="inlineStr">
        <is>
          <t>εγκεκριμένο πιστοποιητικό για την επαλήθευση της γνησιότητας ιστότοπου</t>
        </is>
      </c>
      <c r="W463" s="2" t="inlineStr">
        <is>
          <t>3</t>
        </is>
      </c>
      <c r="X463" s="2" t="inlineStr">
        <is>
          <t/>
        </is>
      </c>
      <c r="Y463" t="inlineStr">
        <is>
          <t>&lt;a href="https://iate.europa.eu/entry/result/3546882/en-el" target="_blank"&gt;πιστοποιητικό γνησιότητας ιστότοπου&lt;/a&gt; που εκδίδεται από &lt;a href="https://iate.europa.eu/entry/result/3599650/en-el" target="_blank"&gt;εγκεκριμένο πάροχο υπηρεσιών εμπιστοσύνης&lt;/a&gt; και πληροί τις οριζόμενες από τους ισχύοντες κανόνες και κανονισμούς απαιτήσεις</t>
        </is>
      </c>
      <c r="Z463" s="2" t="inlineStr">
        <is>
          <t>qualified certificate for website authentication</t>
        </is>
      </c>
      <c r="AA463" s="2" t="inlineStr">
        <is>
          <t>3</t>
        </is>
      </c>
      <c r="AB463" s="2" t="inlineStr">
        <is>
          <t/>
        </is>
      </c>
      <c r="AC463" t="inlineStr">
        <is>
          <t>&lt;a href="https://iate.europa.eu/entry/result/3546882/en" target="_blank"&gt;certificate for website authentication&lt;/a&gt; that is issued by a &lt;a href="https://iate.europa.eu/entry/result/3599650/en" target="_blank"&gt;qualified trust service provider&lt;/a&gt; and meets the requirements of the applicable rules and regulations</t>
        </is>
      </c>
      <c r="AD463" s="2" t="inlineStr">
        <is>
          <t>certificado cualificado de autenticación de sitio web</t>
        </is>
      </c>
      <c r="AE463" s="2" t="inlineStr">
        <is>
          <t>3</t>
        </is>
      </c>
      <c r="AF463" s="2" t="inlineStr">
        <is>
          <t/>
        </is>
      </c>
      <c r="AG463" t="inlineStr">
        <is>
          <t>&lt;a href="https://iate.europa.eu/entry/result/3546882/es" target="_blank"&gt;Certificado de autenticación de sitio web &lt;/a&gt;expedido por un &lt;a href="https://iate.europa.eu/entry/result/3599650/es" target="_blank"&gt;prestador cualificado de servicios de confianza&lt;/a&gt; y que cumple los requisitos establecidos en el 
anexo IV del &lt;a href="https://eur-lex.europa.eu/legal-content/ES/TXT/?uri=CELEX:02014R0910-20140917" target="_blank"&gt;Reglamento (UE) n.º 910/2014.&lt;/a&gt;</t>
        </is>
      </c>
      <c r="AH463" s="2" t="inlineStr">
        <is>
          <t>kvalifitseeritud sertifikaat veebisaidi autentimiseks</t>
        </is>
      </c>
      <c r="AI463" s="2" t="inlineStr">
        <is>
          <t>3</t>
        </is>
      </c>
      <c r="AJ463" s="2" t="inlineStr">
        <is>
          <t/>
        </is>
      </c>
      <c r="AK463" t="inlineStr">
        <is>
          <t>&lt;i&gt;sertifikaat veebisaidi autentimiseks&lt;/i&gt; &lt;a href="/entry/result/3546882/all" id="ENTRY_TO_ENTRY_CONVERTER" target="_blank"&gt;IATE:3546882&lt;/a&gt; , mille on väljastanud &lt;i&gt;kvalifitseeritud usaldusteenuse osutaja&lt;/i&gt; &lt;a href="/entry/result/3599650/all" id="ENTRY_TO_ENTRY_CONVERTER" target="_blank"&gt;IATE:3599650&lt;/a&gt; ja mis vastab sätestatud nõuetele</t>
        </is>
      </c>
      <c r="AL463" s="2" t="inlineStr">
        <is>
          <t>verkkosivustojen todentamisen hyväksytty varmenne</t>
        </is>
      </c>
      <c r="AM463" s="2" t="inlineStr">
        <is>
          <t>3</t>
        </is>
      </c>
      <c r="AN463" s="2" t="inlineStr">
        <is>
          <t/>
        </is>
      </c>
      <c r="AO463" t="inlineStr">
        <is>
          <t>&lt;a href="https://iate.europa.eu/entry/result/3546882/fi" target="_blank"&gt;verkkosivustojen todentamisen varmenne&lt;/a&gt;, jonka on myöntänyt &lt;a href="https://iate.europa.eu/entry/result/3599650/fi" target="_blank"&gt;hyväksytty luottamuspalvelujen tarjoaja&lt;/a&gt; ja joka täyttää sovellettavat vaatimukset</t>
        </is>
      </c>
      <c r="AP463" s="2" t="inlineStr">
        <is>
          <t>certificat qualifié d’authentification de site internet</t>
        </is>
      </c>
      <c r="AQ463" s="2" t="inlineStr">
        <is>
          <t>3</t>
        </is>
      </c>
      <c r="AR463" s="2" t="inlineStr">
        <is>
          <t/>
        </is>
      </c>
      <c r="AS463" t="inlineStr">
        <is>
          <t>certificat d’authentification de site internet qui est délivré par un 
prestataire de services de confiance qualifié et qui satisfait aux 
exigences de la réglementation applicable</t>
        </is>
      </c>
      <c r="AT463" s="2" t="inlineStr">
        <is>
          <t>deimhniú cáilithe le haghaidh fíordheimhniú suíomh gréasáin</t>
        </is>
      </c>
      <c r="AU463" s="2" t="inlineStr">
        <is>
          <t>3</t>
        </is>
      </c>
      <c r="AV463" s="2" t="inlineStr">
        <is>
          <t/>
        </is>
      </c>
      <c r="AW463" t="inlineStr">
        <is>
          <t>deimhniú le haghaidh fíordheimhniú suíomh gréasáin, a eisíonn soláthraí cáilithe seirbhísí iontaoibhe agus a chomhlíonann na ceanglais a leagtar síos in Iarscríbhinn IV</t>
        </is>
      </c>
      <c r="AX463" s="2" t="inlineStr">
        <is>
          <t>kvalificirani certifikat za autentikaciju mrežnih stranica</t>
        </is>
      </c>
      <c r="AY463" s="2" t="inlineStr">
        <is>
          <t>3</t>
        </is>
      </c>
      <c r="AZ463" s="2" t="inlineStr">
        <is>
          <t/>
        </is>
      </c>
      <c r="BA463" t="inlineStr">
        <is>
          <t>certifikat za autentikaciju mrežnih stranica koji izdaje kvalificirani pružatelj usluga povjerenja i koji ispunjava zahtjeve utvrđene u primjenjivim pravilima i propisima</t>
        </is>
      </c>
      <c r="BB463" s="2" t="inlineStr">
        <is>
          <t>minősített weboldal-hitelesítő tanúsítvány</t>
        </is>
      </c>
      <c r="BC463" s="2" t="inlineStr">
        <is>
          <t>4</t>
        </is>
      </c>
      <c r="BD463" s="2" t="inlineStr">
        <is>
          <t/>
        </is>
      </c>
      <c r="BE463" t="inlineStr">
        <is>
          <t>olyan weboldal-hitelesítő tanúsítvány, amelyet minősített bizalmi 
szolgáltató bocsát ki, és amely megfelel a IV. mellékletben 
megállapított követelményeknek</t>
        </is>
      </c>
      <c r="BF463" s="2" t="inlineStr">
        <is>
          <t>certificato qualificato di autenticazione di sito web</t>
        </is>
      </c>
      <c r="BG463" s="2" t="inlineStr">
        <is>
          <t>3</t>
        </is>
      </c>
      <c r="BH463" s="2" t="inlineStr">
        <is>
          <t/>
        </is>
      </c>
      <c r="BI463" t="inlineStr">
        <is>
          <t>certificato di autenticazione di sito web che è rilasciato da un prestatore di servizi fiduciari qualificato ed è conforme ai requisiti stabiliti dalla normativa vigente</t>
        </is>
      </c>
      <c r="BJ463" s="2" t="inlineStr">
        <is>
          <t>kvalifikuotas interneto svetainės tapatumo nustatymo sertifikatas</t>
        </is>
      </c>
      <c r="BK463" s="2" t="inlineStr">
        <is>
          <t>3</t>
        </is>
      </c>
      <c r="BL463" s="2" t="inlineStr">
        <is>
          <t/>
        </is>
      </c>
      <c r="BM463" t="inlineStr">
        <is>
          <t>kvalifikuoto patikimumo užtikrinimo paslaugų teikėjo išduodamas interneto svetainės tapatumo nustatymo sertifikatas, atitinkantis nustatytus reikalavimus</t>
        </is>
      </c>
      <c r="BN463" s="2" t="inlineStr">
        <is>
          <t>kvalificēts tīmekļa vietņu autentifikācijas sertifikāts</t>
        </is>
      </c>
      <c r="BO463" s="2" t="inlineStr">
        <is>
          <t>3</t>
        </is>
      </c>
      <c r="BP463" s="2" t="inlineStr">
        <is>
          <t/>
        </is>
      </c>
      <c r="BQ463" t="inlineStr">
        <is>
          <t>tīmekļa vietņu autentifikācijas sertifikāts, ko izsniedz kvalificēts uzticamības pakalpojumu sniedzējs un kas atbilst piemērojamajām prasībām</t>
        </is>
      </c>
      <c r="BR463" s="2" t="inlineStr">
        <is>
          <t>ċertifikat kwalifikat għall-awtentikazzjoni ta’ sit elettroniku</t>
        </is>
      </c>
      <c r="BS463" s="2" t="inlineStr">
        <is>
          <t>3</t>
        </is>
      </c>
      <c r="BT463" s="2" t="inlineStr">
        <is>
          <t/>
        </is>
      </c>
      <c r="BU463" t="inlineStr">
        <is>
          <t>&lt;i&gt;ċertifikat għall-awtentikazzjoni ta' sit elettroniku&lt;/i&gt; &lt;a href="/entry/result/3546882/mt" id="ENTRY_TO_ENTRY_CONVERTER" target="_blank"&gt;IATE:3546882/MT&lt;/a&gt; li jinħareġ minn &lt;i&gt;fornitur kwalifikat ta' servizzi fiduċjarji&lt;/i&gt; &lt;a href="/entry/result/3599650/mt" id="ENTRY_TO_ENTRY_CONVERTER" target="_blank"&gt;IATE:3599650/MT&lt;/a&gt; u li jissodisfa r-rekwiżiti tar-regoli u tar-regolamenti applikabbli</t>
        </is>
      </c>
      <c r="BV463" s="2" t="inlineStr">
        <is>
          <t>gekwalificeerd certificaat voor websiteauthenticatie</t>
        </is>
      </c>
      <c r="BW463" s="2" t="inlineStr">
        <is>
          <t>3</t>
        </is>
      </c>
      <c r="BX463" s="2" t="inlineStr">
        <is>
          <t/>
        </is>
      </c>
      <c r="BY463" t="inlineStr">
        <is>
          <t>certificaat voor websiteauthenticatie dat is afgegeven door een gekwalificeerde verlener van vertrouwensdiensten en voldoet aan de eisen van de geldende regelgeving</t>
        </is>
      </c>
      <c r="BZ463" s="2" t="inlineStr">
        <is>
          <t>kwalifikowany certyfikat uwierzytelniania witryn internetowych</t>
        </is>
      </c>
      <c r="CA463" s="2" t="inlineStr">
        <is>
          <t>3</t>
        </is>
      </c>
      <c r="CB463" s="2" t="inlineStr">
        <is>
          <t/>
        </is>
      </c>
      <c r="CC463" t="inlineStr">
        <is>
          <t>certyfikat uwierzytelniania witryn internetowych, który jest wydawany przez kwalifikowanego dostawcę usług zaufania i spełnia wymogi określone w przepisach</t>
        </is>
      </c>
      <c r="CD463" s="2" t="inlineStr">
        <is>
          <t>certificado qualificado de autenticação de sítios web</t>
        </is>
      </c>
      <c r="CE463" s="2" t="inlineStr">
        <is>
          <t>3</t>
        </is>
      </c>
      <c r="CF463" s="2" t="inlineStr">
        <is>
          <t/>
        </is>
      </c>
      <c r="CG463" t="inlineStr">
        <is>
          <t>Certificado de autenticação de sítios web emitido por um prestador de serviços de confiança e que satisfaz os requisitos estabelecidos na legislação.</t>
        </is>
      </c>
      <c r="CH463" s="2" t="inlineStr">
        <is>
          <t>certificat calificat pentru autentificarea unui site internet</t>
        </is>
      </c>
      <c r="CI463" s="2" t="inlineStr">
        <is>
          <t>3</t>
        </is>
      </c>
      <c r="CJ463" s="2" t="inlineStr">
        <is>
          <t/>
        </is>
      </c>
      <c r="CK463" t="inlineStr">
        <is>
          <t>certificat
 pentru autentificarea unui site internet care este emis de un prestator
 de servicii de încredere calificat și care îndeplinește cerințele 
prevăzute în normele și reglementările aplicabile</t>
        </is>
      </c>
      <c r="CL463" s="2" t="inlineStr">
        <is>
          <t>kvalifikovaný certifikát pre autentifikáciu webového sídla</t>
        </is>
      </c>
      <c r="CM463" s="2" t="inlineStr">
        <is>
          <t>3</t>
        </is>
      </c>
      <c r="CN463" s="2" t="inlineStr">
        <is>
          <t/>
        </is>
      </c>
      <c r="CO463" t="inlineStr">
        <is>
          <t>&lt;a href="https://iate.europa.eu/entry/result/3546882/sk" target="_blank"&gt;certifikát pre autentifikáciu webového sídla&lt;/a&gt;, ktorý vydáva &lt;a href="https://iate.europa.eu/entry/result/3599650/sk" target="_blank"&gt;kvalifikovaný poskytovateľ dôveryhodných služieb&lt;/a&gt; a ktorý spĺňa požiadavky stanovené v uplatniteľných právnych predpisoch</t>
        </is>
      </c>
      <c r="CP463" s="2" t="inlineStr">
        <is>
          <t>kvalificirano potrdilo za avtentikacijo spletišč</t>
        </is>
      </c>
      <c r="CQ463" s="2" t="inlineStr">
        <is>
          <t>3</t>
        </is>
      </c>
      <c r="CR463" s="2" t="inlineStr">
        <is>
          <t/>
        </is>
      </c>
      <c r="CS463" t="inlineStr">
        <is>
          <t>&lt;a href="https://iate.europa.eu/entry/result/3546882/sl" target="_blank"&gt;potrdilo za avtentikacijo spletišč&lt;/a&gt;, ki ga izda &lt;a href="https://iate.europa.eu/entry/result/3599650/sl" target="_blank"&gt;ponudnik kvalificiranih storitev zaupanja&lt;/a&gt; in izpolnjuje zahteve iz Priloge IV uredbe (EU) št. 910/2014</t>
        </is>
      </c>
      <c r="CT463" s="2" t="inlineStr">
        <is>
          <t>kvalificerat certifikat för autentisering av webbplatser</t>
        </is>
      </c>
      <c r="CU463" s="2" t="inlineStr">
        <is>
          <t>3</t>
        </is>
      </c>
      <c r="CV463" s="2" t="inlineStr">
        <is>
          <t/>
        </is>
      </c>
      <c r="CW463" t="inlineStr">
        <is>
          <t>certifikat för autentisering av webbplatser som utfärdas av en kvalificerad tillhandahållare av betrodda tjänster och uppfyller kraven i tillämpliga bestämmelser och föreskrifter</t>
        </is>
      </c>
    </row>
    <row r="464">
      <c r="A464" s="1" t="str">
        <f>HYPERLINK("https://iate.europa.eu/entry/result/1112213/all", "1112213")</f>
        <v>1112213</v>
      </c>
      <c r="B464" t="inlineStr">
        <is>
          <t>EDUCATION AND COMMUNICATIONS</t>
        </is>
      </c>
      <c r="C464" t="inlineStr">
        <is>
          <t>EDUCATION AND COMMUNICATIONS|information technology and data processing</t>
        </is>
      </c>
      <c r="D464" t="inlineStr">
        <is>
          <t>yes</t>
        </is>
      </c>
      <c r="E464" t="inlineStr">
        <is>
          <t/>
        </is>
      </c>
      <c r="F464" s="2" t="inlineStr">
        <is>
          <t>софтуер за анализ на изображения</t>
        </is>
      </c>
      <c r="G464" s="2" t="inlineStr">
        <is>
          <t>3</t>
        </is>
      </c>
      <c r="H464" s="2" t="inlineStr">
        <is>
          <t/>
        </is>
      </c>
      <c r="I464" t="inlineStr">
        <is>
          <t/>
        </is>
      </c>
      <c r="J464" s="2" t="inlineStr">
        <is>
          <t>systém obrazové analýzy|
software pro obrazovou analýzu</t>
        </is>
      </c>
      <c r="K464" s="2" t="inlineStr">
        <is>
          <t>3|
3</t>
        </is>
      </c>
      <c r="L464" s="2" t="inlineStr">
        <is>
          <t xml:space="preserve">|
</t>
        </is>
      </c>
      <c r="M464" t="inlineStr">
        <is>
          <t>software umožňující extrahovat důležité informace nejčastěji z digitálních
obrázků prostřednictvím postupů digitálního zpracování obrazu</t>
        </is>
      </c>
      <c r="N464" s="2" t="inlineStr">
        <is>
          <t>billedanalysesoftware|
billedanalyseprogram|
billedanalysesystem</t>
        </is>
      </c>
      <c r="O464" s="2" t="inlineStr">
        <is>
          <t>3|
3|
3</t>
        </is>
      </c>
      <c r="P464" s="2" t="inlineStr">
        <is>
          <t xml:space="preserve">|
|
</t>
        </is>
      </c>
      <c r="Q464" t="inlineStr">
        <is>
          <t>software, der gør det muligt at udtrække meningsfulde oplysninger fra digitale billeder ved hjælp af digitale billedbehandlingsteknikker</t>
        </is>
      </c>
      <c r="R464" s="2" t="inlineStr">
        <is>
          <t>Bildanalysesoftware|
Bildanalysesystem</t>
        </is>
      </c>
      <c r="S464" s="2" t="inlineStr">
        <is>
          <t>3|
3</t>
        </is>
      </c>
      <c r="T464" s="2" t="inlineStr">
        <is>
          <t xml:space="preserve">|
</t>
        </is>
      </c>
      <c r="U464" t="inlineStr">
        <is>
          <t/>
        </is>
      </c>
      <c r="V464" s="2" t="inlineStr">
        <is>
          <t>λογισμικό ανάλυσης εικόνας</t>
        </is>
      </c>
      <c r="W464" s="2" t="inlineStr">
        <is>
          <t>3</t>
        </is>
      </c>
      <c r="X464" s="2" t="inlineStr">
        <is>
          <t/>
        </is>
      </c>
      <c r="Y464" t="inlineStr">
        <is>
          <t/>
        </is>
      </c>
      <c r="Z464" s="2" t="inlineStr">
        <is>
          <t>image analysis software|
image analysis system|
imagery analysis software</t>
        </is>
      </c>
      <c r="AA464" s="2" t="inlineStr">
        <is>
          <t>3|
3|
3</t>
        </is>
      </c>
      <c r="AB464" s="2" t="inlineStr">
        <is>
          <t xml:space="preserve">|
|
</t>
        </is>
      </c>
      <c r="AC464" t="inlineStr">
        <is>
          <t>software enabling the extraction of meaningful information from digital images by means of digital image processing techniques</t>
        </is>
      </c>
      <c r="AD464" s="2" t="inlineStr">
        <is>
          <t>programa de análisis de imágenes|
sistema de análisis de imágenes</t>
        </is>
      </c>
      <c r="AE464" s="2" t="inlineStr">
        <is>
          <t>3|
3</t>
        </is>
      </c>
      <c r="AF464" s="2" t="inlineStr">
        <is>
          <t xml:space="preserve">|
</t>
        </is>
      </c>
      <c r="AG464" t="inlineStr">
        <is>
          <t>Programa que realiza la extracción de mediciones, datos o información contenidos en una imagen.</t>
        </is>
      </c>
      <c r="AH464" s="2" t="inlineStr">
        <is>
          <t>pildianalüüsi tarkvara|
kujutise analüüsi tarkvara</t>
        </is>
      </c>
      <c r="AI464" s="2" t="inlineStr">
        <is>
          <t>3|
3</t>
        </is>
      </c>
      <c r="AJ464" s="2" t="inlineStr">
        <is>
          <t xml:space="preserve">|
</t>
        </is>
      </c>
      <c r="AK464" t="inlineStr">
        <is>
          <t/>
        </is>
      </c>
      <c r="AL464" s="2" t="inlineStr">
        <is>
          <t>kuva-analyysiohjelmisto</t>
        </is>
      </c>
      <c r="AM464" s="2" t="inlineStr">
        <is>
          <t>3</t>
        </is>
      </c>
      <c r="AN464" s="2" t="inlineStr">
        <is>
          <t/>
        </is>
      </c>
      <c r="AO464" t="inlineStr">
        <is>
          <t>&lt;div&gt;&lt;div&gt;&lt;div&gt;ohjelmisto, joka käyttää oppimisalgoritmeja kuvien lukemiseen ja arviointiin&lt;/div&gt;&lt;/div&gt;&lt;/div&gt;</t>
        </is>
      </c>
      <c r="AP464" s="2" t="inlineStr">
        <is>
          <t>logiciel d'analyse d'images|
système d'analyse d'images</t>
        </is>
      </c>
      <c r="AQ464" s="2" t="inlineStr">
        <is>
          <t>3|
3</t>
        </is>
      </c>
      <c r="AR464" s="2" t="inlineStr">
        <is>
          <t xml:space="preserve">|
</t>
        </is>
      </c>
      <c r="AS464" t="inlineStr">
        <is>
          <t/>
        </is>
      </c>
      <c r="AT464" s="2" t="inlineStr">
        <is>
          <t>bogearraí anailísithe íomhánna|
córas anailísithe íomhánna</t>
        </is>
      </c>
      <c r="AU464" s="2" t="inlineStr">
        <is>
          <t>3|
3</t>
        </is>
      </c>
      <c r="AV464" s="2" t="inlineStr">
        <is>
          <t xml:space="preserve">|
</t>
        </is>
      </c>
      <c r="AW464" t="inlineStr">
        <is>
          <t/>
        </is>
      </c>
      <c r="AX464" s="2" t="inlineStr">
        <is>
          <t>softver za analizu slike|
sustav za analizu slike</t>
        </is>
      </c>
      <c r="AY464" s="2" t="inlineStr">
        <is>
          <t>3|
3</t>
        </is>
      </c>
      <c r="AZ464" s="2" t="inlineStr">
        <is>
          <t xml:space="preserve">|
</t>
        </is>
      </c>
      <c r="BA464" t="inlineStr">
        <is>
          <t>softver koji omogućuje ekstrakciju smislenih informacija iz digitalnih slika putem tehnika obrade digitalnih slika</t>
        </is>
      </c>
      <c r="BB464" s="2" t="inlineStr">
        <is>
          <t>képelemző rendszer|
képelemző szoftver</t>
        </is>
      </c>
      <c r="BC464" s="2" t="inlineStr">
        <is>
          <t>3|
3</t>
        </is>
      </c>
      <c r="BD464" s="2" t="inlineStr">
        <is>
          <t xml:space="preserve">|
</t>
        </is>
      </c>
      <c r="BE464" t="inlineStr">
        <is>
          <t>a digitális képek információit digitális képfeldolgozó technológiák segítségével feldolgozni képes szoftver</t>
        </is>
      </c>
      <c r="BF464" s="2" t="inlineStr">
        <is>
          <t>sistema di analisi dell'immagine|
software per l'analisi delle immagini</t>
        </is>
      </c>
      <c r="BG464" s="2" t="inlineStr">
        <is>
          <t>3|
3</t>
        </is>
      </c>
      <c r="BH464" s="2" t="inlineStr">
        <is>
          <t xml:space="preserve">|
</t>
        </is>
      </c>
      <c r="BI464" t="inlineStr">
        <is>
          <t>tecnica avanzata
per l'elaborazione e l'analisi di immagini e sequenze video in numerosi campi
applicativi quali la visione industriale, la sicurezza, l'imaging aerospaziale,
medico e biomedico, volta al miglioramento della qualità, all'estrazione di
informazioni, all'automazione ed al controllo</t>
        </is>
      </c>
      <c r="BJ464" s="2" t="inlineStr">
        <is>
          <t>vaizdo analizės sistema</t>
        </is>
      </c>
      <c r="BK464" s="2" t="inlineStr">
        <is>
          <t>3</t>
        </is>
      </c>
      <c r="BL464" s="2" t="inlineStr">
        <is>
          <t/>
        </is>
      </c>
      <c r="BM464" t="inlineStr">
        <is>
          <t>sistema, naudojama informacijai išgauti iš vaizdo</t>
        </is>
      </c>
      <c r="BN464" s="2" t="inlineStr">
        <is>
          <t>attēlu analīzes programmatūra</t>
        </is>
      </c>
      <c r="BO464" s="2" t="inlineStr">
        <is>
          <t>2</t>
        </is>
      </c>
      <c r="BP464" s="2" t="inlineStr">
        <is>
          <t/>
        </is>
      </c>
      <c r="BQ464" t="inlineStr">
        <is>
          <t>programmatūra, kas ļauj iegūt jēgpilnu informāciju no digitāliem attēliem, izmantojot digitālās attēlu apstrādes metodes</t>
        </is>
      </c>
      <c r="BR464" s="2" t="inlineStr">
        <is>
          <t>software għall-analiżi tal-immaġnijiet</t>
        </is>
      </c>
      <c r="BS464" s="2" t="inlineStr">
        <is>
          <t>3</t>
        </is>
      </c>
      <c r="BT464" s="2" t="inlineStr">
        <is>
          <t/>
        </is>
      </c>
      <c r="BU464" t="inlineStr">
        <is>
          <t>software li permezz tiegħu ssir estrazzjoni ta' informazzjoni valida minn immaġnijiet diġitali permezz ta' tekniki tal-ipproċessar tal-immaġnijiet diġitali</t>
        </is>
      </c>
      <c r="BV464" s="2" t="inlineStr">
        <is>
          <t>beeldanalysesoftware</t>
        </is>
      </c>
      <c r="BW464" s="2" t="inlineStr">
        <is>
          <t>3</t>
        </is>
      </c>
      <c r="BX464" s="2" t="inlineStr">
        <is>
          <t/>
        </is>
      </c>
      <c r="BY464" t="inlineStr">
        <is>
          <t>software
 voor de automatische extractie van informatie uit digitale beelden</t>
        </is>
      </c>
      <c r="BZ464" s="2" t="inlineStr">
        <is>
          <t>oprogramowanie do analizy obrazu</t>
        </is>
      </c>
      <c r="CA464" s="2" t="inlineStr">
        <is>
          <t>3</t>
        </is>
      </c>
      <c r="CB464" s="2" t="inlineStr">
        <is>
          <t/>
        </is>
      </c>
      <c r="CC464" t="inlineStr">
        <is>
          <t/>
        </is>
      </c>
      <c r="CD464" s="2" t="inlineStr">
        <is>
          <t>programa de análise de imagens</t>
        </is>
      </c>
      <c r="CE464" s="2" t="inlineStr">
        <is>
          <t>3</t>
        </is>
      </c>
      <c r="CF464" s="2" t="inlineStr">
        <is>
          <t/>
        </is>
      </c>
      <c r="CG464" t="inlineStr">
        <is>
          <t>&lt;i&gt;Software &lt;/i&gt;que permite a extração de informação de imagens digitais através de técnicas digitais de processamento de imagem.</t>
        </is>
      </c>
      <c r="CH464" s="2" t="inlineStr">
        <is>
          <t>software de analiză a imaginilor|
software pentru analiza imaginilor|
sistem de analiză a imaginilor</t>
        </is>
      </c>
      <c r="CI464" s="2" t="inlineStr">
        <is>
          <t>3|
3|
3</t>
        </is>
      </c>
      <c r="CJ464" s="2" t="inlineStr">
        <is>
          <t xml:space="preserve">|
|
</t>
        </is>
      </c>
      <c r="CK464" t="inlineStr">
        <is>
          <t>program informatic
care permite extragerea de informații relevante din imaginile digitale prin
intermediul unor tehnici de prelucrare a acestor imagini</t>
        </is>
      </c>
      <c r="CL464" s="2" t="inlineStr">
        <is>
          <t>softvér na analýzu obrazu</t>
        </is>
      </c>
      <c r="CM464" s="2" t="inlineStr">
        <is>
          <t>3</t>
        </is>
      </c>
      <c r="CN464" s="2" t="inlineStr">
        <is>
          <t/>
        </is>
      </c>
      <c r="CO464" t="inlineStr">
        <is>
          <t>software umožňujúci extrahovať zmysluplné informácie z digitálnych obrázkov/fotografií prostredníctvom techník digitálneho spracovania obrazu</t>
        </is>
      </c>
      <c r="CP464" s="2" t="inlineStr">
        <is>
          <t>programska oprema za slikovno analizo|
programska oprema za analizo slik</t>
        </is>
      </c>
      <c r="CQ464" s="2" t="inlineStr">
        <is>
          <t>3|
3</t>
        </is>
      </c>
      <c r="CR464" s="2" t="inlineStr">
        <is>
          <t xml:space="preserve">|
</t>
        </is>
      </c>
      <c r="CS464" t="inlineStr">
        <is>
          <t/>
        </is>
      </c>
      <c r="CT464" s="2" t="inlineStr">
        <is>
          <t>bildanalysprogram</t>
        </is>
      </c>
      <c r="CU464" s="2" t="inlineStr">
        <is>
          <t>3</t>
        </is>
      </c>
      <c r="CV464" s="2" t="inlineStr">
        <is>
          <t/>
        </is>
      </c>
      <c r="CW464" t="inlineStr">
        <is>
          <t/>
        </is>
      </c>
    </row>
    <row r="465">
      <c r="A465" s="1" t="str">
        <f>HYPERLINK("https://iate.europa.eu/entry/result/3579399/all", "3579399")</f>
        <v>3579399</v>
      </c>
      <c r="B465" t="inlineStr">
        <is>
          <t>EDUCATION AND COMMUNICATIONS</t>
        </is>
      </c>
      <c r="C465" t="inlineStr">
        <is>
          <t>EDUCATION AND COMMUNICATIONS|information technology and data processing</t>
        </is>
      </c>
      <c r="D465" t="inlineStr">
        <is>
          <t>yes</t>
        </is>
      </c>
      <c r="E465" t="inlineStr">
        <is>
          <t/>
        </is>
      </c>
      <c r="F465" s="2" t="inlineStr">
        <is>
          <t>наука за анализ на данни|
наука за данните</t>
        </is>
      </c>
      <c r="G465" s="2" t="inlineStr">
        <is>
          <t>3|
3</t>
        </is>
      </c>
      <c r="H465" s="2" t="inlineStr">
        <is>
          <t xml:space="preserve">|
</t>
        </is>
      </c>
      <c r="I465" t="inlineStr">
        <is>
          <t/>
        </is>
      </c>
      <c r="J465" s="2" t="inlineStr">
        <is>
          <t>věda založená na datech|
datová věda</t>
        </is>
      </c>
      <c r="K465" s="2" t="inlineStr">
        <is>
          <t>3|
3</t>
        </is>
      </c>
      <c r="L465" s="2" t="inlineStr">
        <is>
          <t xml:space="preserve">|
</t>
        </is>
      </c>
      <c r="M465" t="inlineStr">
        <is>
          <t>interdisciplinární obor, který využívá vědecké metody, procesy, algoritmy a systémy pro získávání znalostí a poznatků z dat v různých podobách, jak strukturovaných, tak nestrukturovaných</t>
        </is>
      </c>
      <c r="N465" s="2" t="inlineStr">
        <is>
          <t>datavidenskab</t>
        </is>
      </c>
      <c r="O465" s="2" t="inlineStr">
        <is>
          <t>3</t>
        </is>
      </c>
      <c r="P465" s="2" t="inlineStr">
        <is>
          <t/>
        </is>
      </c>
      <c r="Q465" t="inlineStr">
        <is>
          <t>videnskab, som omfatter felter som maskinlæring, data mining, deep learning, kunstig intelligens, optimering og statistik, og som beskæftiger sig med at håndtere, organisere og analysere store datamængder</t>
        </is>
      </c>
      <c r="R465" s="2" t="inlineStr">
        <is>
          <t>Datenwissenschaft</t>
        </is>
      </c>
      <c r="S465" s="2" t="inlineStr">
        <is>
          <t>3</t>
        </is>
      </c>
      <c r="T465" s="2" t="inlineStr">
        <is>
          <t/>
        </is>
      </c>
      <c r="U465" t="inlineStr">
        <is>
          <t>interdisziplinäres Wissenschaftsfeld, welches wissenschaftlich fundierte Methoden, Prozesse, Algorithmen und Systeme zur Extraktion von Erkenntnissen, Mustern und Schlüssen sowohl aus strukturierten als auch unstrukturierten Daten ermöglicht</t>
        </is>
      </c>
      <c r="V465" s="2" t="inlineStr">
        <is>
          <t>επιστήμη δεδομένων</t>
        </is>
      </c>
      <c r="W465" s="2" t="inlineStr">
        <is>
          <t>3</t>
        </is>
      </c>
      <c r="X465" s="2" t="inlineStr">
        <is>
          <t/>
        </is>
      </c>
      <c r="Y465" t="inlineStr">
        <is>
          <t/>
        </is>
      </c>
      <c r="Z465" s="2" t="inlineStr">
        <is>
          <t>data science|
data-driven science</t>
        </is>
      </c>
      <c r="AA465" s="2" t="inlineStr">
        <is>
          <t>3|
3</t>
        </is>
      </c>
      <c r="AB465" s="2" t="inlineStr">
        <is>
          <t xml:space="preserve">|
</t>
        </is>
      </c>
      <c r="AC465" t="inlineStr">
        <is>
          <t>multi-disciplinary field that uses scientific methods, processes, algorithms and systems to extract knowledge and insights from data in various forms, both structured and unstructured</t>
        </is>
      </c>
      <c r="AD465" s="2" t="inlineStr">
        <is>
          <t>ciencia de datos</t>
        </is>
      </c>
      <c r="AE465" s="2" t="inlineStr">
        <is>
          <t>3</t>
        </is>
      </c>
      <c r="AF465" s="2" t="inlineStr">
        <is>
          <t/>
        </is>
      </c>
      <c r="AG465" t="inlineStr">
        <is>
          <t>Campo interdisciplinario que utiliza métodos, procesos, algoritmos y sistemas científicos para extraer valor de los datos.</t>
        </is>
      </c>
      <c r="AH465" s="2" t="inlineStr">
        <is>
          <t>andmeteadus</t>
        </is>
      </c>
      <c r="AI465" s="2" t="inlineStr">
        <is>
          <t>3</t>
        </is>
      </c>
      <c r="AJ465" s="2" t="inlineStr">
        <is>
          <t/>
        </is>
      </c>
      <c r="AK465" t="inlineStr">
        <is>
          <t>teadusharu, hõlmab kõiki tegevusi, mis aitavad andmete põhjal kasulikke otsuseid teha</t>
        </is>
      </c>
      <c r="AL465" s="2" t="inlineStr">
        <is>
          <t>datatiede</t>
        </is>
      </c>
      <c r="AM465" s="2" t="inlineStr">
        <is>
          <t>3</t>
        </is>
      </c>
      <c r="AN465" s="2" t="inlineStr">
        <is>
          <t/>
        </is>
      </c>
      <c r="AO465" t="inlineStr">
        <is>
          <t>erilaisten aineistojen analysointimenetelmiä käsittelevä tieteenala, joka käyttää tietojenkäsittelytieteen ja tilastotieteen menetelmiä</t>
        </is>
      </c>
      <c r="AP465" s="2" t="inlineStr">
        <is>
          <t>science des données</t>
        </is>
      </c>
      <c r="AQ465" s="2" t="inlineStr">
        <is>
          <t>3</t>
        </is>
      </c>
      <c r="AR465" s="2" t="inlineStr">
        <is>
          <t/>
        </is>
      </c>
      <c r="AS465" t="inlineStr">
        <is>
          <t>science
interdisciplinaire s’appuyant sur des méthodes scientifiques, des algorithmes,
des processus et autres systèmes afin d’exploiter de grands ensembles de données</t>
        </is>
      </c>
      <c r="AT465" s="2" t="inlineStr">
        <is>
          <t>eolaíocht sonraí</t>
        </is>
      </c>
      <c r="AU465" s="2" t="inlineStr">
        <is>
          <t>3</t>
        </is>
      </c>
      <c r="AV465" s="2" t="inlineStr">
        <is>
          <t/>
        </is>
      </c>
      <c r="AW465" t="inlineStr">
        <is>
          <t/>
        </is>
      </c>
      <c r="AX465" t="inlineStr">
        <is>
          <t/>
        </is>
      </c>
      <c r="AY465" t="inlineStr">
        <is>
          <t/>
        </is>
      </c>
      <c r="AZ465" t="inlineStr">
        <is>
          <t/>
        </is>
      </c>
      <c r="BA465" t="inlineStr">
        <is>
          <t/>
        </is>
      </c>
      <c r="BB465" s="2" t="inlineStr">
        <is>
          <t>adatvezérelt tudomány|
adattudomány</t>
        </is>
      </c>
      <c r="BC465" s="2" t="inlineStr">
        <is>
          <t>2|
4</t>
        </is>
      </c>
      <c r="BD465" s="2" t="inlineStr">
        <is>
          <t>|
preferred</t>
        </is>
      </c>
      <c r="BE465" t="inlineStr">
        <is>
          <t>az adatokból származó általánosítható tudás kinyerésének vizsgálata</t>
        </is>
      </c>
      <c r="BF465" s="2" t="inlineStr">
        <is>
          <t>scienza dei dati</t>
        </is>
      </c>
      <c r="BG465" s="2" t="inlineStr">
        <is>
          <t>3</t>
        </is>
      </c>
      <c r="BH465" s="2" t="inlineStr">
        <is>
          <t/>
        </is>
      </c>
      <c r="BI465" t="inlineStr">
        <is>
          <t>insieme di principi metodologici e tecniche multidisciplinari volto a interpretare ed estrarre conoscenza dai dati attraverso la relativa fase di analisi da parte di un esperto</t>
        </is>
      </c>
      <c r="BJ465" s="2" t="inlineStr">
        <is>
          <t>duomenų mokslas</t>
        </is>
      </c>
      <c r="BK465" s="2" t="inlineStr">
        <is>
          <t>3</t>
        </is>
      </c>
      <c r="BL465" s="2" t="inlineStr">
        <is>
          <t/>
        </is>
      </c>
      <c r="BM465" t="inlineStr">
        <is>
          <t/>
        </is>
      </c>
      <c r="BN465" s="2" t="inlineStr">
        <is>
          <t>datu zinātne</t>
        </is>
      </c>
      <c r="BO465" s="2" t="inlineStr">
        <is>
          <t>3</t>
        </is>
      </c>
      <c r="BP465" s="2" t="inlineStr">
        <is>
          <t/>
        </is>
      </c>
      <c r="BQ465" t="inlineStr">
        <is>
          <t/>
        </is>
      </c>
      <c r="BR465" s="2" t="inlineStr">
        <is>
          <t>xjenza tad-&lt;i&gt;data&lt;/i&gt;|
xjenza mmexxija mid-&lt;i&gt;data&lt;/i&gt;</t>
        </is>
      </c>
      <c r="BS465" s="2" t="inlineStr">
        <is>
          <t>3|
3</t>
        </is>
      </c>
      <c r="BT465" s="2" t="inlineStr">
        <is>
          <t xml:space="preserve">|
</t>
        </is>
      </c>
      <c r="BU465" t="inlineStr">
        <is>
          <t>qasam multidixxiplinari li juża metodi, proċessi, algoritmi u sistemi xjentifiċi għall-estrazzjoni ta' għarfien u intuwizzjonijiet minn &lt;i&gt;data &lt;/i&gt;f'forom varji, kemm strutturata kif ukoll mhux strutturata</t>
        </is>
      </c>
      <c r="BV465" s="2" t="inlineStr">
        <is>
          <t>gegevenswetenschap|
datawetenschap</t>
        </is>
      </c>
      <c r="BW465" s="2" t="inlineStr">
        <is>
          <t>3|
3</t>
        </is>
      </c>
      <c r="BX465" s="2" t="inlineStr">
        <is>
          <t xml:space="preserve">|
</t>
        </is>
      </c>
      <c r="BY465" t="inlineStr">
        <is>
          <t>interdisciplinair onderzoeksveld met betrekking tot wetenschappelijke methoden, processen en systemen om kennis en inzichten te onttrekken uit zowel gestructureerde als ongestructureerde data</t>
        </is>
      </c>
      <c r="BZ465" s="2" t="inlineStr">
        <is>
          <t>nauka o danych</t>
        </is>
      </c>
      <c r="CA465" s="2" t="inlineStr">
        <is>
          <t>3</t>
        </is>
      </c>
      <c r="CB465" s="2" t="inlineStr">
        <is>
          <t/>
        </is>
      </c>
      <c r="CC465" t="inlineStr">
        <is>
          <t>wielodyscyplinarna dziedzina obejmująca metody zbierania, analizowania, segmentowania i interpretowania danych</t>
        </is>
      </c>
      <c r="CD465" s="2" t="inlineStr">
        <is>
          <t>ciência de dados</t>
        </is>
      </c>
      <c r="CE465" s="2" t="inlineStr">
        <is>
          <t>3</t>
        </is>
      </c>
      <c r="CF465" s="2" t="inlineStr">
        <is>
          <t/>
        </is>
      </c>
      <c r="CG465" t="inlineStr">
        <is>
          <t>Área interdisciplinar voltada para o estudo e a análise de dados, estruturados ou não, que visa a extração de conhecimento ou compreensão para possíveis tomadas de decisão, de maneira similar à mineração de dados.</t>
        </is>
      </c>
      <c r="CH465" s="2" t="inlineStr">
        <is>
          <t>știința datelor</t>
        </is>
      </c>
      <c r="CI465" s="2" t="inlineStr">
        <is>
          <t>3</t>
        </is>
      </c>
      <c r="CJ465" s="2" t="inlineStr">
        <is>
          <t/>
        </is>
      </c>
      <c r="CK465" t="inlineStr">
        <is>
          <t/>
        </is>
      </c>
      <c r="CL465" s="2" t="inlineStr">
        <is>
          <t>dátová veda</t>
        </is>
      </c>
      <c r="CM465" s="2" t="inlineStr">
        <is>
          <t>3</t>
        </is>
      </c>
      <c r="CN465" s="2" t="inlineStr">
        <is>
          <t/>
        </is>
      </c>
      <c r="CO465" t="inlineStr">
        <is>
          <t>multidisciplinárny vedný odbor, ktorý využíva vedecké metódy a procesy, algoritmy a systémy získavania znalostí a vedomostí z údajov existujúcich v rôznych, štruktúrovaných aj neštrukturovaných podobách</t>
        </is>
      </c>
      <c r="CP465" s="2" t="inlineStr">
        <is>
          <t>podatkovne vede</t>
        </is>
      </c>
      <c r="CQ465" s="2" t="inlineStr">
        <is>
          <t>3</t>
        </is>
      </c>
      <c r="CR465" s="2" t="inlineStr">
        <is>
          <t/>
        </is>
      </c>
      <c r="CS465" t="inlineStr">
        <is>
          <t>interdisciplinarno področje, katerega namen je pridobivanje pomembnih informacij za podjetja, raziskovalno sfero in politiko</t>
        </is>
      </c>
      <c r="CT465" s="2" t="inlineStr">
        <is>
          <t>data science</t>
        </is>
      </c>
      <c r="CU465" s="2" t="inlineStr">
        <is>
          <t>2</t>
        </is>
      </c>
      <c r="CV465" s="2" t="inlineStr">
        <is>
          <t/>
        </is>
      </c>
      <c r="CW465" t="inlineStr">
        <is>
          <t>samlingsnamn för olika typer av metoder som kan användas för att analysera stora och komplexa mängder data</t>
        </is>
      </c>
    </row>
    <row r="466">
      <c r="A466" s="1" t="str">
        <f>HYPERLINK("https://iate.europa.eu/entry/result/3579483/all", "3579483")</f>
        <v>3579483</v>
      </c>
      <c r="B466" t="inlineStr">
        <is>
          <t>EDUCATION AND COMMUNICATIONS;BUSINESS AND COMPETITION</t>
        </is>
      </c>
      <c r="C466" t="inlineStr">
        <is>
          <t>EDUCATION AND COMMUNICATIONS|information technology and data processing|data processing;EDUCATION AND COMMUNICATIONS|information technology and data processing|computer systems|computer applications|business data processing;BUSINESS AND COMPETITION|accounting</t>
        </is>
      </c>
      <c r="D466" t="inlineStr">
        <is>
          <t>yes</t>
        </is>
      </c>
      <c r="E466" t="inlineStr">
        <is>
          <t/>
        </is>
      </c>
      <c r="F466" s="2" t="inlineStr">
        <is>
          <t>документ във формат XBRL</t>
        </is>
      </c>
      <c r="G466" s="2" t="inlineStr">
        <is>
          <t>3</t>
        </is>
      </c>
      <c r="H466" s="2" t="inlineStr">
        <is>
          <t/>
        </is>
      </c>
      <c r="I466" t="inlineStr">
        <is>
          <t/>
        </is>
      </c>
      <c r="J466" s="2" t="inlineStr">
        <is>
          <t>instanční dokument|
instanční dokument XBRL</t>
        </is>
      </c>
      <c r="K466" s="2" t="inlineStr">
        <is>
          <t>3|
2</t>
        </is>
      </c>
      <c r="L466" s="2" t="inlineStr">
        <is>
          <t xml:space="preserve">|
</t>
        </is>
      </c>
      <c r="M466" t="inlineStr">
        <is>
          <t>XML soubor vytvořený v souladu s XBRL taxonomií, který obsahuje vykazovaná nebo publikovaná data a používá se jako fyzický prostředek datové výměny</t>
        </is>
      </c>
      <c r="N466" s="2" t="inlineStr">
        <is>
          <t>XBRL-fil|
XBRL-instansdokument|
XBRL-instans|
instansdokument|
instans</t>
        </is>
      </c>
      <c r="O466" s="2" t="inlineStr">
        <is>
          <t>3|
3|
3|
3|
3</t>
        </is>
      </c>
      <c r="P466" s="2" t="inlineStr">
        <is>
          <t xml:space="preserve">|
|
|
|
</t>
        </is>
      </c>
      <c r="Q466" t="inlineStr">
        <is>
          <t>dokument indeholdende XBRL-informationer skrevet på baggrund af en given taxonomi</t>
        </is>
      </c>
      <c r="R466" s="2" t="inlineStr">
        <is>
          <t>Instanzdokument|
XBRL-Instanzdokument</t>
        </is>
      </c>
      <c r="S466" s="2" t="inlineStr">
        <is>
          <t>3|
3</t>
        </is>
      </c>
      <c r="T466" s="2" t="inlineStr">
        <is>
          <t xml:space="preserve">|
</t>
        </is>
      </c>
      <c r="U466" t="inlineStr">
        <is>
          <t/>
        </is>
      </c>
      <c r="V466" s="2" t="inlineStr">
        <is>
          <t>έγγραφο παρουσίας|
έγγραφο στιγμιοτύπου|
έγγραφο στιγμιοτύπου XBRL</t>
        </is>
      </c>
      <c r="W466" s="2" t="inlineStr">
        <is>
          <t>3|
3|
3</t>
        </is>
      </c>
      <c r="X466" s="2" t="inlineStr">
        <is>
          <t xml:space="preserve">|
|
</t>
        </is>
      </c>
      <c r="Y466" t="inlineStr">
        <is>
          <t>αρχείο σε μορφότυπο XML που περιέχει στοιχεία XBRL [ &lt;a href="/entry/result/926127/all" id="ENTRY_TO_ENTRY_CONVERTER" target="_blank"&gt;IATE:926127&lt;/a&gt; ] και στο οποίο καταγράφονται οικονομικά στοιχεία για συγκεκριμένο οργανισμό ή επιχείρηση με τρόπο ώστε το ηλεκτρονικό αυτό έγγραφο να παρέχει τις ίδιες πληροφορίες με αυτές που παρέχει η επίσημη χρηματοοικονομική κατάσταση [ &lt;a href="/entry/result/792561/all" id="ENTRY_TO_ENTRY_CONVERTER" target="_blank"&gt;IATE:792561&lt;/a&gt; ]</t>
        </is>
      </c>
      <c r="Z466" s="2" t="inlineStr">
        <is>
          <t>XBRL instance document|
instance document</t>
        </is>
      </c>
      <c r="AA466" s="2" t="inlineStr">
        <is>
          <t>3|
3</t>
        </is>
      </c>
      <c r="AB466" s="2" t="inlineStr">
        <is>
          <t xml:space="preserve">|
</t>
        </is>
      </c>
      <c r="AC466" t="inlineStr">
        <is>
          <t>XML document that contains 'extensible business reporting language' (&lt;a href="https://iate.europa.eu/entry/result/926127/en" target="_blank"&gt;XBRL) &lt;/a&gt;elements and that is written according to a specific applicable taxonomy</t>
        </is>
      </c>
      <c r="AD466" s="2" t="inlineStr">
        <is>
          <t>documento de instancia XBRL</t>
        </is>
      </c>
      <c r="AE466" s="2" t="inlineStr">
        <is>
          <t>3</t>
        </is>
      </c>
      <c r="AF466" s="2" t="inlineStr">
        <is>
          <t/>
        </is>
      </c>
      <c r="AG466" t="inlineStr">
        <is>
          <t>Documento en formato XBRL que se puede validar con respecto a alguna taxonomía definida.</t>
        </is>
      </c>
      <c r="AH466" s="2" t="inlineStr">
        <is>
          <t>XBRL-põhidokument</t>
        </is>
      </c>
      <c r="AI466" s="2" t="inlineStr">
        <is>
          <t>3</t>
        </is>
      </c>
      <c r="AJ466" s="2" t="inlineStr">
        <is>
          <t/>
        </is>
      </c>
      <c r="AK466" t="inlineStr">
        <is>
          <t>&lt;em&gt;XBRL&lt;/em&gt;-i ( &lt;a href="/entry/result/926127/all" id="ENTRY_TO_ENTRY_CONVERTER" target="_blank"&gt;IATE:926127&lt;/a&gt; ) elemente sisaldav XML-dokument, mis on koostatud kehtiva taksonoomia järgi</t>
        </is>
      </c>
      <c r="AL466" s="2" t="inlineStr">
        <is>
          <t>instanssiasiakirja|
XBRL-instanssiasiakirja</t>
        </is>
      </c>
      <c r="AM466" s="2" t="inlineStr">
        <is>
          <t>3|
3</t>
        </is>
      </c>
      <c r="AN466" s="2" t="inlineStr">
        <is>
          <t xml:space="preserve">|
</t>
        </is>
      </c>
      <c r="AO466" t="inlineStr">
        <is>
          <t>XML-kielinen asiakirja, joka sisältää XBRL-elementtejä ja joka on kirjoitettu noudattaen tiettyä sovellettavaa taksonomiaa</t>
        </is>
      </c>
      <c r="AP466" s="2" t="inlineStr">
        <is>
          <t>document d'instance XBRL|
document d'instance</t>
        </is>
      </c>
      <c r="AQ466" s="2" t="inlineStr">
        <is>
          <t>3|
3</t>
        </is>
      </c>
      <c r="AR466" s="2" t="inlineStr">
        <is>
          <t xml:space="preserve">|
</t>
        </is>
      </c>
      <c r="AS466" t="inlineStr">
        <is>
          <t>rapport XML qui contient des faits (données réelles) au format XBRL communiqués conformément à une taxonomie spécifique et qui peut inclure des données contextuelles et des explications complétant les faits</t>
        </is>
      </c>
      <c r="AT466" s="2" t="inlineStr">
        <is>
          <t>doiciméad ásc XBRL</t>
        </is>
      </c>
      <c r="AU466" s="2" t="inlineStr">
        <is>
          <t>3</t>
        </is>
      </c>
      <c r="AV466" s="2" t="inlineStr">
        <is>
          <t/>
        </is>
      </c>
      <c r="AW466" t="inlineStr">
        <is>
          <t/>
        </is>
      </c>
      <c r="AX466" s="2" t="inlineStr">
        <is>
          <t>dokument instance|
dokument instance XBRL</t>
        </is>
      </c>
      <c r="AY466" s="2" t="inlineStr">
        <is>
          <t>3|
3</t>
        </is>
      </c>
      <c r="AZ466" s="2" t="inlineStr">
        <is>
          <t xml:space="preserve">|
</t>
        </is>
      </c>
      <c r="BA466" t="inlineStr">
        <is>
          <t/>
        </is>
      </c>
      <c r="BB466" s="2" t="inlineStr">
        <is>
          <t>példánydokumentum|
XBRL példánydokumentum</t>
        </is>
      </c>
      <c r="BC466" s="2" t="inlineStr">
        <is>
          <t>3|
3</t>
        </is>
      </c>
      <c r="BD466" s="2" t="inlineStr">
        <is>
          <t xml:space="preserve">|
</t>
        </is>
      </c>
      <c r="BE466" t="inlineStr">
        <is>
          <t>bővíthető üzletibeszámoló-nyelv (XBRL) formátumban tárolt dokumentum</t>
        </is>
      </c>
      <c r="BF466" s="2" t="inlineStr">
        <is>
          <t>documento istanza</t>
        </is>
      </c>
      <c r="BG466" s="2" t="inlineStr">
        <is>
          <t>3</t>
        </is>
      </c>
      <c r="BH466" s="2" t="inlineStr">
        <is>
          <t/>
        </is>
      </c>
      <c r="BI466" t="inlineStr">
        <is>
          <t>nella comunicazione economica finanziaria d’azienda, documento in formato elettronico che contiene l’insieme delle informazioni strutturate secondo i concetti ed gli elementi della tassonomia Xbrl [ &lt;a href="/entry/result/926127/all" id="ENTRY_TO_ENTRY_CONVERTER" target="_blank"&gt;IATE:926127&lt;/a&gt; ]</t>
        </is>
      </c>
      <c r="BJ466" s="2" t="inlineStr">
        <is>
          <t>XBRL formato dokumentas</t>
        </is>
      </c>
      <c r="BK466" s="2" t="inlineStr">
        <is>
          <t>2</t>
        </is>
      </c>
      <c r="BL466" s="2" t="inlineStr">
        <is>
          <t/>
        </is>
      </c>
      <c r="BM466" t="inlineStr">
        <is>
          <t/>
        </is>
      </c>
      <c r="BN466" s="2" t="inlineStr">
        <is>
          <t>&lt;i&gt;XBRL&lt;/i&gt; instances dokuments</t>
        </is>
      </c>
      <c r="BO466" s="2" t="inlineStr">
        <is>
          <t>3</t>
        </is>
      </c>
      <c r="BP466" s="2" t="inlineStr">
        <is>
          <t/>
        </is>
      </c>
      <c r="BQ466" t="inlineStr">
        <is>
          <t/>
        </is>
      </c>
      <c r="BR466" s="2" t="inlineStr">
        <is>
          <t>dokument ta' istanza|
dokument ta' istanza XBRL</t>
        </is>
      </c>
      <c r="BS466" s="2" t="inlineStr">
        <is>
          <t>3|
3</t>
        </is>
      </c>
      <c r="BT466" s="2" t="inlineStr">
        <is>
          <t xml:space="preserve">|
</t>
        </is>
      </c>
      <c r="BU466" t="inlineStr">
        <is>
          <t>dokument XML li jkun fih elementi XBRL u li jinkiteb skont tassonomija applikabbli speċifika</t>
        </is>
      </c>
      <c r="BV466" s="2" t="inlineStr">
        <is>
          <t>instancedocument|
XBRL-instancedocument</t>
        </is>
      </c>
      <c r="BW466" s="2" t="inlineStr">
        <is>
          <t>3|
3</t>
        </is>
      </c>
      <c r="BX466" s="2" t="inlineStr">
        <is>
          <t xml:space="preserve">|
</t>
        </is>
      </c>
      <c r="BY466" t="inlineStr">
        <is>
          <t>XML-document dat voor een bepaalde onderneming de concrete waarden bevat van de begrippen die gedefinieerd zijn in de taxonomie waarnaar het instancedocument verwijst</t>
        </is>
      </c>
      <c r="BZ466" s="2" t="inlineStr">
        <is>
          <t>dokument instance|
dokument instancji</t>
        </is>
      </c>
      <c r="CA466" s="2" t="inlineStr">
        <is>
          <t>2|
3</t>
        </is>
      </c>
      <c r="CB466" s="2" t="inlineStr">
        <is>
          <t xml:space="preserve">|
</t>
        </is>
      </c>
      <c r="CC466" t="inlineStr">
        <is>
          <t>dane liczbowe ze sprawozdania finansowego danego podmiotu przyporządkowane danym pozycjom w taksonomii</t>
        </is>
      </c>
      <c r="CD466" s="2" t="inlineStr">
        <is>
          <t>documento de instância|
documento de exemplo</t>
        </is>
      </c>
      <c r="CE466" s="2" t="inlineStr">
        <is>
          <t>3|
3</t>
        </is>
      </c>
      <c r="CF466" s="2" t="inlineStr">
        <is>
          <t xml:space="preserve">|
</t>
        </is>
      </c>
      <c r="CG466" t="inlineStr">
        <is>
          <t/>
        </is>
      </c>
      <c r="CH466" s="2" t="inlineStr">
        <is>
          <t>document de raportare care utilizează standardul XBRL</t>
        </is>
      </c>
      <c r="CI466" s="2" t="inlineStr">
        <is>
          <t>2</t>
        </is>
      </c>
      <c r="CJ466" s="2" t="inlineStr">
        <is>
          <t/>
        </is>
      </c>
      <c r="CK466" t="inlineStr">
        <is>
          <t/>
        </is>
      </c>
      <c r="CL466" s="2" t="inlineStr">
        <is>
          <t>inštančný dokument</t>
        </is>
      </c>
      <c r="CM466" s="2" t="inlineStr">
        <is>
          <t>3</t>
        </is>
      </c>
      <c r="CN466" s="2" t="inlineStr">
        <is>
          <t/>
        </is>
      </c>
      <c r="CO466" t="inlineStr">
        <is>
          <t/>
        </is>
      </c>
      <c r="CP466" s="2" t="inlineStr">
        <is>
          <t>instančni dokument</t>
        </is>
      </c>
      <c r="CQ466" s="2" t="inlineStr">
        <is>
          <t>3</t>
        </is>
      </c>
      <c r="CR466" s="2" t="inlineStr">
        <is>
          <t/>
        </is>
      </c>
      <c r="CS466" t="inlineStr">
        <is>
          <t/>
        </is>
      </c>
      <c r="CT466" s="2" t="inlineStr">
        <is>
          <t>XBRL-instansdokument|
instansdokument</t>
        </is>
      </c>
      <c r="CU466" s="2" t="inlineStr">
        <is>
          <t>3|
3</t>
        </is>
      </c>
      <c r="CV466" s="2" t="inlineStr">
        <is>
          <t xml:space="preserve">|
</t>
        </is>
      </c>
      <c r="CW466" t="inlineStr">
        <is>
          <t/>
        </is>
      </c>
    </row>
    <row r="467">
      <c r="A467" s="1" t="str">
        <f>HYPERLINK("https://iate.europa.eu/entry/result/3578567/all", "3578567")</f>
        <v>3578567</v>
      </c>
      <c r="B467" t="inlineStr">
        <is>
          <t>EDUCATION AND COMMUNICATIONS</t>
        </is>
      </c>
      <c r="C467" t="inlineStr">
        <is>
          <t>EDUCATION AND COMMUNICATIONS|information technology and data processing|computer system|computer network</t>
        </is>
      </c>
      <c r="D467" t="inlineStr">
        <is>
          <t>yes</t>
        </is>
      </c>
      <c r="E467" t="inlineStr">
        <is>
          <t/>
        </is>
      </c>
      <c r="F467" s="2" t="inlineStr">
        <is>
          <t>дебел клиент</t>
        </is>
      </c>
      <c r="G467" s="2" t="inlineStr">
        <is>
          <t>3</t>
        </is>
      </c>
      <c r="H467" s="2" t="inlineStr">
        <is>
          <t/>
        </is>
      </c>
      <c r="I467" t="inlineStr">
        <is>
          <t/>
        </is>
      </c>
      <c r="J467" s="2" t="inlineStr">
        <is>
          <t>počítač typu silný klient</t>
        </is>
      </c>
      <c r="K467" s="2" t="inlineStr">
        <is>
          <t>2</t>
        </is>
      </c>
      <c r="L467" s="2" t="inlineStr">
        <is>
          <t/>
        </is>
      </c>
      <c r="M467" t="inlineStr">
        <is>
          <t/>
        </is>
      </c>
      <c r="N467" s="2" t="inlineStr">
        <is>
          <t>fed klient</t>
        </is>
      </c>
      <c r="O467" s="2" t="inlineStr">
        <is>
          <t>3</t>
        </is>
      </c>
      <c r="P467" s="2" t="inlineStr">
        <is>
          <t/>
        </is>
      </c>
      <c r="Q467" t="inlineStr">
        <is>
          <t>arbejdsstation, fx en pc, med software installeret til selv at udføre både præsentations-, databehandlings- og evt. datalagringsopgaver</t>
        </is>
      </c>
      <c r="R467" s="2" t="inlineStr">
        <is>
          <t>Fat Client|
Thick Client</t>
        </is>
      </c>
      <c r="S467" s="2" t="inlineStr">
        <is>
          <t>3|
3</t>
        </is>
      </c>
      <c r="T467" s="2" t="inlineStr">
        <is>
          <t xml:space="preserve">|
</t>
        </is>
      </c>
      <c r="U467" t="inlineStr">
        <is>
          <t>vernetzter Computer, der die meisten Ressourcen lokal installiert hat, statt diese wie bei einem Thin Client oder Zero Client über ein Netzwerk zu beziehen</t>
        </is>
      </c>
      <c r="V467" s="2" t="inlineStr">
        <is>
          <t>«παχύς» πελάτης</t>
        </is>
      </c>
      <c r="W467" s="2" t="inlineStr">
        <is>
          <t>3</t>
        </is>
      </c>
      <c r="X467" s="2" t="inlineStr">
        <is>
          <t/>
        </is>
      </c>
      <c r="Y467" t="inlineStr">
        <is>
          <t>σε δίκτυα αρχιτεκτονικής πελάτη-εξυπηρετητή, ο Η/Υ που διαθέτει τα δικά του υπολογιστικά εργαλεία (σκληρό δίσκο, τοπικά εγκατεστημένες εφαρμογές λογισμικού που να μπορεί να εκτελέσει, επαρκή μνήμη, επαρκώς ισχυρό επεξεργαστή)</t>
        </is>
      </c>
      <c r="Z467" s="2" t="inlineStr">
        <is>
          <t>thick client|
rich client|
heavy client|
fat client</t>
        </is>
      </c>
      <c r="AA467" s="2" t="inlineStr">
        <is>
          <t>3|
1|
1|
3</t>
        </is>
      </c>
      <c r="AB467" s="2" t="inlineStr">
        <is>
          <t xml:space="preserve">|
|
|
</t>
        </is>
      </c>
      <c r="AC467" t="inlineStr">
        <is>
          <t>client terminal with significant processing capacity, on which system applications may be stored and run, specifically one with a hard disk</t>
        </is>
      </c>
      <c r="AD467" s="2" t="inlineStr">
        <is>
          <t>cliente pesado</t>
        </is>
      </c>
      <c r="AE467" s="2" t="inlineStr">
        <is>
          <t>3</t>
        </is>
      </c>
      <c r="AF467" s="2" t="inlineStr">
        <is>
          <t/>
        </is>
      </c>
      <c r="AG467" t="inlineStr">
        <is>
          <t>Programa «cliente» de una arquitectura cliente-servidor cuando la mayor carga de cómputo está desplazada hacia la computadora que ejecuta dicho programa.</t>
        </is>
      </c>
      <c r="AH467" s="2" t="inlineStr">
        <is>
          <t>priske klient</t>
        </is>
      </c>
      <c r="AI467" s="2" t="inlineStr">
        <is>
          <t>3</t>
        </is>
      </c>
      <c r="AJ467" s="2" t="inlineStr">
        <is>
          <t/>
        </is>
      </c>
      <c r="AK467" t="inlineStr">
        <is>
          <t>serveritest suhteliselt sõltumatu klientarvuti, millel enamik vajalikke vahendeid ja ressursse on lokaalsed</t>
        </is>
      </c>
      <c r="AL467" s="2" t="inlineStr">
        <is>
          <t>raskas asiakas|
fat client|
raskaspääte</t>
        </is>
      </c>
      <c r="AM467" s="2" t="inlineStr">
        <is>
          <t>3|
3|
3</t>
        </is>
      </c>
      <c r="AN467" s="2" t="inlineStr">
        <is>
          <t xml:space="preserve">|
|
</t>
        </is>
      </c>
      <c r="AO467" t="inlineStr">
        <is>
          <t>asiaskaskone, johon on asennettu käyttöjärjestelmä ja merkittävä osa tarvittavista ohjelmista</t>
        </is>
      </c>
      <c r="AP467" s="2" t="inlineStr">
        <is>
          <t>client lourd</t>
        </is>
      </c>
      <c r="AQ467" s="2" t="inlineStr">
        <is>
          <t>3</t>
        </is>
      </c>
      <c r="AR467" s="2" t="inlineStr">
        <is>
          <t/>
        </is>
      </c>
      <c r="AS467" t="inlineStr">
        <is>
          <t>dans une architecture client-serveur, ordinateur dont les applications sont majoritairement installées en local, et qui ne dépend du serveur que pour l'échange des données, dont il prend généralement en charge l'intégralité du traitement</t>
        </is>
      </c>
      <c r="AT467" s="2" t="inlineStr">
        <is>
          <t>méithchliant</t>
        </is>
      </c>
      <c r="AU467" s="2" t="inlineStr">
        <is>
          <t>3</t>
        </is>
      </c>
      <c r="AV467" s="2" t="inlineStr">
        <is>
          <t/>
        </is>
      </c>
      <c r="AW467" t="inlineStr">
        <is>
          <t/>
        </is>
      </c>
      <c r="AX467" s="2" t="inlineStr">
        <is>
          <t>debeli klijent</t>
        </is>
      </c>
      <c r="AY467" s="2" t="inlineStr">
        <is>
          <t>3</t>
        </is>
      </c>
      <c r="AZ467" s="2" t="inlineStr">
        <is>
          <t/>
        </is>
      </c>
      <c r="BA467" t="inlineStr">
        <is>
          <t/>
        </is>
      </c>
      <c r="BB467" s="2" t="inlineStr">
        <is>
          <t>vastagkliens</t>
        </is>
      </c>
      <c r="BC467" s="2" t="inlineStr">
        <is>
          <t>4</t>
        </is>
      </c>
      <c r="BD467" s="2" t="inlineStr">
        <is>
          <t/>
        </is>
      </c>
      <c r="BE467" t="inlineStr">
        <is>
          <t>olyan számítógép, amely nem a központi szerverrel végezteti, hanem a végponton maga végzi el a legtöbb feldolgozási (számítási) feladatot</t>
        </is>
      </c>
      <c r="BF467" s="2" t="inlineStr">
        <is>
          <t>fat client</t>
        </is>
      </c>
      <c r="BG467" s="2" t="inlineStr">
        <is>
          <t>3</t>
        </is>
      </c>
      <c r="BH467" s="2" t="inlineStr">
        <is>
          <t/>
        </is>
      </c>
      <c r="BI467" t="inlineStr">
        <is>
          <t>computer che, in un'architettura 
&lt;i&gt;client/server&lt;/i&gt;, è il 
&lt;i&gt;client &lt;/i&gt;che esegue il grosso delle operazioni o computer di rete particolarmente potente</t>
        </is>
      </c>
      <c r="BJ467" s="2" t="inlineStr">
        <is>
          <t>daugiafunkcis kompiuteris</t>
        </is>
      </c>
      <c r="BK467" s="2" t="inlineStr">
        <is>
          <t>2</t>
        </is>
      </c>
      <c r="BL467" s="2" t="inlineStr">
        <is>
          <t/>
        </is>
      </c>
      <c r="BM467" t="inlineStr">
        <is>
          <t/>
        </is>
      </c>
      <c r="BN467" s="2" t="inlineStr">
        <is>
          <t>daudzfunkcionāls klientdators</t>
        </is>
      </c>
      <c r="BO467" s="2" t="inlineStr">
        <is>
          <t>2</t>
        </is>
      </c>
      <c r="BP467" s="2" t="inlineStr">
        <is>
          <t/>
        </is>
      </c>
      <c r="BQ467" t="inlineStr">
        <is>
          <t/>
        </is>
      </c>
      <c r="BR467" s="2" t="inlineStr">
        <is>
          <t>terminal tqil</t>
        </is>
      </c>
      <c r="BS467" s="2" t="inlineStr">
        <is>
          <t>3</t>
        </is>
      </c>
      <c r="BT467" s="2" t="inlineStr">
        <is>
          <t/>
        </is>
      </c>
      <c r="BU467" t="inlineStr">
        <is>
          <t>kompjuter li, f'arkitettura client/server, ikun il-klijent li jeżegwixxi l-biċċa l-kbira tal-operazzjonijiet jew kompjuter ta' network partikolarment b'saħħtu</t>
        </is>
      </c>
      <c r="BV467" s="2" t="inlineStr">
        <is>
          <t>fat client|
thick client</t>
        </is>
      </c>
      <c r="BW467" s="2" t="inlineStr">
        <is>
          <t>3|
3</t>
        </is>
      </c>
      <c r="BX467" s="2" t="inlineStr">
        <is>
          <t xml:space="preserve">|
</t>
        </is>
      </c>
      <c r="BY467" t="inlineStr">
        <is>
          <t>computer waarop de meeste middelen lokaal geïnstalleerd zijn zodat die een groot aantal functies onafhankelijk van een server kan uitvoeren</t>
        </is>
      </c>
      <c r="BZ467" s="2" t="inlineStr">
        <is>
          <t>gruby klient</t>
        </is>
      </c>
      <c r="CA467" s="2" t="inlineStr">
        <is>
          <t>3</t>
        </is>
      </c>
      <c r="CB467" s="2" t="inlineStr">
        <is>
          <t/>
        </is>
      </c>
      <c r="CC467" t="inlineStr">
        <is>
          <t>stacja robocza użytkownika, która jest wyposażona w komplet urządzeń peryferyjnych, z zainstalowanym systemem operacyjnym i zestawem aplikacji; programy użytkowe wykonywane są bezpośrednio i autonomicznie na stacji, dokonującej przetwarzania danych oraz wymiany danych z użytkownikiem i innymi komputerami w sieci, a dane są przechowywane po stronie serwera</t>
        </is>
      </c>
      <c r="CD467" s="2" t="inlineStr">
        <is>
          <t>cliente «gordo»</t>
        </is>
      </c>
      <c r="CE467" s="2" t="inlineStr">
        <is>
          <t>3</t>
        </is>
      </c>
      <c r="CF467" s="2" t="inlineStr">
        <is>
          <t/>
        </is>
      </c>
      <c r="CG467" t="inlineStr">
        <is>
          <t/>
        </is>
      </c>
      <c r="CH467" t="inlineStr">
        <is>
          <t/>
        </is>
      </c>
      <c r="CI467" t="inlineStr">
        <is>
          <t/>
        </is>
      </c>
      <c r="CJ467" t="inlineStr">
        <is>
          <t/>
        </is>
      </c>
      <c r="CK467" t="inlineStr">
        <is>
          <t/>
        </is>
      </c>
      <c r="CL467" s="2" t="inlineStr">
        <is>
          <t>počítač typu silný klient</t>
        </is>
      </c>
      <c r="CM467" s="2" t="inlineStr">
        <is>
          <t>3</t>
        </is>
      </c>
      <c r="CN467" s="2" t="inlineStr">
        <is>
          <t/>
        </is>
      </c>
      <c r="CO467" t="inlineStr">
        <is>
          <t/>
        </is>
      </c>
      <c r="CP467" s="2" t="inlineStr">
        <is>
          <t>debeli odjemalec</t>
        </is>
      </c>
      <c r="CQ467" s="2" t="inlineStr">
        <is>
          <t>3</t>
        </is>
      </c>
      <c r="CR467" s="2" t="inlineStr">
        <is>
          <t/>
        </is>
      </c>
      <c r="CS467" t="inlineStr">
        <is>
          <t>računalnik, ki se uporablja samostojno in za dostop in uporabo aplikacij na strežniku v oblaku</t>
        </is>
      </c>
      <c r="CT467" s="2" t="inlineStr">
        <is>
          <t>fet klient|
tjock klient</t>
        </is>
      </c>
      <c r="CU467" s="2" t="inlineStr">
        <is>
          <t>3|
3</t>
        </is>
      </c>
      <c r="CV467" s="2" t="inlineStr">
        <is>
          <t xml:space="preserve">|
</t>
        </is>
      </c>
      <c r="CW467" t="inlineStr">
        <is>
          <t/>
        </is>
      </c>
    </row>
    <row r="468">
      <c r="A468" s="1" t="str">
        <f>HYPERLINK("https://iate.europa.eu/entry/result/351415/all", "351415")</f>
        <v>351415</v>
      </c>
      <c r="B468" t="inlineStr">
        <is>
          <t>EDUCATION AND COMMUNICATIONS</t>
        </is>
      </c>
      <c r="C468" t="inlineStr">
        <is>
          <t>EDUCATION AND COMMUNICATIONS|information technology and data processing</t>
        </is>
      </c>
      <c r="D468" t="inlineStr">
        <is>
          <t>yes</t>
        </is>
      </c>
      <c r="E468" t="inlineStr">
        <is>
          <t/>
        </is>
      </c>
      <c r="F468" s="2" t="inlineStr">
        <is>
          <t>атака с груба сила</t>
        </is>
      </c>
      <c r="G468" s="2" t="inlineStr">
        <is>
          <t>2</t>
        </is>
      </c>
      <c r="H468" s="2" t="inlineStr">
        <is>
          <t/>
        </is>
      </c>
      <c r="I468" t="inlineStr">
        <is>
          <t/>
        </is>
      </c>
      <c r="J468" s="2" t="inlineStr">
        <is>
          <t>útok hrubou silou</t>
        </is>
      </c>
      <c r="K468" s="2" t="inlineStr">
        <is>
          <t>3</t>
        </is>
      </c>
      <c r="L468" s="2" t="inlineStr">
        <is>
          <t/>
        </is>
      </c>
      <c r="M468" t="inlineStr">
        <is>
          <t>kybernetický útok, jehož cílem je rozluštit šifru bez znalosti jejího klíče k dešifrování</t>
        </is>
      </c>
      <c r="N468" s="2" t="inlineStr">
        <is>
          <t>udtømmende søgningsangreb|
brute force-angreb</t>
        </is>
      </c>
      <c r="O468" s="2" t="inlineStr">
        <is>
          <t>3|
3</t>
        </is>
      </c>
      <c r="P468" s="2" t="inlineStr">
        <is>
          <t xml:space="preserve">|
</t>
        </is>
      </c>
      <c r="Q468" t="inlineStr">
        <is>
          <t>en form for angreb, hvor angriberen successivt prøver alle muligheder</t>
        </is>
      </c>
      <c r="R468" s="2" t="inlineStr">
        <is>
          <t>Brute-Force-Angriff</t>
        </is>
      </c>
      <c r="S468" s="2" t="inlineStr">
        <is>
          <t>3</t>
        </is>
      </c>
      <c r="T468" s="2" t="inlineStr">
        <is>
          <t/>
        </is>
      </c>
      <c r="U468" t="inlineStr">
        <is>
          <t>Methode, die versucht Passwörter oder Schlüssel durch automatisiertes, wahlloses Ausprobieren herauszufinden</t>
        </is>
      </c>
      <c r="V468" s="2" t="inlineStr">
        <is>
          <t>επίθεση ωμής βίας</t>
        </is>
      </c>
      <c r="W468" s="2" t="inlineStr">
        <is>
          <t>3</t>
        </is>
      </c>
      <c r="X468" s="2" t="inlineStr">
        <is>
          <t/>
        </is>
      </c>
      <c r="Y468" t="inlineStr">
        <is>
          <t>κυβερνοεπίθεση κατά την οποία χρησιμοποιείται υπολογιστική δύναμη για την αυτόματη εισαγωγή μεγάλου αριθμού κλειδιών κρυπτογράφησης, μέχρι να βρεθεί το σωστό ώστε να 
αποκρυπτογραφηθούν τα δεδομένα</t>
        </is>
      </c>
      <c r="Z468" s="2" t="inlineStr">
        <is>
          <t>brute-force attack|
brute force attack</t>
        </is>
      </c>
      <c r="AA468" s="2" t="inlineStr">
        <is>
          <t>1|
3</t>
        </is>
      </c>
      <c r="AB468" s="2" t="inlineStr">
        <is>
          <t xml:space="preserve">|
</t>
        </is>
      </c>
      <c r="AC468" t="inlineStr">
        <is>
          <t>cyberattack in which a computational power is used to automatically enter a huge number of combinations of values, usually in order to discover passwords and gain access</t>
        </is>
      </c>
      <c r="AD468" s="2" t="inlineStr">
        <is>
          <t>ataque de fuerza bruta</t>
        </is>
      </c>
      <c r="AE468" s="2" t="inlineStr">
        <is>
          <t>3</t>
        </is>
      </c>
      <c r="AF468" s="2" t="inlineStr">
        <is>
          <t/>
        </is>
      </c>
      <c r="AG468" t="inlineStr">
        <is>
          <t>Ataque informático para averiguar una contraseña que consiste en probar todas las combinaciones posibles hasta encontrar la combinación correcta.</t>
        </is>
      </c>
      <c r="AH468" s="2" t="inlineStr">
        <is>
          <t>jõurünne</t>
        </is>
      </c>
      <c r="AI468" s="2" t="inlineStr">
        <is>
          <t>3</t>
        </is>
      </c>
      <c r="AJ468" s="2" t="inlineStr">
        <is>
          <t/>
        </is>
      </c>
      <c r="AK468" t="inlineStr">
        <is>
          <t>parooli, krüptovõtme vms mõistatamine kõigi võimalike variantide läbiproovimise teel</t>
        </is>
      </c>
      <c r="AL468" s="2" t="inlineStr">
        <is>
          <t>väsytyshyökkäys|
raakahyökkäys</t>
        </is>
      </c>
      <c r="AM468" s="2" t="inlineStr">
        <is>
          <t>3|
3</t>
        </is>
      </c>
      <c r="AN468" s="2" t="inlineStr">
        <is>
          <t xml:space="preserve">|
</t>
        </is>
      </c>
      <c r="AO468" t="inlineStr">
        <is>
          <t>hyökkäys, jossa kokeillaan systemaattisesti kaikkia mahdollisia salausavaimia tai salasanoja salauksen avaamiseksi tai salasanan löytämiseksi</t>
        </is>
      </c>
      <c r="AP468" s="2" t="inlineStr">
        <is>
          <t>attaque par force brute</t>
        </is>
      </c>
      <c r="AQ468" s="2" t="inlineStr">
        <is>
          <t>3</t>
        </is>
      </c>
      <c r="AR468" s="2" t="inlineStr">
        <is>
          <t/>
        </is>
      </c>
      <c r="AS468" t="inlineStr">
        <is>
          <t>méthode d'essai et d'erreur utilisée par certains logiciels pour décoder les données cryptées telles que les mots de passe ou les clés de chiffrement de données, en passant séquentiellement par toutes les combinaisons de caractères légaux possibles</t>
        </is>
      </c>
      <c r="AT468" s="2" t="inlineStr">
        <is>
          <t>ionsaí lántrialach</t>
        </is>
      </c>
      <c r="AU468" s="2" t="inlineStr">
        <is>
          <t>3</t>
        </is>
      </c>
      <c r="AV468" s="2" t="inlineStr">
        <is>
          <t/>
        </is>
      </c>
      <c r="AW468" t="inlineStr">
        <is>
          <t/>
        </is>
      </c>
      <c r="AX468" s="2" t="inlineStr">
        <is>
          <t>napad uzastopnim pokušavanjem|
&lt;i&gt;brute force&lt;/i&gt; napad</t>
        </is>
      </c>
      <c r="AY468" s="2" t="inlineStr">
        <is>
          <t>3|
3</t>
        </is>
      </c>
      <c r="AZ468" s="2" t="inlineStr">
        <is>
          <t xml:space="preserve">|
</t>
        </is>
      </c>
      <c r="BA468" t="inlineStr">
        <is>
          <t/>
        </is>
      </c>
      <c r="BB468" s="2" t="inlineStr">
        <is>
          <t>próbálgatásos támadás</t>
        </is>
      </c>
      <c r="BC468" s="2" t="inlineStr">
        <is>
          <t>3</t>
        </is>
      </c>
      <c r="BD468" s="2" t="inlineStr">
        <is>
          <t/>
        </is>
      </c>
      <c r="BE468" t="inlineStr">
        <is>
          <t>a számítógép elleni olyan támadás, amelynek során egyszerű, a legáltalánosabban használt jelszavak, valamint jelszókombinációk végigpróbálásával működő algoritmus próbál hozzáférést találni a hálózathoz és a gépen/programban tárolt adatokhoz</t>
        </is>
      </c>
      <c r="BF468" s="2" t="inlineStr">
        <is>
          <t>attacco brute force|
attacco a forza bruta|
brute force attack</t>
        </is>
      </c>
      <c r="BG468" s="2" t="inlineStr">
        <is>
          <t>3|
3|
3</t>
        </is>
      </c>
      <c r="BH468" s="2" t="inlineStr">
        <is>
          <t xml:space="preserve">|
|
</t>
        </is>
      </c>
      <c r="BI468" t="inlineStr">
        <is>
          <t>metodo utilizzato da un attaccante per individuare una password di accesso ad un sistema provando in maniera esaustiva tutte le possibili combinazioni di caratteri ammesse e tutte le lunghezze di stringa ammesse dal particolare sistema</t>
        </is>
      </c>
      <c r="BJ468" s="2" t="inlineStr">
        <is>
          <t>brutalioji ataka</t>
        </is>
      </c>
      <c r="BK468" s="2" t="inlineStr">
        <is>
          <t>3</t>
        </is>
      </c>
      <c r="BL468" s="2" t="inlineStr">
        <is>
          <t/>
        </is>
      </c>
      <c r="BM468" t="inlineStr">
        <is>
          <t>kibernetinė
ataka, kuria bandoma atspėti slaptažodį, vartotojo vardą, raktą ar surasti
paslėptąsias interneto svetaines bandymų metodu parenkant įvairias galimas
slaptažodžio, vartotojo vardo, rakto kombinacijas</t>
        </is>
      </c>
      <c r="BN468" s="2" t="inlineStr">
        <is>
          <t>pārlases uzbrukums</t>
        </is>
      </c>
      <c r="BO468" s="2" t="inlineStr">
        <is>
          <t>3</t>
        </is>
      </c>
      <c r="BP468" s="2" t="inlineStr">
        <is>
          <t/>
        </is>
      </c>
      <c r="BQ468" t="inlineStr">
        <is>
          <t/>
        </is>
      </c>
      <c r="BR468" s="2" t="inlineStr">
        <is>
          <t>attakk ta' forza brutali</t>
        </is>
      </c>
      <c r="BS468" s="2" t="inlineStr">
        <is>
          <t>3</t>
        </is>
      </c>
      <c r="BT468" s="2" t="inlineStr">
        <is>
          <t/>
        </is>
      </c>
      <c r="BU468" t="inlineStr">
        <is>
          <t>ċiberattakk li fih qawwa komputazzjonali tintuża biex b'mod awtomatiku jiddaħħal għadd enormi ta' kombinazzjonijiet ta' valuri, ġeneralment bl-għan li jinkisbu l-passwords u l-aċċess</t>
        </is>
      </c>
      <c r="BV468" s="2" t="inlineStr">
        <is>
          <t>bruteforceaanval</t>
        </is>
      </c>
      <c r="BW468" s="2" t="inlineStr">
        <is>
          <t>3</t>
        </is>
      </c>
      <c r="BX468" s="2" t="inlineStr">
        <is>
          <t/>
        </is>
      </c>
      <c r="BY468" t="inlineStr">
        <is>
          <t>cyberaanval waarbij met een geautomatiseerd systeem achtereenvolgens een zeer groot aantal combinaties van tekens in te voeren, gewoonlijk om wachtwoorden te achterhalen en toegang te krijgen tot beveiligde systemen</t>
        </is>
      </c>
      <c r="BZ468" s="2" t="inlineStr">
        <is>
          <t>atak siłowy|
atak typu brute-force</t>
        </is>
      </c>
      <c r="CA468" s="2" t="inlineStr">
        <is>
          <t>3|
3</t>
        </is>
      </c>
      <c r="CB468" s="2" t="inlineStr">
        <is>
          <t xml:space="preserve">|
</t>
        </is>
      </c>
      <c r="CC468" t="inlineStr">
        <is>
          <t>metoda odgadywania hasła (lub klucza wykorzystywanego do szyfrowania wiadomości) polegająca na systematycznym sprawdzaniu każdej możliwej kombinacji znaków aż do momentu, kiedy trafi się na tę właściwą</t>
        </is>
      </c>
      <c r="CD468" s="2" t="inlineStr">
        <is>
          <t>ataque de força bruta</t>
        </is>
      </c>
      <c r="CE468" s="2" t="inlineStr">
        <is>
          <t>3</t>
        </is>
      </c>
      <c r="CF468" s="2" t="inlineStr">
        <is>
          <t/>
        </is>
      </c>
      <c r="CG468" t="inlineStr">
        <is>
          <t/>
        </is>
      </c>
      <c r="CH468" s="2" t="inlineStr">
        <is>
          <t>atac prin forță brută</t>
        </is>
      </c>
      <c r="CI468" s="2" t="inlineStr">
        <is>
          <t>3</t>
        </is>
      </c>
      <c r="CJ468" s="2" t="inlineStr">
        <is>
          <t/>
        </is>
      </c>
      <c r="CK468" t="inlineStr">
        <is>
          <t>procedură exhaustivă de spargere a parolelor care încearcă toate posibilitățile, una câte una</t>
        </is>
      </c>
      <c r="CL468" s="2" t="inlineStr">
        <is>
          <t>útok hrubou silou</t>
        </is>
      </c>
      <c r="CM468" s="2" t="inlineStr">
        <is>
          <t>3</t>
        </is>
      </c>
      <c r="CN468" s="2" t="inlineStr">
        <is>
          <t/>
        </is>
      </c>
      <c r="CO468" t="inlineStr">
        <is>
          <t>útok na heslo alebo šifru pomocou systematického testovania možných kombinácií</t>
        </is>
      </c>
      <c r="CP468" s="2" t="inlineStr">
        <is>
          <t>napad s surovo silo</t>
        </is>
      </c>
      <c r="CQ468" s="2" t="inlineStr">
        <is>
          <t>3</t>
        </is>
      </c>
      <c r="CR468" s="2" t="inlineStr">
        <is>
          <t/>
        </is>
      </c>
      <c r="CS468" t="inlineStr">
        <is>
          <t>zlonamerno iskanje gesla s pomočjo namenskega programa, ki sistematično preizkuša različne besede in fraze</t>
        </is>
      </c>
      <c r="CT468" s="2" t="inlineStr">
        <is>
          <t>uttömmande attack|
uttömmande prövning|
råstyrkeattack</t>
        </is>
      </c>
      <c r="CU468" s="2" t="inlineStr">
        <is>
          <t>3|
3|
3</t>
        </is>
      </c>
      <c r="CV468" s="2" t="inlineStr">
        <is>
          <t xml:space="preserve">|
|
</t>
        </is>
      </c>
      <c r="CW468" t="inlineStr">
        <is>
          <t>försök att logga in på ett konto genom att pröva alla tänkbara tecken­kombina­tioner som lösen­­ord</t>
        </is>
      </c>
    </row>
    <row r="469">
      <c r="A469" s="1" t="str">
        <f>HYPERLINK("https://iate.europa.eu/entry/result/897593/all", "897593")</f>
        <v>897593</v>
      </c>
      <c r="B469" t="inlineStr">
        <is>
          <t>EDUCATION AND COMMUNICATIONS;EUROPEAN UNION</t>
        </is>
      </c>
      <c r="C469" t="inlineStr">
        <is>
          <t>EDUCATION AND COMMUNICATIONS|communications|communications systems;EDUCATION AND COMMUNICATIONS|information technology and data processing;EDUCATION AND COMMUNICATIONS|communications|means of communication;EUROPEAN UNION|European construction|European Union</t>
        </is>
      </c>
      <c r="D469" t="inlineStr">
        <is>
          <t>yes</t>
        </is>
      </c>
      <c r="E469" t="inlineStr">
        <is>
          <t/>
        </is>
      </c>
      <c r="F469" s="2" t="inlineStr">
        <is>
          <t>включване в бял списък</t>
        </is>
      </c>
      <c r="G469" s="2" t="inlineStr">
        <is>
          <t>3</t>
        </is>
      </c>
      <c r="H469" s="2" t="inlineStr">
        <is>
          <t/>
        </is>
      </c>
      <c r="I469" t="inlineStr">
        <is>
          <t>практика на изрично разрешаване, за конкретни единици, на достъп до услуги, особени привилегии, мобилност</t>
        </is>
      </c>
      <c r="J469" s="2" t="inlineStr">
        <is>
          <t>whitelisting</t>
        </is>
      </c>
      <c r="K469" s="2" t="inlineStr">
        <is>
          <t>3</t>
        </is>
      </c>
      <c r="L469" s="2" t="inlineStr">
        <is>
          <t/>
        </is>
      </c>
      <c r="M469" t="inlineStr">
        <is>
          <t>povolení určitých internetových stránek, e-mailových adres nebo aplikací</t>
        </is>
      </c>
      <c r="N469" s="2" t="inlineStr">
        <is>
          <t>hvidlistning|
whitelisting</t>
        </is>
      </c>
      <c r="O469" s="2" t="inlineStr">
        <is>
          <t>3|
3</t>
        </is>
      </c>
      <c r="P469" s="2" t="inlineStr">
        <is>
          <t xml:space="preserve">|
</t>
        </is>
      </c>
      <c r="Q469" t="inlineStr">
        <is>
          <t/>
        </is>
      </c>
      <c r="R469" s="2" t="inlineStr">
        <is>
          <t>Whitelisting</t>
        </is>
      </c>
      <c r="S469" s="2" t="inlineStr">
        <is>
          <t>3</t>
        </is>
      </c>
      <c r="T469" s="2" t="inlineStr">
        <is>
          <t/>
        </is>
      </c>
      <c r="U469" t="inlineStr">
        <is>
          <t/>
        </is>
      </c>
      <c r="V469" s="2" t="inlineStr">
        <is>
          <t>καταχώρηση σε «λευκή λίστα»</t>
        </is>
      </c>
      <c r="W469" s="2" t="inlineStr">
        <is>
          <t>3</t>
        </is>
      </c>
      <c r="X469" s="2" t="inlineStr">
        <is>
          <t/>
        </is>
      </c>
      <c r="Y469" t="inlineStr">
        <is>
          <t/>
        </is>
      </c>
      <c r="Z469" s="2" t="inlineStr">
        <is>
          <t>whitelisting</t>
        </is>
      </c>
      <c r="AA469" s="2" t="inlineStr">
        <is>
          <t>3</t>
        </is>
      </c>
      <c r="AB469" s="2" t="inlineStr">
        <is>
          <t/>
        </is>
      </c>
      <c r="AC469" t="inlineStr">
        <is>
          <t>practice of explicitly allowing some identified entities access to a particular privilege, service, mobility, access or recognition</t>
        </is>
      </c>
      <c r="AD469" s="2" t="inlineStr">
        <is>
          <t>incluir en lista blanca</t>
        </is>
      </c>
      <c r="AE469" s="2" t="inlineStr">
        <is>
          <t>3</t>
        </is>
      </c>
      <c r="AF469" s="2" t="inlineStr">
        <is>
          <t/>
        </is>
      </c>
      <c r="AG469" t="inlineStr">
        <is>
          <t>Acción de permitir que una serie de elementos que se sabe positivamente que son aceptables en un sistema tengan acceso a un privilegio, servicio, etc.</t>
        </is>
      </c>
      <c r="AH469" s="2" t="inlineStr">
        <is>
          <t>valgefiltreerimine</t>
        </is>
      </c>
      <c r="AI469" s="2" t="inlineStr">
        <is>
          <t>3</t>
        </is>
      </c>
      <c r="AJ469" s="2" t="inlineStr">
        <is>
          <t/>
        </is>
      </c>
      <c r="AK469" t="inlineStr">
        <is>
          <t>lubatavuse reguleerimine valge nimekirjaga</t>
        </is>
      </c>
      <c r="AL469" s="2" t="inlineStr">
        <is>
          <t>lisääminen valkoiselle listalle</t>
        </is>
      </c>
      <c r="AM469" s="2" t="inlineStr">
        <is>
          <t>3</t>
        </is>
      </c>
      <c r="AN469" s="2" t="inlineStr">
        <is>
          <t/>
        </is>
      </c>
      <c r="AO469" t="inlineStr">
        <is>
          <t/>
        </is>
      </c>
      <c r="AP469" s="2" t="inlineStr">
        <is>
          <t>établissement d'une liste blanche|
mise sur liste blanche</t>
        </is>
      </c>
      <c r="AQ469" s="2" t="inlineStr">
        <is>
          <t>2|
3</t>
        </is>
      </c>
      <c r="AR469" s="2" t="inlineStr">
        <is>
          <t xml:space="preserve">|
</t>
        </is>
      </c>
      <c r="AS469" t="inlineStr">
        <is>
          <t>principe consistant à strictement limiter l'exécution de programmes à une liste de programmes dûment autorisés</t>
        </is>
      </c>
      <c r="AT469" s="2" t="inlineStr">
        <is>
          <t>geal-liostú</t>
        </is>
      </c>
      <c r="AU469" s="2" t="inlineStr">
        <is>
          <t>3</t>
        </is>
      </c>
      <c r="AV469" s="2" t="inlineStr">
        <is>
          <t/>
        </is>
      </c>
      <c r="AW469" t="inlineStr">
        <is>
          <t/>
        </is>
      </c>
      <c r="AX469" s="2" t="inlineStr">
        <is>
          <t>uvrštavanje na bijelu listu</t>
        </is>
      </c>
      <c r="AY469" s="2" t="inlineStr">
        <is>
          <t>3</t>
        </is>
      </c>
      <c r="AZ469" s="2" t="inlineStr">
        <is>
          <t/>
        </is>
      </c>
      <c r="BA469" t="inlineStr">
        <is>
          <t/>
        </is>
      </c>
      <c r="BB469" s="2" t="inlineStr">
        <is>
          <t>engedélyezőlistára tétel|
engedélyezőlistára vétel|
engedélyezés|
engedélyezőlistázás|
engedélyezőlistára tevés</t>
        </is>
      </c>
      <c r="BC469" s="2" t="inlineStr">
        <is>
          <t>2|
2|
3|
2|
2</t>
        </is>
      </c>
      <c r="BD469" s="2" t="inlineStr">
        <is>
          <t xml:space="preserve">|
|
|
|
</t>
        </is>
      </c>
      <c r="BE469" t="inlineStr">
        <is>
          <t>megbízhatónak tartott vagy bizonyos szempontok alapján meghatározott személyeknek/szervezeteknek hozzáférés biztosítása valamely számítógépes szolgáltatáshoz</t>
        </is>
      </c>
      <c r="BF469" s="2" t="inlineStr">
        <is>
          <t>whitelisting</t>
        </is>
      </c>
      <c r="BG469" s="2" t="inlineStr">
        <is>
          <t>3</t>
        </is>
      </c>
      <c r="BH469" s="2" t="inlineStr">
        <is>
          <t/>
        </is>
      </c>
      <c r="BI469" t="inlineStr">
        <is>
          <t>processo in base al quale un prodotto di sicurezza blocca di default tutte le applicazioni e i software a meno che l’utente non abbia espressamente concesso loro il permesso</t>
        </is>
      </c>
      <c r="BJ469" s="2" t="inlineStr">
        <is>
          <t>įtraukimas į baltąjį sąrašą</t>
        </is>
      </c>
      <c r="BK469" s="2" t="inlineStr">
        <is>
          <t>3</t>
        </is>
      </c>
      <c r="BL469" s="2" t="inlineStr">
        <is>
          <t/>
        </is>
      </c>
      <c r="BM469" t="inlineStr">
        <is>
          <t/>
        </is>
      </c>
      <c r="BN469" s="2" t="inlineStr">
        <is>
          <t>iekļaušana baltajā sarakstā</t>
        </is>
      </c>
      <c r="BO469" s="2" t="inlineStr">
        <is>
          <t>2</t>
        </is>
      </c>
      <c r="BP469" s="2" t="inlineStr">
        <is>
          <t/>
        </is>
      </c>
      <c r="BQ469" t="inlineStr">
        <is>
          <t/>
        </is>
      </c>
      <c r="BR469" s="2" t="inlineStr">
        <is>
          <t>whitelisting</t>
        </is>
      </c>
      <c r="BS469" s="2" t="inlineStr">
        <is>
          <t>3</t>
        </is>
      </c>
      <c r="BT469" s="2" t="inlineStr">
        <is>
          <t/>
        </is>
      </c>
      <c r="BU469" t="inlineStr">
        <is>
          <t>il-prattika li xi entitajiet identifikati jingħataw aċċess b'mod espliċitu għal privileġġ, servizz, mobilità, aċċess jew rikonoxximent partikolari</t>
        </is>
      </c>
      <c r="BV469" s="2" t="inlineStr">
        <is>
          <t>whitelisten</t>
        </is>
      </c>
      <c r="BW469" s="2" t="inlineStr">
        <is>
          <t>3</t>
        </is>
      </c>
      <c r="BX469" s="2" t="inlineStr">
        <is>
          <t/>
        </is>
      </c>
      <c r="BY469" t="inlineStr">
        <is>
          <t>praktijk waarbij de toegang tot bepaalde rechten in een computersysteem standaard wordt geweigerd, behalve aan entiteiten (bv. applicaties, mailservers, IP-adressen) die tot een beperkte verzameling betrouwbaar bevonden entiteiten behoren</t>
        </is>
      </c>
      <c r="BZ469" s="2" t="inlineStr">
        <is>
          <t>technologia białej listy|
whitelisting</t>
        </is>
      </c>
      <c r="CA469" s="2" t="inlineStr">
        <is>
          <t>3|
3</t>
        </is>
      </c>
      <c r="CB469" s="2" t="inlineStr">
        <is>
          <t xml:space="preserve">|
</t>
        </is>
      </c>
      <c r="CC469" t="inlineStr">
        <is>
          <t>rozpoznawanie zaufanych plików, źródeł, stron, adresów IP, itp.; podjeście w zakresie bezpieczeństwa zakładające, że podejrzane jest wszystko, co nie znajduje się na tzw. białej liście</t>
        </is>
      </c>
      <c r="CD469" s="2" t="inlineStr">
        <is>
          <t>inclusão em lista branca</t>
        </is>
      </c>
      <c r="CE469" s="2" t="inlineStr">
        <is>
          <t>3</t>
        </is>
      </c>
      <c r="CF469" s="2" t="inlineStr">
        <is>
          <t/>
        </is>
      </c>
      <c r="CG469" t="inlineStr">
        <is>
          <t/>
        </is>
      </c>
      <c r="CH469" s="2" t="inlineStr">
        <is>
          <t>whitelisting</t>
        </is>
      </c>
      <c r="CI469" s="2" t="inlineStr">
        <is>
          <t>2</t>
        </is>
      </c>
      <c r="CJ469" s="2" t="inlineStr">
        <is>
          <t/>
        </is>
      </c>
      <c r="CK469" t="inlineStr">
        <is>
          <t>formă de filtrare care permite doar conexiunile la o listă preaprobată de site-uri care sunt considerate utile și corespunzătoare pentru copii</t>
        </is>
      </c>
      <c r="CL469" s="2" t="inlineStr">
        <is>
          <t>whitelisting</t>
        </is>
      </c>
      <c r="CM469" s="2" t="inlineStr">
        <is>
          <t>3</t>
        </is>
      </c>
      <c r="CN469" s="2" t="inlineStr">
        <is>
          <t/>
        </is>
      </c>
      <c r="CO469" t="inlineStr">
        <is>
          <t>povolenie prístupu určitých aplikácií, e-mailových adries, IP adries alebo webových sídiel k počítačovej sieti</t>
        </is>
      </c>
      <c r="CP469" s="2" t="inlineStr">
        <is>
          <t>uvrstitev na beli seznam</t>
        </is>
      </c>
      <c r="CQ469" s="2" t="inlineStr">
        <is>
          <t>3</t>
        </is>
      </c>
      <c r="CR469" s="2" t="inlineStr">
        <is>
          <t/>
        </is>
      </c>
      <c r="CS469" t="inlineStr">
        <is>
          <t>dopustitev dostopa do računalnika, računalniškega sistema ali omrežja z določenega naslova elektronske pošte, IP naslova ali spletne strani</t>
        </is>
      </c>
      <c r="CT469" s="2" t="inlineStr">
        <is>
          <t>vitlistning</t>
        </is>
      </c>
      <c r="CU469" s="2" t="inlineStr">
        <is>
          <t>3</t>
        </is>
      </c>
      <c r="CV469" s="2" t="inlineStr">
        <is>
          <t/>
        </is>
      </c>
      <c r="CW469" t="inlineStr">
        <is>
          <t/>
        </is>
      </c>
    </row>
    <row r="470">
      <c r="A470" s="1" t="str">
        <f>HYPERLINK("https://iate.europa.eu/entry/result/1484639/all", "1484639")</f>
        <v>1484639</v>
      </c>
      <c r="B470" t="inlineStr">
        <is>
          <t>EDUCATION AND COMMUNICATIONS</t>
        </is>
      </c>
      <c r="C470" t="inlineStr">
        <is>
          <t>EDUCATION AND COMMUNICATIONS|information technology and data processing</t>
        </is>
      </c>
      <c r="D470" t="inlineStr">
        <is>
          <t>yes</t>
        </is>
      </c>
      <c r="E470" t="inlineStr">
        <is>
          <t/>
        </is>
      </c>
      <c r="F470" s="2" t="inlineStr">
        <is>
          <t>активна заплаха</t>
        </is>
      </c>
      <c r="G470" s="2" t="inlineStr">
        <is>
          <t>3</t>
        </is>
      </c>
      <c r="H470" s="2" t="inlineStr">
        <is>
          <t/>
        </is>
      </c>
      <c r="I470" t="inlineStr">
        <is>
          <t/>
        </is>
      </c>
      <c r="J470" s="2" t="inlineStr">
        <is>
          <t>aktivní hrozba</t>
        </is>
      </c>
      <c r="K470" s="2" t="inlineStr">
        <is>
          <t>3</t>
        </is>
      </c>
      <c r="L470" s="2" t="inlineStr">
        <is>
          <t/>
        </is>
      </c>
      <c r="M470" t="inlineStr">
        <is>
          <t>hrozba úmyslné změny stavu systému zpracování dat nebo počítačové sítě</t>
        </is>
      </c>
      <c r="N470" s="2" t="inlineStr">
        <is>
          <t>aktiv trussel</t>
        </is>
      </c>
      <c r="O470" s="2" t="inlineStr">
        <is>
          <t>3</t>
        </is>
      </c>
      <c r="P470" s="2" t="inlineStr">
        <is>
          <t/>
        </is>
      </c>
      <c r="Q470" t="inlineStr">
        <is>
          <t/>
        </is>
      </c>
      <c r="R470" s="2" t="inlineStr">
        <is>
          <t>aktive Bedrohung</t>
        </is>
      </c>
      <c r="S470" s="2" t="inlineStr">
        <is>
          <t>3</t>
        </is>
      </c>
      <c r="T470" s="2" t="inlineStr">
        <is>
          <t/>
        </is>
      </c>
      <c r="U470" t="inlineStr">
        <is>
          <t/>
        </is>
      </c>
      <c r="V470" s="2" t="inlineStr">
        <is>
          <t>ενεργός απειλή</t>
        </is>
      </c>
      <c r="W470" s="2" t="inlineStr">
        <is>
          <t>3</t>
        </is>
      </c>
      <c r="X470" s="2" t="inlineStr">
        <is>
          <t/>
        </is>
      </c>
      <c r="Y470" t="inlineStr">
        <is>
          <t/>
        </is>
      </c>
      <c r="Z470" s="2" t="inlineStr">
        <is>
          <t>active threat</t>
        </is>
      </c>
      <c r="AA470" s="2" t="inlineStr">
        <is>
          <t>3</t>
        </is>
      </c>
      <c r="AB470" s="2" t="inlineStr">
        <is>
          <t/>
        </is>
      </c>
      <c r="AC470" t="inlineStr">
        <is>
          <t>threat of a deliberate unauthorised change to the state of the system</t>
        </is>
      </c>
      <c r="AD470" s="2" t="inlineStr">
        <is>
          <t>amenaza activa|
ataque activo</t>
        </is>
      </c>
      <c r="AE470" s="2" t="inlineStr">
        <is>
          <t>3|
3</t>
        </is>
      </c>
      <c r="AF470" s="2" t="inlineStr">
        <is>
          <t xml:space="preserve">|
</t>
        </is>
      </c>
      <c r="AG470" t="inlineStr">
        <is>
          <t>Amenaza de un cambio no autorizado y deliberado del estado de un sistema.</t>
        </is>
      </c>
      <c r="AH470" s="2" t="inlineStr">
        <is>
          <t>aktiivoht|
aktiivne oht</t>
        </is>
      </c>
      <c r="AI470" s="2" t="inlineStr">
        <is>
          <t>3|
3</t>
        </is>
      </c>
      <c r="AJ470" s="2" t="inlineStr">
        <is>
          <t xml:space="preserve">|
</t>
        </is>
      </c>
      <c r="AK470" t="inlineStr">
        <is>
          <t>süsteemi oleku sihiliku lubamatu muutmise oht</t>
        </is>
      </c>
      <c r="AL470" s="2" t="inlineStr">
        <is>
          <t>aktiivinen uhka</t>
        </is>
      </c>
      <c r="AM470" s="2" t="inlineStr">
        <is>
          <t>3</t>
        </is>
      </c>
      <c r="AN470" s="2" t="inlineStr">
        <is>
          <t/>
        </is>
      </c>
      <c r="AO470" t="inlineStr">
        <is>
          <t/>
        </is>
      </c>
      <c r="AP470" s="2" t="inlineStr">
        <is>
          <t>menace active</t>
        </is>
      </c>
      <c r="AQ470" s="2" t="inlineStr">
        <is>
          <t>3</t>
        </is>
      </c>
      <c r="AR470" s="2" t="inlineStr">
        <is>
          <t/>
        </is>
      </c>
      <c r="AS470" t="inlineStr">
        <is>
          <t>menace d'un changement délibéré et non autorisé de l'état du système (modification d'un messages, génération de faux messages, déni de service, etc.)</t>
        </is>
      </c>
      <c r="AT470" s="2" t="inlineStr">
        <is>
          <t>bagairt ghníomhach</t>
        </is>
      </c>
      <c r="AU470" s="2" t="inlineStr">
        <is>
          <t>3</t>
        </is>
      </c>
      <c r="AV470" s="2" t="inlineStr">
        <is>
          <t/>
        </is>
      </c>
      <c r="AW470" t="inlineStr">
        <is>
          <t/>
        </is>
      </c>
      <c r="AX470" s="2" t="inlineStr">
        <is>
          <t>aktivna prijetnja</t>
        </is>
      </c>
      <c r="AY470" s="2" t="inlineStr">
        <is>
          <t>3</t>
        </is>
      </c>
      <c r="AZ470" s="2" t="inlineStr">
        <is>
          <t/>
        </is>
      </c>
      <c r="BA470" t="inlineStr">
        <is>
          <t>prijetnja kojom je namjerno prouzročena šteta, na primjer ukradena je ili uništena jedinstvena informacija</t>
        </is>
      </c>
      <c r="BB470" s="2" t="inlineStr">
        <is>
          <t>aktív fenyegetés</t>
        </is>
      </c>
      <c r="BC470" s="2" t="inlineStr">
        <is>
          <t>3</t>
        </is>
      </c>
      <c r="BD470" s="2" t="inlineStr">
        <is>
          <t/>
        </is>
      </c>
      <c r="BE470" t="inlineStr">
        <is>
          <t>olyan szabad, jogosulatlan hozzáférésnek a veszélye, amely megváltoztathatja a rendszer állapotát</t>
        </is>
      </c>
      <c r="BF470" s="2" t="inlineStr">
        <is>
          <t>minaccia attiva</t>
        </is>
      </c>
      <c r="BG470" s="2" t="inlineStr">
        <is>
          <t>3</t>
        </is>
      </c>
      <c r="BH470" s="2" t="inlineStr">
        <is>
          <t/>
        </is>
      </c>
      <c r="BI470" t="inlineStr">
        <is>
          <t>intrusione nel sistema che modifica lo stato del sistema stesso</t>
        </is>
      </c>
      <c r="BJ470" s="2" t="inlineStr">
        <is>
          <t>aktyviosios atakos grėsmė</t>
        </is>
      </c>
      <c r="BK470" s="2" t="inlineStr">
        <is>
          <t>3</t>
        </is>
      </c>
      <c r="BL470" s="2" t="inlineStr">
        <is>
          <t/>
        </is>
      </c>
      <c r="BM470" t="inlineStr">
        <is>
          <t>grėsmė, kad informacinių išteklių būsena pakis dėl tyčinio neteisėto
pakeitimo ar poveikio</t>
        </is>
      </c>
      <c r="BN470" s="2" t="inlineStr">
        <is>
          <t>aktīvs apdraudējums</t>
        </is>
      </c>
      <c r="BO470" s="2" t="inlineStr">
        <is>
          <t>3</t>
        </is>
      </c>
      <c r="BP470" s="2" t="inlineStr">
        <is>
          <t/>
        </is>
      </c>
      <c r="BQ470" t="inlineStr">
        <is>
          <t/>
        </is>
      </c>
      <c r="BR470" s="2" t="inlineStr">
        <is>
          <t>theddida attiva</t>
        </is>
      </c>
      <c r="BS470" s="2" t="inlineStr">
        <is>
          <t>3</t>
        </is>
      </c>
      <c r="BT470" s="2" t="inlineStr">
        <is>
          <t/>
        </is>
      </c>
      <c r="BU470" t="inlineStr">
        <is>
          <t>theddida ta' bidla maħsuba mhux awtorizzata fl-istat tas-sistema</t>
        </is>
      </c>
      <c r="BV470" s="2" t="inlineStr">
        <is>
          <t>actieve dreiging</t>
        </is>
      </c>
      <c r="BW470" s="2" t="inlineStr">
        <is>
          <t>3</t>
        </is>
      </c>
      <c r="BX470" s="2" t="inlineStr">
        <is>
          <t/>
        </is>
      </c>
      <c r="BY470" t="inlineStr">
        <is>
          <t>&lt;div&gt;
 dreiging van moedwillige en ongeoorloofde wijziging van de toestand van een computersysteem &lt;/div&gt;</t>
        </is>
      </c>
      <c r="BZ470" s="2" t="inlineStr">
        <is>
          <t>zagrożenie aktywne</t>
        </is>
      </c>
      <c r="CA470" s="2" t="inlineStr">
        <is>
          <t>3</t>
        </is>
      </c>
      <c r="CB470" s="2" t="inlineStr">
        <is>
          <t/>
        </is>
      </c>
      <c r="CC470" t="inlineStr">
        <is>
          <t>zagrożenia czynnie oddziałujące na system informacyjny polegające na modyfikacji lub niszczeniu zasobów, np. łamanie zabezpieczeń w celu uzyskania dostępu do sytemu</t>
        </is>
      </c>
      <c r="CD470" s="2" t="inlineStr">
        <is>
          <t>ameaça ativa</t>
        </is>
      </c>
      <c r="CE470" s="2" t="inlineStr">
        <is>
          <t>3</t>
        </is>
      </c>
      <c r="CF470" s="2" t="inlineStr">
        <is>
          <t/>
        </is>
      </c>
      <c r="CG470" t="inlineStr">
        <is>
          <t>Ameaça de uma alteração deliberada não autorizada do estado do sistema.</t>
        </is>
      </c>
      <c r="CH470" s="2" t="inlineStr">
        <is>
          <t>amenințare activă</t>
        </is>
      </c>
      <c r="CI470" s="2" t="inlineStr">
        <is>
          <t>3</t>
        </is>
      </c>
      <c r="CJ470" s="2" t="inlineStr">
        <is>
          <t/>
        </is>
      </c>
      <c r="CK470" t="inlineStr">
        <is>
          <t/>
        </is>
      </c>
      <c r="CL470" s="2" t="inlineStr">
        <is>
          <t>aktívna hrozba</t>
        </is>
      </c>
      <c r="CM470" s="2" t="inlineStr">
        <is>
          <t>3</t>
        </is>
      </c>
      <c r="CN470" s="2" t="inlineStr">
        <is>
          <t/>
        </is>
      </c>
      <c r="CO470" t="inlineStr">
        <is>
          <t>hrozba úmyselnej nedovolenej zmeny stavu systému</t>
        </is>
      </c>
      <c r="CP470" s="2" t="inlineStr">
        <is>
          <t>aktivna grožnja</t>
        </is>
      </c>
      <c r="CQ470" s="2" t="inlineStr">
        <is>
          <t>3</t>
        </is>
      </c>
      <c r="CR470" s="2" t="inlineStr">
        <is>
          <t/>
        </is>
      </c>
      <c r="CS470" t="inlineStr">
        <is>
          <t>grožnja namerne spremembe ali izbrisa podatkov oziroma drugačnega aktivnega vpliva na njihovo prvotno obliko</t>
        </is>
      </c>
      <c r="CT470" s="2" t="inlineStr">
        <is>
          <t>aktivt hot|
aktivt angrepp</t>
        </is>
      </c>
      <c r="CU470" s="2" t="inlineStr">
        <is>
          <t>3|
3</t>
        </is>
      </c>
      <c r="CV470" s="2" t="inlineStr">
        <is>
          <t xml:space="preserve">|
</t>
        </is>
      </c>
      <c r="CW470" t="inlineStr">
        <is>
          <t>hot på grund av en avsiktlig oauktoriserad ändring av systemets tillstånd</t>
        </is>
      </c>
    </row>
    <row r="471">
      <c r="A471" s="1" t="str">
        <f>HYPERLINK("https://iate.europa.eu/entry/result/1484779/all", "1484779")</f>
        <v>1484779</v>
      </c>
      <c r="B471" t="inlineStr">
        <is>
          <t>EDUCATION AND COMMUNICATIONS</t>
        </is>
      </c>
      <c r="C471" t="inlineStr">
        <is>
          <t>EDUCATION AND COMMUNICATIONS|information technology and data processing</t>
        </is>
      </c>
      <c r="D471" t="inlineStr">
        <is>
          <t>yes</t>
        </is>
      </c>
      <c r="E471" t="inlineStr">
        <is>
          <t/>
        </is>
      </c>
      <c r="F471" s="2" t="inlineStr">
        <is>
          <t>антивирусен софтуер</t>
        </is>
      </c>
      <c r="G471" s="2" t="inlineStr">
        <is>
          <t>3</t>
        </is>
      </c>
      <c r="H471" s="2" t="inlineStr">
        <is>
          <t/>
        </is>
      </c>
      <c r="I471" t="inlineStr">
        <is>
          <t/>
        </is>
      </c>
      <c r="J471" s="2" t="inlineStr">
        <is>
          <t>antivir|
antivirový program|
antivirový software</t>
        </is>
      </c>
      <c r="K471" s="2" t="inlineStr">
        <is>
          <t>3|
3|
3</t>
        </is>
      </c>
      <c r="L471" s="2" t="inlineStr">
        <is>
          <t xml:space="preserve">|
|
</t>
        </is>
      </c>
      <c r="M471" t="inlineStr">
        <is>
          <t>počítačový software, který slouží k identifikaci, odstraňování a eliminaci počítačových virů a jiného škodlivého softwaru</t>
        </is>
      </c>
      <c r="N471" s="2" t="inlineStr">
        <is>
          <t>antivirussoftware|
antivirus|
antivirusprogram|
antivirusprogrammel|
virusprogram</t>
        </is>
      </c>
      <c r="O471" s="2" t="inlineStr">
        <is>
          <t>3|
3|
3|
3|
3</t>
        </is>
      </c>
      <c r="P471" s="2" t="inlineStr">
        <is>
          <t xml:space="preserve">|
|
|
|
</t>
        </is>
      </c>
      <c r="Q471" t="inlineStr">
        <is>
          <t>software, der har til formål at forhindre skadelige programmer og programkoder i at komme ind i en computer eller en smartphone og spredes der</t>
        </is>
      </c>
      <c r="R471" s="2" t="inlineStr">
        <is>
          <t>Antivirensoftware|
Antivirenprogramm</t>
        </is>
      </c>
      <c r="S471" s="2" t="inlineStr">
        <is>
          <t>3|
3</t>
        </is>
      </c>
      <c r="T471" s="2" t="inlineStr">
        <is>
          <t xml:space="preserve">|
</t>
        </is>
      </c>
      <c r="U471" t="inlineStr">
        <is>
          <t>Programm für den PC-Experten zur Erkennung, Heilung und Abwehr von Computerviren sowie deren Mutationen</t>
        </is>
      </c>
      <c r="V471" s="2" t="inlineStr">
        <is>
          <t>αντιικό λογισμικό</t>
        </is>
      </c>
      <c r="W471" s="2" t="inlineStr">
        <is>
          <t>4</t>
        </is>
      </c>
      <c r="X471" s="2" t="inlineStr">
        <is>
          <t/>
        </is>
      </c>
      <c r="Y471" t="inlineStr">
        <is>
          <t>πρόγραμμα που χρησιμοποιείται για την πρόληψη, τον εντοπισμό, και την αφαίρεση ιών και οποιουδήποτε κακόβουλου λογισμικού άλλου είδους</t>
        </is>
      </c>
      <c r="Z471" s="2" t="inlineStr">
        <is>
          <t>antivirus program|
anti-viral software|
anti-viral programme|
antivirus|
antivirus software|
AVS|
anti-virus software</t>
        </is>
      </c>
      <c r="AA471" s="2" t="inlineStr">
        <is>
          <t>3|
1|
1|
3|
3|
3|
1</t>
        </is>
      </c>
      <c r="AB471" s="2" t="inlineStr">
        <is>
          <t xml:space="preserve">|
|
|
|
|
|
</t>
        </is>
      </c>
      <c r="AC471" t="inlineStr">
        <is>
          <t>software that is designed to detect, stop and remove viruses and other kinds of malicious software</t>
        </is>
      </c>
      <c r="AD471" s="2" t="inlineStr">
        <is>
          <t>programa antivirus|
antivirus</t>
        </is>
      </c>
      <c r="AE471" s="2" t="inlineStr">
        <is>
          <t>3|
3</t>
        </is>
      </c>
      <c r="AF471" s="2" t="inlineStr">
        <is>
          <t xml:space="preserve">|
</t>
        </is>
      </c>
      <c r="AG471" t="inlineStr">
        <is>
          <t>Programa o software capaz de detectar y eliminar los diferentes tipos de programas maliciosos (también conocidos como "malware"), incluidos virus, gusanos, troyanos o caballos troyanos, spyware, adware y rootkits, y de proteger su computadora contra estos.</t>
        </is>
      </c>
      <c r="AH471" s="2" t="inlineStr">
        <is>
          <t>viirusetõrjetarkvara</t>
        </is>
      </c>
      <c r="AI471" s="2" t="inlineStr">
        <is>
          <t>3</t>
        </is>
      </c>
      <c r="AJ471" s="2" t="inlineStr">
        <is>
          <t/>
        </is>
      </c>
      <c r="AK471" t="inlineStr">
        <is>
          <t>tarkvara, mille eesmärk on ära hoida, tuvastada ja eemaldada arvutisüsteemist igasugune õelvara</t>
        </is>
      </c>
      <c r="AL471" s="2" t="inlineStr">
        <is>
          <t>virustorjuntaohjelma</t>
        </is>
      </c>
      <c r="AM471" s="2" t="inlineStr">
        <is>
          <t>3</t>
        </is>
      </c>
      <c r="AN471" s="2" t="inlineStr">
        <is>
          <t/>
        </is>
      </c>
      <c r="AO471" t="inlineStr">
        <is>
          <t>ohjelma, joka pyrkii estämään haittaohjelmien pääsyn järjestelmään ja tunnistamaan saastuneet tiedostot sekä poistamaan tai puhdistamaan ne</t>
        </is>
      </c>
      <c r="AP471" s="2" t="inlineStr">
        <is>
          <t>antivirus|
logiciel antivirus</t>
        </is>
      </c>
      <c r="AQ471" s="2" t="inlineStr">
        <is>
          <t>3|
3</t>
        </is>
      </c>
      <c r="AR471" s="2" t="inlineStr">
        <is>
          <t xml:space="preserve">|
</t>
        </is>
      </c>
      <c r="AS471" t="inlineStr">
        <is>
          <t>logiciel de sécurité qui procède, automatiquement ou sur demande, à l'analyse des fichiers et de la mémoire d'un ordinateur, soit pour empêcher toute introduction parasite, soit pour détecter et éradiquer tout virus dans un système informatique</t>
        </is>
      </c>
      <c r="AT471" s="2" t="inlineStr">
        <is>
          <t>bogearraí frithvíreas|
clár frithvíreas</t>
        </is>
      </c>
      <c r="AU471" s="2" t="inlineStr">
        <is>
          <t>3|
3</t>
        </is>
      </c>
      <c r="AV471" s="2" t="inlineStr">
        <is>
          <t xml:space="preserve">|
</t>
        </is>
      </c>
      <c r="AW471" t="inlineStr">
        <is>
          <t/>
        </is>
      </c>
      <c r="AX471" s="2" t="inlineStr">
        <is>
          <t>antivirusni softver</t>
        </is>
      </c>
      <c r="AY471" s="2" t="inlineStr">
        <is>
          <t>3</t>
        </is>
      </c>
      <c r="AZ471" s="2" t="inlineStr">
        <is>
          <t/>
        </is>
      </c>
      <c r="BA471" t="inlineStr">
        <is>
          <t/>
        </is>
      </c>
      <c r="BB471" s="2" t="inlineStr">
        <is>
          <t>vírusirtó program|
vírusirtó</t>
        </is>
      </c>
      <c r="BC471" s="2" t="inlineStr">
        <is>
          <t>3|
4</t>
        </is>
      </c>
      <c r="BD471" s="2" t="inlineStr">
        <is>
          <t xml:space="preserve">|
</t>
        </is>
      </c>
      <c r="BE471" t="inlineStr">
        <is>
          <t>szoftveres vagy hardveres architektúra, amelynek célja annak biztosítása, hogy a hálózatba vagy egy adott számítógépbe ne juthasson be károkozó állomány</t>
        </is>
      </c>
      <c r="BF471" s="2" t="inlineStr">
        <is>
          <t>software antivirus|
antivirus|
programma antivirus|
AV</t>
        </is>
      </c>
      <c r="BG471" s="2" t="inlineStr">
        <is>
          <t>3|
3|
3|
3</t>
        </is>
      </c>
      <c r="BH471" s="2" t="inlineStr">
        <is>
          <t xml:space="preserve">|
|
|
</t>
        </is>
      </c>
      <c r="BI471" t="inlineStr">
        <is>
          <t>software atto a prevenire, rilevare ed eventualmente eliminare programmi dannosi, quali: virus informatici, adware, backdoor, BHO, dialer, fraudtool, hijacker, keylogger, LSP, rootkit, spyware, trojan, worm e molti altri ancora</t>
        </is>
      </c>
      <c r="BJ471" s="2" t="inlineStr">
        <is>
          <t>antivirusinė programa</t>
        </is>
      </c>
      <c r="BK471" s="2" t="inlineStr">
        <is>
          <t>3</t>
        </is>
      </c>
      <c r="BL471" s="2" t="inlineStr">
        <is>
          <t/>
        </is>
      </c>
      <c r="BM471" t="inlineStr">
        <is>
          <t>programa, aptinkanti ir sunaikinanti kompiuterių virusus</t>
        </is>
      </c>
      <c r="BN471" s="2" t="inlineStr">
        <is>
          <t>pretvīrusu programma</t>
        </is>
      </c>
      <c r="BO471" s="2" t="inlineStr">
        <is>
          <t>3</t>
        </is>
      </c>
      <c r="BP471" s="2" t="inlineStr">
        <is>
          <t/>
        </is>
      </c>
      <c r="BQ471" t="inlineStr">
        <is>
          <t/>
        </is>
      </c>
      <c r="BR471" s="2" t="inlineStr">
        <is>
          <t>programm antivirus|
software anti-virus</t>
        </is>
      </c>
      <c r="BS471" s="2" t="inlineStr">
        <is>
          <t>3|
3</t>
        </is>
      </c>
      <c r="BT471" s="2" t="inlineStr">
        <is>
          <t xml:space="preserve">|
</t>
        </is>
      </c>
      <c r="BU471" t="inlineStr">
        <is>
          <t>software mfassal għad-detezzjoni, it-twaqqif u t-tneħħija ta' viruses u tipi oħra ta' software malizzjuż</t>
        </is>
      </c>
      <c r="BV471" s="2" t="inlineStr">
        <is>
          <t>antivirussoftware|
antivirusprogramma</t>
        </is>
      </c>
      <c r="BW471" s="2" t="inlineStr">
        <is>
          <t>3|
3</t>
        </is>
      </c>
      <c r="BX471" s="2" t="inlineStr">
        <is>
          <t xml:space="preserve">|
</t>
        </is>
      </c>
      <c r="BY471" t="inlineStr">
        <is>
          <t>software ontworpen om virussen en andere soorten kwaadwillige software op te sporen, te stoppen en te verwijderen</t>
        </is>
      </c>
      <c r="BZ471" s="2" t="inlineStr">
        <is>
          <t>program antywirusowy</t>
        </is>
      </c>
      <c r="CA471" s="2" t="inlineStr">
        <is>
          <t>3</t>
        </is>
      </c>
      <c r="CB471" s="2" t="inlineStr">
        <is>
          <t/>
        </is>
      </c>
      <c r="CC471" t="inlineStr">
        <is>
          <t>program komputerowy, którego celem jest wykrywanie, zwalczanie i usuwanie wirusów komputerowych; obecnie najczęściej jest to element pakietu programów chroniących komputer także przed wieloma innymi zagrożeniami</t>
        </is>
      </c>
      <c r="CD471" s="2" t="inlineStr">
        <is>
          <t>programa antivírus|
antivírus</t>
        </is>
      </c>
      <c r="CE471" s="2" t="inlineStr">
        <is>
          <t>3|
3</t>
        </is>
      </c>
      <c r="CF471" s="2" t="inlineStr">
        <is>
          <t xml:space="preserve">|
</t>
        </is>
      </c>
      <c r="CG471" t="inlineStr">
        <is>
          <t>Programa usado como proteção contra entrada ou permanência de vírus em computadores.</t>
        </is>
      </c>
      <c r="CH471" s="2" t="inlineStr">
        <is>
          <t>program antivirus|
software antivirus</t>
        </is>
      </c>
      <c r="CI471" s="2" t="inlineStr">
        <is>
          <t>3|
3</t>
        </is>
      </c>
      <c r="CJ471" s="2" t="inlineStr">
        <is>
          <t xml:space="preserve">|
</t>
        </is>
      </c>
      <c r="CK471" t="inlineStr">
        <is>
          <t/>
        </is>
      </c>
      <c r="CL471" s="2" t="inlineStr">
        <is>
          <t>antivírusový program|
antivírus|
antivírusový softvér</t>
        </is>
      </c>
      <c r="CM471" s="2" t="inlineStr">
        <is>
          <t>3|
3|
3</t>
        </is>
      </c>
      <c r="CN471" s="2" t="inlineStr">
        <is>
          <t xml:space="preserve">|
|
</t>
        </is>
      </c>
      <c r="CO471" t="inlineStr">
        <is>
          <t>počítačový program, ktorého cieľom je identifikovať a eliminovať počítačové vírusy</t>
        </is>
      </c>
      <c r="CP471" s="2" t="inlineStr">
        <is>
          <t>protivirusni program</t>
        </is>
      </c>
      <c r="CQ471" s="2" t="inlineStr">
        <is>
          <t>3</t>
        </is>
      </c>
      <c r="CR471" s="2" t="inlineStr">
        <is>
          <t/>
        </is>
      </c>
      <c r="CS471" t="inlineStr">
        <is>
          <t>računalniški program oziroma skupek programov, ki so namenjeni za preprečevanje, iskanje, odkrivanje in odstranjevanje programskih virusov in druge zlonamerne programske opreme, kot sočrvi in trojanski konju</t>
        </is>
      </c>
      <c r="CT471" s="2" t="inlineStr">
        <is>
          <t>antivirusprogram</t>
        </is>
      </c>
      <c r="CU471" s="2" t="inlineStr">
        <is>
          <t>3</t>
        </is>
      </c>
      <c r="CV471" s="2" t="inlineStr">
        <is>
          <t/>
        </is>
      </c>
      <c r="CW471" t="inlineStr">
        <is>
          <t>program utvecklat för att upptäcka och radera ett känt virus</t>
        </is>
      </c>
    </row>
    <row r="472">
      <c r="A472" s="1" t="str">
        <f>HYPERLINK("https://iate.europa.eu/entry/result/1574796/all", "1574796")</f>
        <v>1574796</v>
      </c>
      <c r="B472" t="inlineStr">
        <is>
          <t>EDUCATION AND COMMUNICATIONS</t>
        </is>
      </c>
      <c r="C472" t="inlineStr">
        <is>
          <t>EDUCATION AND COMMUNICATIONS|communications;EDUCATION AND COMMUNICATIONS|information technology and data processing</t>
        </is>
      </c>
      <c r="D472" t="inlineStr">
        <is>
          <t>yes</t>
        </is>
      </c>
      <c r="E472" t="inlineStr">
        <is>
          <t/>
        </is>
      </c>
      <c r="F472" s="2" t="inlineStr">
        <is>
          <t>черен списък</t>
        </is>
      </c>
      <c r="G472" s="2" t="inlineStr">
        <is>
          <t>3</t>
        </is>
      </c>
      <c r="H472" s="2" t="inlineStr">
        <is>
          <t/>
        </is>
      </c>
      <c r="I472" t="inlineStr">
        <is>
          <t/>
        </is>
      </c>
      <c r="J472" s="2" t="inlineStr">
        <is>
          <t>černá listina</t>
        </is>
      </c>
      <c r="K472" s="2" t="inlineStr">
        <is>
          <t>3</t>
        </is>
      </c>
      <c r="L472" s="2" t="inlineStr">
        <is>
          <t/>
        </is>
      </c>
      <c r="M472" t="inlineStr">
        <is>
          <t>v informatice označení pro seznam obsahující něco zakázaného</t>
        </is>
      </c>
      <c r="N472" s="2" t="inlineStr">
        <is>
          <t>sortliste|
blackliste|
sort liste</t>
        </is>
      </c>
      <c r="O472" s="2" t="inlineStr">
        <is>
          <t>3|
3|
3</t>
        </is>
      </c>
      <c r="P472" s="2" t="inlineStr">
        <is>
          <t xml:space="preserve">|
|
</t>
        </is>
      </c>
      <c r="Q472" t="inlineStr">
        <is>
          <t/>
        </is>
      </c>
      <c r="R472" s="2" t="inlineStr">
        <is>
          <t>Blacklist</t>
        </is>
      </c>
      <c r="S472" s="2" t="inlineStr">
        <is>
          <t>3</t>
        </is>
      </c>
      <c r="T472" s="2" t="inlineStr">
        <is>
          <t/>
        </is>
      </c>
      <c r="U472" t="inlineStr">
        <is>
          <t>Content-Filter-Liste zum Ausschluss von Adressen</t>
        </is>
      </c>
      <c r="V472" s="2" t="inlineStr">
        <is>
          <t>μαύρη λίστα</t>
        </is>
      </c>
      <c r="W472" s="2" t="inlineStr">
        <is>
          <t>3</t>
        </is>
      </c>
      <c r="X472" s="2" t="inlineStr">
        <is>
          <t/>
        </is>
      </c>
      <c r="Y472" t="inlineStr">
        <is>
          <t/>
        </is>
      </c>
      <c r="Z472" s="2" t="inlineStr">
        <is>
          <t>blacklist</t>
        </is>
      </c>
      <c r="AA472" s="2" t="inlineStr">
        <is>
          <t>3</t>
        </is>
      </c>
      <c r="AB472" s="2" t="inlineStr">
        <is>
          <t/>
        </is>
      </c>
      <c r="AC472" t="inlineStr">
        <is>
          <t>list of discrete entities, such as hosts or applications, that have been previously determined to be associated with malicious activity</t>
        </is>
      </c>
      <c r="AD472" s="2" t="inlineStr">
        <is>
          <t>lista negra</t>
        </is>
      </c>
      <c r="AE472" s="2" t="inlineStr">
        <is>
          <t>3</t>
        </is>
      </c>
      <c r="AF472" s="2" t="inlineStr">
        <is>
          <t/>
        </is>
      </c>
      <c r="AG472" t="inlineStr">
        <is>
          <t>Lista de objetos o sujetos indeseados elaborada con el objetivo de identificar y detener a estos antes de que lleguen a entrar en el sistema o causar algún daño.</t>
        </is>
      </c>
      <c r="AH472" s="2" t="inlineStr">
        <is>
          <t>must nimekiri</t>
        </is>
      </c>
      <c r="AI472" s="2" t="inlineStr">
        <is>
          <t>3</t>
        </is>
      </c>
      <c r="AJ472" s="2" t="inlineStr">
        <is>
          <t/>
        </is>
      </c>
      <c r="AK472" t="inlineStr">
        <is>
          <t>vahend soovimatu võrguliikluse tõkestamiseks, eriti spämmi kõrvaldamiseks</t>
        </is>
      </c>
      <c r="AL472" s="2" t="inlineStr">
        <is>
          <t>musta lista</t>
        </is>
      </c>
      <c r="AM472" s="2" t="inlineStr">
        <is>
          <t>3</t>
        </is>
      </c>
      <c r="AN472" s="2" t="inlineStr">
        <is>
          <t/>
        </is>
      </c>
      <c r="AO472" t="inlineStr">
        <is>
          <t>poikkeusluettelo, jonka perusteella voidaan torjua ongelmia, esimerkiksi suodattaa tunnettuina roskapostittajina tiedetyistä osoitteista tuleva sähköposti</t>
        </is>
      </c>
      <c r="AP472" s="2" t="inlineStr">
        <is>
          <t>liste noire</t>
        </is>
      </c>
      <c r="AQ472" s="2" t="inlineStr">
        <is>
          <t>2</t>
        </is>
      </c>
      <c r="AR472" s="2" t="inlineStr">
        <is>
          <t/>
        </is>
      </c>
      <c r="AS472" t="inlineStr">
        <is>
          <t>en informatique, liste d'entités (mots, noms de domaine, adresses IP, adresse e-mail ) qui font l'objet d'une exclusion, d'un blocage, par exemple dans un but de filtrage de l'internet (empêcher les utilisateurs d'accéder à certains sites web), ou pour lutter contre la distribution de contenu préjudiciable (spam/phishing)</t>
        </is>
      </c>
      <c r="AT472" s="2" t="inlineStr">
        <is>
          <t>dúliosta</t>
        </is>
      </c>
      <c r="AU472" s="2" t="inlineStr">
        <is>
          <t>3</t>
        </is>
      </c>
      <c r="AV472" s="2" t="inlineStr">
        <is>
          <t/>
        </is>
      </c>
      <c r="AW472" t="inlineStr">
        <is>
          <t/>
        </is>
      </c>
      <c r="AX472" s="2" t="inlineStr">
        <is>
          <t>crna lista</t>
        </is>
      </c>
      <c r="AY472" s="2" t="inlineStr">
        <is>
          <t>3</t>
        </is>
      </c>
      <c r="AZ472" s="2" t="inlineStr">
        <is>
          <t/>
        </is>
      </c>
      <c r="BA472" t="inlineStr">
        <is>
          <t/>
        </is>
      </c>
      <c r="BB472" s="2" t="inlineStr">
        <is>
          <t>tiltólista</t>
        </is>
      </c>
      <c r="BC472" s="2" t="inlineStr">
        <is>
          <t>3</t>
        </is>
      </c>
      <c r="BD472" s="2" t="inlineStr">
        <is>
          <t/>
        </is>
      </c>
      <c r="BE472" t="inlineStr">
        <is>
          <t>el nem fogadott vagy tiltott elemek és személyek felsorolása, amely alapján a levelezőrendszer megakadályozza az üzenetfogadást a listán szereplőktől</t>
        </is>
      </c>
      <c r="BF472" s="2" t="inlineStr">
        <is>
          <t>lista nera|
blacklist|
black list</t>
        </is>
      </c>
      <c r="BG472" s="2" t="inlineStr">
        <is>
          <t>3|
3|
3</t>
        </is>
      </c>
      <c r="BH472" s="2" t="inlineStr">
        <is>
          <t xml:space="preserve">|
|
</t>
        </is>
      </c>
      <c r="BI472" t="inlineStr">
        <is>
          <t>lista utilizzata per controllare gli accessi a una certa risorsa usufruibile da tutti ad eccezione delle entità (utenti, programmi) presenti nella lista</t>
        </is>
      </c>
      <c r="BJ472" s="2" t="inlineStr">
        <is>
          <t>juodasis sąrašas</t>
        </is>
      </c>
      <c r="BK472" s="2" t="inlineStr">
        <is>
          <t>3</t>
        </is>
      </c>
      <c r="BL472" s="2" t="inlineStr">
        <is>
          <t/>
        </is>
      </c>
      <c r="BM472" t="inlineStr">
        <is>
          <t>sąrašas elektroninio pašto adresų, svetainių, interneto sričių arba skaitinių kompiuterio adresų, žinomų dėl kenkėjiškos veiklos</t>
        </is>
      </c>
      <c r="BN472" s="2" t="inlineStr">
        <is>
          <t>melnais saraksts</t>
        </is>
      </c>
      <c r="BO472" s="2" t="inlineStr">
        <is>
          <t>2</t>
        </is>
      </c>
      <c r="BP472" s="2" t="inlineStr">
        <is>
          <t/>
        </is>
      </c>
      <c r="BQ472" t="inlineStr">
        <is>
          <t/>
        </is>
      </c>
      <c r="BR472" s="2" t="inlineStr">
        <is>
          <t>blacklist</t>
        </is>
      </c>
      <c r="BS472" s="2" t="inlineStr">
        <is>
          <t>3</t>
        </is>
      </c>
      <c r="BT472" s="2" t="inlineStr">
        <is>
          <t/>
        </is>
      </c>
      <c r="BU472" t="inlineStr">
        <is>
          <t>lista ta' entitajiet diskreti, bħal hosts jew applikazzjonijiet, li jkun ġa ġie stabbilit li huma assoċjati ma' attività malizzjuża</t>
        </is>
      </c>
      <c r="BV472" s="2" t="inlineStr">
        <is>
          <t>blacklist|
zwarte lijst</t>
        </is>
      </c>
      <c r="BW472" s="2" t="inlineStr">
        <is>
          <t>3|
3</t>
        </is>
      </c>
      <c r="BX472" s="2" t="inlineStr">
        <is>
          <t xml:space="preserve">|
</t>
        </is>
      </c>
      <c r="BY472" t="inlineStr">
        <is>
          <t>lijst van afzonderlijke objecten op een netwerk, zoals IP-adressen, url’s en applicaties, die eerder zijn gebruikt voor kwaadwillige activiteiten en daarom worden geblokkeerd</t>
        </is>
      </c>
      <c r="BZ472" s="2" t="inlineStr">
        <is>
          <t>blacklista|
czarna lista</t>
        </is>
      </c>
      <c r="CA472" s="2" t="inlineStr">
        <is>
          <t>2|
3</t>
        </is>
      </c>
      <c r="CB472" s="2" t="inlineStr">
        <is>
          <t xml:space="preserve">|
</t>
        </is>
      </c>
      <c r="CC472" t="inlineStr">
        <is>
          <t>1. lista adresów e-mail (adresów IP lub domen), z których często są wysyłane wiadomości odbierane jako bezwartościowe/szkodliwe (spam) lub infekujące i wykradające dane&lt;div&gt;2. spis nicków czyli pseudonimów (nazw), pod którymi nie można się zarejestrować do programu, choćby był wygenerowany według prawdziwego algorytmu. Autorzy programów
wykorzystują tego typu metody, chcąc zabezpieczyć się przed najbardziej znanymi crackerami, udostępniającymi kody rejestrujące program na ich nick. Taką listę zakazanych
pseudonimów posiada większość programów&lt;/div&gt;</t>
        </is>
      </c>
      <c r="CD472" s="2" t="inlineStr">
        <is>
          <t>lista negra</t>
        </is>
      </c>
      <c r="CE472" s="2" t="inlineStr">
        <is>
          <t>3</t>
        </is>
      </c>
      <c r="CF472" s="2" t="inlineStr">
        <is>
          <t/>
        </is>
      </c>
      <c r="CG472" t="inlineStr">
        <is>
          <t/>
        </is>
      </c>
      <c r="CH472" s="2" t="inlineStr">
        <is>
          <t>lista neagră</t>
        </is>
      </c>
      <c r="CI472" s="2" t="inlineStr">
        <is>
          <t>3</t>
        </is>
      </c>
      <c r="CJ472" s="2" t="inlineStr">
        <is>
          <t/>
        </is>
      </c>
      <c r="CK472" t="inlineStr">
        <is>
          <t/>
        </is>
      </c>
      <c r="CL472" s="2" t="inlineStr">
        <is>
          <t>&lt;i&gt;blacklist&lt;/i&gt;|
čierna listina</t>
        </is>
      </c>
      <c r="CM472" s="2" t="inlineStr">
        <is>
          <t>3|
3</t>
        </is>
      </c>
      <c r="CN472" s="2" t="inlineStr">
        <is>
          <t xml:space="preserve">|
</t>
        </is>
      </c>
      <c r="CO472" t="inlineStr">
        <is>
          <t>zoznam entít, ktoré sú zakázané</t>
        </is>
      </c>
      <c r="CP472" s="2" t="inlineStr">
        <is>
          <t>črni seznam</t>
        </is>
      </c>
      <c r="CQ472" s="2" t="inlineStr">
        <is>
          <t>3</t>
        </is>
      </c>
      <c r="CR472" s="2" t="inlineStr">
        <is>
          <t/>
        </is>
      </c>
      <c r="CS472" t="inlineStr">
        <is>
          <t>seznam elementov (npr. naslovov elektronske pošte, uporabnikov, gesel, domen, IP-naslovov …), katerih dostop do želenega cilja je blokiran oziroma onemogočen zaradi določene varnostne politike</t>
        </is>
      </c>
      <c r="CT472" s="2" t="inlineStr">
        <is>
          <t>svartlista</t>
        </is>
      </c>
      <c r="CU472" s="2" t="inlineStr">
        <is>
          <t>3</t>
        </is>
      </c>
      <c r="CV472" s="2" t="inlineStr">
        <is>
          <t/>
        </is>
      </c>
      <c r="CW472" t="inlineStr">
        <is>
          <t>en förteckning över alla programpaket som inte är godkända att användas i ett IT-system</t>
        </is>
      </c>
    </row>
    <row r="473">
      <c r="A473" s="1" t="str">
        <f>HYPERLINK("https://iate.europa.eu/entry/result/3570103/all", "3570103")</f>
        <v>3570103</v>
      </c>
      <c r="B473" t="inlineStr">
        <is>
          <t>EDUCATION AND COMMUNICATIONS</t>
        </is>
      </c>
      <c r="C473" t="inlineStr">
        <is>
          <t>EDUCATION AND COMMUNICATIONS|information technology and data processing|data processing</t>
        </is>
      </c>
      <c r="D473" t="inlineStr">
        <is>
          <t>yes</t>
        </is>
      </c>
      <c r="E473" t="inlineStr">
        <is>
          <t/>
        </is>
      </c>
      <c r="F473" s="2" t="inlineStr">
        <is>
          <t>постоянно заличаване от електронни средства</t>
        </is>
      </c>
      <c r="G473" s="2" t="inlineStr">
        <is>
          <t>3</t>
        </is>
      </c>
      <c r="H473" s="2" t="inlineStr">
        <is>
          <t/>
        </is>
      </c>
      <c r="I473" t="inlineStr">
        <is>
          <t/>
        </is>
      </c>
      <c r="J473" s="2" t="inlineStr">
        <is>
          <t>sanitizace médií</t>
        </is>
      </c>
      <c r="K473" s="2" t="inlineStr">
        <is>
          <t>3</t>
        </is>
      </c>
      <c r="L473" s="2" t="inlineStr">
        <is>
          <t/>
        </is>
      </c>
      <c r="M473" t="inlineStr">
        <is>
          <t>likvidace dat na nosiči informací</t>
        </is>
      </c>
      <c r="N473" s="2" t="inlineStr">
        <is>
          <t>sanering af datalagringsmedier</t>
        </is>
      </c>
      <c r="O473" s="2" t="inlineStr">
        <is>
          <t>2</t>
        </is>
      </c>
      <c r="P473" s="2" t="inlineStr">
        <is>
          <t/>
        </is>
      </c>
      <c r="Q473" t="inlineStr">
        <is>
          <t>proces, der ved en given indsatsgrad ikke gør det muligt at få adgang til data på et datalagringsmedium, og hvor der gøres brug af elektroniske eller fysiske destruktionsmetoder med henblik på sikker sletning eller fjernelse af data fra en hukommelse</t>
        </is>
      </c>
      <c r="R473" s="2" t="inlineStr">
        <is>
          <t>sichere Datenlöschung|
sichere Datenträgervernichtung</t>
        </is>
      </c>
      <c r="S473" s="2" t="inlineStr">
        <is>
          <t>3|
3</t>
        </is>
      </c>
      <c r="T473" s="2" t="inlineStr">
        <is>
          <t xml:space="preserve">|
</t>
        </is>
      </c>
      <c r="U473" t="inlineStr">
        <is>
          <t/>
        </is>
      </c>
      <c r="V473" s="2" t="inlineStr">
        <is>
          <t>εξυγίανση δεδομένων</t>
        </is>
      </c>
      <c r="W473" s="2" t="inlineStr">
        <is>
          <t>3</t>
        </is>
      </c>
      <c r="X473" s="2" t="inlineStr">
        <is>
          <t/>
        </is>
      </c>
      <c r="Y473" t="inlineStr">
        <is>
          <t/>
        </is>
      </c>
      <c r="Z473" s="2" t="inlineStr">
        <is>
          <t>data sanitisation|
media sanitization|
digital media sanitisation|
media sanitisation|
digital media sanitization|
data sanitization</t>
        </is>
      </c>
      <c r="AA473" s="2" t="inlineStr">
        <is>
          <t>3|
1|
3|
3|
1|
1</t>
        </is>
      </c>
      <c r="AB473" s="2" t="inlineStr">
        <is>
          <t xml:space="preserve">|
|
|
|
|
</t>
        </is>
      </c>
      <c r="AC473" t="inlineStr">
        <is>
          <t>process that renders access to data on a data storage medium infeasible for a given level of effort by using electronic or physical destruction methods to securely erase or remove data from memory</t>
        </is>
      </c>
      <c r="AD473" s="2" t="inlineStr">
        <is>
          <t>saneamiento de datos</t>
        </is>
      </c>
      <c r="AE473" s="2" t="inlineStr">
        <is>
          <t>3</t>
        </is>
      </c>
      <c r="AF473" s="2" t="inlineStr">
        <is>
          <t/>
        </is>
      </c>
      <c r="AG473" t="inlineStr">
        <is>
          <t>Eliminación de datos sensibles de un medio de almacenamiento cuando este deja de ser utilizado en el entorno o se quiere reutilizar en otro entorno o situación.</t>
        </is>
      </c>
      <c r="AH473" s="2" t="inlineStr">
        <is>
          <t>andmekandjate saniteerimine</t>
        </is>
      </c>
      <c r="AI473" s="2" t="inlineStr">
        <is>
          <t>3</t>
        </is>
      </c>
      <c r="AJ473" s="2" t="inlineStr">
        <is>
          <t/>
        </is>
      </c>
      <c r="AK473" t="inlineStr">
        <is>
          <t>andmete taastamatult kättesaamatuiks tegemine kõrvaldatavail andmekandjatel, näiteks 
&lt;div&gt;
 - ketastel &lt;/div&gt; 
&lt;div&gt;
 - magnetlintidel &lt;/div&gt; 
&lt;div&gt;
 - paberil&lt;/div&gt;</t>
        </is>
      </c>
      <c r="AL473" s="2" t="inlineStr">
        <is>
          <t>tallennusmedian tyhjentäminen|
tiedostojen poistaminen pysyvästi</t>
        </is>
      </c>
      <c r="AM473" s="2" t="inlineStr">
        <is>
          <t>3|
3</t>
        </is>
      </c>
      <c r="AN473" s="2" t="inlineStr">
        <is>
          <t xml:space="preserve">|
</t>
        </is>
      </c>
      <c r="AO473" t="inlineStr">
        <is>
          <t/>
        </is>
      </c>
      <c r="AP473" s="2" t="inlineStr">
        <is>
          <t>élimination des données|
effacement sécurisé des données|
élimination des données sur les supports informatiques</t>
        </is>
      </c>
      <c r="AQ473" s="2" t="inlineStr">
        <is>
          <t>2|
3|
2</t>
        </is>
      </c>
      <c r="AR473" s="2" t="inlineStr">
        <is>
          <t xml:space="preserve">|
|
</t>
        </is>
      </c>
      <c r="AS473" t="inlineStr">
        <is>
          <t/>
        </is>
      </c>
      <c r="AT473" s="2" t="inlineStr">
        <is>
          <t>sláintiú meán digiteach|
sláintiú sonraí</t>
        </is>
      </c>
      <c r="AU473" s="2" t="inlineStr">
        <is>
          <t>3|
3</t>
        </is>
      </c>
      <c r="AV473" s="2" t="inlineStr">
        <is>
          <t xml:space="preserve">|
</t>
        </is>
      </c>
      <c r="AW473" t="inlineStr">
        <is>
          <t/>
        </is>
      </c>
      <c r="AX473" s="2" t="inlineStr">
        <is>
          <t>sanitacija podataka</t>
        </is>
      </c>
      <c r="AY473" s="2" t="inlineStr">
        <is>
          <t>3</t>
        </is>
      </c>
      <c r="AZ473" s="2" t="inlineStr">
        <is>
          <t/>
        </is>
      </c>
      <c r="BA473" t="inlineStr">
        <is>
          <t>postupak brisanja podataka s medija ili
fizičko 
uništavanje medija na kojem su pohranjeni
podaci 
tako da više nije moguć povrat podataka</t>
        </is>
      </c>
      <c r="BB473" s="2" t="inlineStr">
        <is>
          <t>adatmegsemmisítés</t>
        </is>
      </c>
      <c r="BC473" s="2" t="inlineStr">
        <is>
          <t>3</t>
        </is>
      </c>
      <c r="BD473" s="2" t="inlineStr">
        <is>
          <t/>
        </is>
      </c>
      <c r="BE473" t="inlineStr">
        <is>
          <t>adathordozón tárolt adatok szándékos, tartós és visszafordíthatatlan eltávolítása és eltüntetése oly módon, hogy azokhoz többé ne lehessen hozzáférni</t>
        </is>
      </c>
      <c r="BF473" s="2" t="inlineStr">
        <is>
          <t>cancellazione sicura dei dati</t>
        </is>
      </c>
      <c r="BG473" s="2" t="inlineStr">
        <is>
          <t>3</t>
        </is>
      </c>
      <c r="BH473" s="2" t="inlineStr">
        <is>
          <t/>
        </is>
      </c>
      <c r="BI473" t="inlineStr">
        <is>
          <t>processo di cancellazione definitiva e permanente dei dati da un PC, un hard disk, o qualsiasi altro apparecchio elettronico in grado di memorizzare dati</t>
        </is>
      </c>
      <c r="BJ473" s="2" t="inlineStr">
        <is>
          <t>duomenų eliminavimas</t>
        </is>
      </c>
      <c r="BK473" s="2" t="inlineStr">
        <is>
          <t>2</t>
        </is>
      </c>
      <c r="BL473" s="2" t="inlineStr">
        <is>
          <t>proposed</t>
        </is>
      </c>
      <c r="BM473" t="inlineStr">
        <is>
          <t>elektroninis ar fizinis
procesas, kurio metu duomenys negrįžtamai pašalinami iš laikmenos arba visam
laikui sunaikinami</t>
        </is>
      </c>
      <c r="BN473" s="2" t="inlineStr">
        <is>
          <t>informācijas nesēja sanitizācija</t>
        </is>
      </c>
      <c r="BO473" s="2" t="inlineStr">
        <is>
          <t>2</t>
        </is>
      </c>
      <c r="BP473" s="2" t="inlineStr">
        <is>
          <t/>
        </is>
      </c>
      <c r="BQ473" t="inlineStr">
        <is>
          <t/>
        </is>
      </c>
      <c r="BR473" s="2" t="inlineStr">
        <is>
          <t>sanitizzazzjoni tad-&lt;i&gt;data&lt;/i&gt;|
sanitizzazzjoni tal-media|
sanitizzazzjoni tal-media diġitali</t>
        </is>
      </c>
      <c r="BS473" s="2" t="inlineStr">
        <is>
          <t>3|
3|
3</t>
        </is>
      </c>
      <c r="BT473" s="2" t="inlineStr">
        <is>
          <t xml:space="preserve">|
|
</t>
        </is>
      </c>
      <c r="BU473" t="inlineStr">
        <is>
          <t>proċess li jrendi l-aċċess għad- 
&lt;i&gt;data &lt;/i&gt;fuq medium tal-ħżin tad- 
&lt;i&gt;data&lt;/i&gt; impossibbli meta jkun hemm livell partikolari ta' sforz bl-użu ta' metodi elettroniċi jew fiżiċi biex tinqered id- 
&lt;i&gt;data &lt;/i&gt;u b'hekk titħassar jew titneħħa mill-memorja</t>
        </is>
      </c>
      <c r="BV473" s="2" t="inlineStr">
        <is>
          <t>datavernietiging</t>
        </is>
      </c>
      <c r="BW473" s="2" t="inlineStr">
        <is>
          <t>3</t>
        </is>
      </c>
      <c r="BX473" s="2" t="inlineStr">
        <is>
          <t/>
        </is>
      </c>
      <c r="BY473" t="inlineStr">
        <is>
          <t>proces waarbij met behulp van elektronische of fysieke destructiemethoden gegevens van een opslagmedium worden gewist om ze met een bepaald niveau van inspanning onleesbaar te maken</t>
        </is>
      </c>
      <c r="BZ473" s="2" t="inlineStr">
        <is>
          <t>sanityzacja informatycznych nośników danych|
sanityzacja danych|
sanityzacja nośników danych</t>
        </is>
      </c>
      <c r="CA473" s="2" t="inlineStr">
        <is>
          <t>3|
3|
3</t>
        </is>
      </c>
      <c r="CB473" s="2" t="inlineStr">
        <is>
          <t xml:space="preserve">|
|
</t>
        </is>
      </c>
      <c r="CC473" t="inlineStr">
        <is>
          <t/>
        </is>
      </c>
      <c r="CD473" s="2" t="inlineStr">
        <is>
          <t>limpeza definitiva de dados</t>
        </is>
      </c>
      <c r="CE473" s="2" t="inlineStr">
        <is>
          <t>3</t>
        </is>
      </c>
      <c r="CF473" s="2" t="inlineStr">
        <is>
          <t/>
        </is>
      </c>
      <c r="CG473" t="inlineStr">
        <is>
          <t/>
        </is>
      </c>
      <c r="CH473" s="2" t="inlineStr">
        <is>
          <t>sanitizare a datelor</t>
        </is>
      </c>
      <c r="CI473" s="2" t="inlineStr">
        <is>
          <t>3</t>
        </is>
      </c>
      <c r="CJ473" s="2" t="inlineStr">
        <is>
          <t/>
        </is>
      </c>
      <c r="CK473" t="inlineStr">
        <is>
          <t/>
        </is>
      </c>
      <c r="CL473" s="2" t="inlineStr">
        <is>
          <t>sanitizácia dát</t>
        </is>
      </c>
      <c r="CM473" s="2" t="inlineStr">
        <is>
          <t>2</t>
        </is>
      </c>
      <c r="CN473" s="2" t="inlineStr">
        <is>
          <t/>
        </is>
      </c>
      <c r="CO473" t="inlineStr">
        <is>
          <t/>
        </is>
      </c>
      <c r="CP473" s="2" t="inlineStr">
        <is>
          <t>varno uničenje podatkov</t>
        </is>
      </c>
      <c r="CQ473" s="2" t="inlineStr">
        <is>
          <t>3</t>
        </is>
      </c>
      <c r="CR473" s="2" t="inlineStr">
        <is>
          <t/>
        </is>
      </c>
      <c r="CS473" t="inlineStr">
        <is>
          <t/>
        </is>
      </c>
      <c r="CT473" s="2" t="inlineStr">
        <is>
          <t>sanering av datalagringsmedier</t>
        </is>
      </c>
      <c r="CU473" s="2" t="inlineStr">
        <is>
          <t>2</t>
        </is>
      </c>
      <c r="CV473" s="2" t="inlineStr">
        <is>
          <t/>
        </is>
      </c>
      <c r="CW473" t="inlineStr">
        <is>
          <t>process för att göra det omöjligt att rekonstruera eller hämta data som varit lagrade på olika lagringsenheter</t>
        </is>
      </c>
    </row>
    <row r="474">
      <c r="A474" s="1" t="str">
        <f>HYPERLINK("https://iate.europa.eu/entry/result/3574987/all", "3574987")</f>
        <v>3574987</v>
      </c>
      <c r="B474" t="inlineStr">
        <is>
          <t>LAW;EDUCATION AND COMMUNICATIONS</t>
        </is>
      </c>
      <c r="C474" t="inlineStr">
        <is>
          <t>LAW|criminal law;EDUCATION AND COMMUNICATIONS|information technology and data processing</t>
        </is>
      </c>
      <c r="D474" t="inlineStr">
        <is>
          <t>yes</t>
        </is>
      </c>
      <c r="E474" t="inlineStr">
        <is>
          <t/>
        </is>
      </c>
      <c r="F474" s="2" t="inlineStr">
        <is>
          <t>речникова атака</t>
        </is>
      </c>
      <c r="G474" s="2" t="inlineStr">
        <is>
          <t>3</t>
        </is>
      </c>
      <c r="H474" s="2" t="inlineStr">
        <is>
          <t/>
        </is>
      </c>
      <c r="I474" t="inlineStr">
        <is>
          <t/>
        </is>
      </c>
      <c r="J474" s="2" t="inlineStr">
        <is>
          <t>slovníkový útok</t>
        </is>
      </c>
      <c r="K474" s="2" t="inlineStr">
        <is>
          <t>3</t>
        </is>
      </c>
      <c r="L474" s="2" t="inlineStr">
        <is>
          <t/>
        </is>
      </c>
      <c r="M474" t="inlineStr">
        <is>
          <t>kybernetický útok, jehož cílem je uhodnout heslo tak, že útočník zkouší pravděpodobná hesla z připraveného seznamu</t>
        </is>
      </c>
      <c r="N474" s="2" t="inlineStr">
        <is>
          <t>ordbogsangreb</t>
        </is>
      </c>
      <c r="O474" s="2" t="inlineStr">
        <is>
          <t>3</t>
        </is>
      </c>
      <c r="P474" s="2" t="inlineStr">
        <is>
          <t/>
        </is>
      </c>
      <c r="Q474" t="inlineStr">
        <is>
          <t>en form for udtømmende søgningsangreb, hvor angriberen forsøger at finde en hemmelighed, såsom en adgangskode eller krypteringsnøgle, ved at prøve alle ord i en lang liste af sandsynlige muligheder</t>
        </is>
      </c>
      <c r="R474" s="2" t="inlineStr">
        <is>
          <t>Wörterbuch-Angriff</t>
        </is>
      </c>
      <c r="S474" s="2" t="inlineStr">
        <is>
          <t>3</t>
        </is>
      </c>
      <c r="T474" s="2" t="inlineStr">
        <is>
          <t/>
        </is>
      </c>
      <c r="U474" t="inlineStr">
        <is>
          <t>Raten eines potenziellen Passwortes, indem Wörter aus einer natürlichen Sprache gewählt werden</t>
        </is>
      </c>
      <c r="V474" s="2" t="inlineStr">
        <is>
          <t>επίθεση με χρήση λεξικού</t>
        </is>
      </c>
      <c r="W474" s="2" t="inlineStr">
        <is>
          <t>3</t>
        </is>
      </c>
      <c r="X474" s="2" t="inlineStr">
        <is>
          <t/>
        </is>
      </c>
      <c r="Y474" t="inlineStr">
        <is>
          <t/>
        </is>
      </c>
      <c r="Z474" s="2" t="inlineStr">
        <is>
          <t>dictionary attack</t>
        </is>
      </c>
      <c r="AA474" s="2" t="inlineStr">
        <is>
          <t>3</t>
        </is>
      </c>
      <c r="AB474" s="2" t="inlineStr">
        <is>
          <t/>
        </is>
      </c>
      <c r="AC474" t="inlineStr">
        <is>
          <t>common form of password attack [ &lt;a href="/entry/result/3574991/all" id="ENTRY_TO_ENTRY_CONVERTER" target="_blank"&gt;IATE:3574991&lt;/a&gt; ] where an attacker seeks to identify a password that is an actual word which can be found in a dictionary by creating digests of common dictionary words as candidates and then comparing them against those in a stolen digest file</t>
        </is>
      </c>
      <c r="AD474" s="2" t="inlineStr">
        <is>
          <t>ataque de diccionario</t>
        </is>
      </c>
      <c r="AE474" s="2" t="inlineStr">
        <is>
          <t>3</t>
        </is>
      </c>
      <c r="AF474" s="2" t="inlineStr">
        <is>
          <t/>
        </is>
      </c>
      <c r="AG474" t="inlineStr">
        <is>
          <t>Ataque informático para intentar averiguar una contraseña de un ordenador o equipo probando todas las palabras del diccionario.</t>
        </is>
      </c>
      <c r="AH474" s="2" t="inlineStr">
        <is>
          <t>sõnastikrünne</t>
        </is>
      </c>
      <c r="AI474" s="2" t="inlineStr">
        <is>
          <t>3</t>
        </is>
      </c>
      <c r="AJ474" s="2" t="inlineStr">
        <is>
          <t/>
        </is>
      </c>
      <c r="AK474" t="inlineStr">
        <is>
          <t>jõurünne, mis parooli vm saladuse mõistatamiseks proovib mingist suurest ammendavast loendist võetud sõnu või nende kombinatsioone; võib sisaldada ettearvutust</t>
        </is>
      </c>
      <c r="AL474" s="2" t="inlineStr">
        <is>
          <t>sanakirjahyökkäys</t>
        </is>
      </c>
      <c r="AM474" s="2" t="inlineStr">
        <is>
          <t>3</t>
        </is>
      </c>
      <c r="AN474" s="2" t="inlineStr">
        <is>
          <t/>
        </is>
      </c>
      <c r="AO474" t="inlineStr">
        <is>
          <t>hyökkäys, jossa haetaan salasanaa kokeilemalla sanoja vuoron perään laajasta sanaluettelosta</t>
        </is>
      </c>
      <c r="AP474" s="2" t="inlineStr">
        <is>
          <t>attaque par dictionnaire</t>
        </is>
      </c>
      <c r="AQ474" s="2" t="inlineStr">
        <is>
          <t>3</t>
        </is>
      </c>
      <c r="AR474" s="2" t="inlineStr">
        <is>
          <t/>
        </is>
      </c>
      <c r="AS474" t="inlineStr">
        <is>
          <t>méthode utilisée en cryptoanalyse pour trouver un mot de passe ou une clé, consistant à tester les uns à la suite des autres, une série de mots de passe potentiels contenus dans un dictionnaire</t>
        </is>
      </c>
      <c r="AT474" s="2" t="inlineStr">
        <is>
          <t>ionsaí foclóra</t>
        </is>
      </c>
      <c r="AU474" s="2" t="inlineStr">
        <is>
          <t>3</t>
        </is>
      </c>
      <c r="AV474" s="2" t="inlineStr">
        <is>
          <t/>
        </is>
      </c>
      <c r="AW474" t="inlineStr">
        <is>
          <t/>
        </is>
      </c>
      <c r="AX474" s="2" t="inlineStr">
        <is>
          <t>napad rječnikom</t>
        </is>
      </c>
      <c r="AY474" s="2" t="inlineStr">
        <is>
          <t>3</t>
        </is>
      </c>
      <c r="AZ474" s="2" t="inlineStr">
        <is>
          <t/>
        </is>
      </c>
      <c r="BA474" t="inlineStr">
        <is>
          <t>tehnika za probijanje šifri ili autentikacije kod koje se
pokušava pronaći tražena zaporka ili tajni ključ uzastopnim isprobavanjem velikog broja riječi ili
kombinacija riječ</t>
        </is>
      </c>
      <c r="BB474" s="2" t="inlineStr">
        <is>
          <t>szótáralapú támadás|
szótáras támadás</t>
        </is>
      </c>
      <c r="BC474" s="2" t="inlineStr">
        <is>
          <t>3|
3</t>
        </is>
      </c>
      <c r="BD474" s="2" t="inlineStr">
        <is>
          <t xml:space="preserve">preferred|
</t>
        </is>
      </c>
      <c r="BE474" t="inlineStr">
        <is>
          <t>jelszavak, kulcsok feltörésére irányuló kísérlet, amely szótárak felhasználásával, teljes kipróbálás alapján igyekszik megállapítani a kulcsot, illetve a jelszót</t>
        </is>
      </c>
      <c r="BF474" s="2" t="inlineStr">
        <is>
          <t>attacco a dizionario|
attacco dizionario|
attacco con dizionario|
dictionary attack</t>
        </is>
      </c>
      <c r="BG474" s="2" t="inlineStr">
        <is>
          <t>3|
3|
3|
3</t>
        </is>
      </c>
      <c r="BH474" s="2" t="inlineStr">
        <is>
          <t xml:space="preserve">|
|
|
</t>
        </is>
      </c>
      <c r="BI474" t="inlineStr">
        <is>
          <t>metodo di appropriazione di password tramite il ricorso a elenchi (“dizionari”) di parole comuni, nomi propri e password già note provando tutte le voci in varie combinazioni finché si trova quella che funziona</t>
        </is>
      </c>
      <c r="BJ474" s="2" t="inlineStr">
        <is>
          <t>žodyninė ataka</t>
        </is>
      </c>
      <c r="BK474" s="2" t="inlineStr">
        <is>
          <t>3</t>
        </is>
      </c>
      <c r="BL474" s="2" t="inlineStr">
        <is>
          <t/>
        </is>
      </c>
      <c r="BM474" t="inlineStr">
        <is>
          <t>brutalioji ataka, vykdoma naudojant žodį (-ius) iš
žodyno, kurį gali sudaryti nutekinus duomenis ar pažeidus saugumą gauti
duomenys, dažnai naudojami 
slaptažodžiai, vartotojo vardai, raktai ir pan.</t>
        </is>
      </c>
      <c r="BN474" s="2" t="inlineStr">
        <is>
          <t>vārdnīcas pārlases uzbrukums</t>
        </is>
      </c>
      <c r="BO474" s="2" t="inlineStr">
        <is>
          <t>3</t>
        </is>
      </c>
      <c r="BP474" s="2" t="inlineStr">
        <is>
          <t/>
        </is>
      </c>
      <c r="BQ474" t="inlineStr">
        <is>
          <t/>
        </is>
      </c>
      <c r="BR474" s="2" t="inlineStr">
        <is>
          <t>attakk permezz ta' dizzjunarju</t>
        </is>
      </c>
      <c r="BS474" s="2" t="inlineStr">
        <is>
          <t>3</t>
        </is>
      </c>
      <c r="BT474" s="2" t="inlineStr">
        <is>
          <t/>
        </is>
      </c>
      <c r="BU474" t="inlineStr">
        <is>
          <t>forma komuni ta' attakk immirat lejn password [ &lt;a href="/entry/result/3574991/all" id="ENTRY_TO_ENTRY_CONVERTER" target="_blank"&gt;IATE:3574991&lt;/a&gt; ] fejn attakkant ifittex li jidentifika password li proprju tkun kelma li tista' tinsab f'dizzjunarju billi jinħolqu sommarji ta' kliem komuni ta' dizzjunarju bħala kandidati u mbagħad jitqabblu ma' dawk f'file ta' sommarji misruq</t>
        </is>
      </c>
      <c r="BV474" s="2" t="inlineStr">
        <is>
          <t>woordenboekaanval|
woordenlijstaanval</t>
        </is>
      </c>
      <c r="BW474" s="2" t="inlineStr">
        <is>
          <t>3|
3</t>
        </is>
      </c>
      <c r="BX474" s="2" t="inlineStr">
        <is>
          <t xml:space="preserve">|
</t>
        </is>
      </c>
      <c r="BY474" t="inlineStr">
        <is>
          <t>poging tot inbraak in een computersysteem door een groot aantal woorden uit een woordenboek als wachtwoord te proberen</t>
        </is>
      </c>
      <c r="BZ474" s="2" t="inlineStr">
        <is>
          <t>atak słownikowy</t>
        </is>
      </c>
      <c r="CA474" s="2" t="inlineStr">
        <is>
          <t>3</t>
        </is>
      </c>
      <c r="CB474" s="2" t="inlineStr">
        <is>
          <t/>
        </is>
      </c>
      <c r="CC474" t="inlineStr">
        <is>
          <t>próba złamania hasła przy wykorzystaniu obszernej listy możliwych haseł (słownika)</t>
        </is>
      </c>
      <c r="CD474" s="2" t="inlineStr">
        <is>
          <t>ataque por dicionário</t>
        </is>
      </c>
      <c r="CE474" s="2" t="inlineStr">
        <is>
          <t>3</t>
        </is>
      </c>
      <c r="CF474" s="2" t="inlineStr">
        <is>
          <t/>
        </is>
      </c>
      <c r="CG474" t="inlineStr">
        <is>
          <t/>
        </is>
      </c>
      <c r="CH474" s="2" t="inlineStr">
        <is>
          <t>atac de tip dicționar</t>
        </is>
      </c>
      <c r="CI474" s="2" t="inlineStr">
        <is>
          <t>3</t>
        </is>
      </c>
      <c r="CJ474" s="2" t="inlineStr">
        <is>
          <t/>
        </is>
      </c>
      <c r="CK474" t="inlineStr">
        <is>
          <t>modalitatea de a descoperi un cod sau de a trece cu succes printr-un proces de autentificare folosind o mare varietate de combinații alfabetice</t>
        </is>
      </c>
      <c r="CL474" s="2" t="inlineStr">
        <is>
          <t>slovníkový útok</t>
        </is>
      </c>
      <c r="CM474" s="2" t="inlineStr">
        <is>
          <t>3</t>
        </is>
      </c>
      <c r="CN474" s="2" t="inlineStr">
        <is>
          <t/>
        </is>
      </c>
      <c r="CO474" t="inlineStr">
        <is>
          <t>technika útoku na heslo pomocou známych slov z nejakého zoznamu známych alebo pravdepodobných slov</t>
        </is>
      </c>
      <c r="CP474" s="2" t="inlineStr">
        <is>
          <t>slovarski napad</t>
        </is>
      </c>
      <c r="CQ474" s="2" t="inlineStr">
        <is>
          <t>3</t>
        </is>
      </c>
      <c r="CR474" s="2" t="inlineStr">
        <is>
          <t/>
        </is>
      </c>
      <c r="CS474" t="inlineStr">
        <is>
          <t>napad s sistematičnim iskanjem gesla na podlagi besed, ki jih najdemo v slovarju</t>
        </is>
      </c>
      <c r="CT474" s="2" t="inlineStr">
        <is>
          <t>ordlisteattack</t>
        </is>
      </c>
      <c r="CU474" s="2" t="inlineStr">
        <is>
          <t>3</t>
        </is>
      </c>
      <c r="CV474" s="2" t="inlineStr">
        <is>
          <t/>
        </is>
      </c>
      <c r="CW474" t="inlineStr">
        <is>
          <t>försök att logga in på ett nät genom att testa en lång lista med sannolika lösen­­ord</t>
        </is>
      </c>
    </row>
    <row r="475">
      <c r="A475" s="1" t="str">
        <f>HYPERLINK("https://iate.europa.eu/entry/result/3574991/all", "3574991")</f>
        <v>3574991</v>
      </c>
      <c r="B475" t="inlineStr">
        <is>
          <t>LAW;EDUCATION AND COMMUNICATIONS</t>
        </is>
      </c>
      <c r="C475" t="inlineStr">
        <is>
          <t>LAW|criminal law;EDUCATION AND COMMUNICATIONS|information technology and data processing</t>
        </is>
      </c>
      <c r="D475" t="inlineStr">
        <is>
          <t>yes</t>
        </is>
      </c>
      <c r="E475" t="inlineStr">
        <is>
          <t/>
        </is>
      </c>
      <c r="F475" s="2" t="inlineStr">
        <is>
          <t>атака на парола</t>
        </is>
      </c>
      <c r="G475" s="2" t="inlineStr">
        <is>
          <t>3</t>
        </is>
      </c>
      <c r="H475" s="2" t="inlineStr">
        <is>
          <t/>
        </is>
      </c>
      <c r="I475" t="inlineStr">
        <is>
          <t/>
        </is>
      </c>
      <c r="J475" s="2" t="inlineStr">
        <is>
          <t>útok na heslo</t>
        </is>
      </c>
      <c r="K475" s="2" t="inlineStr">
        <is>
          <t>3</t>
        </is>
      </c>
      <c r="L475" s="2" t="inlineStr">
        <is>
          <t/>
        </is>
      </c>
      <c r="M475" t="inlineStr">
        <is>
          <t>kybernetický útok, jehož cílem je uhodnout heslo uživatele</t>
        </is>
      </c>
      <c r="N475" s="2" t="inlineStr">
        <is>
          <t>passwordangreb|
kodeordsangreb</t>
        </is>
      </c>
      <c r="O475" s="2" t="inlineStr">
        <is>
          <t>3|
3</t>
        </is>
      </c>
      <c r="P475" s="2" t="inlineStr">
        <is>
          <t xml:space="preserve">|
</t>
        </is>
      </c>
      <c r="Q475" t="inlineStr">
        <is>
          <t/>
        </is>
      </c>
      <c r="R475" s="2" t="inlineStr">
        <is>
          <t>Passwort-Angriff</t>
        </is>
      </c>
      <c r="S475" s="2" t="inlineStr">
        <is>
          <t>3</t>
        </is>
      </c>
      <c r="T475" s="2" t="inlineStr">
        <is>
          <t/>
        </is>
      </c>
      <c r="U475" t="inlineStr">
        <is>
          <t/>
        </is>
      </c>
      <c r="V475" s="2" t="inlineStr">
        <is>
          <t>επίθεση συνθηματικών</t>
        </is>
      </c>
      <c r="W475" s="2" t="inlineStr">
        <is>
          <t>3</t>
        </is>
      </c>
      <c r="X475" s="2" t="inlineStr">
        <is>
          <t/>
        </is>
      </c>
      <c r="Y475" t="inlineStr">
        <is>
          <t/>
        </is>
      </c>
      <c r="Z475" s="2" t="inlineStr">
        <is>
          <t>password attack</t>
        </is>
      </c>
      <c r="AA475" s="2" t="inlineStr">
        <is>
          <t>3</t>
        </is>
      </c>
      <c r="AB475" s="2" t="inlineStr">
        <is>
          <t/>
        </is>
      </c>
      <c r="AC475" t="inlineStr">
        <is>
          <t>cyber-attack [ &lt;a href="/entry/result/919510/all" id="ENTRY_TO_ENTRY_CONVERTER" target="_blank"&gt;IATE:919510&lt;/a&gt; ] where a third party intruder tries to gain access to an entity's computer systems by cracking a user password</t>
        </is>
      </c>
      <c r="AD475" s="2" t="inlineStr">
        <is>
          <t>ataque de contraseña</t>
        </is>
      </c>
      <c r="AE475" s="2" t="inlineStr">
        <is>
          <t>3</t>
        </is>
      </c>
      <c r="AF475" s="2" t="inlineStr">
        <is>
          <t/>
        </is>
      </c>
      <c r="AG475" t="inlineStr">
        <is>
          <t>Todo tipo de ataque informático cuyo objetivo sea la obtención de las contraseñas de un ordenador o equipo.</t>
        </is>
      </c>
      <c r="AH475" s="2" t="inlineStr">
        <is>
          <t>paroolirünne</t>
        </is>
      </c>
      <c r="AI475" s="2" t="inlineStr">
        <is>
          <t>3</t>
        </is>
      </c>
      <c r="AJ475" s="2" t="inlineStr">
        <is>
          <t/>
        </is>
      </c>
      <c r="AK475" t="inlineStr">
        <is>
          <t>parooli murdmist taotlev rünne</t>
        </is>
      </c>
      <c r="AL475" s="2" t="inlineStr">
        <is>
          <t>salasanahyökkäys</t>
        </is>
      </c>
      <c r="AM475" s="2" t="inlineStr">
        <is>
          <t>3</t>
        </is>
      </c>
      <c r="AN475" s="2" t="inlineStr">
        <is>
          <t/>
        </is>
      </c>
      <c r="AO475" t="inlineStr">
        <is>
          <t>hyökkäys, jossa kolmas osapuoli yrittää tunkeutua tietojärjestelmään murtamalla käyttäjän salasanan</t>
        </is>
      </c>
      <c r="AP475" s="2" t="inlineStr">
        <is>
          <t>attaque sur les mots de passe|
attaque de mot de passe</t>
        </is>
      </c>
      <c r="AQ475" s="2" t="inlineStr">
        <is>
          <t>2|
2</t>
        </is>
      </c>
      <c r="AR475" s="2" t="inlineStr">
        <is>
          <t xml:space="preserve">|
</t>
        </is>
      </c>
      <c r="AS475" t="inlineStr">
        <is>
          <t>méthode de piratage permettant, en essayant diverses combinaisons, de trouver le mot de passe d’un réseau ou d’un ordinateur</t>
        </is>
      </c>
      <c r="AT475" s="2" t="inlineStr">
        <is>
          <t>ionsaí pasfhocail</t>
        </is>
      </c>
      <c r="AU475" s="2" t="inlineStr">
        <is>
          <t>3</t>
        </is>
      </c>
      <c r="AV475" s="2" t="inlineStr">
        <is>
          <t/>
        </is>
      </c>
      <c r="AW475" t="inlineStr">
        <is>
          <t/>
        </is>
      </c>
      <c r="AX475" s="2" t="inlineStr">
        <is>
          <t>napad na lozinku</t>
        </is>
      </c>
      <c r="AY475" s="2" t="inlineStr">
        <is>
          <t>3</t>
        </is>
      </c>
      <c r="AZ475" s="2" t="inlineStr">
        <is>
          <t/>
        </is>
      </c>
      <c r="BA475" t="inlineStr">
        <is>
          <t/>
        </is>
      </c>
      <c r="BB475" s="2" t="inlineStr">
        <is>
          <t>jelszófeltöréses támadás</t>
        </is>
      </c>
      <c r="BC475" s="2" t="inlineStr">
        <is>
          <t>3</t>
        </is>
      </c>
      <c r="BD475" s="2" t="inlineStr">
        <is>
          <t/>
        </is>
      </c>
      <c r="BE475" t="inlineStr">
        <is>
          <t>olyan &lt;a href="https://iate.europa.eu/entry/result/919510/hu" target="_blank"&gt;kibertámadás&lt;time datetime="2019. 10. 31."&gt; (2019. 10. 31.)&lt;/time&gt;&lt;/a&gt;, amely során a behatoló valamely felhasználó jelszavának feltörésével próbál bejutni a számítógépes hálózatra</t>
        </is>
      </c>
      <c r="BF475" s="2" t="inlineStr">
        <is>
          <t>attacco di tipo password cracking|
password cracking</t>
        </is>
      </c>
      <c r="BG475" s="2" t="inlineStr">
        <is>
          <t>3|
3</t>
        </is>
      </c>
      <c r="BH475" s="2" t="inlineStr">
        <is>
          <t xml:space="preserve">|
</t>
        </is>
      </c>
      <c r="BI475" t="inlineStr">
        <is>
          <t>processo di recupero delle password da informazioni che sono state immagazzinate o trasmesse da un sistema informatico, spesso tentando tutte le possibili combinazioni di caratteri, e confrontandole con un hash crittografico della password</t>
        </is>
      </c>
      <c r="BJ475" s="2" t="inlineStr">
        <is>
          <t>slaptažodžio ataka</t>
        </is>
      </c>
      <c r="BK475" s="2" t="inlineStr">
        <is>
          <t>3</t>
        </is>
      </c>
      <c r="BL475" s="2" t="inlineStr">
        <is>
          <t/>
        </is>
      </c>
      <c r="BM475" t="inlineStr">
        <is>
          <t>kibernetinė ataka, kuria bandoma atspėti vartotojo
slaptažodį</t>
        </is>
      </c>
      <c r="BN475" s="2" t="inlineStr">
        <is>
          <t>paroles uzlaušanas uzbrukums</t>
        </is>
      </c>
      <c r="BO475" s="2" t="inlineStr">
        <is>
          <t>2</t>
        </is>
      </c>
      <c r="BP475" s="2" t="inlineStr">
        <is>
          <t/>
        </is>
      </c>
      <c r="BQ475" t="inlineStr">
        <is>
          <t/>
        </is>
      </c>
      <c r="BR475" s="2" t="inlineStr">
        <is>
          <t>attakk immirat lejn password</t>
        </is>
      </c>
      <c r="BS475" s="2" t="inlineStr">
        <is>
          <t>3</t>
        </is>
      </c>
      <c r="BT475" s="2" t="inlineStr">
        <is>
          <t/>
        </is>
      </c>
      <c r="BU475" t="inlineStr">
        <is>
          <t>ċiberattakk fejn parti terza deffiesa tipprova tikseb aċċess għas-sistemi tal-kompjuters tal-entità billi tikkrekkja l-password ta' utent</t>
        </is>
      </c>
      <c r="BV475" s="2" t="inlineStr">
        <is>
          <t>wachtwoordaanval</t>
        </is>
      </c>
      <c r="BW475" s="2" t="inlineStr">
        <is>
          <t>3</t>
        </is>
      </c>
      <c r="BX475" s="2" t="inlineStr">
        <is>
          <t/>
        </is>
      </c>
      <c r="BY475" t="inlineStr">
        <is>
          <t>cyberaanval waarbij een indringer tracht door het achterhalen van een gebruikerswachtwoord toegang te krijgen tot een computersysteem</t>
        </is>
      </c>
      <c r="BZ475" s="2" t="inlineStr">
        <is>
          <t>atak na hasło</t>
        </is>
      </c>
      <c r="CA475" s="2" t="inlineStr">
        <is>
          <t>3</t>
        </is>
      </c>
      <c r="CB475" s="2" t="inlineStr">
        <is>
          <t/>
        </is>
      </c>
      <c r="CC475" t="inlineStr">
        <is>
          <t/>
        </is>
      </c>
      <c r="CD475" s="2" t="inlineStr">
        <is>
          <t>ataque de palavra-passe</t>
        </is>
      </c>
      <c r="CE475" s="2" t="inlineStr">
        <is>
          <t>3</t>
        </is>
      </c>
      <c r="CF475" s="2" t="inlineStr">
        <is>
          <t/>
        </is>
      </c>
      <c r="CG475" t="inlineStr">
        <is>
          <t>Ciberataque em que um invasor tenta obter acesso ao sistema informático de uma entidade descobrindo palavras-passe.</t>
        </is>
      </c>
      <c r="CH475" s="2" t="inlineStr">
        <is>
          <t>atac asupra parolei</t>
        </is>
      </c>
      <c r="CI475" s="2" t="inlineStr">
        <is>
          <t>3</t>
        </is>
      </c>
      <c r="CJ475" s="2" t="inlineStr">
        <is>
          <t/>
        </is>
      </c>
      <c r="CK475" t="inlineStr">
        <is>
          <t/>
        </is>
      </c>
      <c r="CL475" s="2" t="inlineStr">
        <is>
          <t>útok s cieľom získania hesla</t>
        </is>
      </c>
      <c r="CM475" s="2" t="inlineStr">
        <is>
          <t>3</t>
        </is>
      </c>
      <c r="CN475" s="2" t="inlineStr">
        <is>
          <t/>
        </is>
      </c>
      <c r="CO475" t="inlineStr">
        <is>
          <t>kybernetický útok, pri ktorom sa hacker snaží zistiť heslo používateľa</t>
        </is>
      </c>
      <c r="CP475" s="2" t="inlineStr">
        <is>
          <t>napad na geslo</t>
        </is>
      </c>
      <c r="CQ475" s="2" t="inlineStr">
        <is>
          <t>3</t>
        </is>
      </c>
      <c r="CR475" s="2" t="inlineStr">
        <is>
          <t/>
        </is>
      </c>
      <c r="CS475" t="inlineStr">
        <is>
          <t/>
        </is>
      </c>
      <c r="CT475" s="2" t="inlineStr">
        <is>
          <t>lösenordsattack</t>
        </is>
      </c>
      <c r="CU475" s="2" t="inlineStr">
        <is>
          <t>3</t>
        </is>
      </c>
      <c r="CV475" s="2" t="inlineStr">
        <is>
          <t/>
        </is>
      </c>
      <c r="CW475" t="inlineStr">
        <is>
          <t/>
        </is>
      </c>
    </row>
    <row r="476">
      <c r="A476" s="1" t="str">
        <f>HYPERLINK("https://iate.europa.eu/entry/result/3575041/all", "3575041")</f>
        <v>3575041</v>
      </c>
      <c r="B476" t="inlineStr">
        <is>
          <t>EDUCATION AND COMMUNICATIONS</t>
        </is>
      </c>
      <c r="C476" t="inlineStr">
        <is>
          <t>EDUCATION AND COMMUNICATIONS|information technology and data processing</t>
        </is>
      </c>
      <c r="D476" t="inlineStr">
        <is>
          <t>yes</t>
        </is>
      </c>
      <c r="E476" t="inlineStr">
        <is>
          <t/>
        </is>
      </c>
      <c r="F476" s="2" t="inlineStr">
        <is>
          <t>тролска ферма</t>
        </is>
      </c>
      <c r="G476" s="2" t="inlineStr">
        <is>
          <t>3</t>
        </is>
      </c>
      <c r="H476" s="2" t="inlineStr">
        <is>
          <t/>
        </is>
      </c>
      <c r="I476" t="inlineStr">
        <is>
          <t/>
        </is>
      </c>
      <c r="J476" s="2" t="inlineStr">
        <is>
          <t>farma trollů</t>
        </is>
      </c>
      <c r="K476" s="2" t="inlineStr">
        <is>
          <t>3</t>
        </is>
      </c>
      <c r="L476" s="2" t="inlineStr">
        <is>
          <t/>
        </is>
      </c>
      <c r="M476" t="inlineStr">
        <is>
          <t>skupina osob podporovaných státem nebo určitým subjektem, která pro dosažení konkrétního cíle šíří nepravdivé informace nebo nenávistné příspěvky na internetu</t>
        </is>
      </c>
      <c r="N476" s="2" t="inlineStr">
        <is>
          <t>troldefarm|
troll farm</t>
        </is>
      </c>
      <c r="O476" s="2" t="inlineStr">
        <is>
          <t>3|
3</t>
        </is>
      </c>
      <c r="P476" s="2" t="inlineStr">
        <is>
          <t xml:space="preserve">|
</t>
        </is>
      </c>
      <c r="Q476" t="inlineStr">
        <is>
          <t>organisation eller samling af flere trolls, der arbejder koordineret på at sprede rygter og falske nyheder og starte hidsige diskussioner</t>
        </is>
      </c>
      <c r="R476" s="2" t="inlineStr">
        <is>
          <t>Troll-Farm</t>
        </is>
      </c>
      <c r="S476" s="2" t="inlineStr">
        <is>
          <t>3</t>
        </is>
      </c>
      <c r="T476" s="2" t="inlineStr">
        <is>
          <t/>
        </is>
      </c>
      <c r="U476" t="inlineStr">
        <is>
          <t/>
        </is>
      </c>
      <c r="V476" s="2" t="inlineStr">
        <is>
          <t>φάρμα τρολ</t>
        </is>
      </c>
      <c r="W476" s="2" t="inlineStr">
        <is>
          <t>3</t>
        </is>
      </c>
      <c r="X476" s="2" t="inlineStr">
        <is>
          <t/>
        </is>
      </c>
      <c r="Y476" t="inlineStr">
        <is>
          <t>φάρμα δημιουργίας ψεύτικων προφίλ που μπαίνουν σε online συζητήσεις για να προκαλέσουν αντιδράσεις</t>
        </is>
      </c>
      <c r="Z476" s="2" t="inlineStr">
        <is>
          <t>troll farm|
troll factory|
troll army</t>
        </is>
      </c>
      <c r="AA476" s="2" t="inlineStr">
        <is>
          <t>3|
3|
1</t>
        </is>
      </c>
      <c r="AB476" s="2" t="inlineStr">
        <is>
          <t xml:space="preserve">|
|
</t>
        </is>
      </c>
      <c r="AC476" t="inlineStr">
        <is>
          <t>organisation whose employees or members attempt to create conflict and disruption in an online community by posting deliberately inflammatory or provocative comments</t>
        </is>
      </c>
      <c r="AD476" s="2" t="inlineStr">
        <is>
          <t>granja de trolls|
granja de troles|
ejército de troles</t>
        </is>
      </c>
      <c r="AE476" s="2" t="inlineStr">
        <is>
          <t>3|
3|
3</t>
        </is>
      </c>
      <c r="AF476" s="2" t="inlineStr">
        <is>
          <t xml:space="preserve">|
preferred|
</t>
        </is>
      </c>
      <c r="AG476" t="inlineStr">
        <is>
          <t>Grupo organizado de troles [ &lt;a href="/entry/result/3551069/all" id="ENTRY_TO_ENTRY_CONVERTER" target="_blank"&gt;IATE:3551069&lt;/a&gt; ] que se dedica a difundir en las redes noticias falsas o comentarios injuriosos, o a fabricar falsas polémicas que sirvan de cortina de humo para favorecer los intereses concretos de un grupo de presión, de una organización o de un Estado que lo ha creado o que lo mantiene.</t>
        </is>
      </c>
      <c r="AH476" s="2" t="inlineStr">
        <is>
          <t>trollifarm|
trollivabrik</t>
        </is>
      </c>
      <c r="AI476" s="2" t="inlineStr">
        <is>
          <t>3|
3</t>
        </is>
      </c>
      <c r="AJ476" s="2" t="inlineStr">
        <is>
          <t>|
preferred</t>
        </is>
      </c>
      <c r="AK476" t="inlineStr">
        <is>
          <t/>
        </is>
      </c>
      <c r="AL476" s="2" t="inlineStr">
        <is>
          <t>trollifarmi|
trollitehdas</t>
        </is>
      </c>
      <c r="AM476" s="2" t="inlineStr">
        <is>
          <t>3|
3</t>
        </is>
      </c>
      <c r="AN476" s="2" t="inlineStr">
        <is>
          <t xml:space="preserve">|
</t>
        </is>
      </c>
      <c r="AO476" t="inlineStr">
        <is>
          <t>järjestö, jonka työntekijät tai jäsenet pyrkivät aiheuttamaan konflikteja ja häiriöitä verkkoyhteisössä julkaisemalla tarkoituksella loukkaavia tai provokatiivisia kommentteja</t>
        </is>
      </c>
      <c r="AP476" s="2" t="inlineStr">
        <is>
          <t>usine à trolls|
ferme à trolls</t>
        </is>
      </c>
      <c r="AQ476" s="2" t="inlineStr">
        <is>
          <t>3|
2</t>
        </is>
      </c>
      <c r="AR476" s="2" t="inlineStr">
        <is>
          <t xml:space="preserve">|
</t>
        </is>
      </c>
      <c r="AS476" t="inlineStr">
        <is>
          <t>entreprise de propagande qui contrôle de nombreux comptes utilisateurs en ligne dans le but de simuler des mouvements de masse, la tactique visant à submerger le Net d'informations fausses semant la paranoïa, tout en créant une atmosphère haineuse et agressive</t>
        </is>
      </c>
      <c r="AT476" s="2" t="inlineStr">
        <is>
          <t>feirm throllála</t>
        </is>
      </c>
      <c r="AU476" s="2" t="inlineStr">
        <is>
          <t>3</t>
        </is>
      </c>
      <c r="AV476" s="2" t="inlineStr">
        <is>
          <t/>
        </is>
      </c>
      <c r="AW476" t="inlineStr">
        <is>
          <t/>
        </is>
      </c>
      <c r="AX476" s="2" t="inlineStr">
        <is>
          <t>farma trolova|
tvornica trolova</t>
        </is>
      </c>
      <c r="AY476" s="2" t="inlineStr">
        <is>
          <t>3|
3</t>
        </is>
      </c>
      <c r="AZ476" s="2" t="inlineStr">
        <is>
          <t xml:space="preserve">|
</t>
        </is>
      </c>
      <c r="BA476" t="inlineStr">
        <is>
          <t/>
        </is>
      </c>
      <c r="BB476" s="2" t="inlineStr">
        <is>
          <t>trollgyár|
trollhadsereg|
trollfarm</t>
        </is>
      </c>
      <c r="BC476" s="2" t="inlineStr">
        <is>
          <t>3|
3|
3</t>
        </is>
      </c>
      <c r="BD476" s="2" t="inlineStr">
        <is>
          <t xml:space="preserve">|
|
</t>
        </is>
      </c>
      <c r="BE476" t="inlineStr">
        <is>
          <t>olyan szervezet vagy csoport, amelynek alkalmazottai és tagjai hamis közösségimédia-profilok segítségével álhíreket terjesztenek, ezzel generálva konfliktust és széthúzást, valamint befolyásolva a közvéleményt</t>
        </is>
      </c>
      <c r="BF476" s="2" t="inlineStr">
        <is>
          <t>troll farm</t>
        </is>
      </c>
      <c r="BG476" s="2" t="inlineStr">
        <is>
          <t>3</t>
        </is>
      </c>
      <c r="BH476" s="2" t="inlineStr">
        <is>
          <t/>
        </is>
      </c>
      <c r="BI476" t="inlineStr">
        <is>
          <t>organizzazione che coordina le azioni dei &lt;a href="https://iate.europa.eu/entry/result/3551069/it" target="_blank"&gt;troll&lt;/a&gt;, appositamente nata per creare conflitti nelle community</t>
        </is>
      </c>
      <c r="BJ476" s="2" t="inlineStr">
        <is>
          <t>trolių fabrikas</t>
        </is>
      </c>
      <c r="BK476" s="2" t="inlineStr">
        <is>
          <t>3</t>
        </is>
      </c>
      <c r="BL476" s="2" t="inlineStr">
        <is>
          <t/>
        </is>
      </c>
      <c r="BM476" t="inlineStr">
        <is>
          <t>organizacija, sukurta dezinformacijai viešai
skleisti, propagandiniams ir konfliktus provokuojantiems pranešimams publikuoti</t>
        </is>
      </c>
      <c r="BN476" s="2" t="inlineStr">
        <is>
          <t>troļļu ferma</t>
        </is>
      </c>
      <c r="BO476" s="2" t="inlineStr">
        <is>
          <t>2</t>
        </is>
      </c>
      <c r="BP476" s="2" t="inlineStr">
        <is>
          <t/>
        </is>
      </c>
      <c r="BQ476" t="inlineStr">
        <is>
          <t/>
        </is>
      </c>
      <c r="BR476" s="2" t="inlineStr">
        <is>
          <t>fabbrika tat-trolls</t>
        </is>
      </c>
      <c r="BS476" s="2" t="inlineStr">
        <is>
          <t>3</t>
        </is>
      </c>
      <c r="BT476" s="2" t="inlineStr">
        <is>
          <t/>
        </is>
      </c>
      <c r="BU476" t="inlineStr">
        <is>
          <t>organizzazzjoni li fiha l-impjegati jew il-membri tagħha jippruvaw joħolqu kunflitt u tħarbit f'komunità online billi jippostjaw intenzjonalment kummenti xewwiexa jew provokattivi</t>
        </is>
      </c>
      <c r="BV476" s="2" t="inlineStr">
        <is>
          <t>trollenboerderij|
trollenfabriek</t>
        </is>
      </c>
      <c r="BW476" s="2" t="inlineStr">
        <is>
          <t>3|
3</t>
        </is>
      </c>
      <c r="BX476" s="2" t="inlineStr">
        <is>
          <t xml:space="preserve">|
</t>
        </is>
      </c>
      <c r="BY476" t="inlineStr">
        <is>
          <t>organisatie die tracht binnen een samenleving of onlinegemeenschap tweedracht te zaaien en conflicten aan te wakkeren door op internet provocerende of disruptieve berichten te plaatsen, nepnieuws te verspreiden, bedreigingen te uiten e.d.</t>
        </is>
      </c>
      <c r="BZ476" s="2" t="inlineStr">
        <is>
          <t>farma trolli</t>
        </is>
      </c>
      <c r="CA476" s="2" t="inlineStr">
        <is>
          <t>3</t>
        </is>
      </c>
      <c r="CB476" s="2" t="inlineStr">
        <is>
          <t/>
        </is>
      </c>
      <c r="CC476" t="inlineStr">
        <is>
          <t/>
        </is>
      </c>
      <c r="CD476" s="2" t="inlineStr">
        <is>
          <t>fábrica de troles</t>
        </is>
      </c>
      <c r="CE476" s="2" t="inlineStr">
        <is>
          <t>3</t>
        </is>
      </c>
      <c r="CF476" s="2" t="inlineStr">
        <is>
          <t/>
        </is>
      </c>
      <c r="CG476" t="inlineStr">
        <is>
          <t>Organização cujos funcionários ou membros tentam criar conflito e interrupção numa comunidade na Internet postando comentários deliberadamente inflamatórios ou provocativos.</t>
        </is>
      </c>
      <c r="CH476" s="2" t="inlineStr">
        <is>
          <t>troll farm|
fermă de troli</t>
        </is>
      </c>
      <c r="CI476" s="2" t="inlineStr">
        <is>
          <t>3|
3</t>
        </is>
      </c>
      <c r="CJ476" s="2" t="inlineStr">
        <is>
          <t xml:space="preserve">|
</t>
        </is>
      </c>
      <c r="CK476" t="inlineStr">
        <is>
          <t/>
        </is>
      </c>
      <c r="CL476" s="2" t="inlineStr">
        <is>
          <t>továreň trollov|
trollia farma</t>
        </is>
      </c>
      <c r="CM476" s="2" t="inlineStr">
        <is>
          <t>3|
3</t>
        </is>
      </c>
      <c r="CN476" s="2" t="inlineStr">
        <is>
          <t xml:space="preserve">|
</t>
        </is>
      </c>
      <c r="CO476" t="inlineStr">
        <is>
          <t>organizácia, ktorej zamestnanci alebo členovia sa snažia vytvoriť konflikt a nezhody tým, že šíria nenávistné alebo provokatívne komentáre na internete</t>
        </is>
      </c>
      <c r="CP476" s="2" t="inlineStr">
        <is>
          <t>trolarna</t>
        </is>
      </c>
      <c r="CQ476" s="2" t="inlineStr">
        <is>
          <t>3</t>
        </is>
      </c>
      <c r="CR476" s="2" t="inlineStr">
        <is>
          <t/>
        </is>
      </c>
      <c r="CS476" t="inlineStr">
        <is>
          <t>organizacija, ki na spletu objavlja neresnične zapise in s tem skuša vplivati na javno mnenje</t>
        </is>
      </c>
      <c r="CT476" s="2" t="inlineStr">
        <is>
          <t>trollfabrik</t>
        </is>
      </c>
      <c r="CU476" s="2" t="inlineStr">
        <is>
          <t>3</t>
        </is>
      </c>
      <c r="CV476" s="2" t="inlineStr">
        <is>
          <t/>
        </is>
      </c>
      <c r="CW476" t="inlineStr">
        <is>
          <t>grupp eller organisation vars medlemmar eller anställda har till uppgift att sprida falska, vilse­led­ande eller provocerance påstå­enden på internet</t>
        </is>
      </c>
    </row>
    <row r="477">
      <c r="A477" s="1" t="str">
        <f>HYPERLINK("https://iate.europa.eu/entry/result/3578294/all", "3578294")</f>
        <v>3578294</v>
      </c>
      <c r="B477" t="inlineStr">
        <is>
          <t>EDUCATION AND COMMUNICATIONS</t>
        </is>
      </c>
      <c r="C477" t="inlineStr">
        <is>
          <t>EDUCATION AND COMMUNICATIONS|information technology and data processing</t>
        </is>
      </c>
      <c r="D477" t="inlineStr">
        <is>
          <t>yes</t>
        </is>
      </c>
      <c r="E477" t="inlineStr">
        <is>
          <t/>
        </is>
      </c>
      <c r="F477" s="2" t="inlineStr">
        <is>
          <t>бял списък</t>
        </is>
      </c>
      <c r="G477" s="2" t="inlineStr">
        <is>
          <t>3</t>
        </is>
      </c>
      <c r="H477" s="2" t="inlineStr">
        <is>
          <t/>
        </is>
      </c>
      <c r="I477" t="inlineStr">
        <is>
          <t/>
        </is>
      </c>
      <c r="J477" s="2" t="inlineStr">
        <is>
          <t>bílá listina</t>
        </is>
      </c>
      <c r="K477" s="2" t="inlineStr">
        <is>
          <t>3</t>
        </is>
      </c>
      <c r="L477" s="2" t="inlineStr">
        <is>
          <t/>
        </is>
      </c>
      <c r="M477" t="inlineStr">
        <is>
          <t>v informatice označení pro seznam obsahující něco povoleného</t>
        </is>
      </c>
      <c r="N477" s="2" t="inlineStr">
        <is>
          <t>hvidliste|
positivliste</t>
        </is>
      </c>
      <c r="O477" s="2" t="inlineStr">
        <is>
          <t>3|
3</t>
        </is>
      </c>
      <c r="P477" s="2" t="inlineStr">
        <is>
          <t xml:space="preserve">|
</t>
        </is>
      </c>
      <c r="Q477" t="inlineStr">
        <is>
          <t/>
        </is>
      </c>
      <c r="R477" s="2" t="inlineStr">
        <is>
          <t>Whitelist</t>
        </is>
      </c>
      <c r="S477" s="2" t="inlineStr">
        <is>
          <t>3</t>
        </is>
      </c>
      <c r="T477" s="2" t="inlineStr">
        <is>
          <t/>
        </is>
      </c>
      <c r="U477" t="inlineStr">
        <is>
          <t>Content-Filter-Liste, auf der die Einträge von Adressen stehen, die explizit zugelassen werden sollen</t>
        </is>
      </c>
      <c r="V477" s="2" t="inlineStr">
        <is>
          <t>λευκή λίστα</t>
        </is>
      </c>
      <c r="W477" s="2" t="inlineStr">
        <is>
          <t>3</t>
        </is>
      </c>
      <c r="X477" s="2" t="inlineStr">
        <is>
          <t/>
        </is>
      </c>
      <c r="Y477" t="inlineStr">
        <is>
          <t/>
        </is>
      </c>
      <c r="Z477" s="2" t="inlineStr">
        <is>
          <t>whitelist</t>
        </is>
      </c>
      <c r="AA477" s="2" t="inlineStr">
        <is>
          <t>3</t>
        </is>
      </c>
      <c r="AB477" s="2" t="inlineStr">
        <is>
          <t/>
        </is>
      </c>
      <c r="AC477" t="inlineStr">
        <is>
          <t>list of entities that are considered trustworthy and are granted access or privileges</t>
        </is>
      </c>
      <c r="AD477" s="2" t="inlineStr">
        <is>
          <t>lista blanca</t>
        </is>
      </c>
      <c r="AE477" s="2" t="inlineStr">
        <is>
          <t>3</t>
        </is>
      </c>
      <c r="AF477" s="2" t="inlineStr">
        <is>
          <t/>
        </is>
      </c>
      <c r="AG477" t="inlineStr">
        <is>
          <t>Relación de elementos que se sabe positivamente que son aceptables en un sistema.</t>
        </is>
      </c>
      <c r="AH477" s="2" t="inlineStr">
        <is>
          <t>valge nimekiri</t>
        </is>
      </c>
      <c r="AI477" s="2" t="inlineStr">
        <is>
          <t>3</t>
        </is>
      </c>
      <c r="AJ477" s="2" t="inlineStr">
        <is>
          <t/>
        </is>
      </c>
      <c r="AK477" t="inlineStr">
        <is>
          <t>filtreerimise või pääsu reguleerimise vahend: 
&lt;div&gt;
 - musta nimekirja vastand&lt;/div&gt; 
&lt;div&gt;
 - loetleb ainult lubatavaid&lt;/div&gt; 
&lt;div&gt;
 ------ meilisaatjaid&lt;/div&gt; 
&lt;div&gt;
 ------ ressursse&lt;/div&gt; 
&lt;div&gt;
 ------ programme&lt;/div&gt; 
&lt;div&gt;
 ------ väärtusi &lt;/div&gt; 
&lt;div&gt;
 ------ vm olemeid&lt;/div&gt; 
&lt;div&gt;
 - võimaldades tõkestada kõik muud&lt;/div&gt;</t>
        </is>
      </c>
      <c r="AL477" s="2" t="inlineStr">
        <is>
          <t>valkoinen lista</t>
        </is>
      </c>
      <c r="AM477" s="2" t="inlineStr">
        <is>
          <t>3</t>
        </is>
      </c>
      <c r="AN477" s="2" t="inlineStr">
        <is>
          <t/>
        </is>
      </c>
      <c r="AO477" t="inlineStr">
        <is>
          <t>poikkeusluettelo, jonka perusteella voidaan tunnistaa turvallisiksi/ongelmattomiksi tiedetyt vaihtoehdot</t>
        </is>
      </c>
      <c r="AP477" s="2" t="inlineStr">
        <is>
          <t>liste blanche</t>
        </is>
      </c>
      <c r="AQ477" s="2" t="inlineStr">
        <is>
          <t>2</t>
        </is>
      </c>
      <c r="AR477" s="2" t="inlineStr">
        <is>
          <t/>
        </is>
      </c>
      <c r="AS477" t="inlineStr">
        <is>
          <t>ensemble d’entités (personnes, comptes, machines…) auxquels on attribue un niveau de liberté ou de confiance maximum dans un système particulier, en opposition à une liste noire (laquelle définit un état de bannissement, d‘interdiction pour ses membres)</t>
        </is>
      </c>
      <c r="AT477" s="2" t="inlineStr">
        <is>
          <t>geal-liosta</t>
        </is>
      </c>
      <c r="AU477" s="2" t="inlineStr">
        <is>
          <t>3</t>
        </is>
      </c>
      <c r="AV477" s="2" t="inlineStr">
        <is>
          <t/>
        </is>
      </c>
      <c r="AW477" t="inlineStr">
        <is>
          <t/>
        </is>
      </c>
      <c r="AX477" s="2" t="inlineStr">
        <is>
          <t>bijela lista</t>
        </is>
      </c>
      <c r="AY477" s="2" t="inlineStr">
        <is>
          <t>3</t>
        </is>
      </c>
      <c r="AZ477" s="2" t="inlineStr">
        <is>
          <t/>
        </is>
      </c>
      <c r="BA477" t="inlineStr">
        <is>
          <t/>
        </is>
      </c>
      <c r="BB477" s="2" t="inlineStr">
        <is>
          <t>engedélyezőlista</t>
        </is>
      </c>
      <c r="BC477" s="2" t="inlineStr">
        <is>
          <t>3</t>
        </is>
      </c>
      <c r="BD477" s="2" t="inlineStr">
        <is>
          <t/>
        </is>
      </c>
      <c r="BE477" t="inlineStr">
        <is>
          <t>elfogadott elemek vagy hozzáférési engedéllyel rendelkező személyek listája</t>
        </is>
      </c>
      <c r="BF477" s="2" t="inlineStr">
        <is>
          <t>lista bianca|
white list</t>
        </is>
      </c>
      <c r="BG477" s="2" t="inlineStr">
        <is>
          <t>3|
3</t>
        </is>
      </c>
      <c r="BH477" s="2" t="inlineStr">
        <is>
          <t xml:space="preserve">|
</t>
        </is>
      </c>
      <c r="BI477" t="inlineStr">
        <is>
          <t>lista di utenti cui è concesso l'accesso al servizio</t>
        </is>
      </c>
      <c r="BJ477" s="2" t="inlineStr">
        <is>
          <t>baltasis sąrašas</t>
        </is>
      </c>
      <c r="BK477" s="2" t="inlineStr">
        <is>
          <t>3</t>
        </is>
      </c>
      <c r="BL477" s="2" t="inlineStr">
        <is>
          <t/>
        </is>
      </c>
      <c r="BM477" t="inlineStr">
        <is>
          <t>sąrašas patikimų elektroninio pašto adresų, svetainių, interneto sričių arba kompiuterių adresų</t>
        </is>
      </c>
      <c r="BN477" s="2" t="inlineStr">
        <is>
          <t>baltais saraksts</t>
        </is>
      </c>
      <c r="BO477" s="2" t="inlineStr">
        <is>
          <t>2</t>
        </is>
      </c>
      <c r="BP477" s="2" t="inlineStr">
        <is>
          <t/>
        </is>
      </c>
      <c r="BQ477" t="inlineStr">
        <is>
          <t/>
        </is>
      </c>
      <c r="BR477" s="2" t="inlineStr">
        <is>
          <t>whitelist</t>
        </is>
      </c>
      <c r="BS477" s="2" t="inlineStr">
        <is>
          <t>3</t>
        </is>
      </c>
      <c r="BT477" s="2" t="inlineStr">
        <is>
          <t/>
        </is>
      </c>
      <c r="BU477" t="inlineStr">
        <is>
          <t>lista ta' entitajiet li jitqiesu affidabbli u li jingħataw aċċess jew privileġġi</t>
        </is>
      </c>
      <c r="BV477" s="2" t="inlineStr">
        <is>
          <t>witte lijst|
whitelist</t>
        </is>
      </c>
      <c r="BW477" s="2" t="inlineStr">
        <is>
          <t>3|
3</t>
        </is>
      </c>
      <c r="BX477" s="2" t="inlineStr">
        <is>
          <t xml:space="preserve">|
</t>
        </is>
      </c>
      <c r="BY477" t="inlineStr">
        <is>
          <t>lijst met entiteiten (bv. e-mailservers, gebruikers, IP-adressen, applicaties) die als betrouwbaar genoeg worden beschouwd om toegang of bepaalde rechten te krijgen</t>
        </is>
      </c>
      <c r="BZ477" s="2" t="inlineStr">
        <is>
          <t>biała lista</t>
        </is>
      </c>
      <c r="CA477" s="2" t="inlineStr">
        <is>
          <t>3</t>
        </is>
      </c>
      <c r="CB477" s="2" t="inlineStr">
        <is>
          <t/>
        </is>
      </c>
      <c r="CC477" t="inlineStr">
        <is>
          <t/>
        </is>
      </c>
      <c r="CD477" s="2" t="inlineStr">
        <is>
          <t>lista branca</t>
        </is>
      </c>
      <c r="CE477" s="2" t="inlineStr">
        <is>
          <t>3</t>
        </is>
      </c>
      <c r="CF477" s="2" t="inlineStr">
        <is>
          <t/>
        </is>
      </c>
      <c r="CG477" t="inlineStr">
        <is>
          <t/>
        </is>
      </c>
      <c r="CH477" s="2" t="inlineStr">
        <is>
          <t>lista albă</t>
        </is>
      </c>
      <c r="CI477" s="2" t="inlineStr">
        <is>
          <t>3</t>
        </is>
      </c>
      <c r="CJ477" s="2" t="inlineStr">
        <is>
          <t/>
        </is>
      </c>
      <c r="CK477" t="inlineStr">
        <is>
          <t/>
        </is>
      </c>
      <c r="CL477" s="2" t="inlineStr">
        <is>
          <t>biela listina|
&lt;i&gt;whitelist&lt;/i&gt;</t>
        </is>
      </c>
      <c r="CM477" s="2" t="inlineStr">
        <is>
          <t>3|
3</t>
        </is>
      </c>
      <c r="CN477" s="2" t="inlineStr">
        <is>
          <t xml:space="preserve">|
</t>
        </is>
      </c>
      <c r="CO477" t="inlineStr">
        <is>
          <t>zoznam entít, pre ktoré sú poskytované zvláštne privilégiá, servis alebo prístup</t>
        </is>
      </c>
      <c r="CP477" s="2" t="inlineStr">
        <is>
          <t>beli seznam</t>
        </is>
      </c>
      <c r="CQ477" s="2" t="inlineStr">
        <is>
          <t>3</t>
        </is>
      </c>
      <c r="CR477" s="2" t="inlineStr">
        <is>
          <t/>
        </is>
      </c>
      <c r="CS477" t="inlineStr">
        <is>
          <t>seznam, ki eksplicitno našteva elemente, ki imajo dostop do želenega cilja (npr. elektronsko sporočilo prispe v elektronski predal prejemnika); nasprotje 
&lt;i&gt;črnega seznama&lt;/i&gt;</t>
        </is>
      </c>
      <c r="CT477" s="2" t="inlineStr">
        <is>
          <t>vitlista|
vit lista</t>
        </is>
      </c>
      <c r="CU477" s="2" t="inlineStr">
        <is>
          <t>3|
3</t>
        </is>
      </c>
      <c r="CV477" s="2" t="inlineStr">
        <is>
          <t xml:space="preserve">|
</t>
        </is>
      </c>
      <c r="CW477" t="inlineStr">
        <is>
          <t/>
        </is>
      </c>
    </row>
    <row r="478">
      <c r="A478" s="1" t="str">
        <f>HYPERLINK("https://iate.europa.eu/entry/result/3581547/all", "3581547")</f>
        <v>3581547</v>
      </c>
      <c r="B478" t="inlineStr">
        <is>
          <t>EDUCATION AND COMMUNICATIONS</t>
        </is>
      </c>
      <c r="C478" t="inlineStr">
        <is>
          <t>EDUCATION AND COMMUNICATIONS|information technology and data processing</t>
        </is>
      </c>
      <c r="D478" t="inlineStr">
        <is>
          <t>yes</t>
        </is>
      </c>
      <c r="E478" t="inlineStr">
        <is>
          <t/>
        </is>
      </c>
      <c r="F478" s="2" t="inlineStr">
        <is>
          <t>изпробване на всички възможни ключове</t>
        </is>
      </c>
      <c r="G478" s="2" t="inlineStr">
        <is>
          <t>2</t>
        </is>
      </c>
      <c r="H478" s="2" t="inlineStr">
        <is>
          <t/>
        </is>
      </c>
      <c r="I478" t="inlineStr">
        <is>
          <t/>
        </is>
      </c>
      <c r="J478" s="2" t="inlineStr">
        <is>
          <t>zkoušení všech klíčů</t>
        </is>
      </c>
      <c r="K478" s="2" t="inlineStr">
        <is>
          <t>3</t>
        </is>
      </c>
      <c r="L478" s="2" t="inlineStr">
        <is>
          <t/>
        </is>
      </c>
      <c r="M478" t="inlineStr">
        <is>
          <t>kryptoanalytický útok, při němž se prochází celý prostor klíčů a hledá se správný klíč pro dešifrování něčeho</t>
        </is>
      </c>
      <c r="N478" s="2" t="inlineStr">
        <is>
          <t>udtømmende nøglesøgning</t>
        </is>
      </c>
      <c r="O478" s="2" t="inlineStr">
        <is>
          <t>3</t>
        </is>
      </c>
      <c r="P478" s="2" t="inlineStr">
        <is>
          <t/>
        </is>
      </c>
      <c r="Q478" t="inlineStr">
        <is>
          <t/>
        </is>
      </c>
      <c r="R478" s="2" t="inlineStr">
        <is>
          <t>erschöpfende Schlüsselsuche</t>
        </is>
      </c>
      <c r="S478" s="2" t="inlineStr">
        <is>
          <t>3</t>
        </is>
      </c>
      <c r="T478" s="2" t="inlineStr">
        <is>
          <t/>
        </is>
      </c>
      <c r="U478" t="inlineStr">
        <is>
          <t/>
        </is>
      </c>
      <c r="V478" s="2" t="inlineStr">
        <is>
          <t>εξαντλητική αναζήτηση κλειδιού</t>
        </is>
      </c>
      <c r="W478" s="2" t="inlineStr">
        <is>
          <t>3</t>
        </is>
      </c>
      <c r="X478" s="2" t="inlineStr">
        <is>
          <t/>
        </is>
      </c>
      <c r="Y478" t="inlineStr">
        <is>
          <t/>
        </is>
      </c>
      <c r="Z478" s="2" t="inlineStr">
        <is>
          <t>exhaustive key search</t>
        </is>
      </c>
      <c r="AA478" s="2" t="inlineStr">
        <is>
          <t>3</t>
        </is>
      </c>
      <c r="AB478" s="2" t="inlineStr">
        <is>
          <t/>
        </is>
      </c>
      <c r="AC478" t="inlineStr">
        <is>
          <t>cyberattack aimed at identifying a password key or encryption key</t>
        </is>
      </c>
      <c r="AD478" s="2" t="inlineStr">
        <is>
          <t>búsqueda exhaustiva de clave</t>
        </is>
      </c>
      <c r="AE478" s="2" t="inlineStr">
        <is>
          <t>3</t>
        </is>
      </c>
      <c r="AF478" s="2" t="inlineStr">
        <is>
          <t/>
        </is>
      </c>
      <c r="AG478" t="inlineStr">
        <is>
          <t>Procedimiento para descubrir la clave empleada en un sistema de encriptación probando todas las posibilidades.</t>
        </is>
      </c>
      <c r="AH478" s="2" t="inlineStr">
        <is>
          <t>krüptovõtmete ammendav otsing|
parooliräside ammendav otsing</t>
        </is>
      </c>
      <c r="AI478" s="2" t="inlineStr">
        <is>
          <t>3|
3</t>
        </is>
      </c>
      <c r="AJ478" s="2" t="inlineStr">
        <is>
          <t xml:space="preserve">|
</t>
        </is>
      </c>
      <c r="AK478" t="inlineStr">
        <is>
          <t>krüptosüsteemi rünne, jõuründe üks liik</t>
        </is>
      </c>
      <c r="AL478" s="2" t="inlineStr">
        <is>
          <t>väsytystekniikka</t>
        </is>
      </c>
      <c r="AM478" s="2" t="inlineStr">
        <is>
          <t>3</t>
        </is>
      </c>
      <c r="AN478" s="2" t="inlineStr">
        <is>
          <t/>
        </is>
      </c>
      <c r="AO478" t="inlineStr">
        <is>
          <t>kaikkien mahdollisten avainten tai salasanojen systemaattinen kokeilu salakirjoituksen avaamiseksi tai salasanan löytämiseksi</t>
        </is>
      </c>
      <c r="AP478" s="2" t="inlineStr">
        <is>
          <t>attaque par exhaustivité|
attaque par recherche exhaustive|
attaque exhaustive</t>
        </is>
      </c>
      <c r="AQ478" s="2" t="inlineStr">
        <is>
          <t>2|
3|
2</t>
        </is>
      </c>
      <c r="AR478" s="2" t="inlineStr">
        <is>
          <t xml:space="preserve">|
|
</t>
        </is>
      </c>
      <c r="AS478" t="inlineStr">
        <is>
          <t>méthode d'essai et d'erreur utilisée par certains logiciels pour décoder les données cryptées telles que les mots de passe ou les clés de chiffrement de données, en passant séquentiellement par toutes les combinaisons de caractères légaux possibles</t>
        </is>
      </c>
      <c r="AT478" s="2" t="inlineStr">
        <is>
          <t>cuardach uile-eochracha</t>
        </is>
      </c>
      <c r="AU478" s="2" t="inlineStr">
        <is>
          <t>3</t>
        </is>
      </c>
      <c r="AV478" s="2" t="inlineStr">
        <is>
          <t/>
        </is>
      </c>
      <c r="AW478" t="inlineStr">
        <is>
          <t/>
        </is>
      </c>
      <c r="AX478" s="2" t="inlineStr">
        <is>
          <t>iscrpna pretraga ključa</t>
        </is>
      </c>
      <c r="AY478" s="2" t="inlineStr">
        <is>
          <t>3</t>
        </is>
      </c>
      <c r="AZ478" s="2" t="inlineStr">
        <is>
          <t/>
        </is>
      </c>
      <c r="BA478" t="inlineStr">
        <is>
          <t/>
        </is>
      </c>
      <c r="BB478" s="2" t="inlineStr">
        <is>
          <t>kimerítő kulcskeresés</t>
        </is>
      </c>
      <c r="BC478" s="2" t="inlineStr">
        <is>
          <t>3</t>
        </is>
      </c>
      <c r="BD478" s="2" t="inlineStr">
        <is>
          <t/>
        </is>
      </c>
      <c r="BE478" t="inlineStr">
        <is>
          <t>a &lt;a href="https://iate.europa.eu/entry/result/351415/hu" target="_blank"&gt;próbálgatásos támadás&lt;time datetime="2019. 10. 31."&gt; (2019. 10. 31.)&lt;/time&gt;&lt;/a&gt; egyik formája, amelynek során titkosítási kulcsot próbálnak megfejteni</t>
        </is>
      </c>
      <c r="BF478" s="2" t="inlineStr">
        <is>
          <t>exhaustive key search</t>
        </is>
      </c>
      <c r="BG478" s="2" t="inlineStr">
        <is>
          <t>3</t>
        </is>
      </c>
      <c r="BH478" s="2" t="inlineStr">
        <is>
          <t/>
        </is>
      </c>
      <c r="BI478" t="inlineStr">
        <is>
          <t>nella crittografia, un &lt;a href="https://iate.europa.eu/entry/result/351415/it" target="_blank"&gt;attacco a forza bruta&lt;/a&gt; in cui l’utente malintenzionato può tentare di indovinare la chiave che viene in genere creata dalla password utilizzando una funzione di derivazione della chiave</t>
        </is>
      </c>
      <c r="BJ478" s="2" t="inlineStr">
        <is>
          <t>visų raktų perranka</t>
        </is>
      </c>
      <c r="BK478" s="2" t="inlineStr">
        <is>
          <t>3</t>
        </is>
      </c>
      <c r="BL478" s="2" t="inlineStr">
        <is>
          <t/>
        </is>
      </c>
      <c r="BM478" t="inlineStr">
        <is>
          <t>automatizuota šifro rakto paieška, paeiliui
bandant visus įmanomus raktus tol, kol bus rastas tinkamas</t>
        </is>
      </c>
      <c r="BN478" s="2" t="inlineStr">
        <is>
          <t>atslēgas pārlases uzbrukums</t>
        </is>
      </c>
      <c r="BO478" s="2" t="inlineStr">
        <is>
          <t>2</t>
        </is>
      </c>
      <c r="BP478" s="2" t="inlineStr">
        <is>
          <t/>
        </is>
      </c>
      <c r="BQ478" t="inlineStr">
        <is>
          <t/>
        </is>
      </c>
      <c r="BR478" s="2" t="inlineStr">
        <is>
          <t>tiftixa eżawrjenti għall-kjavi</t>
        </is>
      </c>
      <c r="BS478" s="2" t="inlineStr">
        <is>
          <t>3</t>
        </is>
      </c>
      <c r="BT478" s="2" t="inlineStr">
        <is>
          <t/>
        </is>
      </c>
      <c r="BU478" t="inlineStr">
        <is>
          <t>ċiberattakk immirat biex jidentifika kjavi ta' password jew kjavi ta' kriptaġġ</t>
        </is>
      </c>
      <c r="BV478" s="2" t="inlineStr">
        <is>
          <t>exhaustive key search|
uitputtend sleutelonderzoek</t>
        </is>
      </c>
      <c r="BW478" s="2" t="inlineStr">
        <is>
          <t>3|
3</t>
        </is>
      </c>
      <c r="BX478" s="2" t="inlineStr">
        <is>
          <t xml:space="preserve">|
</t>
        </is>
      </c>
      <c r="BY478" t="inlineStr">
        <is>
          <t>cyberaanval waarbij wordt getracht een wachtwoord of versleutelingssleutel te achterhalen door alle mogelijke sleutels te proberen</t>
        </is>
      </c>
      <c r="BZ478" s="2" t="inlineStr">
        <is>
          <t>pełne przeszukiwanie przestrzeni klucza</t>
        </is>
      </c>
      <c r="CA478" s="2" t="inlineStr">
        <is>
          <t>3</t>
        </is>
      </c>
      <c r="CB478" s="2" t="inlineStr">
        <is>
          <t/>
        </is>
      </c>
      <c r="CC478" t="inlineStr">
        <is>
          <t>metoda łamania klucza kryptograficznego polegająca na sprawdzeniu wszelkich możliwych jego wartości</t>
        </is>
      </c>
      <c r="CD478" s="2" t="inlineStr">
        <is>
          <t>pesquisa exaustiva</t>
        </is>
      </c>
      <c r="CE478" s="2" t="inlineStr">
        <is>
          <t>3</t>
        </is>
      </c>
      <c r="CF478" s="2" t="inlineStr">
        <is>
          <t/>
        </is>
      </c>
      <c r="CG478" t="inlineStr">
        <is>
          <t>Ciberataque baseado em estratégia de força bruta para problemas combinatórios.</t>
        </is>
      </c>
      <c r="CH478" s="2" t="inlineStr">
        <is>
          <t>căutare exhaustivă a cheii</t>
        </is>
      </c>
      <c r="CI478" s="2" t="inlineStr">
        <is>
          <t>3</t>
        </is>
      </c>
      <c r="CJ478" s="2" t="inlineStr">
        <is>
          <t/>
        </is>
      </c>
      <c r="CK478" t="inlineStr">
        <is>
          <t/>
        </is>
      </c>
      <c r="CL478" s="2" t="inlineStr">
        <is>
          <t>skúšanie všetkých hodnôt kľúčov</t>
        </is>
      </c>
      <c r="CM478" s="2" t="inlineStr">
        <is>
          <t>3</t>
        </is>
      </c>
      <c r="CN478" s="2" t="inlineStr">
        <is>
          <t/>
        </is>
      </c>
      <c r="CO478" t="inlineStr">
        <is>
          <t/>
        </is>
      </c>
      <c r="CP478" s="2" t="inlineStr">
        <is>
          <t>izčrpno iskanje ključa</t>
        </is>
      </c>
      <c r="CQ478" s="2" t="inlineStr">
        <is>
          <t>3</t>
        </is>
      </c>
      <c r="CR478" s="2" t="inlineStr">
        <is>
          <t/>
        </is>
      </c>
      <c r="CS478" t="inlineStr">
        <is>
          <t/>
        </is>
      </c>
      <c r="CT478" s="2" t="inlineStr">
        <is>
          <t>uttömmande nyckelsökning|
råstyrkeattack</t>
        </is>
      </c>
      <c r="CU478" s="2" t="inlineStr">
        <is>
          <t>3|
3</t>
        </is>
      </c>
      <c r="CV478" s="2" t="inlineStr">
        <is>
          <t xml:space="preserve">|
</t>
        </is>
      </c>
      <c r="CW478" t="inlineStr">
        <is>
          <t/>
        </is>
      </c>
    </row>
    <row r="479">
      <c r="A479" s="1" t="str">
        <f>HYPERLINK("https://iate.europa.eu/entry/result/3581569/all", "3581569")</f>
        <v>3581569</v>
      </c>
      <c r="B479" t="inlineStr">
        <is>
          <t>EDUCATION AND COMMUNICATIONS</t>
        </is>
      </c>
      <c r="C479" t="inlineStr">
        <is>
          <t>EDUCATION AND COMMUNICATIONS|information technology and data processing</t>
        </is>
      </c>
      <c r="D479" t="inlineStr">
        <is>
          <t>yes</t>
        </is>
      </c>
      <c r="E479" t="inlineStr">
        <is>
          <t/>
        </is>
      </c>
      <c r="F479" s="2" t="inlineStr">
        <is>
          <t>сваляне без знанието на потребителя</t>
        </is>
      </c>
      <c r="G479" s="2" t="inlineStr">
        <is>
          <t>3</t>
        </is>
      </c>
      <c r="H479" s="2" t="inlineStr">
        <is>
          <t/>
        </is>
      </c>
      <c r="I479" t="inlineStr">
        <is>
          <t/>
        </is>
      </c>
      <c r="J479" s="2" t="inlineStr">
        <is>
          <t>drive-by download</t>
        </is>
      </c>
      <c r="K479" s="2" t="inlineStr">
        <is>
          <t>3</t>
        </is>
      </c>
      <c r="L479" s="2" t="inlineStr">
        <is>
          <t/>
        </is>
      </c>
      <c r="M479" t="inlineStr">
        <is>
          <t>technika, při které dojde ke stažení a nainstalování škodlivého software zcela bez vědomí uživatele pouhým otevřením infikované webové stránky ve webovém prohlížeči</t>
        </is>
      </c>
      <c r="N479" s="2" t="inlineStr">
        <is>
          <t>drive-by download|
drive-by-angreb</t>
        </is>
      </c>
      <c r="O479" s="2" t="inlineStr">
        <is>
          <t>3|
3</t>
        </is>
      </c>
      <c r="P479" s="2" t="inlineStr">
        <is>
          <t xml:space="preserve">|
</t>
        </is>
      </c>
      <c r="Q479" t="inlineStr">
        <is>
          <t>utilsigtet download af virus eller malware til en computer eller mobilenhed</t>
        </is>
      </c>
      <c r="R479" s="2" t="inlineStr">
        <is>
          <t>Drive-by-Download</t>
        </is>
      </c>
      <c r="S479" s="2" t="inlineStr">
        <is>
          <t>3</t>
        </is>
      </c>
      <c r="T479" s="2" t="inlineStr">
        <is>
          <t/>
        </is>
      </c>
      <c r="U479" t="inlineStr">
        <is>
          <t>das unbewusste und unbeabsichtigte Herunterladen von Software auf einen Rechner</t>
        </is>
      </c>
      <c r="V479" s="2" t="inlineStr">
        <is>
          <t>επίθεση driveby download</t>
        </is>
      </c>
      <c r="W479" s="2" t="inlineStr">
        <is>
          <t>3</t>
        </is>
      </c>
      <c r="X479" s="2" t="inlineStr">
        <is>
          <t/>
        </is>
      </c>
      <c r="Y479" t="inlineStr">
        <is>
          <t/>
        </is>
      </c>
      <c r="Z479" s="2" t="inlineStr">
        <is>
          <t>drive-by download</t>
        </is>
      </c>
      <c r="AA479" s="2" t="inlineStr">
        <is>
          <t>3</t>
        </is>
      </c>
      <c r="AB479" s="2" t="inlineStr">
        <is>
          <t/>
        </is>
      </c>
      <c r="AC479" t="inlineStr">
        <is>
          <t>unintentional download of a virus or malicious software onto a computer or mobile device</t>
        </is>
      </c>
      <c r="AD479" s="2" t="inlineStr">
        <is>
          <t>descarga oculta|
descarga no intencionada</t>
        </is>
      </c>
      <c r="AE479" s="2" t="inlineStr">
        <is>
          <t>3|
3</t>
        </is>
      </c>
      <c r="AF479" s="2" t="inlineStr">
        <is>
          <t xml:space="preserve">|
</t>
        </is>
      </c>
      <c r="AG479" t="inlineStr">
        <is>
          <t>Programa malicioso que se instala en el ordenador por el sólo hecho de visitar páginas en Internet que están infectadas por este tipo de amenaza, sin requerir de interacción alguna.</t>
        </is>
      </c>
      <c r="AH479" s="2" t="inlineStr">
        <is>
          <t>pime allalaadimine</t>
        </is>
      </c>
      <c r="AI479" s="2" t="inlineStr">
        <is>
          <t>3</t>
        </is>
      </c>
      <c r="AJ479" s="2" t="inlineStr">
        <is>
          <t/>
        </is>
      </c>
      <c r="AK479" t="inlineStr">
        <is>
          <t>kasutaja toimingutega käivitatud allalaadimine, mis toimub kasutaja teadmiseta või tagajärjeaimuseta</t>
        </is>
      </c>
      <c r="AL479" s="2" t="inlineStr">
        <is>
          <t>drive by -lataus|
ohiajolataus</t>
        </is>
      </c>
      <c r="AM479" s="2" t="inlineStr">
        <is>
          <t>3|
3</t>
        </is>
      </c>
      <c r="AN479" s="2" t="inlineStr">
        <is>
          <t xml:space="preserve">|
</t>
        </is>
      </c>
      <c r="AO479" t="inlineStr">
        <is>
          <t/>
        </is>
      </c>
      <c r="AP479" s="2" t="inlineStr">
        <is>
          <t>téléchargement furtif|
téléchargement à la dérobée</t>
        </is>
      </c>
      <c r="AQ479" s="2" t="inlineStr">
        <is>
          <t>3|
3</t>
        </is>
      </c>
      <c r="AR479" s="2" t="inlineStr">
        <is>
          <t xml:space="preserve">|
</t>
        </is>
      </c>
      <c r="AS479" t="inlineStr">
        <is>
          <t>téléchargement d'éléments logiciels (virus informatique, logiciel espion ou criminel, autre logiciel malveillant) se produisant à l'insu de l'utilisateur, ou sans que celui-ci en comprenne les conséquences</t>
        </is>
      </c>
      <c r="AT479" s="2" t="inlineStr">
        <is>
          <t>íoslódáil neamhbheartaithe</t>
        </is>
      </c>
      <c r="AU479" s="2" t="inlineStr">
        <is>
          <t>3</t>
        </is>
      </c>
      <c r="AV479" s="2" t="inlineStr">
        <is>
          <t/>
        </is>
      </c>
      <c r="AW479" t="inlineStr">
        <is>
          <t/>
        </is>
      </c>
      <c r="AX479" s="2" t="inlineStr">
        <is>
          <t>nenamjerno preuzimanje</t>
        </is>
      </c>
      <c r="AY479" s="2" t="inlineStr">
        <is>
          <t>3</t>
        </is>
      </c>
      <c r="AZ479" s="2" t="inlineStr">
        <is>
          <t/>
        </is>
      </c>
      <c r="BA479" t="inlineStr">
        <is>
          <t>nenamjerno preuzimanje štetnog programa ili virusa s interneta na računalo ili mobilni uređaj</t>
        </is>
      </c>
      <c r="BB479" s="2" t="inlineStr">
        <is>
          <t>álcázott letöltés</t>
        </is>
      </c>
      <c r="BC479" s="2" t="inlineStr">
        <is>
          <t>2</t>
        </is>
      </c>
      <c r="BD479" s="2" t="inlineStr">
        <is>
          <t/>
        </is>
      </c>
      <c r="BE479" t="inlineStr">
        <is>
          <t>kártékony szoftver, vírus böngészés közben történő akaratlan letöltése</t>
        </is>
      </c>
      <c r="BF479" s="2" t="inlineStr">
        <is>
          <t>attacco drive-by|
drive-by download|
download drive-by|
attacco di tipo drive-by</t>
        </is>
      </c>
      <c r="BG479" s="2" t="inlineStr">
        <is>
          <t>3|
3|
3|
3</t>
        </is>
      </c>
      <c r="BH479" s="2" t="inlineStr">
        <is>
          <t xml:space="preserve">|
|
|
</t>
        </is>
      </c>
      <c r="BI479" t="inlineStr">
        <is>
          <t>sistema cifrato di download del malware che avviene in determinati siti Web senza che vi sia la consapevolezza da parte dell’utente</t>
        </is>
      </c>
      <c r="BJ479" s="2" t="inlineStr">
        <is>
          <t>atsiuntimas be sutikimo</t>
        </is>
      </c>
      <c r="BK479" s="2" t="inlineStr">
        <is>
          <t>3</t>
        </is>
      </c>
      <c r="BL479" s="2" t="inlineStr">
        <is>
          <t/>
        </is>
      </c>
      <c r="BM479" t="inlineStr">
        <is>
          <t>kenkimo programinės įrangos atsiuntimas
ir įdiegimas į to
nenorinčio ir aktyviai nesiekiančio asmens, apsilankiusio užkrėstoje
svetainėje, kompiuterį ar mobilųjį įrenginį</t>
        </is>
      </c>
      <c r="BN479" s="2" t="inlineStr">
        <is>
          <t>netīša lejupielāde</t>
        </is>
      </c>
      <c r="BO479" s="2" t="inlineStr">
        <is>
          <t>2</t>
        </is>
      </c>
      <c r="BP479" s="2" t="inlineStr">
        <is>
          <t/>
        </is>
      </c>
      <c r="BQ479" t="inlineStr">
        <is>
          <t/>
        </is>
      </c>
      <c r="BR479" s="2" t="inlineStr">
        <is>
          <t>drive-by download</t>
        </is>
      </c>
      <c r="BS479" s="2" t="inlineStr">
        <is>
          <t>3</t>
        </is>
      </c>
      <c r="BT479" s="2" t="inlineStr">
        <is>
          <t/>
        </is>
      </c>
      <c r="BU479" t="inlineStr">
        <is>
          <t>download mhux intenzjonat ta' virus jew software malizzjuż fuq kompjuter jew apparat mobbli</t>
        </is>
      </c>
      <c r="BV479" s="2" t="inlineStr">
        <is>
          <t>drive-bydownload</t>
        </is>
      </c>
      <c r="BW479" s="2" t="inlineStr">
        <is>
          <t>3</t>
        </is>
      </c>
      <c r="BX479" s="2" t="inlineStr">
        <is>
          <t/>
        </is>
      </c>
      <c r="BY479" t="inlineStr">
        <is>
          <t>ongemerkte download van een virus of kwaadwillige software naar een computer of mobiel apparaat, geactiveerd door het bezoeken van een geïnfecteerde website of het klikken op een malafide link</t>
        </is>
      </c>
      <c r="BZ479" s="2" t="inlineStr">
        <is>
          <t>atak drive-by download</t>
        </is>
      </c>
      <c r="CA479" s="2" t="inlineStr">
        <is>
          <t>3</t>
        </is>
      </c>
      <c r="CB479" s="2" t="inlineStr">
        <is>
          <t/>
        </is>
      </c>
      <c r="CC479" t="inlineStr">
        <is>
          <t>pobieranie szkodliwego oprogramowania ze stron internetowych bez wiedzy użytkownika</t>
        </is>
      </c>
      <c r="CD479" s="2" t="inlineStr">
        <is>
          <t>descarregamento não intencional</t>
        </is>
      </c>
      <c r="CE479" s="2" t="inlineStr">
        <is>
          <t>3</t>
        </is>
      </c>
      <c r="CF479" s="2" t="inlineStr">
        <is>
          <t/>
        </is>
      </c>
      <c r="CG479" t="inlineStr">
        <is>
          <t>Descarregamento não intencional de vírus ou 
&lt;i&gt;software&lt;/i&gt; malicioso em um computador ou dispositivo móvel</t>
        </is>
      </c>
      <c r="CH479" s="2" t="inlineStr">
        <is>
          <t>drive-by download</t>
        </is>
      </c>
      <c r="CI479" s="2" t="inlineStr">
        <is>
          <t>3</t>
        </is>
      </c>
      <c r="CJ479" s="2" t="inlineStr">
        <is>
          <t/>
        </is>
      </c>
      <c r="CK479" t="inlineStr">
        <is>
          <t/>
        </is>
      </c>
      <c r="CL479" s="2" t="inlineStr">
        <is>
          <t>drive-by download</t>
        </is>
      </c>
      <c r="CM479" s="2" t="inlineStr">
        <is>
          <t>3</t>
        </is>
      </c>
      <c r="CN479" s="2" t="inlineStr">
        <is>
          <t/>
        </is>
      </c>
      <c r="CO479" t="inlineStr">
        <is>
          <t>neúmyselné stiahnutie vírusu alebo malvéru do počítača alebo mobilného zariadenia</t>
        </is>
      </c>
      <c r="CP479" s="2" t="inlineStr">
        <is>
          <t>okužba v mimohodu</t>
        </is>
      </c>
      <c r="CQ479" s="2" t="inlineStr">
        <is>
          <t>3</t>
        </is>
      </c>
      <c r="CR479" s="2" t="inlineStr">
        <is>
          <t/>
        </is>
      </c>
      <c r="CS479" t="inlineStr">
        <is>
          <t>napad, pri katerem pride do vdora med brskanjem po spletu, kjer žrtev v brskalniku odpre spletno stran, na katero je napadalec predhodno namestil dodatno zlonamerno kodo</t>
        </is>
      </c>
      <c r="CT479" s="2" t="inlineStr">
        <is>
          <t>obeställd programinstallation</t>
        </is>
      </c>
      <c r="CU479" s="2" t="inlineStr">
        <is>
          <t>3</t>
        </is>
      </c>
      <c r="CV479" s="2" t="inlineStr">
        <is>
          <t/>
        </is>
      </c>
      <c r="CW479" t="inlineStr">
        <is>
          <t/>
        </is>
      </c>
    </row>
    <row r="480">
      <c r="A480" s="1" t="str">
        <f>HYPERLINK("https://iate.europa.eu/entry/result/3581574/all", "3581574")</f>
        <v>3581574</v>
      </c>
      <c r="B480" t="inlineStr">
        <is>
          <t>EDUCATION AND COMMUNICATIONS</t>
        </is>
      </c>
      <c r="C480" t="inlineStr">
        <is>
          <t>EDUCATION AND COMMUNICATIONS|information technology and data processing</t>
        </is>
      </c>
      <c r="D480" t="inlineStr">
        <is>
          <t>yes</t>
        </is>
      </c>
      <c r="E480" t="inlineStr">
        <is>
          <t/>
        </is>
      </c>
      <c r="F480" s="2" t="inlineStr">
        <is>
          <t>капан "honeypot"</t>
        </is>
      </c>
      <c r="G480" s="2" t="inlineStr">
        <is>
          <t>3</t>
        </is>
      </c>
      <c r="H480" s="2" t="inlineStr">
        <is>
          <t/>
        </is>
      </c>
      <c r="I480" t="inlineStr">
        <is>
          <t/>
        </is>
      </c>
      <c r="J480" s="2" t="inlineStr">
        <is>
          <t>honeypot</t>
        </is>
      </c>
      <c r="K480" s="2" t="inlineStr">
        <is>
          <t>3</t>
        </is>
      </c>
      <c r="L480" s="2" t="inlineStr">
        <is>
          <t/>
        </is>
      </c>
      <c r="M480" t="inlineStr">
        <is>
          <t>informační systém, jehož účelem je přitahovat potenciální kybernetické útočníky, zaznamenat jejich činnost a odhalit bezpečnostní zranitelnost systémů</t>
        </is>
      </c>
      <c r="N480" s="2" t="inlineStr">
        <is>
          <t>honeypot</t>
        </is>
      </c>
      <c r="O480" s="2" t="inlineStr">
        <is>
          <t>3</t>
        </is>
      </c>
      <c r="P480" s="2" t="inlineStr">
        <is>
          <t/>
        </is>
      </c>
      <c r="Q480" t="inlineStr">
        <is>
          <t>digital fælde, der bruges til at detektere og analysere cyberangreb</t>
        </is>
      </c>
      <c r="R480" s="2" t="inlineStr">
        <is>
          <t>Honeypot</t>
        </is>
      </c>
      <c r="S480" s="2" t="inlineStr">
        <is>
          <t>3</t>
        </is>
      </c>
      <c r="T480" s="2" t="inlineStr">
        <is>
          <t/>
        </is>
      </c>
      <c r="U480" t="inlineStr">
        <is>
          <t>Sicherheitsmechanismus, mit dem Administratoren Hacker täuschen und Cyberattacken ins Leere laufen lassen</t>
        </is>
      </c>
      <c r="V480" s="2" t="inlineStr">
        <is>
          <t>σύστημα honeypot</t>
        </is>
      </c>
      <c r="W480" s="2" t="inlineStr">
        <is>
          <t>3</t>
        </is>
      </c>
      <c r="X480" s="2" t="inlineStr">
        <is>
          <t/>
        </is>
      </c>
      <c r="Y480" t="inlineStr">
        <is>
          <t/>
        </is>
      </c>
      <c r="Z480" s="2" t="inlineStr">
        <is>
          <t>decoy server|
honeypot</t>
        </is>
      </c>
      <c r="AA480" s="2" t="inlineStr">
        <is>
          <t>1|
3</t>
        </is>
      </c>
      <c r="AB480" s="2" t="inlineStr">
        <is>
          <t xml:space="preserve">|
</t>
        </is>
      </c>
      <c r="AC480" t="inlineStr">
        <is>
          <t>network-attached system set up as a decoy to lure cyberattackers and to detect, deflect or study hacking attempts</t>
        </is>
      </c>
      <c r="AD480" s="2" t="inlineStr">
        <is>
          <t>sistema trampa|
tarro de miel|
red trampa</t>
        </is>
      </c>
      <c r="AE480" s="2" t="inlineStr">
        <is>
          <t>3|
3|
3</t>
        </is>
      </c>
      <c r="AF480" s="2" t="inlineStr">
        <is>
          <t xml:space="preserve">|
|
</t>
        </is>
      </c>
      <c r="AG480" t="inlineStr">
        <is>
          <t>Red de sistemas que simulan una red real pero han sido desplegados para engañar a posibles intrusos.</t>
        </is>
      </c>
      <c r="AH480" s="2" t="inlineStr">
        <is>
          <t>meepurk</t>
        </is>
      </c>
      <c r="AI480" s="2" t="inlineStr">
        <is>
          <t>3</t>
        </is>
      </c>
      <c r="AJ480" s="2" t="inlineStr">
        <is>
          <t/>
        </is>
      </c>
      <c r="AK480" t="inlineStr">
        <is>
          <t>kahjurilõks: 
&lt;div&gt;
 - seatud avastama, tõrjuma või muul viisil käsitlema infosüsteemide lubamatut kasutamist, ründeid ja spämmi: &lt;/div&gt; 
&lt;div&gt;
 - on teostatud peibutava petteserverina, aga ka failina, kasutamata aadressiruumina või muul viisil&lt;/div&gt;</t>
        </is>
      </c>
      <c r="AL480" s="2" t="inlineStr">
        <is>
          <t>hunajapurkki</t>
        </is>
      </c>
      <c r="AM480" s="2" t="inlineStr">
        <is>
          <t>3</t>
        </is>
      </c>
      <c r="AN480" s="2" t="inlineStr">
        <is>
          <t/>
        </is>
      </c>
      <c r="AO480" t="inlineStr">
        <is>
          <t>turvaohjelma tai -palvelin, joka pyrkii herättämään tunkeilijan mielenkiinnon tekeytymällä huonosti suojatuksi palvelimeksi</t>
        </is>
      </c>
      <c r="AP480" s="2" t="inlineStr">
        <is>
          <t>pot de miel|
honeypot</t>
        </is>
      </c>
      <c r="AQ480" s="2" t="inlineStr">
        <is>
          <t>3|
2</t>
        </is>
      </c>
      <c r="AR480" s="2" t="inlineStr">
        <is>
          <t xml:space="preserve">|
</t>
        </is>
      </c>
      <c r="AS480" t="inlineStr">
        <is>
          <t>méthode de défense informatique active qui consiste à attirer sur des ressources (serveur, programme, service) utilisées comme leurre des adversaires déclarés ou potentiels afin de les identifier et éventuellement de les neutraliser</t>
        </is>
      </c>
      <c r="AT480" s="2" t="inlineStr">
        <is>
          <t>meallchóras</t>
        </is>
      </c>
      <c r="AU480" s="2" t="inlineStr">
        <is>
          <t>3</t>
        </is>
      </c>
      <c r="AV480" s="2" t="inlineStr">
        <is>
          <t/>
        </is>
      </c>
      <c r="AW480" t="inlineStr">
        <is>
          <t/>
        </is>
      </c>
      <c r="AX480" s="2" t="inlineStr">
        <is>
          <t>&lt;i&gt;honeypot&lt;/i&gt; sustav</t>
        </is>
      </c>
      <c r="AY480" s="2" t="inlineStr">
        <is>
          <t>3</t>
        </is>
      </c>
      <c r="AZ480" s="2" t="inlineStr">
        <is>
          <t/>
        </is>
      </c>
      <c r="BA480" t="inlineStr">
        <is>
          <t>sustavi za otkrivanje, uklanjanje i u jednoj mjeri suzbijanje pokušaja neovlaštene
upotrebe računalnih sustava, konstruirani na način da oponašaju sustave koji su od određenog interesa
napadaču, ali ograničavaju napadaču pristup cijelom mrežnom sustavu</t>
        </is>
      </c>
      <c r="BB480" s="2" t="inlineStr">
        <is>
          <t>csaliszerver</t>
        </is>
      </c>
      <c r="BC480" s="2" t="inlineStr">
        <is>
          <t>2</t>
        </is>
      </c>
      <c r="BD480" s="2" t="inlineStr">
        <is>
          <t/>
        </is>
      </c>
      <c r="BE480" t="inlineStr">
        <is>
          <t>szervezeti hálózat által létrehozott olyan, feketekalapos hekkereket csalogató rendszer, amelyen a hekker tesztelheti a rendszer feltörhetőségét (konfiguráció, operációs rendszer stb.), és amely naplózza a betörési próbálkozásokat, így kódrészletek és módszerek megszerzésével a rendszergazdák még a támadások előtt javíthatják és felkészíthetik a kritikus rendszereket a támadásra</t>
        </is>
      </c>
      <c r="BF480" s="2" t="inlineStr">
        <is>
          <t>honeypot</t>
        </is>
      </c>
      <c r="BG480" s="2" t="inlineStr">
        <is>
          <t>3</t>
        </is>
      </c>
      <c r="BH480" s="2" t="inlineStr">
        <is>
          <t/>
        </is>
      </c>
      <c r="BI480" t="inlineStr">
        <is>
          <t>misura di sicurezza con la quale gli amministratori di un server ingannano gli hacker simulando servizi di rete o programmi per attirare i malintenzionati e proteggere il sistema da eventuali attacchi</t>
        </is>
      </c>
      <c r="BJ480" s="2" t="inlineStr">
        <is>
          <t>medaus jaukas</t>
        </is>
      </c>
      <c r="BK480" s="2" t="inlineStr">
        <is>
          <t>3</t>
        </is>
      </c>
      <c r="BL480" s="2" t="inlineStr">
        <is>
          <t/>
        </is>
      </c>
      <c r="BM480" t="inlineStr">
        <is>
          <t>įsilaužėliams
pritraukti sukurta dirbtinai nesaugi svetainės
dalis, kurios paskirtis – gaišinti įsilaužėlių laiką, švaistyti jų išteklius,
pateikti jiems suklastotą ar netikslią informaciją ir rinkti bei analizuoti
informaciją apie juos ir aiškintis galimybes tobulinti sistemą</t>
        </is>
      </c>
      <c r="BN480" s="2" t="inlineStr">
        <is>
          <t>urķuslazds</t>
        </is>
      </c>
      <c r="BO480" s="2" t="inlineStr">
        <is>
          <t>3</t>
        </is>
      </c>
      <c r="BP480" s="2" t="inlineStr">
        <is>
          <t/>
        </is>
      </c>
      <c r="BQ480" t="inlineStr">
        <is>
          <t/>
        </is>
      </c>
      <c r="BR480" s="2" t="inlineStr">
        <is>
          <t>honeypot</t>
        </is>
      </c>
      <c r="BS480" s="2" t="inlineStr">
        <is>
          <t>3</t>
        </is>
      </c>
      <c r="BT480" s="2" t="inlineStr">
        <is>
          <t/>
        </is>
      </c>
      <c r="BU480" t="inlineStr">
        <is>
          <t>sistema mqabbda ma' network stabbilita bħala nassa biex tattira liċ-ċiberattakkanti u għad-detezzjoni, id-diflezzjoni jew l-istudju ta' attentati ta' hacking</t>
        </is>
      </c>
      <c r="BV480" s="2" t="inlineStr">
        <is>
          <t>honingpot|
lokcomputer</t>
        </is>
      </c>
      <c r="BW480" s="2" t="inlineStr">
        <is>
          <t>3|
3</t>
        </is>
      </c>
      <c r="BX480" s="2" t="inlineStr">
        <is>
          <t xml:space="preserve">|
</t>
        </is>
      </c>
      <c r="BY480" t="inlineStr">
        <is>
          <t>met het internet verbonden computersysteem dat opzettelijk zwak beveiligd is met als doel computercriminelen te lokken en hackpogingen te kunnen detecteren en onderzoeken</t>
        </is>
      </c>
      <c r="BZ480" s="2" t="inlineStr">
        <is>
          <t>honeypot</t>
        </is>
      </c>
      <c r="CA480" s="2" t="inlineStr">
        <is>
          <t>3</t>
        </is>
      </c>
      <c r="CB480" s="2" t="inlineStr">
        <is>
          <t/>
        </is>
      </c>
      <c r="CC480" t="inlineStr">
        <is>
          <t>pułapka na cyberprzestępców, zasób umieszczany w sieci po to, by dostał się w ręce cyberprzestępców i został wykorzystany w nieautoryzowany sposób</t>
        </is>
      </c>
      <c r="CD480" s="2" t="inlineStr">
        <is>
          <t>pote de mel</t>
        </is>
      </c>
      <c r="CE480" s="2" t="inlineStr">
        <is>
          <t>3</t>
        </is>
      </c>
      <c r="CF480" s="2" t="inlineStr">
        <is>
          <t/>
        </is>
      </c>
      <c r="CG480" t="inlineStr">
        <is>
          <t>Ferramenta que simula falhas de segurança de um sistema e colhe informações sobre o invasor.</t>
        </is>
      </c>
      <c r="CH480" s="2" t="inlineStr">
        <is>
          <t>honeypot</t>
        </is>
      </c>
      <c r="CI480" s="2" t="inlineStr">
        <is>
          <t>3</t>
        </is>
      </c>
      <c r="CJ480" s="2" t="inlineStr">
        <is>
          <t/>
        </is>
      </c>
      <c r="CK480" t="inlineStr">
        <is>
          <t/>
        </is>
      </c>
      <c r="CL480" s="2" t="inlineStr">
        <is>
          <t>&lt;i&gt;honeypot&lt;/i&gt;</t>
        </is>
      </c>
      <c r="CM480" s="2" t="inlineStr">
        <is>
          <t>3</t>
        </is>
      </c>
      <c r="CN480" s="2" t="inlineStr">
        <is>
          <t/>
        </is>
      </c>
      <c r="CO480" t="inlineStr">
        <is>
          <t>server, či už fyzický alebo virtuálny, ktorý napodobňuje jeden systém iným, t. j. emuluje nejakú službu, napríklad HTTP, čo je webový server, a ktorého úlohou je nalákať záškodníka a získať o ňom čo najviac informácií</t>
        </is>
      </c>
      <c r="CP480" s="2" t="inlineStr">
        <is>
          <t>muholovka</t>
        </is>
      </c>
      <c r="CQ480" s="2" t="inlineStr">
        <is>
          <t>2</t>
        </is>
      </c>
      <c r="CR480" s="2" t="inlineStr">
        <is>
          <t/>
        </is>
      </c>
      <c r="CS480" t="inlineStr">
        <is>
          <t>z omrežjem povezan računalnik, ki služi kot vaba za napadalce za zaznavanje, odvračanje ali preučevanje poskusov vdora</t>
        </is>
      </c>
      <c r="CT480" s="2" t="inlineStr">
        <is>
          <t>honungsfälla</t>
        </is>
      </c>
      <c r="CU480" s="2" t="inlineStr">
        <is>
          <t>3</t>
        </is>
      </c>
      <c r="CV480" s="2" t="inlineStr">
        <is>
          <t/>
        </is>
      </c>
      <c r="CW480" t="inlineStr">
        <is>
          <t/>
        </is>
      </c>
    </row>
    <row r="481">
      <c r="A481" s="1" t="str">
        <f>HYPERLINK("https://iate.europa.eu/entry/result/3581591/all", "3581591")</f>
        <v>3581591</v>
      </c>
      <c r="B481" t="inlineStr">
        <is>
          <t>EDUCATION AND COMMUNICATIONS</t>
        </is>
      </c>
      <c r="C481" t="inlineStr">
        <is>
          <t>EDUCATION AND COMMUNICATIONS|information technology and data processing</t>
        </is>
      </c>
      <c r="D481" t="inlineStr">
        <is>
          <t>yes</t>
        </is>
      </c>
      <c r="E481" t="inlineStr">
        <is>
          <t/>
        </is>
      </c>
      <c r="F481" s="2" t="inlineStr">
        <is>
          <t>включване в черен списък</t>
        </is>
      </c>
      <c r="G481" s="2" t="inlineStr">
        <is>
          <t>3</t>
        </is>
      </c>
      <c r="H481" s="2" t="inlineStr">
        <is>
          <t/>
        </is>
      </c>
      <c r="I481" t="inlineStr">
        <is>
          <t/>
        </is>
      </c>
      <c r="J481" s="2" t="inlineStr">
        <is>
          <t>blacklisting</t>
        </is>
      </c>
      <c r="K481" s="2" t="inlineStr">
        <is>
          <t>3</t>
        </is>
      </c>
      <c r="L481" s="2" t="inlineStr">
        <is>
          <t/>
        </is>
      </c>
      <c r="M481" t="inlineStr">
        <is>
          <t>zablokování určitých internetových stránek, e-mailových adres nebo aplikací</t>
        </is>
      </c>
      <c r="N481" s="2" t="inlineStr">
        <is>
          <t>sortlistning|
blacklisting</t>
        </is>
      </c>
      <c r="O481" s="2" t="inlineStr">
        <is>
          <t>3|
3</t>
        </is>
      </c>
      <c r="P481" s="2" t="inlineStr">
        <is>
          <t xml:space="preserve">|
</t>
        </is>
      </c>
      <c r="Q481" t="inlineStr">
        <is>
          <t/>
        </is>
      </c>
      <c r="R481" s="2" t="inlineStr">
        <is>
          <t>Blacklisting</t>
        </is>
      </c>
      <c r="S481" s="2" t="inlineStr">
        <is>
          <t>3</t>
        </is>
      </c>
      <c r="T481" s="2" t="inlineStr">
        <is>
          <t/>
        </is>
      </c>
      <c r="U481" t="inlineStr">
        <is>
          <t/>
        </is>
      </c>
      <c r="V481" s="2" t="inlineStr">
        <is>
          <t>ένταξη σε μαύρη λίστα</t>
        </is>
      </c>
      <c r="W481" s="2" t="inlineStr">
        <is>
          <t>3</t>
        </is>
      </c>
      <c r="X481" s="2" t="inlineStr">
        <is>
          <t/>
        </is>
      </c>
      <c r="Y481" t="inlineStr">
        <is>
          <t/>
        </is>
      </c>
      <c r="Z481" s="2" t="inlineStr">
        <is>
          <t>blacklisting</t>
        </is>
      </c>
      <c r="AA481" s="2" t="inlineStr">
        <is>
          <t>3</t>
        </is>
      </c>
      <c r="AB481" s="2" t="inlineStr">
        <is>
          <t/>
        </is>
      </c>
      <c r="AC481" t="inlineStr">
        <is>
          <t>preventing access to a computer network from a set of specified applications, email addresses, IP addresses and websites</t>
        </is>
      </c>
      <c r="AD481" s="2" t="inlineStr">
        <is>
          <t>lista negra</t>
        </is>
      </c>
      <c r="AE481" s="2" t="inlineStr">
        <is>
          <t>3</t>
        </is>
      </c>
      <c r="AF481" s="2" t="inlineStr">
        <is>
          <t/>
        </is>
      </c>
      <c r="AG481" t="inlineStr">
        <is>
          <t/>
        </is>
      </c>
      <c r="AH481" s="2" t="inlineStr">
        <is>
          <t>mustfiltreerimine</t>
        </is>
      </c>
      <c r="AI481" s="2" t="inlineStr">
        <is>
          <t>3</t>
        </is>
      </c>
      <c r="AJ481" s="2" t="inlineStr">
        <is>
          <t/>
        </is>
      </c>
      <c r="AK481" t="inlineStr">
        <is>
          <t>lubatavuse reguleerimine musta nimekirjaga</t>
        </is>
      </c>
      <c r="AL481" s="2" t="inlineStr">
        <is>
          <t>lisääminen mustalle listalle</t>
        </is>
      </c>
      <c r="AM481" s="2" t="inlineStr">
        <is>
          <t>3</t>
        </is>
      </c>
      <c r="AN481" s="2" t="inlineStr">
        <is>
          <t/>
        </is>
      </c>
      <c r="AO481" t="inlineStr">
        <is>
          <t/>
        </is>
      </c>
      <c r="AP481" s="2" t="inlineStr">
        <is>
          <t>mise sur liste noire|
inscription sur liste noire</t>
        </is>
      </c>
      <c r="AQ481" s="2" t="inlineStr">
        <is>
          <t>3|
2</t>
        </is>
      </c>
      <c r="AR481" s="2" t="inlineStr">
        <is>
          <t xml:space="preserve">|
</t>
        </is>
      </c>
      <c r="AS481" t="inlineStr">
        <is>
          <t/>
        </is>
      </c>
      <c r="AT481" s="2" t="inlineStr">
        <is>
          <t>dúliostú</t>
        </is>
      </c>
      <c r="AU481" s="2" t="inlineStr">
        <is>
          <t>3</t>
        </is>
      </c>
      <c r="AV481" s="2" t="inlineStr">
        <is>
          <t/>
        </is>
      </c>
      <c r="AW481" t="inlineStr">
        <is>
          <t/>
        </is>
      </c>
      <c r="AX481" s="2" t="inlineStr">
        <is>
          <t>uvrštavanje na crnu listu</t>
        </is>
      </c>
      <c r="AY481" s="2" t="inlineStr">
        <is>
          <t>3</t>
        </is>
      </c>
      <c r="AZ481" s="2" t="inlineStr">
        <is>
          <t/>
        </is>
      </c>
      <c r="BA481" t="inlineStr">
        <is>
          <t/>
        </is>
      </c>
      <c r="BB481" s="2" t="inlineStr">
        <is>
          <t>tiltólistázás|
tiltólistára tétel|
tiltólistára tevés|
tiltólistára vétel</t>
        </is>
      </c>
      <c r="BC481" s="2" t="inlineStr">
        <is>
          <t>2|
2|
2|
2</t>
        </is>
      </c>
      <c r="BD481" s="2" t="inlineStr">
        <is>
          <t xml:space="preserve">|
|
|
</t>
        </is>
      </c>
      <c r="BE481" t="inlineStr">
        <is>
          <t>meghatározott applikációk, levélcímek, IP-címek számítógépes hálózathoz való hozzáférésének megakadályozása</t>
        </is>
      </c>
      <c r="BF481" s="2" t="inlineStr">
        <is>
          <t>blacklisting</t>
        </is>
      </c>
      <c r="BG481" s="2" t="inlineStr">
        <is>
          <t>3</t>
        </is>
      </c>
      <c r="BH481" s="2" t="inlineStr">
        <is>
          <t/>
        </is>
      </c>
      <c r="BI481" t="inlineStr">
        <is>
          <t>l'azione di aggiunta di un'entità (utenti, programmi) a una &lt;a href="https://iate.europa.eu/entry/result/1574796/it" target="_blank"&gt;lista nera&lt;/a&gt; di domini indesiderati ai quali è precluso l'accesso</t>
        </is>
      </c>
      <c r="BJ481" s="2" t="inlineStr">
        <is>
          <t>įtraukimas į juodąjį sąrašą</t>
        </is>
      </c>
      <c r="BK481" s="2" t="inlineStr">
        <is>
          <t>3</t>
        </is>
      </c>
      <c r="BL481" s="2" t="inlineStr">
        <is>
          <t/>
        </is>
      </c>
      <c r="BM481" t="inlineStr">
        <is>
          <t/>
        </is>
      </c>
      <c r="BN481" s="2" t="inlineStr">
        <is>
          <t>iekļaušana melnajā sarakstā</t>
        </is>
      </c>
      <c r="BO481" s="2" t="inlineStr">
        <is>
          <t>2</t>
        </is>
      </c>
      <c r="BP481" s="2" t="inlineStr">
        <is>
          <t/>
        </is>
      </c>
      <c r="BQ481" t="inlineStr">
        <is>
          <t/>
        </is>
      </c>
      <c r="BR481" s="2" t="inlineStr">
        <is>
          <t>blacklisting</t>
        </is>
      </c>
      <c r="BS481" s="2" t="inlineStr">
        <is>
          <t>3</t>
        </is>
      </c>
      <c r="BT481" s="2" t="inlineStr">
        <is>
          <t/>
        </is>
      </c>
      <c r="BU481" t="inlineStr">
        <is>
          <t>il-prevenzjoni tal-aċċess għal network tal-kompjuters minn sett ta' applikazzjonijiet, indirizzi tal-email, indirizzi tal-IP u websites speċifikati</t>
        </is>
      </c>
      <c r="BV481" s="2" t="inlineStr">
        <is>
          <t>blacklisten</t>
        </is>
      </c>
      <c r="BW481" s="2" t="inlineStr">
        <is>
          <t>3</t>
        </is>
      </c>
      <c r="BX481" s="2" t="inlineStr">
        <is>
          <t/>
        </is>
      </c>
      <c r="BY481" t="inlineStr">
        <is>
          <t>methode om de toegang tot een computernetwerk voor kwaadwillige doeleinden te verhinderen door een lijst van verdachte applicaties, IP-adressen, e-mailadressen of websites bij te houden (zwarte lijst) en al het daarvan afkomstige netwerkverkeer te blokkeren</t>
        </is>
      </c>
      <c r="BZ481" s="2" t="inlineStr">
        <is>
          <t>umieszczenie na czarnej liście</t>
        </is>
      </c>
      <c r="CA481" s="2" t="inlineStr">
        <is>
          <t>3</t>
        </is>
      </c>
      <c r="CB481" s="2" t="inlineStr">
        <is>
          <t/>
        </is>
      </c>
      <c r="CC481" t="inlineStr">
        <is>
          <t>zablokowanie dostępu do sieci komputerowej z określonych aplikacji, adresów mailowych, adresów IP oraz stron internetowych; podejście do bezpieczeństwa zakładające blokowanie wszystkiego co znajduje się na tzw. czarnej liście</t>
        </is>
      </c>
      <c r="CD481" s="2" t="inlineStr">
        <is>
          <t>inclusão em lista negra</t>
        </is>
      </c>
      <c r="CE481" s="2" t="inlineStr">
        <is>
          <t>3</t>
        </is>
      </c>
      <c r="CF481" s="2" t="inlineStr">
        <is>
          <t/>
        </is>
      </c>
      <c r="CG481" t="inlineStr">
        <is>
          <t/>
        </is>
      </c>
      <c r="CH481" s="2" t="inlineStr">
        <is>
          <t>includere în lista neagră de aplicații|
blacklisting</t>
        </is>
      </c>
      <c r="CI481" s="2" t="inlineStr">
        <is>
          <t>3|
3</t>
        </is>
      </c>
      <c r="CJ481" s="2" t="inlineStr">
        <is>
          <t xml:space="preserve">|
</t>
        </is>
      </c>
      <c r="CK481" t="inlineStr">
        <is>
          <t>modul de control conținut, care blochează sau restricționează accesul utilizatorilor la aplicații</t>
        </is>
      </c>
      <c r="CL481" s="2" t="inlineStr">
        <is>
          <t>blacklisting</t>
        </is>
      </c>
      <c r="CM481" s="2" t="inlineStr">
        <is>
          <t>3</t>
        </is>
      </c>
      <c r="CN481" s="2" t="inlineStr">
        <is>
          <t/>
        </is>
      </c>
      <c r="CO481" t="inlineStr">
        <is>
          <t>zablokovanie prístupu určitých aplikácií, e-mailových adries, IP adries alebo webových sídiel k počítačovej sieti</t>
        </is>
      </c>
      <c r="CP481" s="2" t="inlineStr">
        <is>
          <t>uvrstitev na črni seznam</t>
        </is>
      </c>
      <c r="CQ481" s="2" t="inlineStr">
        <is>
          <t>3</t>
        </is>
      </c>
      <c r="CR481" s="2" t="inlineStr">
        <is>
          <t/>
        </is>
      </c>
      <c r="CS481" t="inlineStr">
        <is>
          <t>preprečitev dostopa do računalnika, računalniškega sistema ali omrežja z določenega naslova elektronske pošte, IP naslova ali spletne strani</t>
        </is>
      </c>
      <c r="CT481" s="2" t="inlineStr">
        <is>
          <t>svartlistning</t>
        </is>
      </c>
      <c r="CU481" s="2" t="inlineStr">
        <is>
          <t>3</t>
        </is>
      </c>
      <c r="CV481" s="2" t="inlineStr">
        <is>
          <t/>
        </is>
      </c>
      <c r="CW481" t="inlineStr">
        <is>
          <t/>
        </is>
      </c>
    </row>
    <row r="482">
      <c r="A482" s="1" t="str">
        <f>HYPERLINK("https://iate.europa.eu/entry/result/3581596/all", "3581596")</f>
        <v>3581596</v>
      </c>
      <c r="B482" t="inlineStr">
        <is>
          <t>EDUCATION AND COMMUNICATIONS</t>
        </is>
      </c>
      <c r="C482" t="inlineStr">
        <is>
          <t>EDUCATION AND COMMUNICATIONS|communications;EDUCATION AND COMMUNICATIONS|information technology and data processing</t>
        </is>
      </c>
      <c r="D482" t="inlineStr">
        <is>
          <t>yes</t>
        </is>
      </c>
      <c r="E482" t="inlineStr">
        <is>
          <t/>
        </is>
      </c>
      <c r="F482" s="2" t="inlineStr">
        <is>
          <t>ферма за кликове</t>
        </is>
      </c>
      <c r="G482" s="2" t="inlineStr">
        <is>
          <t>3</t>
        </is>
      </c>
      <c r="H482" s="2" t="inlineStr">
        <is>
          <t/>
        </is>
      </c>
      <c r="I482" t="inlineStr">
        <is>
          <t/>
        </is>
      </c>
      <c r="J482" s="2" t="inlineStr">
        <is>
          <t>klikací farma</t>
        </is>
      </c>
      <c r="K482" s="2" t="inlineStr">
        <is>
          <t>3</t>
        </is>
      </c>
      <c r="L482" s="2" t="inlineStr">
        <is>
          <t/>
        </is>
      </c>
      <c r="M482" t="inlineStr">
        <is>
          <t>podvodné hromadné klikání na placené reklamní odkazy na internetu</t>
        </is>
      </c>
      <c r="N482" s="2" t="inlineStr">
        <is>
          <t>klik-farm|
click farm</t>
        </is>
      </c>
      <c r="O482" s="2" t="inlineStr">
        <is>
          <t>3|
3</t>
        </is>
      </c>
      <c r="P482" s="2" t="inlineStr">
        <is>
          <t xml:space="preserve">|
</t>
        </is>
      </c>
      <c r="Q482" t="inlineStr">
        <is>
          <t/>
        </is>
      </c>
      <c r="R482" s="2" t="inlineStr">
        <is>
          <t>Click-Farm</t>
        </is>
      </c>
      <c r="S482" s="2" t="inlineStr">
        <is>
          <t>3</t>
        </is>
      </c>
      <c r="T482" s="2" t="inlineStr">
        <is>
          <t/>
        </is>
      </c>
      <c r="U482" t="inlineStr">
        <is>
          <t/>
        </is>
      </c>
      <c r="V482" s="2" t="inlineStr">
        <is>
          <t>φάρμα ψεύτικων κλικ</t>
        </is>
      </c>
      <c r="W482" s="2" t="inlineStr">
        <is>
          <t>3</t>
        </is>
      </c>
      <c r="X482" s="2" t="inlineStr">
        <is>
          <t/>
        </is>
      </c>
      <c r="Y482" t="inlineStr">
        <is>
          <t/>
        </is>
      </c>
      <c r="Z482" s="2" t="inlineStr">
        <is>
          <t>click farm</t>
        </is>
      </c>
      <c r="AA482" s="2" t="inlineStr">
        <is>
          <t>3</t>
        </is>
      </c>
      <c r="AB482" s="2" t="inlineStr">
        <is>
          <t/>
        </is>
      </c>
      <c r="AC482" t="inlineStr">
        <is>
          <t>undercover operation in which individuals fraudulently interact with a website to artificially boost the status of a client’s website, product or service</t>
        </is>
      </c>
      <c r="AD482" s="2" t="inlineStr">
        <is>
          <t>granja de clics</t>
        </is>
      </c>
      <c r="AE482" s="2" t="inlineStr">
        <is>
          <t>3</t>
        </is>
      </c>
      <c r="AF482" s="2" t="inlineStr">
        <is>
          <t/>
        </is>
      </c>
      <c r="AG482" t="inlineStr">
        <is>
          <t>Instalación en la que miles de celulares son usados para simular opiniones positivas y visitas de usuarios reales.</t>
        </is>
      </c>
      <c r="AH482" s="2" t="inlineStr">
        <is>
          <t>klikifarm</t>
        </is>
      </c>
      <c r="AI482" s="2" t="inlineStr">
        <is>
          <t>2</t>
        </is>
      </c>
      <c r="AJ482" s="2" t="inlineStr">
        <is>
          <t/>
        </is>
      </c>
      <c r="AK482" t="inlineStr">
        <is>
          <t/>
        </is>
      </c>
      <c r="AL482" s="2" t="inlineStr">
        <is>
          <t>klikkifarmi</t>
        </is>
      </c>
      <c r="AM482" s="2" t="inlineStr">
        <is>
          <t>3</t>
        </is>
      </c>
      <c r="AN482" s="2" t="inlineStr">
        <is>
          <t/>
        </is>
      </c>
      <c r="AO482" t="inlineStr">
        <is>
          <t/>
        </is>
      </c>
      <c r="AP482" s="2" t="inlineStr">
        <is>
          <t>ferme à clics</t>
        </is>
      </c>
      <c r="AQ482" s="2" t="inlineStr">
        <is>
          <t>3</t>
        </is>
      </c>
      <c r="AR482" s="2" t="inlineStr">
        <is>
          <t/>
        </is>
      </c>
      <c r="AS482" t="inlineStr">
        <is>
          <t>usine à notoriété, composée de centaines de smartphones et de milliers de cartes SIM, gérées par ordinateurs, permettant de doper le nombre de followers de n’importe quel compte sur un réseau social, ou d’améliorer les notes d’une application sur des plateformes et de créer du trafic artificiellement sur certains sites ou vers certains produits afin que ceux-ci remontent dans les moteurs de recherche ou les applications dédiées</t>
        </is>
      </c>
      <c r="AT482" s="2" t="inlineStr">
        <is>
          <t>feirm chliceála</t>
        </is>
      </c>
      <c r="AU482" s="2" t="inlineStr">
        <is>
          <t>3</t>
        </is>
      </c>
      <c r="AV482" s="2" t="inlineStr">
        <is>
          <t/>
        </is>
      </c>
      <c r="AW482" t="inlineStr">
        <is>
          <t/>
        </is>
      </c>
      <c r="AX482" s="2" t="inlineStr">
        <is>
          <t>farma klikova</t>
        </is>
      </c>
      <c r="AY482" s="2" t="inlineStr">
        <is>
          <t>3</t>
        </is>
      </c>
      <c r="AZ482" s="2" t="inlineStr">
        <is>
          <t/>
        </is>
      </c>
      <c r="BA482" t="inlineStr">
        <is>
          <t>umjetno povećavanje broja klikova na mrežnim stranicama ponuditelja s plaćenim reklamnim poveznicama</t>
        </is>
      </c>
      <c r="BB482" s="2" t="inlineStr">
        <is>
          <t>klikkfarm</t>
        </is>
      </c>
      <c r="BC482" s="2" t="inlineStr">
        <is>
          <t>3</t>
        </is>
      </c>
      <c r="BD482" s="2" t="inlineStr">
        <is>
          <t/>
        </is>
      </c>
      <c r="BE482" t="inlineStr">
        <is>
          <t>olyan művelet, amellyel mesterségesen javítják egy weboldal, termék vagy szolgáltatás elérhetőségét azáltal, hogy kattintásokat generálnak rá</t>
        </is>
      </c>
      <c r="BF482" s="2" t="inlineStr">
        <is>
          <t>click farm</t>
        </is>
      </c>
      <c r="BG482" s="2" t="inlineStr">
        <is>
          <t>3</t>
        </is>
      </c>
      <c r="BH482" s="2" t="inlineStr">
        <is>
          <t/>
        </is>
      </c>
      <c r="BI482" t="inlineStr">
        <is>
          <t>servizio che si occupa di vendere follower su Twitter, like su Facebook, visualizzazioni su YouTube e molte altre forme di interazione sulle piattaforme sociali</t>
        </is>
      </c>
      <c r="BJ482" s="2" t="inlineStr">
        <is>
          <t>spustelėjimų fabrikas</t>
        </is>
      </c>
      <c r="BK482" s="2" t="inlineStr">
        <is>
          <t>3</t>
        </is>
      </c>
      <c r="BL482" s="2" t="inlineStr">
        <is>
          <t/>
        </is>
      </c>
      <c r="BM482" t="inlineStr">
        <is>
          <t>organizacija, sukurta spustelėjimų skaičiui dirbtinai
didinti siekiant imituoti domėjimąsi internete reklamuojamais produktais,
paslaugomis, skelbiama informacija ir klastoti peržiūrų bei socialinių tinklų sekėjų
skaičių</t>
        </is>
      </c>
      <c r="BN482" s="2" t="inlineStr">
        <is>
          <t>klikšķu ferma</t>
        </is>
      </c>
      <c r="BO482" s="2" t="inlineStr">
        <is>
          <t>2</t>
        </is>
      </c>
      <c r="BP482" s="2" t="inlineStr">
        <is>
          <t/>
        </is>
      </c>
      <c r="BQ482" t="inlineStr">
        <is>
          <t/>
        </is>
      </c>
      <c r="BR482" s="2" t="inlineStr">
        <is>
          <t>fabbrika tal-klikks</t>
        </is>
      </c>
      <c r="BS482" s="2" t="inlineStr">
        <is>
          <t>3</t>
        </is>
      </c>
      <c r="BT482" s="2" t="inlineStr">
        <is>
          <t/>
        </is>
      </c>
      <c r="BU482" t="inlineStr">
        <is>
          <t>operazzjoni li sseħħ bil-moħbi fejn individwi b'mod frodulenti jinteraġixxu ma' sit web biex b'mod artifiċjali jagħtu spinta lill-istatus ta' sit web ta' klijent, prodott jew servizz</t>
        </is>
      </c>
      <c r="BV482" s="2" t="inlineStr">
        <is>
          <t>clickfarm</t>
        </is>
      </c>
      <c r="BW482" s="2" t="inlineStr">
        <is>
          <t>3</t>
        </is>
      </c>
      <c r="BX482" s="2" t="inlineStr">
        <is>
          <t/>
        </is>
      </c>
      <c r="BY482" t="inlineStr">
        <is>
          <t>bedrijf dat op frauduleuze wijze geld verdient of concurrenten bestrijdt door, geautomatiseerd of met laagbetaalde werknemers, websites of socialemediaprofielen massaal aan te klikken of te liken</t>
        </is>
      </c>
      <c r="BZ482" s="2" t="inlineStr">
        <is>
          <t>farma klików</t>
        </is>
      </c>
      <c r="CA482" s="2" t="inlineStr">
        <is>
          <t>3</t>
        </is>
      </c>
      <c r="CB482" s="2" t="inlineStr">
        <is>
          <t/>
        </is>
      </c>
      <c r="CC482" t="inlineStr">
        <is>
          <t/>
        </is>
      </c>
      <c r="CD482" s="2" t="inlineStr">
        <is>
          <t>fábrica de cliques</t>
        </is>
      </c>
      <c r="CE482" s="2" t="inlineStr">
        <is>
          <t>3</t>
        </is>
      </c>
      <c r="CF482" s="2" t="inlineStr">
        <is>
          <t/>
        </is>
      </c>
      <c r="CG482" t="inlineStr">
        <is>
          <t/>
        </is>
      </c>
      <c r="CH482" s="2" t="inlineStr">
        <is>
          <t>fermă de clicuri|
click farm</t>
        </is>
      </c>
      <c r="CI482" s="2" t="inlineStr">
        <is>
          <t>2|
2</t>
        </is>
      </c>
      <c r="CJ482" s="2" t="inlineStr">
        <is>
          <t xml:space="preserve">|
</t>
        </is>
      </c>
      <c r="CK482" t="inlineStr">
        <is>
          <t/>
        </is>
      </c>
      <c r="CL482" s="2" t="inlineStr">
        <is>
          <t>klikacia farma</t>
        </is>
      </c>
      <c r="CM482" s="2" t="inlineStr">
        <is>
          <t>3</t>
        </is>
      </c>
      <c r="CN482" s="2" t="inlineStr">
        <is>
          <t/>
        </is>
      </c>
      <c r="CO482" t="inlineStr">
        <is>
          <t/>
        </is>
      </c>
      <c r="CP482" s="2" t="inlineStr">
        <is>
          <t>klikarna</t>
        </is>
      </c>
      <c r="CQ482" s="2" t="inlineStr">
        <is>
          <t>3</t>
        </is>
      </c>
      <c r="CR482" s="2" t="inlineStr">
        <is>
          <t/>
        </is>
      </c>
      <c r="CS482" t="inlineStr">
        <is>
          <t>aplikacija za umetno povečevanje števila klikov na spletno stran, izdelek ali storitev ponudnika</t>
        </is>
      </c>
      <c r="CT482" s="2" t="inlineStr">
        <is>
          <t>klickfarm</t>
        </is>
      </c>
      <c r="CU482" s="2" t="inlineStr">
        <is>
          <t>3</t>
        </is>
      </c>
      <c r="CV482" s="2" t="inlineStr">
        <is>
          <t/>
        </is>
      </c>
      <c r="CW482" t="inlineStr">
        <is>
          <t/>
        </is>
      </c>
    </row>
    <row r="483">
      <c r="A483" s="1" t="str">
        <f>HYPERLINK("https://iate.europa.eu/entry/result/3581598/all", "3581598")</f>
        <v>3581598</v>
      </c>
      <c r="B483" t="inlineStr">
        <is>
          <t>EDUCATION AND COMMUNICATIONS</t>
        </is>
      </c>
      <c r="C483" t="inlineStr">
        <is>
          <t>EDUCATION AND COMMUNICATIONS|communications;EDUCATION AND COMMUNICATIONS|information technology and data processing</t>
        </is>
      </c>
      <c r="D483" t="inlineStr">
        <is>
          <t>yes</t>
        </is>
      </c>
      <c r="E483" t="inlineStr">
        <is>
          <t/>
        </is>
      </c>
      <c r="F483" s="2" t="inlineStr">
        <is>
          <t>банер със съгласие за приемане на бисквитки</t>
        </is>
      </c>
      <c r="G483" s="2" t="inlineStr">
        <is>
          <t>3</t>
        </is>
      </c>
      <c r="H483" s="2" t="inlineStr">
        <is>
          <t/>
        </is>
      </c>
      <c r="I483" t="inlineStr">
        <is>
          <t/>
        </is>
      </c>
      <c r="J483" s="2" t="inlineStr">
        <is>
          <t>banner pro souhlas s cookies|
cookie banner</t>
        </is>
      </c>
      <c r="K483" s="2" t="inlineStr">
        <is>
          <t>3|
3</t>
        </is>
      </c>
      <c r="L483" s="2" t="inlineStr">
        <is>
          <t xml:space="preserve">|
</t>
        </is>
      </c>
      <c r="M483" t="inlineStr">
        <is>
          <t>informační okénko, které se objeví při prvním navštívení určité internetové stránky a žádá uživatele o souhlas s použitím cookies</t>
        </is>
      </c>
      <c r="N483" s="2" t="inlineStr">
        <is>
          <t>cookiebanner|
cookiedeklaration|
cookienotifikation</t>
        </is>
      </c>
      <c r="O483" s="2" t="inlineStr">
        <is>
          <t>3|
3|
3</t>
        </is>
      </c>
      <c r="P483" s="2" t="inlineStr">
        <is>
          <t xml:space="preserve">|
|
</t>
        </is>
      </c>
      <c r="Q483" t="inlineStr">
        <is>
          <t/>
        </is>
      </c>
      <c r="R483" s="2" t="inlineStr">
        <is>
          <t>Cookie-Banner</t>
        </is>
      </c>
      <c r="S483" s="2" t="inlineStr">
        <is>
          <t>3</t>
        </is>
      </c>
      <c r="T483" s="2" t="inlineStr">
        <is>
          <t/>
        </is>
      </c>
      <c r="U483" t="inlineStr">
        <is>
          <t>Informieren des Nutzers einer Website beim ersten Seitenaufruf über das Verwenden von Cookies und sein Widerspruchsrecht</t>
        </is>
      </c>
      <c r="V483" s="2" t="inlineStr">
        <is>
          <t>ειδικό πλαίσιο για τα cookies</t>
        </is>
      </c>
      <c r="W483" s="2" t="inlineStr">
        <is>
          <t>3</t>
        </is>
      </c>
      <c r="X483" s="2" t="inlineStr">
        <is>
          <t/>
        </is>
      </c>
      <c r="Y483" t="inlineStr">
        <is>
          <t/>
        </is>
      </c>
      <c r="Z483" s="2" t="inlineStr">
        <is>
          <t>cookie consent banner|
cookie banner</t>
        </is>
      </c>
      <c r="AA483" s="2" t="inlineStr">
        <is>
          <t>3|
3</t>
        </is>
      </c>
      <c r="AB483" s="2" t="inlineStr">
        <is>
          <t xml:space="preserve">|
</t>
        </is>
      </c>
      <c r="AC483" t="inlineStr">
        <is>
          <t>pop-up that appears when a visitor first visits a website requesting the visitor's consent to the use of cookies and other tracking technologies</t>
        </is>
      </c>
      <c r="AD483" s="2" t="inlineStr">
        <is>
          <t>anuncio de cookies</t>
        </is>
      </c>
      <c r="AE483" s="2" t="inlineStr">
        <is>
          <t>3</t>
        </is>
      </c>
      <c r="AF483" s="2" t="inlineStr">
        <is>
          <t/>
        </is>
      </c>
      <c r="AG483" t="inlineStr">
        <is>
          <t>Anuncio, mostrado de manera prominente y de fácil acceso, que deben emplear los sitios web que instalan cookies no esenciales para brindar información clara e integral respecto del uso de cookies en el sitio y obtener el consentimiento del visitante para instalar las cookies no esenciales.</t>
        </is>
      </c>
      <c r="AH483" s="2" t="inlineStr">
        <is>
          <t>küpsiste teavitusriba|
küpsiste teavitus</t>
        </is>
      </c>
      <c r="AI483" s="2" t="inlineStr">
        <is>
          <t>2|
2</t>
        </is>
      </c>
      <c r="AJ483" s="2" t="inlineStr">
        <is>
          <t xml:space="preserve">|
</t>
        </is>
      </c>
      <c r="AK483" t="inlineStr">
        <is>
          <t>hüpikaken, mis ilmub veebisaidi esmakordsel külastamisel ja mille kaudu küsitakse külastaja nõusolekut küpsiste ja muude jälitustehnoloogiate kasutamiseks</t>
        </is>
      </c>
      <c r="AL483" s="2" t="inlineStr">
        <is>
          <t>evästebanneri|
evästepalkki</t>
        </is>
      </c>
      <c r="AM483" s="2" t="inlineStr">
        <is>
          <t>3|
3</t>
        </is>
      </c>
      <c r="AN483" s="2" t="inlineStr">
        <is>
          <t xml:space="preserve">|
</t>
        </is>
      </c>
      <c r="AO483" t="inlineStr">
        <is>
          <t>sivustolla ensimmäistä kertaa vieraileville näytettävä ilmoitus, jossa kerrotaan evästeiden käytöstä ja pyydetään siihen suostumus</t>
        </is>
      </c>
      <c r="AP483" s="2" t="inlineStr">
        <is>
          <t>bandeau cookie|
bandeau de demande d'acceptation des cookies|
bandeau sur les cookies|
bandeau relatif aux cookies</t>
        </is>
      </c>
      <c r="AQ483" s="2" t="inlineStr">
        <is>
          <t>2|
2|
3|
3</t>
        </is>
      </c>
      <c r="AR483" s="2" t="inlineStr">
        <is>
          <t xml:space="preserve">|
|
|
</t>
        </is>
      </c>
      <c r="AS483" t="inlineStr">
        <is>
          <t>bandeau apparaissant sur la première page visitée d'un site web, informant l'utilisateur des finalités des témoins de connexion utilisés, de la possibilté de s'opposer au dépôt de ces témoins et de changer les paramètres en cliquant sur un lien présent dans le bandeau, et du fait que la poursuite de la navigation vaut accord au dépôt de témoins de connexion sur son terminal</t>
        </is>
      </c>
      <c r="AT483" s="2" t="inlineStr">
        <is>
          <t>meirge fianán</t>
        </is>
      </c>
      <c r="AU483" s="2" t="inlineStr">
        <is>
          <t>3</t>
        </is>
      </c>
      <c r="AV483" s="2" t="inlineStr">
        <is>
          <t/>
        </is>
      </c>
      <c r="AW483" t="inlineStr">
        <is>
          <t/>
        </is>
      </c>
      <c r="AX483" s="2" t="inlineStr">
        <is>
          <t>obavijest o kolačićima</t>
        </is>
      </c>
      <c r="AY483" s="2" t="inlineStr">
        <is>
          <t>3</t>
        </is>
      </c>
      <c r="AZ483" s="2" t="inlineStr">
        <is>
          <t/>
        </is>
      </c>
      <c r="BA483" t="inlineStr">
        <is>
          <t/>
        </is>
      </c>
      <c r="BB483" s="2" t="inlineStr">
        <is>
          <t>süti banner|
sütitájékoztató csík</t>
        </is>
      </c>
      <c r="BC483" s="2" t="inlineStr">
        <is>
          <t>2|
2</t>
        </is>
      </c>
      <c r="BD483" s="2" t="inlineStr">
        <is>
          <t xml:space="preserve">|
</t>
        </is>
      </c>
      <c r="BE483" t="inlineStr">
        <is>
          <t>weboldal első meglátogatásakor megjelenő tájékoztató csík vagy felugró ablak, amely a sütihasználathoz kéri a felhasználó beleegyezését</t>
        </is>
      </c>
      <c r="BF483" s="2" t="inlineStr">
        <is>
          <t>banner per l'accettazione dei cookies|
cookie banner|
informativa breve sui cookie|
banner cookie|
banner sui cookie</t>
        </is>
      </c>
      <c r="BG483" s="2" t="inlineStr">
        <is>
          <t>3|
3|
3|
3|
3</t>
        </is>
      </c>
      <c r="BH483" s="2" t="inlineStr">
        <is>
          <t xml:space="preserve">|
|
|
|
</t>
        </is>
      </c>
      <c r="BI483" t="inlineStr">
        <is>
          <t>messaggio pop-up che compare quando si accede a un sito web con il quale si informa l'utente che il sito usa cookie per finalità di profilazione e marketing</t>
        </is>
      </c>
      <c r="BJ483" s="2" t="inlineStr">
        <is>
          <t>slapukų langas</t>
        </is>
      </c>
      <c r="BK483" s="2" t="inlineStr">
        <is>
          <t>3</t>
        </is>
      </c>
      <c r="BL483" s="2" t="inlineStr">
        <is>
          <t/>
        </is>
      </c>
      <c r="BM483" t="inlineStr">
        <is>
          <t>pirmą kartą apsilankius
svetainėje iššokantis langas, kuriame prašoma sutikimo leisti įrašyti ir
naudoti slapukus</t>
        </is>
      </c>
      <c r="BN483" s="2" t="inlineStr">
        <is>
          <t>sīkdatņu akceptēšanas uznirstošais logs</t>
        </is>
      </c>
      <c r="BO483" s="2" t="inlineStr">
        <is>
          <t>2</t>
        </is>
      </c>
      <c r="BP483" s="2" t="inlineStr">
        <is>
          <t/>
        </is>
      </c>
      <c r="BQ483" t="inlineStr">
        <is>
          <t/>
        </is>
      </c>
      <c r="BR483" s="2" t="inlineStr">
        <is>
          <t>strixxun ta' kunsens għall-cookies|
strixxun tal-cookies</t>
        </is>
      </c>
      <c r="BS483" s="2" t="inlineStr">
        <is>
          <t>3|
3</t>
        </is>
      </c>
      <c r="BT483" s="2" t="inlineStr">
        <is>
          <t xml:space="preserve">|
</t>
        </is>
      </c>
      <c r="BU483" t="inlineStr">
        <is>
          <t>pop-up li tidher meta xi ħadd iżur sit web għall-ewwel darba fejn jintalab il-kunsens ta' dik il-persuna għall-użu tal-cookies u ta' teknoliġiji oħra ta' trekkjar</t>
        </is>
      </c>
      <c r="BV483" s="2" t="inlineStr">
        <is>
          <t>cookiemelding|
cookiebanner</t>
        </is>
      </c>
      <c r="BW483" s="2" t="inlineStr">
        <is>
          <t>3|
3</t>
        </is>
      </c>
      <c r="BX483" s="2" t="inlineStr">
        <is>
          <t xml:space="preserve">|
</t>
        </is>
      </c>
      <c r="BY483" t="inlineStr">
        <is>
          <t>pop-upvenster of banner waarmee iemand die een website voor het eerst bezoekt wordt gevraagd om toestemming voor het gebruik van cookies en andere trackingtechnieken</t>
        </is>
      </c>
      <c r="BZ483" s="2" t="inlineStr">
        <is>
          <t>banner informujący o plikach cookie</t>
        </is>
      </c>
      <c r="CA483" s="2" t="inlineStr">
        <is>
          <t>3</t>
        </is>
      </c>
      <c r="CB483" s="2" t="inlineStr">
        <is>
          <t/>
        </is>
      </c>
      <c r="CC483" t="inlineStr">
        <is>
          <t>informacja o stosowaniu plików cookie przez daną stronę lub serwis wyświetlana w formie wyskakującego okienka pop-up</t>
        </is>
      </c>
      <c r="CD483" s="2" t="inlineStr">
        <is>
          <t>notificação de cúquies</t>
        </is>
      </c>
      <c r="CE483" s="2" t="inlineStr">
        <is>
          <t>3</t>
        </is>
      </c>
      <c r="CF483" s="2" t="inlineStr">
        <is>
          <t/>
        </is>
      </c>
      <c r="CG483" t="inlineStr">
        <is>
          <t>Notificação instantânea que aparece quando se visita um sítio Web pela primeira vez, solicitando o consentimento do visitante para o uso de cookies e outras tecnologias de rastreamento</t>
        </is>
      </c>
      <c r="CH483" s="2" t="inlineStr">
        <is>
          <t>banner acceptare cookie|
cookie banner|
banner cookie</t>
        </is>
      </c>
      <c r="CI483" s="2" t="inlineStr">
        <is>
          <t>2|
2|
2</t>
        </is>
      </c>
      <c r="CJ483" s="2" t="inlineStr">
        <is>
          <t xml:space="preserve">|
|
</t>
        </is>
      </c>
      <c r="CK483" t="inlineStr">
        <is>
          <t/>
        </is>
      </c>
      <c r="CL483" s="2" t="inlineStr">
        <is>
          <t>cookie banner</t>
        </is>
      </c>
      <c r="CM483" s="2" t="inlineStr">
        <is>
          <t>3</t>
        </is>
      </c>
      <c r="CN483" s="2" t="inlineStr">
        <is>
          <t/>
        </is>
      </c>
      <c r="CO483" t="inlineStr">
        <is>
          <t/>
        </is>
      </c>
      <c r="CP483" s="2" t="inlineStr">
        <is>
          <t>pasica o soglasju k piškotkom|
piškotkovna pasica</t>
        </is>
      </c>
      <c r="CQ483" s="2" t="inlineStr">
        <is>
          <t>3|
3</t>
        </is>
      </c>
      <c r="CR483" s="2" t="inlineStr">
        <is>
          <t xml:space="preserve">|
</t>
        </is>
      </c>
      <c r="CS483" t="inlineStr">
        <is>
          <t>pojavna pasica, ki uporabnika ob prvem obisku spletne strani opozori na uporabo piškotkov</t>
        </is>
      </c>
      <c r="CT483" s="2" t="inlineStr">
        <is>
          <t>meddelande om kakor</t>
        </is>
      </c>
      <c r="CU483" s="2" t="inlineStr">
        <is>
          <t>2</t>
        </is>
      </c>
      <c r="CV483" s="2" t="inlineStr">
        <is>
          <t>proposed</t>
        </is>
      </c>
      <c r="CW483" t="inlineStr">
        <is>
          <t>banderoll som dyker upp när man för första gången besöker en webbplats och som informerar om att kakorna används och ber om besökarens samtycke till att kakor används</t>
        </is>
      </c>
    </row>
    <row r="484">
      <c r="A484" s="1" t="str">
        <f>HYPERLINK("https://iate.europa.eu/entry/result/3581602/all", "3581602")</f>
        <v>3581602</v>
      </c>
      <c r="B484" t="inlineStr">
        <is>
          <t>EDUCATION AND COMMUNICATIONS</t>
        </is>
      </c>
      <c r="C484" t="inlineStr">
        <is>
          <t>EDUCATION AND COMMUNICATIONS|communications;EDUCATION AND COMMUNICATIONS|information technology and data processing</t>
        </is>
      </c>
      <c r="D484" t="inlineStr">
        <is>
          <t>yes</t>
        </is>
      </c>
      <c r="E484" t="inlineStr">
        <is>
          <t/>
        </is>
      </c>
      <c r="F484" s="2" t="inlineStr">
        <is>
          <t>активна атака</t>
        </is>
      </c>
      <c r="G484" s="2" t="inlineStr">
        <is>
          <t>3</t>
        </is>
      </c>
      <c r="H484" s="2" t="inlineStr">
        <is>
          <t/>
        </is>
      </c>
      <c r="I484" t="inlineStr">
        <is>
          <t>атака, свързана с подмяна на права или унищожаване на ресурси, както и с подмяна на данни или изтриване на данни</t>
        </is>
      </c>
      <c r="J484" s="2" t="inlineStr">
        <is>
          <t>aktivní útok</t>
        </is>
      </c>
      <c r="K484" s="2" t="inlineStr">
        <is>
          <t>3</t>
        </is>
      </c>
      <c r="L484" s="2" t="inlineStr">
        <is>
          <t/>
        </is>
      </c>
      <c r="M484" t="inlineStr">
        <is>
          <t>kybernetický útok, jehož cílem je změna systémových prostředků nebo ovlivnění jejich funkčnosti</t>
        </is>
      </c>
      <c r="N484" s="2" t="inlineStr">
        <is>
          <t>aktivt angreb</t>
        </is>
      </c>
      <c r="O484" s="2" t="inlineStr">
        <is>
          <t>3</t>
        </is>
      </c>
      <c r="P484" s="2" t="inlineStr">
        <is>
          <t/>
        </is>
      </c>
      <c r="Q484" t="inlineStr">
        <is>
          <t>en form for angreb, hvor formålet er at ændre det angrebne systems aktiver eller påvirke systemets operation</t>
        </is>
      </c>
      <c r="R484" s="2" t="inlineStr">
        <is>
          <t>aktiver Angriff</t>
        </is>
      </c>
      <c r="S484" s="2" t="inlineStr">
        <is>
          <t>3</t>
        </is>
      </c>
      <c r="T484" s="2" t="inlineStr">
        <is>
          <t/>
        </is>
      </c>
      <c r="U484" t="inlineStr">
        <is>
          <t>Netzwerk-Exploit, bei dem ein Hacker versucht, Daten auf einem Zielsystem zu verändern oder Daten auf dem Weg zu diesem Ziel zu manipulieren</t>
        </is>
      </c>
      <c r="V484" s="2" t="inlineStr">
        <is>
          <t>ενεργή επίθεση|
ενεργητική επίθεση</t>
        </is>
      </c>
      <c r="W484" s="2" t="inlineStr">
        <is>
          <t>3|
3</t>
        </is>
      </c>
      <c r="X484" s="2" t="inlineStr">
        <is>
          <t>|
preferred</t>
        </is>
      </c>
      <c r="Y484" t="inlineStr">
        <is>
          <t>εκμετάλλευση των τρωτών σημείων ενός συστήματος από χάκερ με στόχο να παρέμβει και να 
τροποποιήσει τον τρόπο λειτουργίας του 
συστήματος</t>
        </is>
      </c>
      <c r="Z484" s="2" t="inlineStr">
        <is>
          <t>active attack</t>
        </is>
      </c>
      <c r="AA484" s="2" t="inlineStr">
        <is>
          <t>3</t>
        </is>
      </c>
      <c r="AB484" s="2" t="inlineStr">
        <is>
          <t/>
        </is>
      </c>
      <c r="AC484" t="inlineStr">
        <is>
          <t>network exploit in which a hacker attempts to make changes to data on the target or data en route to the target</t>
        </is>
      </c>
      <c r="AD484" s="2" t="inlineStr">
        <is>
          <t>ataque activo</t>
        </is>
      </c>
      <c r="AE484" s="2" t="inlineStr">
        <is>
          <t>3</t>
        </is>
      </c>
      <c r="AF484" s="2" t="inlineStr">
        <is>
          <t/>
        </is>
      </c>
      <c r="AG484" t="inlineStr">
        <is>
          <t>Ataque que altera el sistema o los datos.</t>
        </is>
      </c>
      <c r="AH484" s="2" t="inlineStr">
        <is>
          <t>aktiivrünne</t>
        </is>
      </c>
      <c r="AI484" s="2" t="inlineStr">
        <is>
          <t>3</t>
        </is>
      </c>
      <c r="AJ484" s="2" t="inlineStr">
        <is>
          <t/>
        </is>
      </c>
      <c r="AK484" t="inlineStr">
        <is>
          <t>sekkuv rünne, püüab sihtobjekti muuta või mõjutada</t>
        </is>
      </c>
      <c r="AL484" s="2" t="inlineStr">
        <is>
          <t>aktiivinen hyökkäys</t>
        </is>
      </c>
      <c r="AM484" s="2" t="inlineStr">
        <is>
          <t>3</t>
        </is>
      </c>
      <c r="AN484" s="2" t="inlineStr">
        <is>
          <t/>
        </is>
      </c>
      <c r="AO484" t="inlineStr">
        <is>
          <t>hyökkäys, jonka tarkoituksena on muuttaa, poistaa tai lisätä tietoa tai häiritä järjestelmän toimintaa</t>
        </is>
      </c>
      <c r="AP484" s="2" t="inlineStr">
        <is>
          <t>attaque active</t>
        </is>
      </c>
      <c r="AQ484" s="2" t="inlineStr">
        <is>
          <t>2</t>
        </is>
      </c>
      <c r="AR484" s="2" t="inlineStr">
        <is>
          <t/>
        </is>
      </c>
      <c r="AS484" t="inlineStr">
        <is>
          <t>attaque informatique qui modifie les ressources ciblées par l'attaque (données ou messages) et constitue une atteinte aux critères d'intégrité, disponibilité, confidentialité</t>
        </is>
      </c>
      <c r="AT484" s="2" t="inlineStr">
        <is>
          <t>ionsaí gníomhach</t>
        </is>
      </c>
      <c r="AU484" s="2" t="inlineStr">
        <is>
          <t>3</t>
        </is>
      </c>
      <c r="AV484" s="2" t="inlineStr">
        <is>
          <t/>
        </is>
      </c>
      <c r="AW484" t="inlineStr">
        <is>
          <t/>
        </is>
      </c>
      <c r="AX484" s="2" t="inlineStr">
        <is>
          <t>aktivni napad</t>
        </is>
      </c>
      <c r="AY484" s="2" t="inlineStr">
        <is>
          <t>3</t>
        </is>
      </c>
      <c r="AZ484" s="2" t="inlineStr">
        <is>
          <t/>
        </is>
      </c>
      <c r="BA484" t="inlineStr">
        <is>
          <t/>
        </is>
      </c>
      <c r="BB484" s="2" t="inlineStr">
        <is>
          <t>aktív támadás</t>
        </is>
      </c>
      <c r="BC484" s="2" t="inlineStr">
        <is>
          <t>3</t>
        </is>
      </c>
      <c r="BD484" s="2" t="inlineStr">
        <is>
          <t/>
        </is>
      </c>
      <c r="BE484" t="inlineStr">
        <is>
          <t>érzékeny információ megszerzésére irányuló hálózati támadás, amelynek során a támadó maga is forgalmaz a csatornán</t>
        </is>
      </c>
      <c r="BF484" s="2" t="inlineStr">
        <is>
          <t>attacco attivo</t>
        </is>
      </c>
      <c r="BG484" s="2" t="inlineStr">
        <is>
          <t>3</t>
        </is>
      </c>
      <c r="BH484" s="2" t="inlineStr">
        <is>
          <t/>
        </is>
      </c>
      <c r="BI484" t="inlineStr">
        <is>
          <t>attacco ﬁnalizzato alla penetrazione remota del computer, al furto o alterazione dei dati o al danneggiamento del sistema</t>
        </is>
      </c>
      <c r="BJ484" s="2" t="inlineStr">
        <is>
          <t>aktyvioji ataka</t>
        </is>
      </c>
      <c r="BK484" s="2" t="inlineStr">
        <is>
          <t>3</t>
        </is>
      </c>
      <c r="BL484" s="2" t="inlineStr">
        <is>
          <t/>
        </is>
      </c>
      <c r="BM484" t="inlineStr">
        <is>
          <t>prieš
informacinius išteklius (informacinių technologijų priemones, informaciją,
informacines sistemas, registrus bei jų teikiamas paslaugas ir pan.) rengiama
ataka, kuria siekiama padaryti žalos paveikiant, pakeičiant ar kontroliuojant informacinius
išteklius ir jų veikimą</t>
        </is>
      </c>
      <c r="BN484" s="2" t="inlineStr">
        <is>
          <t>aktīvs uzbrukums</t>
        </is>
      </c>
      <c r="BO484" s="2" t="inlineStr">
        <is>
          <t>3</t>
        </is>
      </c>
      <c r="BP484" s="2" t="inlineStr">
        <is>
          <t/>
        </is>
      </c>
      <c r="BQ484" t="inlineStr">
        <is>
          <t/>
        </is>
      </c>
      <c r="BR484" s="2" t="inlineStr">
        <is>
          <t>attakk attiv</t>
        </is>
      </c>
      <c r="BS484" s="2" t="inlineStr">
        <is>
          <t>3</t>
        </is>
      </c>
      <c r="BT484" s="2" t="inlineStr">
        <is>
          <t/>
        </is>
      </c>
      <c r="BU484" t="inlineStr">
        <is>
          <t>&lt;div&gt;
 attakk li jikkomprometti s-sigurtà tas-sistema meta hacker jipprova jidħol fis-sistema u jipprova jibdel jew jikkontrolla d- 
 &lt;i&gt;data &lt;/i&gt;u/jew il-hardware ta' ġo fiha&lt;/div&gt;</t>
        </is>
      </c>
      <c r="BV484" s="2" t="inlineStr">
        <is>
          <t>actieve exploit|
actieve aanval</t>
        </is>
      </c>
      <c r="BW484" s="2" t="inlineStr">
        <is>
          <t>3|
3</t>
        </is>
      </c>
      <c r="BX484" s="2" t="inlineStr">
        <is>
          <t xml:space="preserve">|
</t>
        </is>
      </c>
      <c r="BY484" t="inlineStr">
        <is>
          <t>hacktechniek waarbij gegevens op een computersysteem, of gegevens op een netwerk die dat systeem als bestemming hebben, worden gewijzigd</t>
        </is>
      </c>
      <c r="BZ484" s="2" t="inlineStr">
        <is>
          <t>atak aktywny</t>
        </is>
      </c>
      <c r="CA484" s="2" t="inlineStr">
        <is>
          <t>3</t>
        </is>
      </c>
      <c r="CB484" s="2" t="inlineStr">
        <is>
          <t/>
        </is>
      </c>
      <c r="CC484" t="inlineStr">
        <is>
          <t>atak na sieć komputerową, którego celem jest modyfikacja danych użytkownika, przejęcie kontroli nad urządzeniem lub zakłócenie jego pracy</t>
        </is>
      </c>
      <c r="CD484" s="2" t="inlineStr">
        <is>
          <t>ataque ativo</t>
        </is>
      </c>
      <c r="CE484" s="2" t="inlineStr">
        <is>
          <t>3</t>
        </is>
      </c>
      <c r="CF484" s="2" t="inlineStr">
        <is>
          <t/>
        </is>
      </c>
      <c r="CG484" t="inlineStr">
        <is>
          <t>Ataque real perpetrado por uma fonte de ameaça que propositadamente tenta alterar um sistema, seus recursos, seus dados ou suas operações.</t>
        </is>
      </c>
      <c r="CH484" s="2" t="inlineStr">
        <is>
          <t>atac activ</t>
        </is>
      </c>
      <c r="CI484" s="2" t="inlineStr">
        <is>
          <t>3</t>
        </is>
      </c>
      <c r="CJ484" s="2" t="inlineStr">
        <is>
          <t/>
        </is>
      </c>
      <c r="CK484" t="inlineStr">
        <is>
          <t>atac în care intrusul se angajează fie în furtul mesajelor, fie în modificarea, reluarea sau inserarea de mesaje false , fie prin supraîncărcarea reţelei cu pachete ( 
&lt;i&gt;flooding&lt;/i&gt;)</t>
        </is>
      </c>
      <c r="CL484" s="2" t="inlineStr">
        <is>
          <t>aktívny útok</t>
        </is>
      </c>
      <c r="CM484" s="2" t="inlineStr">
        <is>
          <t>3</t>
        </is>
      </c>
      <c r="CN484" s="2" t="inlineStr">
        <is>
          <t/>
        </is>
      </c>
      <c r="CO484" t="inlineStr">
        <is>
          <t>útok, ktorého cieľom je meniť systémové prostriedky (vrátane dát) alebo ovplyvniť ich prevádzku.</t>
        </is>
      </c>
      <c r="CP484" s="2" t="inlineStr">
        <is>
          <t>aktivni napad</t>
        </is>
      </c>
      <c r="CQ484" s="2" t="inlineStr">
        <is>
          <t>3</t>
        </is>
      </c>
      <c r="CR484" s="2" t="inlineStr">
        <is>
          <t/>
        </is>
      </c>
      <c r="CS484" t="inlineStr">
        <is>
          <t>napad, pri katerem napadalec spremeni podatke, ki se prenašajo preko komunikacijskega kanala; pri tem sta poleg zaupnosti ogroženi celovitost podatkov in overovitev</t>
        </is>
      </c>
      <c r="CT484" s="2" t="inlineStr">
        <is>
          <t>aktiv attack</t>
        </is>
      </c>
      <c r="CU484" s="2" t="inlineStr">
        <is>
          <t>3</t>
        </is>
      </c>
      <c r="CV484" s="2" t="inlineStr">
        <is>
          <t/>
        </is>
      </c>
      <c r="CW484" t="inlineStr">
        <is>
          <t/>
        </is>
      </c>
    </row>
    <row r="485">
      <c r="A485" s="1" t="str">
        <f>HYPERLINK("https://iate.europa.eu/entry/result/3581184/all", "3581184")</f>
        <v>3581184</v>
      </c>
      <c r="B485" t="inlineStr">
        <is>
          <t>EDUCATION AND COMMUNICATIONS;LAW</t>
        </is>
      </c>
      <c r="C485" t="inlineStr">
        <is>
          <t>EDUCATION AND COMMUNICATIONS|communications|communications policy|control of communications|disinformation;LAW|criminal law|offence|crime against property|fraud;EDUCATION AND COMMUNICATIONS|communications|communications systems|Internet|social media</t>
        </is>
      </c>
      <c r="D485" t="inlineStr">
        <is>
          <t>yes</t>
        </is>
      </c>
      <c r="E485" t="inlineStr">
        <is>
          <t/>
        </is>
      </c>
      <c r="F485" s="2" t="inlineStr">
        <is>
          <t>услуга за одит на социални медии</t>
        </is>
      </c>
      <c r="G485" s="2" t="inlineStr">
        <is>
          <t>3</t>
        </is>
      </c>
      <c r="H485" s="2" t="inlineStr">
        <is>
          <t/>
        </is>
      </c>
      <c r="I485" t="inlineStr">
        <is>
          <t/>
        </is>
      </c>
      <c r="J485" s="2" t="inlineStr">
        <is>
          <t>zabezpečovací služba pro sociální média</t>
        </is>
      </c>
      <c r="K485" s="2" t="inlineStr">
        <is>
          <t>3</t>
        </is>
      </c>
      <c r="L485" s="2" t="inlineStr">
        <is>
          <t/>
        </is>
      </c>
      <c r="M485" t="inlineStr">
        <is>
          <t/>
        </is>
      </c>
      <c r="N485" s="2" t="inlineStr">
        <is>
          <t>Social Media Assurance Service</t>
        </is>
      </c>
      <c r="O485" s="2" t="inlineStr">
        <is>
          <t>3</t>
        </is>
      </c>
      <c r="P485" s="2" t="inlineStr">
        <is>
          <t/>
        </is>
      </c>
      <c r="Q485" t="inlineStr">
        <is>
          <t>tjeneste oprettet af IT-Beredskabsenheden for EU's Institutioner, for at beskytte EU-institutionernes og deres centrale repræsentanters konti på de sociale medier</t>
        </is>
      </c>
      <c r="R485" s="2" t="inlineStr">
        <is>
          <t>SMAS|
Social Media Assurance Service (Sicherungsdienst für soziale Medien)</t>
        </is>
      </c>
      <c r="S485" s="2" t="inlineStr">
        <is>
          <t>3|
3</t>
        </is>
      </c>
      <c r="T485" s="2" t="inlineStr">
        <is>
          <t xml:space="preserve">|
</t>
        </is>
      </c>
      <c r="U485" t="inlineStr">
        <is>
          <t/>
        </is>
      </c>
      <c r="V485" s="2" t="inlineStr">
        <is>
          <t>SMAS|
υπηρεσία διασφάλισης των μέσων κοινωνικής δικτύωσης</t>
        </is>
      </c>
      <c r="W485" s="2" t="inlineStr">
        <is>
          <t>3|
3</t>
        </is>
      </c>
      <c r="X485" s="2" t="inlineStr">
        <is>
          <t xml:space="preserve">|
</t>
        </is>
      </c>
      <c r="Y485" t="inlineStr">
        <is>
          <t/>
        </is>
      </c>
      <c r="Z485" s="2" t="inlineStr">
        <is>
          <t>SMAS|
Social Media Assurance Service</t>
        </is>
      </c>
      <c r="AA485" s="2" t="inlineStr">
        <is>
          <t>3|
3</t>
        </is>
      </c>
      <c r="AB485" s="2" t="inlineStr">
        <is>
          <t xml:space="preserve">|
</t>
        </is>
      </c>
      <c r="AC485" t="inlineStr">
        <is>
          <t>service launched by the Computer Emergency Response Team for the EU institutions to protect the social media accounts of the EU Institutions and of their selected key representatives</t>
        </is>
      </c>
      <c r="AD485" s="2" t="inlineStr">
        <is>
          <t>SMAS|
Servicio de seguridad de los medios sociales</t>
        </is>
      </c>
      <c r="AE485" s="2" t="inlineStr">
        <is>
          <t>3|
3</t>
        </is>
      </c>
      <c r="AF485" s="2" t="inlineStr">
        <is>
          <t xml:space="preserve">|
</t>
        </is>
      </c>
      <c r="AG485" t="inlineStr">
        <is>
          <t>Servicio proporcionado por el equipo de respuesta a emergencias informáticas de la UE para proteger las cuentas en los medios sociales de las instituciones de la UE y de sus representantes fundamentales seleccionados.</t>
        </is>
      </c>
      <c r="AH485" s="2" t="inlineStr">
        <is>
          <t>sotsiaalmeedia kindlusteenus</t>
        </is>
      </c>
      <c r="AI485" s="2" t="inlineStr">
        <is>
          <t>2</t>
        </is>
      </c>
      <c r="AJ485" s="2" t="inlineStr">
        <is>
          <t/>
        </is>
      </c>
      <c r="AK485" t="inlineStr">
        <is>
          <t>ELi infoturbeintsidentidega tegeleva rühma pakutav teenus, et kaitsta ELi institutsioonide ja oma valitud olulisemate esindajate sotsiaalmeedia kontosid</t>
        </is>
      </c>
      <c r="AL485" s="2" t="inlineStr">
        <is>
          <t>sosiaalisen median varmennuspalvelu</t>
        </is>
      </c>
      <c r="AM485" s="2" t="inlineStr">
        <is>
          <t>3</t>
        </is>
      </c>
      <c r="AN485" s="2" t="inlineStr">
        <is>
          <t/>
        </is>
      </c>
      <c r="AO485" t="inlineStr">
        <is>
          <t>EU:n tietotekniikan kriisiryhmän perustama palvelu EU:n toimielinten ja niiden valittujen edustajien sosiaalisen median tilien suojelemiseksi</t>
        </is>
      </c>
      <c r="AP485" s="2" t="inlineStr">
        <is>
          <t>service de veille sur les médias sociaux|
SMAS</t>
        </is>
      </c>
      <c r="AQ485" s="2" t="inlineStr">
        <is>
          <t>3|
3</t>
        </is>
      </c>
      <c r="AR485" s="2" t="inlineStr">
        <is>
          <t xml:space="preserve">|
</t>
        </is>
      </c>
      <c r="AS485" t="inlineStr">
        <is>
          <t>service lancé par l'équipe d'intervention en cas d'urgence informatique pour les institutions de l'UE (CERT-EU) et permettant de détecter l'usurpation d'identité et les contenus non officiels et de supprimer des contenus sur demande</t>
        </is>
      </c>
      <c r="AT485" s="2" t="inlineStr">
        <is>
          <t>Seirbhís Cosanta Meán Sóisialta</t>
        </is>
      </c>
      <c r="AU485" s="2" t="inlineStr">
        <is>
          <t>3</t>
        </is>
      </c>
      <c r="AV485" s="2" t="inlineStr">
        <is>
          <t/>
        </is>
      </c>
      <c r="AW485" t="inlineStr">
        <is>
          <t/>
        </is>
      </c>
      <c r="AX485" s="2" t="inlineStr">
        <is>
          <t>usluga jamstva kvalitete društvenih medija|
SMAS</t>
        </is>
      </c>
      <c r="AY485" s="2" t="inlineStr">
        <is>
          <t>3|
3</t>
        </is>
      </c>
      <c r="AZ485" s="2" t="inlineStr">
        <is>
          <t xml:space="preserve">|
</t>
        </is>
      </c>
      <c r="BA485" t="inlineStr">
        <is>
          <t/>
        </is>
      </c>
      <c r="BB485" s="2" t="inlineStr">
        <is>
          <t>SMAS|
közösségimédia-ellenőrzési szolgáltatás</t>
        </is>
      </c>
      <c r="BC485" s="2" t="inlineStr">
        <is>
          <t>2|
3</t>
        </is>
      </c>
      <c r="BD485" s="2" t="inlineStr">
        <is>
          <t xml:space="preserve">|
</t>
        </is>
      </c>
      <c r="BE485" t="inlineStr">
        <is>
          <t>a CERT-EU [ &lt;a href="/entry/result/3571668/all" id="ENTRY_TO_ENTRY_CONVERTER" target="_blank"&gt;IATE:3571668&lt;/a&gt; ] által biztosított médiafigyelési szolgáltatás, amely a hamis személyazonosságok és nem hivatalos médiatartalmak ellenőrzésére és eltávolítására szolgál</t>
        </is>
      </c>
      <c r="BF485" s="2" t="inlineStr">
        <is>
          <t>SMAS|
servizio per l'assicurazione sui social media</t>
        </is>
      </c>
      <c r="BG485" s="2" t="inlineStr">
        <is>
          <t>3|
3</t>
        </is>
      </c>
      <c r="BH485" s="2" t="inlineStr">
        <is>
          <t xml:space="preserve">|
</t>
        </is>
      </c>
      <c r="BI485" t="inlineStr">
        <is>
          <t>servizio fornito dalla squadra di pronto intervento informatico dell'UE per proteggere gli account social delle istituzioni dell'UE e dei loro principali rappresentanti</t>
        </is>
      </c>
      <c r="BJ485" s="2" t="inlineStr">
        <is>
          <t>socialinės žiniasklaidos apsauga</t>
        </is>
      </c>
      <c r="BK485" s="2" t="inlineStr">
        <is>
          <t>2</t>
        </is>
      </c>
      <c r="BL485" s="2" t="inlineStr">
        <is>
          <t/>
        </is>
      </c>
      <c r="BM485" t="inlineStr">
        <is>
          <t/>
        </is>
      </c>
      <c r="BN485" s="2" t="inlineStr">
        <is>
          <t>sociālo plašsaziņas līdzekļu nodrošināšanas pakalpojums|
sociālo mediju nodrošināšanas pakalpojums</t>
        </is>
      </c>
      <c r="BO485" s="2" t="inlineStr">
        <is>
          <t>3|
3</t>
        </is>
      </c>
      <c r="BP485" s="2" t="inlineStr">
        <is>
          <t>|
preferred</t>
        </is>
      </c>
      <c r="BQ485" t="inlineStr">
        <is>
          <t>ES datorapdraudējumu reaģēšanas vienības sniegts pakalpojums, kura mērķis ir aizsargāt ES iestāžu un to izraudzīto galveno pārstāvju sociālo plašsaziņas līdzekļu kontus</t>
        </is>
      </c>
      <c r="BR485" s="2" t="inlineStr">
        <is>
          <t>servizz ta' assigurazzjoni għall-media soċjali</t>
        </is>
      </c>
      <c r="BS485" s="2" t="inlineStr">
        <is>
          <t>3</t>
        </is>
      </c>
      <c r="BT485" s="2" t="inlineStr">
        <is>
          <t/>
        </is>
      </c>
      <c r="BU485" t="inlineStr">
        <is>
          <t>servizz varat mill-Iskwadra ta' Rispons f'Emerġenza relatata mal-Kompjuters għall-istituzzjonijiet tal-UE biex tipproteġi l-kontijiet tal-media soċjali tal-istituzzjonijiet tal-UE u tar-rappreżentanti ewlenin magħżulin tagħhom</t>
        </is>
      </c>
      <c r="BV485" s="2" t="inlineStr">
        <is>
          <t>Social Media Assurance Service|
SMAS</t>
        </is>
      </c>
      <c r="BW485" s="2" t="inlineStr">
        <is>
          <t>3|
3</t>
        </is>
      </c>
      <c r="BX485" s="2" t="inlineStr">
        <is>
          <t xml:space="preserve">|
</t>
        </is>
      </c>
      <c r="BY485" t="inlineStr">
        <is>
          <t>dienst van het computercrisisteam van de EU met als doel de socialemedia-accounts van de EU-instellingen en een aantal belangrijke vertegenwoordigers daarvan te beschermen</t>
        </is>
      </c>
      <c r="BZ485" s="2" t="inlineStr">
        <is>
          <t>Zabezpieczenia Działania Mediów Społecznościowych|
SMAS</t>
        </is>
      </c>
      <c r="CA485" s="2" t="inlineStr">
        <is>
          <t>3|
3</t>
        </is>
      </c>
      <c r="CB485" s="2" t="inlineStr">
        <is>
          <t xml:space="preserve">|
</t>
        </is>
      </c>
      <c r="CC485" t="inlineStr">
        <is>
          <t>usługa wprowadzona przez zespół reagowania na incydenty komputerowe w instytucjach, organach i agencjach UE mająca na celu ochronę kont w mediach społecznościowych, należących do instytucji UE i ich wybranych kluczowych przedstawicieli</t>
        </is>
      </c>
      <c r="CD485" s="2" t="inlineStr">
        <is>
          <t>serviço de garantia para as redes sociais</t>
        </is>
      </c>
      <c r="CE485" s="2" t="inlineStr">
        <is>
          <t>3</t>
        </is>
      </c>
      <c r="CF485" s="2" t="inlineStr">
        <is>
          <t/>
        </is>
      </c>
      <c r="CG485" t="inlineStr">
        <is>
          <t>Serviço que permite detetar a usurpação de identidade, conteúdos não oficiais e proceder à supressão de conteúdos, a pedido.</t>
        </is>
      </c>
      <c r="CH485" s="2" t="inlineStr">
        <is>
          <t>serviciu de securitate pentru platformele de comunicare socială|
SMAS</t>
        </is>
      </c>
      <c r="CI485" s="2" t="inlineStr">
        <is>
          <t>3|
3</t>
        </is>
      </c>
      <c r="CJ485" s="2" t="inlineStr">
        <is>
          <t xml:space="preserve">|
</t>
        </is>
      </c>
      <c r="CK485" t="inlineStr">
        <is>
          <t/>
        </is>
      </c>
      <c r="CL485" s="2" t="inlineStr">
        <is>
          <t>Služba pre zabezpečenie sociálnych médií</t>
        </is>
      </c>
      <c r="CM485" s="2" t="inlineStr">
        <is>
          <t>3</t>
        </is>
      </c>
      <c r="CN485" s="2" t="inlineStr">
        <is>
          <t/>
        </is>
      </c>
      <c r="CO485" t="inlineStr">
        <is>
          <t>služba poskytovaná tímom reakcie na núdzové počítačové situácie v EÚ, ktorá má chrániť účty inštitúcií EÚ a ich vybraných kľúčových predstaviteľov na sociálnych sieťach</t>
        </is>
      </c>
      <c r="CP485" s="2" t="inlineStr">
        <is>
          <t>služba za spremljanje družbenih medijev</t>
        </is>
      </c>
      <c r="CQ485" s="2" t="inlineStr">
        <is>
          <t>2</t>
        </is>
      </c>
      <c r="CR485" s="2" t="inlineStr">
        <is>
          <t/>
        </is>
      </c>
      <c r="CS485" t="inlineStr">
        <is>
          <t>služba, ki jo zagotavlja skupina EU za odzivanje na računalniške grožnje za zaščito računov institucij EU in njihovih izbranih ključnih predstavnikov na družbenih medijih</t>
        </is>
      </c>
      <c r="CT485" s="2" t="inlineStr">
        <is>
          <t>Social Media Assurance Service|
SMAS</t>
        </is>
      </c>
      <c r="CU485" s="2" t="inlineStr">
        <is>
          <t>2|
2</t>
        </is>
      </c>
      <c r="CV485" s="2" t="inlineStr">
        <is>
          <t xml:space="preserve">|
</t>
        </is>
      </c>
      <c r="CW485" t="inlineStr">
        <is>
          <t/>
        </is>
      </c>
    </row>
    <row r="486">
      <c r="A486" s="1" t="str">
        <f>HYPERLINK("https://iate.europa.eu/entry/result/3581227/all", "3581227")</f>
        <v>3581227</v>
      </c>
      <c r="B486" t="inlineStr">
        <is>
          <t>EDUCATION AND COMMUNICATIONS</t>
        </is>
      </c>
      <c r="C486" t="inlineStr">
        <is>
          <t>EDUCATION AND COMMUNICATIONS|communications|communications policy|control of communications|disinformation;EDUCATION AND COMMUNICATIONS|information technology and data processing</t>
        </is>
      </c>
      <c r="D486" t="inlineStr">
        <is>
          <t>yes</t>
        </is>
      </c>
      <c r="E486" t="inlineStr">
        <is>
          <t/>
        </is>
      </c>
      <c r="F486" s="2" t="inlineStr">
        <is>
          <t>импресия</t>
        </is>
      </c>
      <c r="G486" s="2" t="inlineStr">
        <is>
          <t>3</t>
        </is>
      </c>
      <c r="H486" s="2" t="inlineStr">
        <is>
          <t/>
        </is>
      </c>
      <c r="I486" t="inlineStr">
        <is>
          <t/>
        </is>
      </c>
      <c r="J486" s="2" t="inlineStr">
        <is>
          <t>imprese</t>
        </is>
      </c>
      <c r="K486" s="2" t="inlineStr">
        <is>
          <t>3</t>
        </is>
      </c>
      <c r="L486" s="2" t="inlineStr">
        <is>
          <t/>
        </is>
      </c>
      <c r="M486" t="inlineStr">
        <is>
          <t>počet zobrazení návštěvníkovi stránek</t>
        </is>
      </c>
      <c r="N486" s="2" t="inlineStr">
        <is>
          <t>visning</t>
        </is>
      </c>
      <c r="O486" s="2" t="inlineStr">
        <is>
          <t>3</t>
        </is>
      </c>
      <c r="P486" s="2" t="inlineStr">
        <is>
          <t/>
        </is>
      </c>
      <c r="Q486" t="inlineStr">
        <is>
          <t/>
        </is>
      </c>
      <c r="R486" s="2" t="inlineStr">
        <is>
          <t>Anzeigehäufigkeit</t>
        </is>
      </c>
      <c r="S486" s="2" t="inlineStr">
        <is>
          <t>3</t>
        </is>
      </c>
      <c r="T486" s="2" t="inlineStr">
        <is>
          <t/>
        </is>
      </c>
      <c r="U486" t="inlineStr">
        <is>
          <t/>
        </is>
      </c>
      <c r="V486" s="2" t="inlineStr">
        <is>
          <t>εμφάνιση</t>
        </is>
      </c>
      <c r="W486" s="2" t="inlineStr">
        <is>
          <t>3</t>
        </is>
      </c>
      <c r="X486" s="2" t="inlineStr">
        <is>
          <t/>
        </is>
      </c>
      <c r="Y486" t="inlineStr">
        <is>
          <t/>
        </is>
      </c>
      <c r="Z486" s="2" t="inlineStr">
        <is>
          <t>impression</t>
        </is>
      </c>
      <c r="AA486" s="2" t="inlineStr">
        <is>
          <t>3</t>
        </is>
      </c>
      <c r="AB486" s="2" t="inlineStr">
        <is>
          <t/>
        </is>
      </c>
      <c r="AC486" t="inlineStr">
        <is>
          <t>instance of social media content being displayed</t>
        </is>
      </c>
      <c r="AD486" s="2" t="inlineStr">
        <is>
          <t>impresión</t>
        </is>
      </c>
      <c r="AE486" s="2" t="inlineStr">
        <is>
          <t>3</t>
        </is>
      </c>
      <c r="AF486" s="2" t="inlineStr">
        <is>
          <t/>
        </is>
      </c>
      <c r="AG486" t="inlineStr">
        <is>
          <t>Número de veces que se muestra un contenido publicado en una plataforma de redes sociales.</t>
        </is>
      </c>
      <c r="AH486" s="2" t="inlineStr">
        <is>
          <t>näitamine</t>
        </is>
      </c>
      <c r="AI486" s="2" t="inlineStr">
        <is>
          <t>3</t>
        </is>
      </c>
      <c r="AJ486" s="2" t="inlineStr">
        <is>
          <t/>
        </is>
      </c>
      <c r="AK486" t="inlineStr">
        <is>
          <t>mitu korda, kui sageli sotsiaalmeediasisu või reklaami näidatakse</t>
        </is>
      </c>
      <c r="AL486" s="2" t="inlineStr">
        <is>
          <t>näyttökerta</t>
        </is>
      </c>
      <c r="AM486" s="2" t="inlineStr">
        <is>
          <t>3</t>
        </is>
      </c>
      <c r="AN486" s="2" t="inlineStr">
        <is>
          <t/>
        </is>
      </c>
      <c r="AO486" t="inlineStr">
        <is>
          <t>luku, joka kertoo, kuinka monta kertaa mainosta on näytetty</t>
        </is>
      </c>
      <c r="AP486" s="2" t="inlineStr">
        <is>
          <t>impression</t>
        </is>
      </c>
      <c r="AQ486" s="2" t="inlineStr">
        <is>
          <t>3</t>
        </is>
      </c>
      <c r="AR486" s="2" t="inlineStr">
        <is>
          <t/>
        </is>
      </c>
      <c r="AS486" t="inlineStr">
        <is>
          <t>&lt;div&gt;
 mesure du nombre de visualisations d’une publication sur une page, indépendamment du fait que l'utilisateur ait interagi avec chacune de ces publications&lt;/div&gt;</t>
        </is>
      </c>
      <c r="AT486" s="2" t="inlineStr">
        <is>
          <t>taispeáint</t>
        </is>
      </c>
      <c r="AU486" s="2" t="inlineStr">
        <is>
          <t>3</t>
        </is>
      </c>
      <c r="AV486" s="2" t="inlineStr">
        <is>
          <t/>
        </is>
      </c>
      <c r="AW486" t="inlineStr">
        <is>
          <t/>
        </is>
      </c>
      <c r="AX486" s="2" t="inlineStr">
        <is>
          <t>impresija</t>
        </is>
      </c>
      <c r="AY486" s="2" t="inlineStr">
        <is>
          <t>3</t>
        </is>
      </c>
      <c r="AZ486" s="2" t="inlineStr">
        <is>
          <t/>
        </is>
      </c>
      <c r="BA486" t="inlineStr">
        <is>
          <t/>
        </is>
      </c>
      <c r="BB486" s="2" t="inlineStr">
        <is>
          <t>megtekintés|
megjelenítés</t>
        </is>
      </c>
      <c r="BC486" s="2" t="inlineStr">
        <is>
          <t>3|
3</t>
        </is>
      </c>
      <c r="BD486" s="2" t="inlineStr">
        <is>
          <t xml:space="preserve">|
</t>
        </is>
      </c>
      <c r="BE486" t="inlineStr">
        <is>
          <t>webtárhely vagy egy azon lévő tartalom lejátszásának mutatószáma</t>
        </is>
      </c>
      <c r="BF486" s="2" t="inlineStr">
        <is>
          <t>visualizzazioni|
impression|
impressione</t>
        </is>
      </c>
      <c r="BG486" s="2" t="inlineStr">
        <is>
          <t>3|
3|
3</t>
        </is>
      </c>
      <c r="BH486" s="2" t="inlineStr">
        <is>
          <t xml:space="preserve">|
|
</t>
        </is>
      </c>
      <c r="BI486" t="inlineStr">
        <is>
          <t>numero di volte che un certo oggetto sociale (post, tweet, foto, video) ha avuto la possibilità di essere visto da un certo pubblico</t>
        </is>
      </c>
      <c r="BJ486" s="2" t="inlineStr">
        <is>
          <t>pateikčių skaičius</t>
        </is>
      </c>
      <c r="BK486" s="2" t="inlineStr">
        <is>
          <t>2</t>
        </is>
      </c>
      <c r="BL486" s="2" t="inlineStr">
        <is>
          <t/>
        </is>
      </c>
      <c r="BM486" t="inlineStr">
        <is>
          <t/>
        </is>
      </c>
      <c r="BN486" s="2" t="inlineStr">
        <is>
          <t>parādījums</t>
        </is>
      </c>
      <c r="BO486" s="2" t="inlineStr">
        <is>
          <t>3</t>
        </is>
      </c>
      <c r="BP486" s="2" t="inlineStr">
        <is>
          <t/>
        </is>
      </c>
      <c r="BQ486" t="inlineStr">
        <is>
          <t>tiešsaistes satura viena parādīšanas reize uz ekrāna</t>
        </is>
      </c>
      <c r="BR486" s="2" t="inlineStr">
        <is>
          <t>impressjoni</t>
        </is>
      </c>
      <c r="BS486" s="2" t="inlineStr">
        <is>
          <t>3</t>
        </is>
      </c>
      <c r="BT486" s="2" t="inlineStr">
        <is>
          <t/>
        </is>
      </c>
      <c r="BU486" t="inlineStr">
        <is>
          <t>l-għadd ta' drabi li l-kontenut tal-media soċjali jintwera</t>
        </is>
      </c>
      <c r="BV486" s="2" t="inlineStr">
        <is>
          <t>vertoning|
weergave</t>
        </is>
      </c>
      <c r="BW486" s="2" t="inlineStr">
        <is>
          <t>3|
3</t>
        </is>
      </c>
      <c r="BX486" s="2" t="inlineStr">
        <is>
          <t xml:space="preserve">|
</t>
        </is>
      </c>
      <c r="BY486" t="inlineStr">
        <is>
          <t>tonen van bepaalde content op sociale media aan gebruikers</t>
        </is>
      </c>
      <c r="BZ486" s="2" t="inlineStr">
        <is>
          <t>wyświetlenie</t>
        </is>
      </c>
      <c r="CA486" s="2" t="inlineStr">
        <is>
          <t>3</t>
        </is>
      </c>
      <c r="CB486" s="2" t="inlineStr">
        <is>
          <t/>
        </is>
      </c>
      <c r="CC486" t="inlineStr">
        <is>
          <t>częstotliwość, z jaką treść internetowa jest pokazywana użytkownikowi</t>
        </is>
      </c>
      <c r="CD486" s="2" t="inlineStr">
        <is>
          <t>impressão|
visualização</t>
        </is>
      </c>
      <c r="CE486" s="2" t="inlineStr">
        <is>
          <t>3|
3</t>
        </is>
      </c>
      <c r="CF486" s="2" t="inlineStr">
        <is>
          <t xml:space="preserve">|
</t>
        </is>
      </c>
      <c r="CG486" t="inlineStr">
        <is>
          <t/>
        </is>
      </c>
      <c r="CH486" s="2" t="inlineStr">
        <is>
          <t>impresie</t>
        </is>
      </c>
      <c r="CI486" s="2" t="inlineStr">
        <is>
          <t>3</t>
        </is>
      </c>
      <c r="CJ486" s="2" t="inlineStr">
        <is>
          <t/>
        </is>
      </c>
      <c r="CK486" t="inlineStr">
        <is>
          <t/>
        </is>
      </c>
      <c r="CL486" s="2" t="inlineStr">
        <is>
          <t>zobrazenie|
pozretie|
impresia</t>
        </is>
      </c>
      <c r="CM486" s="2" t="inlineStr">
        <is>
          <t>3|
3|
3</t>
        </is>
      </c>
      <c r="CN486" s="2" t="inlineStr">
        <is>
          <t xml:space="preserve">|
|
</t>
        </is>
      </c>
      <c r="CO486" t="inlineStr">
        <is>
          <t>každé jedno zobrazenie obsahu zverejneného prostredníctvom sociálneho média</t>
        </is>
      </c>
      <c r="CP486" s="2" t="inlineStr">
        <is>
          <t>prikaz</t>
        </is>
      </c>
      <c r="CQ486" s="2" t="inlineStr">
        <is>
          <t>3</t>
        </is>
      </c>
      <c r="CR486" s="2" t="inlineStr">
        <is>
          <t/>
        </is>
      </c>
      <c r="CS486" t="inlineStr">
        <is>
          <t/>
        </is>
      </c>
      <c r="CT486" s="2" t="inlineStr">
        <is>
          <t>visning</t>
        </is>
      </c>
      <c r="CU486" s="2" t="inlineStr">
        <is>
          <t>3</t>
        </is>
      </c>
      <c r="CV486" s="2" t="inlineStr">
        <is>
          <t/>
        </is>
      </c>
      <c r="CW486" t="inlineStr">
        <is>
          <t/>
        </is>
      </c>
    </row>
    <row r="487">
      <c r="A487" s="1" t="str">
        <f>HYPERLINK("https://iate.europa.eu/entry/result/3581228/all", "3581228")</f>
        <v>3581228</v>
      </c>
      <c r="B487" t="inlineStr">
        <is>
          <t>EDUCATION AND COMMUNICATIONS</t>
        </is>
      </c>
      <c r="C487" t="inlineStr">
        <is>
          <t>EDUCATION AND COMMUNICATIONS|communications|communications policy|control of communications|disinformation;EDUCATION AND COMMUNICATIONS|information technology and data processing</t>
        </is>
      </c>
      <c r="D487" t="inlineStr">
        <is>
          <t>yes</t>
        </is>
      </c>
      <c r="E487" t="inlineStr">
        <is>
          <t/>
        </is>
      </c>
      <c r="F487" s="2" t="inlineStr">
        <is>
          <t>ангажиранe</t>
        </is>
      </c>
      <c r="G487" s="2" t="inlineStr">
        <is>
          <t>3</t>
        </is>
      </c>
      <c r="H487" s="2" t="inlineStr">
        <is>
          <t/>
        </is>
      </c>
      <c r="I487" t="inlineStr">
        <is>
          <t/>
        </is>
      </c>
      <c r="J487" s="2" t="inlineStr">
        <is>
          <t>interakce|
zapojení</t>
        </is>
      </c>
      <c r="K487" s="2" t="inlineStr">
        <is>
          <t>3|
3</t>
        </is>
      </c>
      <c r="L487" s="2" t="inlineStr">
        <is>
          <t xml:space="preserve">|
</t>
        </is>
      </c>
      <c r="M487" t="inlineStr">
        <is>
          <t>počet reakcí na publikovaný obsah na sociálních sítích</t>
        </is>
      </c>
      <c r="N487" s="2" t="inlineStr">
        <is>
          <t>engagement</t>
        </is>
      </c>
      <c r="O487" s="2" t="inlineStr">
        <is>
          <t>3</t>
        </is>
      </c>
      <c r="P487" s="2" t="inlineStr">
        <is>
          <t/>
        </is>
      </c>
      <c r="Q487" t="inlineStr">
        <is>
          <t>udtryk for antal likes, delinger, kommentarer og klik pr. post på sociale medier</t>
        </is>
      </c>
      <c r="R487" s="2" t="inlineStr">
        <is>
          <t>Interaktion</t>
        </is>
      </c>
      <c r="S487" s="2" t="inlineStr">
        <is>
          <t>3</t>
        </is>
      </c>
      <c r="T487" s="2" t="inlineStr">
        <is>
          <t/>
        </is>
      </c>
      <c r="U487" t="inlineStr">
        <is>
          <t/>
        </is>
      </c>
      <c r="V487" s="2" t="inlineStr">
        <is>
          <t>αλληλεπιδράσεις</t>
        </is>
      </c>
      <c r="W487" s="2" t="inlineStr">
        <is>
          <t>3</t>
        </is>
      </c>
      <c r="X487" s="2" t="inlineStr">
        <is>
          <t/>
        </is>
      </c>
      <c r="Y487" t="inlineStr">
        <is>
          <t>αριθμός αλληλεπιδράσεων των χρηστών με περιεχόμενο των κοινωνικών δικτύων</t>
        </is>
      </c>
      <c r="Z487" s="2" t="inlineStr">
        <is>
          <t>engagement</t>
        </is>
      </c>
      <c r="AA487" s="2" t="inlineStr">
        <is>
          <t>3</t>
        </is>
      </c>
      <c r="AB487" s="2" t="inlineStr">
        <is>
          <t/>
        </is>
      </c>
      <c r="AC487" t="inlineStr">
        <is>
          <t>number of interactions that people have with social media content</t>
        </is>
      </c>
      <c r="AD487" s="2" t="inlineStr">
        <is>
          <t>interacción en redes sociales</t>
        </is>
      </c>
      <c r="AE487" s="2" t="inlineStr">
        <is>
          <t>3</t>
        </is>
      </c>
      <c r="AF487" s="2" t="inlineStr">
        <is>
          <t/>
        </is>
      </c>
      <c r="AG487" t="inlineStr">
        <is>
          <t>Acciones que la audiencia toma cuando se relaciona con cuentas de redes sociales y que se presentan a través de métricas como 
&lt;i&gt;likes&lt;/i&gt;, seguidores, contenido compartido, comentarios, retuits o clics en enlaces.</t>
        </is>
      </c>
      <c r="AH487" s="2" t="inlineStr">
        <is>
          <t>kaasatus</t>
        </is>
      </c>
      <c r="AI487" s="2" t="inlineStr">
        <is>
          <t>3</t>
        </is>
      </c>
      <c r="AJ487" s="2" t="inlineStr">
        <is>
          <t/>
        </is>
      </c>
      <c r="AK487" t="inlineStr">
        <is>
          <t>nende inimeste arv, kes sotsiaalmeediapostitusele reageerib</t>
        </is>
      </c>
      <c r="AL487" s="2" t="inlineStr">
        <is>
          <t>sitoutuneisuus</t>
        </is>
      </c>
      <c r="AM487" s="2" t="inlineStr">
        <is>
          <t>3</t>
        </is>
      </c>
      <c r="AN487" s="2" t="inlineStr">
        <is>
          <t/>
        </is>
      </c>
      <c r="AO487" t="inlineStr">
        <is>
          <t>luku, joka kertoo mainoksen saamien tykkäysten, kommenttien ja jakojen määrän, tapahtumakutsun vastaukset, linkkiklikkaukset, videokatselun käynnistykset ja kuvaselaukset</t>
        </is>
      </c>
      <c r="AP487" s="2" t="inlineStr">
        <is>
          <t>engagement</t>
        </is>
      </c>
      <c r="AQ487" s="2" t="inlineStr">
        <is>
          <t>3</t>
        </is>
      </c>
      <c r="AR487" s="2" t="inlineStr">
        <is>
          <t/>
        </is>
      </c>
      <c r="AS487" t="inlineStr">
        <is>
          <t>propension des consommateurs à interagir avec une marque sur les réseaux sociaux</t>
        </is>
      </c>
      <c r="AT487" s="2" t="inlineStr">
        <is>
          <t>rannpháirteachas|
caidreamh</t>
        </is>
      </c>
      <c r="AU487" s="2" t="inlineStr">
        <is>
          <t>3|
3</t>
        </is>
      </c>
      <c r="AV487" s="2" t="inlineStr">
        <is>
          <t xml:space="preserve">|
</t>
        </is>
      </c>
      <c r="AW487" t="inlineStr">
        <is>
          <t/>
        </is>
      </c>
      <c r="AX487" s="2" t="inlineStr">
        <is>
          <t>angažman|
akcija|
interakcija</t>
        </is>
      </c>
      <c r="AY487" s="2" t="inlineStr">
        <is>
          <t>3|
3|
3</t>
        </is>
      </c>
      <c r="AZ487" s="2" t="inlineStr">
        <is>
          <t xml:space="preserve">|
|
</t>
        </is>
      </c>
      <c r="BA487" t="inlineStr">
        <is>
          <t/>
        </is>
      </c>
      <c r="BB487" s="2" t="inlineStr">
        <is>
          <t>aktivitás|
reakció</t>
        </is>
      </c>
      <c r="BC487" s="2" t="inlineStr">
        <is>
          <t>2|
2</t>
        </is>
      </c>
      <c r="BD487" s="2" t="inlineStr">
        <is>
          <t>|
admitted</t>
        </is>
      </c>
      <c r="BE487" t="inlineStr">
        <is>
          <t>a közösségi média felhasználói által egy adott tartalomra adott reakciók (pl. lájkolás, megosztás, kommentelés) összessége</t>
        </is>
      </c>
      <c r="BF487" s="2" t="inlineStr">
        <is>
          <t>engagement</t>
        </is>
      </c>
      <c r="BG487" s="2" t="inlineStr">
        <is>
          <t>3</t>
        </is>
      </c>
      <c r="BH487" s="2" t="inlineStr">
        <is>
          <t/>
        </is>
      </c>
      <c r="BI487" t="inlineStr">
        <is>
          <t>misura del grado di coinvolgimento che un determinato contenuto, pagina web, iniziativa online suscita negli utenti</t>
        </is>
      </c>
      <c r="BJ487" s="2" t="inlineStr">
        <is>
          <t>interakcijų skaičius|
sąveikų skaičius</t>
        </is>
      </c>
      <c r="BK487" s="2" t="inlineStr">
        <is>
          <t>2|
2</t>
        </is>
      </c>
      <c r="BL487" s="2" t="inlineStr">
        <is>
          <t xml:space="preserve">|
</t>
        </is>
      </c>
      <c r="BM487" t="inlineStr">
        <is>
          <t/>
        </is>
      </c>
      <c r="BN487" s="2" t="inlineStr">
        <is>
          <t>mijiesaiste</t>
        </is>
      </c>
      <c r="BO487" s="2" t="inlineStr">
        <is>
          <t>2</t>
        </is>
      </c>
      <c r="BP487" s="2" t="inlineStr">
        <is>
          <t/>
        </is>
      </c>
      <c r="BQ487" t="inlineStr">
        <is>
          <t>ar tiešsaistes saturu veiktās interakcijas jeb mijiedarbības (piemēram, novērtēšana, komentēšana, kopīgošana, retvīti utml.) gadījumu skaits</t>
        </is>
      </c>
      <c r="BR487" s="2" t="inlineStr">
        <is>
          <t>interazzjoni</t>
        </is>
      </c>
      <c r="BS487" s="2" t="inlineStr">
        <is>
          <t>3</t>
        </is>
      </c>
      <c r="BT487" s="2" t="inlineStr">
        <is>
          <t/>
        </is>
      </c>
      <c r="BU487" t="inlineStr">
        <is>
          <t>l-għadd ta' interazzjonijiet li n-nies ikollhom mal-kontenut tal-media soċjali</t>
        </is>
      </c>
      <c r="BV487" s="2" t="inlineStr">
        <is>
          <t>interactie</t>
        </is>
      </c>
      <c r="BW487" s="2" t="inlineStr">
        <is>
          <t>3</t>
        </is>
      </c>
      <c r="BX487" s="2" t="inlineStr">
        <is>
          <t/>
        </is>
      </c>
      <c r="BY487" t="inlineStr">
        <is>
          <t>mate waarin gebruikers interageren met content op sociale media, bijvoorbeeld door deze te bekijken, te liken, te delen of te becommentariëren</t>
        </is>
      </c>
      <c r="BZ487" s="2" t="inlineStr">
        <is>
          <t>zaangażowanie</t>
        </is>
      </c>
      <c r="CA487" s="2" t="inlineStr">
        <is>
          <t>3</t>
        </is>
      </c>
      <c r="CB487" s="2" t="inlineStr">
        <is>
          <t/>
        </is>
      </c>
      <c r="CC487" t="inlineStr">
        <is>
          <t>jakościowa ocena interakcji użytkownika ze stroną internetową, mierzona za pomocą różnych wskaźników, np. liczby akcji na stronie (pobrań, lajków, komentarzy, udostępnień), powrotów na stronę, czasu spędzonego na stronie itp.</t>
        </is>
      </c>
      <c r="CD487" s="2" t="inlineStr">
        <is>
          <t>interação</t>
        </is>
      </c>
      <c r="CE487" s="2" t="inlineStr">
        <is>
          <t>2</t>
        </is>
      </c>
      <c r="CF487" s="2" t="inlineStr">
        <is>
          <t/>
        </is>
      </c>
      <c r="CG487" t="inlineStr">
        <is>
          <t/>
        </is>
      </c>
      <c r="CH487" s="2" t="inlineStr">
        <is>
          <t>engagement|
rată de interacțiune</t>
        </is>
      </c>
      <c r="CI487" s="2" t="inlineStr">
        <is>
          <t>2|
2</t>
        </is>
      </c>
      <c r="CJ487" s="2" t="inlineStr">
        <is>
          <t xml:space="preserve">|
</t>
        </is>
      </c>
      <c r="CK487" t="inlineStr">
        <is>
          <t/>
        </is>
      </c>
      <c r="CL487" s="2" t="inlineStr">
        <is>
          <t>interakcia</t>
        </is>
      </c>
      <c r="CM487" s="2" t="inlineStr">
        <is>
          <t>3</t>
        </is>
      </c>
      <c r="CN487" s="2" t="inlineStr">
        <is>
          <t/>
        </is>
      </c>
      <c r="CO487" t="inlineStr">
        <is>
          <t>počet reakcií, ktoré vyvolá určitý obsah zverejnený prostredníctvom sociálneho média u používateľov</t>
        </is>
      </c>
      <c r="CP487" s="2" t="inlineStr">
        <is>
          <t>odziv</t>
        </is>
      </c>
      <c r="CQ487" s="2" t="inlineStr">
        <is>
          <t>3</t>
        </is>
      </c>
      <c r="CR487" s="2" t="inlineStr">
        <is>
          <t/>
        </is>
      </c>
      <c r="CS487" t="inlineStr">
        <is>
          <t/>
        </is>
      </c>
      <c r="CT487" s="2" t="inlineStr">
        <is>
          <t>engagemang</t>
        </is>
      </c>
      <c r="CU487" s="2" t="inlineStr">
        <is>
          <t>3</t>
        </is>
      </c>
      <c r="CV487" s="2" t="inlineStr">
        <is>
          <t/>
        </is>
      </c>
      <c r="CW487" t="inlineStr">
        <is>
          <t/>
        </is>
      </c>
    </row>
    <row r="488">
      <c r="A488" s="1" t="str">
        <f>HYPERLINK("https://iate.europa.eu/entry/result/3581229/all", "3581229")</f>
        <v>3581229</v>
      </c>
      <c r="B488" t="inlineStr">
        <is>
          <t>EDUCATION AND COMMUNICATIONS</t>
        </is>
      </c>
      <c r="C488" t="inlineStr">
        <is>
          <t>EDUCATION AND COMMUNICATIONS|communications|communications policy|control of communications|disinformation;EDUCATION AND COMMUNICATIONS|information technology and data processing</t>
        </is>
      </c>
      <c r="D488" t="inlineStr">
        <is>
          <t>yes</t>
        </is>
      </c>
      <c r="E488" t="inlineStr">
        <is>
          <t/>
        </is>
      </c>
      <c r="F488" s="2" t="inlineStr">
        <is>
          <t>обхват</t>
        </is>
      </c>
      <c r="G488" s="2" t="inlineStr">
        <is>
          <t>3</t>
        </is>
      </c>
      <c r="H488" s="2" t="inlineStr">
        <is>
          <t/>
        </is>
      </c>
      <c r="I488" t="inlineStr">
        <is>
          <t/>
        </is>
      </c>
      <c r="J488" s="2" t="inlineStr">
        <is>
          <t>dosah</t>
        </is>
      </c>
      <c r="K488" s="2" t="inlineStr">
        <is>
          <t>3</t>
        </is>
      </c>
      <c r="L488" s="2" t="inlineStr">
        <is>
          <t/>
        </is>
      </c>
      <c r="M488" t="inlineStr">
        <is>
          <t>počet jedinečných účtů, které zaznamenaly některý z příspěvků dané osoby na sociální síti</t>
        </is>
      </c>
      <c r="N488" s="2" t="inlineStr">
        <is>
          <t>rækkevidde</t>
        </is>
      </c>
      <c r="O488" s="2" t="inlineStr">
        <is>
          <t>3</t>
        </is>
      </c>
      <c r="P488" s="2" t="inlineStr">
        <is>
          <t/>
        </is>
      </c>
      <c r="Q488" t="inlineStr">
        <is>
          <t>udtryk for, hvor mange mennesker der har set et opslag på sociale medier</t>
        </is>
      </c>
      <c r="R488" s="2" t="inlineStr">
        <is>
          <t>Reichweite</t>
        </is>
      </c>
      <c r="S488" s="2" t="inlineStr">
        <is>
          <t>3</t>
        </is>
      </c>
      <c r="T488" s="2" t="inlineStr">
        <is>
          <t/>
        </is>
      </c>
      <c r="U488" t="inlineStr">
        <is>
          <t>Zahl derjenigen, die einen Post gesehen haben</t>
        </is>
      </c>
      <c r="V488" s="2" t="inlineStr">
        <is>
          <t>απήχηση σε χρήστες</t>
        </is>
      </c>
      <c r="W488" s="2" t="inlineStr">
        <is>
          <t>3</t>
        </is>
      </c>
      <c r="X488" s="2" t="inlineStr">
        <is>
          <t/>
        </is>
      </c>
      <c r="Y488" t="inlineStr">
        <is>
          <t/>
        </is>
      </c>
      <c r="Z488" s="2" t="inlineStr">
        <is>
          <t>reach</t>
        </is>
      </c>
      <c r="AA488" s="2" t="inlineStr">
        <is>
          <t>3</t>
        </is>
      </c>
      <c r="AB488" s="2" t="inlineStr">
        <is>
          <t/>
        </is>
      </c>
      <c r="AC488" t="inlineStr">
        <is>
          <t>number of people who see specific social media content</t>
        </is>
      </c>
      <c r="AD488" s="2" t="inlineStr">
        <is>
          <t>alcance</t>
        </is>
      </c>
      <c r="AE488" s="2" t="inlineStr">
        <is>
          <t>3</t>
        </is>
      </c>
      <c r="AF488" s="2" t="inlineStr">
        <is>
          <t/>
        </is>
      </c>
      <c r="AG488" t="inlineStr">
        <is>
          <t>Métrica que muestra cuántas personas visualizan una determinada publicación en redes sociales.</t>
        </is>
      </c>
      <c r="AH488" s="2" t="inlineStr">
        <is>
          <t>ulatus</t>
        </is>
      </c>
      <c r="AI488" s="2" t="inlineStr">
        <is>
          <t>3</t>
        </is>
      </c>
      <c r="AJ488" s="2" t="inlineStr">
        <is>
          <t/>
        </is>
      </c>
      <c r="AK488" t="inlineStr">
        <is>
          <t>postituse nägijate arv sotsialmeedias</t>
        </is>
      </c>
      <c r="AL488" s="2" t="inlineStr">
        <is>
          <t>kattavuus</t>
        </is>
      </c>
      <c r="AM488" s="2" t="inlineStr">
        <is>
          <t>3</t>
        </is>
      </c>
      <c r="AN488" s="2" t="inlineStr">
        <is>
          <t/>
        </is>
      </c>
      <c r="AO488" t="inlineStr">
        <is>
          <t>luku, joka kertoo, kuinka monta silmäparia mainos on tavoittanut</t>
        </is>
      </c>
      <c r="AP488" s="2" t="inlineStr">
        <is>
          <t>portée</t>
        </is>
      </c>
      <c r="AQ488" s="2" t="inlineStr">
        <is>
          <t>3</t>
        </is>
      </c>
      <c r="AR488" s="2" t="inlineStr">
        <is>
          <t/>
        </is>
      </c>
      <c r="AS488" t="inlineStr">
        <is>
          <t>nombre d'utilisateurs qui ont vu une publication sur un média social</t>
        </is>
      </c>
      <c r="AT488" s="2" t="inlineStr">
        <is>
          <t>scaipeadh</t>
        </is>
      </c>
      <c r="AU488" s="2" t="inlineStr">
        <is>
          <t>3</t>
        </is>
      </c>
      <c r="AV488" s="2" t="inlineStr">
        <is>
          <t/>
        </is>
      </c>
      <c r="AW488" t="inlineStr">
        <is>
          <t/>
        </is>
      </c>
      <c r="AX488" s="2" t="inlineStr">
        <is>
          <t>doseg</t>
        </is>
      </c>
      <c r="AY488" s="2" t="inlineStr">
        <is>
          <t>3</t>
        </is>
      </c>
      <c r="AZ488" s="2" t="inlineStr">
        <is>
          <t/>
        </is>
      </c>
      <c r="BA488" t="inlineStr">
        <is>
          <t/>
        </is>
      </c>
      <c r="BB488" s="2" t="inlineStr">
        <is>
          <t>elérés</t>
        </is>
      </c>
      <c r="BC488" s="2" t="inlineStr">
        <is>
          <t>3</t>
        </is>
      </c>
      <c r="BD488" s="2" t="inlineStr">
        <is>
          <t/>
        </is>
      </c>
      <c r="BE488" t="inlineStr">
        <is>
          <t>azoknak az embereknek a száma, akiknek a képernyőjén megjelent egy adott közösségimédia-tartalom</t>
        </is>
      </c>
      <c r="BF488" s="2" t="inlineStr">
        <is>
          <t>reach</t>
        </is>
      </c>
      <c r="BG488" s="2" t="inlineStr">
        <is>
          <t>2</t>
        </is>
      </c>
      <c r="BH488" s="2" t="inlineStr">
        <is>
          <t/>
        </is>
      </c>
      <c r="BI488" t="inlineStr">
        <is>
          <t>numero di individui o account unici che hanno avuto la possibilità di vedere un certo oggetto sociale.</t>
        </is>
      </c>
      <c r="BJ488" s="2" t="inlineStr">
        <is>
          <t>gavėjų skaičius</t>
        </is>
      </c>
      <c r="BK488" s="2" t="inlineStr">
        <is>
          <t>2</t>
        </is>
      </c>
      <c r="BL488" s="2" t="inlineStr">
        <is>
          <t/>
        </is>
      </c>
      <c r="BM488" t="inlineStr">
        <is>
          <t/>
        </is>
      </c>
      <c r="BN488" s="2" t="inlineStr">
        <is>
          <t>sasniegto cilvēku skaits</t>
        </is>
      </c>
      <c r="BO488" s="2" t="inlineStr">
        <is>
          <t>3</t>
        </is>
      </c>
      <c r="BP488" s="2" t="inlineStr">
        <is>
          <t/>
        </is>
      </c>
      <c r="BQ488" t="inlineStr">
        <is>
          <t>to cilvēku skaits, kuru ierīces (datora, mobilā tālruņa u.tml.) ekrānā ticis parādīts konkrētais tiešsaistes saturs</t>
        </is>
      </c>
      <c r="BR488" s="2" t="inlineStr">
        <is>
          <t>reach</t>
        </is>
      </c>
      <c r="BS488" s="2" t="inlineStr">
        <is>
          <t>3</t>
        </is>
      </c>
      <c r="BT488" s="2" t="inlineStr">
        <is>
          <t/>
        </is>
      </c>
      <c r="BU488" t="inlineStr">
        <is>
          <t>l-għadd ta' nies li speċifikament jaraw il-kontenut tal-media soċjali</t>
        </is>
      </c>
      <c r="BV488" s="2" t="inlineStr">
        <is>
          <t>bereik</t>
        </is>
      </c>
      <c r="BW488" s="2" t="inlineStr">
        <is>
          <t>3</t>
        </is>
      </c>
      <c r="BX488" s="2" t="inlineStr">
        <is>
          <t/>
        </is>
      </c>
      <c r="BY488" t="inlineStr">
        <is>
          <t>aantal personen waaraan een uiting op sociale media gedurende een bepaalde periode getoond is</t>
        </is>
      </c>
      <c r="BZ488" s="2" t="inlineStr">
        <is>
          <t>zasięg|
odbiorcy</t>
        </is>
      </c>
      <c r="CA488" s="2" t="inlineStr">
        <is>
          <t>3|
3</t>
        </is>
      </c>
      <c r="CB488" s="2" t="inlineStr">
        <is>
          <t xml:space="preserve">|
</t>
        </is>
      </c>
      <c r="CC488" t="inlineStr">
        <is>
          <t>liczba osób, które zobaczyły daną treść w mediach społecznościowych (za pomocą telefonu, tabletu, komputera bądź jakiegokolwiek urządzenia), zasięg dotyczy zarówno wyświetleń płatnych (pochodzących z reklam) jak i niepłatnych (zasięg organiczny i wirusowy) i jest liczbą przedstawiającą unikalnych użytkowników – każda osoba, niezależnie ile razy zobaczyła daną treść, jest liczona jedynie raz</t>
        </is>
      </c>
      <c r="CD488" s="2" t="inlineStr">
        <is>
          <t>alcance</t>
        </is>
      </c>
      <c r="CE488" s="2" t="inlineStr">
        <is>
          <t>3</t>
        </is>
      </c>
      <c r="CF488" s="2" t="inlineStr">
        <is>
          <t/>
        </is>
      </c>
      <c r="CG488" t="inlineStr">
        <is>
          <t/>
        </is>
      </c>
      <c r="CH488" s="2" t="inlineStr">
        <is>
          <t>impact|
reach</t>
        </is>
      </c>
      <c r="CI488" s="2" t="inlineStr">
        <is>
          <t>3|
3</t>
        </is>
      </c>
      <c r="CJ488" s="2" t="inlineStr">
        <is>
          <t xml:space="preserve">|
</t>
        </is>
      </c>
      <c r="CK488" t="inlineStr">
        <is>
          <t/>
        </is>
      </c>
      <c r="CL488" s="2" t="inlineStr">
        <is>
          <t>dosah</t>
        </is>
      </c>
      <c r="CM488" s="2" t="inlineStr">
        <is>
          <t>3</t>
        </is>
      </c>
      <c r="CN488" s="2" t="inlineStr">
        <is>
          <t/>
        </is>
      </c>
      <c r="CO488" t="inlineStr">
        <is>
          <t>počet ľudí, ku ktorým sa dostal obsah zverejnený prostredníctvom sociálneho média</t>
        </is>
      </c>
      <c r="CP488" s="2" t="inlineStr">
        <is>
          <t>doseg</t>
        </is>
      </c>
      <c r="CQ488" s="2" t="inlineStr">
        <is>
          <t>3</t>
        </is>
      </c>
      <c r="CR488" s="2" t="inlineStr">
        <is>
          <t/>
        </is>
      </c>
      <c r="CS488" t="inlineStr">
        <is>
          <t/>
        </is>
      </c>
      <c r="CT488" s="2" t="inlineStr">
        <is>
          <t>räckvidd</t>
        </is>
      </c>
      <c r="CU488" s="2" t="inlineStr">
        <is>
          <t>3</t>
        </is>
      </c>
      <c r="CV488" s="2" t="inlineStr">
        <is>
          <t/>
        </is>
      </c>
      <c r="CW488" t="inlineStr">
        <is>
          <t/>
        </is>
      </c>
    </row>
    <row r="489">
      <c r="A489" s="1" t="str">
        <f>HYPERLINK("https://iate.europa.eu/entry/result/3581249/all", "3581249")</f>
        <v>3581249</v>
      </c>
      <c r="B489" t="inlineStr">
        <is>
          <t>EDUCATION AND COMMUNICATIONS</t>
        </is>
      </c>
      <c r="C489" t="inlineStr">
        <is>
          <t>EDUCATION AND COMMUNICATIONS|communications;EDUCATION AND COMMUNICATIONS|communications|communications policy|control of communications|disinformation;EDUCATION AND COMMUNICATIONS|information technology and data processing</t>
        </is>
      </c>
      <c r="D489" t="inlineStr">
        <is>
          <t>yes</t>
        </is>
      </c>
      <c r="E489" t="inlineStr">
        <is>
          <t/>
        </is>
      </c>
      <c r="F489" s="2" t="inlineStr">
        <is>
          <t>зловредно съдържание</t>
        </is>
      </c>
      <c r="G489" s="2" t="inlineStr">
        <is>
          <t>3</t>
        </is>
      </c>
      <c r="H489" s="2" t="inlineStr">
        <is>
          <t/>
        </is>
      </c>
      <c r="I489" t="inlineStr">
        <is>
          <t/>
        </is>
      </c>
      <c r="J489" s="2" t="inlineStr">
        <is>
          <t>škodlivý obsah</t>
        </is>
      </c>
      <c r="K489" s="2" t="inlineStr">
        <is>
          <t>3</t>
        </is>
      </c>
      <c r="L489" s="2" t="inlineStr">
        <is>
          <t/>
        </is>
      </c>
      <c r="M489" t="inlineStr">
        <is>
          <t/>
        </is>
      </c>
      <c r="N489" s="2" t="inlineStr">
        <is>
          <t>skadeligt indhold</t>
        </is>
      </c>
      <c r="O489" s="2" t="inlineStr">
        <is>
          <t>3</t>
        </is>
      </c>
      <c r="P489" s="2" t="inlineStr">
        <is>
          <t/>
        </is>
      </c>
      <c r="Q489" t="inlineStr">
        <is>
          <t/>
        </is>
      </c>
      <c r="R489" s="2" t="inlineStr">
        <is>
          <t>bösartiger Inhalt</t>
        </is>
      </c>
      <c r="S489" s="2" t="inlineStr">
        <is>
          <t>3</t>
        </is>
      </c>
      <c r="T489" s="2" t="inlineStr">
        <is>
          <t/>
        </is>
      </c>
      <c r="U489" t="inlineStr">
        <is>
          <t/>
        </is>
      </c>
      <c r="V489" s="2" t="inlineStr">
        <is>
          <t>κακόβουλο περιεχόμενο</t>
        </is>
      </c>
      <c r="W489" s="2" t="inlineStr">
        <is>
          <t>3</t>
        </is>
      </c>
      <c r="X489" s="2" t="inlineStr">
        <is>
          <t/>
        </is>
      </c>
      <c r="Y489" t="inlineStr">
        <is>
          <t/>
        </is>
      </c>
      <c r="Z489" s="2" t="inlineStr">
        <is>
          <t>malicious content|
malign content</t>
        </is>
      </c>
      <c r="AA489" s="2" t="inlineStr">
        <is>
          <t>1|
3</t>
        </is>
      </c>
      <c r="AB489" s="2" t="inlineStr">
        <is>
          <t xml:space="preserve">|
</t>
        </is>
      </c>
      <c r="AC489" t="inlineStr">
        <is>
          <t>information directed towards an end-user or audience with the aim of deceiving that end-user or audience, distorting the available flow of information or conducting illegal activities</t>
        </is>
      </c>
      <c r="AD489" s="2" t="inlineStr">
        <is>
          <t>contenido malicioso</t>
        </is>
      </c>
      <c r="AE489" s="2" t="inlineStr">
        <is>
          <t>3</t>
        </is>
      </c>
      <c r="AF489" s="2" t="inlineStr">
        <is>
          <t/>
        </is>
      </c>
      <c r="AG489" t="inlineStr">
        <is>
          <t>Contenido de carácter lesivo creado para dañar un sistema de información o infiltrarse en él sin el consentimiento de su propietario.</t>
        </is>
      </c>
      <c r="AH489" s="2" t="inlineStr">
        <is>
          <t>õel sisu</t>
        </is>
      </c>
      <c r="AI489" s="2" t="inlineStr">
        <is>
          <t>3</t>
        </is>
      </c>
      <c r="AJ489" s="2" t="inlineStr">
        <is>
          <t/>
        </is>
      </c>
      <c r="AK489" t="inlineStr">
        <is>
          <t>kahjuliku sisu taotluslikult pahatahtlik liik: 
&lt;div&gt;
 - levitatav materjal, mis kuritahtlikult ründab ühiskonda või isikuid &lt;/div&gt;</t>
        </is>
      </c>
      <c r="AL489" s="2" t="inlineStr">
        <is>
          <t>vihamielinen sisältö</t>
        </is>
      </c>
      <c r="AM489" s="2" t="inlineStr">
        <is>
          <t>3</t>
        </is>
      </c>
      <c r="AN489" s="2" t="inlineStr">
        <is>
          <t/>
        </is>
      </c>
      <c r="AO489" t="inlineStr">
        <is>
          <t/>
        </is>
      </c>
      <c r="AP489" s="2" t="inlineStr">
        <is>
          <t>contenu malveillant</t>
        </is>
      </c>
      <c r="AQ489" s="2" t="inlineStr">
        <is>
          <t>3</t>
        </is>
      </c>
      <c r="AR489" s="2" t="inlineStr">
        <is>
          <t/>
        </is>
      </c>
      <c r="AS489" t="inlineStr">
        <is>
          <t>applications et fichiers malveillants pouvant tenter d'endommager les données personnelles ou d'accéder sans autorisation à l'ordinateur pour voler des renseignements personnels</t>
        </is>
      </c>
      <c r="AT489" s="2" t="inlineStr">
        <is>
          <t>inneachar mailíseach</t>
        </is>
      </c>
      <c r="AU489" s="2" t="inlineStr">
        <is>
          <t>3</t>
        </is>
      </c>
      <c r="AV489" s="2" t="inlineStr">
        <is>
          <t/>
        </is>
      </c>
      <c r="AW489" t="inlineStr">
        <is>
          <t/>
        </is>
      </c>
      <c r="AX489" s="2" t="inlineStr">
        <is>
          <t>zlonamjerni sadržaj</t>
        </is>
      </c>
      <c r="AY489" s="2" t="inlineStr">
        <is>
          <t>3</t>
        </is>
      </c>
      <c r="AZ489" s="2" t="inlineStr">
        <is>
          <t/>
        </is>
      </c>
      <c r="BA489" t="inlineStr">
        <is>
          <t/>
        </is>
      </c>
      <c r="BB489" s="2" t="inlineStr">
        <is>
          <t>rosszindulatú tartalom</t>
        </is>
      </c>
      <c r="BC489" s="2" t="inlineStr">
        <is>
          <t>3</t>
        </is>
      </c>
      <c r="BD489" s="2" t="inlineStr">
        <is>
          <t/>
        </is>
      </c>
      <c r="BE489" t="inlineStr">
        <is>
          <t>olyan online információ, tartalom, amely ártó szándékú programokat terjeszt, vagy meg akarja téveszteni a felhasználót, félrevezeti</t>
        </is>
      </c>
      <c r="BF489" s="2" t="inlineStr">
        <is>
          <t>contenuto maligno</t>
        </is>
      </c>
      <c r="BG489" s="2" t="inlineStr">
        <is>
          <t>2</t>
        </is>
      </c>
      <c r="BH489" s="2" t="inlineStr">
        <is>
          <t/>
        </is>
      </c>
      <c r="BI489" t="inlineStr">
        <is>
          <t>contenuto, inserito in un sito legittimo, che può reindirizzare ad altri siti, installare un malware sul computer dell'utente o inserire un frame di contenuti che può reindirizzare i dati verso un server di phishing</t>
        </is>
      </c>
      <c r="BJ489" s="2" t="inlineStr">
        <is>
          <t>piktavališkas turinys</t>
        </is>
      </c>
      <c r="BK489" s="2" t="inlineStr">
        <is>
          <t>2</t>
        </is>
      </c>
      <c r="BL489" s="2" t="inlineStr">
        <is>
          <t/>
        </is>
      </c>
      <c r="BM489" t="inlineStr">
        <is>
          <t/>
        </is>
      </c>
      <c r="BN489" s="2" t="inlineStr">
        <is>
          <t>ļaunprātīgs saturs</t>
        </is>
      </c>
      <c r="BO489" s="2" t="inlineStr">
        <is>
          <t>3</t>
        </is>
      </c>
      <c r="BP489" s="2" t="inlineStr">
        <is>
          <t/>
        </is>
      </c>
      <c r="BQ489" t="inlineStr">
        <is>
          <t/>
        </is>
      </c>
      <c r="BR489" s="2" t="inlineStr">
        <is>
          <t>kontenut malinn</t>
        </is>
      </c>
      <c r="BS489" s="2" t="inlineStr">
        <is>
          <t>3</t>
        </is>
      </c>
      <c r="BT489" s="2" t="inlineStr">
        <is>
          <t/>
        </is>
      </c>
      <c r="BU489" t="inlineStr">
        <is>
          <t>informazzjoni mmirata lejn utent aħħari jew udjenza bl-għan li tqarraq b'dak l-utent aħħari jew b'dik l-udjenza, fejn il-fluss tal-informazzjoni jiġi mgħawweġ jew jitwettqu attivitajiet illegali</t>
        </is>
      </c>
      <c r="BV489" s="2" t="inlineStr">
        <is>
          <t>kwaadwillige content|
kwaadwillige inhoud</t>
        </is>
      </c>
      <c r="BW489" s="2" t="inlineStr">
        <is>
          <t>3|
3</t>
        </is>
      </c>
      <c r="BX489" s="2" t="inlineStr">
        <is>
          <t xml:space="preserve">|
</t>
        </is>
      </c>
      <c r="BY489" t="inlineStr">
        <is>
          <t>op het internet aangeboden informatie die bedoeld is om gebruikers te misleiden, de informatiestroom te verstoren of illegale activiteiten te verrichten</t>
        </is>
      </c>
      <c r="BZ489" s="2" t="inlineStr">
        <is>
          <t>treści zamieszczane w złym zamiarze</t>
        </is>
      </c>
      <c r="CA489" s="2" t="inlineStr">
        <is>
          <t>3</t>
        </is>
      </c>
      <c r="CB489" s="2" t="inlineStr">
        <is>
          <t/>
        </is>
      </c>
      <c r="CC489" t="inlineStr">
        <is>
          <t>informacje skierowane do użytkownika końcowego lub odbiorców w celu oszukania użytkownika końcowego lub odbiorców, zakłócenia przepływu dostępnych informacji lub prowadzenia nielegalnej działalności</t>
        </is>
      </c>
      <c r="CD489" s="2" t="inlineStr">
        <is>
          <t>conteúdo malicioso</t>
        </is>
      </c>
      <c r="CE489" s="2" t="inlineStr">
        <is>
          <t>3</t>
        </is>
      </c>
      <c r="CF489" s="2" t="inlineStr">
        <is>
          <t/>
        </is>
      </c>
      <c r="CG489" t="inlineStr">
        <is>
          <t/>
        </is>
      </c>
      <c r="CH489" s="2" t="inlineStr">
        <is>
          <t>conținut nociv</t>
        </is>
      </c>
      <c r="CI489" s="2" t="inlineStr">
        <is>
          <t>3</t>
        </is>
      </c>
      <c r="CJ489" s="2" t="inlineStr">
        <is>
          <t/>
        </is>
      </c>
      <c r="CK489" t="inlineStr">
        <is>
          <t/>
        </is>
      </c>
      <c r="CL489" s="2" t="inlineStr">
        <is>
          <t>škodlivý obsah</t>
        </is>
      </c>
      <c r="CM489" s="2" t="inlineStr">
        <is>
          <t>3</t>
        </is>
      </c>
      <c r="CN489" s="2" t="inlineStr">
        <is>
          <t/>
        </is>
      </c>
      <c r="CO489" t="inlineStr">
        <is>
          <t/>
        </is>
      </c>
      <c r="CP489" s="2" t="inlineStr">
        <is>
          <t>zlonamerna vsebina</t>
        </is>
      </c>
      <c r="CQ489" s="2" t="inlineStr">
        <is>
          <t>3</t>
        </is>
      </c>
      <c r="CR489" s="2" t="inlineStr">
        <is>
          <t/>
        </is>
      </c>
      <c r="CS489" t="inlineStr">
        <is>
          <t/>
        </is>
      </c>
      <c r="CT489" s="2" t="inlineStr">
        <is>
          <t>skadligt innehåll</t>
        </is>
      </c>
      <c r="CU489" s="2" t="inlineStr">
        <is>
          <t>3</t>
        </is>
      </c>
      <c r="CV489" s="2" t="inlineStr">
        <is>
          <t/>
        </is>
      </c>
      <c r="CW489" t="inlineStr">
        <is>
          <t/>
        </is>
      </c>
    </row>
    <row r="490">
      <c r="A490" s="1" t="str">
        <f>HYPERLINK("https://iate.europa.eu/entry/result/3581256/all", "3581256")</f>
        <v>3581256</v>
      </c>
      <c r="B490" t="inlineStr">
        <is>
          <t>EDUCATION AND COMMUNICATIONS</t>
        </is>
      </c>
      <c r="C490" t="inlineStr">
        <is>
          <t>EDUCATION AND COMMUNICATIONS|communications|communications policy|control of communications|disinformation;EDUCATION AND COMMUNICATIONS|information technology and data processing</t>
        </is>
      </c>
      <c r="D490" t="inlineStr">
        <is>
          <t>yes</t>
        </is>
      </c>
      <c r="E490" t="inlineStr">
        <is>
          <t/>
        </is>
      </c>
      <c r="F490" s="2" t="inlineStr">
        <is>
          <t>уебсайт на измамник</t>
        </is>
      </c>
      <c r="G490" s="2" t="inlineStr">
        <is>
          <t>3</t>
        </is>
      </c>
      <c r="H490" s="2" t="inlineStr">
        <is>
          <t/>
        </is>
      </c>
      <c r="I490" t="inlineStr">
        <is>
          <t/>
        </is>
      </c>
      <c r="J490" s="2" t="inlineStr">
        <is>
          <t>podvodné internetové stránky</t>
        </is>
      </c>
      <c r="K490" s="2" t="inlineStr">
        <is>
          <t>3</t>
        </is>
      </c>
      <c r="L490" s="2" t="inlineStr">
        <is>
          <t/>
        </is>
      </c>
      <c r="M490" t="inlineStr">
        <is>
          <t/>
        </is>
      </c>
      <c r="N490" s="2" t="inlineStr">
        <is>
          <t>fupside|
svindelside</t>
        </is>
      </c>
      <c r="O490" s="2" t="inlineStr">
        <is>
          <t>3|
3</t>
        </is>
      </c>
      <c r="P490" s="2" t="inlineStr">
        <is>
          <t xml:space="preserve">|
</t>
        </is>
      </c>
      <c r="Q490" t="inlineStr">
        <is>
          <t/>
        </is>
      </c>
      <c r="R490" s="2" t="inlineStr">
        <is>
          <t>Betrugswebsite</t>
        </is>
      </c>
      <c r="S490" s="2" t="inlineStr">
        <is>
          <t>3</t>
        </is>
      </c>
      <c r="T490" s="2" t="inlineStr">
        <is>
          <t/>
        </is>
      </c>
      <c r="U490" t="inlineStr">
        <is>
          <t/>
        </is>
      </c>
      <c r="V490" s="2" t="inlineStr">
        <is>
          <t>πλαστός ιστότοπος</t>
        </is>
      </c>
      <c r="W490" s="2" t="inlineStr">
        <is>
          <t>3</t>
        </is>
      </c>
      <c r="X490" s="2" t="inlineStr">
        <is>
          <t/>
        </is>
      </c>
      <c r="Y490" t="inlineStr">
        <is>
          <t>ιστότοπος του οποίου ο URL [ &lt;a href="/entry/result/1695264/all" id="ENTRY_TO_ENTRY_CONVERTER" target="_blank"&gt;IATE:1695264&lt;/a&gt; ] έχει σχεδιαστεί κατά τρόπο ώστε να προσομοιάζει σε σχετικά γνωστό και εδραιωμένο ιστότοπο, με σκοπό την εξαπάτηση</t>
        </is>
      </c>
      <c r="Z490" s="2" t="inlineStr">
        <is>
          <t>impostor website</t>
        </is>
      </c>
      <c r="AA490" s="2" t="inlineStr">
        <is>
          <t>3</t>
        </is>
      </c>
      <c r="AB490" s="2" t="inlineStr">
        <is>
          <t/>
        </is>
      </c>
      <c r="AC490" t="inlineStr">
        <is>
          <t>website with an URL designed, for the purpose of deception, to look like the URL of a more established website</t>
        </is>
      </c>
      <c r="AD490" s="2" t="inlineStr">
        <is>
          <t>sitio web impostor|
web impostora</t>
        </is>
      </c>
      <c r="AE490" s="2" t="inlineStr">
        <is>
          <t>3|
3</t>
        </is>
      </c>
      <c r="AF490" s="2" t="inlineStr">
        <is>
          <t xml:space="preserve">|
</t>
        </is>
      </c>
      <c r="AG490" t="inlineStr">
        <is>
          <t>Web fraudulenta que tiene una apariencia y URL muy similares a la web real del banco, empresa, organismo, etc. a la que pretende suplantar.</t>
        </is>
      </c>
      <c r="AH490" s="2" t="inlineStr">
        <is>
          <t>petusait</t>
        </is>
      </c>
      <c r="AI490" s="2" t="inlineStr">
        <is>
          <t>3</t>
        </is>
      </c>
      <c r="AJ490" s="2" t="inlineStr">
        <is>
          <t/>
        </is>
      </c>
      <c r="AK490" t="inlineStr">
        <is>
          <t>veebisait, mille URL on pettuse eesmärgil kavandatud sarnanema mõnele tuntumale veebisaidile</t>
        </is>
      </c>
      <c r="AL490" s="2" t="inlineStr">
        <is>
          <t>huijaussivusto</t>
        </is>
      </c>
      <c r="AM490" s="2" t="inlineStr">
        <is>
          <t>3</t>
        </is>
      </c>
      <c r="AN490" s="2" t="inlineStr">
        <is>
          <t/>
        </is>
      </c>
      <c r="AO490" t="inlineStr">
        <is>
          <t>aitoa sivustoa mahdollisimman tarkasti jäljittelevä sivusto, jonka nettiosoite on erehdyttävästi samanlainen kuin aidon sivuston</t>
        </is>
      </c>
      <c r="AP490" s="2" t="inlineStr">
        <is>
          <t>site web imposteur</t>
        </is>
      </c>
      <c r="AQ490" s="2" t="inlineStr">
        <is>
          <t>3</t>
        </is>
      </c>
      <c r="AR490" s="2" t="inlineStr">
        <is>
          <t/>
        </is>
      </c>
      <c r="AS490" t="inlineStr">
        <is>
          <t>site web qui usurpe le nom, la qualité, le titre d'un autre; qui se fait passer pour autre que ce qu'il est</t>
        </is>
      </c>
      <c r="AT490" s="2" t="inlineStr">
        <is>
          <t>suíomh gréasáin pasadóireachta</t>
        </is>
      </c>
      <c r="AU490" s="2" t="inlineStr">
        <is>
          <t>3</t>
        </is>
      </c>
      <c r="AV490" s="2" t="inlineStr">
        <is>
          <t/>
        </is>
      </c>
      <c r="AW490" t="inlineStr">
        <is>
          <t/>
        </is>
      </c>
      <c r="AX490" s="2" t="inlineStr">
        <is>
          <t>internetska stranica „varalica”</t>
        </is>
      </c>
      <c r="AY490" s="2" t="inlineStr">
        <is>
          <t>3</t>
        </is>
      </c>
      <c r="AZ490" s="2" t="inlineStr">
        <is>
          <t/>
        </is>
      </c>
      <c r="BA490" t="inlineStr">
        <is>
          <t/>
        </is>
      </c>
      <c r="BB490" s="2" t="inlineStr">
        <is>
          <t>hamis weboldal</t>
        </is>
      </c>
      <c r="BC490" s="2" t="inlineStr">
        <is>
          <t>4</t>
        </is>
      </c>
      <c r="BD490" s="2" t="inlineStr">
        <is>
          <t/>
        </is>
      </c>
      <c r="BE490" t="inlineStr">
        <is>
          <t>népszerű weboldalra szinte minden részletében tökéletes hasonlító weboldal, amely csalási céllal működik</t>
        </is>
      </c>
      <c r="BF490" s="2" t="inlineStr">
        <is>
          <t>sito civetta|
sito impostore</t>
        </is>
      </c>
      <c r="BG490" s="2" t="inlineStr">
        <is>
          <t>3|
3</t>
        </is>
      </c>
      <c r="BH490" s="2" t="inlineStr">
        <is>
          <t xml:space="preserve">|
</t>
        </is>
      </c>
      <c r="BI490" t="inlineStr">
        <is>
          <t>siti web che utilizzano URL simili a quelle di siti largamente noti, allo scopo di trarre in inganno gli utenti</t>
        </is>
      </c>
      <c r="BJ490" s="2" t="inlineStr">
        <is>
          <t>apsimestinė svetainė</t>
        </is>
      </c>
      <c r="BK490" s="2" t="inlineStr">
        <is>
          <t>3</t>
        </is>
      </c>
      <c r="BL490" s="2" t="inlineStr">
        <is>
          <t/>
        </is>
      </c>
      <c r="BM490" t="inlineStr">
        <is>
          <t>svetainė, kuria mėgdžiojant
originalios svetainės interneto adresą (URL), vaizdą, savybes ir veikimo
principus siekiama įvykdyti apgaulę</t>
        </is>
      </c>
      <c r="BN490" s="2" t="inlineStr">
        <is>
          <t>viltvāržu vietne</t>
        </is>
      </c>
      <c r="BO490" s="2" t="inlineStr">
        <is>
          <t>3</t>
        </is>
      </c>
      <c r="BP490" s="2" t="inlineStr">
        <is>
          <t/>
        </is>
      </c>
      <c r="BQ490" t="inlineStr">
        <is>
          <t/>
        </is>
      </c>
      <c r="BR490" s="2" t="inlineStr">
        <is>
          <t>sit web impostur</t>
        </is>
      </c>
      <c r="BS490" s="2" t="inlineStr">
        <is>
          <t>3</t>
        </is>
      </c>
      <c r="BT490" s="2" t="inlineStr">
        <is>
          <t/>
        </is>
      </c>
      <c r="BU490" t="inlineStr">
        <is>
          <t>sit web b'URL iddisinjat, bl-għan li jqarraq, biex jidher bħall-URL ta' sit web iktar stabbilit</t>
        </is>
      </c>
      <c r="BV490" s="2" t="inlineStr">
        <is>
          <t>vervalste website</t>
        </is>
      </c>
      <c r="BW490" s="2" t="inlineStr">
        <is>
          <t>3</t>
        </is>
      </c>
      <c r="BX490" s="2" t="inlineStr">
        <is>
          <t/>
        </is>
      </c>
      <c r="BY490" t="inlineStr">
        <is>
          <t>website die gebruikers tracht te misleiden door zich als een andere, betrouwbare website voor te doen met een URL die lijkt op die van de betrouwbare website</t>
        </is>
      </c>
      <c r="BZ490" s="2" t="inlineStr">
        <is>
          <t>podstawiona strona internetowa</t>
        </is>
      </c>
      <c r="CA490" s="2" t="inlineStr">
        <is>
          <t>3</t>
        </is>
      </c>
      <c r="CB490" s="2" t="inlineStr">
        <is>
          <t/>
        </is>
      </c>
      <c r="CC490" t="inlineStr">
        <is>
          <t>strona internetowa podstawiana przez oszustów mająca za zadanie wyłudzenie loginu i hasła oraz skłonienie użytkownika do podania innych dodatkowych danych</t>
        </is>
      </c>
      <c r="CD490" s="2" t="inlineStr">
        <is>
          <t>sítio Web impostor</t>
        </is>
      </c>
      <c r="CE490" s="2" t="inlineStr">
        <is>
          <t>3</t>
        </is>
      </c>
      <c r="CF490" s="2" t="inlineStr">
        <is>
          <t/>
        </is>
      </c>
      <c r="CG490" t="inlineStr">
        <is>
          <t/>
        </is>
      </c>
      <c r="CH490" s="2" t="inlineStr">
        <is>
          <t>site web fals|
site impostor</t>
        </is>
      </c>
      <c r="CI490" s="2" t="inlineStr">
        <is>
          <t>3|
3</t>
        </is>
      </c>
      <c r="CJ490" s="2" t="inlineStr">
        <is>
          <t xml:space="preserve">|
</t>
        </is>
      </c>
      <c r="CK490" t="inlineStr">
        <is>
          <t/>
        </is>
      </c>
      <c r="CL490" s="2" t="inlineStr">
        <is>
          <t>podvodná webová stránka|
falošná webová stránka</t>
        </is>
      </c>
      <c r="CM490" s="2" t="inlineStr">
        <is>
          <t>3|
3</t>
        </is>
      </c>
      <c r="CN490" s="2" t="inlineStr">
        <is>
          <t xml:space="preserve">preferred|
</t>
        </is>
      </c>
      <c r="CO490" t="inlineStr">
        <is>
          <t>webová stránka, ktorá používa podobné URL ako originálna stránka a ktorá bola vytvorená s cieľom podviesť jej používateľov</t>
        </is>
      </c>
      <c r="CP490" s="2" t="inlineStr">
        <is>
          <t>lažna spletna stran</t>
        </is>
      </c>
      <c r="CQ490" s="2" t="inlineStr">
        <is>
          <t>3</t>
        </is>
      </c>
      <c r="CR490" s="2" t="inlineStr">
        <is>
          <t/>
        </is>
      </c>
      <c r="CS490" t="inlineStr">
        <is>
          <t/>
        </is>
      </c>
      <c r="CT490" s="2" t="inlineStr">
        <is>
          <t>falsk webbplats|
bluffwebbplats|
URL-förfalskning</t>
        </is>
      </c>
      <c r="CU490" s="2" t="inlineStr">
        <is>
          <t>2|
2|
2</t>
        </is>
      </c>
      <c r="CV490" s="2" t="inlineStr">
        <is>
          <t xml:space="preserve">|
|
</t>
        </is>
      </c>
      <c r="CW490" t="inlineStr">
        <is>
          <t>webbplats som i bedrägligt syfte imiterar en annan webbplats, oftast för att lura besökare att uppge känsliga personliga uppgifter</t>
        </is>
      </c>
    </row>
    <row r="491">
      <c r="A491" s="1" t="str">
        <f>HYPERLINK("https://iate.europa.eu/entry/result/3581261/all", "3581261")</f>
        <v>3581261</v>
      </c>
      <c r="B491" t="inlineStr">
        <is>
          <t>EDUCATION AND COMMUNICATIONS</t>
        </is>
      </c>
      <c r="C491" t="inlineStr">
        <is>
          <t>EDUCATION AND COMMUNICATIONS|communications;EDUCATION AND COMMUNICATIONS|communications|communications policy|control of communications|disinformation;EDUCATION AND COMMUNICATIONS|information technology and data processing</t>
        </is>
      </c>
      <c r="D491" t="inlineStr">
        <is>
          <t>yes</t>
        </is>
      </c>
      <c r="E491" t="inlineStr">
        <is>
          <t/>
        </is>
      </c>
      <c r="F491" s="2" t="inlineStr">
        <is>
          <t>неавтентично поведение</t>
        </is>
      </c>
      <c r="G491" s="2" t="inlineStr">
        <is>
          <t>3</t>
        </is>
      </c>
      <c r="H491" s="2" t="inlineStr">
        <is>
          <t/>
        </is>
      </c>
      <c r="I491" t="inlineStr">
        <is>
          <t/>
        </is>
      </c>
      <c r="J491" s="2" t="inlineStr">
        <is>
          <t>neautentické chování</t>
        </is>
      </c>
      <c r="K491" s="2" t="inlineStr">
        <is>
          <t>3</t>
        </is>
      </c>
      <c r="L491" s="2" t="inlineStr">
        <is>
          <t/>
        </is>
      </c>
      <c r="M491" t="inlineStr">
        <is>
          <t/>
        </is>
      </c>
      <c r="N491" s="2" t="inlineStr">
        <is>
          <t>uautentisk adfærd</t>
        </is>
      </c>
      <c r="O491" s="2" t="inlineStr">
        <is>
          <t>3</t>
        </is>
      </c>
      <c r="P491" s="2" t="inlineStr">
        <is>
          <t/>
        </is>
      </c>
      <c r="Q491" t="inlineStr">
        <is>
          <t/>
        </is>
      </c>
      <c r="R491" s="2" t="inlineStr">
        <is>
          <t>unauthentisches Verhalten</t>
        </is>
      </c>
      <c r="S491" s="2" t="inlineStr">
        <is>
          <t>3</t>
        </is>
      </c>
      <c r="T491" s="2" t="inlineStr">
        <is>
          <t/>
        </is>
      </c>
      <c r="U491" t="inlineStr">
        <is>
          <t/>
        </is>
      </c>
      <c r="V491" s="2" t="inlineStr">
        <is>
          <t>μη αυθεντική συμπεριφορά</t>
        </is>
      </c>
      <c r="W491" s="2" t="inlineStr">
        <is>
          <t>3</t>
        </is>
      </c>
      <c r="X491" s="2" t="inlineStr">
        <is>
          <t/>
        </is>
      </c>
      <c r="Y491" t="inlineStr">
        <is>
          <t/>
        </is>
      </c>
      <c r="Z491" s="2" t="inlineStr">
        <is>
          <t>inauthentic behaviour</t>
        </is>
      </c>
      <c r="AA491" s="2" t="inlineStr">
        <is>
          <t>3</t>
        </is>
      </c>
      <c r="AB491" s="2" t="inlineStr">
        <is>
          <t/>
        </is>
      </c>
      <c r="AC491" t="inlineStr">
        <is>
          <t>behaviour by social media accounts aimed at misleading others</t>
        </is>
      </c>
      <c r="AD491" s="2" t="inlineStr">
        <is>
          <t>comportamiento no auténtico</t>
        </is>
      </c>
      <c r="AE491" s="2" t="inlineStr">
        <is>
          <t>3</t>
        </is>
      </c>
      <c r="AF491" s="2" t="inlineStr">
        <is>
          <t/>
        </is>
      </c>
      <c r="AG491" t="inlineStr">
        <is>
          <t>Comportamiento de titulares de cuentas de redes sociales que pretenden confundir a otros usuarios sobre su propia identidad e intenciones, haciéndose pasar por quienes no son.</t>
        </is>
      </c>
      <c r="AH491" s="2" t="inlineStr">
        <is>
          <t>mitteautentne käitumine</t>
        </is>
      </c>
      <c r="AI491" s="2" t="inlineStr">
        <is>
          <t>3</t>
        </is>
      </c>
      <c r="AJ491" s="2" t="inlineStr">
        <is>
          <t/>
        </is>
      </c>
      <c r="AK491" t="inlineStr">
        <is>
          <t/>
        </is>
      </c>
      <c r="AL491" s="2" t="inlineStr">
        <is>
          <t>epäaito toiminta</t>
        </is>
      </c>
      <c r="AM491" s="2" t="inlineStr">
        <is>
          <t>3</t>
        </is>
      </c>
      <c r="AN491" s="2" t="inlineStr">
        <is>
          <t/>
        </is>
      </c>
      <c r="AO491" t="inlineStr">
        <is>
          <t/>
        </is>
      </c>
      <c r="AP491" s="2" t="inlineStr">
        <is>
          <t>comportement non authentique</t>
        </is>
      </c>
      <c r="AQ491" s="2" t="inlineStr">
        <is>
          <t>3</t>
        </is>
      </c>
      <c r="AR491" s="2" t="inlineStr">
        <is>
          <t/>
        </is>
      </c>
      <c r="AS491" t="inlineStr">
        <is>
          <t>auquel on ne peut pas se fier, qui n'est pas véridique</t>
        </is>
      </c>
      <c r="AT491" s="2" t="inlineStr">
        <is>
          <t>iompraíocht bhréagach</t>
        </is>
      </c>
      <c r="AU491" s="2" t="inlineStr">
        <is>
          <t>3</t>
        </is>
      </c>
      <c r="AV491" s="2" t="inlineStr">
        <is>
          <t/>
        </is>
      </c>
      <c r="AW491" t="inlineStr">
        <is>
          <t/>
        </is>
      </c>
      <c r="AX491" s="2" t="inlineStr">
        <is>
          <t>neautentično ponašanje</t>
        </is>
      </c>
      <c r="AY491" s="2" t="inlineStr">
        <is>
          <t>3</t>
        </is>
      </c>
      <c r="AZ491" s="2" t="inlineStr">
        <is>
          <t/>
        </is>
      </c>
      <c r="BA491" t="inlineStr">
        <is>
          <t/>
        </is>
      </c>
      <c r="BB491" s="2" t="inlineStr">
        <is>
          <t>hiteltelen magatartás</t>
        </is>
      </c>
      <c r="BC491" s="2" t="inlineStr">
        <is>
          <t>2</t>
        </is>
      </c>
      <c r="BD491" s="2" t="inlineStr">
        <is>
          <t/>
        </is>
      </c>
      <c r="BE491" t="inlineStr">
        <is>
          <t>közösségimédia-fióknak a felhasználókat félrevezető magatartása</t>
        </is>
      </c>
      <c r="BF491" s="2" t="inlineStr">
        <is>
          <t>comportamento non autentico</t>
        </is>
      </c>
      <c r="BG491" s="2" t="inlineStr">
        <is>
          <t>3</t>
        </is>
      </c>
      <c r="BH491" s="2" t="inlineStr">
        <is>
          <t/>
        </is>
      </c>
      <c r="BI491" t="inlineStr">
        <is>
          <t>comportamento di account di social media che ha l'intento di fuorviare gli utenti della rete</t>
        </is>
      </c>
      <c r="BJ491" s="2" t="inlineStr">
        <is>
          <t>neautentiškas elgesys</t>
        </is>
      </c>
      <c r="BK491" s="2" t="inlineStr">
        <is>
          <t>2</t>
        </is>
      </c>
      <c r="BL491" s="2" t="inlineStr">
        <is>
          <t/>
        </is>
      </c>
      <c r="BM491" t="inlineStr">
        <is>
          <t/>
        </is>
      </c>
      <c r="BN491" s="2" t="inlineStr">
        <is>
          <t>neautentiska rīcība|
neautentiska uzvedība</t>
        </is>
      </c>
      <c r="BO491" s="2" t="inlineStr">
        <is>
          <t>3|
3</t>
        </is>
      </c>
      <c r="BP491" s="2" t="inlineStr">
        <is>
          <t xml:space="preserve">|
</t>
        </is>
      </c>
      <c r="BQ491" t="inlineStr">
        <is>
          <t/>
        </is>
      </c>
      <c r="BR491" s="2" t="inlineStr">
        <is>
          <t>imġiba mhux awtentika</t>
        </is>
      </c>
      <c r="BS491" s="2" t="inlineStr">
        <is>
          <t>3</t>
        </is>
      </c>
      <c r="BT491" s="2" t="inlineStr">
        <is>
          <t/>
        </is>
      </c>
      <c r="BU491" t="inlineStr">
        <is>
          <t>imġiba minn kontijiet tal-media soċjali li l-mira tagħhom tkun li tiżvija lill-utenti l-oħra</t>
        </is>
      </c>
      <c r="BV491" s="2" t="inlineStr">
        <is>
          <t>niet-authentiek gedrag</t>
        </is>
      </c>
      <c r="BW491" s="2" t="inlineStr">
        <is>
          <t>3</t>
        </is>
      </c>
      <c r="BX491" s="2" t="inlineStr">
        <is>
          <t/>
        </is>
      </c>
      <c r="BY491" t="inlineStr">
        <is>
          <t>gedrag van socialemedia-accounts waarmee getracht wordt anderen te misleiden</t>
        </is>
      </c>
      <c r="BZ491" s="2" t="inlineStr">
        <is>
          <t>fałszywa aktywność</t>
        </is>
      </c>
      <c r="CA491" s="2" t="inlineStr">
        <is>
          <t>3</t>
        </is>
      </c>
      <c r="CB491" s="2" t="inlineStr">
        <is>
          <t/>
        </is>
      </c>
      <c r="CC491" t="inlineStr">
        <is>
          <t>zachowanie na profilach w mediach społeczniościowych mające ne celu wprowadzenie innych w błąd</t>
        </is>
      </c>
      <c r="CD491" s="2" t="inlineStr">
        <is>
          <t>comportamento não autêntico</t>
        </is>
      </c>
      <c r="CE491" s="2" t="inlineStr">
        <is>
          <t>3</t>
        </is>
      </c>
      <c r="CF491" s="2" t="inlineStr">
        <is>
          <t/>
        </is>
      </c>
      <c r="CG491" t="inlineStr">
        <is>
          <t/>
        </is>
      </c>
      <c r="CH491" s="2" t="inlineStr">
        <is>
          <t>comportament neautentic</t>
        </is>
      </c>
      <c r="CI491" s="2" t="inlineStr">
        <is>
          <t>3</t>
        </is>
      </c>
      <c r="CJ491" s="2" t="inlineStr">
        <is>
          <t/>
        </is>
      </c>
      <c r="CK491" t="inlineStr">
        <is>
          <t/>
        </is>
      </c>
      <c r="CL491" s="2" t="inlineStr">
        <is>
          <t>nedôveryhodné správanie</t>
        </is>
      </c>
      <c r="CM491" s="2" t="inlineStr">
        <is>
          <t>3</t>
        </is>
      </c>
      <c r="CN491" s="2" t="inlineStr">
        <is>
          <t/>
        </is>
      </c>
      <c r="CO491" t="inlineStr">
        <is>
          <t/>
        </is>
      </c>
      <c r="CP491" s="2" t="inlineStr">
        <is>
          <t>neavtentično vedenje</t>
        </is>
      </c>
      <c r="CQ491" s="2" t="inlineStr">
        <is>
          <t>3</t>
        </is>
      </c>
      <c r="CR491" s="2" t="inlineStr">
        <is>
          <t/>
        </is>
      </c>
      <c r="CS491" t="inlineStr">
        <is>
          <t/>
        </is>
      </c>
      <c r="CT491" s="2" t="inlineStr">
        <is>
          <t>icke-autentiskt beteende</t>
        </is>
      </c>
      <c r="CU491" s="2" t="inlineStr">
        <is>
          <t>3</t>
        </is>
      </c>
      <c r="CV491" s="2" t="inlineStr">
        <is>
          <t/>
        </is>
      </c>
      <c r="CW491" t="inlineStr">
        <is>
          <t>beteende på sociala medier som syftar till att missleda andra</t>
        </is>
      </c>
    </row>
    <row r="492">
      <c r="A492" s="1" t="str">
        <f>HYPERLINK("https://iate.europa.eu/entry/result/3581285/all", "3581285")</f>
        <v>3581285</v>
      </c>
      <c r="B492" t="inlineStr">
        <is>
          <t>EDUCATION AND COMMUNICATIONS;TRADE</t>
        </is>
      </c>
      <c r="C492" t="inlineStr">
        <is>
          <t>EDUCATION AND COMMUNICATIONS|communications|communications policy|control of communications|disinformation;TRADE|marketing|marketing|advertising;EDUCATION AND COMMUNICATIONS|information technology and data processing</t>
        </is>
      </c>
      <c r="D492" t="inlineStr">
        <is>
          <t>yes</t>
        </is>
      </c>
      <c r="E492" t="inlineStr">
        <is>
          <t/>
        </is>
      </c>
      <c r="F492" s="2" t="inlineStr">
        <is>
          <t>рекламна ферма</t>
        </is>
      </c>
      <c r="G492" s="2" t="inlineStr">
        <is>
          <t>3</t>
        </is>
      </c>
      <c r="H492" s="2" t="inlineStr">
        <is>
          <t/>
        </is>
      </c>
      <c r="I492" t="inlineStr">
        <is>
          <t/>
        </is>
      </c>
      <c r="J492" s="2" t="inlineStr">
        <is>
          <t>reklamní farma</t>
        </is>
      </c>
      <c r="K492" s="2" t="inlineStr">
        <is>
          <t>3</t>
        </is>
      </c>
      <c r="L492" s="2" t="inlineStr">
        <is>
          <t/>
        </is>
      </c>
      <c r="M492" t="inlineStr">
        <is>
          <t>webová stránka, která obsahuje pouze odkazy na reklamu</t>
        </is>
      </c>
      <c r="N492" s="2" t="inlineStr">
        <is>
          <t>ad farm|
reklameside</t>
        </is>
      </c>
      <c r="O492" s="2" t="inlineStr">
        <is>
          <t>3|
3</t>
        </is>
      </c>
      <c r="P492" s="2" t="inlineStr">
        <is>
          <t xml:space="preserve">|
</t>
        </is>
      </c>
      <c r="Q492" t="inlineStr">
        <is>
          <t/>
        </is>
      </c>
      <c r="R492" s="2" t="inlineStr">
        <is>
          <t>Ad-Farm</t>
        </is>
      </c>
      <c r="S492" s="2" t="inlineStr">
        <is>
          <t>3</t>
        </is>
      </c>
      <c r="T492" s="2" t="inlineStr">
        <is>
          <t/>
        </is>
      </c>
      <c r="U492" t="inlineStr">
        <is>
          <t/>
        </is>
      </c>
      <c r="V492" s="2" t="inlineStr">
        <is>
          <t>«φάρμα» διαφημίσεων</t>
        </is>
      </c>
      <c r="W492" s="2" t="inlineStr">
        <is>
          <t>3</t>
        </is>
      </c>
      <c r="X492" s="2" t="inlineStr">
        <is>
          <t/>
        </is>
      </c>
      <c r="Y492" t="inlineStr">
        <is>
          <t>ιστοσελίδα που περιέχει αποκλειστικά συνδέσμους διαφημίσεων</t>
        </is>
      </c>
      <c r="Z492" s="2" t="inlineStr">
        <is>
          <t>ad farm</t>
        </is>
      </c>
      <c r="AA492" s="2" t="inlineStr">
        <is>
          <t>3</t>
        </is>
      </c>
      <c r="AB492" s="2" t="inlineStr">
        <is>
          <t/>
        </is>
      </c>
      <c r="AC492" t="inlineStr">
        <is>
          <t>web page that contains only advertising links</t>
        </is>
      </c>
      <c r="AD492" s="2" t="inlineStr">
        <is>
          <t>granja de anuncios</t>
        </is>
      </c>
      <c r="AE492" s="2" t="inlineStr">
        <is>
          <t>3</t>
        </is>
      </c>
      <c r="AF492" s="2" t="inlineStr">
        <is>
          <t/>
        </is>
      </c>
      <c r="AG492" t="inlineStr">
        <is>
          <t>Página web de escaso contenido, por lo general sensacionalista, y mucha publicidad, cuyo objetivo es crear una audiencia y atraer el tráfico de los internautas.</t>
        </is>
      </c>
      <c r="AH492" s="2" t="inlineStr">
        <is>
          <t>reklaamifarm</t>
        </is>
      </c>
      <c r="AI492" s="2" t="inlineStr">
        <is>
          <t>3</t>
        </is>
      </c>
      <c r="AJ492" s="2" t="inlineStr">
        <is>
          <t/>
        </is>
      </c>
      <c r="AK492" t="inlineStr">
        <is>
          <t>veebileht, mille sisu moodustavad ainult reklaamilingid</t>
        </is>
      </c>
      <c r="AL492" s="2" t="inlineStr">
        <is>
          <t>mainosfarmi</t>
        </is>
      </c>
      <c r="AM492" s="2" t="inlineStr">
        <is>
          <t>2</t>
        </is>
      </c>
      <c r="AN492" s="2" t="inlineStr">
        <is>
          <t/>
        </is>
      </c>
      <c r="AO492" t="inlineStr">
        <is>
          <t>verkkosivu, joka sisältää ainoastaan mainoslinkkejä</t>
        </is>
      </c>
      <c r="AP492" s="2" t="inlineStr">
        <is>
          <t>ferme à clics</t>
        </is>
      </c>
      <c r="AQ492" s="2" t="inlineStr">
        <is>
          <t>3</t>
        </is>
      </c>
      <c r="AR492" s="2" t="inlineStr">
        <is>
          <t/>
        </is>
      </c>
      <c r="AS492" t="inlineStr">
        <is>
          <t>usine à notoriété, composée de centaines de smartphones et de milliers de cartes SIM, gérées par ordinateurs, permettant de doper le nombre de followers de n’importe quel compte sur un réseau social, ou d’améliorer les notes d’une application sur des plateformes et de créer du trafic artificiellement sur certains sites ou vers certains produits afin que ceux-ci remontent dans les moteurs de recherche ou les applications dédiées</t>
        </is>
      </c>
      <c r="AT492" s="2" t="inlineStr">
        <is>
          <t>feirm fógraí</t>
        </is>
      </c>
      <c r="AU492" s="2" t="inlineStr">
        <is>
          <t>3</t>
        </is>
      </c>
      <c r="AV492" s="2" t="inlineStr">
        <is>
          <t/>
        </is>
      </c>
      <c r="AW492" t="inlineStr">
        <is>
          <t/>
        </is>
      </c>
      <c r="AX492" s="2" t="inlineStr">
        <is>
          <t>„oglasna farma”</t>
        </is>
      </c>
      <c r="AY492" s="2" t="inlineStr">
        <is>
          <t>3</t>
        </is>
      </c>
      <c r="AZ492" s="2" t="inlineStr">
        <is>
          <t/>
        </is>
      </c>
      <c r="BA492" t="inlineStr">
        <is>
          <t>mrežna stranica koja sadržava samo oglašivačke poveznice</t>
        </is>
      </c>
      <c r="BB492" s="2" t="inlineStr">
        <is>
          <t>hirdetőoldal</t>
        </is>
      </c>
      <c r="BC492" s="2" t="inlineStr">
        <is>
          <t>3</t>
        </is>
      </c>
      <c r="BD492" s="2" t="inlineStr">
        <is>
          <t/>
        </is>
      </c>
      <c r="BE492" t="inlineStr">
        <is>
          <t>kizárólag reklámlinkeket, hirdetéseket tartalmazó weboldal</t>
        </is>
      </c>
      <c r="BF492" s="2" t="inlineStr">
        <is>
          <t>ad farm|
ad-farm</t>
        </is>
      </c>
      <c r="BG492" s="2" t="inlineStr">
        <is>
          <t>3|
3</t>
        </is>
      </c>
      <c r="BH492" s="2" t="inlineStr">
        <is>
          <t xml:space="preserve">|
</t>
        </is>
      </c>
      <c r="BI492" t="inlineStr">
        <is>
          <t>sito web contenente solo link pubblicitari e notizie false o di parte</t>
        </is>
      </c>
      <c r="BJ492" s="2" t="inlineStr">
        <is>
          <t>reklaminių nuorodų tinklalapis</t>
        </is>
      </c>
      <c r="BK492" s="2" t="inlineStr">
        <is>
          <t>2</t>
        </is>
      </c>
      <c r="BL492" s="2" t="inlineStr">
        <is>
          <t/>
        </is>
      </c>
      <c r="BM492" t="inlineStr">
        <is>
          <t/>
        </is>
      </c>
      <c r="BN492" s="2" t="inlineStr">
        <is>
          <t>reklāmas ferma</t>
        </is>
      </c>
      <c r="BO492" s="2" t="inlineStr">
        <is>
          <t>3</t>
        </is>
      </c>
      <c r="BP492" s="2" t="inlineStr">
        <is>
          <t/>
        </is>
      </c>
      <c r="BQ492" t="inlineStr">
        <is>
          <t>tīmekļa lapa, kurā atrodas tikai reklāmas saites</t>
        </is>
      </c>
      <c r="BR492" s="2" t="inlineStr">
        <is>
          <t>ad farm</t>
        </is>
      </c>
      <c r="BS492" s="2" t="inlineStr">
        <is>
          <t>3</t>
        </is>
      </c>
      <c r="BT492" s="2" t="inlineStr">
        <is>
          <t/>
        </is>
      </c>
      <c r="BU492" t="inlineStr">
        <is>
          <t>paġna web li jkun fiha biss links ta' reklamar</t>
        </is>
      </c>
      <c r="BV492" s="2" t="inlineStr">
        <is>
          <t>advertentiefarm</t>
        </is>
      </c>
      <c r="BW492" s="2" t="inlineStr">
        <is>
          <t>3</t>
        </is>
      </c>
      <c r="BX492" s="2" t="inlineStr">
        <is>
          <t/>
        </is>
      </c>
      <c r="BY492" t="inlineStr">
        <is>
          <t>internetpagina die alleen advertentielinks bevat</t>
        </is>
      </c>
      <c r="BZ492" s="2" t="inlineStr">
        <is>
          <t>farma klików</t>
        </is>
      </c>
      <c r="CA492" s="2" t="inlineStr">
        <is>
          <t>3</t>
        </is>
      </c>
      <c r="CB492" s="2" t="inlineStr">
        <is>
          <t/>
        </is>
      </c>
      <c r="CC492" t="inlineStr">
        <is>
          <t>forma internetowego oszustwa polegająca na klikaniu reklam, postów lub innych form aktywności online</t>
        </is>
      </c>
      <c r="CD492" s="2" t="inlineStr">
        <is>
          <t>fazenda de anúncios</t>
        </is>
      </c>
      <c r="CE492" s="2" t="inlineStr">
        <is>
          <t>3</t>
        </is>
      </c>
      <c r="CF492" s="2" t="inlineStr">
        <is>
          <t/>
        </is>
      </c>
      <c r="CG492" t="inlineStr">
        <is>
          <t/>
        </is>
      </c>
      <c r="CH492" s="2" t="inlineStr">
        <is>
          <t>fermă de clicuri</t>
        </is>
      </c>
      <c r="CI492" s="2" t="inlineStr">
        <is>
          <t>2</t>
        </is>
      </c>
      <c r="CJ492" s="2" t="inlineStr">
        <is>
          <t/>
        </is>
      </c>
      <c r="CK492" t="inlineStr">
        <is>
          <t/>
        </is>
      </c>
      <c r="CL492" s="2" t="inlineStr">
        <is>
          <t>reklamná farma</t>
        </is>
      </c>
      <c r="CM492" s="2" t="inlineStr">
        <is>
          <t>3</t>
        </is>
      </c>
      <c r="CN492" s="2" t="inlineStr">
        <is>
          <t/>
        </is>
      </c>
      <c r="CO492" t="inlineStr">
        <is>
          <t>webová stránka alebo aplikácia, ktorá obsahuje len odkazy na reklamu</t>
        </is>
      </c>
      <c r="CP492" s="2" t="inlineStr">
        <is>
          <t>klikarna</t>
        </is>
      </c>
      <c r="CQ492" s="2" t="inlineStr">
        <is>
          <t>0</t>
        </is>
      </c>
      <c r="CR492" s="2" t="inlineStr">
        <is>
          <t/>
        </is>
      </c>
      <c r="CS492" t="inlineStr">
        <is>
          <t/>
        </is>
      </c>
      <c r="CT492" s="2" t="inlineStr">
        <is>
          <t>annonsfarm</t>
        </is>
      </c>
      <c r="CU492" s="2" t="inlineStr">
        <is>
          <t>3</t>
        </is>
      </c>
      <c r="CV492" s="2" t="inlineStr">
        <is>
          <t/>
        </is>
      </c>
      <c r="CW492" t="inlineStr">
        <is>
          <t/>
        </is>
      </c>
    </row>
    <row r="493">
      <c r="A493" s="1" t="str">
        <f>HYPERLINK("https://iate.europa.eu/entry/result/3570457/all", "3570457")</f>
        <v>3570457</v>
      </c>
      <c r="B493" t="inlineStr">
        <is>
          <t>EDUCATION AND COMMUNICATIONS</t>
        </is>
      </c>
      <c r="C493" t="inlineStr">
        <is>
          <t>EDUCATION AND COMMUNICATIONS|information technology and data processing</t>
        </is>
      </c>
      <c r="D493" t="inlineStr">
        <is>
          <t>yes</t>
        </is>
      </c>
      <c r="E493" t="inlineStr">
        <is>
          <t/>
        </is>
      </c>
      <c r="F493" s="2" t="inlineStr">
        <is>
          <t>мобилна криминалистика</t>
        </is>
      </c>
      <c r="G493" s="2" t="inlineStr">
        <is>
          <t>3</t>
        </is>
      </c>
      <c r="H493" s="2" t="inlineStr">
        <is>
          <t/>
        </is>
      </c>
      <c r="I493" t="inlineStr">
        <is>
          <t/>
        </is>
      </c>
      <c r="J493" s="2" t="inlineStr">
        <is>
          <t>mobilní forenzní analýza|
forenzní analýza mobilních zařízení</t>
        </is>
      </c>
      <c r="K493" s="2" t="inlineStr">
        <is>
          <t>3|
3</t>
        </is>
      </c>
      <c r="L493" s="2" t="inlineStr">
        <is>
          <t xml:space="preserve">|
</t>
        </is>
      </c>
      <c r="M493" t="inlineStr">
        <is>
          <t>podobor 
&lt;i&gt; digitální forenzní analýzy&lt;/i&gt; [ &lt;a href="/entry/result/3570902/all" id="ENTRY_TO_ENTRY_CONVERTER" target="_blank"&gt;IATE:3570902&lt;/a&gt; ], který se zabývá technikami získávání dat z mobilních zařízení</t>
        </is>
      </c>
      <c r="N493" s="2" t="inlineStr">
        <is>
          <t>mobilkriminalteknik</t>
        </is>
      </c>
      <c r="O493" s="2" t="inlineStr">
        <is>
          <t>3</t>
        </is>
      </c>
      <c r="P493" s="2" t="inlineStr">
        <is>
          <t/>
        </is>
      </c>
      <c r="Q493" t="inlineStr">
        <is>
          <t>kriminalteknisk undersøgelse af data fundet på mobile enheder</t>
        </is>
      </c>
      <c r="R493" s="2" t="inlineStr">
        <is>
          <t>mobile Forensik|
Mobilfunk-Forensik|
Mobilgeräte-Forensik|
mobile forensics</t>
        </is>
      </c>
      <c r="S493" s="2" t="inlineStr">
        <is>
          <t>3|
3|
3|
3</t>
        </is>
      </c>
      <c r="T493" s="2" t="inlineStr">
        <is>
          <t xml:space="preserve">|
|
|
</t>
        </is>
      </c>
      <c r="U493" t="inlineStr">
        <is>
          <t>Teilgebiet der digitalen Forensik, das sich mit der Erfassung, Analyse und Auswertung digitaler Spuren in Mobilgeräten beschäftigt</t>
        </is>
      </c>
      <c r="V493" s="2" t="inlineStr">
        <is>
          <t>κινητή εγκληματολογία</t>
        </is>
      </c>
      <c r="W493" s="2" t="inlineStr">
        <is>
          <t>3</t>
        </is>
      </c>
      <c r="X493" s="2" t="inlineStr">
        <is>
          <t/>
        </is>
      </c>
      <c r="Y493" t="inlineStr">
        <is>
          <t/>
        </is>
      </c>
      <c r="Z493" s="2" t="inlineStr">
        <is>
          <t>mobile device forensics|
mobile forensics</t>
        </is>
      </c>
      <c r="AA493" s="2" t="inlineStr">
        <is>
          <t>3|
3</t>
        </is>
      </c>
      <c r="AB493" s="2" t="inlineStr">
        <is>
          <t xml:space="preserve">|
</t>
        </is>
      </c>
      <c r="AC493" t="inlineStr">
        <is>
          <t>branch of digital forensics aiming at the application of forensically sound techniques to identify, preserve, analyse and present evidence found in mobile devices</t>
        </is>
      </c>
      <c r="AD493" s="2" t="inlineStr">
        <is>
          <t>análisis forense de dispositivos móviles|
extracción forense de dispositivos móviles</t>
        </is>
      </c>
      <c r="AE493" s="2" t="inlineStr">
        <is>
          <t>3|
3</t>
        </is>
      </c>
      <c r="AF493" s="2" t="inlineStr">
        <is>
          <t xml:space="preserve">|
</t>
        </is>
      </c>
      <c r="AG493" t="inlineStr">
        <is>
          <t>Rama de la criminalística digital que se encarga de la recuperación de información de dispositivos móviles con fines de investigación forense.</t>
        </is>
      </c>
      <c r="AH493" s="2" t="inlineStr">
        <is>
          <t>mobiilseadmete kriminalistika</t>
        </is>
      </c>
      <c r="AI493" s="2" t="inlineStr">
        <is>
          <t>3</t>
        </is>
      </c>
      <c r="AJ493" s="2" t="inlineStr">
        <is>
          <t/>
        </is>
      </c>
      <c r="AK493" t="inlineStr">
        <is>
          <t/>
        </is>
      </c>
      <c r="AL493" s="2" t="inlineStr">
        <is>
          <t>mobiililaitteiden forensiikka|
mobiililaitteiden tutkinta</t>
        </is>
      </c>
      <c r="AM493" s="2" t="inlineStr">
        <is>
          <t>3|
3</t>
        </is>
      </c>
      <c r="AN493" s="2" t="inlineStr">
        <is>
          <t xml:space="preserve">|
</t>
        </is>
      </c>
      <c r="AO493" t="inlineStr">
        <is>
          <t>digitaalisen forensiikan haara, joka tunnistaa, suojaa ja analysoi mobiililaitteista löytyviä todistusaineistoja</t>
        </is>
      </c>
      <c r="AP493" s="2" t="inlineStr">
        <is>
          <t>criminalistique des appareils mobiles|
criminalistique mobile</t>
        </is>
      </c>
      <c r="AQ493" s="2" t="inlineStr">
        <is>
          <t>3|
3</t>
        </is>
      </c>
      <c r="AR493" s="2" t="inlineStr">
        <is>
          <t xml:space="preserve">|
</t>
        </is>
      </c>
      <c r="AS493" t="inlineStr">
        <is>
          <t>branche de la criminalistique numérique faisant appel à un ensemble de méthodes permettant de collecter, de conserver et d'analyser des preuves issues d'appareils mobiles en vue de les produire dans le cadre d'une action en justice</t>
        </is>
      </c>
      <c r="AT493" s="2" t="inlineStr">
        <is>
          <t>fóiréinsic mhóibíleach|
fóiréinsic gléasanna móibíleacha</t>
        </is>
      </c>
      <c r="AU493" s="2" t="inlineStr">
        <is>
          <t>3|
3</t>
        </is>
      </c>
      <c r="AV493" s="2" t="inlineStr">
        <is>
          <t xml:space="preserve">|
</t>
        </is>
      </c>
      <c r="AW493" t="inlineStr">
        <is>
          <t/>
        </is>
      </c>
      <c r="AX493" s="2" t="inlineStr">
        <is>
          <t>mobilna forenzika|
forenzika mobilnih uređaja</t>
        </is>
      </c>
      <c r="AY493" s="2" t="inlineStr">
        <is>
          <t>3|
3</t>
        </is>
      </c>
      <c r="AZ493" s="2" t="inlineStr">
        <is>
          <t xml:space="preserve">|
</t>
        </is>
      </c>
      <c r="BA493" t="inlineStr">
        <is>
          <t/>
        </is>
      </c>
      <c r="BB493" s="2" t="inlineStr">
        <is>
          <t>mobilkriminalisztika</t>
        </is>
      </c>
      <c r="BC493" s="2" t="inlineStr">
        <is>
          <t>2</t>
        </is>
      </c>
      <c r="BD493" s="2" t="inlineStr">
        <is>
          <t/>
        </is>
      </c>
      <c r="BE493" t="inlineStr">
        <is>
          <t>a digitális kriminalisztika azon ága, amely az okostelefonokban és egyéb mobil eszközökön talált adatok kinyerésével gyűjt bizonyítékot az illegális tevékenységekre</t>
        </is>
      </c>
      <c r="BF493" s="2" t="inlineStr">
        <is>
          <t>analisi forense dei dispositivi mobili|
mobile forensics</t>
        </is>
      </c>
      <c r="BG493" s="2" t="inlineStr">
        <is>
          <t>3|
3</t>
        </is>
      </c>
      <c r="BH493" s="2" t="inlineStr">
        <is>
          <t xml:space="preserve">|
</t>
        </is>
      </c>
      <c r="BI493" t="inlineStr">
        <is>
          <t>branca dell’analisi forense che si occupa dell’acquisizione dei dati contenuti nei dispositivi mobili degli imputati (o delle vittime) nel corso di indagini e processi</t>
        </is>
      </c>
      <c r="BJ493" s="2" t="inlineStr">
        <is>
          <t>nešiojamųjų prietaisų ekspertizė</t>
        </is>
      </c>
      <c r="BK493" s="2" t="inlineStr">
        <is>
          <t>3</t>
        </is>
      </c>
      <c r="BL493" s="2" t="inlineStr">
        <is>
          <t/>
        </is>
      </c>
      <c r="BM493" t="inlineStr">
        <is>
          <t>skaitmeninės ekspertizės (&lt;a href="/entry/result/3570902/all" id="ENTRY_TO_ENTRY_CONVERTER" target="_blank"&gt;IATE:3570902&lt;/a&gt; ) sritis, apimanti mobiliuosiuose prietaisuose saugomų įrodymų identifikavimą, išsaugojimą, analizę ir pateikimą</t>
        </is>
      </c>
      <c r="BN493" s="2" t="inlineStr">
        <is>
          <t>mobilo ierīču kriminālistika</t>
        </is>
      </c>
      <c r="BO493" s="2" t="inlineStr">
        <is>
          <t>2</t>
        </is>
      </c>
      <c r="BP493" s="2" t="inlineStr">
        <is>
          <t/>
        </is>
      </c>
      <c r="BQ493" t="inlineStr">
        <is>
          <t/>
        </is>
      </c>
      <c r="BR493" s="2" t="inlineStr">
        <is>
          <t>forensika ta' apparati mobbli</t>
        </is>
      </c>
      <c r="BS493" s="2" t="inlineStr">
        <is>
          <t>3</t>
        </is>
      </c>
      <c r="BT493" s="2" t="inlineStr">
        <is>
          <t/>
        </is>
      </c>
      <c r="BU493" t="inlineStr">
        <is>
          <t>fergħa tal-forensika diġitali bl-għan li tapplika tekniki sodi mil-lat forensiku biex tiġi identifikata, ippreservata, analizzata u ppreżentata evidenza li tinstab f'apparati mobbli</t>
        </is>
      </c>
      <c r="BV493" s="2" t="inlineStr">
        <is>
          <t>forensisch onderzoek van mobiele apparatuur|
mobile forensics</t>
        </is>
      </c>
      <c r="BW493" s="2" t="inlineStr">
        <is>
          <t>2|
2</t>
        </is>
      </c>
      <c r="BX493" s="2" t="inlineStr">
        <is>
          <t xml:space="preserve">|
</t>
        </is>
      </c>
      <c r="BY493" t="inlineStr">
        <is>
          <t>forensisch onderzoek dat zich o.a. richt op het vinden, analyseren en interpreteren van gegevens in mobiele apparatuur</t>
        </is>
      </c>
      <c r="BZ493" s="2" t="inlineStr">
        <is>
          <t>analiza śledcza urządzeń mobilnych</t>
        </is>
      </c>
      <c r="CA493" s="2" t="inlineStr">
        <is>
          <t>3</t>
        </is>
      </c>
      <c r="CB493" s="2" t="inlineStr">
        <is>
          <t/>
        </is>
      </c>
      <c r="CC493" t="inlineStr">
        <is>
          <t>dziedzina cyfrowej analizy śledczej ukierunkowana na odzyskiwanie cyfrowych dowodów z urządzeń mobilnych</t>
        </is>
      </c>
      <c r="CD493" s="2" t="inlineStr">
        <is>
          <t>criminalística de dispositivos móveis</t>
        </is>
      </c>
      <c r="CE493" s="2" t="inlineStr">
        <is>
          <t>3</t>
        </is>
      </c>
      <c r="CF493" s="2" t="inlineStr">
        <is>
          <t/>
        </is>
      </c>
      <c r="CG493" t="inlineStr">
        <is>
          <t>Ramo da criminalística digital que usa um conjunto de métodos para recolher, armazenar e analisar indícios provenientes de dispositivos móveis para utilização em ações em justiça.</t>
        </is>
      </c>
      <c r="CH493" s="2" t="inlineStr">
        <is>
          <t>criminalistică mobilă</t>
        </is>
      </c>
      <c r="CI493" s="2" t="inlineStr">
        <is>
          <t>3</t>
        </is>
      </c>
      <c r="CJ493" s="2" t="inlineStr">
        <is>
          <t/>
        </is>
      </c>
      <c r="CK493" t="inlineStr">
        <is>
          <t>&lt;div&gt;
 acea entitate, parte a criminalisticii digitale, ce vizează recuperarea datelor conținute de către dispozitivele mobile, în condiții ce respectă cadrul juridic. Rezultatele obținute este ideal a fi reprezentate prin cópii identice ale datelor senzitive, efectuate fără a aduce modificări majore dispozitivului ce le stochează&lt;/div&gt;</t>
        </is>
      </c>
      <c r="CL493" s="2" t="inlineStr">
        <is>
          <t>forenzná analýza mobilných zariadení|
mobilná forenzná analýza</t>
        </is>
      </c>
      <c r="CM493" s="2" t="inlineStr">
        <is>
          <t>3|
3</t>
        </is>
      </c>
      <c r="CN493" s="2" t="inlineStr">
        <is>
          <t xml:space="preserve">|
</t>
        </is>
      </c>
      <c r="CO493" t="inlineStr">
        <is>
          <t/>
        </is>
      </c>
      <c r="CP493" s="2" t="inlineStr">
        <is>
          <t>mobilna forenzika|
forenzika mobilnih naprav</t>
        </is>
      </c>
      <c r="CQ493" s="2" t="inlineStr">
        <is>
          <t>3|
3</t>
        </is>
      </c>
      <c r="CR493" s="2" t="inlineStr">
        <is>
          <t xml:space="preserve">|
</t>
        </is>
      </c>
      <c r="CS493" t="inlineStr">
        <is>
          <t/>
        </is>
      </c>
      <c r="CT493" t="inlineStr">
        <is>
          <t/>
        </is>
      </c>
      <c r="CU493" t="inlineStr">
        <is>
          <t/>
        </is>
      </c>
      <c r="CV493" t="inlineStr">
        <is>
          <t/>
        </is>
      </c>
      <c r="CW493" t="inlineStr">
        <is>
          <t/>
        </is>
      </c>
    </row>
    <row r="494">
      <c r="A494" s="1" t="str">
        <f>HYPERLINK("https://iate.europa.eu/entry/result/3571990/all", "3571990")</f>
        <v>3571990</v>
      </c>
      <c r="B494" t="inlineStr">
        <is>
          <t>EDUCATION AND COMMUNICATIONS</t>
        </is>
      </c>
      <c r="C494" t="inlineStr">
        <is>
          <t>EDUCATION AND COMMUNICATIONS|information technology and data processing</t>
        </is>
      </c>
      <c r="D494" t="inlineStr">
        <is>
          <t>yes</t>
        </is>
      </c>
      <c r="E494" t="inlineStr">
        <is>
          <t/>
        </is>
      </c>
      <c r="F494" s="2" t="inlineStr">
        <is>
          <t>уязвимост от същия ден</t>
        </is>
      </c>
      <c r="G494" s="2" t="inlineStr">
        <is>
          <t>3</t>
        </is>
      </c>
      <c r="H494" s="2" t="inlineStr">
        <is>
          <t/>
        </is>
      </c>
      <c r="I494" t="inlineStr">
        <is>
          <t>уязвимост, която е била оповестена, но за която няма създадена защита</t>
        </is>
      </c>
      <c r="J494" s="2" t="inlineStr">
        <is>
          <t>zranitelnost nultého dne</t>
        </is>
      </c>
      <c r="K494" s="2" t="inlineStr">
        <is>
          <t>3</t>
        </is>
      </c>
      <c r="L494" s="2" t="inlineStr">
        <is>
          <t/>
        </is>
      </c>
      <c r="M494" t="inlineStr">
        <is>
          <t>zranitelnost používaného softwaru, o níž jeho výrobce dosud neví, takže proti ní neexistuje obrana</t>
        </is>
      </c>
      <c r="N494" s="2" t="inlineStr">
        <is>
          <t>dag 0-sårbarhed|
zero day-sårbarhed</t>
        </is>
      </c>
      <c r="O494" s="2" t="inlineStr">
        <is>
          <t>3|
3</t>
        </is>
      </c>
      <c r="P494" s="2" t="inlineStr">
        <is>
          <t xml:space="preserve">|
</t>
        </is>
      </c>
      <c r="Q494" t="inlineStr">
        <is>
          <t>sårbarhed, som IT-kriminelle har opdaget og udnytter, inden sårbarheden bliver kendt</t>
        </is>
      </c>
      <c r="R494" s="2" t="inlineStr">
        <is>
          <t>Zero-Day-Sicherheitslücke|
0-Day-Sicherheitslücke</t>
        </is>
      </c>
      <c r="S494" s="2" t="inlineStr">
        <is>
          <t>3|
3</t>
        </is>
      </c>
      <c r="T494" s="2" t="inlineStr">
        <is>
          <t xml:space="preserve">|
</t>
        </is>
      </c>
      <c r="U494" t="inlineStr">
        <is>
          <t/>
        </is>
      </c>
      <c r="V494" s="2" t="inlineStr">
        <is>
          <t>τρωτότητα «ημέρας μηδέν»|
ευπάθεια «ημέρας μηδέν»</t>
        </is>
      </c>
      <c r="W494" s="2" t="inlineStr">
        <is>
          <t>3|
3</t>
        </is>
      </c>
      <c r="X494" s="2" t="inlineStr">
        <is>
          <t xml:space="preserve">|
</t>
        </is>
      </c>
      <c r="Y494" t="inlineStr">
        <is>
          <t/>
        </is>
      </c>
      <c r="Z494" s="2" t="inlineStr">
        <is>
          <t>day zero vulnerability|
zero-day vulnerability|
0-day vulnerability|
zero-hour vulnerability</t>
        </is>
      </c>
      <c r="AA494" s="2" t="inlineStr">
        <is>
          <t>3|
3|
3|
3</t>
        </is>
      </c>
      <c r="AB494" s="2" t="inlineStr">
        <is>
          <t xml:space="preserve">|
|
|
</t>
        </is>
      </c>
      <c r="AC494" t="inlineStr">
        <is>
          <t>vulnerability in a system or device that has been disclosed but is not yet patched</t>
        </is>
      </c>
      <c r="AD494" s="2" t="inlineStr">
        <is>
          <t>vulnerabilidad de día cero|
&lt;i&gt;zero-day&lt;/i&gt;</t>
        </is>
      </c>
      <c r="AE494" s="2" t="inlineStr">
        <is>
          <t>3|
3</t>
        </is>
      </c>
      <c r="AF494" s="2" t="inlineStr">
        <is>
          <t xml:space="preserve">|
</t>
        </is>
      </c>
      <c r="AG494" t="inlineStr">
        <is>
          <t>Toda vulnerabilidad [ &lt;a href="/entry/result/1399704/all" id="ENTRY_TO_ENTRY_CONVERTER" target="_blank"&gt;IATE:1399704&lt;/a&gt; ] en sistemas o programas informáticos conocida únicamente por determinados atacantes, pero desconocida por los fabricantes y usuarios, por lo que no existe un parche de seguridad [ &lt;a href="/entry/result/380696/all" id="ENTRY_TO_ENTRY_CONVERTER" target="_blank"&gt;IATE:380696&lt;/a&gt; ] para solucionarla.</t>
        </is>
      </c>
      <c r="AH494" s="2" t="inlineStr">
        <is>
          <t>nullpäeva turvaauk</t>
        </is>
      </c>
      <c r="AI494" s="2" t="inlineStr">
        <is>
          <t>3</t>
        </is>
      </c>
      <c r="AJ494" s="2" t="inlineStr">
        <is>
          <t/>
        </is>
      </c>
      <c r="AK494" t="inlineStr">
        <is>
          <t>nõrkus, millele kõrvaldamiseks pole veel turbepaika</t>
        </is>
      </c>
      <c r="AL494" s="2" t="inlineStr">
        <is>
          <t>nollapäivän aukko|
nollapäivähaavoittuvuus</t>
        </is>
      </c>
      <c r="AM494" s="2" t="inlineStr">
        <is>
          <t>3|
3</t>
        </is>
      </c>
      <c r="AN494" s="2" t="inlineStr">
        <is>
          <t xml:space="preserve">|
</t>
        </is>
      </c>
      <c r="AO494" t="inlineStr">
        <is>
          <t>tietoturva-aukko, jonka olemassaolosta ohjelman kehittäjät eivät tiedä ennen kuin tieto siitä julkaistaan</t>
        </is>
      </c>
      <c r="AP494" s="2" t="inlineStr">
        <is>
          <t>vulnérabilité jour zéro|
vulnérabilité zero-day</t>
        </is>
      </c>
      <c r="AQ494" s="2" t="inlineStr">
        <is>
          <t>3|
3</t>
        </is>
      </c>
      <c r="AR494" s="2" t="inlineStr">
        <is>
          <t>|
admitted</t>
        </is>
      </c>
      <c r="AS494" t="inlineStr">
        <is>
          <t>faille de sécurité jusqu'alors inconnue et contre laquelle il n'y a encore aucune parade, ce qui permet des attaques jour-zéro</t>
        </is>
      </c>
      <c r="AT494" t="inlineStr">
        <is>
          <t/>
        </is>
      </c>
      <c r="AU494" t="inlineStr">
        <is>
          <t/>
        </is>
      </c>
      <c r="AV494" t="inlineStr">
        <is>
          <t/>
        </is>
      </c>
      <c r="AW494" t="inlineStr">
        <is>
          <t/>
        </is>
      </c>
      <c r="AX494" s="2" t="inlineStr">
        <is>
          <t>ranjivost nultog dana</t>
        </is>
      </c>
      <c r="AY494" s="2" t="inlineStr">
        <is>
          <t>3</t>
        </is>
      </c>
      <c r="AZ494" s="2" t="inlineStr">
        <is>
          <t/>
        </is>
      </c>
      <c r="BA494" t="inlineStr">
        <is>
          <t>sigurnosni propust u računalnoj aplikaciji koji je otkriven i poznat napadačima prije nego što za njega zna proizvođač i javnost.za koji proizvođač još nije objavio zakrpe koje uklanjaju problem</t>
        </is>
      </c>
      <c r="BB494" s="2" t="inlineStr">
        <is>
          <t>nulladik napi sérülékenység|
nulladik napi sebezhetőség</t>
        </is>
      </c>
      <c r="BC494" s="2" t="inlineStr">
        <is>
          <t>3|
3</t>
        </is>
      </c>
      <c r="BD494" s="2" t="inlineStr">
        <is>
          <t xml:space="preserve">|
</t>
        </is>
      </c>
      <c r="BE494" t="inlineStr">
        <is>
          <t>már ismert, de biztonsági frissítés, javítás nélküli szoftveres biztonsági hiányosság</t>
        </is>
      </c>
      <c r="BF494" s="2" t="inlineStr">
        <is>
          <t>vulnerabilità 0-day|
vulnerabilità zero-day|
falla zero-day</t>
        </is>
      </c>
      <c r="BG494" s="2" t="inlineStr">
        <is>
          <t>3|
3|
3</t>
        </is>
      </c>
      <c r="BH494" s="2" t="inlineStr">
        <is>
          <t xml:space="preserve">|
|
</t>
        </is>
      </c>
      <c r="BI494" t="inlineStr">
        <is>
          <t>minaccia informatica che sfrutta vulnerabilità di applicazioni software non ancora divulgate o per le quali non è ancora stata distribuita una patch</t>
        </is>
      </c>
      <c r="BJ494" s="2" t="inlineStr">
        <is>
          <t>ką tik nustatytas pažeidžiamumas</t>
        </is>
      </c>
      <c r="BK494" s="2" t="inlineStr">
        <is>
          <t>3</t>
        </is>
      </c>
      <c r="BL494" s="2" t="inlineStr">
        <is>
          <t/>
        </is>
      </c>
      <c r="BM494" t="inlineStr">
        <is>
          <t>ką tik išsiaiškinta, bet dar nespėta pašalinti sistemos ar įrenginio saugumo spraga</t>
        </is>
      </c>
      <c r="BN494" s="2" t="inlineStr">
        <is>
          <t>nulles dienas ievainojamība</t>
        </is>
      </c>
      <c r="BO494" s="2" t="inlineStr">
        <is>
          <t>2</t>
        </is>
      </c>
      <c r="BP494" s="2" t="inlineStr">
        <is>
          <t/>
        </is>
      </c>
      <c r="BQ494" t="inlineStr">
        <is>
          <t/>
        </is>
      </c>
      <c r="BR494" s="2" t="inlineStr">
        <is>
          <t>vulnerabbiltà jum żero|
vulnerabbiltà siegħa żero</t>
        </is>
      </c>
      <c r="BS494" s="2" t="inlineStr">
        <is>
          <t>3|
3</t>
        </is>
      </c>
      <c r="BT494" s="2" t="inlineStr">
        <is>
          <t xml:space="preserve">|
</t>
        </is>
      </c>
      <c r="BU494" t="inlineStr">
        <is>
          <t>vulnerabbiltà f'sistema jew f'apparat li tkun ġiet żvelata iżda li tkun għadha ma nstabitx soluzzjoni għaliha</t>
        </is>
      </c>
      <c r="BV494" s="2" t="inlineStr">
        <is>
          <t>zerodaykwetsbaarheid|
zerodaybeveiligingslek</t>
        </is>
      </c>
      <c r="BW494" s="2" t="inlineStr">
        <is>
          <t>3|
2</t>
        </is>
      </c>
      <c r="BX494" s="2" t="inlineStr">
        <is>
          <t xml:space="preserve">|
</t>
        </is>
      </c>
      <c r="BY494" t="inlineStr">
        <is>
          <t>"kwetsbaarheid waarvoor nog geen patch beschikbaar is, omdat de maker van de kwetsbare software nog geen tijd (nul dagen) heeft gehad om de kwetsbaarheid te verhelpen"</t>
        </is>
      </c>
      <c r="BZ494" s="2" t="inlineStr">
        <is>
          <t>luka zero-day</t>
        </is>
      </c>
      <c r="CA494" s="2" t="inlineStr">
        <is>
          <t>3</t>
        </is>
      </c>
      <c r="CB494" s="2" t="inlineStr">
        <is>
          <t/>
        </is>
      </c>
      <c r="CC494" t="inlineStr">
        <is>
          <t>luka w zabezpieczeniach niezidentyfikowana przez twórcę lub producenta programu lub oprogramowania (zwykle w przeglądarkach i aplikacjach e-mail) wykorzystywana przez hakerów w celu zainstalowania na urządzeniu złośliwego oprogramowania</t>
        </is>
      </c>
      <c r="CD494" s="2" t="inlineStr">
        <is>
          <t>vulnerabilidade de dia zero</t>
        </is>
      </c>
      <c r="CE494" s="2" t="inlineStr">
        <is>
          <t>3</t>
        </is>
      </c>
      <c r="CF494" s="2" t="inlineStr">
        <is>
          <t/>
        </is>
      </c>
      <c r="CG494" t="inlineStr">
        <is>
          <t/>
        </is>
      </c>
      <c r="CH494" s="2" t="inlineStr">
        <is>
          <t>vulnerabilitate de ziua zero</t>
        </is>
      </c>
      <c r="CI494" s="2" t="inlineStr">
        <is>
          <t>3</t>
        </is>
      </c>
      <c r="CJ494" s="2" t="inlineStr">
        <is>
          <t/>
        </is>
      </c>
      <c r="CK494" t="inlineStr">
        <is>
          <t>&lt;div&gt;
 o vulnerabilitate necunoscută de furnizorul de software şi pentru care încă nu a fost descoperită sau creată o soluţie ( 
 &lt;i&gt;patch&lt;/i&gt;)&lt;/div&gt;</t>
        </is>
      </c>
      <c r="CL494" s="2" t="inlineStr">
        <is>
          <t>zraniteľnosť nultého dňa</t>
        </is>
      </c>
      <c r="CM494" s="2" t="inlineStr">
        <is>
          <t>3</t>
        </is>
      </c>
      <c r="CN494" s="2" t="inlineStr">
        <is>
          <t/>
        </is>
      </c>
      <c r="CO494" t="inlineStr">
        <is>
          <t>zraniteľnosť používaného softvéru, systému alebo prístroja, ktorá ešte nie je všeobecne známa alebo pre ňu neexistuje obrana</t>
        </is>
      </c>
      <c r="CP494" s="2" t="inlineStr">
        <is>
          <t>ranljivost ničtega dne</t>
        </is>
      </c>
      <c r="CQ494" s="2" t="inlineStr">
        <is>
          <t>3</t>
        </is>
      </c>
      <c r="CR494" s="2" t="inlineStr">
        <is>
          <t/>
        </is>
      </c>
      <c r="CS494" t="inlineStr">
        <is>
          <t/>
        </is>
      </c>
      <c r="CT494" s="2" t="inlineStr">
        <is>
          <t>dag noll-sårbarhet</t>
        </is>
      </c>
      <c r="CU494" s="2" t="inlineStr">
        <is>
          <t>2</t>
        </is>
      </c>
      <c r="CV494" s="2" t="inlineStr">
        <is>
          <t/>
        </is>
      </c>
      <c r="CW494" t="inlineStr">
        <is>
          <t>sårbarhet i ett system som har upptäckts men som ännu inte har någon patch</t>
        </is>
      </c>
    </row>
    <row r="495">
      <c r="A495" s="1" t="str">
        <f>HYPERLINK("https://iate.europa.eu/entry/result/3580258/all", "3580258")</f>
        <v>3580258</v>
      </c>
      <c r="B495" t="inlineStr">
        <is>
          <t>EDUCATION AND COMMUNICATIONS</t>
        </is>
      </c>
      <c r="C495" t="inlineStr">
        <is>
          <t>EDUCATION AND COMMUNICATIONS|information technology and data processing|data processing</t>
        </is>
      </c>
      <c r="D495" t="inlineStr">
        <is>
          <t>yes</t>
        </is>
      </c>
      <c r="E495" t="inlineStr">
        <is>
          <t/>
        </is>
      </c>
      <c r="F495" s="2" t="inlineStr">
        <is>
          <t>троянски кон за отдалечен достъп</t>
        </is>
      </c>
      <c r="G495" s="2" t="inlineStr">
        <is>
          <t>3</t>
        </is>
      </c>
      <c r="H495" s="2" t="inlineStr">
        <is>
          <t/>
        </is>
      </c>
      <c r="I495" t="inlineStr">
        <is>
          <t/>
        </is>
      </c>
      <c r="J495" s="2" t="inlineStr">
        <is>
          <t>RAT|
trojský kůň umožňující vzdálený přístup|
trojský kůň pro vzdálený přístup</t>
        </is>
      </c>
      <c r="K495" s="2" t="inlineStr">
        <is>
          <t>3|
3|
3</t>
        </is>
      </c>
      <c r="L495" s="2" t="inlineStr">
        <is>
          <t xml:space="preserve">|
|
</t>
        </is>
      </c>
      <c r="M495" t="inlineStr">
        <is>
          <t>&lt;i&gt;nástroj pro vzdálený přístup&lt;/i&gt; [ &lt;a href="/entry/result/3580255/all" id="ENTRY_TO_ENTRY_CONVERTER" target="_blank"&gt;IATE:3580255&lt;/a&gt; ] primárně sloužící jako 
&lt;i&gt;malware&lt;/i&gt; [ &lt;a href="/entry/result/922349/all" id="ENTRY_TO_ENTRY_CONVERTER" target="_blank"&gt;IATE:922349&lt;/a&gt; ]</t>
        </is>
      </c>
      <c r="N495" s="2" t="inlineStr">
        <is>
          <t>fjernadministrationstrojaner</t>
        </is>
      </c>
      <c r="O495" s="2" t="inlineStr">
        <is>
          <t>3</t>
        </is>
      </c>
      <c r="P495" s="2" t="inlineStr">
        <is>
          <t/>
        </is>
      </c>
      <c r="Q495" t="inlineStr">
        <is>
          <t>parasitisk fjernadministrationsværktøj, som er meget lig bagdøre, men som ikke er så virale som bagdøre, ikke har yderligere destruktive funktioner eller anden farlig nyttelast, og som ikke virker på egen hånd, men skal kontrolleres af klienten</t>
        </is>
      </c>
      <c r="R495" s="2" t="inlineStr">
        <is>
          <t>Fernzugriffstrojaner</t>
        </is>
      </c>
      <c r="S495" s="2" t="inlineStr">
        <is>
          <t>3</t>
        </is>
      </c>
      <c r="T495" s="2" t="inlineStr">
        <is>
          <t/>
        </is>
      </c>
      <c r="U495" t="inlineStr">
        <is>
          <t>Malware oder bösartiger Code, der den administrativen Zugriff auf ein System ermöglicht</t>
        </is>
      </c>
      <c r="V495" s="2" t="inlineStr">
        <is>
          <t>δούρειος ίππος απομακρυσμένης πρόσβασης</t>
        </is>
      </c>
      <c r="W495" s="2" t="inlineStr">
        <is>
          <t>3</t>
        </is>
      </c>
      <c r="X495" s="2" t="inlineStr">
        <is>
          <t/>
        </is>
      </c>
      <c r="Y495" t="inlineStr">
        <is>
          <t/>
        </is>
      </c>
      <c r="Z495" s="2" t="inlineStr">
        <is>
          <t>creepware|
RAT|
remote access trojan</t>
        </is>
      </c>
      <c r="AA495" s="2" t="inlineStr">
        <is>
          <t>3|
3|
3</t>
        </is>
      </c>
      <c r="AB495" s="2" t="inlineStr">
        <is>
          <t xml:space="preserve">|
|
</t>
        </is>
      </c>
      <c r="AC495" t="inlineStr">
        <is>
          <t>remote access tool [ &lt;a href="/entry/result/3580255/all" id="ENTRY_TO_ENTRY_CONVERTER" target="_blank"&gt;IATE:3580255&lt;/a&gt; ] designed or used for malicious purposes</t>
        </is>
      </c>
      <c r="AD495" s="2" t="inlineStr">
        <is>
          <t>RAT|
troyano de acceso remoto</t>
        </is>
      </c>
      <c r="AE495" s="2" t="inlineStr">
        <is>
          <t>3|
3</t>
        </is>
      </c>
      <c r="AF495" s="2" t="inlineStr">
        <is>
          <t xml:space="preserve">|
</t>
        </is>
      </c>
      <c r="AG495" t="inlineStr">
        <is>
          <t>Tipo de programa malicioso [ &lt;a href="/entry/result/922349/all" id="ENTRY_TO_ENTRY_CONVERTER" target="_blank"&gt;IATE:922349&lt;/a&gt; ] que controla un sistema a través de una conexión de red remota.</t>
        </is>
      </c>
      <c r="AH495" s="2" t="inlineStr">
        <is>
          <t>kaugpääsutroojan</t>
        </is>
      </c>
      <c r="AI495" s="2" t="inlineStr">
        <is>
          <t>3</t>
        </is>
      </c>
      <c r="AJ495" s="2" t="inlineStr">
        <is>
          <t/>
        </is>
      </c>
      <c r="AK495" t="inlineStr">
        <is>
          <t>ohvri arvuti täielikuks kaugjuhtimiseks loodud troojan: 
&lt;div&gt;
 - sageli peidetud mängudesse, muudesse väikestesse programmidesse või meilimanusesse &lt;/div&gt; 
&lt;div&gt;
 - loob tagaukse &lt;/div&gt; 
&lt;div&gt;
 - võimaldab laadida ja installida muud kahjurvara - sealhulgas lunavara - võib krüpteerida faile, st olla ise lunavaraks &lt;/div&gt; 
&lt;div&gt;
 - võib muuta arvuti zombiks, &lt;/div&gt; 
&lt;div&gt;
 - kasutades ta ressursse krüptosüsteemide rünneteks &lt;/div&gt; 
&lt;div&gt;
 - töötab varjatult &lt;/div&gt; 
&lt;div&gt;
 - on avastamise raskendamiseks väikesemahuline&lt;/div&gt;</t>
        </is>
      </c>
      <c r="AL495" s="2" t="inlineStr">
        <is>
          <t>etäohjattava troijalainen</t>
        </is>
      </c>
      <c r="AM495" s="2" t="inlineStr">
        <is>
          <t>3</t>
        </is>
      </c>
      <c r="AN495" s="2" t="inlineStr">
        <is>
          <t/>
        </is>
      </c>
      <c r="AO495" t="inlineStr">
        <is>
          <t/>
        </is>
      </c>
      <c r="AP495" s="2" t="inlineStr">
        <is>
          <t>cheval de Troie d'accès à distance</t>
        </is>
      </c>
      <c r="AQ495" s="2" t="inlineStr">
        <is>
          <t>3</t>
        </is>
      </c>
      <c r="AR495" s="2" t="inlineStr">
        <is>
          <t/>
        </is>
      </c>
      <c r="AS495" t="inlineStr">
        <is>
          <t>outil d'administration à distance conçu ou utilisé à des fins malveillantes</t>
        </is>
      </c>
      <c r="AT495" s="2" t="inlineStr">
        <is>
          <t>Traíoch cianrochtana|
RAT</t>
        </is>
      </c>
      <c r="AU495" s="2" t="inlineStr">
        <is>
          <t>3|
3</t>
        </is>
      </c>
      <c r="AV495" s="2" t="inlineStr">
        <is>
          <t xml:space="preserve">|
</t>
        </is>
      </c>
      <c r="AW495" t="inlineStr">
        <is>
          <t/>
        </is>
      </c>
      <c r="AX495" s="2" t="inlineStr">
        <is>
          <t>RAT|
trojanski konj s pristupom na daljinu</t>
        </is>
      </c>
      <c r="AY495" s="2" t="inlineStr">
        <is>
          <t>3|
2</t>
        </is>
      </c>
      <c r="AZ495" s="2" t="inlineStr">
        <is>
          <t xml:space="preserve">|
</t>
        </is>
      </c>
      <c r="BA495" t="inlineStr">
        <is>
          <t/>
        </is>
      </c>
      <c r="BB495" s="2" t="inlineStr">
        <is>
          <t>távoli hozzáférésű trójai|
RAT</t>
        </is>
      </c>
      <c r="BC495" s="2" t="inlineStr">
        <is>
          <t>3|
3</t>
        </is>
      </c>
      <c r="BD495" s="2" t="inlineStr">
        <is>
          <t xml:space="preserve">|
</t>
        </is>
      </c>
      <c r="BE495" t="inlineStr">
        <is>
          <t>számítógéphez a távolból teljes hozzáférést és afölött teljes kontrollt biztosító, rosszindulatú program</t>
        </is>
      </c>
      <c r="BF495" s="2" t="inlineStr">
        <is>
          <t>remote access trojan|
RAT</t>
        </is>
      </c>
      <c r="BG495" s="2" t="inlineStr">
        <is>
          <t>3|
3</t>
        </is>
      </c>
      <c r="BH495" s="2" t="inlineStr">
        <is>
          <t xml:space="preserve">|
</t>
        </is>
      </c>
      <c r="BI495" t="inlineStr">
        <is>
          <t>software nocivo che, camuffato da applicazione utile (gratuita) e quindi malauguratamente caricato su un dispositivo, consente ad un estraneo di prenderne il controllo al fine di far entrare un virus [&lt;a href="https://iate.europa.eu/entry/result/1484635/all" target="_blank"&gt;1484635&lt;/a&gt;], aprire porte, consentire attacchi DDoS [&lt;a href="https://iate.europa.eu/entry/result/918800/en-it-la-mul" target="_blank"&gt;918800&lt;/a&gt;] o creare una botnet [&lt;a href="https://iate.europa.eu/entry/result/2242284/en-it-la-mul" target="_blank"&gt;2242284&lt;/a&gt;]</t>
        </is>
      </c>
      <c r="BJ495" s="2" t="inlineStr">
        <is>
          <t>nuotolinės prieigos Trojos arklys</t>
        </is>
      </c>
      <c r="BK495" s="2" t="inlineStr">
        <is>
          <t>3</t>
        </is>
      </c>
      <c r="BL495" s="2" t="inlineStr">
        <is>
          <t/>
        </is>
      </c>
      <c r="BM495" t="inlineStr">
        <is>
          <t>Trojos arklys, sukurtas ir naudojamas neteisėtai nuotolinei prieigai prie kompiuterio gauti</t>
        </is>
      </c>
      <c r="BN495" s="2" t="inlineStr">
        <is>
          <t>attālās piekļuves trojietis</t>
        </is>
      </c>
      <c r="BO495" s="2" t="inlineStr">
        <is>
          <t>2</t>
        </is>
      </c>
      <c r="BP495" s="2" t="inlineStr">
        <is>
          <t/>
        </is>
      </c>
      <c r="BQ495" t="inlineStr">
        <is>
          <t/>
        </is>
      </c>
      <c r="BR495" s="2" t="inlineStr">
        <is>
          <t>trojjan b'aċċess remot|
creepware</t>
        </is>
      </c>
      <c r="BS495" s="2" t="inlineStr">
        <is>
          <t>3|
3</t>
        </is>
      </c>
      <c r="BT495" s="2" t="inlineStr">
        <is>
          <t xml:space="preserve">|
</t>
        </is>
      </c>
      <c r="BU495" t="inlineStr">
        <is>
          <t>għodda għall-aċċess remot [ &lt;a href="/entry/result/3580255/all" id="ENTRY_TO_ENTRY_CONVERTER" target="_blank"&gt;IATE:3580255&lt;/a&gt; ] iddiżinjata jew użata għal skopijiet malizzjużi</t>
        </is>
      </c>
      <c r="BV495" s="2" t="inlineStr">
        <is>
          <t>remote access trojan|
creepware|
RAT</t>
        </is>
      </c>
      <c r="BW495" s="2" t="inlineStr">
        <is>
          <t>3|
3|
3</t>
        </is>
      </c>
      <c r="BX495" s="2" t="inlineStr">
        <is>
          <t xml:space="preserve">|
|
</t>
        </is>
      </c>
      <c r="BY495" t="inlineStr">
        <is>
          <t>vorm van malware waarmee het mogelijk is om volledige controle over een computer te krijgen zonder medeweten van het slachtoffer</t>
        </is>
      </c>
      <c r="BZ495" s="2" t="inlineStr">
        <is>
          <t>trojan umożliwiający zdalny dostęp|
trojan RAT|
trojan zdalnego dostępu</t>
        </is>
      </c>
      <c r="CA495" s="2" t="inlineStr">
        <is>
          <t>3|
3|
3</t>
        </is>
      </c>
      <c r="CB495" s="2" t="inlineStr">
        <is>
          <t xml:space="preserve">|
|
</t>
        </is>
      </c>
      <c r="CC495" t="inlineStr">
        <is>
          <t>trojan nowej generacji, służący hakerom do kontrolowania i nadzorowania zainfekowanych komputerów</t>
        </is>
      </c>
      <c r="CD495" s="2" t="inlineStr">
        <is>
          <t>cavalo de troia de acesso remoto</t>
        </is>
      </c>
      <c r="CE495" s="2" t="inlineStr">
        <is>
          <t>3</t>
        </is>
      </c>
      <c r="CF495" s="2" t="inlineStr">
        <is>
          <t/>
        </is>
      </c>
      <c r="CG495" t="inlineStr">
        <is>
          <t>Técnica de acesso remoto que consiste em inserir um programa malicioso no sistema-alvo, viabilizando um acesso remoto com privilégios ilimitados neste sistema.</t>
        </is>
      </c>
      <c r="CH495" s="2" t="inlineStr">
        <is>
          <t>creepware|
troian de acces la distanță</t>
        </is>
      </c>
      <c r="CI495" s="2" t="inlineStr">
        <is>
          <t>3|
3</t>
        </is>
      </c>
      <c r="CJ495" s="2" t="inlineStr">
        <is>
          <t xml:space="preserve">|
</t>
        </is>
      </c>
      <c r="CK495" t="inlineStr">
        <is>
          <t>un software ce permite cuiva să controleze de la distanţă un computer, instalat în mod clandestin, cu scopul intenţionat de a face rău</t>
        </is>
      </c>
      <c r="CL495" s="2" t="inlineStr">
        <is>
          <t>trójsky kôň na vzdialený prístup|
RAT|
&lt;i&gt;creepware&lt;/i&gt;</t>
        </is>
      </c>
      <c r="CM495" s="2" t="inlineStr">
        <is>
          <t>3|
3|
2</t>
        </is>
      </c>
      <c r="CN495" s="2" t="inlineStr">
        <is>
          <t xml:space="preserve">|
|
</t>
        </is>
      </c>
      <c r="CO495" t="inlineStr">
        <is>
          <t>&lt;a href="https://iate.europa.eu/entry/result/3580255/sk" target="_blank"&gt; nástroj vzdialeného prístupu&lt;/a&gt;, ktorý slúži ako &lt;a href="https://iate.europa.eu/entry/result/922349/sk" target="_blank"&gt;malvér&lt;/a&gt;</t>
        </is>
      </c>
      <c r="CP495" t="inlineStr">
        <is>
          <t/>
        </is>
      </c>
      <c r="CQ495" t="inlineStr">
        <is>
          <t/>
        </is>
      </c>
      <c r="CR495" t="inlineStr">
        <is>
          <t/>
        </is>
      </c>
      <c r="CS495" t="inlineStr">
        <is>
          <t/>
        </is>
      </c>
      <c r="CT495" s="2" t="inlineStr">
        <is>
          <t>fjärrstyrd trojan|
RAT</t>
        </is>
      </c>
      <c r="CU495" s="2" t="inlineStr">
        <is>
          <t>3|
3</t>
        </is>
      </c>
      <c r="CV495" s="2" t="inlineStr">
        <is>
          <t xml:space="preserve">|
</t>
        </is>
      </c>
      <c r="CW495" t="inlineStr">
        <is>
          <t>trojansk häst som ger avsändaren möjlighet att fjärrstyra offrets dator</t>
        </is>
      </c>
    </row>
    <row r="496">
      <c r="A496" s="1" t="str">
        <f>HYPERLINK("https://iate.europa.eu/entry/result/263407/all", "263407")</f>
        <v>263407</v>
      </c>
      <c r="B496" t="inlineStr">
        <is>
          <t>EDUCATION AND COMMUNICATIONS</t>
        </is>
      </c>
      <c r="C496" t="inlineStr">
        <is>
          <t>EDUCATION AND COMMUNICATIONS|communications|communications systems|telecommunications;EDUCATION AND COMMUNICATIONS|information technology and data processing;EDUCATION AND COMMUNICATIONS|communications|communications policy</t>
        </is>
      </c>
      <c r="D496" t="inlineStr">
        <is>
          <t>yes</t>
        </is>
      </c>
      <c r="E496" t="inlineStr">
        <is>
          <t/>
        </is>
      </c>
      <c r="F496" s="2" t="inlineStr">
        <is>
          <t>хакер тип "черна шапка"|
кракер|
черна шапка</t>
        </is>
      </c>
      <c r="G496" s="2" t="inlineStr">
        <is>
          <t>3|
3|
3</t>
        </is>
      </c>
      <c r="H496" s="2" t="inlineStr">
        <is>
          <t xml:space="preserve">|
|
</t>
        </is>
      </c>
      <c r="I496" t="inlineStr">
        <is>
          <t>компютърен престъпник, който прониква незаконно в компютри, нарушава компютърната сигурност без разрешение и извършва вандализъм, измами с кредитни карти, кражба на лични данни, пиратство, или други видове незаконна дейност</t>
        </is>
      </c>
      <c r="J496" s="2" t="inlineStr">
        <is>
          <t>černý hacker|
kriminální hacker|
cracker|
prolamovač</t>
        </is>
      </c>
      <c r="K496" s="2" t="inlineStr">
        <is>
          <t>3|
3|
3|
3</t>
        </is>
      </c>
      <c r="L496" s="2" t="inlineStr">
        <is>
          <t xml:space="preserve">|
|
|
</t>
        </is>
      </c>
      <c r="M496" t="inlineStr">
        <is>
          <t>&lt;i&gt;hacker &lt;/i&gt;[ &lt;a href="/entry/result/857048/all" id="ENTRY_TO_ENTRY_CONVERTER" target="_blank"&gt;IATE:857048&lt;/a&gt; ], který se pokouší získat neoprávněný přístup k počítačovému systému</t>
        </is>
      </c>
      <c r="N496" s="2" t="inlineStr">
        <is>
          <t>black hat-hacker|
cracker</t>
        </is>
      </c>
      <c r="O496" s="2" t="inlineStr">
        <is>
          <t>3|
3</t>
        </is>
      </c>
      <c r="P496" s="2" t="inlineStr">
        <is>
          <t xml:space="preserve">|
</t>
        </is>
      </c>
      <c r="Q496" t="inlineStr">
        <is>
          <t>En cracker er typisk en person, som begår IT-kriminalitet f.eks. ved ulovligt at bryde ind i computersystemer via Internettet, telefonnettet eller på anden måde. Udtrykket bruges også om en person der bryder kopibeskyttelsen på kopibeskyttet proprietært software, så det (ulovligt) kan kopieres. Black hat-hacker er synonym med cracker.</t>
        </is>
      </c>
      <c r="R496" s="2" t="inlineStr">
        <is>
          <t>Cracker</t>
        </is>
      </c>
      <c r="S496" s="2" t="inlineStr">
        <is>
          <t>3</t>
        </is>
      </c>
      <c r="T496" s="2" t="inlineStr">
        <is>
          <t/>
        </is>
      </c>
      <c r="U496" t="inlineStr">
        <is>
          <t>Hacker – &lt;a href="/entry/result/857048/all" id="ENTRY_TO_ENTRY_CONVERTER" target="_blank"&gt;IATE:857048&lt;/a&gt; –, der unbefugt in fremde Computersysteme eindringt und gespeicherte Daten und Programme in böser Absicht manipuliert, inspiziert oder zerstört: also mit krimineller Energie bzw. für persönlichen Vorteil</t>
        </is>
      </c>
      <c r="V496" s="2" t="inlineStr">
        <is>
          <t>μαύρος χάκερ|
κράκερ|
χάκερ με μαύρο καπέλο|
μαύρο καπέλο|
κακόβουλος χάκερ</t>
        </is>
      </c>
      <c r="W496" s="2" t="inlineStr">
        <is>
          <t>3|
3|
3|
3|
3</t>
        </is>
      </c>
      <c r="X496" s="2" t="inlineStr">
        <is>
          <t xml:space="preserve">|
|
|
|
</t>
        </is>
      </c>
      <c r="Y496" t="inlineStr">
        <is>
          <t>&lt;a href="https://iate.europa.eu/entry/result/857048" target="_blank"&gt;χάκερ&lt;/a&gt; που παραβιάζουν την ασφάλεια υπολογιστών ή δικτύων με κακόβουλη πρόθεση</t>
        </is>
      </c>
      <c r="Z496" s="2" t="inlineStr">
        <is>
          <t>dark side hacker|
black hat hacker|
black hat hacker|
blackhat hacker|
dark-side hacker|
black hat|
cracker|
black-hat hackers|
black-hat hacker|
"black hat" hacker</t>
        </is>
      </c>
      <c r="AA496" s="2" t="inlineStr">
        <is>
          <t>1|
1|
3|
1|
1|
3|
3|
1|
1|
3</t>
        </is>
      </c>
      <c r="AB496" s="2" t="inlineStr">
        <is>
          <t xml:space="preserve">|
|
|
|
|
|
|
|
|
</t>
        </is>
      </c>
      <c r="AC496" t="inlineStr">
        <is>
          <t>&lt;em&gt;hacker&lt;/em&gt; [ &lt;a href="https://iate.europa.eu/entry/result/857048/all" target="_blank"&gt;857048&lt;/a&gt; ] who breaks into a computer system or network with malicious intent</t>
        </is>
      </c>
      <c r="AD496" s="2" t="inlineStr">
        <is>
          <t>intruso|
&lt;i&gt;cracker&lt;/i&gt;|
cráker</t>
        </is>
      </c>
      <c r="AE496" s="2" t="inlineStr">
        <is>
          <t>3|
3|
3</t>
        </is>
      </c>
      <c r="AF496" s="2" t="inlineStr">
        <is>
          <t xml:space="preserve">|
|
</t>
        </is>
      </c>
      <c r="AG496" t="inlineStr">
        <is>
          <t>Pirata informático o 
&lt;i&gt;hacker&lt;/i&gt; [ &lt;a href="/entry/result/857048/all" id="ENTRY_TO_ENTRY_CONVERTER" target="_blank"&gt;IATE:857048&lt;/a&gt; ] que accede a los sistemas informáticos con fines delictivos: robar datos, dañar los sistemas, obstaculizar o impedir el acceso, etc.</t>
        </is>
      </c>
      <c r="AH496" s="2" t="inlineStr">
        <is>
          <t>must häkker</t>
        </is>
      </c>
      <c r="AI496" s="2" t="inlineStr">
        <is>
          <t>3</t>
        </is>
      </c>
      <c r="AJ496" s="2" t="inlineStr">
        <is>
          <t/>
        </is>
      </c>
      <c r="AK496" t="inlineStr">
        <is>
          <t>negatiivne häkker, tegutseb pahadel eesmärkidel</t>
        </is>
      </c>
      <c r="AL496" s="2" t="inlineStr">
        <is>
          <t>murtautuja|
mustahattu|
mustahattuhakkeri|
vihamielinen hakkeri</t>
        </is>
      </c>
      <c r="AM496" s="2" t="inlineStr">
        <is>
          <t>3|
3|
3|
3</t>
        </is>
      </c>
      <c r="AN496" s="2" t="inlineStr">
        <is>
          <t xml:space="preserve">|
|
|
</t>
        </is>
      </c>
      <c r="AO496" t="inlineStr">
        <is>
          <t>henkilö, joka tunkeutuu luvatta tietoverkkoon tai siinä olevaan tietoasemaan tai -järjestelmään mahdollisesti aiheuttaakseen vahinkoa</t>
        </is>
      </c>
      <c r="AP496" s="2" t="inlineStr">
        <is>
          <t>cracker|
chapeau noir|
black hat</t>
        </is>
      </c>
      <c r="AQ496" s="2" t="inlineStr">
        <is>
          <t>3|
3|
3</t>
        </is>
      </c>
      <c r="AR496" s="2" t="inlineStr">
        <is>
          <t>admitted|
|
admitted</t>
        </is>
      </c>
      <c r="AS496" t="inlineStr">
        <is>
          <t>pirate informatique qui pénètre par effraction dans des systèmes ou des réseaux à des fins malveillantes</t>
        </is>
      </c>
      <c r="AT496" s="2" t="inlineStr">
        <is>
          <t>haiceálaí dubh|
bradaí</t>
        </is>
      </c>
      <c r="AU496" s="2" t="inlineStr">
        <is>
          <t>3|
3</t>
        </is>
      </c>
      <c r="AV496" s="2" t="inlineStr">
        <is>
          <t xml:space="preserve">|
</t>
        </is>
      </c>
      <c r="AW496" t="inlineStr">
        <is>
          <t/>
        </is>
      </c>
      <c r="AX496" s="2" t="inlineStr">
        <is>
          <t>kreker|
crni šešir</t>
        </is>
      </c>
      <c r="AY496" s="2" t="inlineStr">
        <is>
          <t>3|
3</t>
        </is>
      </c>
      <c r="AZ496" s="2" t="inlineStr">
        <is>
          <t xml:space="preserve">|
</t>
        </is>
      </c>
      <c r="BA496" t="inlineStr">
        <is>
          <t>osoba koja neovlašteno ulazi odnosno provaljuje u računalni sustav ili izrađuje računalne programe za neovlašteno korištenje drugih programa</t>
        </is>
      </c>
      <c r="BB496" s="2" t="inlineStr">
        <is>
          <t>támadó|
feketekalapos hekker</t>
        </is>
      </c>
      <c r="BC496" s="2" t="inlineStr">
        <is>
          <t>2|
4</t>
        </is>
      </c>
      <c r="BD496" s="2" t="inlineStr">
        <is>
          <t xml:space="preserve">|
</t>
        </is>
      </c>
      <c r="BE496" t="inlineStr">
        <is>
          <t>számítógépes tudását és ismereteit negatív, legtöbbször illegális célokra, anyagi vagy más előny szerzésére felhasználó hekker</t>
        </is>
      </c>
      <c r="BF496" s="2" t="inlineStr">
        <is>
          <t>black hat hacker|
cracker|
hacker black hat|
hacker dal cappello nero</t>
        </is>
      </c>
      <c r="BG496" s="2" t="inlineStr">
        <is>
          <t>3|
3|
3|
3</t>
        </is>
      </c>
      <c r="BH496" s="2" t="inlineStr">
        <is>
          <t xml:space="preserve">|
|
|
</t>
        </is>
      </c>
      <c r="BI496" t="inlineStr">
        <is>
          <t>esperti e studiosi di informatica che attaccano sistemi informatici (un singolo computer o un'intera rete) con lo scopo di prenderne possesso o distruggerli</t>
        </is>
      </c>
      <c r="BJ496" s="2" t="inlineStr">
        <is>
          <t>įsilaužėlis|
juodasis įsilaužėlis|
piktavalis įsilaužėlis</t>
        </is>
      </c>
      <c r="BK496" s="2" t="inlineStr">
        <is>
          <t>3|
3|
3</t>
        </is>
      </c>
      <c r="BL496" s="2" t="inlineStr">
        <is>
          <t>admitted|
|
preferred</t>
        </is>
      </c>
      <c r="BM496" t="inlineStr">
        <is>
          <t>asmuo, kuris bando įsilaužti į informacines sistemas, tinklus ir kitus informacinius išteklius be šių išteklių savininkų leidimo, siekdamas asmeninių piktavališkų tikslų – piniginio atlygio, duomenų vagystės, pakeitimo ar sunaikinimo, informacinių technologijų veiklos sutrikdymo ar pan.</t>
        </is>
      </c>
      <c r="BN496" s="2" t="inlineStr">
        <is>
          <t>datorlauzis|
"melnā cepure"</t>
        </is>
      </c>
      <c r="BO496" s="2" t="inlineStr">
        <is>
          <t>2|
2</t>
        </is>
      </c>
      <c r="BP496" s="2" t="inlineStr">
        <is>
          <t xml:space="preserve">|
</t>
        </is>
      </c>
      <c r="BQ496" t="inlineStr">
        <is>
          <t/>
        </is>
      </c>
      <c r="BR496" s="2" t="inlineStr">
        <is>
          <t>black hat|
cracker|
black hat hacker|
hacker "black hat"</t>
        </is>
      </c>
      <c r="BS496" s="2" t="inlineStr">
        <is>
          <t>3|
3|
3|
3</t>
        </is>
      </c>
      <c r="BT496" s="2" t="inlineStr">
        <is>
          <t xml:space="preserve">|
|
|
</t>
        </is>
      </c>
      <c r="BU496" t="inlineStr">
        <is>
          <t>individwu li permezz tal-għarfien estensiv tiegħu fil-kompjuters, iwettaq xogħol ta' hacking illegali bi skopijiet malizzjużi</t>
        </is>
      </c>
      <c r="BV496" s="2" t="inlineStr">
        <is>
          <t>zwartehoedhacker|
computerkraker|
zwarte hoed|
cracker|
black hat hacker|
black hat|
kraker</t>
        </is>
      </c>
      <c r="BW496" s="2" t="inlineStr">
        <is>
          <t>3|
3|
3|
3|
3|
3|
3</t>
        </is>
      </c>
      <c r="BX496" s="2" t="inlineStr">
        <is>
          <t xml:space="preserve">|
|
|
|
|
|
</t>
        </is>
      </c>
      <c r="BY496" t="inlineStr">
        <is>
          <t>kwaadwillig iemand die zich bezighoudt met onder andere het zich wederrechtelijk toegang verschaffen tot al dan niet beveiligde computersystemen</t>
        </is>
      </c>
      <c r="BZ496" s="2" t="inlineStr">
        <is>
          <t>cracker|
czarny kapelusz</t>
        </is>
      </c>
      <c r="CA496" s="2" t="inlineStr">
        <is>
          <t>3|
3</t>
        </is>
      </c>
      <c r="CB496" s="2" t="inlineStr">
        <is>
          <t xml:space="preserve">|
</t>
        </is>
      </c>
      <c r="CC496" t="inlineStr">
        <is>
          <t>haker działający w złych intencjach, wykorzystujący swoją wiedzę dla własnych korzyści, zysku lub niszczenia przeciwnika</t>
        </is>
      </c>
      <c r="CD496" s="2" t="inlineStr">
        <is>
          <t>háquer não ético|
háquer mal-intencionado|
háquer de chapéu preto|
pirata informático</t>
        </is>
      </c>
      <c r="CE496" s="2" t="inlineStr">
        <is>
          <t>3|
3|
3|
4</t>
        </is>
      </c>
      <c r="CF496" s="2" t="inlineStr">
        <is>
          <t xml:space="preserve">|
|
|
</t>
        </is>
      </c>
      <c r="CG496" t="inlineStr">
        <is>
          <t>Pessoa que explora as falhas da segurança de um sistema com o intuito de violar a sua integridade, destruindo ou alterando a informação ali residente, ou ainda de copiar fraudulentamente os seus ficheiros.</t>
        </is>
      </c>
      <c r="CH496" s="2" t="inlineStr">
        <is>
          <t>cracker|
hacker &lt;em&gt;black hat&lt;/em&gt;</t>
        </is>
      </c>
      <c r="CI496" s="2" t="inlineStr">
        <is>
          <t>3|
3</t>
        </is>
      </c>
      <c r="CJ496" s="2" t="inlineStr">
        <is>
          <t xml:space="preserve">|
</t>
        </is>
      </c>
      <c r="CK496" t="inlineStr">
        <is>
          <t>hoț de informații implementate în calculatoarele electronice</t>
        </is>
      </c>
      <c r="CL496" s="2" t="inlineStr">
        <is>
          <t>&lt;i&gt;black hat &lt;/i&gt;hacker|
kreker|
&lt;i&gt;black hat&lt;/i&gt;|
cracker|
čierny hacker</t>
        </is>
      </c>
      <c r="CM496" s="2" t="inlineStr">
        <is>
          <t>3|
3|
2|
3|
3</t>
        </is>
      </c>
      <c r="CN496" s="2" t="inlineStr">
        <is>
          <t xml:space="preserve">|
|
|
|
</t>
        </is>
      </c>
      <c r="CO496" t="inlineStr">
        <is>
          <t>počítačový pirát, ktorý prelomí ochranu systému s cieľom škodiť</t>
        </is>
      </c>
      <c r="CP496" s="2" t="inlineStr">
        <is>
          <t>črni klobuk|
kreker</t>
        </is>
      </c>
      <c r="CQ496" s="2" t="inlineStr">
        <is>
          <t>3|
3</t>
        </is>
      </c>
      <c r="CR496" s="2" t="inlineStr">
        <is>
          <t xml:space="preserve">|
</t>
        </is>
      </c>
      <c r="CS496" t="inlineStr">
        <is>
          <t>kdor vdira v tuje računalniške sisteme z namenom nepooblaščeno uporabljati podatke ali programe</t>
        </is>
      </c>
      <c r="CT496" s="2" t="inlineStr">
        <is>
          <t>hackare|
crackare|
knäckare|
krackare</t>
        </is>
      </c>
      <c r="CU496" s="2" t="inlineStr">
        <is>
          <t>3|
3|
3|
2</t>
        </is>
      </c>
      <c r="CV496" s="2" t="inlineStr">
        <is>
          <t xml:space="preserve">|
|
|
</t>
        </is>
      </c>
      <c r="CW496" t="inlineStr">
        <is>
          <t>person som begår dataintrång eller saboterer datasystem med kriminella avsikter</t>
        </is>
      </c>
    </row>
    <row r="497">
      <c r="A497" s="1" t="str">
        <f>HYPERLINK("https://iate.europa.eu/entry/result/374841/all", "374841")</f>
        <v>374841</v>
      </c>
      <c r="B497" t="inlineStr">
        <is>
          <t>SOCIAL QUESTIONS;EDUCATION AND COMMUNICATIONS</t>
        </is>
      </c>
      <c r="C497" t="inlineStr">
        <is>
          <t>SOCIAL QUESTIONS;EDUCATION AND COMMUNICATIONS|information technology and data processing</t>
        </is>
      </c>
      <c r="D497" t="inlineStr">
        <is>
          <t>yes</t>
        </is>
      </c>
      <c r="E497" t="inlineStr">
        <is>
          <t/>
        </is>
      </c>
      <c r="F497" s="2" t="inlineStr">
        <is>
          <t>скрипт-киди</t>
        </is>
      </c>
      <c r="G497" s="2" t="inlineStr">
        <is>
          <t>3</t>
        </is>
      </c>
      <c r="H497" s="2" t="inlineStr">
        <is>
          <t/>
        </is>
      </c>
      <c r="I497" t="inlineStr">
        <is>
          <t/>
        </is>
      </c>
      <c r="J497" s="2" t="inlineStr">
        <is>
          <t>&lt;i&gt;script kiddie&lt;/i&gt;|
skriptové dítě</t>
        </is>
      </c>
      <c r="K497" s="2" t="inlineStr">
        <is>
          <t>3|
2</t>
        </is>
      </c>
      <c r="L497" s="2" t="inlineStr">
        <is>
          <t xml:space="preserve">preferred|
</t>
        </is>
      </c>
      <c r="M497" t="inlineStr">
        <is>
          <t>amatér, který pronikne do počítačového systému pomocí automatizovaného nástroje, který napsal někdo jiný</t>
        </is>
      </c>
      <c r="N497" s="2" t="inlineStr">
        <is>
          <t>scriptkiddie</t>
        </is>
      </c>
      <c r="O497" s="2" t="inlineStr">
        <is>
          <t>3</t>
        </is>
      </c>
      <c r="P497" s="2" t="inlineStr">
        <is>
          <t/>
        </is>
      </c>
      <c r="Q497" t="inlineStr">
        <is>
          <t>hacker (ofte ung amatør), der ikke selv kan skrive de programmer, der kan udnytte sårbarheder, men benytter værktøjer udviklet af andre</t>
        </is>
      </c>
      <c r="R497" s="2" t="inlineStr">
        <is>
          <t>Skript-Kiddie</t>
        </is>
      </c>
      <c r="S497" s="2" t="inlineStr">
        <is>
          <t>3</t>
        </is>
      </c>
      <c r="T497" s="2" t="inlineStr">
        <is>
          <t/>
        </is>
      </c>
      <c r="U497" t="inlineStr">
        <is>
          <t>Jugendlicher, der ohne große Computer- oder Internetkenntnisse vorgefertigte Programme oder Software nutzt, um in fremde Rechner oder Computersysteme einzudringen oder diese zu manipulieren</t>
        </is>
      </c>
      <c r="V497" s="2" t="inlineStr">
        <is>
          <t>σεναριόπαιδο (script kiddie)</t>
        </is>
      </c>
      <c r="W497" s="2" t="inlineStr">
        <is>
          <t>3</t>
        </is>
      </c>
      <c r="X497" s="2" t="inlineStr">
        <is>
          <t/>
        </is>
      </c>
      <c r="Y497" t="inlineStr">
        <is>
          <t>Ένας υποτιμητικός όρος για τους επίδοξους crakers χωρίς τεχνικές δεξιότητες. Οι script kiddies χρησιμοποιούν προκατασκευασμένα cracking εργαλεία για να επιτεθούν σε συστήματα για να τα παραμορφώσουν, συχνά σε μια προσπάθεια να κερδίσουν πόντους φήμης από τους συνομηλίκους τους.</t>
        </is>
      </c>
      <c r="Z497" s="2" t="inlineStr">
        <is>
          <t>script kiddie</t>
        </is>
      </c>
      <c r="AA497" s="2" t="inlineStr">
        <is>
          <t>3</t>
        </is>
      </c>
      <c r="AB497" s="2" t="inlineStr">
        <is>
          <t/>
        </is>
      </c>
      <c r="AC497" t="inlineStr">
        <is>
          <t>A low-tech (often young, inexperienced) hacker who uses automated software tools to find and take over vulnerable computers on the internet.</t>
        </is>
      </c>
      <c r="AD497" s="2" t="inlineStr">
        <is>
          <t>&lt;em&gt;script kiddie&lt;/em&gt;</t>
        </is>
      </c>
      <c r="AE497" s="2" t="inlineStr">
        <is>
          <t>3</t>
        </is>
      </c>
      <c r="AF497" s="2" t="inlineStr">
        <is>
          <t/>
        </is>
      </c>
      <c r="AG497" t="inlineStr">
        <is>
          <t>&lt;em&gt;Hackers&lt;/em&gt; inexpertos, con escasos conocimientos y habilidades técnicos, que utilizan programas desarrollados por otros para atacar sistemas informáticos y redes.</t>
        </is>
      </c>
      <c r="AH497" s="2" t="inlineStr">
        <is>
          <t>skriptinaga</t>
        </is>
      </c>
      <c r="AI497" s="2" t="inlineStr">
        <is>
          <t>3</t>
        </is>
      </c>
      <c r="AJ497" s="2" t="inlineStr">
        <is>
          <t/>
        </is>
      </c>
      <c r="AK497" t="inlineStr">
        <is>
          <t>võhiklik arvutikasutaja, kes sooritab ründeid teiste väljatöötatud ja kergesti leitava kahjurvaraga, sageli alaealine</t>
        </is>
      </c>
      <c r="AL497" s="2" t="inlineStr">
        <is>
          <t>skriptipentu|
harrastelijahakkeri</t>
        </is>
      </c>
      <c r="AM497" s="2" t="inlineStr">
        <is>
          <t>2|
3</t>
        </is>
      </c>
      <c r="AN497" s="2" t="inlineStr">
        <is>
          <t xml:space="preserve">|
</t>
        </is>
      </c>
      <c r="AO497" t="inlineStr">
        <is>
          <t>aloitteleva hakkeri, joka käyttää tietoverkossa tarjolla olevia valmiita haittaohjelmia</t>
        </is>
      </c>
      <c r="AP497" s="2" t="inlineStr">
        <is>
          <t>script kiddie|
piratin</t>
        </is>
      </c>
      <c r="AQ497" s="2" t="inlineStr">
        <is>
          <t>3|
2</t>
        </is>
      </c>
      <c r="AR497" s="2" t="inlineStr">
        <is>
          <t xml:space="preserve">admitted|
</t>
        </is>
      </c>
      <c r="AS497" t="inlineStr">
        <is>
          <t>pirate informatique, souvent jeune, pénétrant par effraction dans des systèmes, généralement pour se vanter auprès de ses amis, en utilisant des programmes déjà prêts à l'emploi</t>
        </is>
      </c>
      <c r="AT497" s="2" t="inlineStr">
        <is>
          <t>giolla scripte</t>
        </is>
      </c>
      <c r="AU497" s="2" t="inlineStr">
        <is>
          <t>3</t>
        </is>
      </c>
      <c r="AV497" s="2" t="inlineStr">
        <is>
          <t/>
        </is>
      </c>
      <c r="AW497" t="inlineStr">
        <is>
          <t/>
        </is>
      </c>
      <c r="AX497" s="2" t="inlineStr">
        <is>
          <t>&lt;i&gt;script kiddie&lt;/i&gt;</t>
        </is>
      </c>
      <c r="AY497" s="2" t="inlineStr">
        <is>
          <t>3</t>
        </is>
      </c>
      <c r="AZ497" s="2" t="inlineStr">
        <is>
          <t/>
        </is>
      </c>
      <c r="BA497" t="inlineStr">
        <is>
          <t/>
        </is>
      </c>
      <c r="BB497" s="2" t="inlineStr">
        <is>
          <t>szkriptkölyök</t>
        </is>
      </c>
      <c r="BC497" s="2" t="inlineStr">
        <is>
          <t>3</t>
        </is>
      </c>
      <c r="BD497" s="2" t="inlineStr">
        <is>
          <t/>
        </is>
      </c>
      <c r="BE497" t="inlineStr">
        <is>
          <t>olyan tapasztalatlan (többnyire) fiatal felhasználó, aki többnyire más hekker által írt szkripteket, alkalmazásokat használ tevékenységeihez</t>
        </is>
      </c>
      <c r="BF497" s="2" t="inlineStr">
        <is>
          <t>script kiddie</t>
        </is>
      </c>
      <c r="BG497" s="2" t="inlineStr">
        <is>
          <t>3</t>
        </is>
      </c>
      <c r="BH497" s="2" t="inlineStr">
        <is>
          <t/>
        </is>
      </c>
      <c r="BI497" t="inlineStr">
        <is>
          <t>persona priva di preparazione tecnica, che utilizza tool e codice maligno prodotto da altri per fini illeciti</t>
        </is>
      </c>
      <c r="BJ497" s="2" t="inlineStr">
        <is>
          <t>pradedantysis įsilaužėlis</t>
        </is>
      </c>
      <c r="BK497" s="2" t="inlineStr">
        <is>
          <t>3</t>
        </is>
      </c>
      <c r="BL497" s="2" t="inlineStr">
        <is>
          <t/>
        </is>
      </c>
      <c r="BM497" t="inlineStr">
        <is>
          <t>įsilaužėlis, kuris, siekdamas įsilaužti į informacines sistemas, tinklus ir kitus informacinius išteklius, naudoja tik kitų sukurtą techninę ir programinę įrangą (skriptus)</t>
        </is>
      </c>
      <c r="BN497" s="2" t="inlineStr">
        <is>
          <t>hakeris iesācējs</t>
        </is>
      </c>
      <c r="BO497" s="2" t="inlineStr">
        <is>
          <t>2</t>
        </is>
      </c>
      <c r="BP497" s="2" t="inlineStr">
        <is>
          <t/>
        </is>
      </c>
      <c r="BQ497" t="inlineStr">
        <is>
          <t/>
        </is>
      </c>
      <c r="BR497" s="2" t="inlineStr">
        <is>
          <t>script kiddie</t>
        </is>
      </c>
      <c r="BS497" s="2" t="inlineStr">
        <is>
          <t>3</t>
        </is>
      </c>
      <c r="BT497" s="2" t="inlineStr">
        <is>
          <t/>
        </is>
      </c>
      <c r="BU497" t="inlineStr">
        <is>
          <t>hacker low-tech (spiss żagħżugh u bla esperjenza) li juża għodod tas-software awtomatizzati biex isib u jieħu l-kontroll ta' kompjuters vulnerabbli fuq l-internet</t>
        </is>
      </c>
      <c r="BV497" s="2" t="inlineStr">
        <is>
          <t>scriptkiddie</t>
        </is>
      </c>
      <c r="BW497" s="2" t="inlineStr">
        <is>
          <t>3</t>
        </is>
      </c>
      <c r="BX497" s="2" t="inlineStr">
        <is>
          <t/>
        </is>
      </c>
      <c r="BY497" t="inlineStr">
        <is>
          <t>"aanvaller die slechts middelmatige vaardigheden heeft, maar aanvalsscripts gebruikt die door ervaren hackers vervaardigd zijn"</t>
        </is>
      </c>
      <c r="BZ497" s="2" t="inlineStr">
        <is>
          <t>script kiddie</t>
        </is>
      </c>
      <c r="CA497" s="2" t="inlineStr">
        <is>
          <t>3</t>
        </is>
      </c>
      <c r="CB497" s="2" t="inlineStr">
        <is>
          <t/>
        </is>
      </c>
      <c r="CC497" t="inlineStr">
        <is>
          <t>początkujący hacker; w żargonie komputerowym negatywne określenie dla niedoświadczonych crackerów, którzy używają programów i skryptów napisanych przez innych bez wiedzy o zasadach ich działania w celu uzyskania nieuprawnionego dostępu do kont lub plików komputerowych, albo żeby przeprowadzić atak na system komputerowy</t>
        </is>
      </c>
      <c r="CD497" s="2" t="inlineStr">
        <is>
          <t>haquerzinho</t>
        </is>
      </c>
      <c r="CE497" s="2" t="inlineStr">
        <is>
          <t>3</t>
        </is>
      </c>
      <c r="CF497" s="2" t="inlineStr">
        <is>
          <t/>
        </is>
      </c>
      <c r="CG497" t="inlineStr">
        <is>
          <t>Háquer de baixa tecnologia (geralmente jovem e inexperiente) que usa ferramentas informáticas automatizadas para localizar e invadir computadores vulneráveis ​​na Internet.</t>
        </is>
      </c>
      <c r="CH497" s="2" t="inlineStr">
        <is>
          <t>script kiddie</t>
        </is>
      </c>
      <c r="CI497" s="2" t="inlineStr">
        <is>
          <t>2</t>
        </is>
      </c>
      <c r="CJ497" s="2" t="inlineStr">
        <is>
          <t/>
        </is>
      </c>
      <c r="CK497" t="inlineStr">
        <is>
          <t>persoană, nu neapărat specialist în securitate IT, care accesează neautorizat sisteme informatice, folosind în acest sens anumite utilitare de sistem, programe sau aplicații dedicate, cel mai adesea scrise (concepute) de alte persoane</t>
        </is>
      </c>
      <c r="CL497" s="2" t="inlineStr">
        <is>
          <t>&lt;i&gt; script kiddie &lt;/i&gt;</t>
        </is>
      </c>
      <c r="CM497" s="2" t="inlineStr">
        <is>
          <t>3</t>
        </is>
      </c>
      <c r="CN497" s="2" t="inlineStr">
        <is>
          <t/>
        </is>
      </c>
      <c r="CO497" t="inlineStr">
        <is>
          <t>neskúsená osoba, ktorá využíva programy iných na napadnutie sietí a systémov</t>
        </is>
      </c>
      <c r="CP497" s="2" t="inlineStr">
        <is>
          <t>skriptni mulec</t>
        </is>
      </c>
      <c r="CQ497" s="2" t="inlineStr">
        <is>
          <t>3</t>
        </is>
      </c>
      <c r="CR497" s="2" t="inlineStr">
        <is>
          <t/>
        </is>
      </c>
      <c r="CS497" t="inlineStr">
        <is>
          <t/>
        </is>
      </c>
      <c r="CT497" s="2" t="inlineStr">
        <is>
          <t>skriptknatte</t>
        </is>
      </c>
      <c r="CU497" s="2" t="inlineStr">
        <is>
          <t>3</t>
        </is>
      </c>
      <c r="CV497" s="2" t="inlineStr">
        <is>
          <t/>
        </is>
      </c>
      <c r="CW497" t="inlineStr">
        <is>
          <t>nedsättande beteckning på ung person som ägnar sig åt data­intrång och data­sabo­tage med hjälp av färdig­skrivna enkla skade­program i form av skript</t>
        </is>
      </c>
    </row>
    <row r="498">
      <c r="A498" s="1" t="str">
        <f>HYPERLINK("https://iate.europa.eu/entry/result/383517/all", "383517")</f>
        <v>383517</v>
      </c>
      <c r="B498" t="inlineStr">
        <is>
          <t>EDUCATION AND COMMUNICATIONS</t>
        </is>
      </c>
      <c r="C498" t="inlineStr">
        <is>
          <t>EDUCATION AND COMMUNICATIONS|information technology and data processing;EDUCATION AND COMMUNICATIONS|communications|communications policy</t>
        </is>
      </c>
      <c r="D498" t="inlineStr">
        <is>
          <t>yes</t>
        </is>
      </c>
      <c r="E498" t="inlineStr">
        <is>
          <t/>
        </is>
      </c>
      <c r="F498" s="2" t="inlineStr">
        <is>
          <t>уордрайвинг</t>
        </is>
      </c>
      <c r="G498" s="2" t="inlineStr">
        <is>
          <t>3</t>
        </is>
      </c>
      <c r="H498" s="2" t="inlineStr">
        <is>
          <t/>
        </is>
      </c>
      <c r="I498" t="inlineStr">
        <is>
          <t/>
        </is>
      </c>
      <c r="J498" s="2" t="inlineStr">
        <is>
          <t>&lt;i&gt;wardriving&lt;/i&gt;</t>
        </is>
      </c>
      <c r="K498" s="2" t="inlineStr">
        <is>
          <t>3</t>
        </is>
      </c>
      <c r="L498" s="2" t="inlineStr">
        <is>
          <t/>
        </is>
      </c>
      <c r="M498" t="inlineStr">
        <is>
          <t>vyhledávání nezabezpečených bezdrátových sítí Wi-Fi osobou jedoucí v dopravním prostředku pomocí notebooku, tabletu nebo chytrého telefonu</t>
        </is>
      </c>
      <c r="N498" s="2" t="inlineStr">
        <is>
          <t>wardriving</t>
        </is>
      </c>
      <c r="O498" s="2" t="inlineStr">
        <is>
          <t>3</t>
        </is>
      </c>
      <c r="P498" s="2" t="inlineStr">
        <is>
          <t/>
        </is>
      </c>
      <c r="Q498" t="inlineStr">
        <is>
          <t>indsamling af data om sårbare trådløse netværk fra køretøj i bevægelse</t>
        </is>
      </c>
      <c r="R498" s="2" t="inlineStr">
        <is>
          <t>War-Driving</t>
        </is>
      </c>
      <c r="S498" s="2" t="inlineStr">
        <is>
          <t>3</t>
        </is>
      </c>
      <c r="T498" s="2" t="inlineStr">
        <is>
          <t/>
        </is>
      </c>
      <c r="U498" t="inlineStr">
        <is>
          <t>unbefugtes Eindringen in fremde WLANs, das oft vom Auto aus mit dem Laptopdurchgeführt wird</t>
        </is>
      </c>
      <c r="V498" s="2" t="inlineStr">
        <is>
          <t>wardriving</t>
        </is>
      </c>
      <c r="W498" s="2" t="inlineStr">
        <is>
          <t>3</t>
        </is>
      </c>
      <c r="X498" s="2" t="inlineStr">
        <is>
          <t/>
        </is>
      </c>
      <c r="Y498" t="inlineStr">
        <is>
          <t/>
        </is>
      </c>
      <c r="Z498" s="2" t="inlineStr">
        <is>
          <t>wardriving|
war driving</t>
        </is>
      </c>
      <c r="AA498" s="2" t="inlineStr">
        <is>
          <t>3|
3</t>
        </is>
      </c>
      <c r="AB498" s="2" t="inlineStr">
        <is>
          <t xml:space="preserve">|
</t>
        </is>
      </c>
      <c r="AC498" t="inlineStr">
        <is>
          <t>act of searching for Wi-Fi networks from a moving vehicle</t>
        </is>
      </c>
      <c r="AD498" s="2" t="inlineStr">
        <is>
          <t>&lt;em&gt;war driving&lt;/em&gt;</t>
        </is>
      </c>
      <c r="AE498" s="2" t="inlineStr">
        <is>
          <t>3</t>
        </is>
      </c>
      <c r="AF498" s="2" t="inlineStr">
        <is>
          <t/>
        </is>
      </c>
      <c r="AG498" t="inlineStr">
        <is>
          <t>Técnica difundida donde individuos equipados con material apropiado (dispositivo inalámbrico, antena, 
&lt;em&gt;software&lt;/em&gt; de rastreo y unidad GPS) tratan de localizar en coche puntos inalámbricos desprotegidos.</t>
        </is>
      </c>
      <c r="AH498" s="2" t="inlineStr">
        <is>
          <t>wifi-jaht|
võrgujaht</t>
        </is>
      </c>
      <c r="AI498" s="2" t="inlineStr">
        <is>
          <t>3|
3</t>
        </is>
      </c>
      <c r="AJ498" s="2" t="inlineStr">
        <is>
          <t xml:space="preserve">|
</t>
        </is>
      </c>
      <c r="AK498" t="inlineStr">
        <is>
          <t>sõidukiga ristlemine - 
&lt;div&gt;
 traadita võrgu (WiFi, ZigBee) levi ja omaduste, sealhulgas turvaomaduste avastamiseks ja uurimiseks &lt;/div&gt; 
&lt;div&gt;
 - süle- või pihuarvutiga või nutitelefoniga ja võimaliku lisaaparatuuriga&lt;/div&gt;</t>
        </is>
      </c>
      <c r="AL498" s="2" t="inlineStr">
        <is>
          <t>loiskäyttö</t>
        </is>
      </c>
      <c r="AM498" s="2" t="inlineStr">
        <is>
          <t>3</t>
        </is>
      </c>
      <c r="AN498" s="2" t="inlineStr">
        <is>
          <t/>
        </is>
      </c>
      <c r="AO498" t="inlineStr">
        <is>
          <t>suojaamattomien langattomien lähiverkkojen paikantaminen ja niiden luvaton käyttö esimerkiksi ajoneuvolla liikkuen</t>
        </is>
      </c>
      <c r="AP498" s="2" t="inlineStr">
        <is>
          <t>wardriving|
chasse aux réseaux sans fil</t>
        </is>
      </c>
      <c r="AQ498" s="2" t="inlineStr">
        <is>
          <t>3|
2</t>
        </is>
      </c>
      <c r="AR498" s="2" t="inlineStr">
        <is>
          <t xml:space="preserve">admitted|
</t>
        </is>
      </c>
      <c r="AS498" t="inlineStr">
        <is>
          <t>repérage de réseaux sans fils effectué à partir d'un véhicule en mouvement à des fins d'exploitations (généralement non autorisées)</t>
        </is>
      </c>
      <c r="AT498" s="2" t="inlineStr">
        <is>
          <t>cuardach líonraí ón gcarr</t>
        </is>
      </c>
      <c r="AU498" s="2" t="inlineStr">
        <is>
          <t>3</t>
        </is>
      </c>
      <c r="AV498" s="2" t="inlineStr">
        <is>
          <t/>
        </is>
      </c>
      <c r="AW498" t="inlineStr">
        <is>
          <t/>
        </is>
      </c>
      <c r="AX498" s="2" t="inlineStr">
        <is>
          <t>otkrivanje bežičnih mreža tijekom vožnje|
&lt;i&gt;wardriving&lt;/i&gt;</t>
        </is>
      </c>
      <c r="AY498" s="2" t="inlineStr">
        <is>
          <t>3|
3</t>
        </is>
      </c>
      <c r="AZ498" s="2" t="inlineStr">
        <is>
          <t xml:space="preserve">|
</t>
        </is>
      </c>
      <c r="BA498" t="inlineStr">
        <is>
          <t>&lt;small&gt;&lt;a href="https://www.cis.hr/www.edicija/LinkedDocuments/CCERT-PUBDOC-2004-11-97.pdf" target="_blank"&gt;aktivnost otkrivanja bežičnih mreža pri kojoj se koristi automobil kao prijevozno sredstvo te oprema i programski alati potrebni za skeniranje radio-frekvencije&lt;/a&gt;&lt;/small&gt;</t>
        </is>
      </c>
      <c r="BB498" s="2" t="inlineStr">
        <is>
          <t>autós wifilopás</t>
        </is>
      </c>
      <c r="BC498" s="2" t="inlineStr">
        <is>
          <t>2</t>
        </is>
      </c>
      <c r="BD498" s="2" t="inlineStr">
        <is>
          <t/>
        </is>
      </c>
      <c r="BE498" t="inlineStr">
        <is>
          <t>gyenge védelemmel ellátott, vezeték nélküli hálózatra való csatlakozás ingyenes hálózathasználat céljával, amely általában autóból, mozgó járműról történik</t>
        </is>
      </c>
      <c r="BF498" s="2" t="inlineStr">
        <is>
          <t>wardriving</t>
        </is>
      </c>
      <c r="BG498" s="2" t="inlineStr">
        <is>
          <t>3</t>
        </is>
      </c>
      <c r="BH498" s="2" t="inlineStr">
        <is>
          <t/>
        </is>
      </c>
      <c r="BI498" t="inlineStr">
        <is>
          <t>&lt;div&gt;
 pratica di intercettare e penetrare nelle reti di computer senza fili (reti wireless) tramite un monitoraggio del territorio effettuato in automobile o a piedi, servendosi di un computer portatile appositamente predisposto, solitamente abbinato a un ricevitore GPS per individuare l'esatta locazione della rete trovata ed eventualmente pubblicarne le coordinate geografiche su un sito web&lt;/div&gt;</t>
        </is>
      </c>
      <c r="BJ498" s="2" t="inlineStr">
        <is>
          <t>mobilioji tinklaieška</t>
        </is>
      </c>
      <c r="BK498" s="2" t="inlineStr">
        <is>
          <t>3</t>
        </is>
      </c>
      <c r="BL498" s="2" t="inlineStr">
        <is>
          <t/>
        </is>
      </c>
      <c r="BM498" t="inlineStr">
        <is>
          <t>neapsaugotų belaidžių tinklų paieška judant (pvz., važiuojant transporto priemone), siekiant rinkti ir panaudoti informaciją neteisėtiems, kenkėjiškiems tikslams įgyvendinti</t>
        </is>
      </c>
      <c r="BN498" s="2" t="inlineStr">
        <is>
          <t>karabraukšana</t>
        </is>
      </c>
      <c r="BO498" s="2" t="inlineStr">
        <is>
          <t>2</t>
        </is>
      </c>
      <c r="BP498" s="2" t="inlineStr">
        <is>
          <t/>
        </is>
      </c>
      <c r="BQ498" t="inlineStr">
        <is>
          <t/>
        </is>
      </c>
      <c r="BR498" s="2" t="inlineStr">
        <is>
          <t>war driving|
wardriving</t>
        </is>
      </c>
      <c r="BS498" s="2" t="inlineStr">
        <is>
          <t>3|
3</t>
        </is>
      </c>
      <c r="BT498" s="2" t="inlineStr">
        <is>
          <t xml:space="preserve">|
</t>
        </is>
      </c>
      <c r="BU498" t="inlineStr">
        <is>
          <t>l-att tat-tiftix ta' networks tal-Wi-Fi minn vettura miexja</t>
        </is>
      </c>
      <c r="BV498" s="2" t="inlineStr">
        <is>
          <t>wardriven|
wardriving</t>
        </is>
      </c>
      <c r="BW498" s="2" t="inlineStr">
        <is>
          <t>3|
3</t>
        </is>
      </c>
      <c r="BX498" s="2" t="inlineStr">
        <is>
          <t xml:space="preserve">|
</t>
        </is>
      </c>
      <c r="BY498" t="inlineStr">
        <is>
          <t>"rondrijden met een auto en een computer om te kijken of ergens een wifinetwerk aan het uitzenden is"</t>
        </is>
      </c>
      <c r="BZ498" s="2" t="inlineStr">
        <is>
          <t>wardriving|
war driving</t>
        </is>
      </c>
      <c r="CA498" s="2" t="inlineStr">
        <is>
          <t>3|
3</t>
        </is>
      </c>
      <c r="CB498" s="2" t="inlineStr">
        <is>
          <t xml:space="preserve">|
</t>
        </is>
      </c>
      <c r="CC498" t="inlineStr">
        <is>
          <t>poszukiwanie niezabezpieczonych sieci bezprzewodowych</t>
        </is>
      </c>
      <c r="CD498" s="2" t="inlineStr">
        <is>
          <t>mapeamento de pontos de acesso</t>
        </is>
      </c>
      <c r="CE498" s="2" t="inlineStr">
        <is>
          <t>3</t>
        </is>
      </c>
      <c r="CF498" s="2" t="inlineStr">
        <is>
          <t/>
        </is>
      </c>
      <c r="CG498" t="inlineStr">
        <is>
          <t>Prática de procurar redes sem fios a partir de um automóvel.</t>
        </is>
      </c>
      <c r="CH498" s="2" t="inlineStr">
        <is>
          <t>wardriving</t>
        </is>
      </c>
      <c r="CI498" s="2" t="inlineStr">
        <is>
          <t>3</t>
        </is>
      </c>
      <c r="CJ498" s="2" t="inlineStr">
        <is>
          <t/>
        </is>
      </c>
      <c r="CK498" t="inlineStr">
        <is>
          <t>deplasarea pe jos sau cu un vehicul în scopul descoperirii și marcării (pe o hartă) a rețelelor (punctelor de acces) fără fir (wireless, WiFi) care oferă conectivitate la Internet</t>
        </is>
      </c>
      <c r="CL498" s="2" t="inlineStr">
        <is>
          <t>&lt;i&gt; wardriving &lt;/i&gt;</t>
        </is>
      </c>
      <c r="CM498" s="2" t="inlineStr">
        <is>
          <t>3</t>
        </is>
      </c>
      <c r="CN498" s="2" t="inlineStr">
        <is>
          <t/>
        </is>
      </c>
      <c r="CO498" t="inlineStr">
        <is>
          <t>vyhľadávanie voľne prístupných alebo slabo zabezpečených Wifi sietí za účelom získania prístupu a konektivity v rámci takejto siete</t>
        </is>
      </c>
      <c r="CP498" s="2" t="inlineStr">
        <is>
          <t>prečesovalna vožnja</t>
        </is>
      </c>
      <c r="CQ498" s="2" t="inlineStr">
        <is>
          <t>3</t>
        </is>
      </c>
      <c r="CR498" s="2" t="inlineStr">
        <is>
          <t/>
        </is>
      </c>
      <c r="CS498" t="inlineStr">
        <is>
          <t/>
        </is>
      </c>
      <c r="CT498" s="2" t="inlineStr">
        <is>
          <t>wardriving</t>
        </is>
      </c>
      <c r="CU498" s="2" t="inlineStr">
        <is>
          <t>3</t>
        </is>
      </c>
      <c r="CV498" s="2" t="inlineStr">
        <is>
          <t/>
        </is>
      </c>
      <c r="CW498" t="inlineStr">
        <is>
          <t>att leta efter trådlösa nätverk med hjälp av ett fordon</t>
        </is>
      </c>
    </row>
    <row r="499">
      <c r="A499" s="1" t="str">
        <f>HYPERLINK("https://iate.europa.eu/entry/result/857048/all", "857048")</f>
        <v>857048</v>
      </c>
      <c r="B499" t="inlineStr">
        <is>
          <t>EDUCATION AND COMMUNICATIONS</t>
        </is>
      </c>
      <c r="C499" t="inlineStr">
        <is>
          <t>EDUCATION AND COMMUNICATIONS|communications|communications systems;EDUCATION AND COMMUNICATIONS|information technology and data processing</t>
        </is>
      </c>
      <c r="D499" t="inlineStr">
        <is>
          <t>yes</t>
        </is>
      </c>
      <c r="E499" t="inlineStr">
        <is>
          <t/>
        </is>
      </c>
      <c r="F499" s="2" t="inlineStr">
        <is>
          <t>хакер</t>
        </is>
      </c>
      <c r="G499" s="2" t="inlineStr">
        <is>
          <t>3</t>
        </is>
      </c>
      <c r="H499" s="2" t="inlineStr">
        <is>
          <t/>
        </is>
      </c>
      <c r="I499" t="inlineStr">
        <is>
          <t/>
        </is>
      </c>
      <c r="J499" s="2" t="inlineStr">
        <is>
          <t>hacker</t>
        </is>
      </c>
      <c r="K499" s="2" t="inlineStr">
        <is>
          <t>3</t>
        </is>
      </c>
      <c r="L499" s="2" t="inlineStr">
        <is>
          <t/>
        </is>
      </c>
      <c r="M499" t="inlineStr">
        <is>
          <t>&lt;div&gt;osoba snažící se odhalit slabiny zabezpečení počítačových systémů a využít (zneužít) je k vlastním záměrům&lt;/div&gt;</t>
        </is>
      </c>
      <c r="N499" s="2" t="inlineStr">
        <is>
          <t>hacker</t>
        </is>
      </c>
      <c r="O499" s="2" t="inlineStr">
        <is>
          <t>3</t>
        </is>
      </c>
      <c r="P499" s="2" t="inlineStr">
        <is>
          <t/>
        </is>
      </c>
      <c r="Q499" t="inlineStr">
        <is>
          <t>person, som ulovligt bryder en adgangskode, sikkerhedskode el.lign. og derved trænger ind i andres it-systemer fra egen computer, kobler sig på andres telefonlinje, el.lign.</t>
        </is>
      </c>
      <c r="R499" s="2" t="inlineStr">
        <is>
          <t>Hacker</t>
        </is>
      </c>
      <c r="S499" s="2" t="inlineStr">
        <is>
          <t>3</t>
        </is>
      </c>
      <c r="T499" s="2" t="inlineStr">
        <is>
          <t/>
        </is>
      </c>
      <c r="U499" t="inlineStr">
        <is>
          <t>Person, die sich unbefugten Zugang zu fremden Computersystemen verschafft</t>
        </is>
      </c>
      <c r="V499" s="2" t="inlineStr">
        <is>
          <t>χάκερ</t>
        </is>
      </c>
      <c r="W499" s="2" t="inlineStr">
        <is>
          <t>4</t>
        </is>
      </c>
      <c r="X499" s="2" t="inlineStr">
        <is>
          <t/>
        </is>
      </c>
      <c r="Y499" t="inlineStr">
        <is>
          <t>άτομο που παραβιάζει την ασφάλεια ενός υπολογιστή ή δίκτυου χωρίς εξουσιοδότηση, με αποτέλεσμα να επιτυγχάνεται, μέσω αλλαγής των χαρακτηριστικών του συστήματος, ένας στόχος διαφορετικός από τον επιδιωκόμενο σκοπό του συστήματος</t>
        </is>
      </c>
      <c r="Z499" s="2" t="inlineStr">
        <is>
          <t>cracker|
hacker</t>
        </is>
      </c>
      <c r="AA499" s="2" t="inlineStr">
        <is>
          <t>1|
3</t>
        </is>
      </c>
      <c r="AB499" s="2" t="inlineStr">
        <is>
          <t xml:space="preserve">|
</t>
        </is>
      </c>
      <c r="AC499" t="inlineStr">
        <is>
          <t>person who breaks into computer systems without authorisation to gain access to data, generally for malicious purposes</t>
        </is>
      </c>
      <c r="AD499" s="2" t="inlineStr">
        <is>
          <t>&lt;i&gt;hacker&lt;/i&gt;|
pirata informático|
háker</t>
        </is>
      </c>
      <c r="AE499" s="2" t="inlineStr">
        <is>
          <t>3|
3|
3</t>
        </is>
      </c>
      <c r="AF499" s="2" t="inlineStr">
        <is>
          <t xml:space="preserve">|
|
</t>
        </is>
      </c>
      <c r="AG499" t="inlineStr">
        <is>
          <t>Experto informático que utiliza sus conocimientos técnicos para plantear o superar un problema o reto, normalmente relacionado con la seguridad y sin contar necesariamente con la autorización expresa de los responsables de los sistemas afectados.</t>
        </is>
      </c>
      <c r="AH499" s="2" t="inlineStr">
        <is>
          <t>häkker</t>
        </is>
      </c>
      <c r="AI499" s="2" t="inlineStr">
        <is>
          <t>3</t>
        </is>
      </c>
      <c r="AJ499" s="2" t="inlineStr">
        <is>
          <t/>
        </is>
      </c>
      <c r="AK499" t="inlineStr">
        <is>
          <t/>
        </is>
      </c>
      <c r="AL499" s="2" t="inlineStr">
        <is>
          <t>hakkeri</t>
        </is>
      </c>
      <c r="AM499" s="2" t="inlineStr">
        <is>
          <t>3</t>
        </is>
      </c>
      <c r="AN499" s="2" t="inlineStr">
        <is>
          <t/>
        </is>
      </c>
      <c r="AO499" t="inlineStr">
        <is>
          <t>tietojärjestelmiin murtautuja</t>
        </is>
      </c>
      <c r="AP499" s="2" t="inlineStr">
        <is>
          <t>cyberpirate|
fouineur|
pirate|
pirate informatique</t>
        </is>
      </c>
      <c r="AQ499" s="2" t="inlineStr">
        <is>
          <t>3|
1|
3|
3</t>
        </is>
      </c>
      <c r="AR499" s="2" t="inlineStr">
        <is>
          <t xml:space="preserve">|
|
|
</t>
        </is>
      </c>
      <c r="AS499" t="inlineStr">
        <is>
          <t>individu qui utilise ses connaissances sur les systèmes informatiques afin d'exploiter leurs vulnérabilités</t>
        </is>
      </c>
      <c r="AT499" s="2" t="inlineStr">
        <is>
          <t>haiceálaí</t>
        </is>
      </c>
      <c r="AU499" s="2" t="inlineStr">
        <is>
          <t>3</t>
        </is>
      </c>
      <c r="AV499" s="2" t="inlineStr">
        <is>
          <t/>
        </is>
      </c>
      <c r="AW499" t="inlineStr">
        <is>
          <t/>
        </is>
      </c>
      <c r="AX499" s="2" t="inlineStr">
        <is>
          <t>haker</t>
        </is>
      </c>
      <c r="AY499" s="2" t="inlineStr">
        <is>
          <t>3</t>
        </is>
      </c>
      <c r="AZ499" s="2" t="inlineStr">
        <is>
          <t/>
        </is>
      </c>
      <c r="BA499" t="inlineStr">
        <is>
          <t>osoba koja neovlašteno pristupa računalnim sustavima s namjerom krađe ili promjene podataka</t>
        </is>
      </c>
      <c r="BB499" s="2" t="inlineStr">
        <is>
          <t>hekker</t>
        </is>
      </c>
      <c r="BC499" s="2" t="inlineStr">
        <is>
          <t>4</t>
        </is>
      </c>
      <c r="BD499" s="2" t="inlineStr">
        <is>
          <t/>
        </is>
      </c>
      <c r="BE499" t="inlineStr">
        <is>
          <t>a tudását negatív módon felhasználó, azzal visszaélő, tipikusan számítógépes rendszereket feltörő szakember</t>
        </is>
      </c>
      <c r="BF499" s="2" t="inlineStr">
        <is>
          <t>hacker|
pirata informatico|
intruso</t>
        </is>
      </c>
      <c r="BG499" s="2" t="inlineStr">
        <is>
          <t>3|
2|
2</t>
        </is>
      </c>
      <c r="BH499" s="2" t="inlineStr">
        <is>
          <t xml:space="preserve">|
|
</t>
        </is>
      </c>
      <c r="BI499" t="inlineStr">
        <is>
          <t>Persona che possiede notevoli conoscenze ed esperienze nel settore dei computer e dei collegamenti in rete e che le applica in modo creativo per risolvere problemi e sfide informatiche. Il termine ha propriamente una connotazione positiva, mentre viene spesso confuso con il 'cracker', pirata informatico, il quale impiega la sua abilità per fini dolosi.</t>
        </is>
      </c>
      <c r="BJ499" s="2" t="inlineStr">
        <is>
          <t>programišius|
įsilaužėlis</t>
        </is>
      </c>
      <c r="BK499" s="2" t="inlineStr">
        <is>
          <t>3|
3</t>
        </is>
      </c>
      <c r="BL499" s="2" t="inlineStr">
        <is>
          <t>admitted|
preferred</t>
        </is>
      </c>
      <c r="BM499" t="inlineStr">
        <is>
          <t>asmuo, kuris, apeidamas slaptažodžius ir kitas saugumo priemones, nesankcionuotai gauna prieigą prie informacinių sistemų, tinklų ir kitų informacinių išteklių</t>
        </is>
      </c>
      <c r="BN499" s="2" t="inlineStr">
        <is>
          <t>urķis|
hakeris</t>
        </is>
      </c>
      <c r="BO499" s="2" t="inlineStr">
        <is>
          <t>3|
3</t>
        </is>
      </c>
      <c r="BP499" s="2" t="inlineStr">
        <is>
          <t xml:space="preserve">|
</t>
        </is>
      </c>
      <c r="BQ499" t="inlineStr">
        <is>
          <t/>
        </is>
      </c>
      <c r="BR499" s="2" t="inlineStr">
        <is>
          <t>hacker</t>
        </is>
      </c>
      <c r="BS499" s="2" t="inlineStr">
        <is>
          <t>3</t>
        </is>
      </c>
      <c r="BT499" s="2" t="inlineStr">
        <is>
          <t/>
        </is>
      </c>
      <c r="BU499" t="inlineStr">
        <is>
          <t>persuna li tidħol f'sistemi tal-kompjuters mingħajr awtorizzazzjoni biex tikseb aċċess għad- 
&lt;i&gt;data&lt;/i&gt;, ġeneralment għal skopijiet malizzjużi</t>
        </is>
      </c>
      <c r="BV499" s="2" t="inlineStr">
        <is>
          <t>hacker|
kraker|
computerinbreker|
computerkraker</t>
        </is>
      </c>
      <c r="BW499" s="2" t="inlineStr">
        <is>
          <t>3|
1|
1|
1</t>
        </is>
      </c>
      <c r="BX499" s="2" t="inlineStr">
        <is>
          <t xml:space="preserve">|
|
|
</t>
        </is>
      </c>
      <c r="BY499" t="inlineStr">
        <is>
          <t>persoon die binnendringt in een computer of computernetwerk door de beveiliging te omzeilen</t>
        </is>
      </c>
      <c r="BZ499" s="2" t="inlineStr">
        <is>
          <t>haker</t>
        </is>
      </c>
      <c r="CA499" s="2" t="inlineStr">
        <is>
          <t>3</t>
        </is>
      </c>
      <c r="CB499" s="2" t="inlineStr">
        <is>
          <t/>
        </is>
      </c>
      <c r="CC499" t="inlineStr">
        <is>
          <t>osoba włamująca się do sieci i systemów komputerowych</t>
        </is>
      </c>
      <c r="CD499" s="2" t="inlineStr">
        <is>
          <t>pirata informático|
entusiasta da informática|
háquer</t>
        </is>
      </c>
      <c r="CE499" s="2" t="inlineStr">
        <is>
          <t>3|
3|
3</t>
        </is>
      </c>
      <c r="CF499" s="2" t="inlineStr">
        <is>
          <t xml:space="preserve">|
|
</t>
        </is>
      </c>
      <c r="CG499" t="inlineStr">
        <is>
          <t>Pessoa com amplos conhecimentos de computadores e redes, que se introduz nos sistemas alheios com o fim de aprender sobre os mesmos e encontrar os seus pontos fracos.</t>
        </is>
      </c>
      <c r="CH499" s="2" t="inlineStr">
        <is>
          <t>hacker</t>
        </is>
      </c>
      <c r="CI499" s="2" t="inlineStr">
        <is>
          <t>3</t>
        </is>
      </c>
      <c r="CJ499" s="2" t="inlineStr">
        <is>
          <t/>
        </is>
      </c>
      <c r="CK499" t="inlineStr">
        <is>
          <t>spărgător de programe de calculator</t>
        </is>
      </c>
      <c r="CL499" s="2" t="inlineStr">
        <is>
          <t>haker|
hacker|
heker</t>
        </is>
      </c>
      <c r="CM499" s="2" t="inlineStr">
        <is>
          <t>3|
3|
3</t>
        </is>
      </c>
      <c r="CN499" s="2" t="inlineStr">
        <is>
          <t xml:space="preserve">|
|
</t>
        </is>
      </c>
      <c r="CO499" t="inlineStr">
        <is>
          <t>počítačový špecialista s podrobnými znalosťami cudzieho počítačového systému, ľubovoľného informačno-komunikačného zariadenia, technológie, alebo aplikácie, pričom si dokáže tento systém, zariadenie, aplikáciu upraviť podľa vlastných potrieb</t>
        </is>
      </c>
      <c r="CP499" s="2" t="inlineStr">
        <is>
          <t>heker</t>
        </is>
      </c>
      <c r="CQ499" s="2" t="inlineStr">
        <is>
          <t>3</t>
        </is>
      </c>
      <c r="CR499" s="2" t="inlineStr">
        <is>
          <t/>
        </is>
      </c>
      <c r="CS499" t="inlineStr">
        <is>
          <t>računalniški zanesenjak, ki spreminja strojno in/ali programsko opremo na izviren, samosvoj način za doseganje novih, nepredvidenih zmožnosti</t>
        </is>
      </c>
      <c r="CT499" s="2" t="inlineStr">
        <is>
          <t>hackare</t>
        </is>
      </c>
      <c r="CU499" s="2" t="inlineStr">
        <is>
          <t>3</t>
        </is>
      </c>
      <c r="CV499" s="2" t="inlineStr">
        <is>
          <t/>
        </is>
      </c>
      <c r="CW499" t="inlineStr">
        <is>
          <t>"hackare (vard. för) person som är mycket skicklig i att göra egna program eller ändra i andras program, ofta med inslag av perfektionism."</t>
        </is>
      </c>
    </row>
    <row r="500">
      <c r="A500" s="1" t="str">
        <f>HYPERLINK("https://iate.europa.eu/entry/result/920338/all", "920338")</f>
        <v>920338</v>
      </c>
      <c r="B500" t="inlineStr">
        <is>
          <t>EDUCATION AND COMMUNICATIONS</t>
        </is>
      </c>
      <c r="C500" t="inlineStr">
        <is>
          <t>EDUCATION AND COMMUNICATIONS|communications|communications systems;EDUCATION AND COMMUNICATIONS|information technology and data processing</t>
        </is>
      </c>
      <c r="D500" t="inlineStr">
        <is>
          <t>yes</t>
        </is>
      </c>
      <c r="E500" t="inlineStr">
        <is>
          <t/>
        </is>
      </c>
      <c r="F500" s="2" t="inlineStr">
        <is>
          <t>етичен хакер|
хакер тип "бяла шапка"|
бяла шапка</t>
        </is>
      </c>
      <c r="G500" s="2" t="inlineStr">
        <is>
          <t>3|
3|
3</t>
        </is>
      </c>
      <c r="H500" s="2" t="inlineStr">
        <is>
          <t xml:space="preserve">|
|
</t>
        </is>
      </c>
      <c r="I500" t="inlineStr">
        <is>
          <t>компютърен специалист, който прониква в компютърни системи, за да тества сигурността им, търсейки уязвимости в информационните системи в рамките на договорно споразумение</t>
        </is>
      </c>
      <c r="J500" s="2" t="inlineStr">
        <is>
          <t>bílý hacker|
etický hacker</t>
        </is>
      </c>
      <c r="K500" s="2" t="inlineStr">
        <is>
          <t>3|
3</t>
        </is>
      </c>
      <c r="L500" s="2" t="inlineStr">
        <is>
          <t xml:space="preserve">|
</t>
        </is>
      </c>
      <c r="M500" t="inlineStr">
        <is>
          <t>expert, který se specializuje na penetrační testy a jiné testovací metodiky k zajištění bezpečnosti IT v organizaci</t>
        </is>
      </c>
      <c r="N500" s="2" t="inlineStr">
        <is>
          <t>white hat-hacker|
etisk hacker</t>
        </is>
      </c>
      <c r="O500" s="2" t="inlineStr">
        <is>
          <t>4|
4</t>
        </is>
      </c>
      <c r="P500" s="2" t="inlineStr">
        <is>
          <t xml:space="preserve">|
</t>
        </is>
      </c>
      <c r="Q500" t="inlineStr">
        <is>
          <t>White hat hackere er lovlige hackere, som bryder ind i et computersystem og derefter gør rede for, hvordan de kom ind. Det kan være sikkerhedseksperter, der tester IT-systemers sikkerhed, f.eks. ved at simulere crackerangreb. Således er white hats' opgave at finde sikkerhedshuller, så de kan lukkes, helst inden de misbruges.</t>
        </is>
      </c>
      <c r="R500" s="2" t="inlineStr">
        <is>
          <t>White-Hat|
ethischer Hacker|
White Hat Hacker</t>
        </is>
      </c>
      <c r="S500" s="2" t="inlineStr">
        <is>
          <t>3|
3|
3</t>
        </is>
      </c>
      <c r="T500" s="2" t="inlineStr">
        <is>
          <t xml:space="preserve">|
|
</t>
        </is>
      </c>
      <c r="U500" t="inlineStr">
        <is>
          <t>Computer- und Netzwerkexperte, der ein Sicherheitssystem im Auftrag des Besitzers angreift, um Schwachstellen zu identifizieren, die von einem kriminellen Hacker ausgenutzt werden könnten</t>
        </is>
      </c>
      <c r="V500" s="2" t="inlineStr">
        <is>
          <t>λευκό καπέλο|
καλόβουλος χάκερ|
λευκός χάκερ|
ηθικός χάκερ</t>
        </is>
      </c>
      <c r="W500" s="2" t="inlineStr">
        <is>
          <t>3|
3|
3|
3</t>
        </is>
      </c>
      <c r="X500" s="2" t="inlineStr">
        <is>
          <t xml:space="preserve">|
|
|
</t>
        </is>
      </c>
      <c r="Y500" t="inlineStr">
        <is>
          <t>άτομο με ειδικές γνώσεις στους υπολογιστές στο οποίο ανατίθεται από εταιρίες ή όργανισμούς (συχνά από αυτούς στους οποίους ήδη εργάζεται) η πραβίαση των δικτύων και των συστημάτων ασφαλείας τους, προκειμένου να αναδείξει πιθανές αδυναμίες, ώστε στη συνέχεια αυτές να διορθωθούν</t>
        </is>
      </c>
      <c r="Z500" s="2" t="inlineStr">
        <is>
          <t>white hat|
ethical pirate|
white-hat hacker|
white hat hacker|
ethical hacker</t>
        </is>
      </c>
      <c r="AA500" s="2" t="inlineStr">
        <is>
          <t>3|
1|
1|
3|
3</t>
        </is>
      </c>
      <c r="AB500" s="2" t="inlineStr">
        <is>
          <t xml:space="preserve">|
|
|
|
</t>
        </is>
      </c>
      <c r="AC500" t="inlineStr">
        <is>
          <t>computer expert employed by companies such as banks and e-commerce businesses to break into their networks and expose weaknesses before patching them up</t>
        </is>
      </c>
      <c r="AD500" s="2" t="inlineStr">
        <is>
          <t>"hacker" blanco|
&lt;em&gt;hacker&lt;/em&gt; ético</t>
        </is>
      </c>
      <c r="AE500" s="2" t="inlineStr">
        <is>
          <t>3|
3</t>
        </is>
      </c>
      <c r="AF500" s="2" t="inlineStr">
        <is>
          <t xml:space="preserve">|
</t>
        </is>
      </c>
      <c r="AG500" t="inlineStr">
        <is>
          <t>Hay dos definiciones de hacker blanco: el experto en seguridad informática que trabaja normalmente para empresas legales, y pone a prueba las medidas de seguridad, y el defensor de la libertad de información que rechaza los programas de código cerrado. Sus actividades pueden ser perfectamente legales pero es ilegal la intrusión no autorizada en los sistemas informáticos de una organización, aunque su motivación no sea robar datos ni dañar el sistema.</t>
        </is>
      </c>
      <c r="AH500" s="2" t="inlineStr">
        <is>
          <t>valge häkker</t>
        </is>
      </c>
      <c r="AI500" s="2" t="inlineStr">
        <is>
          <t>3</t>
        </is>
      </c>
      <c r="AJ500" s="2" t="inlineStr">
        <is>
          <t/>
        </is>
      </c>
      <c r="AK500" t="inlineStr">
        <is>
          <t>positiivne häkker, tegutseb heakskiidetavatel eesmärkidel</t>
        </is>
      </c>
      <c r="AL500" s="2" t="inlineStr">
        <is>
          <t>valkohattuhakkeri|
eettinen hakkeri|
valkohattu</t>
        </is>
      </c>
      <c r="AM500" s="2" t="inlineStr">
        <is>
          <t>3|
3|
3</t>
        </is>
      </c>
      <c r="AN500" s="2" t="inlineStr">
        <is>
          <t xml:space="preserve">|
|
</t>
        </is>
      </c>
      <c r="AO500" t="inlineStr">
        <is>
          <t>Hakkeri, joka "hyödyntää osaamistaan tietoverkon tai tietojärjestelmän omistajan pyynnöstä, pyrkien etsimään ja raportoimaan järjestelmistä heikkoja kohtia ja haavoittuvuuksia."</t>
        </is>
      </c>
      <c r="AP500" s="2" t="inlineStr">
        <is>
          <t>pirate éthique|
chapeau blanc|
white hat</t>
        </is>
      </c>
      <c r="AQ500" s="2" t="inlineStr">
        <is>
          <t>3|
3|
3</t>
        </is>
      </c>
      <c r="AR500" s="2" t="inlineStr">
        <is>
          <t>|
|
admitted</t>
        </is>
      </c>
      <c r="AS500" t="inlineStr">
        <is>
          <t>expert en sécurité informatique qui cherche et exploite les failles du réseau informatique d'une organisation avec l'autorisation de celle-ci, dans le but de corriger les problèmes de sécurité que des pirates malveillants pourraient exploiter</t>
        </is>
      </c>
      <c r="AT500" s="2" t="inlineStr">
        <is>
          <t>haiceálaí bán</t>
        </is>
      </c>
      <c r="AU500" s="2" t="inlineStr">
        <is>
          <t>3</t>
        </is>
      </c>
      <c r="AV500" s="2" t="inlineStr">
        <is>
          <t/>
        </is>
      </c>
      <c r="AW500" t="inlineStr">
        <is>
          <t/>
        </is>
      </c>
      <c r="AX500" s="2" t="inlineStr">
        <is>
          <t>bijeli šešir|
etični haker</t>
        </is>
      </c>
      <c r="AY500" s="2" t="inlineStr">
        <is>
          <t>3|
3</t>
        </is>
      </c>
      <c r="AZ500" s="2" t="inlineStr">
        <is>
          <t xml:space="preserve">|
</t>
        </is>
      </c>
      <c r="BA500" t="inlineStr">
        <is>
          <t/>
        </is>
      </c>
      <c r="BB500" s="2" t="inlineStr">
        <is>
          <t>fehérkalapos hekker|
etikus hekker</t>
        </is>
      </c>
      <c r="BC500" s="2" t="inlineStr">
        <is>
          <t>3|
4</t>
        </is>
      </c>
      <c r="BD500" s="2" t="inlineStr">
        <is>
          <t xml:space="preserve">|
</t>
        </is>
      </c>
      <c r="BE500" t="inlineStr">
        <is>
          <t>olyan számítástechnikai szakember, aki ügyfelének megbízásából sérülékenységvizsgálatokat végez annak rendszerében, vagy aki a szabályok betartásával részt vesz egy vállalat hivatalos hibavadászprogramjában</t>
        </is>
      </c>
      <c r="BF500" s="2" t="inlineStr">
        <is>
          <t>white hat hacker|
hacker etico</t>
        </is>
      </c>
      <c r="BG500" s="2" t="inlineStr">
        <is>
          <t>3|
3</t>
        </is>
      </c>
      <c r="BH500" s="2" t="inlineStr">
        <is>
          <t xml:space="preserve">|
</t>
        </is>
      </c>
      <c r="BI500" t="inlineStr">
        <is>
          <t>letteralmente hacker dal "cappello bianco", chiamato anche hacker etico, è un hacker che si oppone all'abuso dei sistemi informatici. La sua attività è di verificare la sicurezza di una rete e dei sistemi che la compongono, al fine di delineare il livello effettivo di rischio cui sono esposti i dati e proporre eventuali azioni correttive per migliorare il grado di sicurezza.</t>
        </is>
      </c>
      <c r="BJ500" s="2" t="inlineStr">
        <is>
          <t>etiškasis įsilaužėlis|
baltasis įsilaužėlis|
etiškas programišius</t>
        </is>
      </c>
      <c r="BK500" s="2" t="inlineStr">
        <is>
          <t>3|
3|
2</t>
        </is>
      </c>
      <c r="BL500" s="2" t="inlineStr">
        <is>
          <t>preferred|
|
admitted</t>
        </is>
      </c>
      <c r="BM500" t="inlineStr">
        <is>
          <t>informacijos saugumo ekspertas, kuris, siekdamas identifikuoti informacinių technologijų ir jų saugumo pažeidžiamumus, sistemiškai bando įsilaužti į informacines sistemas, tinklus ir kitus informacinius išteklius su šių išteklių savininkų leidimu ar vadovaudamasis išteklių savininkų nustatyta tvarka ir jų naudai</t>
        </is>
      </c>
      <c r="BN500" s="2" t="inlineStr">
        <is>
          <t>"baltā cepure"</t>
        </is>
      </c>
      <c r="BO500" s="2" t="inlineStr">
        <is>
          <t>2</t>
        </is>
      </c>
      <c r="BP500" s="2" t="inlineStr">
        <is>
          <t/>
        </is>
      </c>
      <c r="BQ500" t="inlineStr">
        <is>
          <t/>
        </is>
      </c>
      <c r="BR500" s="2" t="inlineStr">
        <is>
          <t>white hat|
white hat hacker|
hacker etiku</t>
        </is>
      </c>
      <c r="BS500" s="2" t="inlineStr">
        <is>
          <t>3|
3|
3</t>
        </is>
      </c>
      <c r="BT500" s="2" t="inlineStr">
        <is>
          <t xml:space="preserve">|
|
</t>
        </is>
      </c>
      <c r="BU500" t="inlineStr">
        <is>
          <t>espert fis-sigurtà tal-kompjuters li, bil-ħiliet tiegħu u għal skopijiet tajbin, jidħol f'sistemi u networks protetti biex jittestja u jevalwa s-sigurtà tagħhom</t>
        </is>
      </c>
      <c r="BV500" s="2" t="inlineStr">
        <is>
          <t>witte hoed|
ethisch hacker|
wittehoedhacker|
white hat|
white hat hacker</t>
        </is>
      </c>
      <c r="BW500" s="2" t="inlineStr">
        <is>
          <t>3|
3|
3|
3|
3</t>
        </is>
      </c>
      <c r="BX500" s="2" t="inlineStr">
        <is>
          <t xml:space="preserve">|
|
|
|
</t>
        </is>
      </c>
      <c r="BY500" t="inlineStr">
        <is>
          <t>iemand die netwerken en systemen test om de prestaties ervan te onderzoeken en te bepalen hoe kwetsbaar ze zijn voor indringing</t>
        </is>
      </c>
      <c r="BZ500" s="2" t="inlineStr">
        <is>
          <t>„biały kapelusz”|
etyczny haker</t>
        </is>
      </c>
      <c r="CA500" s="2" t="inlineStr">
        <is>
          <t>2|
3</t>
        </is>
      </c>
      <c r="CB500" s="2" t="inlineStr">
        <is>
          <t xml:space="preserve">|
</t>
        </is>
      </c>
      <c r="CC500" t="inlineStr">
        <is>
          <t>programista, który zgodnie z prawem i na zamówienie firmy włamuje się do systemów komputerowych, aby odkryć ich potencjalne słabości, by można było je usunąć</t>
        </is>
      </c>
      <c r="CD500" s="2" t="inlineStr">
        <is>
          <t>háquer de chapéu branco|
háquer bem-intencionado|
entusiasta da informática|
háquer ético</t>
        </is>
      </c>
      <c r="CE500" s="2" t="inlineStr">
        <is>
          <t>3|
3|
4|
3</t>
        </is>
      </c>
      <c r="CF500" s="2" t="inlineStr">
        <is>
          <t xml:space="preserve">|
|
|
</t>
        </is>
      </c>
      <c r="CG500" t="inlineStr">
        <is>
          <t>Pessoa com amplos conhecimentos de computadores e redes, que se introduz nos sistemas alheios com o fim de aprender sobre os mesmos, encontrar os seus pontos fracos, sem contudo querer causar prejuízos ou receber em troca algum benefício económico.</t>
        </is>
      </c>
      <c r="CH500" s="2" t="inlineStr">
        <is>
          <t>hacker &lt;em&gt;white hat&lt;/em&gt;|
hacker etic</t>
        </is>
      </c>
      <c r="CI500" s="2" t="inlineStr">
        <is>
          <t>3|
3</t>
        </is>
      </c>
      <c r="CJ500" s="2" t="inlineStr">
        <is>
          <t xml:space="preserve">|
</t>
        </is>
      </c>
      <c r="CK500" t="inlineStr">
        <is>
          <t/>
        </is>
      </c>
      <c r="CL500" s="2" t="inlineStr">
        <is>
          <t>&lt;i&gt;white hat&lt;/i&gt;|
&lt;i&gt;white hat &lt;/i&gt;hacker|
biely hacker|
etický hacker</t>
        </is>
      </c>
      <c r="CM500" s="2" t="inlineStr">
        <is>
          <t>2|
3|
3|
3</t>
        </is>
      </c>
      <c r="CN500" s="2" t="inlineStr">
        <is>
          <t xml:space="preserve">|
|
|
</t>
        </is>
      </c>
      <c r="CO500" t="inlineStr">
        <is>
          <t>počítačový expert, ktorý opakovane útočí na operačný systém s cieľom vylepšiť jeho zabezpečenie</t>
        </is>
      </c>
      <c r="CP500" s="2" t="inlineStr">
        <is>
          <t>beli klobuk|
etični heker</t>
        </is>
      </c>
      <c r="CQ500" s="2" t="inlineStr">
        <is>
          <t>3|
2</t>
        </is>
      </c>
      <c r="CR500" s="2" t="inlineStr">
        <is>
          <t xml:space="preserve">|
</t>
        </is>
      </c>
      <c r="CS500" t="inlineStr">
        <is>
          <t>1. kdor preizkuša varnost računalniških sistemov z vdiranjem 
&lt;br&gt;2. v večini primerov strokovnjak s področja računalniške varnosti, ki svojega znanja ne uporablja v zle ali nelegalne namene, temveč izključno za povečanje računalniške varnosti</t>
        </is>
      </c>
      <c r="CT500" s="2" t="inlineStr">
        <is>
          <t>white hat-hackare|
white hat</t>
        </is>
      </c>
      <c r="CU500" s="2" t="inlineStr">
        <is>
          <t>3|
3</t>
        </is>
      </c>
      <c r="CV500" s="2" t="inlineStr">
        <is>
          <t xml:space="preserve">|
</t>
        </is>
      </c>
      <c r="CW500" t="inlineStr">
        <is>
          <t>hackare som agerar lagligt och har som mål att IT-säkerheten ska förbättras</t>
        </is>
      </c>
    </row>
    <row r="501">
      <c r="A501" s="1" t="str">
        <f>HYPERLINK("https://iate.europa.eu/entry/result/922326/all", "922326")</f>
        <v>922326</v>
      </c>
      <c r="B501" t="inlineStr">
        <is>
          <t>EDUCATION AND COMMUNICATIONS</t>
        </is>
      </c>
      <c r="C501" t="inlineStr">
        <is>
          <t>EDUCATION AND COMMUNICATIONS|communications|communications systems;EDUCATION AND COMMUNICATIONS|information technology and data processing</t>
        </is>
      </c>
      <c r="D501" t="inlineStr">
        <is>
          <t>yes</t>
        </is>
      </c>
      <c r="E501" t="inlineStr">
        <is>
          <t/>
        </is>
      </c>
      <c r="F501" s="2" t="inlineStr">
        <is>
          <t>фрийкинг</t>
        </is>
      </c>
      <c r="G501" s="2" t="inlineStr">
        <is>
          <t>3</t>
        </is>
      </c>
      <c r="H501" s="2" t="inlineStr">
        <is>
          <t/>
        </is>
      </c>
      <c r="I501" t="inlineStr">
        <is>
          <t/>
        </is>
      </c>
      <c r="J501" s="2" t="inlineStr">
        <is>
          <t>&lt;i&gt;phreaking&lt;/i&gt;|
phreakování</t>
        </is>
      </c>
      <c r="K501" s="2" t="inlineStr">
        <is>
          <t>3|
3</t>
        </is>
      </c>
      <c r="L501" s="2" t="inlineStr">
        <is>
          <t xml:space="preserve">|
</t>
        </is>
      </c>
      <c r="M501" t="inlineStr">
        <is>
          <t>napojení na cizí telefonní linku v rozvodnicích, veřejných telefonních budkách nebo přímo na nadzemní či podzemní telefonní vedení, díky čemuž lze volat zadarmo kamkoliv, surfovat zadarmo po internetu nebo odposlouchávat cizí telefonní hovory</t>
        </is>
      </c>
      <c r="N501" s="2" t="inlineStr">
        <is>
          <t>phreaking</t>
        </is>
      </c>
      <c r="O501" s="2" t="inlineStr">
        <is>
          <t>3</t>
        </is>
      </c>
      <c r="P501" s="2" t="inlineStr">
        <is>
          <t/>
        </is>
      </c>
      <c r="Q501" t="inlineStr">
        <is>
          <t>Phreaking (en sammenskrivning af "phone" og "freak") betegner et ulovligt indgreb i telefonnettet for at kunne foretage gratis opkald, udføre aflytninger e.l.</t>
        </is>
      </c>
      <c r="R501" s="2" t="inlineStr">
        <is>
          <t>Telefonhacking|
Phreaking</t>
        </is>
      </c>
      <c r="S501" s="2" t="inlineStr">
        <is>
          <t>3|
3</t>
        </is>
      </c>
      <c r="T501" s="2" t="inlineStr">
        <is>
          <t xml:space="preserve">|
</t>
        </is>
      </c>
      <c r="U501" t="inlineStr">
        <is>
          <t>Hacken von Telefonsystemen</t>
        </is>
      </c>
      <c r="V501" s="2" t="inlineStr">
        <is>
          <t>phreaking</t>
        </is>
      </c>
      <c r="W501" s="2" t="inlineStr">
        <is>
          <t>3</t>
        </is>
      </c>
      <c r="X501" s="2" t="inlineStr">
        <is>
          <t/>
        </is>
      </c>
      <c r="Y501" t="inlineStr">
        <is>
          <t/>
        </is>
      </c>
      <c r="Z501" s="2" t="inlineStr">
        <is>
          <t>phreaking</t>
        </is>
      </c>
      <c r="AA501" s="2" t="inlineStr">
        <is>
          <t>3</t>
        </is>
      </c>
      <c r="AB501" s="2" t="inlineStr">
        <is>
          <t/>
        </is>
      </c>
      <c r="AC501" t="inlineStr">
        <is>
          <t>act of breaking into a telephone network illegally, typically to make free long-distance phone calls or to tap phone lines</t>
        </is>
      </c>
      <c r="AD501" s="2" t="inlineStr">
        <is>
          <t>&lt;i&gt;phreaking&lt;/i&gt;</t>
        </is>
      </c>
      <c r="AE501" s="2" t="inlineStr">
        <is>
          <t>3</t>
        </is>
      </c>
      <c r="AF501" s="2" t="inlineStr">
        <is>
          <t/>
        </is>
      </c>
      <c r="AG501" t="inlineStr">
        <is>
          <t>Actividad de aquellos individuos que orientan sus estudios y ocio hacia el aprendizaje y comprensión del funcionamiento de teléfonos de diversa índole, tecnologías de telecomunicaciones, funcionamiento de compañías telefónicas, sistemas que componen una red telefónica y por último, electrónica aplicada a sistemas telefónicos.</t>
        </is>
      </c>
      <c r="AH501" s="2" t="inlineStr">
        <is>
          <t>telefonihäkkimine</t>
        </is>
      </c>
      <c r="AI501" s="2" t="inlineStr">
        <is>
          <t>3</t>
        </is>
      </c>
      <c r="AJ501" s="2" t="inlineStr">
        <is>
          <t/>
        </is>
      </c>
      <c r="AK501" t="inlineStr">
        <is>
          <t>telefonside süsteemide häkkimine, näiteks 
&lt;br&gt;- tasuta kaugekõnede saamiseks 
&lt;br&gt;- helistamiseks kellegi teise arvel 
&lt;br&gt;- arvutisüsteemide ründamiseks</t>
        </is>
      </c>
      <c r="AL501" s="2" t="inlineStr">
        <is>
          <t>puhelinhakkerointi|
puhelinhakkerismi</t>
        </is>
      </c>
      <c r="AM501" s="2" t="inlineStr">
        <is>
          <t>3|
3</t>
        </is>
      </c>
      <c r="AN501" s="2" t="inlineStr">
        <is>
          <t xml:space="preserve">|
</t>
        </is>
      </c>
      <c r="AO501" t="inlineStr">
        <is>
          <t/>
        </is>
      </c>
      <c r="AP501" s="2" t="inlineStr">
        <is>
          <t>escroquerie téléphonique|
piratage téléphonique</t>
        </is>
      </c>
      <c r="AQ501" s="2" t="inlineStr">
        <is>
          <t>3|
3</t>
        </is>
      </c>
      <c r="AR501" s="2" t="inlineStr">
        <is>
          <t xml:space="preserve">|
</t>
        </is>
      </c>
      <c r="AS501" t="inlineStr">
        <is>
          <t>ensemble des techniques de piratage du système téléphonique, utilisées notamment afin de ne pas payer un appel ou de rester anonyme</t>
        </is>
      </c>
      <c r="AT501" s="2" t="inlineStr">
        <is>
          <t>teileabhradaíl</t>
        </is>
      </c>
      <c r="AU501" s="2" t="inlineStr">
        <is>
          <t>3</t>
        </is>
      </c>
      <c r="AV501" s="2" t="inlineStr">
        <is>
          <t/>
        </is>
      </c>
      <c r="AW501" t="inlineStr">
        <is>
          <t/>
        </is>
      </c>
      <c r="AX501" s="2" t="inlineStr">
        <is>
          <t>&lt;i&gt;phreaking&lt;/i&gt;</t>
        </is>
      </c>
      <c r="AY501" s="2" t="inlineStr">
        <is>
          <t>3</t>
        </is>
      </c>
      <c r="AZ501" s="2" t="inlineStr">
        <is>
          <t/>
        </is>
      </c>
      <c r="BA501" t="inlineStr">
        <is>
          <t/>
        </is>
      </c>
      <c r="BB501" s="2" t="inlineStr">
        <is>
          <t>telefonhekkelés</t>
        </is>
      </c>
      <c r="BC501" s="2" t="inlineStr">
        <is>
          <t>2</t>
        </is>
      </c>
      <c r="BD501" s="2" t="inlineStr">
        <is>
          <t/>
        </is>
      </c>
      <c r="BE501" t="inlineStr">
        <is>
          <t>telefonhálózatba való illegális behatolás, például távolsági telefonhívások ingyenes lebonyolítása vagy telefonvonalak lehallgatása érdekében</t>
        </is>
      </c>
      <c r="BF501" s="2" t="inlineStr">
        <is>
          <t>phreaking</t>
        </is>
      </c>
      <c r="BG501" s="2" t="inlineStr">
        <is>
          <t>3</t>
        </is>
      </c>
      <c r="BH501" s="2" t="inlineStr">
        <is>
          <t/>
        </is>
      </c>
      <c r="BI501" t="inlineStr">
        <is>
          <t>attività dei phreaker [&lt;a href="https://iate.europa.eu/entry/result/1266485/en" target="_blank"&gt;1266485&lt;/a&gt;] volta a raggirare i sistemi telefonici per effettuare telefonate, tipicamente a lunga distanza, senza pagare.</t>
        </is>
      </c>
      <c r="BJ501" s="2" t="inlineStr">
        <is>
          <t>įsilaužimas į telefono ryšio sistemas|
įsilaužimas į telekomunikacijų sistemas</t>
        </is>
      </c>
      <c r="BK501" s="2" t="inlineStr">
        <is>
          <t>3|
2</t>
        </is>
      </c>
      <c r="BL501" s="2" t="inlineStr">
        <is>
          <t xml:space="preserve">preferred|
</t>
        </is>
      </c>
      <c r="BM501" t="inlineStr">
        <is>
          <t>neteisėtas įsilaužimas į telefono tinklą siekiant nemokamai skambinti į užsienį arba slapta klausytis pokalbių</t>
        </is>
      </c>
      <c r="BN501" s="2" t="inlineStr">
        <is>
          <t>telekomunikācijas sistēmas uzlaušana</t>
        </is>
      </c>
      <c r="BO501" s="2" t="inlineStr">
        <is>
          <t>2</t>
        </is>
      </c>
      <c r="BP501" s="2" t="inlineStr">
        <is>
          <t/>
        </is>
      </c>
      <c r="BQ501" t="inlineStr">
        <is>
          <t/>
        </is>
      </c>
      <c r="BR501" s="2" t="inlineStr">
        <is>
          <t>phreaking</t>
        </is>
      </c>
      <c r="BS501" s="2" t="inlineStr">
        <is>
          <t>3</t>
        </is>
      </c>
      <c r="BT501" s="2" t="inlineStr">
        <is>
          <t/>
        </is>
      </c>
      <c r="BU501" t="inlineStr">
        <is>
          <t>l-att li wieħed jidħol illegalment f'network tat-telefowns, tipikament biex jagħmel telefonati 'l bogħod b'xejn jew biex jittappja l-linji tat-telefowns</t>
        </is>
      </c>
      <c r="BV501" s="2" t="inlineStr">
        <is>
          <t>phreaking</t>
        </is>
      </c>
      <c r="BW501" s="2" t="inlineStr">
        <is>
          <t>3</t>
        </is>
      </c>
      <c r="BX501" s="2" t="inlineStr">
        <is>
          <t/>
        </is>
      </c>
      <c r="BY501" t="inlineStr">
        <is>
          <t>geheel van piraterijtechnieken die worden toegepast op het telefoonsysteem van een (telecom)bedrijf</t>
        </is>
      </c>
      <c r="BZ501" s="2" t="inlineStr">
        <is>
          <t>phreaking|
piractwo telefoniczne</t>
        </is>
      </c>
      <c r="CA501" s="2" t="inlineStr">
        <is>
          <t>3|
3</t>
        </is>
      </c>
      <c r="CB501" s="2" t="inlineStr">
        <is>
          <t xml:space="preserve">|
</t>
        </is>
      </c>
      <c r="CC501" t="inlineStr">
        <is>
          <t>łamanie zabezpieczeń telefonicznych w celu uzyskania połączeń na koszt innego abonenta</t>
        </is>
      </c>
      <c r="CD501" s="2" t="inlineStr">
        <is>
          <t>pirataria telefónica</t>
        </is>
      </c>
      <c r="CE501" s="2" t="inlineStr">
        <is>
          <t>3</t>
        </is>
      </c>
      <c r="CF501" s="2" t="inlineStr">
        <is>
          <t/>
        </is>
      </c>
      <c r="CG501" t="inlineStr">
        <is>
          <t>Invasão ilegal de rede telefónica, geralmente para fazer chamadas telefónicas internacionais gratuitas ou para fazer escutas de linhas telefónicas.</t>
        </is>
      </c>
      <c r="CH501" s="2" t="inlineStr">
        <is>
          <t>phreaking</t>
        </is>
      </c>
      <c r="CI501" s="2" t="inlineStr">
        <is>
          <t>3</t>
        </is>
      </c>
      <c r="CJ501" s="2" t="inlineStr">
        <is>
          <t/>
        </is>
      </c>
      <c r="CK501" t="inlineStr">
        <is>
          <t>a) arta și știința de a pătrunde (neautorizat) în rețeaua de telefonie (pentru a face ilegal și gratuit apeluri internaționale); 
&lt;br&gt; b) spargerea sistemelor de securitate în orice alt context (în special, dar nu exclusiv, în rețelele de telecomunicații)</t>
        </is>
      </c>
      <c r="CL501" s="2" t="inlineStr">
        <is>
          <t>&lt;i&gt; phreaking &lt;/i&gt;</t>
        </is>
      </c>
      <c r="CM501" s="2" t="inlineStr">
        <is>
          <t>3</t>
        </is>
      </c>
      <c r="CN501" s="2" t="inlineStr">
        <is>
          <t/>
        </is>
      </c>
      <c r="CO501" t="inlineStr">
        <is>
          <t>neoprávnené využívanie telefónnych služieb a telefónnych sietí bez zaplatenia</t>
        </is>
      </c>
      <c r="CP501" s="2" t="inlineStr">
        <is>
          <t>telefonsko frikanje</t>
        </is>
      </c>
      <c r="CQ501" s="2" t="inlineStr">
        <is>
          <t>3</t>
        </is>
      </c>
      <c r="CR501" s="2" t="inlineStr">
        <is>
          <t/>
        </is>
      </c>
      <c r="CS501" t="inlineStr">
        <is>
          <t/>
        </is>
      </c>
      <c r="CT501" s="2" t="inlineStr">
        <is>
          <t>phreaking</t>
        </is>
      </c>
      <c r="CU501" s="2" t="inlineStr">
        <is>
          <t>3</t>
        </is>
      </c>
      <c r="CV501" s="2" t="inlineStr">
        <is>
          <t/>
        </is>
      </c>
      <c r="CW501" t="inlineStr">
        <is>
          <t>manipulering av telefon­systemet så att man kan ringa dyra samtal gratis</t>
        </is>
      </c>
    </row>
    <row r="502">
      <c r="A502" s="1" t="str">
        <f>HYPERLINK("https://iate.europa.eu/entry/result/924123/all", "924123")</f>
        <v>924123</v>
      </c>
      <c r="B502" t="inlineStr">
        <is>
          <t>LAW;EDUCATION AND COMMUNICATIONS</t>
        </is>
      </c>
      <c r="C502" t="inlineStr">
        <is>
          <t>LAW|criminal law;EDUCATION AND COMMUNICATIONS|information technology and data processing</t>
        </is>
      </c>
      <c r="D502" t="inlineStr">
        <is>
          <t>yes</t>
        </is>
      </c>
      <c r="E502" t="inlineStr">
        <is>
          <t/>
        </is>
      </c>
      <c r="F502" s="2" t="inlineStr">
        <is>
          <t>хактивизъм</t>
        </is>
      </c>
      <c r="G502" s="2" t="inlineStr">
        <is>
          <t>3</t>
        </is>
      </c>
      <c r="H502" s="2" t="inlineStr">
        <is>
          <t/>
        </is>
      </c>
      <c r="I502" t="inlineStr">
        <is>
          <t/>
        </is>
      </c>
      <c r="J502" s="2" t="inlineStr">
        <is>
          <t>hacktivismus</t>
        </is>
      </c>
      <c r="K502" s="2" t="inlineStr">
        <is>
          <t>3</t>
        </is>
      </c>
      <c r="L502" s="2" t="inlineStr">
        <is>
          <t/>
        </is>
      </c>
      <c r="M502" t="inlineStr">
        <is>
          <t>použití hackerských dovedností a technik k dosažení sociálních a politických cílů</t>
        </is>
      </c>
      <c r="N502" s="2" t="inlineStr">
        <is>
          <t>hacktivisme</t>
        </is>
      </c>
      <c r="O502" s="2" t="inlineStr">
        <is>
          <t>3</t>
        </is>
      </c>
      <c r="P502" s="2" t="inlineStr">
        <is>
          <t/>
        </is>
      </c>
      <c r="Q502" t="inlineStr">
        <is>
          <t>det at hacke fx en institutions eller en organisations it-systemer for at skabe større opmærksomhed omkring en bestemt sag eller fremme et bestemt politisk mål</t>
        </is>
      </c>
      <c r="R502" s="2" t="inlineStr">
        <is>
          <t>Hacktivismus</t>
        </is>
      </c>
      <c r="S502" s="2" t="inlineStr">
        <is>
          <t>3</t>
        </is>
      </c>
      <c r="T502" s="2" t="inlineStr">
        <is>
          <t/>
        </is>
      </c>
      <c r="U502" t="inlineStr">
        <is>
          <t>Verwendung von Computern und Computernetzwerken als Protestmittel, um politische und ideologische Ziele zu erreichen</t>
        </is>
      </c>
      <c r="V502" s="2" t="inlineStr">
        <is>
          <t>χακτιβισμός|
χακτιβισμός</t>
        </is>
      </c>
      <c r="W502" s="2" t="inlineStr">
        <is>
          <t>3|
3</t>
        </is>
      </c>
      <c r="X502" s="2" t="inlineStr">
        <is>
          <t xml:space="preserve">|
</t>
        </is>
      </c>
      <c r="Y502" t="inlineStr">
        <is>
          <t/>
        </is>
      </c>
      <c r="Z502" s="2" t="inlineStr">
        <is>
          <t>hacktivism|
hactivism</t>
        </is>
      </c>
      <c r="AA502" s="2" t="inlineStr">
        <is>
          <t>3|
1</t>
        </is>
      </c>
      <c r="AB502" s="2" t="inlineStr">
        <is>
          <t xml:space="preserve">|
</t>
        </is>
      </c>
      <c r="AC502" t="inlineStr">
        <is>
          <t>practice of promoting a political agenda by hacking, especially by defacing or disabling websites</t>
        </is>
      </c>
      <c r="AD502" s="2" t="inlineStr">
        <is>
          <t>hacktivismo</t>
        </is>
      </c>
      <c r="AE502" s="2" t="inlineStr">
        <is>
          <t>2</t>
        </is>
      </c>
      <c r="AF502" s="2" t="inlineStr">
        <is>
          <t/>
        </is>
      </c>
      <c r="AG502" t="inlineStr">
        <is>
          <t>Utilización no violenta de herramientas digitales ilegales o ambiguas desde el punto de vista legal (como el robo de información o sabotajes y parodias de sitios web) para perseguir fines políticos.</t>
        </is>
      </c>
      <c r="AH502" s="2" t="inlineStr">
        <is>
          <t>häktivism</t>
        </is>
      </c>
      <c r="AI502" s="2" t="inlineStr">
        <is>
          <t>3</t>
        </is>
      </c>
      <c r="AJ502" s="2" t="inlineStr">
        <is>
          <t/>
        </is>
      </c>
      <c r="AK502" t="inlineStr">
        <is>
          <t>häkkimine poliitiliselt või sotsiaalselt motiveeritud eesmärgil</t>
        </is>
      </c>
      <c r="AL502" s="2" t="inlineStr">
        <is>
          <t>haktivismi</t>
        </is>
      </c>
      <c r="AM502" s="2" t="inlineStr">
        <is>
          <t>3</t>
        </is>
      </c>
      <c r="AN502" s="2" t="inlineStr">
        <is>
          <t/>
        </is>
      </c>
      <c r="AO502" t="inlineStr">
        <is>
          <t>yksittäisen henkilön tai ryhmän kybertoimintaympäristössä harjoittama tavoitteellinen tai aatteellinen toiminta</t>
        </is>
      </c>
      <c r="AP502" s="2" t="inlineStr">
        <is>
          <t>hacktivisme</t>
        </is>
      </c>
      <c r="AQ502" s="2" t="inlineStr">
        <is>
          <t>3</t>
        </is>
      </c>
      <c r="AR502" s="2" t="inlineStr">
        <is>
          <t/>
        </is>
      </c>
      <c r="AS502" t="inlineStr">
        <is>
          <t>pratique consistant à promouvoir un propos politique par le piratage informatique, en particulier en dégradant ou en désactivant des sites web</t>
        </is>
      </c>
      <c r="AT502" s="2" t="inlineStr">
        <is>
          <t>haiceáil chúise</t>
        </is>
      </c>
      <c r="AU502" s="2" t="inlineStr">
        <is>
          <t>3</t>
        </is>
      </c>
      <c r="AV502" s="2" t="inlineStr">
        <is>
          <t/>
        </is>
      </c>
      <c r="AW502" t="inlineStr">
        <is>
          <t/>
        </is>
      </c>
      <c r="AX502" s="2" t="inlineStr">
        <is>
          <t>hakerski aktivizam</t>
        </is>
      </c>
      <c r="AY502" s="2" t="inlineStr">
        <is>
          <t>3</t>
        </is>
      </c>
      <c r="AZ502" s="2" t="inlineStr">
        <is>
          <t/>
        </is>
      </c>
      <c r="BA502" t="inlineStr">
        <is>
          <t/>
        </is>
      </c>
      <c r="BB502" s="2" t="inlineStr">
        <is>
          <t>haktivizmus|
hekkelő aktivizmus</t>
        </is>
      </c>
      <c r="BC502" s="2" t="inlineStr">
        <is>
          <t>2|
3</t>
        </is>
      </c>
      <c r="BD502" s="2" t="inlineStr">
        <is>
          <t xml:space="preserve">|
</t>
        </is>
      </c>
      <c r="BE502" t="inlineStr">
        <is>
          <t>az internet felhasználásával, honlapok meghekkelése révén társadalmi, politikai stb. üzenet közvetítése</t>
        </is>
      </c>
      <c r="BF502" s="2" t="inlineStr">
        <is>
          <t>hacktivism|
hacktivismo</t>
        </is>
      </c>
      <c r="BG502" s="2" t="inlineStr">
        <is>
          <t>3|
3</t>
        </is>
      </c>
      <c r="BH502" s="2" t="inlineStr">
        <is>
          <t xml:space="preserve">|
</t>
        </is>
      </c>
      <c r="BI502" t="inlineStr">
        <is>
          <t>utilizzo di mezzi informatici per propagandare messaggi a sfondo politico e realizzare atti dimostrativi di protesta non violenti</t>
        </is>
      </c>
      <c r="BJ502" s="2" t="inlineStr">
        <is>
          <t>politizuota programišių veikla|
įsilaužėlių judėjimas</t>
        </is>
      </c>
      <c r="BK502" s="2" t="inlineStr">
        <is>
          <t>2|
3</t>
        </is>
      </c>
      <c r="BL502" s="2" t="inlineStr">
        <is>
          <t>|
preferred</t>
        </is>
      </c>
      <c r="BM502" t="inlineStr">
        <is>
          <t>politinės darbotvarkės ar socialinio pokyčio propagavimas, grįstas įsilaužimo veikla, kibernetiniu vandalizmu, ypač nukreiptu į interneto svetaines, jų pasiekiamumo sutrikdymą ir turinio pakeitimą</t>
        </is>
      </c>
      <c r="BN502" s="2" t="inlineStr">
        <is>
          <t>haktīvisms</t>
        </is>
      </c>
      <c r="BO502" s="2" t="inlineStr">
        <is>
          <t>2</t>
        </is>
      </c>
      <c r="BP502" s="2" t="inlineStr">
        <is>
          <t/>
        </is>
      </c>
      <c r="BQ502" t="inlineStr">
        <is>
          <t/>
        </is>
      </c>
      <c r="BR502" s="2" t="inlineStr">
        <is>
          <t>hacktiviżmu</t>
        </is>
      </c>
      <c r="BS502" s="2" t="inlineStr">
        <is>
          <t>3</t>
        </is>
      </c>
      <c r="BT502" s="2" t="inlineStr">
        <is>
          <t/>
        </is>
      </c>
      <c r="BU502" t="inlineStr">
        <is>
          <t>il-prattika tal-promozzjoni ta' aġenda politika permezz tal-hacking, speċjalment bl-isfigurazzjoni jew bid-diżattivazzjoni tas-siti web</t>
        </is>
      </c>
      <c r="BV502" s="2" t="inlineStr">
        <is>
          <t>hacktivisme</t>
        </is>
      </c>
      <c r="BW502" s="2" t="inlineStr">
        <is>
          <t>3</t>
        </is>
      </c>
      <c r="BX502" s="2" t="inlineStr">
        <is>
          <t/>
        </is>
      </c>
      <c r="BY502" t="inlineStr">
        <is>
          <t>hacken van websites om een politiek of maatschappelijk doel te realiseren</t>
        </is>
      </c>
      <c r="BZ502" s="2" t="inlineStr">
        <is>
          <t>haktywizm</t>
        </is>
      </c>
      <c r="CA502" s="2" t="inlineStr">
        <is>
          <t>3</t>
        </is>
      </c>
      <c r="CB502" s="2" t="inlineStr">
        <is>
          <t/>
        </is>
      </c>
      <c r="CC502" t="inlineStr">
        <is>
          <t>postać konfliktu cybernetycznego sprowadzającego się do działań zakłócających funkcjonowanie określonych systemów komputerowych, np. przez blokowanie dostępu do serwerów</t>
        </is>
      </c>
      <c r="CD502" s="2" t="inlineStr">
        <is>
          <t>ativismo háquer</t>
        </is>
      </c>
      <c r="CE502" s="2" t="inlineStr">
        <is>
          <t>3</t>
        </is>
      </c>
      <c r="CF502" s="2" t="inlineStr">
        <is>
          <t/>
        </is>
      </c>
      <c r="CG502" t="inlineStr">
        <is>
          <t>Prática de promoção de uma agenda política por háqueres, especialmente por meio da desfiguração ou desativação de sítios Web.</t>
        </is>
      </c>
      <c r="CH502" s="2" t="inlineStr">
        <is>
          <t>hacktivism</t>
        </is>
      </c>
      <c r="CI502" s="2" t="inlineStr">
        <is>
          <t>3</t>
        </is>
      </c>
      <c r="CJ502" s="2" t="inlineStr">
        <is>
          <t/>
        </is>
      </c>
      <c r="CK502" t="inlineStr">
        <is>
          <t>un tip de activism social sau motivat politic, realizat prin explotarea - ilegală - a imenselor posibilităţi oferite de internet</t>
        </is>
      </c>
      <c r="CL502" s="2" t="inlineStr">
        <is>
          <t>haktivizmus|
hacktivizmus</t>
        </is>
      </c>
      <c r="CM502" s="2" t="inlineStr">
        <is>
          <t>3|
3</t>
        </is>
      </c>
      <c r="CN502" s="2" t="inlineStr">
        <is>
          <t xml:space="preserve">|
</t>
        </is>
      </c>
      <c r="CO502" t="inlineStr">
        <is>
          <t/>
        </is>
      </c>
      <c r="CP502" s="2" t="inlineStr">
        <is>
          <t>hektivizem|
hekerski aktivizem</t>
        </is>
      </c>
      <c r="CQ502" s="2" t="inlineStr">
        <is>
          <t>3|
3</t>
        </is>
      </c>
      <c r="CR502" s="2" t="inlineStr">
        <is>
          <t xml:space="preserve">|
</t>
        </is>
      </c>
      <c r="CS502" t="inlineStr">
        <is>
          <t>povezava med političnim aktivizmom in rabo tehnologij (hekanjem)</t>
        </is>
      </c>
      <c r="CT502" s="2" t="inlineStr">
        <is>
          <t>hacktivism</t>
        </is>
      </c>
      <c r="CU502" s="2" t="inlineStr">
        <is>
          <t>3</t>
        </is>
      </c>
      <c r="CV502" s="2" t="inlineStr">
        <is>
          <t/>
        </is>
      </c>
      <c r="CW502" t="inlineStr">
        <is>
          <t/>
        </is>
      </c>
    </row>
    <row r="503">
      <c r="A503" s="1" t="str">
        <f>HYPERLINK("https://iate.europa.eu/entry/result/926016/all", "926016")</f>
        <v>926016</v>
      </c>
      <c r="B503" t="inlineStr">
        <is>
          <t>EDUCATION AND COMMUNICATIONS</t>
        </is>
      </c>
      <c r="C503" t="inlineStr">
        <is>
          <t>EDUCATION AND COMMUNICATIONS|information technology and data processing</t>
        </is>
      </c>
      <c r="D503" t="inlineStr">
        <is>
          <t>yes</t>
        </is>
      </c>
      <c r="E503" t="inlineStr">
        <is>
          <t/>
        </is>
      </c>
      <c r="F503" s="2" t="inlineStr">
        <is>
          <t>тайпоскуотинг</t>
        </is>
      </c>
      <c r="G503" s="2" t="inlineStr">
        <is>
          <t>2</t>
        </is>
      </c>
      <c r="H503" s="2" t="inlineStr">
        <is>
          <t/>
        </is>
      </c>
      <c r="I503" t="inlineStr">
        <is>
          <t/>
        </is>
      </c>
      <c r="J503" s="2" t="inlineStr">
        <is>
          <t>&lt;i&gt;typosquatting&lt;/i&gt;</t>
        </is>
      </c>
      <c r="K503" s="2" t="inlineStr">
        <is>
          <t>3</t>
        </is>
      </c>
      <c r="L503" s="2" t="inlineStr">
        <is>
          <t/>
        </is>
      </c>
      <c r="M503" t="inlineStr">
        <is>
          <t>pokročilejší forma cybersquattingu, označující jednání, při kterém si osoba zaregistruje jméno domény, které je zkomolenou formou jména jiné, obvykle známé a často navštěvované domény</t>
        </is>
      </c>
      <c r="N503" s="2" t="inlineStr">
        <is>
          <t>typosquatting|
URL-hijacking</t>
        </is>
      </c>
      <c r="O503" s="2" t="inlineStr">
        <is>
          <t>3|
3</t>
        </is>
      </c>
      <c r="P503" s="2" t="inlineStr">
        <is>
          <t xml:space="preserve">|
</t>
        </is>
      </c>
      <c r="Q503" t="inlineStr">
        <is>
          <t>bevidst systematisk registrering af domænenavne, der på nær et bogstav eller to ligner et allerede eksisterende domænenavn, i den hensigt at få besøg fra fejlskrivende brugere af internettet</t>
        </is>
      </c>
      <c r="R503" s="2" t="inlineStr">
        <is>
          <t>Typosquatting</t>
        </is>
      </c>
      <c r="S503" s="2" t="inlineStr">
        <is>
          <t>3</t>
        </is>
      </c>
      <c r="T503" s="2" t="inlineStr">
        <is>
          <t/>
        </is>
      </c>
      <c r="U503" t="inlineStr">
        <is>
          <t>Registrieren von Domainnamen, welche anderen Domainnamen zwar ähnlich sind, sich jedoch in einigen Zeichen bzw. Buchstaben davon unterscheiden</t>
        </is>
      </c>
      <c r="V503" s="2" t="inlineStr">
        <is>
          <t>τυποσφετερισμός</t>
        </is>
      </c>
      <c r="W503" s="2" t="inlineStr">
        <is>
          <t>3</t>
        </is>
      </c>
      <c r="X503" s="2" t="inlineStr">
        <is>
          <t/>
        </is>
      </c>
      <c r="Y503" t="inlineStr">
        <is>
          <t/>
        </is>
      </c>
      <c r="Z503" s="2" t="inlineStr">
        <is>
          <t>URL hijacking|
typosquatting|
typo squatting|
typo-squatting</t>
        </is>
      </c>
      <c r="AA503" s="2" t="inlineStr">
        <is>
          <t>1|
3|
1|
1</t>
        </is>
      </c>
      <c r="AB503" s="2" t="inlineStr">
        <is>
          <t xml:space="preserve">|
|
|
</t>
        </is>
      </c>
      <c r="AC503" t="inlineStr">
        <is>
          <t>form of cybersquatting which relies on mistakes such as typographical errors made by Internet users when inputting a website address into a web browser</t>
        </is>
      </c>
      <c r="AD503" s="2" t="inlineStr">
        <is>
          <t>allanamiento de error tipográfico|
&lt;em&gt;typosquatting&lt;/em&gt;</t>
        </is>
      </c>
      <c r="AE503" s="2" t="inlineStr">
        <is>
          <t>3|
3</t>
        </is>
      </c>
      <c r="AF503" s="2" t="inlineStr">
        <is>
          <t xml:space="preserve">|
</t>
        </is>
      </c>
      <c r="AG503" t="inlineStr">
        <is>
          <t>Hecho por el cual un usuario acaba en una página web que no es la que estaba buscando por el hecho de teclear mal por error la URL en su navegador.</t>
        </is>
      </c>
      <c r="AH503" s="2" t="inlineStr">
        <is>
          <t>lähiskvotting</t>
        </is>
      </c>
      <c r="AI503" s="2" t="inlineStr">
        <is>
          <t>3</t>
        </is>
      </c>
      <c r="AJ503" s="2" t="inlineStr">
        <is>
          <t/>
        </is>
      </c>
      <c r="AK503" t="inlineStr">
        <is>
          <t>küberskvottimise liik: 
&lt;div&gt;
 - populaarsetele domeeninimedele väga sarnaste registreerimine - eeldab, et kasutajad sisestavad URLe näpuvigadega &lt;/div&gt; 
&lt;div&gt;
 - võimaldab pette-URLi omanikul &lt;/div&gt; 
&lt;div&gt;
 ------ teenida populaarse saidi arvel reklaamitulu &lt;/div&gt; 
&lt;div&gt;
 ------ saada kasutajakontoteavet &lt;/div&gt; 
&lt;div&gt;
 ------ nakatada kasutajat kahjurvaraga &lt;/div&gt; 
&lt;div&gt;
 - võib sisaldada margikaaperdust&lt;/div&gt;</t>
        </is>
      </c>
      <c r="AL503" s="2" t="inlineStr">
        <is>
          <t>osoitevirheharhautus|
kirjoitusvirheharhautus</t>
        </is>
      </c>
      <c r="AM503" s="2" t="inlineStr">
        <is>
          <t>3|
3</t>
        </is>
      </c>
      <c r="AN503" s="2" t="inlineStr">
        <is>
          <t xml:space="preserve">|
</t>
        </is>
      </c>
      <c r="AO503" t="inlineStr">
        <is>
          <t>harhautus, jossa käytetään hyväksi käyttäjän tekemää virhettä, kun tämä on kirjoittanut www-osoitteen tai osan siitä väärin</t>
        </is>
      </c>
      <c r="AP503" s="2" t="inlineStr">
        <is>
          <t>typosquat|
typosquatting|
typosquattage</t>
        </is>
      </c>
      <c r="AQ503" s="2" t="inlineStr">
        <is>
          <t>3|
3|
3</t>
        </is>
      </c>
      <c r="AR503" s="2" t="inlineStr">
        <is>
          <t xml:space="preserve">preferred|
admitted|
</t>
        </is>
      </c>
      <c r="AS503" t="inlineStr">
        <is>
          <t>forme de cybersquat [ &lt;a href="/entry/result/1896532/all" id="ENTRY_TO_ENTRY_CONVERTER" target="_blank"&gt;IATE:1896532&lt;/a&gt; ] qui consiste à déposer un nom de domaine très proche d'un nom de domaine existant afin de capter une partie du trafic adressé au site officiel</t>
        </is>
      </c>
      <c r="AT503" s="2" t="inlineStr">
        <is>
          <t>cibearshuiteoireacht mhílitrithe</t>
        </is>
      </c>
      <c r="AU503" s="2" t="inlineStr">
        <is>
          <t>3</t>
        </is>
      </c>
      <c r="AV503" s="2" t="inlineStr">
        <is>
          <t/>
        </is>
      </c>
      <c r="AW503" t="inlineStr">
        <is>
          <t/>
        </is>
      </c>
      <c r="AX503" s="2" t="inlineStr">
        <is>
          <t>zloupotreba zatipka u imenu domene|
&lt;i&gt;typosquatting&lt;/i&gt;</t>
        </is>
      </c>
      <c r="AY503" s="2" t="inlineStr">
        <is>
          <t>2|
3</t>
        </is>
      </c>
      <c r="AZ503" s="2" t="inlineStr">
        <is>
          <t xml:space="preserve">|
</t>
        </is>
      </c>
      <c r="BA503" t="inlineStr">
        <is>
          <t/>
        </is>
      </c>
      <c r="BB503" s="2" t="inlineStr">
        <is>
          <t>URL-eltérítés|
elgépelés kiaknázása|
typosquatting</t>
        </is>
      </c>
      <c r="BC503" s="2" t="inlineStr">
        <is>
          <t>2|
2|
2</t>
        </is>
      </c>
      <c r="BD503" s="2" t="inlineStr">
        <is>
          <t xml:space="preserve">|
|
</t>
        </is>
      </c>
      <c r="BE503" t="inlineStr">
        <is>
          <t>helytelen írásmódú domainnevek regisztrálása, amivel a félregépelőket rossz weboldalra vezetik, amit aztán adathalászatra vagy reklámozásra használnak</t>
        </is>
      </c>
      <c r="BF503" s="2" t="inlineStr">
        <is>
          <t>dirottamento di URL|
typosquatting</t>
        </is>
      </c>
      <c r="BG503" s="2" t="inlineStr">
        <is>
          <t>3|
3</t>
        </is>
      </c>
      <c r="BH503" s="2" t="inlineStr">
        <is>
          <t xml:space="preserve">|
</t>
        </is>
      </c>
      <c r="BI503" t="inlineStr">
        <is>
          <t>particolare attacco informatico che sfrutta gli errori di battitura commessi dagli utenti per poi dirottarli, appunto, verso un sito web differente (spesso malevolo) rispetto a quello che si voleva raggiungere</t>
        </is>
      </c>
      <c r="BJ503" s="2" t="inlineStr">
        <is>
          <t>panašaus domeno vardo užėmimas</t>
        </is>
      </c>
      <c r="BK503" s="2" t="inlineStr">
        <is>
          <t>3</t>
        </is>
      </c>
      <c r="BL503" s="2" t="inlineStr">
        <is>
          <t/>
        </is>
      </c>
      <c r="BM503" t="inlineStr">
        <is>
          <t>domeno vardo užėmimas, darant prielaidą, kad interneto vartotojas, įrašydamas svetainės adresą ar užklausą į naršyklę, padarys pavadinimo rinkimo klaidą ir pateks į panašiu pavadinimu egzistuojantį domeną</t>
        </is>
      </c>
      <c r="BN503" s="2" t="inlineStr">
        <is>
          <t>domēnu sagrābšana, ļaunprātīgi izmantojot pārrakstīšanās kļūdas</t>
        </is>
      </c>
      <c r="BO503" s="2" t="inlineStr">
        <is>
          <t>2</t>
        </is>
      </c>
      <c r="BP503" s="2" t="inlineStr">
        <is>
          <t/>
        </is>
      </c>
      <c r="BQ503" t="inlineStr">
        <is>
          <t/>
        </is>
      </c>
      <c r="BR503" s="2" t="inlineStr">
        <is>
          <t>typosquatting</t>
        </is>
      </c>
      <c r="BS503" s="2" t="inlineStr">
        <is>
          <t>3</t>
        </is>
      </c>
      <c r="BT503" s="2" t="inlineStr">
        <is>
          <t/>
        </is>
      </c>
      <c r="BU503" t="inlineStr">
        <is>
          <t>forma ta' cybersquatting li tistrieħ fuq żbalji bħal dawk tipografiċi li l-utenti tal-Internet jagħmlu meta jdaħħlu l-indirizz ta' sit web f'web browser</t>
        </is>
      </c>
      <c r="BV503" s="2" t="inlineStr">
        <is>
          <t>typosquatting</t>
        </is>
      </c>
      <c r="BW503" s="2" t="inlineStr">
        <is>
          <t>3</t>
        </is>
      </c>
      <c r="BX503" s="2" t="inlineStr">
        <is>
          <t/>
        </is>
      </c>
      <c r="BY503" t="inlineStr">
        <is>
          <t>vorm van misbruik van het internet gebaseerd op het feit dat mensen zich weleens vergissen bij het intypen van een websiteadres</t>
        </is>
      </c>
      <c r="BZ503" s="2" t="inlineStr">
        <is>
          <t>typosquatting|
porywanie URL</t>
        </is>
      </c>
      <c r="CA503" s="2" t="inlineStr">
        <is>
          <t>3|
3</t>
        </is>
      </c>
      <c r="CB503" s="2" t="inlineStr">
        <is>
          <t xml:space="preserve">|
</t>
        </is>
      </c>
      <c r="CC503" t="inlineStr">
        <is>
          <t>technika oszukiwania użytkowników internetu wykorzystująca typowe błędy literowe popełniane w trakcie wpisywania adresów internetowych w polu adresowym przeglądarki</t>
        </is>
      </c>
      <c r="CD503" s="2" t="inlineStr">
        <is>
          <t>ciberocupação ortográfica</t>
        </is>
      </c>
      <c r="CE503" s="2" t="inlineStr">
        <is>
          <t>3</t>
        </is>
      </c>
      <c r="CF503" s="2" t="inlineStr">
        <is>
          <t/>
        </is>
      </c>
      <c r="CG503" t="inlineStr">
        <is>
          <t>Forma de ciberocupação baseada nos erros ortográficos dos utilizadores da Internet ao inserir um endereço num navegador.</t>
        </is>
      </c>
      <c r="CH503" s="2" t="inlineStr">
        <is>
          <t>typosquatting|
URL hikacking</t>
        </is>
      </c>
      <c r="CI503" s="2" t="inlineStr">
        <is>
          <t>3|
3</t>
        </is>
      </c>
      <c r="CJ503" s="2" t="inlineStr">
        <is>
          <t xml:space="preserve">|
</t>
        </is>
      </c>
      <c r="CK503" t="inlineStr">
        <is>
          <t>metodă de atac informatic (de tip inginerie socială) derivată din practica de a înregistra nume de domeniu similare celor ale unor website-uri cunoscute (sau vizate de atacatori) cu scopul de a induce în eroare utilizatorii care, accidental, tastează greșit URL-ul respectivelor website-uri și, astfel, să fie în postura de a „remedia” situația alegând, în realitate, link-uri către pagini web aflate sub controlul atacatorilor</t>
        </is>
      </c>
      <c r="CL503" s="2" t="inlineStr">
        <is>
          <t>&lt;i&gt; typosquatting &lt;/i&gt;</t>
        </is>
      </c>
      <c r="CM503" s="2" t="inlineStr">
        <is>
          <t>3</t>
        </is>
      </c>
      <c r="CN503" s="2" t="inlineStr">
        <is>
          <t/>
        </is>
      </c>
      <c r="CO503" t="inlineStr">
        <is>
          <t/>
        </is>
      </c>
      <c r="CP503" s="2" t="inlineStr">
        <is>
          <t>zatipkovno speljevanje</t>
        </is>
      </c>
      <c r="CQ503" s="2" t="inlineStr">
        <is>
          <t>3</t>
        </is>
      </c>
      <c r="CR503" s="2" t="inlineStr">
        <is>
          <t/>
        </is>
      </c>
      <c r="CS503" t="inlineStr">
        <is>
          <t/>
        </is>
      </c>
      <c r="CT503" s="2" t="inlineStr">
        <is>
          <t>fulregistrering</t>
        </is>
      </c>
      <c r="CU503" s="2" t="inlineStr">
        <is>
          <t>3</t>
        </is>
      </c>
      <c r="CV503" s="2" t="inlineStr">
        <is>
          <t/>
        </is>
      </c>
      <c r="CW503" t="inlineStr">
        <is>
          <t>registrering av ett domännamn som liknar – eller skulle kunna vara – ett domännamn för ett etablerat företag e.d., i syfte att dra till sig besökare som egentligen avsett att gå till en annan webbplats</t>
        </is>
      </c>
    </row>
    <row r="504">
      <c r="A504" s="1" t="str">
        <f>HYPERLINK("https://iate.europa.eu/entry/result/1266485/all", "1266485")</f>
        <v>1266485</v>
      </c>
      <c r="B504" t="inlineStr">
        <is>
          <t>EDUCATION AND COMMUNICATIONS</t>
        </is>
      </c>
      <c r="C504" t="inlineStr">
        <is>
          <t>EDUCATION AND COMMUNICATIONS|information technology and data processing;EDUCATION AND COMMUNICATIONS|communications|communications policy</t>
        </is>
      </c>
      <c r="D504" t="inlineStr">
        <is>
          <t>yes</t>
        </is>
      </c>
      <c r="E504" t="inlineStr">
        <is>
          <t/>
        </is>
      </c>
      <c r="F504" s="2" t="inlineStr">
        <is>
          <t>фрийкър</t>
        </is>
      </c>
      <c r="G504" s="2" t="inlineStr">
        <is>
          <t>3</t>
        </is>
      </c>
      <c r="H504" s="2" t="inlineStr">
        <is>
          <t/>
        </is>
      </c>
      <c r="I504" t="inlineStr">
        <is>
          <t/>
        </is>
      </c>
      <c r="J504" s="2" t="inlineStr">
        <is>
          <t>&lt;i&gt;phreaker&lt;/i&gt;</t>
        </is>
      </c>
      <c r="K504" s="2" t="inlineStr">
        <is>
          <t>3</t>
        </is>
      </c>
      <c r="L504" s="2" t="inlineStr">
        <is>
          <t/>
        </is>
      </c>
      <c r="M504" t="inlineStr">
        <is>
          <t>ososba provádějící 
&lt;i&gt;phreaking&lt;/i&gt; [ &lt;a href="/entry/result/922326/all" id="ENTRY_TO_ENTRY_CONVERTER" target="_blank"&gt;IATE:922326&lt;/a&gt; ], tj. hacking prostřednictvím telefonu</t>
        </is>
      </c>
      <c r="N504" s="2" t="inlineStr">
        <is>
          <t>phreaker</t>
        </is>
      </c>
      <c r="O504" s="2" t="inlineStr">
        <is>
          <t>3</t>
        </is>
      </c>
      <c r="P504" s="2" t="inlineStr">
        <is>
          <t/>
        </is>
      </c>
      <c r="Q504" t="inlineStr">
        <is>
          <t>en der manipulerer med telefonnetværket for at få adgang til funktioner</t>
        </is>
      </c>
      <c r="R504" s="2" t="inlineStr">
        <is>
          <t>Phreaker|
Telefonhacker</t>
        </is>
      </c>
      <c r="S504" s="2" t="inlineStr">
        <is>
          <t>3|
3</t>
        </is>
      </c>
      <c r="T504" s="2" t="inlineStr">
        <is>
          <t xml:space="preserve">|
</t>
        </is>
      </c>
      <c r="U504" t="inlineStr">
        <is>
          <t/>
        </is>
      </c>
      <c r="V504" s="2" t="inlineStr">
        <is>
          <t>δράστης phreaking</t>
        </is>
      </c>
      <c r="W504" s="2" t="inlineStr">
        <is>
          <t>3</t>
        </is>
      </c>
      <c r="X504" s="2" t="inlineStr">
        <is>
          <t/>
        </is>
      </c>
      <c r="Y504" t="inlineStr">
        <is>
          <t/>
        </is>
      </c>
      <c r="Z504" s="2" t="inlineStr">
        <is>
          <t>phreaker|
phreak</t>
        </is>
      </c>
      <c r="AA504" s="2" t="inlineStr">
        <is>
          <t>3|
3</t>
        </is>
      </c>
      <c r="AB504" s="2" t="inlineStr">
        <is>
          <t xml:space="preserve">|
</t>
        </is>
      </c>
      <c r="AC504" t="inlineStr">
        <is>
          <t>one who gains illegal access to the telephone system</t>
        </is>
      </c>
      <c r="AD504" s="2" t="inlineStr">
        <is>
          <t>&lt;i&gt;phreaker&lt;/i&gt;</t>
        </is>
      </c>
      <c r="AE504" s="2" t="inlineStr">
        <is>
          <t>3</t>
        </is>
      </c>
      <c r="AF504" s="2" t="inlineStr">
        <is>
          <t/>
        </is>
      </c>
      <c r="AG504" t="inlineStr">
        <is>
          <t>Tipo particular de 
&lt;i&gt;hacker&lt;/i&gt; [ &lt;a href="/entry/result/857048/all" id="ENTRY_TO_ENTRY_CONVERTER" target="_blank"&gt;IATE:857048&lt;/a&gt; ] especializado en telefonía móvil, cuyas estructuras de funcionamiento investiga para conseguir beneficios, como llamadas gratuitas.</t>
        </is>
      </c>
      <c r="AH504" s="2" t="inlineStr">
        <is>
          <t>telefonihäkker</t>
        </is>
      </c>
      <c r="AI504" s="2" t="inlineStr">
        <is>
          <t>3</t>
        </is>
      </c>
      <c r="AJ504" s="2" t="inlineStr">
        <is>
          <t/>
        </is>
      </c>
      <c r="AK504" t="inlineStr">
        <is>
          <t>isik, kes kasutab telefonisüsteemi ebaseaduslikult</t>
        </is>
      </c>
      <c r="AL504" s="2" t="inlineStr">
        <is>
          <t>friikkaaja|
puhelinhakkeri</t>
        </is>
      </c>
      <c r="AM504" s="2" t="inlineStr">
        <is>
          <t>3|
3</t>
        </is>
      </c>
      <c r="AN504" s="2" t="inlineStr">
        <is>
          <t xml:space="preserve">|
</t>
        </is>
      </c>
      <c r="AO504" t="inlineStr">
        <is>
          <t/>
        </is>
      </c>
      <c r="AP504" s="2" t="inlineStr">
        <is>
          <t>pirate téléphonique|
spécialiste du piratage téléphonique|
pirate du téléphone</t>
        </is>
      </c>
      <c r="AQ504" s="2" t="inlineStr">
        <is>
          <t>3|
2|
3</t>
        </is>
      </c>
      <c r="AR504" s="2" t="inlineStr">
        <is>
          <t xml:space="preserve">|
|
</t>
        </is>
      </c>
      <c r="AS504" t="inlineStr">
        <is>
          <t>individu pratiquant le piratage téléphonique</t>
        </is>
      </c>
      <c r="AT504" s="2" t="inlineStr">
        <is>
          <t>teileabhradaí</t>
        </is>
      </c>
      <c r="AU504" s="2" t="inlineStr">
        <is>
          <t>3</t>
        </is>
      </c>
      <c r="AV504" s="2" t="inlineStr">
        <is>
          <t/>
        </is>
      </c>
      <c r="AW504" t="inlineStr">
        <is>
          <t/>
        </is>
      </c>
      <c r="AX504" s="2" t="inlineStr">
        <is>
          <t>friker</t>
        </is>
      </c>
      <c r="AY504" s="2" t="inlineStr">
        <is>
          <t>3</t>
        </is>
      </c>
      <c r="AZ504" s="2" t="inlineStr">
        <is>
          <t/>
        </is>
      </c>
      <c r="BA504" t="inlineStr">
        <is>
          <t/>
        </is>
      </c>
      <c r="BB504" s="2" t="inlineStr">
        <is>
          <t>telefonhekker</t>
        </is>
      </c>
      <c r="BC504" s="2" t="inlineStr">
        <is>
          <t>3</t>
        </is>
      </c>
      <c r="BD504" s="2" t="inlineStr">
        <is>
          <t/>
        </is>
      </c>
      <c r="BE504" t="inlineStr">
        <is>
          <t>telefonrendszert feltörő, manipuláló behatoló</t>
        </is>
      </c>
      <c r="BF504" s="2" t="inlineStr">
        <is>
          <t>phreak|
phreaker</t>
        </is>
      </c>
      <c r="BG504" s="2" t="inlineStr">
        <is>
          <t>3|
3</t>
        </is>
      </c>
      <c r="BH504" s="2" t="inlineStr">
        <is>
          <t xml:space="preserve">|
</t>
        </is>
      </c>
      <c r="BI504" t="inlineStr">
        <is>
          <t>hacker dei dispositivi mobili che si avvalgono di diversi metodi per l'accesso ai telefoni cellulari personali e per l'intercettazione di messaggi di segreteria, telefonate, messaggi di testo o persino il controllo di microfono e telecamera dei cellulari, senza il permesso o la consapevolezza dell'utente</t>
        </is>
      </c>
      <c r="BJ504" s="2" t="inlineStr">
        <is>
          <t>įsilaužėlis į telekomunikacijų sistemas|
įsilaužėlis į telefono ryšio sistemas</t>
        </is>
      </c>
      <c r="BK504" s="2" t="inlineStr">
        <is>
          <t>2|
3</t>
        </is>
      </c>
      <c r="BL504" s="2" t="inlineStr">
        <is>
          <t>|
preferred</t>
        </is>
      </c>
      <c r="BM504" t="inlineStr">
        <is>
          <t>asmuo, kuris neteisėtai įsilaužia į telefono tinklą siekdamas nemokamai skambinti į užsienį arba slapta klausytis pokalbių</t>
        </is>
      </c>
      <c r="BN504" s="2" t="inlineStr">
        <is>
          <t>telekomunikācijas sistēmu hakeris</t>
        </is>
      </c>
      <c r="BO504" s="2" t="inlineStr">
        <is>
          <t>2</t>
        </is>
      </c>
      <c r="BP504" s="2" t="inlineStr">
        <is>
          <t/>
        </is>
      </c>
      <c r="BQ504" t="inlineStr">
        <is>
          <t/>
        </is>
      </c>
      <c r="BR504" s="2" t="inlineStr">
        <is>
          <t>phreak|
phreaker</t>
        </is>
      </c>
      <c r="BS504" s="2" t="inlineStr">
        <is>
          <t>3|
3</t>
        </is>
      </c>
      <c r="BT504" s="2" t="inlineStr">
        <is>
          <t xml:space="preserve">|
</t>
        </is>
      </c>
      <c r="BU504" t="inlineStr">
        <is>
          <t>wieħed li jikseb aċċess illegali f'sistema tat-telefowns</t>
        </is>
      </c>
      <c r="BV504" s="2" t="inlineStr">
        <is>
          <t>telefoonkraker|
phreaker|
phreak</t>
        </is>
      </c>
      <c r="BW504" s="2" t="inlineStr">
        <is>
          <t>2|
3|
3</t>
        </is>
      </c>
      <c r="BX504" s="2" t="inlineStr">
        <is>
          <t xml:space="preserve">|
|
</t>
        </is>
      </c>
      <c r="BY504" t="inlineStr">
        <is>
          <t>persoon die zich bezighoudt met het kraken van telefoonsystemen</t>
        </is>
      </c>
      <c r="BZ504" s="2" t="inlineStr">
        <is>
          <t>hacker telefoniczny|
phreaker</t>
        </is>
      </c>
      <c r="CA504" s="2" t="inlineStr">
        <is>
          <t>3|
3</t>
        </is>
      </c>
      <c r="CB504" s="2" t="inlineStr">
        <is>
          <t xml:space="preserve">|
</t>
        </is>
      </c>
      <c r="CC504" t="inlineStr">
        <is>
          <t>osoba włąmująca sie do sieci telekomunikacyjnej, aby nawiązać darmowe połączenia</t>
        </is>
      </c>
      <c r="CD504" s="2" t="inlineStr">
        <is>
          <t>pirata telefónico</t>
        </is>
      </c>
      <c r="CE504" s="2" t="inlineStr">
        <is>
          <t>3</t>
        </is>
      </c>
      <c r="CF504" s="2" t="inlineStr">
        <is>
          <t/>
        </is>
      </c>
      <c r="CG504" t="inlineStr">
        <is>
          <t>Pirata que obtém acesso ilegal ao sistema telefónico.</t>
        </is>
      </c>
      <c r="CH504" s="2" t="inlineStr">
        <is>
          <t>phreaker</t>
        </is>
      </c>
      <c r="CI504" s="2" t="inlineStr">
        <is>
          <t>3</t>
        </is>
      </c>
      <c r="CJ504" s="2" t="inlineStr">
        <is>
          <t/>
        </is>
      </c>
      <c r="CK504" t="inlineStr">
        <is>
          <t>un hacker care se concentrează pe sistemele de telefonie, intrând neautorizat pe convorbirile de interior dintr-o companie sau folosește generatoare de ton pentru a efectua convorbiri internaționale pe gratis</t>
        </is>
      </c>
      <c r="CL504" s="2" t="inlineStr">
        <is>
          <t>&lt;i&gt;phreaker&lt;/i&gt;</t>
        </is>
      </c>
      <c r="CM504" s="2" t="inlineStr">
        <is>
          <t>3</t>
        </is>
      </c>
      <c r="CN504" s="2" t="inlineStr">
        <is>
          <t/>
        </is>
      </c>
      <c r="CO504" t="inlineStr">
        <is>
          <t>osoba nezákonne vnikajúca do telefónnych sietí</t>
        </is>
      </c>
      <c r="CP504" s="2" t="inlineStr">
        <is>
          <t>telefrik|
telefonski frik</t>
        </is>
      </c>
      <c r="CQ504" s="2" t="inlineStr">
        <is>
          <t>3|
3</t>
        </is>
      </c>
      <c r="CR504" s="2" t="inlineStr">
        <is>
          <t xml:space="preserve">|
</t>
        </is>
      </c>
      <c r="CS504" t="inlineStr">
        <is>
          <t/>
        </is>
      </c>
      <c r="CT504" s="2" t="inlineStr">
        <is>
          <t>phreaker</t>
        </is>
      </c>
      <c r="CU504" s="2" t="inlineStr">
        <is>
          <t>3</t>
        </is>
      </c>
      <c r="CV504" s="2" t="inlineStr">
        <is>
          <t/>
        </is>
      </c>
      <c r="CW504" t="inlineStr">
        <is>
          <t>person som manipulerar telefonnätet</t>
        </is>
      </c>
    </row>
    <row r="505">
      <c r="A505" s="1" t="str">
        <f>HYPERLINK("https://iate.europa.eu/entry/result/1399417/all", "1399417")</f>
        <v>1399417</v>
      </c>
      <c r="B505" t="inlineStr">
        <is>
          <t>EDUCATION AND COMMUNICATIONS</t>
        </is>
      </c>
      <c r="C505" t="inlineStr">
        <is>
          <t>EDUCATION AND COMMUNICATIONS|information technology and data processing</t>
        </is>
      </c>
      <c r="D505" t="inlineStr">
        <is>
          <t>yes</t>
        </is>
      </c>
      <c r="E505" t="inlineStr">
        <is>
          <t/>
        </is>
      </c>
      <c r="F505" s="2" t="inlineStr">
        <is>
          <t>стеганография</t>
        </is>
      </c>
      <c r="G505" s="2" t="inlineStr">
        <is>
          <t>3</t>
        </is>
      </c>
      <c r="H505" s="2" t="inlineStr">
        <is>
          <t/>
        </is>
      </c>
      <c r="I505" t="inlineStr">
        <is>
          <t/>
        </is>
      </c>
      <c r="J505" s="2" t="inlineStr">
        <is>
          <t>steganografie</t>
        </is>
      </c>
      <c r="K505" s="2" t="inlineStr">
        <is>
          <t>2</t>
        </is>
      </c>
      <c r="L505" s="2" t="inlineStr">
        <is>
          <t/>
        </is>
      </c>
      <c r="M505" t="inlineStr">
        <is>
          <t>umění či věda o ukrývání samotné existence zprávy</t>
        </is>
      </c>
      <c r="N505" s="2" t="inlineStr">
        <is>
          <t>steganografi</t>
        </is>
      </c>
      <c r="O505" s="2" t="inlineStr">
        <is>
          <t>3</t>
        </is>
      </c>
      <c r="P505" s="2" t="inlineStr">
        <is>
          <t/>
        </is>
      </c>
      <c r="Q505" t="inlineStr">
        <is>
          <t>det at skjule eksistensen af oplysninger ved brug af f.eks. usynligt blæk, mikrofotografering af en meddelelse, så den ikke fylder mere end et punktum, og andre metoder, hvor meddelelsen er skjult i en tilsyneladende tilforladelig tekst</t>
        </is>
      </c>
      <c r="R505" s="2" t="inlineStr">
        <is>
          <t>Steganografie</t>
        </is>
      </c>
      <c r="S505" s="2" t="inlineStr">
        <is>
          <t>3</t>
        </is>
      </c>
      <c r="T505" s="2" t="inlineStr">
        <is>
          <t/>
        </is>
      </c>
      <c r="U505" t="inlineStr">
        <is>
          <t>bewährte Methode, um Informationen in scheinbar unschuldigen Medien zu verschleiern, z.b. in Bildern, Audiodateien und E-Mail, so dass nur dem berechtigten Empfänger die Existenz der Informationen auffällt</t>
        </is>
      </c>
      <c r="V505" s="2" t="inlineStr">
        <is>
          <t>στεγανογραφία</t>
        </is>
      </c>
      <c r="W505" s="2" t="inlineStr">
        <is>
          <t>3</t>
        </is>
      </c>
      <c r="X505" s="2" t="inlineStr">
        <is>
          <t/>
        </is>
      </c>
      <c r="Y505" t="inlineStr">
        <is>
          <t/>
        </is>
      </c>
      <c r="Z505" s="2" t="inlineStr">
        <is>
          <t>steganography</t>
        </is>
      </c>
      <c r="AA505" s="2" t="inlineStr">
        <is>
          <t>3</t>
        </is>
      </c>
      <c r="AB505" s="2" t="inlineStr">
        <is>
          <t/>
        </is>
      </c>
      <c r="AC505" t="inlineStr">
        <is>
          <t>practice of hiding messages or data in otherwise innocuous media, such as images, audio files and emails, so that only the intended recipient knows of their existence</t>
        </is>
      </c>
      <c r="AD505" s="2" t="inlineStr">
        <is>
          <t>esteganografía</t>
        </is>
      </c>
      <c r="AE505" s="2" t="inlineStr">
        <is>
          <t>3</t>
        </is>
      </c>
      <c r="AF505" s="2" t="inlineStr">
        <is>
          <t/>
        </is>
      </c>
      <c r="AG505" t="inlineStr">
        <is>
          <t>Técnica que consiste en ocultar un mensaje u objeto, dentro de otro, llamado portador, de modo que no se perciba la existencia del mensaje que se quiere ocultar.</t>
        </is>
      </c>
      <c r="AH505" s="2" t="inlineStr">
        <is>
          <t>steganograafia</t>
        </is>
      </c>
      <c r="AI505" s="2" t="inlineStr">
        <is>
          <t>3</t>
        </is>
      </c>
      <c r="AJ505" s="2" t="inlineStr">
        <is>
          <t/>
        </is>
      </c>
      <c r="AK505" t="inlineStr">
        <is>
          <t>distsipliin, mis käsitleb andmete peitmist 
&lt;div&gt;
 - avatud andmete sisse , näiteks pildi pikselite madalaimatesse bittidesse&lt;/div&gt;</t>
        </is>
      </c>
      <c r="AL505" s="2" t="inlineStr">
        <is>
          <t>steganografia|
piilokirjoitus</t>
        </is>
      </c>
      <c r="AM505" s="2" t="inlineStr">
        <is>
          <t>3|
3</t>
        </is>
      </c>
      <c r="AN505" s="2" t="inlineStr">
        <is>
          <t xml:space="preserve">|
</t>
        </is>
      </c>
      <c r="AO505" t="inlineStr">
        <is>
          <t>salauksen tekniikka, jolla tiedon tai viestin olemassaolo pyritään kätkemään</t>
        </is>
      </c>
      <c r="AP505" s="2" t="inlineStr">
        <is>
          <t>stéganographie</t>
        </is>
      </c>
      <c r="AQ505" s="2" t="inlineStr">
        <is>
          <t>3</t>
        </is>
      </c>
      <c r="AR505" s="2" t="inlineStr">
        <is>
          <t/>
        </is>
      </c>
      <c r="AS505" t="inlineStr">
        <is>
          <t>ensemble de techniques permettant de transmettre une information en la dissimulant au sein d'une autre information (photo, vidéo, texte, etc.) sans rapport avec la première et le plus souvent anodine, essentiellement à l'aide de logiciels spécialisés</t>
        </is>
      </c>
      <c r="AT505" s="2" t="inlineStr">
        <is>
          <t>steigeanagrafaíocht</t>
        </is>
      </c>
      <c r="AU505" s="2" t="inlineStr">
        <is>
          <t>3</t>
        </is>
      </c>
      <c r="AV505" s="2" t="inlineStr">
        <is>
          <t/>
        </is>
      </c>
      <c r="AW505" t="inlineStr">
        <is>
          <t/>
        </is>
      </c>
      <c r="AX505" s="2" t="inlineStr">
        <is>
          <t>steganografija</t>
        </is>
      </c>
      <c r="AY505" s="2" t="inlineStr">
        <is>
          <t>3</t>
        </is>
      </c>
      <c r="AZ505" s="2" t="inlineStr">
        <is>
          <t/>
        </is>
      </c>
      <c r="BA505" t="inlineStr">
        <is>
          <t/>
        </is>
      </c>
      <c r="BB505" s="2" t="inlineStr">
        <is>
          <t>szteganográfia</t>
        </is>
      </c>
      <c r="BC505" s="2" t="inlineStr">
        <is>
          <t>4</t>
        </is>
      </c>
      <c r="BD505" s="2" t="inlineStr">
        <is>
          <t/>
        </is>
      </c>
      <c r="BE505" t="inlineStr">
        <is>
          <t>bizonyos üzenetek elrejtésével foglalkozó tudományág, ahol a kriptográfiával ellentétben nem az üzenet tartalmát, hanem az üzenetküldés tényét titkolják</t>
        </is>
      </c>
      <c r="BF505" s="2" t="inlineStr">
        <is>
          <t>steganografia</t>
        </is>
      </c>
      <c r="BG505" s="2" t="inlineStr">
        <is>
          <t>3</t>
        </is>
      </c>
      <c r="BH505" s="2" t="inlineStr">
        <is>
          <t/>
        </is>
      </c>
      <c r="BI505" t="inlineStr">
        <is>
          <t>sistema che consente di occultare un messaggio all'interno doi un elemento, che nel mondo informatico può essere un file immagine, un file audio, un video, ecc</t>
        </is>
      </c>
      <c r="BJ505" s="2" t="inlineStr">
        <is>
          <t>steganografija</t>
        </is>
      </c>
      <c r="BK505" s="2" t="inlineStr">
        <is>
          <t>3</t>
        </is>
      </c>
      <c r="BL505" s="2" t="inlineStr">
        <is>
          <t/>
        </is>
      </c>
      <c r="BM505" t="inlineStr">
        <is>
          <t>skaitmeninė pranešimų slėpimo vaizduose technologija</t>
        </is>
      </c>
      <c r="BN505" s="2" t="inlineStr">
        <is>
          <t>steganogrāfija</t>
        </is>
      </c>
      <c r="BO505" s="2" t="inlineStr">
        <is>
          <t>3</t>
        </is>
      </c>
      <c r="BP505" s="2" t="inlineStr">
        <is>
          <t/>
        </is>
      </c>
      <c r="BQ505" t="inlineStr">
        <is>
          <t/>
        </is>
      </c>
      <c r="BR505" s="2" t="inlineStr">
        <is>
          <t>steganografija</t>
        </is>
      </c>
      <c r="BS505" s="2" t="inlineStr">
        <is>
          <t>3</t>
        </is>
      </c>
      <c r="BT505" s="2" t="inlineStr">
        <is>
          <t/>
        </is>
      </c>
      <c r="BU505" t="inlineStr">
        <is>
          <t>il-prattika tal-ħabi ta' messaġġi jew 
&lt;i&gt;data &lt;/i&gt;f'media li normalment tkun innokwa, bħal immaġnijiet, files awdjo u emails, sabiex ikun jaf bihom biss ir-reċipjent intenzjonat</t>
        </is>
      </c>
      <c r="BV505" s="2" t="inlineStr">
        <is>
          <t>steganografie</t>
        </is>
      </c>
      <c r="BW505" s="2" t="inlineStr">
        <is>
          <t>3</t>
        </is>
      </c>
      <c r="BX505" s="2" t="inlineStr">
        <is>
          <t/>
        </is>
      </c>
      <c r="BY505" t="inlineStr">
        <is>
          <t>techniek waarbij informatie wordt verborgen in een onschuldig ogend bestand, zoals een e-mail, geluidsfragment of afbeelding, zodat enkel de beoogde ontvanger weet dat het bestand een verborgen boodschap bevat</t>
        </is>
      </c>
      <c r="BZ505" s="2" t="inlineStr">
        <is>
          <t>steganografia</t>
        </is>
      </c>
      <c r="CA505" s="2" t="inlineStr">
        <is>
          <t>3</t>
        </is>
      </c>
      <c r="CB505" s="2" t="inlineStr">
        <is>
          <t/>
        </is>
      </c>
      <c r="CC505" t="inlineStr">
        <is>
          <t>zespół metod służących do bezpiecznego przesyłania informacji w sposób ukrywający sam fakt ich istnienia; polega na ukrywaniu istotnych informacji w neutralnym tle, zwykle poprzez umieszczenie ich wewnątrz niewinnie wyglądającej wiadomości (np. ogłoszenia w gazecie)</t>
        </is>
      </c>
      <c r="CD505" s="2" t="inlineStr">
        <is>
          <t>esteganografia</t>
        </is>
      </c>
      <c r="CE505" s="2" t="inlineStr">
        <is>
          <t>3</t>
        </is>
      </c>
      <c r="CF505" s="2" t="inlineStr">
        <is>
          <t/>
        </is>
      </c>
      <c r="CG505" t="inlineStr">
        <is>
          <t>Métodos de escrita oculta, em cifra ou em sinais convencionais.</t>
        </is>
      </c>
      <c r="CH505" s="2" t="inlineStr">
        <is>
          <t>steganografie</t>
        </is>
      </c>
      <c r="CI505" s="2" t="inlineStr">
        <is>
          <t>3</t>
        </is>
      </c>
      <c r="CJ505" s="2" t="inlineStr">
        <is>
          <t/>
        </is>
      </c>
      <c r="CK505" t="inlineStr">
        <is>
          <t>&lt;div&gt;
 tehnica ascunderii mesajelor secrete în alte mesaje, în aşa fel încât existența mesajelor secrete să fie invizibilă&lt;/div&gt;</t>
        </is>
      </c>
      <c r="CL505" s="2" t="inlineStr">
        <is>
          <t>steganografia</t>
        </is>
      </c>
      <c r="CM505" s="2" t="inlineStr">
        <is>
          <t>3</t>
        </is>
      </c>
      <c r="CN505" s="2" t="inlineStr">
        <is>
          <t/>
        </is>
      </c>
      <c r="CO505" t="inlineStr">
        <is>
          <t>ukrytie tajnej správy v bežnej správe a jej vyňatie v cieľovom mieste</t>
        </is>
      </c>
      <c r="CP505" s="2" t="inlineStr">
        <is>
          <t>steganografija</t>
        </is>
      </c>
      <c r="CQ505" s="2" t="inlineStr">
        <is>
          <t>3</t>
        </is>
      </c>
      <c r="CR505" s="2" t="inlineStr">
        <is>
          <t/>
        </is>
      </c>
      <c r="CS505" t="inlineStr">
        <is>
          <t/>
        </is>
      </c>
      <c r="CT505" s="2" t="inlineStr">
        <is>
          <t>steganografi</t>
        </is>
      </c>
      <c r="CU505" s="2" t="inlineStr">
        <is>
          <t>3</t>
        </is>
      </c>
      <c r="CV505" s="2" t="inlineStr">
        <is>
          <t/>
        </is>
      </c>
      <c r="CW505" t="inlineStr">
        <is>
          <t>gömmande av hemliga meddelanden i något till synes oskyld­igt</t>
        </is>
      </c>
    </row>
    <row r="506">
      <c r="A506" s="1" t="str">
        <f>HYPERLINK("https://iate.europa.eu/entry/result/3503092/all", "3503092")</f>
        <v>3503092</v>
      </c>
      <c r="B506" t="inlineStr">
        <is>
          <t>LAW;EDUCATION AND COMMUNICATIONS</t>
        </is>
      </c>
      <c r="C506" t="inlineStr">
        <is>
          <t>LAW|criminal law;EDUCATION AND COMMUNICATIONS|information technology and data processing</t>
        </is>
      </c>
      <c r="D506" t="inlineStr">
        <is>
          <t>yes</t>
        </is>
      </c>
      <c r="E506" t="inlineStr">
        <is>
          <t/>
        </is>
      </c>
      <c r="F506" s="2" t="inlineStr">
        <is>
          <t>вишинг</t>
        </is>
      </c>
      <c r="G506" s="2" t="inlineStr">
        <is>
          <t>3</t>
        </is>
      </c>
      <c r="H506" s="2" t="inlineStr">
        <is>
          <t/>
        </is>
      </c>
      <c r="I506" t="inlineStr">
        <is>
          <t>телефонна измама, при която измамниците се опитват да накарат жертвата да разкрие лична,финансова или свързана със сигурността информация или да им преведе пари</t>
        </is>
      </c>
      <c r="J506" s="2" t="inlineStr">
        <is>
          <t>&lt;i&gt;vishing&lt;/i&gt;|
&lt;i&gt;phishing&lt;/i&gt; prostřednictvím VoIP|
hlasový &lt;i&gt;phishing&lt;/i&gt;</t>
        </is>
      </c>
      <c r="K506" s="2" t="inlineStr">
        <is>
          <t>3|
3|
3</t>
        </is>
      </c>
      <c r="L506" s="2" t="inlineStr">
        <is>
          <t xml:space="preserve">|
|
</t>
        </is>
      </c>
      <c r="M506" t="inlineStr">
        <is>
          <t>pokus o podvod prostřednictvím telefonního hovoru, při kterém se podvodníci snaží získat od oběti finanční nebo bezpečnostní informace nebo ji přimět, aby jim převedla peníze</t>
        </is>
      </c>
      <c r="N506" s="2" t="inlineStr">
        <is>
          <t>vishing</t>
        </is>
      </c>
      <c r="O506" s="2" t="inlineStr">
        <is>
          <t>3</t>
        </is>
      </c>
      <c r="P506" s="2" t="inlineStr">
        <is>
          <t/>
        </is>
      </c>
      <c r="Q506" t="inlineStr">
        <is>
          <t>form for telefonsvindel, hvor IT-kriminelle benytter telefonopkald eller automatiserede opkaldssystemer til at få brugere til at afgive personlige oplysninger</t>
        </is>
      </c>
      <c r="R506" s="2" t="inlineStr">
        <is>
          <t>Vishing</t>
        </is>
      </c>
      <c r="S506" s="2" t="inlineStr">
        <is>
          <t>2</t>
        </is>
      </c>
      <c r="T506" s="2" t="inlineStr">
        <is>
          <t/>
        </is>
      </c>
      <c r="U506" t="inlineStr">
        <is>
          <t>Betrugsmasche von Datendieben, bei der die Opfer über das Internet angerufen und aufgefordert werden, persönliche Daten wie PIN- oder TAN- Codes über die Telefontastatur einzugeben</t>
        </is>
      </c>
      <c r="V506" s="2" t="inlineStr">
        <is>
          <t>φωνητικό ψάρεμα|
φωνοψάρεμα|
"ψάρεμα" μέσω τηλεφωνικών κλήσεων</t>
        </is>
      </c>
      <c r="W506" s="2" t="inlineStr">
        <is>
          <t>3|
3|
3</t>
        </is>
      </c>
      <c r="X506" s="2" t="inlineStr">
        <is>
          <t xml:space="preserve">|
|
</t>
        </is>
      </c>
      <c r="Y506" t="inlineStr">
        <is>
          <t/>
        </is>
      </c>
      <c r="Z506" s="2" t="inlineStr">
        <is>
          <t>vishing|
voice phishing|
VoIP phishing</t>
        </is>
      </c>
      <c r="AA506" s="2" t="inlineStr">
        <is>
          <t>3|
3|
3</t>
        </is>
      </c>
      <c r="AB506" s="2" t="inlineStr">
        <is>
          <t xml:space="preserve">|
|
</t>
        </is>
      </c>
      <c r="AC506" t="inlineStr">
        <is>
          <t>form of criminal phone fraud, using social engineering over the telephone system to gain access to private personal and financial information for the purpose of financial reward</t>
        </is>
      </c>
      <c r="AD506" s="2" t="inlineStr">
        <is>
          <t>&lt;i&gt;vishing&lt;/i&gt;|
&lt;i&gt;phishing&lt;/i&gt; de voz</t>
        </is>
      </c>
      <c r="AE506" s="2" t="inlineStr">
        <is>
          <t>3|
3</t>
        </is>
      </c>
      <c r="AF506" s="2" t="inlineStr">
        <is>
          <t xml:space="preserve">|
</t>
        </is>
      </c>
      <c r="AG506" t="inlineStr">
        <is>
          <t>Fraude informático en el que la víctima recibe un correo electrónico proveniente de una entidad supuestamente legítima, en el que se le ofrece un número de teléfono de atención gratuito con el que debe comunicarse. Una vez realizada la llamada, una grabación pide datos de su tarjeta y las claves de la misma.</t>
        </is>
      </c>
      <c r="AH506" s="2" t="inlineStr">
        <is>
          <t>telefonkalastus</t>
        </is>
      </c>
      <c r="AI506" s="2" t="inlineStr">
        <is>
          <t>3</t>
        </is>
      </c>
      <c r="AJ506" s="2" t="inlineStr">
        <is>
          <t/>
        </is>
      </c>
      <c r="AK506" t="inlineStr">
        <is>
          <t>kalastus telefoni (VoIP ) teel, põhineb 
&lt;div&gt;
 - suhtlusosavusel ja &lt;/div&gt; 
&lt;div&gt;
 - helistaja väljaselgitamise raskustel nüüdissides&lt;/div&gt;</t>
        </is>
      </c>
      <c r="AL506" s="2" t="inlineStr">
        <is>
          <t>soittopyyntöurkinta|
puhelinurkinta</t>
        </is>
      </c>
      <c r="AM506" s="2" t="inlineStr">
        <is>
          <t>3|
3</t>
        </is>
      </c>
      <c r="AN506" s="2" t="inlineStr">
        <is>
          <t xml:space="preserve">|
</t>
        </is>
      </c>
      <c r="AO506" t="inlineStr">
        <is>
          <t>sähköpostitse tapahtuva verkkourkinta, jossa käyttäjää pyydetään usein tietoturvaongelman varjolla soittamaan annettuun numeroon ja antamaan luottamuksellisia tietoja puhelimitse</t>
        </is>
      </c>
      <c r="AP506" s="2" t="inlineStr">
        <is>
          <t>vishing|
hameçonnage vocal</t>
        </is>
      </c>
      <c r="AQ506" s="2" t="inlineStr">
        <is>
          <t>3|
3</t>
        </is>
      </c>
      <c r="AR506" s="2" t="inlineStr">
        <is>
          <t xml:space="preserve">admitted|
</t>
        </is>
      </c>
      <c r="AS506" t="inlineStr">
        <is>
          <t>fraude par téléphone qui s'appuie sur des techniques d'ingénierie sociale pour obtenir des informations confidentielles, souvent financières, de consommateurs ou de collaborateurs d'entreprise</t>
        </is>
      </c>
      <c r="AT506" s="2" t="inlineStr">
        <is>
          <t>glaoscaireacht</t>
        </is>
      </c>
      <c r="AU506" s="2" t="inlineStr">
        <is>
          <t>3</t>
        </is>
      </c>
      <c r="AV506" s="2" t="inlineStr">
        <is>
          <t/>
        </is>
      </c>
      <c r="AW506" t="inlineStr">
        <is>
          <t/>
        </is>
      </c>
      <c r="AX506" s="2" t="inlineStr">
        <is>
          <t>krađa identiteta putem telefonskog poziva|
&lt;i&gt;vishing&lt;/i&gt;</t>
        </is>
      </c>
      <c r="AY506" s="2" t="inlineStr">
        <is>
          <t>2|
3</t>
        </is>
      </c>
      <c r="AZ506" s="2" t="inlineStr">
        <is>
          <t xml:space="preserve">|
</t>
        </is>
      </c>
      <c r="BA506" t="inlineStr">
        <is>
          <t/>
        </is>
      </c>
      <c r="BB506" s="2" t="inlineStr">
        <is>
          <t>telefonos adathalászat|
vishing</t>
        </is>
      </c>
      <c r="BC506" s="2" t="inlineStr">
        <is>
          <t>3|
3</t>
        </is>
      </c>
      <c r="BD506" s="2" t="inlineStr">
        <is>
          <t xml:space="preserve">preferred|
</t>
        </is>
      </c>
      <c r="BE506" t="inlineStr">
        <is>
          <t>a bankoknál vagy távközlési szolgáltatóknál megszokott interaktív rendszer működését utánzó adatlopási technika, amelynél a támadó telefonon gyűjt információt a célszemélyről</t>
        </is>
      </c>
      <c r="BF506" s="2" t="inlineStr">
        <is>
          <t>phishing telefonico|
vishing</t>
        </is>
      </c>
      <c r="BG506" s="2" t="inlineStr">
        <is>
          <t>3|
3</t>
        </is>
      </c>
      <c r="BH506" s="2" t="inlineStr">
        <is>
          <t xml:space="preserve">|
</t>
        </is>
      </c>
      <c r="BI506" t="inlineStr">
        <is>
          <t>Neologismo che deriva dalla contrazione di “voice" e "phishing” &lt;a href="/entry/result/933881/all" id="ENTRY_TO_ENTRY_CONVERTER" target="_blank"&gt;IATE:933881&lt;/a&gt; e indica il tentativo di indurre la vittima a rivolgersi a un presunto call center del proprio istituto bancario per riattivare un conto corrente bloccato dall’istituto stesso in seguito ad attività sospette. A differenza del phishing, che usa e-mail in cui si invita l’utente a cliccare su un link, il vishing avviene sui cellulari, ai quali viene mandato un SMS.</t>
        </is>
      </c>
      <c r="BJ506" s="2" t="inlineStr">
        <is>
          <t>duomenų vagystė telefonu|
duomenų viliojimas telefonu</t>
        </is>
      </c>
      <c r="BK506" s="2" t="inlineStr">
        <is>
          <t>2|
3</t>
        </is>
      </c>
      <c r="BL506" s="2" t="inlineStr">
        <is>
          <t>|
preferred</t>
        </is>
      </c>
      <c r="BM506" t="inlineStr">
        <is>
          <t>duomenų viliojimas naudojantis telefoniniu ryšiu, kai bendraujama balsu</t>
        </is>
      </c>
      <c r="BN506" s="2" t="inlineStr">
        <is>
          <t>bikšķerēšana</t>
        </is>
      </c>
      <c r="BO506" s="2" t="inlineStr">
        <is>
          <t>2</t>
        </is>
      </c>
      <c r="BP506" s="2" t="inlineStr">
        <is>
          <t/>
        </is>
      </c>
      <c r="BQ506" t="inlineStr">
        <is>
          <t/>
        </is>
      </c>
      <c r="BR506" s="2" t="inlineStr">
        <is>
          <t>vishing|
vishing bil-vuċi|
vishing bil-VoIP</t>
        </is>
      </c>
      <c r="BS506" s="2" t="inlineStr">
        <is>
          <t>3|
3|
3</t>
        </is>
      </c>
      <c r="BT506" s="2" t="inlineStr">
        <is>
          <t xml:space="preserve">|
|
</t>
        </is>
      </c>
      <c r="BU506" t="inlineStr">
        <is>
          <t>forma ta' frodi kriminali bit-telefown, bl-użu ta' inġinerija soċjali fuq is-sistema tat-telefown biex jinkiseb aċċess għal informazzjoni privata personali u finanzjarja għal skop ta' rikompensa finanzjarja</t>
        </is>
      </c>
      <c r="BV506" s="2" t="inlineStr">
        <is>
          <t>VoIP-phishing|
voice phishing|
vishing</t>
        </is>
      </c>
      <c r="BW506" s="2" t="inlineStr">
        <is>
          <t>3|
3|
3</t>
        </is>
      </c>
      <c r="BX506" s="2" t="inlineStr">
        <is>
          <t xml:space="preserve">|
|
</t>
        </is>
      </c>
      <c r="BY506" t="inlineStr">
        <is>
          <t>Techniek van internetcriminaliteit die voortbouwt op phishing en waarbij mensen (in een e-mail of telefonisch) wordt gevraagd om telefonisch hun identiteits- en bankgegevens door te geven. Dat laatste gebeurt via een telefonische VoIP-account, een systeem waarbij de traceerbaarheid kan worden omzeild en misbruik en manipulatie van gegevens mogelijk is.</t>
        </is>
      </c>
      <c r="BZ506" s="2" t="inlineStr">
        <is>
          <t>vishing</t>
        </is>
      </c>
      <c r="CA506" s="2" t="inlineStr">
        <is>
          <t>3</t>
        </is>
      </c>
      <c r="CB506" s="2" t="inlineStr">
        <is>
          <t/>
        </is>
      </c>
      <c r="CC506" t="inlineStr">
        <is>
          <t>vishing to metoda oszustwa mająca swoje podstawy w phishingu, polegająca na wykorzystaniu telefonu lub VoIP (narzędzia Voice over IP) do wyłudzenia danych</t>
        </is>
      </c>
      <c r="CD506" s="2" t="inlineStr">
        <is>
          <t>ciberiscagem por voz|
ciberiscagem por telefone</t>
        </is>
      </c>
      <c r="CE506" s="2" t="inlineStr">
        <is>
          <t>3|
3</t>
        </is>
      </c>
      <c r="CF506" s="2" t="inlineStr">
        <is>
          <t xml:space="preserve">|
</t>
        </is>
      </c>
      <c r="CG506" t="inlineStr">
        <is>
          <t>Prática criminosa que utiliza engenharia social através da rede pública de telefonia comutada com o objetivo de obter vantagens ilícitas como, por exemplo, realizar compras ou saques em nome da vítima.</t>
        </is>
      </c>
      <c r="CH506" s="2" t="inlineStr">
        <is>
          <t>vishing</t>
        </is>
      </c>
      <c r="CI506" s="2" t="inlineStr">
        <is>
          <t>3</t>
        </is>
      </c>
      <c r="CJ506" s="2" t="inlineStr">
        <is>
          <t/>
        </is>
      </c>
      <c r="CK506" t="inlineStr">
        <is>
          <t>atac informatic de tip inginerie socială, similar SMiShing-ului, diferența fiind aceea că victima este abordată sau ademenită să furnizeze informații prin intermediul serviciului de mesagerie vocală</t>
        </is>
      </c>
      <c r="CL506" s="2" t="inlineStr">
        <is>
          <t>hlasový &lt;i&gt;phishing&lt;/i&gt;|
&lt;i&gt;voice&lt;/i&gt;&lt;i&gt; phishing&lt;/i&gt;|
VoIP&lt;i&gt; phishing&lt;/i&gt;|
&lt;i&gt; vishing &lt;/i&gt;</t>
        </is>
      </c>
      <c r="CM506" s="2" t="inlineStr">
        <is>
          <t>3|
3|
3|
3</t>
        </is>
      </c>
      <c r="CN506" s="2" t="inlineStr">
        <is>
          <t xml:space="preserve">|
|
|
</t>
        </is>
      </c>
      <c r="CO506" t="inlineStr">
        <is>
          <t>podvodný postup s využitím telefonického rozhovoru, pomocou ktorého sa útočník snaží od klienta získať citlivé údaje</t>
        </is>
      </c>
      <c r="CP506" s="2" t="inlineStr">
        <is>
          <t>govorno ribarjenje</t>
        </is>
      </c>
      <c r="CQ506" s="2" t="inlineStr">
        <is>
          <t>3</t>
        </is>
      </c>
      <c r="CR506" s="2" t="inlineStr">
        <is>
          <t/>
        </is>
      </c>
      <c r="CS506" t="inlineStr">
        <is>
          <t/>
        </is>
      </c>
      <c r="CT506" s="2" t="inlineStr">
        <is>
          <t>telefonfiske|
vishing</t>
        </is>
      </c>
      <c r="CU506" s="2" t="inlineStr">
        <is>
          <t>3|
3</t>
        </is>
      </c>
      <c r="CV506" s="2" t="inlineStr">
        <is>
          <t xml:space="preserve">|
</t>
        </is>
      </c>
      <c r="CW506" t="inlineStr">
        <is>
          <t>metod för it-brottslighet, där bedragare lurar personer att via telefonen lämna ut känslig information, t.ex. bankkoder och lösenord</t>
        </is>
      </c>
    </row>
    <row r="507">
      <c r="A507" s="1" t="str">
        <f>HYPERLINK("https://iate.europa.eu/entry/result/3536980/all", "3536980")</f>
        <v>3536980</v>
      </c>
      <c r="B507" t="inlineStr">
        <is>
          <t>EDUCATION AND COMMUNICATIONS;POLITICS;SOCIAL QUESTIONS;LAW</t>
        </is>
      </c>
      <c r="C507" t="inlineStr">
        <is>
          <t>EDUCATION AND COMMUNICATIONS|information technology and data processing|data-processing law|computer crime;POLITICS|politics and public safety;EDUCATION AND COMMUNICATIONS|communications|communications systems;SOCIAL QUESTIONS|social affairs|social problem;LAW|criminal law|offence|crime against property|fraud</t>
        </is>
      </c>
      <c r="D507" t="inlineStr">
        <is>
          <t>yes</t>
        </is>
      </c>
      <c r="E507" t="inlineStr">
        <is>
          <t/>
        </is>
      </c>
      <c r="F507" s="2" t="inlineStr">
        <is>
          <t>насочен фишинг</t>
        </is>
      </c>
      <c r="G507" s="2" t="inlineStr">
        <is>
          <t>3</t>
        </is>
      </c>
      <c r="H507" s="2" t="inlineStr">
        <is>
          <t/>
        </is>
      </c>
      <c r="I507" t="inlineStr">
        <is>
          <t>електронно съобщение, насочено към отделен индивид, организация или фирма</t>
        </is>
      </c>
      <c r="J507" s="2" t="inlineStr">
        <is>
          <t>cílený &lt;i&gt;phishing&lt;/i&gt;|
&lt;i&gt;spear phishing&lt;/i&gt;</t>
        </is>
      </c>
      <c r="K507" s="2" t="inlineStr">
        <is>
          <t>3|
3</t>
        </is>
      </c>
      <c r="L507" s="2" t="inlineStr">
        <is>
          <t xml:space="preserve">|
</t>
        </is>
      </c>
      <c r="M507" t="inlineStr">
        <is>
          <t>sofistikovanější 
&lt;i&gt;phishing&lt;/i&gt; [ &lt;a href="/entry/result/933881/all" id="ENTRY_TO_ENTRY_CONVERTER" target="_blank"&gt;IATE:933881&lt;/a&gt; ], který využívá předem získané informace o oběti</t>
        </is>
      </c>
      <c r="N507" s="2" t="inlineStr">
        <is>
          <t>spear phishing</t>
        </is>
      </c>
      <c r="O507" s="2" t="inlineStr">
        <is>
          <t>3</t>
        </is>
      </c>
      <c r="P507" s="2" t="inlineStr">
        <is>
          <t/>
        </is>
      </c>
      <c r="Q507" t="inlineStr">
        <is>
          <t>svindelnummer, der distribueres via e-mail eller elektroniske kommunikationstjenester og rettes mod en bestemt person, organisation eller virksomhed</t>
        </is>
      </c>
      <c r="R507" s="2" t="inlineStr">
        <is>
          <t>Spear-Phishing</t>
        </is>
      </c>
      <c r="S507" s="2" t="inlineStr">
        <is>
          <t>3</t>
        </is>
      </c>
      <c r="T507" s="2" t="inlineStr">
        <is>
          <t/>
        </is>
      </c>
      <c r="U507" t="inlineStr">
        <is>
          <t>Betrugsmasche per elektronischer Kommunikation, die auf bestimmte Personen, Organisationen oder Unternehmen abzielt</t>
        </is>
      </c>
      <c r="V507" s="2" t="inlineStr">
        <is>
          <t>στοχευμένο ηλεκτρονικό ψάρεμα|
ηλεκτρονικό ψάρεμα τύπου spear</t>
        </is>
      </c>
      <c r="W507" s="2" t="inlineStr">
        <is>
          <t>3|
3</t>
        </is>
      </c>
      <c r="X507" s="2" t="inlineStr">
        <is>
          <t xml:space="preserve">preferred|
</t>
        </is>
      </c>
      <c r="Y507" t="inlineStr">
        <is>
          <t/>
        </is>
      </c>
      <c r="Z507" s="2" t="inlineStr">
        <is>
          <t>spearphishing|
spear phishing</t>
        </is>
      </c>
      <c r="AA507" s="2" t="inlineStr">
        <is>
          <t>1|
3</t>
        </is>
      </c>
      <c r="AB507" s="2" t="inlineStr">
        <is>
          <t xml:space="preserve">|
</t>
        </is>
      </c>
      <c r="AC507" t="inlineStr">
        <is>
          <t>highly targeted 
&lt;a href="https://iate.europa.eu/entry/result/933881/en" target="_blank"&gt;phishing&lt;/a&gt;</t>
        </is>
      </c>
      <c r="AD507" s="2" t="inlineStr">
        <is>
          <t>&lt;i&gt;phishing&lt;/i&gt; personalizado</t>
        </is>
      </c>
      <c r="AE507" s="2" t="inlineStr">
        <is>
          <t>3</t>
        </is>
      </c>
      <c r="AF507" s="2" t="inlineStr">
        <is>
          <t/>
        </is>
      </c>
      <c r="AG507" t="inlineStr">
        <is>
          <t>Estafa que se realiza por correo o mensajería electrónicos y se dirige a personas, organizaciones o empresas específicas con el objetivo de robar datos para fines maliciosos o de instalar programas maliciosos en el ordenador o equipos de la víctima.</t>
        </is>
      </c>
      <c r="AH507" s="2" t="inlineStr">
        <is>
          <t>harpuunimine|
suunatud andmepüük</t>
        </is>
      </c>
      <c r="AI507" s="2" t="inlineStr">
        <is>
          <t>3|
2</t>
        </is>
      </c>
      <c r="AJ507" s="2" t="inlineStr">
        <is>
          <t xml:space="preserve">|
</t>
        </is>
      </c>
      <c r="AK507" t="inlineStr">
        <is>
          <t>kalastamise eriliik: 
&lt;div&gt;
 - sihikindlalt suunatud ühele organisatsioonile &lt;/div&gt; 
&lt;div&gt;
 - ärilistel, sõjalistel või poliitilistel eesmärkidel &lt;/div&gt; 
&lt;div&gt;
 - püüab saada juurdepääsu konfidentsiaalsetele andmetele &lt;/div&gt; 
&lt;div&gt;
 - kalastussõnumi saatja näib olevat oma töötaja &lt;/div&gt; 
&lt;div&gt;
 ------ enamasti mingil tähtsal ametikohal &lt;/div&gt; 
&lt;div&gt;
 - manipuleerimise eelduseks on &lt;/div&gt; 
&lt;div&gt;
 ------ teave organisatsiooni struktuuri ja töötajate kohta&lt;/div&gt;</t>
        </is>
      </c>
      <c r="AL507" s="2" t="inlineStr">
        <is>
          <t>kohdistettu verkkourkinta|
kohdennettu verkkourkinta</t>
        </is>
      </c>
      <c r="AM507" s="2" t="inlineStr">
        <is>
          <t>3|
3</t>
        </is>
      </c>
      <c r="AN507" s="2" t="inlineStr">
        <is>
          <t xml:space="preserve">|
</t>
        </is>
      </c>
      <c r="AO507" t="inlineStr">
        <is>
          <t>tiettyyn henkilöön tai tietyn organisaation henkilöstöön kohdistuva verkkourkinta, joka vaikuttaa tulevan tutulta taholta</t>
        </is>
      </c>
      <c r="AP507" s="2" t="inlineStr">
        <is>
          <t>hameçonnage ciblé|
spear phishing</t>
        </is>
      </c>
      <c r="AQ507" s="2" t="inlineStr">
        <is>
          <t>3|
3</t>
        </is>
      </c>
      <c r="AR507" s="2" t="inlineStr">
        <is>
          <t>|
admitted</t>
        </is>
      </c>
      <c r="AS507" t="inlineStr">
        <is>
          <t>technique d'hameçonnage qui, à l'aide de courriels personnalisés trompeurs, cible de façon plus précise un groupe d'internautes donné, souvent les employés d'une grande société ou d'un organisme gouvernemental, afin de leur soutirer des informations confidentielles</t>
        </is>
      </c>
      <c r="AT507" s="2" t="inlineStr">
        <is>
          <t>fioscaireacht spriocdhírithe</t>
        </is>
      </c>
      <c r="AU507" s="2" t="inlineStr">
        <is>
          <t>3</t>
        </is>
      </c>
      <c r="AV507" s="2" t="inlineStr">
        <is>
          <t/>
        </is>
      </c>
      <c r="AW507" t="inlineStr">
        <is>
          <t/>
        </is>
      </c>
      <c r="AX507" s="2" t="inlineStr">
        <is>
          <t>ciljani &lt;i&gt;phishing&lt;/i&gt;|
&lt;i&gt;spear phishing&lt;/i&gt;</t>
        </is>
      </c>
      <c r="AY507" s="2" t="inlineStr">
        <is>
          <t>2|
3</t>
        </is>
      </c>
      <c r="AZ507" s="2" t="inlineStr">
        <is>
          <t xml:space="preserve">|
</t>
        </is>
      </c>
      <c r="BA507" t="inlineStr">
        <is>
          <t/>
        </is>
      </c>
      <c r="BB507" s="2" t="inlineStr">
        <is>
          <t>lándzsás adathalászat</t>
        </is>
      </c>
      <c r="BC507" s="2" t="inlineStr">
        <is>
          <t>2</t>
        </is>
      </c>
      <c r="BD507" s="2" t="inlineStr">
        <is>
          <t/>
        </is>
      </c>
      <c r="BE507" t="inlineStr">
        <is>
          <t>identitáslopást célzó olyan tevékenység, amely kiszemeli a konkrét áldozatot, és személyre szabott, a megtévesztésig hihető körülmények között próbálja az áldozata személyes adatait kicsalni</t>
        </is>
      </c>
      <c r="BF507" s="2" t="inlineStr">
        <is>
          <t>spear phishing</t>
        </is>
      </c>
      <c r="BG507" s="2" t="inlineStr">
        <is>
          <t>3</t>
        </is>
      </c>
      <c r="BH507" s="2" t="inlineStr">
        <is>
          <t/>
        </is>
      </c>
      <c r="BI507" t="inlineStr">
        <is>
          <t>particolare tipo di phishing [&lt;a href="https://iate.europa.eu/entry/result/933881/en" target="_blank"&gt;933881&lt;/a&gt;] mirato, realizzato attraverso l’invio di e-mail fraudolente a un’organizzazione o una persona specifica, il che le rende difficilmente riconoscibili come truffa</t>
        </is>
      </c>
      <c r="BJ507" s="2" t="inlineStr">
        <is>
          <t>personalizuotas duomenų viliojimas</t>
        </is>
      </c>
      <c r="BK507" s="2" t="inlineStr">
        <is>
          <t>3</t>
        </is>
      </c>
      <c r="BL507" s="2" t="inlineStr">
        <is>
          <t/>
        </is>
      </c>
      <c r="BM507" t="inlineStr">
        <is>
          <t>duomenų viliojimas iš konkretaus fizinio ar juridinio asmens, duomenų išviliojimo sėkmei padidinti renkant ir naudojant asmeninę informaciją</t>
        </is>
      </c>
      <c r="BN507" s="2" t="inlineStr">
        <is>
          <t>personalizēta pikšķerēšana</t>
        </is>
      </c>
      <c r="BO507" s="2" t="inlineStr">
        <is>
          <t>2</t>
        </is>
      </c>
      <c r="BP507" s="2" t="inlineStr">
        <is>
          <t/>
        </is>
      </c>
      <c r="BQ507" t="inlineStr">
        <is>
          <t/>
        </is>
      </c>
      <c r="BR507" s="2" t="inlineStr">
        <is>
          <t>spear phishing</t>
        </is>
      </c>
      <c r="BS507" s="2" t="inlineStr">
        <is>
          <t>3</t>
        </is>
      </c>
      <c r="BT507" s="2" t="inlineStr">
        <is>
          <t/>
        </is>
      </c>
      <c r="BU507" t="inlineStr">
        <is>
          <t>tip partikolari ta' phishing immirat, imwettaq permezz ta' email frawdolenti li tintbagħat lil organizzazzjoni jew persuna speċifika, u li b'hekk tagħmilha diffiċli ħafna li tingħaraf bħala qerq</t>
        </is>
      </c>
      <c r="BV507" s="2" t="inlineStr">
        <is>
          <t>spear phishing|
gerichte phishing</t>
        </is>
      </c>
      <c r="BW507" s="2" t="inlineStr">
        <is>
          <t>3|
2</t>
        </is>
      </c>
      <c r="BX507" s="2" t="inlineStr">
        <is>
          <t xml:space="preserve">|
</t>
        </is>
      </c>
      <c r="BY507" t="inlineStr">
        <is>
          <t>zeer doelgerichte vorm van phishing [ &lt;a href="/entry/result/933881/all" id="ENTRY_TO_ENTRY_CONVERTER" target="_blank"&gt;IATE:933881&lt;/a&gt; ]</t>
        </is>
      </c>
      <c r="BZ507" s="2" t="inlineStr">
        <is>
          <t>phishing ukierunkowany|
spear phishing</t>
        </is>
      </c>
      <c r="CA507" s="2" t="inlineStr">
        <is>
          <t>3|
3</t>
        </is>
      </c>
      <c r="CB507" s="2" t="inlineStr">
        <is>
          <t xml:space="preserve">|
</t>
        </is>
      </c>
      <c r="CC507" t="inlineStr">
        <is>
          <t>phishing ukierunkowany na konkretną grupę, np. pracowników danej firmy</t>
        </is>
      </c>
      <c r="CD507" s="2" t="inlineStr">
        <is>
          <t>ciberiscagem personalizada</t>
        </is>
      </c>
      <c r="CE507" s="2" t="inlineStr">
        <is>
          <t>3</t>
        </is>
      </c>
      <c r="CF507" s="2" t="inlineStr">
        <is>
          <t/>
        </is>
      </c>
      <c r="CG507" t="inlineStr">
        <is>
          <t>Ciberiscagem altamente direcionada.</t>
        </is>
      </c>
      <c r="CH507" s="2" t="inlineStr">
        <is>
          <t>spear-phishing</t>
        </is>
      </c>
      <c r="CI507" s="2" t="inlineStr">
        <is>
          <t>3</t>
        </is>
      </c>
      <c r="CJ507" s="2" t="inlineStr">
        <is>
          <t/>
        </is>
      </c>
      <c r="CK507" t="inlineStr">
        <is>
          <t>forma de phishing care face uz de informații legate de ţinta vizată pentru a realiza un atac cât mai specific şi cât mai personalizat, scopul atacurilor fiind acela de a păcăli potențialele victime prin accesarea unui fișier atașat care conţine malware sau prin redirecționarea victimelor către site-uri ce găzduiesc malware</t>
        </is>
      </c>
      <c r="CL507" s="2" t="inlineStr">
        <is>
          <t>cielené neoprávnené získavanie údajov|
cielený &lt;i&gt;phishing&lt;/i&gt;|
&lt;i&gt; spear phishing &lt;/i&gt;</t>
        </is>
      </c>
      <c r="CM507" s="2" t="inlineStr">
        <is>
          <t>3|
3|
3</t>
        </is>
      </c>
      <c r="CN507" s="2" t="inlineStr">
        <is>
          <t xml:space="preserve">|
|
</t>
        </is>
      </c>
      <c r="CO507" t="inlineStr">
        <is>
          <t>vysoko špecializované útoky proti špecifickým cieľom alebo malým skupinám cieľov na zhromažďovanie informácií alebo získavanie prístupu k systémom</t>
        </is>
      </c>
      <c r="CP507" s="2" t="inlineStr">
        <is>
          <t>harpuniranje</t>
        </is>
      </c>
      <c r="CQ507" s="2" t="inlineStr">
        <is>
          <t>3</t>
        </is>
      </c>
      <c r="CR507" s="2" t="inlineStr">
        <is>
          <t/>
        </is>
      </c>
      <c r="CS507" t="inlineStr">
        <is>
          <t/>
        </is>
      </c>
      <c r="CT507" s="2" t="inlineStr">
        <is>
          <t>harpunfiske</t>
        </is>
      </c>
      <c r="CU507" s="2" t="inlineStr">
        <is>
          <t>3</t>
        </is>
      </c>
      <c r="CV507" s="2" t="inlineStr">
        <is>
          <t/>
        </is>
      </c>
      <c r="CW507" t="inlineStr">
        <is>
          <t/>
        </is>
      </c>
    </row>
    <row r="508">
      <c r="A508" s="1" t="str">
        <f>HYPERLINK("https://iate.europa.eu/entry/result/3565941/all", "3565941")</f>
        <v>3565941</v>
      </c>
      <c r="B508" t="inlineStr">
        <is>
          <t>EDUCATION AND COMMUNICATIONS</t>
        </is>
      </c>
      <c r="C508" t="inlineStr">
        <is>
          <t>EDUCATION AND COMMUNICATIONS|information technology and data processing</t>
        </is>
      </c>
      <c r="D508" t="inlineStr">
        <is>
          <t>yes</t>
        </is>
      </c>
      <c r="E508" t="inlineStr">
        <is>
          <t/>
        </is>
      </c>
      <c r="F508" s="2" t="inlineStr">
        <is>
          <t>крипто-малуер</t>
        </is>
      </c>
      <c r="G508" s="2" t="inlineStr">
        <is>
          <t>3</t>
        </is>
      </c>
      <c r="H508" s="2" t="inlineStr">
        <is>
          <t/>
        </is>
      </c>
      <c r="I508" t="inlineStr">
        <is>
          <t/>
        </is>
      </c>
      <c r="J508" s="2" t="inlineStr">
        <is>
          <t>cryptoware</t>
        </is>
      </c>
      <c r="K508" s="2" t="inlineStr">
        <is>
          <t>3</t>
        </is>
      </c>
      <c r="L508" s="2" t="inlineStr">
        <is>
          <t/>
        </is>
      </c>
      <c r="M508" t="inlineStr">
        <is>
          <t>typ 
&lt;i&gt;ransomwaru&lt;/i&gt; [ &lt;a href="/entry/result/3503685/all" id="ENTRY_TO_ENTRY_CONVERTER" target="_blank"&gt;IATE:3503685&lt;/a&gt; ], který napadne počítač a zašifruje jeho pevný disk nebo konkrétní soubory tak, že k nim omezí přístup, dokud za jejich opětovné zpřístupnění není uhrazeno výkupné</t>
        </is>
      </c>
      <c r="N508" s="2" t="inlineStr">
        <is>
          <t>cryptoware|
cryptolocker</t>
        </is>
      </c>
      <c r="O508" s="2" t="inlineStr">
        <is>
          <t>3|
3</t>
        </is>
      </c>
      <c r="P508" s="2" t="inlineStr">
        <is>
          <t xml:space="preserve">|
</t>
        </is>
      </c>
      <c r="Q508" t="inlineStr">
        <is>
          <t>farlig ransomware i form af en trojansk virus, som kriminelle hackere bruger til at kryptere filer på en harddisk for derefter at afkræve ejeren af den inficerede enhed en løsesum for at frigive filerne</t>
        </is>
      </c>
      <c r="R508" s="2" t="inlineStr">
        <is>
          <t>Ransomware|
Cryptoware</t>
        </is>
      </c>
      <c r="S508" s="2" t="inlineStr">
        <is>
          <t>3|
3</t>
        </is>
      </c>
      <c r="T508" s="2" t="inlineStr">
        <is>
          <t xml:space="preserve">|
</t>
        </is>
      </c>
      <c r="U508" t="inlineStr">
        <is>
          <t>Schadprogramme, die den Computer sperren oder darauf befindliche Daten verschlüsseln, bis Lösegeld gezahlt wird</t>
        </is>
      </c>
      <c r="V508" s="2" t="inlineStr">
        <is>
          <t>λογισμικό εκβίασης με κρυπτογράφηση</t>
        </is>
      </c>
      <c r="W508" s="2" t="inlineStr">
        <is>
          <t>3</t>
        </is>
      </c>
      <c r="X508" s="2" t="inlineStr">
        <is>
          <t/>
        </is>
      </c>
      <c r="Y508" t="inlineStr">
        <is>
          <t/>
        </is>
      </c>
      <c r="Z508" s="2" t="inlineStr">
        <is>
          <t>crypto ransomware|
cryptoware</t>
        </is>
      </c>
      <c r="AA508" s="2" t="inlineStr">
        <is>
          <t>3|
3</t>
        </is>
      </c>
      <c r="AB508" s="2" t="inlineStr">
        <is>
          <t xml:space="preserve">|
</t>
        </is>
      </c>
      <c r="AC508" t="inlineStr">
        <is>
          <t>type of ransomware that infects a computer and encrypts its hard drive or specific files to restrict access until a ransom is paid to unlock it</t>
        </is>
      </c>
      <c r="AD508" s="2" t="inlineStr">
        <is>
          <t>programa de secuestro mediante cifrado</t>
        </is>
      </c>
      <c r="AE508" s="2" t="inlineStr">
        <is>
          <t>3</t>
        </is>
      </c>
      <c r="AF508" s="2" t="inlineStr">
        <is>
          <t/>
        </is>
      </c>
      <c r="AG508" t="inlineStr">
        <is>
          <t>Tipo de programa malicioso que ataca cifrando los documentos del equipo atacado con el fin de extorsionar a la víctima para que pague un rescate a cambio de la clave que permitirá recuperar (descifrar) los ficheros originales.</t>
        </is>
      </c>
      <c r="AH508" s="2" t="inlineStr">
        <is>
          <t>krüpto-lunavara</t>
        </is>
      </c>
      <c r="AI508" s="2" t="inlineStr">
        <is>
          <t>3</t>
        </is>
      </c>
      <c r="AJ508" s="2" t="inlineStr">
        <is>
          <t/>
        </is>
      </c>
      <c r="AK508" t="inlineStr">
        <is>
          <t>lunavara, mis krüpteerib kõvaketta või teatavad failid ja piirab neile juurdepääsu lunaraha tasumiseni</t>
        </is>
      </c>
      <c r="AL508" s="2" t="inlineStr">
        <is>
          <t>kryptokiristysohjelma|
cryptoware-haittaohjelma</t>
        </is>
      </c>
      <c r="AM508" s="2" t="inlineStr">
        <is>
          <t>3|
3</t>
        </is>
      </c>
      <c r="AN508" s="2" t="inlineStr">
        <is>
          <t xml:space="preserve">|
</t>
        </is>
      </c>
      <c r="AO508" t="inlineStr">
        <is>
          <t>haittaohjelma, joka lukitsee saastuneen koneen, kryptaa (salakirjoittaa) tiedostot ja esittää lunnasvaatimuksen koneen lukituksen avaamiseksi</t>
        </is>
      </c>
      <c r="AP508" s="2" t="inlineStr">
        <is>
          <t>crypto-rançongiciel|
rançongiciel chiffrant</t>
        </is>
      </c>
      <c r="AQ508" s="2" t="inlineStr">
        <is>
          <t>3|
3</t>
        </is>
      </c>
      <c r="AR508" s="2" t="inlineStr">
        <is>
          <t>|
preferred</t>
        </is>
      </c>
      <c r="AS508" t="inlineStr">
        <is>
          <t>type de rançongiciel qui infecte un ordinateur et chiffre son disque dur ou une partie des fichiers contenus sur celui-ci afin de les rendre inaccessibles jusqu'au paiement d'une rançon au pirate</t>
        </is>
      </c>
      <c r="AT508" s="2" t="inlineStr">
        <is>
          <t>criptea-bhogearraí</t>
        </is>
      </c>
      <c r="AU508" s="2" t="inlineStr">
        <is>
          <t>3</t>
        </is>
      </c>
      <c r="AV508" s="2" t="inlineStr">
        <is>
          <t/>
        </is>
      </c>
      <c r="AW508" t="inlineStr">
        <is>
          <t/>
        </is>
      </c>
      <c r="AX508" s="2" t="inlineStr">
        <is>
          <t>&lt;em&gt;cryptoware&lt;/em&gt;|
&lt;em&gt;cryptoware&lt;/em&gt; virus</t>
        </is>
      </c>
      <c r="AY508" s="2" t="inlineStr">
        <is>
          <t>2|
2</t>
        </is>
      </c>
      <c r="AZ508" s="2" t="inlineStr">
        <is>
          <t xml:space="preserve">|
</t>
        </is>
      </c>
      <c r="BA508" t="inlineStr">
        <is>
          <t/>
        </is>
      </c>
      <c r="BB508" s="2" t="inlineStr">
        <is>
          <t>kriptovírus</t>
        </is>
      </c>
      <c r="BC508" s="2" t="inlineStr">
        <is>
          <t>3</t>
        </is>
      </c>
      <c r="BD508" s="2" t="inlineStr">
        <is>
          <t/>
        </is>
      </c>
      <c r="BE508" t="inlineStr">
        <is>
          <t>a mai modern kriptográfiai módszerekre, matematikai algoritmusok alapján történő adattitkosításra készült zsarolóvírus, amely minden, a felhasználó számára fontos adatot visszaállíthatatlanul (illetve csak a visszaállító kulcs birtokában helyreállítható módon) titkosít a gépen</t>
        </is>
      </c>
      <c r="BF508" s="2" t="inlineStr">
        <is>
          <t>crypto malware|
software di crittaggio|
strumento di criptaggio</t>
        </is>
      </c>
      <c r="BG508" s="2" t="inlineStr">
        <is>
          <t>3|
3|
3</t>
        </is>
      </c>
      <c r="BH508" s="2" t="inlineStr">
        <is>
          <t xml:space="preserve">|
|
</t>
        </is>
      </c>
      <c r="BI508" t="inlineStr">
        <is>
          <t>tipo più comune di ransomware [&lt;a href="https://iate.europa.eu/entry/result/3503685/all" target="_blank"&gt;3503685&lt;/a&gt;] che infetta un computer e ne rende inaccessibili i dati fino al pagamento di un riscatto</t>
        </is>
      </c>
      <c r="BJ508" s="2" t="inlineStr">
        <is>
          <t>kriptografinė išpirkos reikalavimo programinė įranga</t>
        </is>
      </c>
      <c r="BK508" s="2" t="inlineStr">
        <is>
          <t>3</t>
        </is>
      </c>
      <c r="BL508" s="2" t="inlineStr">
        <is>
          <t/>
        </is>
      </c>
      <c r="BM508" t="inlineStr">
        <is>
          <t>išpirkos reikalavimo programinės įrangos tipas, grindžiamas duomenų užšifravimu</t>
        </is>
      </c>
      <c r="BN508" s="2" t="inlineStr">
        <is>
          <t>kripto izspiedējprogrammatūra|
kripto ļaunatūra</t>
        </is>
      </c>
      <c r="BO508" s="2" t="inlineStr">
        <is>
          <t>2|
2</t>
        </is>
      </c>
      <c r="BP508" s="2" t="inlineStr">
        <is>
          <t xml:space="preserve">|
</t>
        </is>
      </c>
      <c r="BQ508" t="inlineStr">
        <is>
          <t/>
        </is>
      </c>
      <c r="BR508" s="2" t="inlineStr">
        <is>
          <t>crypto ransomware|
cryptoware</t>
        </is>
      </c>
      <c r="BS508" s="2" t="inlineStr">
        <is>
          <t>3|
3</t>
        </is>
      </c>
      <c r="BT508" s="2" t="inlineStr">
        <is>
          <t xml:space="preserve">|
</t>
        </is>
      </c>
      <c r="BU508" t="inlineStr">
        <is>
          <t>tip ta' ransomware li jinfetta kompjuter u jwettaq kriptaġġ tal-hard drive jew ta' files speċifiċi biex l-aċċess jiġi ristrett sa ma titħallas somma flus biex jerġa' jingħata lura l-aċċess</t>
        </is>
      </c>
      <c r="BV508" s="2" t="inlineStr">
        <is>
          <t>cryptoware</t>
        </is>
      </c>
      <c r="BW508" s="2" t="inlineStr">
        <is>
          <t>3</t>
        </is>
      </c>
      <c r="BX508" s="2" t="inlineStr">
        <is>
          <t/>
        </is>
      </c>
      <c r="BY508" t="inlineStr">
        <is>
          <t>schadelijk programma dat de toegang tot een computersysteem vergrendelt door bestanden te versleutelen en losgeld eist voor de ontgrendeling</t>
        </is>
      </c>
      <c r="BZ508" s="2" t="inlineStr">
        <is>
          <t>oprogramowanie crypto-ransomware|
złośliwe oprogramowanie szyfrujące</t>
        </is>
      </c>
      <c r="CA508" s="2" t="inlineStr">
        <is>
          <t>3|
3</t>
        </is>
      </c>
      <c r="CB508" s="2" t="inlineStr">
        <is>
          <t xml:space="preserve">|
</t>
        </is>
      </c>
      <c r="CC508" t="inlineStr">
        <is>
          <t>najpopularniejsza odmiana oprogramowania ransomware, której działanie polega na zaszyfrowaniu plików użytkownika</t>
        </is>
      </c>
      <c r="CD508" s="2" t="inlineStr">
        <is>
          <t>&lt;i&gt;software&lt;/i&gt; de sequestro com cifragem|
cripto-&lt;i&gt;software&lt;/i&gt; de sequestro</t>
        </is>
      </c>
      <c r="CE508" s="2" t="inlineStr">
        <is>
          <t>3|
3</t>
        </is>
      </c>
      <c r="CF508" s="2" t="inlineStr">
        <is>
          <t xml:space="preserve">|
</t>
        </is>
      </c>
      <c r="CG508" t="inlineStr">
        <is>
          <t>Tipo de 
&lt;i&gt;software&lt;/i&gt; de sequestro que cifra os dados de um computador até que o utilizador pague um resgate para voltar a ter acesso a esses dados.</t>
        </is>
      </c>
      <c r="CH508" s="2" t="inlineStr">
        <is>
          <t>crypto-ransomware</t>
        </is>
      </c>
      <c r="CI508" s="2" t="inlineStr">
        <is>
          <t>3</t>
        </is>
      </c>
      <c r="CJ508" s="2" t="inlineStr">
        <is>
          <t/>
        </is>
      </c>
      <c r="CK508" t="inlineStr">
        <is>
          <t>criptare cu scopul de a cere o răscumparare</t>
        </is>
      </c>
      <c r="CL508" s="2" t="inlineStr">
        <is>
          <t>kryptovér|
kryptovírus|
&lt;i&gt;cryptoware&lt;/i&gt;</t>
        </is>
      </c>
      <c r="CM508" s="2" t="inlineStr">
        <is>
          <t>2|
3|
3</t>
        </is>
      </c>
      <c r="CN508" s="2" t="inlineStr">
        <is>
          <t xml:space="preserve">|
|
</t>
        </is>
      </c>
      <c r="CO508" t="inlineStr">
        <is>
          <t>typ &lt;a href="https://iate.europa.eu/entry/result/3503685/sk" target="_blank"&gt;ransomwaru&lt;/a&gt;, ktorý infikuje počítač a zašifruje jeho pevný disk alebo zamedzí prístup k určitým súborom, kým obeť nezaplatí „výkupné“</t>
        </is>
      </c>
      <c r="CP508" s="2" t="inlineStr">
        <is>
          <t>kriptirno izsiljevalsko programje|
šifrirno izsiljevalsko programje</t>
        </is>
      </c>
      <c r="CQ508" s="2" t="inlineStr">
        <is>
          <t>3|
3</t>
        </is>
      </c>
      <c r="CR508" s="2" t="inlineStr">
        <is>
          <t xml:space="preserve">|
</t>
        </is>
      </c>
      <c r="CS508" t="inlineStr">
        <is>
          <t/>
        </is>
      </c>
      <c r="CT508" s="2" t="inlineStr">
        <is>
          <t>cryptoware</t>
        </is>
      </c>
      <c r="CU508" s="2" t="inlineStr">
        <is>
          <t>3</t>
        </is>
      </c>
      <c r="CV508" s="2" t="inlineStr">
        <is>
          <t/>
        </is>
      </c>
      <c r="CW508" t="inlineStr">
        <is>
          <t>skadeprogram som krypterar den infekterade datorns hårddisk och sedan kräver lösensumma av ägaren</t>
        </is>
      </c>
    </row>
    <row r="509">
      <c r="A509" s="1" t="str">
        <f>HYPERLINK("https://iate.europa.eu/entry/result/3566427/all", "3566427")</f>
        <v>3566427</v>
      </c>
      <c r="B509" t="inlineStr">
        <is>
          <t>EDUCATION AND COMMUNICATIONS</t>
        </is>
      </c>
      <c r="C509" t="inlineStr">
        <is>
          <t>EDUCATION AND COMMUNICATIONS|information technology and data processing</t>
        </is>
      </c>
      <c r="D509" t="inlineStr">
        <is>
          <t>yes</t>
        </is>
      </c>
      <c r="E509" t="inlineStr">
        <is>
          <t/>
        </is>
      </c>
      <c r="F509" s="2" t="inlineStr">
        <is>
          <t>актуализация на защитата</t>
        </is>
      </c>
      <c r="G509" s="2" t="inlineStr">
        <is>
          <t>3</t>
        </is>
      </c>
      <c r="H509" s="2" t="inlineStr">
        <is>
          <t/>
        </is>
      </c>
      <c r="I509" t="inlineStr">
        <is>
          <t/>
        </is>
      </c>
      <c r="J509" s="2" t="inlineStr">
        <is>
          <t>bezpečnostní aktualizace|
aktualizace zabezpečení</t>
        </is>
      </c>
      <c r="K509" s="2" t="inlineStr">
        <is>
          <t>3|
3</t>
        </is>
      </c>
      <c r="L509" s="2" t="inlineStr">
        <is>
          <t xml:space="preserve">|
</t>
        </is>
      </c>
      <c r="M509" t="inlineStr">
        <is>
          <t>plošně zveřejněná oprava chyby v zabezpečení konkrétního produktu</t>
        </is>
      </c>
      <c r="N509" s="2" t="inlineStr">
        <is>
          <t>sikkerhedsopdatering</t>
        </is>
      </c>
      <c r="O509" s="2" t="inlineStr">
        <is>
          <t>3</t>
        </is>
      </c>
      <c r="P509" s="2" t="inlineStr">
        <is>
          <t/>
        </is>
      </c>
      <c r="Q509" t="inlineStr">
        <is>
          <t/>
        </is>
      </c>
      <c r="R509" s="2" t="inlineStr">
        <is>
          <t>Sicherheitsaktualisierung|
Sicherheitsupdate</t>
        </is>
      </c>
      <c r="S509" s="2" t="inlineStr">
        <is>
          <t>3|
3</t>
        </is>
      </c>
      <c r="T509" s="2" t="inlineStr">
        <is>
          <t xml:space="preserve">|
</t>
        </is>
      </c>
      <c r="U509" t="inlineStr">
        <is>
          <t>neue Nebenversion eines Programms, die dessen Sicherheit verbessert (häufig als Korrekturprogramm herausgegeben)</t>
        </is>
      </c>
      <c r="V509" s="2" t="inlineStr">
        <is>
          <t>επικαιροποίηση ασφάλειας</t>
        </is>
      </c>
      <c r="W509" s="2" t="inlineStr">
        <is>
          <t>3</t>
        </is>
      </c>
      <c r="X509" s="2" t="inlineStr">
        <is>
          <t/>
        </is>
      </c>
      <c r="Y509" t="inlineStr">
        <is>
          <t/>
        </is>
      </c>
      <c r="Z509" s="2" t="inlineStr">
        <is>
          <t>security-update|
security update</t>
        </is>
      </c>
      <c r="AA509" s="2" t="inlineStr">
        <is>
          <t>1|
3</t>
        </is>
      </c>
      <c r="AB509" s="2" t="inlineStr">
        <is>
          <t xml:space="preserve">|
</t>
        </is>
      </c>
      <c r="AC509" t="inlineStr">
        <is>
          <t>widely released fix for a product-specific, security-related vulnerability</t>
        </is>
      </c>
      <c r="AD509" s="2" t="inlineStr">
        <is>
          <t>actualización de seguridad</t>
        </is>
      </c>
      <c r="AE509" s="2" t="inlineStr">
        <is>
          <t>3</t>
        </is>
      </c>
      <c r="AF509" s="2" t="inlineStr">
        <is>
          <t/>
        </is>
      </c>
      <c r="AG509" t="inlineStr">
        <is>
          <t>Revisión de amplia distribución para una vulnerabilidad específica del producto, relacionada con la seguridad.</t>
        </is>
      </c>
      <c r="AH509" s="2" t="inlineStr">
        <is>
          <t>turvauuend</t>
        </is>
      </c>
      <c r="AI509" s="2" t="inlineStr">
        <is>
          <t>3</t>
        </is>
      </c>
      <c r="AJ509" s="2" t="inlineStr">
        <is>
          <t/>
        </is>
      </c>
      <c r="AK509" t="inlineStr">
        <is>
          <t>turbepaik või uus turvafunktsioon</t>
        </is>
      </c>
      <c r="AL509" s="2" t="inlineStr">
        <is>
          <t>tietoturvapäivitys</t>
        </is>
      </c>
      <c r="AM509" s="2" t="inlineStr">
        <is>
          <t>3</t>
        </is>
      </c>
      <c r="AN509" s="2" t="inlineStr">
        <is>
          <t/>
        </is>
      </c>
      <c r="AO509" t="inlineStr">
        <is>
          <t>päivitys, joka koskee laitteen, käyttöjärjestelmän tai sovellusten tietoturvaa</t>
        </is>
      </c>
      <c r="AP509" s="2" t="inlineStr">
        <is>
          <t>mise à jour de sécurité</t>
        </is>
      </c>
      <c r="AQ509" s="2" t="inlineStr">
        <is>
          <t>3</t>
        </is>
      </c>
      <c r="AR509" s="2" t="inlineStr">
        <is>
          <t/>
        </is>
      </c>
      <c r="AS509" t="inlineStr">
        <is>
          <t>correctif largement diffusé destiné à corriger une vulnérabilité relative à la sécurité</t>
        </is>
      </c>
      <c r="AT509" s="2" t="inlineStr">
        <is>
          <t>nuashonrú slándála</t>
        </is>
      </c>
      <c r="AU509" s="2" t="inlineStr">
        <is>
          <t>3</t>
        </is>
      </c>
      <c r="AV509" s="2" t="inlineStr">
        <is>
          <t/>
        </is>
      </c>
      <c r="AW509" t="inlineStr">
        <is>
          <t/>
        </is>
      </c>
      <c r="AX509" s="2" t="inlineStr">
        <is>
          <t>sigurnosno ažuriranje</t>
        </is>
      </c>
      <c r="AY509" s="2" t="inlineStr">
        <is>
          <t>3</t>
        </is>
      </c>
      <c r="AZ509" s="2" t="inlineStr">
        <is>
          <t/>
        </is>
      </c>
      <c r="BA509" t="inlineStr">
        <is>
          <t/>
        </is>
      </c>
      <c r="BB509" s="2" t="inlineStr">
        <is>
          <t>biztonsági frissítés</t>
        </is>
      </c>
      <c r="BC509" s="2" t="inlineStr">
        <is>
          <t>4</t>
        </is>
      </c>
      <c r="BD509" s="2" t="inlineStr">
        <is>
          <t/>
        </is>
      </c>
      <c r="BE509" t="inlineStr">
        <is>
          <t>sérülékenység- és hibajavítási céllal kiadott számítástechnikai termékfrissítés</t>
        </is>
      </c>
      <c r="BF509" s="2" t="inlineStr">
        <is>
          <t>aggiornamento di sicurezza</t>
        </is>
      </c>
      <c r="BG509" s="2" t="inlineStr">
        <is>
          <t>3</t>
        </is>
      </c>
      <c r="BH509" s="2" t="inlineStr">
        <is>
          <t/>
        </is>
      </c>
      <c r="BI509" t="inlineStr">
        <is>
          <t>aggiornamento che corregge falle e vulnerabilità nel sistema operativo e protegge da nuove minacce informatiche</t>
        </is>
      </c>
      <c r="BJ509" s="2" t="inlineStr">
        <is>
          <t>saugumo naujinys</t>
        </is>
      </c>
      <c r="BK509" s="2" t="inlineStr">
        <is>
          <t>3</t>
        </is>
      </c>
      <c r="BL509" s="2" t="inlineStr">
        <is>
          <t/>
        </is>
      </c>
      <c r="BM509" t="inlineStr">
        <is>
          <t>duomenų rinkinys apsaugos programai atnaujinti</t>
        </is>
      </c>
      <c r="BN509" s="2" t="inlineStr">
        <is>
          <t>drošības atjauninājums</t>
        </is>
      </c>
      <c r="BO509" s="2" t="inlineStr">
        <is>
          <t>3</t>
        </is>
      </c>
      <c r="BP509" s="2" t="inlineStr">
        <is>
          <t/>
        </is>
      </c>
      <c r="BQ509" t="inlineStr">
        <is>
          <t/>
        </is>
      </c>
      <c r="BR509" s="2" t="inlineStr">
        <is>
          <t>aġġornament tas-sigurtà</t>
        </is>
      </c>
      <c r="BS509" s="2" t="inlineStr">
        <is>
          <t>3</t>
        </is>
      </c>
      <c r="BT509" s="2" t="inlineStr">
        <is>
          <t/>
        </is>
      </c>
      <c r="BU509" t="inlineStr">
        <is>
          <t>tiswija (fix) imxerrda b'mod wiesa' għal vulnerabbiltà relatata mas-sigurtà speċifika għall-prodott</t>
        </is>
      </c>
      <c r="BV509" s="2" t="inlineStr">
        <is>
          <t>beveiligingsupdate</t>
        </is>
      </c>
      <c r="BW509" s="2" t="inlineStr">
        <is>
          <t>3</t>
        </is>
      </c>
      <c r="BX509" s="2" t="inlineStr">
        <is>
          <t/>
        </is>
      </c>
      <c r="BY509" t="inlineStr">
        <is>
          <t>nieuwe subversie van een programma die de beveiliging ervan verbetert (vaak als een patch uitgegeven)</t>
        </is>
      </c>
      <c r="BZ509" s="2" t="inlineStr">
        <is>
          <t>aktualizacja zabezpieczeń</t>
        </is>
      </c>
      <c r="CA509" s="2" t="inlineStr">
        <is>
          <t>3</t>
        </is>
      </c>
      <c r="CB509" s="2" t="inlineStr">
        <is>
          <t/>
        </is>
      </c>
      <c r="CC509" t="inlineStr">
        <is>
          <t>powszechnie udostępniona poprawka dotycząca luki w zabezpieczeniach danego produktu (oprogramowania)</t>
        </is>
      </c>
      <c r="CD509" s="2" t="inlineStr">
        <is>
          <t>atualização de segurança</t>
        </is>
      </c>
      <c r="CE509" s="2" t="inlineStr">
        <is>
          <t>3</t>
        </is>
      </c>
      <c r="CF509" s="2" t="inlineStr">
        <is>
          <t/>
        </is>
      </c>
      <c r="CG509" t="inlineStr">
        <is>
          <t/>
        </is>
      </c>
      <c r="CH509" s="2" t="inlineStr">
        <is>
          <t>actualizare de securitate</t>
        </is>
      </c>
      <c r="CI509" s="2" t="inlineStr">
        <is>
          <t>3</t>
        </is>
      </c>
      <c r="CJ509" s="2" t="inlineStr">
        <is>
          <t/>
        </is>
      </c>
      <c r="CK509" t="inlineStr">
        <is>
          <t/>
        </is>
      </c>
      <c r="CL509" s="2" t="inlineStr">
        <is>
          <t>aktualizácia zabezpečenia|
bezpečnostná aktualizácia</t>
        </is>
      </c>
      <c r="CM509" s="2" t="inlineStr">
        <is>
          <t>3|
3</t>
        </is>
      </c>
      <c r="CN509" s="2" t="inlineStr">
        <is>
          <t xml:space="preserve">|
</t>
        </is>
      </c>
      <c r="CO509" t="inlineStr">
        <is>
          <t>nová verzia programu, ktorá zahŕňa jednu či viac bezpečnostných opráv</t>
        </is>
      </c>
      <c r="CP509" s="2" t="inlineStr">
        <is>
          <t>varnostna posodobitev</t>
        </is>
      </c>
      <c r="CQ509" s="2" t="inlineStr">
        <is>
          <t>3</t>
        </is>
      </c>
      <c r="CR509" s="2" t="inlineStr">
        <is>
          <t/>
        </is>
      </c>
      <c r="CS509" t="inlineStr">
        <is>
          <t/>
        </is>
      </c>
      <c r="CT509" s="2" t="inlineStr">
        <is>
          <t>säkerhetsuppdatering</t>
        </is>
      </c>
      <c r="CU509" s="2" t="inlineStr">
        <is>
          <t>3</t>
        </is>
      </c>
      <c r="CV509" s="2" t="inlineStr">
        <is>
          <t/>
        </is>
      </c>
      <c r="CW509" t="inlineStr">
        <is>
          <t>ny delversion av ett program som förbättrar dess säkerhet</t>
        </is>
      </c>
    </row>
    <row r="510">
      <c r="A510" s="1" t="str">
        <f>HYPERLINK("https://iate.europa.eu/entry/result/3569535/all", "3569535")</f>
        <v>3569535</v>
      </c>
      <c r="B510" t="inlineStr">
        <is>
          <t>EDUCATION AND COMMUNICATIONS</t>
        </is>
      </c>
      <c r="C510" t="inlineStr">
        <is>
          <t>EDUCATION AND COMMUNICATIONS|information technology and data processing|computer systems;EDUCATION AND COMMUNICATIONS|information technology and data processing</t>
        </is>
      </c>
      <c r="D510" t="inlineStr">
        <is>
          <t>yes</t>
        </is>
      </c>
      <c r="E510" t="inlineStr">
        <is>
          <t/>
        </is>
      </c>
      <c r="F510" s="2" t="inlineStr">
        <is>
          <t>"пастир" на бот мрежа</t>
        </is>
      </c>
      <c r="G510" s="2" t="inlineStr">
        <is>
          <t>3</t>
        </is>
      </c>
      <c r="H510" s="2" t="inlineStr">
        <is>
          <t/>
        </is>
      </c>
      <c r="I510" t="inlineStr">
        <is>
          <t/>
        </is>
      </c>
      <c r="J510" s="2" t="inlineStr">
        <is>
          <t>operátor botnetu|
&lt;i&gt;bot herder&lt;/i&gt;|
původce botnetu</t>
        </is>
      </c>
      <c r="K510" s="2" t="inlineStr">
        <is>
          <t>3|
3|
3</t>
        </is>
      </c>
      <c r="L510" s="2" t="inlineStr">
        <is>
          <t xml:space="preserve">|
|
</t>
        </is>
      </c>
      <c r="M510" t="inlineStr">
        <is>
          <t>&lt;i&gt;cracker &lt;/i&gt;[ &lt;a href="/entry/result/263407/all" id="ENTRY_TO_ENTRY_CONVERTER" target="_blank"&gt;IATE:263407&lt;/a&gt; ], který ovládá velké množství zkompromitovaných strojů (robotů, 
&lt;i&gt;botů&lt;/i&gt; [ &lt;a href="/entry/result/3574883/all" id="ENTRY_TO_ENTRY_CONVERTER" target="_blank"&gt;IATE:3574883&lt;/a&gt; ], zombiů)</t>
        </is>
      </c>
      <c r="N510" s="2" t="inlineStr">
        <is>
          <t>botmaster</t>
        </is>
      </c>
      <c r="O510" s="2" t="inlineStr">
        <is>
          <t>3</t>
        </is>
      </c>
      <c r="P510" s="2" t="inlineStr">
        <is>
          <t/>
        </is>
      </c>
      <c r="Q510" t="inlineStr">
        <is>
          <t/>
        </is>
      </c>
      <c r="R510" s="2" t="inlineStr">
        <is>
          <t>Bot-Master|
Bot-Herder</t>
        </is>
      </c>
      <c r="S510" s="2" t="inlineStr">
        <is>
          <t>3|
3</t>
        </is>
      </c>
      <c r="T510" s="2" t="inlineStr">
        <is>
          <t xml:space="preserve">|
</t>
        </is>
      </c>
      <c r="U510" t="inlineStr">
        <is>
          <t/>
        </is>
      </c>
      <c r="V510" s="2" t="inlineStr">
        <is>
          <t>κάτοχος δικτύου προγραμμάτων ρομπότ</t>
        </is>
      </c>
      <c r="W510" s="2" t="inlineStr">
        <is>
          <t>3</t>
        </is>
      </c>
      <c r="X510" s="2" t="inlineStr">
        <is>
          <t/>
        </is>
      </c>
      <c r="Y510" t="inlineStr">
        <is>
          <t/>
        </is>
      </c>
      <c r="Z510" s="2" t="inlineStr">
        <is>
          <t>bot herder|
botnet herder</t>
        </is>
      </c>
      <c r="AA510" s="2" t="inlineStr">
        <is>
          <t>3|
3</t>
        </is>
      </c>
      <c r="AB510" s="2" t="inlineStr">
        <is>
          <t xml:space="preserve">|
</t>
        </is>
      </c>
      <c r="AC510" t="inlineStr">
        <is>
          <t>individual who controls and maintains a botnet by installing malicious software in numerous machines, putting these machines into his or her control</t>
        </is>
      </c>
      <c r="AD510" s="2" t="inlineStr">
        <is>
          <t>propietario de la red de bots|
administrador de la &lt;i&gt;botnet&lt;/i&gt;|
pastor de la &lt;i&gt;botnet&lt;/i&gt;</t>
        </is>
      </c>
      <c r="AE510" s="2" t="inlineStr">
        <is>
          <t>3|
3|
2</t>
        </is>
      </c>
      <c r="AF510" s="2" t="inlineStr">
        <is>
          <t xml:space="preserve">|
|
</t>
        </is>
      </c>
      <c r="AG510" t="inlineStr">
        <is>
          <t>Persona o grupo propietario que controla una red de bots [ &lt;a href="/entry/result/3574883/all" id="ENTRY_TO_ENTRY_CONVERTER" target="_blank"&gt;IATE:3574883&lt;/a&gt; ].</t>
        </is>
      </c>
      <c r="AH510" s="2" t="inlineStr">
        <is>
          <t>bottmeister</t>
        </is>
      </c>
      <c r="AI510" s="2" t="inlineStr">
        <is>
          <t>3</t>
        </is>
      </c>
      <c r="AJ510" s="2" t="inlineStr">
        <is>
          <t/>
        </is>
      </c>
      <c r="AK510" t="inlineStr">
        <is>
          <t>&lt;i&gt;bottneti &lt;/i&gt;[ &lt;a href="/entry/result/2242284/all" id="ENTRY_TO_ENTRY_CONVERTER" target="_blank"&gt;IATE:2242284&lt;/a&gt; ] käsutaja</t>
        </is>
      </c>
      <c r="AL510" s="2" t="inlineStr">
        <is>
          <t>bottiverkon ylläpitäjä</t>
        </is>
      </c>
      <c r="AM510" s="2" t="inlineStr">
        <is>
          <t>3</t>
        </is>
      </c>
      <c r="AN510" s="2" t="inlineStr">
        <is>
          <t/>
        </is>
      </c>
      <c r="AO510" t="inlineStr">
        <is>
          <t>bottiverkkoa hallitseva henkilö tai taho</t>
        </is>
      </c>
      <c r="AP510" s="2" t="inlineStr">
        <is>
          <t>maître du botnet|
maître de réseau de zombies</t>
        </is>
      </c>
      <c r="AQ510" s="2" t="inlineStr">
        <is>
          <t>3|
3</t>
        </is>
      </c>
      <c r="AR510" s="2" t="inlineStr">
        <is>
          <t xml:space="preserve">admitted|
</t>
        </is>
      </c>
      <c r="AS510" t="inlineStr">
        <is>
          <t>individu qui crée un réseau de machines zombies en installant des logiciels malveillants sur de nombreux appareils informatiques, ce qui lui permet d'en prendre le contrôle</t>
        </is>
      </c>
      <c r="AT510" s="2" t="inlineStr">
        <is>
          <t>máistir róbatlín</t>
        </is>
      </c>
      <c r="AU510" s="2" t="inlineStr">
        <is>
          <t>3</t>
        </is>
      </c>
      <c r="AV510" s="2" t="inlineStr">
        <is>
          <t/>
        </is>
      </c>
      <c r="AW510" t="inlineStr">
        <is>
          <t/>
        </is>
      </c>
      <c r="AX510" s="2" t="inlineStr">
        <is>
          <t>&lt;i&gt;botmaster&lt;/i&gt;</t>
        </is>
      </c>
      <c r="AY510" s="2" t="inlineStr">
        <is>
          <t>3</t>
        </is>
      </c>
      <c r="AZ510" s="2" t="inlineStr">
        <is>
          <t/>
        </is>
      </c>
      <c r="BA510" t="inlineStr">
        <is>
          <t/>
        </is>
      </c>
      <c r="BB510" s="2" t="inlineStr">
        <is>
          <t>botgazda</t>
        </is>
      </c>
      <c r="BC510" s="2" t="inlineStr">
        <is>
          <t>3</t>
        </is>
      </c>
      <c r="BD510" s="2" t="inlineStr">
        <is>
          <t/>
        </is>
      </c>
      <c r="BE510" t="inlineStr">
        <is>
          <t>számítógépekből álló zombihálózat feletti uralmat gyakorló egyén, akinek kezdeményezésére a hálózat támadni kezd, például nagymennyiségű kéretlen reklámlevelet küld szét</t>
        </is>
      </c>
      <c r="BF510" s="2" t="inlineStr">
        <is>
          <t>centro di comando e controllo|
botmaster</t>
        </is>
      </c>
      <c r="BG510" s="2" t="inlineStr">
        <is>
          <t>3|
3</t>
        </is>
      </c>
      <c r="BH510" s="2" t="inlineStr">
        <is>
          <t xml:space="preserve">|
</t>
        </is>
      </c>
      <c r="BI510" t="inlineStr">
        <is>
          <t>persona che gestisce la botnet [&lt;a href="https://iate.europa.eu/entry/result/2242284/en" target="_blank"&gt;2242284&lt;/a&gt;] installando malaware su diversi elaboratori e assumendone quindi il controllo</t>
        </is>
      </c>
      <c r="BJ510" s="2" t="inlineStr">
        <is>
          <t>boto valdytojas|
botneto valdytojas</t>
        </is>
      </c>
      <c r="BK510" s="2" t="inlineStr">
        <is>
          <t>3|
3</t>
        </is>
      </c>
      <c r="BL510" s="2" t="inlineStr">
        <is>
          <t xml:space="preserve">|
</t>
        </is>
      </c>
      <c r="BM510" t="inlineStr">
        <is>
          <t>asmuo, kuris, įdiegęs kenkimo programinę įrangą į sistemą, įrangą ir perėmęs jos valdymą, valdo ir prižiūri botnetą (arba botą)</t>
        </is>
      </c>
      <c r="BN510" s="2" t="inlineStr">
        <is>
          <t>robottīkla gans</t>
        </is>
      </c>
      <c r="BO510" s="2" t="inlineStr">
        <is>
          <t>2</t>
        </is>
      </c>
      <c r="BP510" s="2" t="inlineStr">
        <is>
          <t/>
        </is>
      </c>
      <c r="BQ510" t="inlineStr">
        <is>
          <t/>
        </is>
      </c>
      <c r="BR510" s="2" t="inlineStr">
        <is>
          <t>ħakkiem tal-botnet|
ħakkiem tal-bot</t>
        </is>
      </c>
      <c r="BS510" s="2" t="inlineStr">
        <is>
          <t>3|
3</t>
        </is>
      </c>
      <c r="BT510" s="2" t="inlineStr">
        <is>
          <t xml:space="preserve">|
</t>
        </is>
      </c>
      <c r="BU510" t="inlineStr">
        <is>
          <t>individwu li jikkontrolla u jieħu ħsieb botnet billi jinstalla software malizzjuż f'għadd ta' magni, u joħodhom taħt il-kontroll tiegħu</t>
        </is>
      </c>
      <c r="BV510" s="2" t="inlineStr">
        <is>
          <t>botnet master|
bot herder|
botnetbeheerder|
bot master|
botnet herder</t>
        </is>
      </c>
      <c r="BW510" s="2" t="inlineStr">
        <is>
          <t>2|
2|
2|
2|
2</t>
        </is>
      </c>
      <c r="BX510" s="2" t="inlineStr">
        <is>
          <t xml:space="preserve">|
|
|
|
</t>
        </is>
      </c>
      <c r="BY510" t="inlineStr">
        <is>
          <t>beheerder van een botnet die de groep op afstand kan besturen</t>
        </is>
      </c>
      <c r="BZ510" s="2" t="inlineStr">
        <is>
          <t>bot master|
bot herder|
właściciel botów</t>
        </is>
      </c>
      <c r="CA510" s="2" t="inlineStr">
        <is>
          <t>3|
3|
3</t>
        </is>
      </c>
      <c r="CB510" s="2" t="inlineStr">
        <is>
          <t xml:space="preserve">|
|
</t>
        </is>
      </c>
      <c r="CC510" t="inlineStr">
        <is>
          <t>osoba kontrolująca sieć zakażonych komputerów zwanych botami</t>
        </is>
      </c>
      <c r="CD510" s="2" t="inlineStr">
        <is>
          <t>administrador de rede zumbi</t>
        </is>
      </c>
      <c r="CE510" s="2" t="inlineStr">
        <is>
          <t>3</t>
        </is>
      </c>
      <c r="CF510" s="2" t="inlineStr">
        <is>
          <t/>
        </is>
      </c>
      <c r="CG510" t="inlineStr">
        <is>
          <t>Pessoa que controla e mantém uma rede zumbi, instalando 
&lt;i&gt;software&lt;/i&gt; malicioso em várias máquinas, colocando essas máquinas sob seu controlo.</t>
        </is>
      </c>
      <c r="CH510" s="2" t="inlineStr">
        <is>
          <t>botmaster</t>
        </is>
      </c>
      <c r="CI510" s="2" t="inlineStr">
        <is>
          <t>3</t>
        </is>
      </c>
      <c r="CJ510" s="2" t="inlineStr">
        <is>
          <t/>
        </is>
      </c>
      <c r="CK510" t="inlineStr">
        <is>
          <t>autorul/creatorul unei rețele de tip botnet, care menține și exploatează rețeaua în scopul obținerii de beneficii materiale sau de altă natură (ex. politice)</t>
        </is>
      </c>
      <c r="CL510" s="2" t="inlineStr">
        <is>
          <t>&lt;i&gt;botherder&lt;/i&gt;|
&lt;i&gt;botmaster&lt;/i&gt;|
operátor botnetu</t>
        </is>
      </c>
      <c r="CM510" s="2" t="inlineStr">
        <is>
          <t>3|
3|
3</t>
        </is>
      </c>
      <c r="CN510" s="2" t="inlineStr">
        <is>
          <t xml:space="preserve">|
|
</t>
        </is>
      </c>
      <c r="CO510" t="inlineStr">
        <is>
          <t>osoba, ktorá má pod kontrolou sieť tvorenú zariadeniami, ktoré sú infikované malvérom (botnet) a dokáže ju ovládať</t>
        </is>
      </c>
      <c r="CP510" s="2" t="inlineStr">
        <is>
          <t>gonič botov</t>
        </is>
      </c>
      <c r="CQ510" s="2" t="inlineStr">
        <is>
          <t>3</t>
        </is>
      </c>
      <c r="CR510" s="2" t="inlineStr">
        <is>
          <t/>
        </is>
      </c>
      <c r="CS510" t="inlineStr">
        <is>
          <t/>
        </is>
      </c>
      <c r="CT510" s="2" t="inlineStr">
        <is>
          <t>upphovsman till botnät</t>
        </is>
      </c>
      <c r="CU510" s="2" t="inlineStr">
        <is>
          <t>3</t>
        </is>
      </c>
      <c r="CV510" s="2" t="inlineStr">
        <is>
          <t/>
        </is>
      </c>
      <c r="CW510" t="inlineStr">
        <is>
          <t>person som kontrollerer och upprätthåller ett botnät genom att installera sabotageprogram i ett antal datorer som därför kan fjärrstyras</t>
        </is>
      </c>
    </row>
    <row r="511">
      <c r="A511" s="1" t="str">
        <f>HYPERLINK("https://iate.europa.eu/entry/result/3570469/all", "3570469")</f>
        <v>3570469</v>
      </c>
      <c r="B511" t="inlineStr">
        <is>
          <t>EDUCATION AND COMMUNICATIONS</t>
        </is>
      </c>
      <c r="C511" t="inlineStr">
        <is>
          <t>EDUCATION AND COMMUNICATIONS|information technology and data processing</t>
        </is>
      </c>
      <c r="D511" t="inlineStr">
        <is>
          <t>yes</t>
        </is>
      </c>
      <c r="E511" t="inlineStr">
        <is>
          <t/>
        </is>
      </c>
      <c r="F511" s="2" t="inlineStr">
        <is>
          <t>вредителска реклама</t>
        </is>
      </c>
      <c r="G511" s="2" t="inlineStr">
        <is>
          <t>3</t>
        </is>
      </c>
      <c r="H511" s="2" t="inlineStr">
        <is>
          <t/>
        </is>
      </c>
      <c r="I511" t="inlineStr">
        <is>
          <t/>
        </is>
      </c>
      <c r="J511" s="2" t="inlineStr">
        <is>
          <t>reklama obsahující malware|
&lt;i&gt;malvertising&lt;/i&gt;</t>
        </is>
      </c>
      <c r="K511" s="2" t="inlineStr">
        <is>
          <t>3|
3</t>
        </is>
      </c>
      <c r="L511" s="2" t="inlineStr">
        <is>
          <t xml:space="preserve">|
</t>
        </is>
      </c>
      <c r="M511" t="inlineStr">
        <is>
          <t>malware šířící se přes inzeráty a inzertní systémy</t>
        </is>
      </c>
      <c r="N511" s="2" t="inlineStr">
        <is>
          <t>malvertising</t>
        </is>
      </c>
      <c r="O511" s="2" t="inlineStr">
        <is>
          <t>3</t>
        </is>
      </c>
      <c r="P511" s="2" t="inlineStr">
        <is>
          <t/>
        </is>
      </c>
      <c r="Q511" t="inlineStr">
        <is>
          <t>brug af internet-reklamer til at sprede ondsindet software</t>
        </is>
      </c>
      <c r="R511" s="2" t="inlineStr">
        <is>
          <t>bosärtige Werbung|
Malvertising</t>
        </is>
      </c>
      <c r="S511" s="2" t="inlineStr">
        <is>
          <t>3|
3</t>
        </is>
      </c>
      <c r="T511" s="2" t="inlineStr">
        <is>
          <t xml:space="preserve">|
</t>
        </is>
      </c>
      <c r="U511" t="inlineStr">
        <is>
          <t>Form von Cyberkriminalität, wobei Kriminelle schädliche Online-Werbungen verbreiten, die Schadprogramme beinhalten</t>
        </is>
      </c>
      <c r="V511" s="2" t="inlineStr">
        <is>
          <t>κακόβουλη διαφήμιση</t>
        </is>
      </c>
      <c r="W511" s="2" t="inlineStr">
        <is>
          <t>3</t>
        </is>
      </c>
      <c r="X511" s="2" t="inlineStr">
        <is>
          <t/>
        </is>
      </c>
      <c r="Y511" t="inlineStr">
        <is>
          <t/>
        </is>
      </c>
      <c r="Z511" s="2" t="inlineStr">
        <is>
          <t>malvertizing|
malvertising|
malicious advertising</t>
        </is>
      </c>
      <c r="AA511" s="2" t="inlineStr">
        <is>
          <t>1|
3|
3</t>
        </is>
      </c>
      <c r="AB511" s="2" t="inlineStr">
        <is>
          <t xml:space="preserve">|
|
</t>
        </is>
      </c>
      <c r="AC511" t="inlineStr">
        <is>
          <t>act of spreading malware through (what seem to be safe) online advertisements</t>
        </is>
      </c>
      <c r="AD511" s="2" t="inlineStr">
        <is>
          <t>publicidad maliciosa en línea|
publicidad en línea engañosa|
publicidad maliciosa|
&lt;i&gt;malvertising&lt;/i&gt;</t>
        </is>
      </c>
      <c r="AE511" s="2" t="inlineStr">
        <is>
          <t>3|
3|
3|
2</t>
        </is>
      </c>
      <c r="AF511" s="2" t="inlineStr">
        <is>
          <t xml:space="preserve">|
|
|
</t>
        </is>
      </c>
      <c r="AG511" t="inlineStr">
        <is>
          <t>Acción de difundir subrepticiamente programas maliciosos [ &lt;a href="/entry/result/922349/all" id="ENTRY_TO_ENTRY_CONVERTER" target="_blank"&gt;IATE:922349&lt;/a&gt; ] mediante publicidad en línea.</t>
        </is>
      </c>
      <c r="AH511" s="2" t="inlineStr">
        <is>
          <t>kahjurreklaam</t>
        </is>
      </c>
      <c r="AI511" s="2" t="inlineStr">
        <is>
          <t>3</t>
        </is>
      </c>
      <c r="AJ511" s="2" t="inlineStr">
        <is>
          <t/>
        </is>
      </c>
      <c r="AK511" t="inlineStr">
        <is>
          <t>kahjurvara levitav võrgupõhine reklaam 
&lt;div&gt;
 - meili või veebi kaudu &lt;/div&gt; 
&lt;div&gt;
 - näiliselt kahjutu &lt;/div&gt; 
&lt;div&gt;
 - võib suunata kahjulikule või pettelisele sisule &lt;/div&gt; 
&lt;div&gt;
 - võib otseselt nakatada kahjurkoodiga &lt;/div&gt;</t>
        </is>
      </c>
      <c r="AL511" s="2" t="inlineStr">
        <is>
          <t>haitallinen mainonta</t>
        </is>
      </c>
      <c r="AM511" s="2" t="inlineStr">
        <is>
          <t>3</t>
        </is>
      </c>
      <c r="AN511" s="2" t="inlineStr">
        <is>
          <t/>
        </is>
      </c>
      <c r="AO511" t="inlineStr">
        <is>
          <t>mainos, jonka pyrkimyksenä on saastuttaa käyttäjän kone haitta- ja seurantaohjelmilla luotettaviksi uskottujen sivustojen sisällä</t>
        </is>
      </c>
      <c r="AP511" s="2" t="inlineStr">
        <is>
          <t>publicité malveillante|
malvertising</t>
        </is>
      </c>
      <c r="AQ511" s="2" t="inlineStr">
        <is>
          <t>3|
3</t>
        </is>
      </c>
      <c r="AR511" s="2" t="inlineStr">
        <is>
          <t>|
admitted</t>
        </is>
      </c>
      <c r="AS511" t="inlineStr">
        <is>
          <t>utilisation de la publicité en ligne pour la diffusion de logiciels malveillants</t>
        </is>
      </c>
      <c r="AT511" s="2" t="inlineStr">
        <is>
          <t>mífhógraíocht|
fógraíocht mhailíseach</t>
        </is>
      </c>
      <c r="AU511" s="2" t="inlineStr">
        <is>
          <t>3|
3</t>
        </is>
      </c>
      <c r="AV511" s="2" t="inlineStr">
        <is>
          <t xml:space="preserve">|
</t>
        </is>
      </c>
      <c r="AW511" t="inlineStr">
        <is>
          <t/>
        </is>
      </c>
      <c r="AX511" s="2" t="inlineStr">
        <is>
          <t>zlonamjerno oglašavanje</t>
        </is>
      </c>
      <c r="AY511" s="2" t="inlineStr">
        <is>
          <t>3</t>
        </is>
      </c>
      <c r="AZ511" s="2" t="inlineStr">
        <is>
          <t/>
        </is>
      </c>
      <c r="BA511" t="inlineStr">
        <is>
          <t/>
        </is>
      </c>
      <c r="BB511" s="2" t="inlineStr">
        <is>
          <t>reklámalapú vírusterjesztés</t>
        </is>
      </c>
      <c r="BC511" s="2" t="inlineStr">
        <is>
          <t>3</t>
        </is>
      </c>
      <c r="BD511" s="2" t="inlineStr">
        <is>
          <t/>
        </is>
      </c>
      <c r="BE511" t="inlineStr">
        <is>
          <t>a kiberbűnözés azon fajtája, amelynél hirdetéseken keresztül terjesztenek bármilyen rosszindulatú programot</t>
        </is>
      </c>
      <c r="BF511" s="2" t="inlineStr">
        <is>
          <t>malvertising</t>
        </is>
      </c>
      <c r="BG511" s="2" t="inlineStr">
        <is>
          <t>3</t>
        </is>
      </c>
      <c r="BH511" s="2" t="inlineStr">
        <is>
          <t/>
        </is>
      </c>
      <c r="BI511" t="inlineStr">
        <is>
          <t>tipologia di pubblicità che viene messa a punto e diffusa con il preciso scopo di diffondere malware</t>
        </is>
      </c>
      <c r="BJ511" s="2" t="inlineStr">
        <is>
          <t>kenkiamoji reklama|
kenkimo reklama</t>
        </is>
      </c>
      <c r="BK511" s="2" t="inlineStr">
        <is>
          <t>3|
2</t>
        </is>
      </c>
      <c r="BL511" s="2" t="inlineStr">
        <is>
          <t xml:space="preserve">preferred|
</t>
        </is>
      </c>
      <c r="BM511" t="inlineStr">
        <is>
          <t>&lt;i&gt;kenkimo programinės įrangos&lt;/i&gt; ( &lt;a href="/entry/result/922349/all" id="ENTRY_TO_ENTRY_CONVERTER" target="_blank"&gt;IATE:922349&lt;/a&gt; ) platinimas per internetines reklamas</t>
        </is>
      </c>
      <c r="BN511" s="2" t="inlineStr">
        <is>
          <t>ļaunreklāma</t>
        </is>
      </c>
      <c r="BO511" s="2" t="inlineStr">
        <is>
          <t>2</t>
        </is>
      </c>
      <c r="BP511" s="2" t="inlineStr">
        <is>
          <t/>
        </is>
      </c>
      <c r="BQ511" t="inlineStr">
        <is>
          <t/>
        </is>
      </c>
      <c r="BR511" s="2" t="inlineStr">
        <is>
          <t>reklamar malizzjuż</t>
        </is>
      </c>
      <c r="BS511" s="2" t="inlineStr">
        <is>
          <t>3</t>
        </is>
      </c>
      <c r="BT511" s="2" t="inlineStr">
        <is>
          <t/>
        </is>
      </c>
      <c r="BU511" t="inlineStr">
        <is>
          <t>att li jiddistribwixxi l-malware permezz ta' reklami online (li jkunu jidhru sikuri)</t>
        </is>
      </c>
      <c r="BV511" s="2" t="inlineStr">
        <is>
          <t>malvertising</t>
        </is>
      </c>
      <c r="BW511" s="2" t="inlineStr">
        <is>
          <t>3</t>
        </is>
      </c>
      <c r="BX511" s="2" t="inlineStr">
        <is>
          <t/>
        </is>
      </c>
      <c r="BY511" t="inlineStr">
        <is>
          <t>het verspreiden van malware via online advertenties (op legitieme websites)</t>
        </is>
      </c>
      <c r="BZ511" s="2" t="inlineStr">
        <is>
          <t>malvertising</t>
        </is>
      </c>
      <c r="CA511" s="2" t="inlineStr">
        <is>
          <t>3</t>
        </is>
      </c>
      <c r="CB511" s="2" t="inlineStr">
        <is>
          <t/>
        </is>
      </c>
      <c r="CC511" t="inlineStr">
        <is>
          <t>wykorzystywanie reklam internetowych do rozprzestrzeniania złośliwego oprogramowania</t>
        </is>
      </c>
      <c r="CD511" s="2" t="inlineStr">
        <is>
          <t>publicidade mal-intencionada</t>
        </is>
      </c>
      <c r="CE511" s="2" t="inlineStr">
        <is>
          <t>3</t>
        </is>
      </c>
      <c r="CF511" s="2" t="inlineStr">
        <is>
          <t/>
        </is>
      </c>
      <c r="CG511" t="inlineStr">
        <is>
          <t>Utilização da publicidade na Internet para difusão de programas informáticos mal-intencionados.</t>
        </is>
      </c>
      <c r="CH511" s="2" t="inlineStr">
        <is>
          <t>publicitate rău intenționată|
malvertising</t>
        </is>
      </c>
      <c r="CI511" s="2" t="inlineStr">
        <is>
          <t>3|
3</t>
        </is>
      </c>
      <c r="CJ511" s="2" t="inlineStr">
        <is>
          <t xml:space="preserve">|
</t>
        </is>
      </c>
      <c r="CK511" t="inlineStr">
        <is>
          <t>modalitate de atac ce constă în inserarea pe website-ul țintă a unei reclame sau anunț publicitar/de interes, contra-cost, care conține în realitate un contaminant informatic</t>
        </is>
      </c>
      <c r="CL511" s="2" t="inlineStr">
        <is>
          <t>&lt;i&gt;malvertising&lt;/i&gt;|
podvodná reklama</t>
        </is>
      </c>
      <c r="CM511" s="2" t="inlineStr">
        <is>
          <t>3|
3</t>
        </is>
      </c>
      <c r="CN511" s="2" t="inlineStr">
        <is>
          <t xml:space="preserve">|
</t>
        </is>
      </c>
      <c r="CO511" t="inlineStr">
        <is>
          <t>využívanie internetovej reklamy na šírenie škodlivého malvéru</t>
        </is>
      </c>
      <c r="CP511" s="2" t="inlineStr">
        <is>
          <t>zlonamerno oglaševanje</t>
        </is>
      </c>
      <c r="CQ511" s="2" t="inlineStr">
        <is>
          <t>3</t>
        </is>
      </c>
      <c r="CR511" s="2" t="inlineStr">
        <is>
          <t/>
        </is>
      </c>
      <c r="CS511" t="inlineStr">
        <is>
          <t/>
        </is>
      </c>
      <c r="CT511" s="2" t="inlineStr">
        <is>
          <t>malvertising</t>
        </is>
      </c>
      <c r="CU511" s="2" t="inlineStr">
        <is>
          <t>3</t>
        </is>
      </c>
      <c r="CV511" s="2" t="inlineStr">
        <is>
          <t/>
        </is>
      </c>
      <c r="CW511" t="inlineStr">
        <is>
          <t>spridning av skadeprogram genom webbannonser</t>
        </is>
      </c>
    </row>
    <row r="512">
      <c r="A512" s="1" t="str">
        <f>HYPERLINK("https://iate.europa.eu/entry/result/3570523/all", "3570523")</f>
        <v>3570523</v>
      </c>
      <c r="B512" t="inlineStr">
        <is>
          <t>EDUCATION AND COMMUNICATIONS</t>
        </is>
      </c>
      <c r="C512" t="inlineStr">
        <is>
          <t>EDUCATION AND COMMUNICATIONS|information technology and data processing</t>
        </is>
      </c>
      <c r="D512" t="inlineStr">
        <is>
          <t>yes</t>
        </is>
      </c>
      <c r="E512" t="inlineStr">
        <is>
          <t/>
        </is>
      </c>
      <c r="F512" s="2" t="inlineStr">
        <is>
          <t>кибервандал</t>
        </is>
      </c>
      <c r="G512" s="2" t="inlineStr">
        <is>
          <t>3</t>
        </is>
      </c>
      <c r="H512" s="2" t="inlineStr">
        <is>
          <t/>
        </is>
      </c>
      <c r="I512" t="inlineStr">
        <is>
          <t/>
        </is>
      </c>
      <c r="J512" s="2" t="inlineStr">
        <is>
          <t>webový vandal</t>
        </is>
      </c>
      <c r="K512" s="2" t="inlineStr">
        <is>
          <t>3</t>
        </is>
      </c>
      <c r="L512" s="2" t="inlineStr">
        <is>
          <t/>
        </is>
      </c>
      <c r="M512" t="inlineStr">
        <is>
          <t>pachatel 
&lt;i&gt; webového vandalismu&lt;/i&gt; [ &lt;a href="/entry/result/3570522/all" id="ENTRY_TO_ENTRY_CONVERTER" target="_blank"&gt;IATE:3570522&lt;/a&gt; ]</t>
        </is>
      </c>
      <c r="N512" s="2" t="inlineStr">
        <is>
          <t>computervandal|
onlinevandal|
cybervandal</t>
        </is>
      </c>
      <c r="O512" s="2" t="inlineStr">
        <is>
          <t>3|
3|
3</t>
        </is>
      </c>
      <c r="P512" s="2" t="inlineStr">
        <is>
          <t xml:space="preserve">|
|
</t>
        </is>
      </c>
      <c r="Q512" t="inlineStr">
        <is>
          <t/>
        </is>
      </c>
      <c r="R512" s="2" t="inlineStr">
        <is>
          <t>Cybervandale|
Online-Vandale</t>
        </is>
      </c>
      <c r="S512" s="2" t="inlineStr">
        <is>
          <t>3|
3</t>
        </is>
      </c>
      <c r="T512" s="2" t="inlineStr">
        <is>
          <t xml:space="preserve">|
</t>
        </is>
      </c>
      <c r="U512" t="inlineStr">
        <is>
          <t>Person, die digitale Eigentümer (z.B. ein System, Netzwerk oder eine Webseite) von anderen Personen verändert, beschädigt oder zerstört</t>
        </is>
      </c>
      <c r="V512" s="2" t="inlineStr">
        <is>
          <t>κυβερνοβάνδαλος</t>
        </is>
      </c>
      <c r="W512" s="2" t="inlineStr">
        <is>
          <t>3</t>
        </is>
      </c>
      <c r="X512" s="2" t="inlineStr">
        <is>
          <t/>
        </is>
      </c>
      <c r="Y512" t="inlineStr">
        <is>
          <t/>
        </is>
      </c>
      <c r="Z512" s="2" t="inlineStr">
        <is>
          <t>computer vandal|
cyber-vandal|
Internet-Vandal|
computervandal|
computer-vandal|
cyber vandal|
cybervandal|
Internet vandal</t>
        </is>
      </c>
      <c r="AA512" s="2" t="inlineStr">
        <is>
          <t>3|
1|
1|
1|
1|
1|
3|
3</t>
        </is>
      </c>
      <c r="AB512" s="2" t="inlineStr">
        <is>
          <t xml:space="preserve">|
|
|
|
|
|
|
</t>
        </is>
      </c>
      <c r="AC512" t="inlineStr">
        <is>
          <t>individual who damages or destroys other people’s digital properties, such as websites, networks or computer systems or the data they contain</t>
        </is>
      </c>
      <c r="AD512" s="2" t="inlineStr">
        <is>
          <t>cibervándalo|
vándalo informático</t>
        </is>
      </c>
      <c r="AE512" s="2" t="inlineStr">
        <is>
          <t>3|
3</t>
        </is>
      </c>
      <c r="AF512" s="2" t="inlineStr">
        <is>
          <t xml:space="preserve">|
</t>
        </is>
      </c>
      <c r="AG512" t="inlineStr">
        <is>
          <t>Individuo que crea programas maliciosos y lanza ciberataques por diversión.</t>
        </is>
      </c>
      <c r="AH512" s="2" t="inlineStr">
        <is>
          <t>kübervandaal</t>
        </is>
      </c>
      <c r="AI512" s="2" t="inlineStr">
        <is>
          <t>3</t>
        </is>
      </c>
      <c r="AJ512" s="2" t="inlineStr">
        <is>
          <t/>
        </is>
      </c>
      <c r="AK512" t="inlineStr">
        <is>
          <t>isik, kes kahjustab või hävitab teiste inimeste digitaalset vara</t>
        </is>
      </c>
      <c r="AL512" s="2" t="inlineStr">
        <is>
          <t>nettivandaali|
tietokonevandaali|
verkkovandaali</t>
        </is>
      </c>
      <c r="AM512" s="2" t="inlineStr">
        <is>
          <t>3|
3|
3</t>
        </is>
      </c>
      <c r="AN512" s="2" t="inlineStr">
        <is>
          <t xml:space="preserve">|
|
</t>
        </is>
      </c>
      <c r="AO512" t="inlineStr">
        <is>
          <t/>
        </is>
      </c>
      <c r="AP512" s="2" t="inlineStr">
        <is>
          <t>cybervandale|
vandale informatique</t>
        </is>
      </c>
      <c r="AQ512" s="2" t="inlineStr">
        <is>
          <t>3|
1</t>
        </is>
      </c>
      <c r="AR512" s="2" t="inlineStr">
        <is>
          <t xml:space="preserve">|
</t>
        </is>
      </c>
      <c r="AS512" t="inlineStr">
        <is>
          <t>individu qui abîme ou détruit la propriété numérique d'autrui à des fins d'amusement, qu'il s'agisse d'un site, d'un réseau, d'un système ou de données informatiques</t>
        </is>
      </c>
      <c r="AT512" s="2" t="inlineStr">
        <is>
          <t>cibearloitiméir</t>
        </is>
      </c>
      <c r="AU512" s="2" t="inlineStr">
        <is>
          <t>3</t>
        </is>
      </c>
      <c r="AV512" s="2" t="inlineStr">
        <is>
          <t/>
        </is>
      </c>
      <c r="AW512" t="inlineStr">
        <is>
          <t/>
        </is>
      </c>
      <c r="AX512" s="2" t="inlineStr">
        <is>
          <t>kibervandal|
računalni vandal</t>
        </is>
      </c>
      <c r="AY512" s="2" t="inlineStr">
        <is>
          <t>3|
3</t>
        </is>
      </c>
      <c r="AZ512" s="2" t="inlineStr">
        <is>
          <t xml:space="preserve">|
</t>
        </is>
      </c>
      <c r="BA512" t="inlineStr">
        <is>
          <t/>
        </is>
      </c>
      <c r="BB512" s="2" t="inlineStr">
        <is>
          <t>kibervandál</t>
        </is>
      </c>
      <c r="BC512" s="2" t="inlineStr">
        <is>
          <t>3</t>
        </is>
      </c>
      <c r="BD512" s="2" t="inlineStr">
        <is>
          <t/>
        </is>
      </c>
      <c r="BE512" t="inlineStr">
        <is>
          <t>más digitális tulajdonát (weboldalt, hálózatot, számítógépes rendszert, adatokat) károsító vagy elpusztító személy</t>
        </is>
      </c>
      <c r="BF512" s="2" t="inlineStr">
        <is>
          <t>vandalo informatico|
cyber-vandalo</t>
        </is>
      </c>
      <c r="BG512" s="2" t="inlineStr">
        <is>
          <t>3|
3</t>
        </is>
      </c>
      <c r="BH512" s="2" t="inlineStr">
        <is>
          <t xml:space="preserve">|
</t>
        </is>
      </c>
      <c r="BI512" t="inlineStr">
        <is>
          <t>creatore di malware che dedica tempo e fatica ad atti di vandalismo informatico che possono danneggiare computer e dati e colpire servizi offerti da aziende</t>
        </is>
      </c>
      <c r="BJ512" s="2" t="inlineStr">
        <is>
          <t>kibernetinis vandalas</t>
        </is>
      </c>
      <c r="BK512" s="2" t="inlineStr">
        <is>
          <t>3</t>
        </is>
      </c>
      <c r="BL512" s="2" t="inlineStr">
        <is>
          <t/>
        </is>
      </c>
      <c r="BM512" t="inlineStr">
        <is>
          <t>asmuo, kuris siekia iš anksto apgalvotos destrukcijos ar žalos skaitmeninėje erdvėje ir kurio motyvas gali būti nuo pramogos iki ideologijos</t>
        </is>
      </c>
      <c r="BN512" s="2" t="inlineStr">
        <is>
          <t>datorvandalis|
kibervandalis</t>
        </is>
      </c>
      <c r="BO512" s="2" t="inlineStr">
        <is>
          <t>2|
2</t>
        </is>
      </c>
      <c r="BP512" s="2" t="inlineStr">
        <is>
          <t xml:space="preserve">|
</t>
        </is>
      </c>
      <c r="BQ512" t="inlineStr">
        <is>
          <t/>
        </is>
      </c>
      <c r="BR512" s="2" t="inlineStr">
        <is>
          <t>vandalu tal-Internet|
ċibervandalu|
vandalu tal-kompjuters</t>
        </is>
      </c>
      <c r="BS512" s="2" t="inlineStr">
        <is>
          <t>3|
3|
3</t>
        </is>
      </c>
      <c r="BT512" s="2" t="inlineStr">
        <is>
          <t xml:space="preserve">|
|
</t>
        </is>
      </c>
      <c r="BU512" t="inlineStr">
        <is>
          <t>individwu li jikkawża ħsara jew jeqred proprjetajiet diġitali ta' persuni oħra, bħal siti web, networks jew sistemi tal-kompjuters jew id- 
&lt;i&gt;data &lt;/i&gt;li jkun hemm fihom</t>
        </is>
      </c>
      <c r="BV512" s="2" t="inlineStr">
        <is>
          <t>internetvandaal|
computervandaal|
cybervandaal</t>
        </is>
      </c>
      <c r="BW512" s="2" t="inlineStr">
        <is>
          <t>3|
3|
3</t>
        </is>
      </c>
      <c r="BX512" s="2" t="inlineStr">
        <is>
          <t xml:space="preserve">|
|
</t>
        </is>
      </c>
      <c r="BY512" t="inlineStr">
        <is>
          <t>persoon die online digitale eigendommen beschadigt, verandert of vernietigt</t>
        </is>
      </c>
      <c r="BZ512" s="2" t="inlineStr">
        <is>
          <t>wandal komputerowy|
wandal internetowy|
cyberwandal</t>
        </is>
      </c>
      <c r="CA512" s="2" t="inlineStr">
        <is>
          <t>3|
3|
3</t>
        </is>
      </c>
      <c r="CB512" s="2" t="inlineStr">
        <is>
          <t xml:space="preserve">|
|
</t>
        </is>
      </c>
      <c r="CC512" t="inlineStr">
        <is>
          <t>osoba działająca w celu niszczenia danych i systemów komputerowych, motywowana zazwyczaj chęcią zemsty</t>
        </is>
      </c>
      <c r="CD512" s="2" t="inlineStr">
        <is>
          <t>vândalo informático</t>
        </is>
      </c>
      <c r="CE512" s="2" t="inlineStr">
        <is>
          <t>3</t>
        </is>
      </c>
      <c r="CF512" s="2" t="inlineStr">
        <is>
          <t/>
        </is>
      </c>
      <c r="CG512" t="inlineStr">
        <is>
          <t/>
        </is>
      </c>
      <c r="CH512" s="2" t="inlineStr">
        <is>
          <t>vandal cibernetic|
vandal al internetului</t>
        </is>
      </c>
      <c r="CI512" s="2" t="inlineStr">
        <is>
          <t>3|
3</t>
        </is>
      </c>
      <c r="CJ512" s="2" t="inlineStr">
        <is>
          <t xml:space="preserve">|
</t>
        </is>
      </c>
      <c r="CK512" t="inlineStr">
        <is>
          <t/>
        </is>
      </c>
      <c r="CL512" s="2" t="inlineStr">
        <is>
          <t>kybernetický vandal</t>
        </is>
      </c>
      <c r="CM512" s="2" t="inlineStr">
        <is>
          <t>3</t>
        </is>
      </c>
      <c r="CN512" s="2" t="inlineStr">
        <is>
          <t/>
        </is>
      </c>
      <c r="CO512" t="inlineStr">
        <is>
          <t>osoba, ktorá narúša rôzne systémy a ničí digitálny majetok iných, napr. únos webu, využitie malvéru atď.</t>
        </is>
      </c>
      <c r="CP512" s="2" t="inlineStr">
        <is>
          <t>internetni vandal|
kibernetski vandal|
računalniški vandal</t>
        </is>
      </c>
      <c r="CQ512" s="2" t="inlineStr">
        <is>
          <t>3|
3|
3</t>
        </is>
      </c>
      <c r="CR512" s="2" t="inlineStr">
        <is>
          <t xml:space="preserve">|
|
</t>
        </is>
      </c>
      <c r="CS512" t="inlineStr">
        <is>
          <t/>
        </is>
      </c>
      <c r="CT512" s="2" t="inlineStr">
        <is>
          <t>datorvandal|
cybervandal</t>
        </is>
      </c>
      <c r="CU512" s="2" t="inlineStr">
        <is>
          <t>3|
2</t>
        </is>
      </c>
      <c r="CV512" s="2" t="inlineStr">
        <is>
          <t xml:space="preserve">|
</t>
        </is>
      </c>
      <c r="CW512" t="inlineStr">
        <is>
          <t/>
        </is>
      </c>
    </row>
    <row r="513">
      <c r="A513" s="1" t="str">
        <f>HYPERLINK("https://iate.europa.eu/entry/result/3573212/all", "3573212")</f>
        <v>3573212</v>
      </c>
      <c r="B513" t="inlineStr">
        <is>
          <t>EDUCATION AND COMMUNICATIONS</t>
        </is>
      </c>
      <c r="C513" t="inlineStr">
        <is>
          <t>EDUCATION AND COMMUNICATIONS|information and information processing;EDUCATION AND COMMUNICATIONS|communications|communications systems</t>
        </is>
      </c>
      <c r="D513" t="inlineStr">
        <is>
          <t>yes</t>
        </is>
      </c>
      <c r="E513" t="inlineStr">
        <is>
          <t/>
        </is>
      </c>
      <c r="F513" s="2" t="inlineStr">
        <is>
          <t>клик-бейт|
кликбейт</t>
        </is>
      </c>
      <c r="G513" s="2" t="inlineStr">
        <is>
          <t>3|
3</t>
        </is>
      </c>
      <c r="H513" s="2" t="inlineStr">
        <is>
          <t xml:space="preserve">|
</t>
        </is>
      </c>
      <c r="I513" t="inlineStr">
        <is>
          <t>уебсъдържание, което цели генерирането на приходи от онлайн реклама, правейки компромис с качеството и точността на предоставяната информация; при кликбейта се разчита на сензационни заглавия и „хващащи окото“ мини-картинки, които да привличат кликвания върху тях и така да насърчават разпространението и споделянето по онлайн социалните мрежи на манипулативни материали</t>
        </is>
      </c>
      <c r="J513" s="2" t="inlineStr">
        <is>
          <t>&lt;i&gt;clickbait&lt;/i&gt;</t>
        </is>
      </c>
      <c r="K513" s="2" t="inlineStr">
        <is>
          <t>3</t>
        </is>
      </c>
      <c r="L513" s="2" t="inlineStr">
        <is>
          <t/>
        </is>
      </c>
      <c r="M513" t="inlineStr">
        <is>
          <t>webový obsah, jehož účelem je často klamavým či lákavým náhledem přimět uživatele internetu ke kliknutí na konkrétní webovou stránku, čímž se zvýší její návštěvnost a ziskovost</t>
        </is>
      </c>
      <c r="N513" s="2" t="inlineStr">
        <is>
          <t>clickbait</t>
        </is>
      </c>
      <c r="O513" s="2" t="inlineStr">
        <is>
          <t>3</t>
        </is>
      </c>
      <c r="P513" s="2" t="inlineStr">
        <is>
          <t/>
        </is>
      </c>
      <c r="Q513" t="inlineStr">
        <is>
          <t>sensationspræget overskrift, billede el.lign. bragt i et netmedie med det formål at øge antallet af besøg på mediets netsted, typisk for at skabe grundlag for større reklameindtægter fra annoncører</t>
        </is>
      </c>
      <c r="R513" s="2" t="inlineStr">
        <is>
          <t>Clickbait</t>
        </is>
      </c>
      <c r="S513" s="2" t="inlineStr">
        <is>
          <t>3</t>
        </is>
      </c>
      <c r="T513" s="2" t="inlineStr">
        <is>
          <t/>
        </is>
      </c>
      <c r="U513" t="inlineStr">
        <is>
          <t>Klick-Köder, der dazu dienen soll, die Zugriffszahlen im Internet zu erhöhen und damit auch die Werbeeinnahmen zu steigern</t>
        </is>
      </c>
      <c r="V513" s="2" t="inlineStr">
        <is>
          <t>δόλωμα για κλικ</t>
        </is>
      </c>
      <c r="W513" s="2" t="inlineStr">
        <is>
          <t>3</t>
        </is>
      </c>
      <c r="X513" s="2" t="inlineStr">
        <is>
          <t/>
        </is>
      </c>
      <c r="Y513" t="inlineStr">
        <is>
          <t>(στο διαδίκτυο) περιεχόμενο το οποίο έχει ως κύριο στόχο να προσελκύσει την προσοχή και να προτρέψει τους επισκέπτες να κάνουν κλικ σε έναν σύνδεσμο προς μια συγκεκριμένη ιστοσελίδα</t>
        </is>
      </c>
      <c r="Z513" s="2" t="inlineStr">
        <is>
          <t>clickbait|
click-bait</t>
        </is>
      </c>
      <c r="AA513" s="2" t="inlineStr">
        <is>
          <t>3|
1</t>
        </is>
      </c>
      <c r="AB513" s="2" t="inlineStr">
        <is>
          <t xml:space="preserve">|
</t>
        </is>
      </c>
      <c r="AC513" t="inlineStr">
        <is>
          <t>(on the Internet) content whose main purpose is to attract attention and encourage visitors to click on a link to a particular web page</t>
        </is>
      </c>
      <c r="AD513" s="2" t="inlineStr">
        <is>
          <t>cibercebo|
ciberanzuelo</t>
        </is>
      </c>
      <c r="AE513" s="2" t="inlineStr">
        <is>
          <t>3|
3</t>
        </is>
      </c>
      <c r="AF513" s="2" t="inlineStr">
        <is>
          <t xml:space="preserve">|
</t>
        </is>
      </c>
      <c r="AG513" t="inlineStr">
        <is>
          <t>Término peyorativo referido a los contenidos en Internet que están exclusivamente orientados a generar ingresos publicitarios, a expensas de la calidad o exactitud de la información que proporcionan. Para ello se recurre a titulares sensacionalistas a fin de atraer una mayor proporción de clics y tener más repercusión en las redes sociales.</t>
        </is>
      </c>
      <c r="AH513" s="2" t="inlineStr">
        <is>
          <t>klõpsusööt|
klõpsulõks</t>
        </is>
      </c>
      <c r="AI513" s="2" t="inlineStr">
        <is>
          <t>3|
3</t>
        </is>
      </c>
      <c r="AJ513" s="2" t="inlineStr">
        <is>
          <t xml:space="preserve">|
</t>
        </is>
      </c>
      <c r="AK513" t="inlineStr">
        <is>
          <t>veebilehele ta klõpsutuste arvu suurendamiseks pandud link, mille sihtkoht ei tarvitse sinna siirdujale huvi pakkuda</t>
        </is>
      </c>
      <c r="AL513" s="2" t="inlineStr">
        <is>
          <t>klikkauksia houkutteleva linkki|
klikkausten kalastelu|
klikkikalastelu</t>
        </is>
      </c>
      <c r="AM513" s="2" t="inlineStr">
        <is>
          <t>3|
3|
3</t>
        </is>
      </c>
      <c r="AN513" s="2" t="inlineStr">
        <is>
          <t xml:space="preserve">|
|
</t>
        </is>
      </c>
      <c r="AO513" t="inlineStr">
        <is>
          <t>jokin teksti (kuten otsikko), joka on muotoiltu siten, että lukijat haluavat klikata siihen liittyvää hyperlinkkiä, etenkin jos linkki johtaa sisältöön, jonka arvo tai hyöty on epämääräinen</t>
        </is>
      </c>
      <c r="AP513" s="2" t="inlineStr">
        <is>
          <t>piège à clics</t>
        </is>
      </c>
      <c r="AQ513" s="2" t="inlineStr">
        <is>
          <t>2</t>
        </is>
      </c>
      <c r="AR513" s="2" t="inlineStr">
        <is>
          <t/>
        </is>
      </c>
      <c r="AS513" t="inlineStr">
        <is>
          <t>hyperlien au titre provocant ou intrigant affiché sur une page web, qui pique la curiosité des internautes et les incite à cliquer pour en connaître davantage, mais qui ne mène qu'à un contenu peu informatif et décevant</t>
        </is>
      </c>
      <c r="AT513" s="2" t="inlineStr">
        <is>
          <t>clicmhealladh</t>
        </is>
      </c>
      <c r="AU513" s="2" t="inlineStr">
        <is>
          <t>3</t>
        </is>
      </c>
      <c r="AV513" s="2" t="inlineStr">
        <is>
          <t/>
        </is>
      </c>
      <c r="AW513" t="inlineStr">
        <is>
          <t>scéalta a chumtar d’aon ghnó chun níos mó cuairteoirí a tharraingt chuig suíomh Idirlín agus chun ioncam ó fhógraíocht a mhéadú do shuíomhanna</t>
        </is>
      </c>
      <c r="AX513" s="2" t="inlineStr">
        <is>
          <t>poveznica mamac|
&lt;i&gt;clickbait&lt;/i&gt;</t>
        </is>
      </c>
      <c r="AY513" s="2" t="inlineStr">
        <is>
          <t>3|
2</t>
        </is>
      </c>
      <c r="AZ513" s="2" t="inlineStr">
        <is>
          <t xml:space="preserve">|
</t>
        </is>
      </c>
      <c r="BA513" t="inlineStr">
        <is>
          <t/>
        </is>
      </c>
      <c r="BB513" s="2" t="inlineStr">
        <is>
          <t>klikkcsali|
kattintásvadász tartalom</t>
        </is>
      </c>
      <c r="BC513" s="2" t="inlineStr">
        <is>
          <t>2|
3</t>
        </is>
      </c>
      <c r="BD513" s="2" t="inlineStr">
        <is>
          <t xml:space="preserve">|
</t>
        </is>
      </c>
      <c r="BE513" t="inlineStr">
        <is>
          <t>olyan internetes tartalom, oldal, cím, amelynek célja, hogy gyorsan felkeltse a figyelmet, és arra ösztönözze a felhasználót, hogy rákattintson az adott linkre</t>
        </is>
      </c>
      <c r="BF513" s="2" t="inlineStr">
        <is>
          <t>clickbait|
acchiappaclick</t>
        </is>
      </c>
      <c r="BG513" s="2" t="inlineStr">
        <is>
          <t>3|
3</t>
        </is>
      </c>
      <c r="BH513" s="2" t="inlineStr">
        <is>
          <t xml:space="preserve">|
</t>
        </is>
      </c>
      <c r="BI513" t="inlineStr">
        <is>
          <t>titoli di notizie, reali o fasulle, congegnati in modo da spingere il lettore a cliccare sulla notizia e ad accedere al relativo contenuto allo scopo di indurre la visualizzazione e il click sulla pubblicità ospitata dalle pagine</t>
        </is>
      </c>
      <c r="BJ513" s="2" t="inlineStr">
        <is>
          <t>antraštinis masalas|
masinanti antraštė</t>
        </is>
      </c>
      <c r="BK513" s="2" t="inlineStr">
        <is>
          <t>3|
2</t>
        </is>
      </c>
      <c r="BL513" s="2" t="inlineStr">
        <is>
          <t xml:space="preserve">preferred|
</t>
        </is>
      </c>
      <c r="BM513" t="inlineStr">
        <is>
          <t>turinys internete, dažnai žemos kokybės, kurio pagrindinis tikslas yra pritraukti lankytojų dėmesį, kad jie paspaustų ant atitinkamos nuorodos (antraštės) ir patektų į tam tikrą svetainę arba generuotų kuo daugiau spragtelėjimų</t>
        </is>
      </c>
      <c r="BN513" s="2" t="inlineStr">
        <is>
          <t>klikšķēsma</t>
        </is>
      </c>
      <c r="BO513" s="2" t="inlineStr">
        <is>
          <t>2</t>
        </is>
      </c>
      <c r="BP513" s="2" t="inlineStr">
        <is>
          <t/>
        </is>
      </c>
      <c r="BQ513" t="inlineStr">
        <is>
          <t/>
        </is>
      </c>
      <c r="BR513" s="2" t="inlineStr">
        <is>
          <t>clickbait</t>
        </is>
      </c>
      <c r="BS513" s="2" t="inlineStr">
        <is>
          <t>3</t>
        </is>
      </c>
      <c r="BT513" s="2" t="inlineStr">
        <is>
          <t/>
        </is>
      </c>
      <c r="BU513" t="inlineStr">
        <is>
          <t>(fuq l-Internet) kontenut li l-għan ewlieni tiegħu jkun li jattira l-attenzjoni u jinkoraġġixxi lil dawk li jżuruh jikklikkjaw fuq link li jeħodhom fuq paġna web partikolari</t>
        </is>
      </c>
      <c r="BV513" s="2" t="inlineStr">
        <is>
          <t>clickbait|
klikaas</t>
        </is>
      </c>
      <c r="BW513" s="2" t="inlineStr">
        <is>
          <t>3|
2</t>
        </is>
      </c>
      <c r="BX513" s="2" t="inlineStr">
        <is>
          <t xml:space="preserve">|
</t>
        </is>
      </c>
      <c r="BY513" t="inlineStr">
        <is>
          <t>"gebruik van een misleidende, sensationele titel van een artikel, video, e.d., in een poging om de lezer tot een 'klik' te verleiden en zo meer inkomsten uit internetreclame te genereren"</t>
        </is>
      </c>
      <c r="BZ513" s="2" t="inlineStr">
        <is>
          <t>clickbait</t>
        </is>
      </c>
      <c r="CA513" s="2" t="inlineStr">
        <is>
          <t>3</t>
        </is>
      </c>
      <c r="CB513" s="2" t="inlineStr">
        <is>
          <t/>
        </is>
      </c>
      <c r="CC513" t="inlineStr">
        <is>
          <t>odnośnik w formie tekstowej lub graficznej, który swoją treścią w nieuczciwy sposób zachęca użytkownika do wejścia na daną stronę</t>
        </is>
      </c>
      <c r="CD513" s="2" t="inlineStr">
        <is>
          <t>caça-cliques</t>
        </is>
      </c>
      <c r="CE513" s="2" t="inlineStr">
        <is>
          <t>3</t>
        </is>
      </c>
      <c r="CF513" s="2" t="inlineStr">
        <is>
          <t/>
        </is>
      </c>
      <c r="CG513" t="inlineStr">
        <is>
          <t>Estratégia de configuração estilística e narrativa de um conteúdo em médias digitais com o objetivo de atrair a atenção do utilizador para o clique numa ligação.</t>
        </is>
      </c>
      <c r="CH513" s="2" t="inlineStr">
        <is>
          <t>clickbait</t>
        </is>
      </c>
      <c r="CI513" s="2" t="inlineStr">
        <is>
          <t>3</t>
        </is>
      </c>
      <c r="CJ513" s="2" t="inlineStr">
        <is>
          <t/>
        </is>
      </c>
      <c r="CK513" t="inlineStr">
        <is>
          <t>modalitatea prin care scriitorii de conținut online apelează la strategii înșelătoare prin care să își crească numărul de accesări ale paginilor interne de pe un site, eventual să facă trimiteri către site-uri partenere pentru ca vizitatorul să poată să citească întregul conținut</t>
        </is>
      </c>
      <c r="CL513" s="2" t="inlineStr">
        <is>
          <t>&lt;i&gt;clickbait&lt;/i&gt;|
návnada na klikanie</t>
        </is>
      </c>
      <c r="CM513" s="2" t="inlineStr">
        <is>
          <t>3|
3</t>
        </is>
      </c>
      <c r="CN513" s="2" t="inlineStr">
        <is>
          <t xml:space="preserve">|
</t>
        </is>
      </c>
      <c r="CO513" t="inlineStr">
        <is>
          <t>pejoratívny termín pre obsah webovej stránky využívajúcej senzačné titulky alebo príťažlivé obrázky, ktorých cieľom je primäť návštevníka ku klikaniu a zdieľaniu materiálov na sociálnych sieťach</t>
        </is>
      </c>
      <c r="CP513" s="2" t="inlineStr">
        <is>
          <t>vaba za klik</t>
        </is>
      </c>
      <c r="CQ513" s="2" t="inlineStr">
        <is>
          <t>3</t>
        </is>
      </c>
      <c r="CR513" s="2" t="inlineStr">
        <is>
          <t/>
        </is>
      </c>
      <c r="CS513" t="inlineStr">
        <is>
          <t>internetna vsebina, ki pritegne pozornost in spodbuja klik na povezavo do določene spletne strani</t>
        </is>
      </c>
      <c r="CT513" s="2" t="inlineStr">
        <is>
          <t>klickbete</t>
        </is>
      </c>
      <c r="CU513" s="2" t="inlineStr">
        <is>
          <t>3</t>
        </is>
      </c>
      <c r="CV513" s="2" t="inlineStr">
        <is>
          <t/>
        </is>
      </c>
      <c r="CW513" t="inlineStr">
        <is>
          <t>vilseledande eller överdriven rubrik, annan text eller bild som ska locka folk att klicka på en länk på en webb­­sida</t>
        </is>
      </c>
    </row>
    <row r="514">
      <c r="A514" s="1" t="str">
        <f>HYPERLINK("https://iate.europa.eu/entry/result/3574762/all", "3574762")</f>
        <v>3574762</v>
      </c>
      <c r="B514" t="inlineStr">
        <is>
          <t>EDUCATION AND COMMUNICATIONS</t>
        </is>
      </c>
      <c r="C514" t="inlineStr">
        <is>
          <t>EDUCATION AND COMMUNICATIONS|information technology and data processing</t>
        </is>
      </c>
      <c r="D514" t="inlineStr">
        <is>
          <t>yes</t>
        </is>
      </c>
      <c r="E514" t="inlineStr">
        <is>
          <t/>
        </is>
      </c>
      <c r="F514" s="2" t="inlineStr">
        <is>
          <t>"водопойна" атака</t>
        </is>
      </c>
      <c r="G514" s="2" t="inlineStr">
        <is>
          <t>3</t>
        </is>
      </c>
      <c r="H514" s="2" t="inlineStr">
        <is>
          <t/>
        </is>
      </c>
      <c r="I514" t="inlineStr">
        <is>
          <t/>
        </is>
      </c>
      <c r="J514" s="2" t="inlineStr">
        <is>
          <t>útok typu &lt;i&gt;watering hole&lt;/i&gt;</t>
        </is>
      </c>
      <c r="K514" s="2" t="inlineStr">
        <is>
          <t>3</t>
        </is>
      </c>
      <c r="L514" s="2" t="inlineStr">
        <is>
          <t/>
        </is>
      </c>
      <c r="M514" t="inlineStr">
        <is>
          <t>útok, při němž útočník předem vytipuje systém oběti, k němuž má tato oběť důvěru (tzv. 
&lt;i&gt;watering hole&lt;/i&gt; [ &lt;a href="/entry/result/3574760/all" id="ENTRY_TO_ENTRY_CONVERTER" target="_blank"&gt;IATE:3574760&lt;/a&gt; ]), aby ho infikoval 
&lt;i&gt;malwarem&lt;/i&gt; [ &lt;a href="/entry/result/922349/all" id="ENTRY_TO_ENTRY_CONVERTER" target="_blank"&gt;IATE:922349&lt;/a&gt; ] a způsobil, že se oběť tímto malwarem po připojení k systému nakazí</t>
        </is>
      </c>
      <c r="N514" s="2" t="inlineStr">
        <is>
          <t>watering hole-angreb|
vandhulsangreb</t>
        </is>
      </c>
      <c r="O514" s="2" t="inlineStr">
        <is>
          <t>3|
3</t>
        </is>
      </c>
      <c r="P514" s="2" t="inlineStr">
        <is>
          <t xml:space="preserve">|
</t>
        </is>
      </c>
      <c r="Q514" t="inlineStr">
        <is>
          <t>angreb på IT-sikkerheden, hvor en legitim hjemmeside kompromitteres og misbruges som platform til at kompromittere et eller flere mål, der forventes at besøge siden</t>
        </is>
      </c>
      <c r="R514" s="2" t="inlineStr">
        <is>
          <t>Wasserloch-Attacke|
Watering-Hole-Angriff|
Watering-Hole-Attacke</t>
        </is>
      </c>
      <c r="S514" s="2" t="inlineStr">
        <is>
          <t>3|
3|
3</t>
        </is>
      </c>
      <c r="T514" s="2" t="inlineStr">
        <is>
          <t xml:space="preserve">|
|
</t>
        </is>
      </c>
      <c r="U514" t="inlineStr">
        <is>
          <t>Angriff wobei Webseiten, die oft von einer spezifischen Zielgruppe genutzt werden, mit Malware infiziert werden, so dass die Systeme der Mitglieder der Zielgruppe auch infiziert werden</t>
        </is>
      </c>
      <c r="V514" s="2" t="inlineStr">
        <is>
          <t>επίθεση τύπου νερόλακκου|
επίθεση τρύπα</t>
        </is>
      </c>
      <c r="W514" s="2" t="inlineStr">
        <is>
          <t>3|
3</t>
        </is>
      </c>
      <c r="X514" s="2" t="inlineStr">
        <is>
          <t xml:space="preserve">|
</t>
        </is>
      </c>
      <c r="Y514" t="inlineStr">
        <is>
          <t/>
        </is>
      </c>
      <c r="Z514" s="2" t="inlineStr">
        <is>
          <t>watering-hole-attack|
wateringhole attack|
watering-hole attack|
watering hole attack</t>
        </is>
      </c>
      <c r="AA514" s="2" t="inlineStr">
        <is>
          <t>1|
1|
1|
3</t>
        </is>
      </c>
      <c r="AB514" s="2" t="inlineStr">
        <is>
          <t xml:space="preserve">|
|
|
</t>
        </is>
      </c>
      <c r="AC514" t="inlineStr">
        <is>
          <t>security exploit in which an attacker tries to compromise the computer system(s) of a specific end user, or a group of end users, by planting malware on websites that they trust and are known to visit</t>
        </is>
      </c>
      <c r="AD514" s="2" t="inlineStr">
        <is>
          <t>ataque de abrevadero|
ataque de&lt;em&gt; watering hole&lt;/em&gt;</t>
        </is>
      </c>
      <c r="AE514" s="2" t="inlineStr">
        <is>
          <t>3|
3</t>
        </is>
      </c>
      <c r="AF514" s="2" t="inlineStr">
        <is>
          <t xml:space="preserve">|
</t>
        </is>
      </c>
      <c r="AG514" t="inlineStr">
        <is>
          <t>Técnica consistente en comprometer servidores web externos visitados habitualmente por la víctima objetivo del ataque, de manera que al navegar por ellos, se infecte con el programa malicioso [ &lt;a href="/entry/result/922349/all" id="ENTRY_TO_ENTRY_CONVERTER" target="_blank"&gt;IATE:922349&lt;/a&gt; ].</t>
        </is>
      </c>
      <c r="AH514" s="2" t="inlineStr">
        <is>
          <t>kaevurünne</t>
        </is>
      </c>
      <c r="AI514" s="2" t="inlineStr">
        <is>
          <t>3</t>
        </is>
      </c>
      <c r="AJ514" s="2" t="inlineStr">
        <is>
          <t/>
        </is>
      </c>
      <c r="AK514" t="inlineStr">
        <is>
          <t>sihtkoha või -rühma nakatamine kahjurvaraga sellise veebisaidi kaudu, mida ohver eelluure andmetel või tõenäoliselt tihti külastab - nagu loom joogikohta või inimene kaevu</t>
        </is>
      </c>
      <c r="AL514" s="2" t="inlineStr">
        <is>
          <t>watering hole -hyökkäys</t>
        </is>
      </c>
      <c r="AM514" s="2" t="inlineStr">
        <is>
          <t>3</t>
        </is>
      </c>
      <c r="AN514" s="2" t="inlineStr">
        <is>
          <t/>
        </is>
      </c>
      <c r="AO514" t="inlineStr">
        <is>
          <t/>
        </is>
      </c>
      <c r="AP514" s="2" t="inlineStr">
        <is>
          <t>attaque de point d'eau</t>
        </is>
      </c>
      <c r="AQ514" s="2" t="inlineStr">
        <is>
          <t>3</t>
        </is>
      </c>
      <c r="AR514" s="2" t="inlineStr">
        <is>
          <t/>
        </is>
      </c>
      <c r="AS514" t="inlineStr">
        <is>
          <t>attaque informatique consistant à piéger un site internet légitime afin d'infecter les machines des visiteurs du domaine qui intéresse l'attaquant</t>
        </is>
      </c>
      <c r="AT514" s="2" t="inlineStr">
        <is>
          <t>ionsaí ag áit tionóil</t>
        </is>
      </c>
      <c r="AU514" s="2" t="inlineStr">
        <is>
          <t>3</t>
        </is>
      </c>
      <c r="AV514" s="2" t="inlineStr">
        <is>
          <t/>
        </is>
      </c>
      <c r="AW514" t="inlineStr">
        <is>
          <t/>
        </is>
      </c>
      <c r="AX514" s="2" t="inlineStr">
        <is>
          <t>napad na pojilište|
napad na pouzdano i posjećeno &lt;i&gt;web&lt;/i&gt;-mjesto</t>
        </is>
      </c>
      <c r="AY514" s="2" t="inlineStr">
        <is>
          <t>3|
3</t>
        </is>
      </c>
      <c r="AZ514" s="2" t="inlineStr">
        <is>
          <t xml:space="preserve">|
</t>
        </is>
      </c>
      <c r="BA514" t="inlineStr">
        <is>
          <t/>
        </is>
      </c>
      <c r="BB514" s="2" t="inlineStr">
        <is>
          <t>ivóhelyi támadás</t>
        </is>
      </c>
      <c r="BC514" s="2" t="inlineStr">
        <is>
          <t>2</t>
        </is>
      </c>
      <c r="BD514" s="2" t="inlineStr">
        <is>
          <t/>
        </is>
      </c>
      <c r="BE514" t="inlineStr">
        <is>
          <t>olyan informatikai biztonsági támadás, amelynek során a támadó legitim weboldalt tör fel a látogatók adatainak megszerzése és megfertőzése céljából, és a káros program a következő látogatás során észrevétlenül feltelepíti magát az áldozat számítógépére</t>
        </is>
      </c>
      <c r="BF514" s="2" t="inlineStr">
        <is>
          <t>attacco di watering hole</t>
        </is>
      </c>
      <c r="BG514" s="2" t="inlineStr">
        <is>
          <t>3</t>
        </is>
      </c>
      <c r="BH514" s="2" t="inlineStr">
        <is>
          <t/>
        </is>
      </c>
      <c r="BI514" t="inlineStr">
        <is>
          <t>variante del 
&lt;i&gt;phishing &lt;/i&gt;[&lt;a href="&lt;a href=" target="_blank"&gt;https://iate.europa.eu/entry/result/933881/en"&lt;/a&gt; style=""&amp;gt;933881]in cui le vittime sono indotte a visitare un sito web utilizzato per la diffusione di codice malevolo (malaware) che può essere utilizzato per rubare informazioni oppure interagire con gli account bancari delle vittime</t>
        </is>
      </c>
      <c r="BJ514" s="2" t="inlineStr">
        <is>
          <t>ataka iš užkrėstos svetainės</t>
        </is>
      </c>
      <c r="BK514" s="2" t="inlineStr">
        <is>
          <t>3</t>
        </is>
      </c>
      <c r="BL514" s="2" t="inlineStr">
        <is>
          <t/>
        </is>
      </c>
      <c r="BM514" t="inlineStr">
        <is>
          <t>kibernetinė ataka, grįsta dažnu užkrėstos svetainės lankymu, bandant pakenkti tam tikros tikslinės grupės kompiuterinei įrangai ar įsilaužti duomenų gavimo tikslais</t>
        </is>
      </c>
      <c r="BN514" s="2" t="inlineStr">
        <is>
          <t>novirzīšana uz inficētu tīmekļa vietni</t>
        </is>
      </c>
      <c r="BO514" s="2" t="inlineStr">
        <is>
          <t>2</t>
        </is>
      </c>
      <c r="BP514" s="2" t="inlineStr">
        <is>
          <t/>
        </is>
      </c>
      <c r="BQ514" t="inlineStr">
        <is>
          <t/>
        </is>
      </c>
      <c r="BR514" s="2" t="inlineStr">
        <is>
          <t>attakk tat-tip "watering hole"</t>
        </is>
      </c>
      <c r="BS514" s="2" t="inlineStr">
        <is>
          <t>3</t>
        </is>
      </c>
      <c r="BT514" s="2" t="inlineStr">
        <is>
          <t/>
        </is>
      </c>
      <c r="BU514" t="inlineStr">
        <is>
          <t>teknika li tisfrutta s-sigurtà fejn l-attakant jipprova jikkomprometti s-sistema/i tal-kompjuters ta' utent aħħari speċifiku, jew grupp ta' utenti aħħarija, billi jpoġġi malware fuq siti web li jkunu jafdaw jew li jkun jaf li jħobbu jżuru</t>
        </is>
      </c>
      <c r="BV514" s="2" t="inlineStr">
        <is>
          <t>watering hole-aanval|
drinkplaatsaanval</t>
        </is>
      </c>
      <c r="BW514" s="2" t="inlineStr">
        <is>
          <t>3|
3</t>
        </is>
      </c>
      <c r="BX514" s="2" t="inlineStr">
        <is>
          <t>|
admitted</t>
        </is>
      </c>
      <c r="BY514" t="inlineStr">
        <is>
          <t>aanval waarbij een legitieme website die een specifieke groep vaak gebruikt, met malware geïnfecteerd wordt, zodat de systemen van die groep ook besmet worden</t>
        </is>
      </c>
      <c r="BZ514" s="2" t="inlineStr">
        <is>
          <t>atak metodą wodopoju</t>
        </is>
      </c>
      <c r="CA514" s="2" t="inlineStr">
        <is>
          <t>3</t>
        </is>
      </c>
      <c r="CB514" s="2" t="inlineStr">
        <is>
          <t/>
        </is>
      </c>
      <c r="CC514" t="inlineStr">
        <is>
          <t>atak wykorzystujący zainfekowaną witrynę internetową, najczęściej zaufaną i dobrze znaną, która zaraża złośliwym oprogramowaniem urządzenia użytkowników</t>
        </is>
      </c>
      <c r="CD514" s="2" t="inlineStr">
        <is>
          <t>ataque de bebedouro</t>
        </is>
      </c>
      <c r="CE514" s="2" t="inlineStr">
        <is>
          <t>3</t>
        </is>
      </c>
      <c r="CF514" s="2" t="inlineStr">
        <is>
          <t/>
        </is>
      </c>
      <c r="CG514" t="inlineStr">
        <is>
          <t/>
        </is>
      </c>
      <c r="CH514" s="2" t="inlineStr">
        <is>
          <t>atac de tip „watering hole”</t>
        </is>
      </c>
      <c r="CI514" s="2" t="inlineStr">
        <is>
          <t>3</t>
        </is>
      </c>
      <c r="CJ514" s="2" t="inlineStr">
        <is>
          <t/>
        </is>
      </c>
      <c r="CK514" t="inlineStr">
        <is>
          <t/>
        </is>
      </c>
      <c r="CL514" s="2" t="inlineStr">
        <is>
          <t>útok typu &lt;i&gt;watering hole&lt;/i&gt;</t>
        </is>
      </c>
      <c r="CM514" s="2" t="inlineStr">
        <is>
          <t>3</t>
        </is>
      </c>
      <c r="CN514" s="2" t="inlineStr">
        <is>
          <t/>
        </is>
      </c>
      <c r="CO514" t="inlineStr">
        <is>
          <t>cielený útok na konkrétnu obeť alebo skupinu obetí, pri ktorých sú obete napadnuté pomocou infikovaných webstránok, ktoré často navštevujú a považujú za dôveryhodné</t>
        </is>
      </c>
      <c r="CP514" s="2" t="inlineStr">
        <is>
          <t>napad na napajališče</t>
        </is>
      </c>
      <c r="CQ514" s="2" t="inlineStr">
        <is>
          <t>3</t>
        </is>
      </c>
      <c r="CR514" s="2" t="inlineStr">
        <is>
          <t/>
        </is>
      </c>
      <c r="CS514" t="inlineStr">
        <is>
          <t/>
        </is>
      </c>
      <c r="CT514" s="2" t="inlineStr">
        <is>
          <t>vattenhålsattack</t>
        </is>
      </c>
      <c r="CU514" s="2" t="inlineStr">
        <is>
          <t>3</t>
        </is>
      </c>
      <c r="CV514" s="2" t="inlineStr">
        <is>
          <t/>
        </is>
      </c>
      <c r="CW514" t="inlineStr">
        <is>
          <t/>
        </is>
      </c>
    </row>
    <row r="515">
      <c r="A515" s="1" t="str">
        <f>HYPERLINK("https://iate.europa.eu/entry/result/3574957/all", "3574957")</f>
        <v>3574957</v>
      </c>
      <c r="B515" t="inlineStr">
        <is>
          <t>EDUCATION AND COMMUNICATIONS</t>
        </is>
      </c>
      <c r="C515" t="inlineStr">
        <is>
          <t>EDUCATION AND COMMUNICATIONS|information technology and data processing</t>
        </is>
      </c>
      <c r="D515" t="inlineStr">
        <is>
          <t>yes</t>
        </is>
      </c>
      <c r="E515" t="inlineStr">
        <is>
          <t/>
        </is>
      </c>
      <c r="F515" s="2" t="inlineStr">
        <is>
          <t>система за предпазване от нежелани прониквания</t>
        </is>
      </c>
      <c r="G515" s="2" t="inlineStr">
        <is>
          <t>3</t>
        </is>
      </c>
      <c r="H515" s="2" t="inlineStr">
        <is>
          <t/>
        </is>
      </c>
      <c r="I515" t="inlineStr">
        <is>
          <t/>
        </is>
      </c>
      <c r="J515" s="2" t="inlineStr">
        <is>
          <t>IPS|
systém prevence průniku</t>
        </is>
      </c>
      <c r="K515" s="2" t="inlineStr">
        <is>
          <t>3|
3</t>
        </is>
      </c>
      <c r="L515" s="2" t="inlineStr">
        <is>
          <t xml:space="preserve">|
</t>
        </is>
      </c>
      <c r="M515" t="inlineStr">
        <is>
          <t>varianta 
&lt;i&gt;systémů detekce průniku&lt;/i&gt; [ &lt;a href="/entry/result/371042/all" id="ENTRY_TO_ENTRY_CONVERTER" target="_blank"&gt;IATE:371042&lt;/a&gt; ], které jsou zvláště určeny pro možnost aktivní reakce</t>
        </is>
      </c>
      <c r="N515" s="2" t="inlineStr">
        <is>
          <t>IPS|
intrusion prevention system</t>
        </is>
      </c>
      <c r="O515" s="2" t="inlineStr">
        <is>
          <t>3|
3</t>
        </is>
      </c>
      <c r="P515" s="2" t="inlineStr">
        <is>
          <t xml:space="preserve">|
</t>
        </is>
      </c>
      <c r="Q515" t="inlineStr">
        <is>
          <t/>
        </is>
      </c>
      <c r="R515" s="2" t="inlineStr">
        <is>
          <t>System zur Verhinderung von Eindringungsversuchen</t>
        </is>
      </c>
      <c r="S515" s="2" t="inlineStr">
        <is>
          <t>3</t>
        </is>
      </c>
      <c r="T515" s="2" t="inlineStr">
        <is>
          <t/>
        </is>
      </c>
      <c r="U515" t="inlineStr">
        <is>
          <t/>
        </is>
      </c>
      <c r="V515" s="2" t="inlineStr">
        <is>
          <t>σύστημα πρόληψης εισβολής</t>
        </is>
      </c>
      <c r="W515" s="2" t="inlineStr">
        <is>
          <t>3</t>
        </is>
      </c>
      <c r="X515" s="2" t="inlineStr">
        <is>
          <t/>
        </is>
      </c>
      <c r="Y515" t="inlineStr">
        <is>
          <t>σύστημα ασφάλειας
δικτύου που παρακολουθεί το δίκτυο ή τη δραστηριότητα του συστήματος για
κάποια κακόβουλη δραστηριότητα.</t>
        </is>
      </c>
      <c r="Z515" s="2" t="inlineStr">
        <is>
          <t>IPS|
intrusion prevention system</t>
        </is>
      </c>
      <c r="AA515" s="2" t="inlineStr">
        <is>
          <t>3|
3</t>
        </is>
      </c>
      <c r="AB515" s="2" t="inlineStr">
        <is>
          <t xml:space="preserve">|
</t>
        </is>
      </c>
      <c r="AC515" t="inlineStr">
        <is>
          <t>network security appliance that monitors network or system activities for malicious activity and attempts to stop the latter</t>
        </is>
      </c>
      <c r="AD515" s="2" t="inlineStr">
        <is>
          <t>sistema de prevención de intrusiones|
IPS</t>
        </is>
      </c>
      <c r="AE515" s="2" t="inlineStr">
        <is>
          <t>3|
3</t>
        </is>
      </c>
      <c r="AF515" s="2" t="inlineStr">
        <is>
          <t xml:space="preserve">|
</t>
        </is>
      </c>
      <c r="AG515" t="inlineStr">
        <is>
          <t>Software que se utiliza para proteger a los sistemas de ataques y abusos. La tecnología de prevención de intrusos puede ser considerada como una extensión de los sistemas de detección de intrusos (IDS) [ &lt;a href="/entry/result/160086/all" id="ENTRY_TO_ENTRY_CONVERTER" target="_blank"&gt;IATE:160086&lt;/a&gt; ], pero en realidad es una tecnología más cercana a los cortafuegos.</t>
        </is>
      </c>
      <c r="AH515" s="2" t="inlineStr">
        <is>
          <t>sissetungitõrje süsteem|
IPS</t>
        </is>
      </c>
      <c r="AI515" s="2" t="inlineStr">
        <is>
          <t>3|
3</t>
        </is>
      </c>
      <c r="AJ515" s="2" t="inlineStr">
        <is>
          <t xml:space="preserve">|
</t>
        </is>
      </c>
      <c r="AK515" t="inlineStr">
        <is>
          <t>automatiseeritud süsteem rünnete avastamiseks ja nende aktiivseks tõrjumiseks või katkestamiseks</t>
        </is>
      </c>
      <c r="AL515" s="2" t="inlineStr">
        <is>
          <t>tunkeutumisenestojärjestelmä|
IPS-järjestelmä</t>
        </is>
      </c>
      <c r="AM515" s="2" t="inlineStr">
        <is>
          <t>3|
3</t>
        </is>
      </c>
      <c r="AN515" s="2" t="inlineStr">
        <is>
          <t xml:space="preserve">|
</t>
        </is>
      </c>
      <c r="AO515" t="inlineStr">
        <is>
          <t>tekninen järjestelmä, jonka on tarkoitus estää tunkeutumiset</t>
        </is>
      </c>
      <c r="AP515" s="2" t="inlineStr">
        <is>
          <t>système de prévention des intrusions|
IPS</t>
        </is>
      </c>
      <c r="AQ515" s="2" t="inlineStr">
        <is>
          <t>3|
3</t>
        </is>
      </c>
      <c r="AR515" s="2" t="inlineStr">
        <is>
          <t>|
admitted</t>
        </is>
      </c>
      <c r="AS515" t="inlineStr">
        <is>
          <t>technologie de sécurité réseau qui a pour rôle principal d'empêcher toutes activités suspectes au sein d'un réseau en examinant les flux du trafic réseau afin de détecter et de bloquer les intrusions</t>
        </is>
      </c>
      <c r="AT515" s="2" t="inlineStr">
        <is>
          <t>IPS|
córás coiscthe ionraidh</t>
        </is>
      </c>
      <c r="AU515" s="2" t="inlineStr">
        <is>
          <t>3|
3</t>
        </is>
      </c>
      <c r="AV515" s="2" t="inlineStr">
        <is>
          <t xml:space="preserve">|
</t>
        </is>
      </c>
      <c r="AW515" t="inlineStr">
        <is>
          <t/>
        </is>
      </c>
      <c r="AX515" s="2" t="inlineStr">
        <is>
          <t>sustav za sprečavanje neovlaštenih aktivnosti</t>
        </is>
      </c>
      <c r="AY515" s="2" t="inlineStr">
        <is>
          <t>3</t>
        </is>
      </c>
      <c r="AZ515" s="2" t="inlineStr">
        <is>
          <t/>
        </is>
      </c>
      <c r="BA515" t="inlineStr">
        <is>
          <t/>
        </is>
      </c>
      <c r="BB515" s="2" t="inlineStr">
        <is>
          <t>behatolásmegelőző rendszer|
IPS</t>
        </is>
      </c>
      <c r="BC515" s="2" t="inlineStr">
        <is>
          <t>3|
3</t>
        </is>
      </c>
      <c r="BD515" s="2" t="inlineStr">
        <is>
          <t xml:space="preserve">|
</t>
        </is>
      </c>
      <c r="BE515" t="inlineStr">
        <is>
          <t>olyan informatikai biztonsági rendszer, amelynek célja a támadás blokkolása, sikeres befejezésének a megakadályozása</t>
        </is>
      </c>
      <c r="BF515" s="2" t="inlineStr">
        <is>
          <t>intrusion prevention system|
sistema di prevenzione delle intrusioni|
IPS</t>
        </is>
      </c>
      <c r="BG515" s="2" t="inlineStr">
        <is>
          <t>3|
3|
3</t>
        </is>
      </c>
      <c r="BH515" s="2" t="inlineStr">
        <is>
          <t xml:space="preserve">|
|
</t>
        </is>
      </c>
      <c r="BI515" t="inlineStr">
        <is>
          <t>sistema di analisi dei pacchetti che monitora in maniera trasparente le comunicazioni di rete in ingresso e in uscita in modo da identificare le attività sospette e progettato per proteggere i server coperti da firewall da connessioni non autorizzate, tipicamente originate da Internet bot o attacchi hacker, per proteggere la rete da malware o download inconsapevoli di contenuti sospetti e per mitigare gli effetti di un sistema compromesso</t>
        </is>
      </c>
      <c r="BJ515" s="2" t="inlineStr">
        <is>
          <t>įsibrovimo prevencijos sistema</t>
        </is>
      </c>
      <c r="BK515" s="2" t="inlineStr">
        <is>
          <t>3</t>
        </is>
      </c>
      <c r="BL515" s="2" t="inlineStr">
        <is>
          <t/>
        </is>
      </c>
      <c r="BM515" t="inlineStr">
        <is>
          <t>įrenginys ar programinė įranga, kuri gali kontroliuoti tinklo duomenų srautus ir sustabdyti duomenų, turinčių įsibrovimo požymių, perdavimą ir duomenų nutekėjimą</t>
        </is>
      </c>
      <c r="BN515" s="2" t="inlineStr">
        <is>
          <t>ielaušanās novēršanas sistēma</t>
        </is>
      </c>
      <c r="BO515" s="2" t="inlineStr">
        <is>
          <t>2</t>
        </is>
      </c>
      <c r="BP515" s="2" t="inlineStr">
        <is>
          <t/>
        </is>
      </c>
      <c r="BQ515" t="inlineStr">
        <is>
          <t/>
        </is>
      </c>
      <c r="BR515" s="2" t="inlineStr">
        <is>
          <t>sistema ta' prevenzjoni tal-intrużjonijiet</t>
        </is>
      </c>
      <c r="BS515" s="2" t="inlineStr">
        <is>
          <t>3</t>
        </is>
      </c>
      <c r="BT515" s="2" t="inlineStr">
        <is>
          <t/>
        </is>
      </c>
      <c r="BU515" t="inlineStr">
        <is>
          <t>apparat ta' sigurtà tan-network li jimmonitorja n-network jew l-attivitajiet tas-sistema għal attività malizzjuża u jipprova jwaqqafha</t>
        </is>
      </c>
      <c r="BV515" s="2" t="inlineStr">
        <is>
          <t>IPS|
intrusion prevention system|
inbraakpreventiesysteem</t>
        </is>
      </c>
      <c r="BW515" s="2" t="inlineStr">
        <is>
          <t>3|
3|
3</t>
        </is>
      </c>
      <c r="BX515" s="2" t="inlineStr">
        <is>
          <t xml:space="preserve">|
|
</t>
        </is>
      </c>
      <c r="BY515" t="inlineStr">
        <is>
          <t>beveiligingsapparatuur die netwerk- en/of systeemactiviteiten kan monitoren op ongewenst gedrag en hierop in realtime kan reageren door dergelijke activiteiten te blokkeren of voorkomen</t>
        </is>
      </c>
      <c r="BZ515" s="2" t="inlineStr">
        <is>
          <t>system zapobiegania włamaniom|
system IPS</t>
        </is>
      </c>
      <c r="CA515" s="2" t="inlineStr">
        <is>
          <t>3|
3</t>
        </is>
      </c>
      <c r="CB515" s="2" t="inlineStr">
        <is>
          <t xml:space="preserve">|
</t>
        </is>
      </c>
      <c r="CC515" t="inlineStr">
        <is>
          <t>urządzenia sieciowe zwiększające bezpieczeństwo sieci komputerowych przez wykrywanie i blokowanie ataków w czasie rzeczywistym</t>
        </is>
      </c>
      <c r="CD515" s="2" t="inlineStr">
        <is>
          <t>sistema de prevenção de intrusão</t>
        </is>
      </c>
      <c r="CE515" s="2" t="inlineStr">
        <is>
          <t>3</t>
        </is>
      </c>
      <c r="CF515" s="2" t="inlineStr">
        <is>
          <t/>
        </is>
      </c>
      <c r="CG515" t="inlineStr">
        <is>
          <t>Solução de segurança que fornece segurança contra acesso não autorizado e atividades maliciosas ao nível da rede.</t>
        </is>
      </c>
      <c r="CH515" s="2" t="inlineStr">
        <is>
          <t>sistem de prevenire a intruziunilor</t>
        </is>
      </c>
      <c r="CI515" s="2" t="inlineStr">
        <is>
          <t>3</t>
        </is>
      </c>
      <c r="CJ515" s="2" t="inlineStr">
        <is>
          <t/>
        </is>
      </c>
      <c r="CK515" t="inlineStr">
        <is>
          <t>&lt;div&gt;
 sistem utilizat pentru identificarea și prevenirea unor încercări de intruziuni sau intruziuni ce au loc în rețele și sisteme informatice&lt;/div&gt;</t>
        </is>
      </c>
      <c r="CL515" s="2" t="inlineStr">
        <is>
          <t>IPS|
systém prevencie prienikov</t>
        </is>
      </c>
      <c r="CM515" s="2" t="inlineStr">
        <is>
          <t>3|
3</t>
        </is>
      </c>
      <c r="CN515" s="2" t="inlineStr">
        <is>
          <t xml:space="preserve">|
</t>
        </is>
      </c>
      <c r="CO515" t="inlineStr">
        <is>
          <t>systém na zabezpečenie sieťovej bezpečnosti, použitý na identifikáciu potencionálnych hrozieb a na okamžitú reakciu na ne</t>
        </is>
      </c>
      <c r="CP515" s="2" t="inlineStr">
        <is>
          <t>sistem za preprečevanje vdorov</t>
        </is>
      </c>
      <c r="CQ515" s="2" t="inlineStr">
        <is>
          <t>3</t>
        </is>
      </c>
      <c r="CR515" s="2" t="inlineStr">
        <is>
          <t/>
        </is>
      </c>
      <c r="CS515" t="inlineStr">
        <is>
          <t/>
        </is>
      </c>
      <c r="CT515" s="2" t="inlineStr">
        <is>
          <t>intrångsskydd|
IPS</t>
        </is>
      </c>
      <c r="CU515" s="2" t="inlineStr">
        <is>
          <t>3|
2</t>
        </is>
      </c>
      <c r="CV515" s="2" t="inlineStr">
        <is>
          <t xml:space="preserve">|
</t>
        </is>
      </c>
      <c r="CW515" t="inlineStr">
        <is>
          <t>program som förhindrar att obehöriga får tillgång till datornätverk</t>
        </is>
      </c>
    </row>
    <row r="516">
      <c r="A516" s="1" t="str">
        <f>HYPERLINK("https://iate.europa.eu/entry/result/3578227/all", "3578227")</f>
        <v>3578227</v>
      </c>
      <c r="B516" t="inlineStr">
        <is>
          <t>EDUCATION AND COMMUNICATIONS</t>
        </is>
      </c>
      <c r="C516" t="inlineStr">
        <is>
          <t>EDUCATION AND COMMUNICATIONS|information technology and data processing|computer system</t>
        </is>
      </c>
      <c r="D516" t="inlineStr">
        <is>
          <t>yes</t>
        </is>
      </c>
      <c r="E516" t="inlineStr">
        <is>
          <t/>
        </is>
      </c>
      <c r="F516" s="2" t="inlineStr">
        <is>
          <t>син екип</t>
        </is>
      </c>
      <c r="G516" s="2" t="inlineStr">
        <is>
          <t>3</t>
        </is>
      </c>
      <c r="H516" s="2" t="inlineStr">
        <is>
          <t/>
        </is>
      </c>
      <c r="I516" t="inlineStr">
        <is>
          <t/>
        </is>
      </c>
      <c r="J516" s="2" t="inlineStr">
        <is>
          <t>modrý tým</t>
        </is>
      </c>
      <c r="K516" s="2" t="inlineStr">
        <is>
          <t>3</t>
        </is>
      </c>
      <c r="L516" s="2" t="inlineStr">
        <is>
          <t/>
        </is>
      </c>
      <c r="M516" t="inlineStr">
        <is>
          <t>skupina simulující obranu před útokem fiktivního nepřítele na organizaci s cílem zlepšit zabezpečení její počítačové sítě</t>
        </is>
      </c>
      <c r="N516" s="2" t="inlineStr">
        <is>
          <t>blåt team</t>
        </is>
      </c>
      <c r="O516" s="2" t="inlineStr">
        <is>
          <t>3</t>
        </is>
      </c>
      <c r="P516" s="2" t="inlineStr">
        <is>
          <t/>
        </is>
      </c>
      <c r="Q516" t="inlineStr">
        <is>
          <t>team, som i forbindelse med it-sikkerhedsøvelser skal forsvare en virksomheds IT-systemer og data mod angreb fra et rødt team, der spiller rollen som hackere</t>
        </is>
      </c>
      <c r="R516" s="2" t="inlineStr">
        <is>
          <t>blaues Team</t>
        </is>
      </c>
      <c r="S516" s="2" t="inlineStr">
        <is>
          <t>3</t>
        </is>
      </c>
      <c r="T516" s="2" t="inlineStr">
        <is>
          <t/>
        </is>
      </c>
      <c r="U516" t="inlineStr">
        <is>
          <t>Sicherheitsverantwortliche einer Organisation, die ihre IT von innen schützen</t>
        </is>
      </c>
      <c r="V516" s="2" t="inlineStr">
        <is>
          <t>μπλε ομάδα</t>
        </is>
      </c>
      <c r="W516" s="2" t="inlineStr">
        <is>
          <t>4</t>
        </is>
      </c>
      <c r="X516" s="2" t="inlineStr">
        <is>
          <t/>
        </is>
      </c>
      <c r="Y516" t="inlineStr">
        <is>
          <t/>
        </is>
      </c>
      <c r="Z516" s="2" t="inlineStr">
        <is>
          <t>blue team</t>
        </is>
      </c>
      <c r="AA516" s="2" t="inlineStr">
        <is>
          <t>3</t>
        </is>
      </c>
      <c r="AB516" s="2" t="inlineStr">
        <is>
          <t/>
        </is>
      </c>
      <c r="AC516" t="inlineStr">
        <is>
          <t>group responsible for defending an enterprise’s use of information systems by maintaining its security posture against a group of mock attackers (i.e., the red team &lt;a href="/entry/result/3565973/all" id="ENTRY_TO_ENTRY_CONVERTER" target="_blank"&gt;IATE:3565973&lt;/a&gt; )</t>
        </is>
      </c>
      <c r="AD516" s="2" t="inlineStr">
        <is>
          <t>equipo azul</t>
        </is>
      </c>
      <c r="AE516" s="2" t="inlineStr">
        <is>
          <t>3</t>
        </is>
      </c>
      <c r="AF516" s="2" t="inlineStr">
        <is>
          <t/>
        </is>
      </c>
      <c r="AG516" t="inlineStr">
        <is>
          <t>Equipo de personas que se encarga de defender el sistema de información frente a los atacantes (equipo rojo) [ &lt;a href="/entry/result/3565973/all" id="ENTRY_TO_ENTRY_CONVERTER" target="_blank"&gt;IATE:3565973&lt;/a&gt; ].</t>
        </is>
      </c>
      <c r="AH516" s="2" t="inlineStr">
        <is>
          <t>sinine tiim</t>
        </is>
      </c>
      <c r="AI516" s="2" t="inlineStr">
        <is>
          <t>3</t>
        </is>
      </c>
      <c r="AJ516" s="2" t="inlineStr">
        <is>
          <t/>
        </is>
      </c>
      <c r="AK516" t="inlineStr">
        <is>
          <t>kaitsjaid imiteeriv pool õppuste ja testimiste stsenaariumides</t>
        </is>
      </c>
      <c r="AL516" s="2" t="inlineStr">
        <is>
          <t>blue team|
sininen tiimi|
sininen joukkue</t>
        </is>
      </c>
      <c r="AM516" s="2" t="inlineStr">
        <is>
          <t>3|
3|
3</t>
        </is>
      </c>
      <c r="AN516" s="2" t="inlineStr">
        <is>
          <t xml:space="preserve">|
|
</t>
        </is>
      </c>
      <c r="AO516" t="inlineStr">
        <is>
          <t>ryhmä, joka vastaanottaa syötteitä ja tuottaa niistä vasteita ja jonka tehtävänä on puolustaa ympäristöään käyttäen sillä hetkellä käsillä olevaa teknologiaa</t>
        </is>
      </c>
      <c r="AP516" s="2" t="inlineStr">
        <is>
          <t>équipe bleue</t>
        </is>
      </c>
      <c r="AQ516" s="2" t="inlineStr">
        <is>
          <t>3</t>
        </is>
      </c>
      <c r="AR516" s="2" t="inlineStr">
        <is>
          <t/>
        </is>
      </c>
      <c r="AS516" t="inlineStr">
        <is>
          <t>groupe chargé de défendre les systèmes d'information d'une organisation face à un groupe d'acteurs simulant une attaque (l'équipe rouge [&lt;a href="/entry/result/3565973/all" id="ENTRY_TO_ENTRY_CONVERTER" target="_blank"&gt;IATE:3565973&lt;/a&gt;])</t>
        </is>
      </c>
      <c r="AT516" s="2" t="inlineStr">
        <is>
          <t>foireann ghorm</t>
        </is>
      </c>
      <c r="AU516" s="2" t="inlineStr">
        <is>
          <t>3</t>
        </is>
      </c>
      <c r="AV516" s="2" t="inlineStr">
        <is>
          <t/>
        </is>
      </c>
      <c r="AW516" t="inlineStr">
        <is>
          <t/>
        </is>
      </c>
      <c r="AX516" s="2" t="inlineStr">
        <is>
          <t>plavi tim</t>
        </is>
      </c>
      <c r="AY516" s="2" t="inlineStr">
        <is>
          <t>3</t>
        </is>
      </c>
      <c r="AZ516" s="2" t="inlineStr">
        <is>
          <t/>
        </is>
      </c>
      <c r="BA516" t="inlineStr">
        <is>
          <t/>
        </is>
      </c>
      <c r="BB516" s="2" t="inlineStr">
        <is>
          <t>kék csapat</t>
        </is>
      </c>
      <c r="BC516" s="2" t="inlineStr">
        <is>
          <t>2</t>
        </is>
      </c>
      <c r="BD516" s="2" t="inlineStr">
        <is>
          <t/>
        </is>
      </c>
      <c r="BE516" t="inlineStr">
        <is>
          <t>informatikai rendszerek ellen indított áltámadás elleni védekezésért felelős csapat</t>
        </is>
      </c>
      <c r="BF516" s="2" t="inlineStr">
        <is>
          <t>squadra blu|
blue team</t>
        </is>
      </c>
      <c r="BG516" s="2" t="inlineStr">
        <is>
          <t>3|
3</t>
        </is>
      </c>
      <c r="BH516" s="2" t="inlineStr">
        <is>
          <t xml:space="preserve">|
</t>
        </is>
      </c>
      <c r="BI516" t="inlineStr">
        <is>
          <t>nell'ambito del test di penetrazione [&lt;a href="https://iate.europa.eu/entry/result/1196603/en" target="_blank"&gt;1196603&lt;/a&gt;], squadra formata dai membri interni all’azienda che ha la funzione di “polizia”, ovvero deve cercare che la squadra rossa [&lt;a href="https://iate.europa.eu/entry/result/3565973/all" target="_blank"&gt;3565973&lt;/a&gt;] non succeda nell’attacco</t>
        </is>
      </c>
      <c r="BJ516" s="2" t="inlineStr">
        <is>
          <t>mėlynoji komanda</t>
        </is>
      </c>
      <c r="BK516" s="2" t="inlineStr">
        <is>
          <t>3</t>
        </is>
      </c>
      <c r="BL516" s="2" t="inlineStr">
        <is>
          <t/>
        </is>
      </c>
      <c r="BM516" t="inlineStr">
        <is>
          <t>vidinė kibernetinio saugumo specialistų grupė, užtikrinanti informacinių sistemų, tinklų ir kitų informacinių išteklių saugumą vykstant pratyboms, testavimui ar kasdienės veiklos sąlygomis</t>
        </is>
      </c>
      <c r="BN516" s="2" t="inlineStr">
        <is>
          <t>zilā komanda|
informācijas sistēmu drošības komanda</t>
        </is>
      </c>
      <c r="BO516" s="2" t="inlineStr">
        <is>
          <t>2|
2</t>
        </is>
      </c>
      <c r="BP516" s="2" t="inlineStr">
        <is>
          <t xml:space="preserve">|
</t>
        </is>
      </c>
      <c r="BQ516" t="inlineStr">
        <is>
          <t/>
        </is>
      </c>
      <c r="BR516" s="2" t="inlineStr">
        <is>
          <t>it-tim il-blu</t>
        </is>
      </c>
      <c r="BS516" s="2" t="inlineStr">
        <is>
          <t>3</t>
        </is>
      </c>
      <c r="BT516" s="2" t="inlineStr">
        <is>
          <t/>
        </is>
      </c>
      <c r="BU516" t="inlineStr">
        <is>
          <t>grupp responsabbli għad-difiża tas-sistemi tal-informazzjoni użati minn impriża kontra grupp ta' attakkanti finti (i.e. it-tim l-aħmar)</t>
        </is>
      </c>
      <c r="BV516" s="2" t="inlineStr">
        <is>
          <t>blue team</t>
        </is>
      </c>
      <c r="BW516" s="2" t="inlineStr">
        <is>
          <t>3</t>
        </is>
      </c>
      <c r="BX516" s="2" t="inlineStr">
        <is>
          <t/>
        </is>
      </c>
      <c r="BY516" t="inlineStr">
        <is>
          <t>team dat bij het testen van computersystemen op kwetsbaarheid het gereguleerde team vormt dat zich moet verdedigen tegen het red team dat in het systeem probeert binnen te dringen</t>
        </is>
      </c>
      <c r="BZ516" s="2" t="inlineStr">
        <is>
          <t>zespół obrony|
blue team|
zespół niebieski</t>
        </is>
      </c>
      <c r="CA516" s="2" t="inlineStr">
        <is>
          <t>3|
3|
3</t>
        </is>
      </c>
      <c r="CB516" s="2" t="inlineStr">
        <is>
          <t xml:space="preserve">|
|
</t>
        </is>
      </c>
      <c r="CC516" t="inlineStr">
        <is>
          <t>w przypadku testowania bezpieczeństwa sieci w postaci symulacji ataku zewnętrznego – strona utrzymująca bezpieczeństwo systemów, najczęściej pracownicy działu IT organizacji, która podjęła się analizy zagrożeń swojej sieci komputerowej</t>
        </is>
      </c>
      <c r="CD516" s="2" t="inlineStr">
        <is>
          <t>equipa azul|
equipa de segurança defensiva</t>
        </is>
      </c>
      <c r="CE516" s="2" t="inlineStr">
        <is>
          <t>3|
3</t>
        </is>
      </c>
      <c r="CF516" s="2" t="inlineStr">
        <is>
          <t xml:space="preserve">|
</t>
        </is>
      </c>
      <c r="CG516" t="inlineStr">
        <is>
          <t>Equipa encarregue de defender os sistemas de informação de uma empresa face a ataques reais ou simulados feitos por outra equipa.</t>
        </is>
      </c>
      <c r="CH516" s="2" t="inlineStr">
        <is>
          <t>echipa albastră</t>
        </is>
      </c>
      <c r="CI516" s="2" t="inlineStr">
        <is>
          <t>2</t>
        </is>
      </c>
      <c r="CJ516" s="2" t="inlineStr">
        <is>
          <t/>
        </is>
      </c>
      <c r="CK516" t="inlineStr">
        <is>
          <t/>
        </is>
      </c>
      <c r="CL516" s="2" t="inlineStr">
        <is>
          <t>modrý tím</t>
        </is>
      </c>
      <c r="CM516" s="2" t="inlineStr">
        <is>
          <t>3</t>
        </is>
      </c>
      <c r="CN516" s="2" t="inlineStr">
        <is>
          <t/>
        </is>
      </c>
      <c r="CO516" t="inlineStr">
        <is>
          <t>tím zodpovedný za zabezpečenie informačných infraštruktúr podniku a obranu proti útokom &lt;a href="https://iate.europa.eu/entry/result/3565973/sk" target="_blank"&gt;červeného tímu&lt;/a&gt;</t>
        </is>
      </c>
      <c r="CP516" s="2" t="inlineStr">
        <is>
          <t>modra ekipa</t>
        </is>
      </c>
      <c r="CQ516" s="2" t="inlineStr">
        <is>
          <t>3</t>
        </is>
      </c>
      <c r="CR516" s="2" t="inlineStr">
        <is>
          <t/>
        </is>
      </c>
      <c r="CS516" t="inlineStr">
        <is>
          <t/>
        </is>
      </c>
      <c r="CT516" s="2" t="inlineStr">
        <is>
          <t>blått lag</t>
        </is>
      </c>
      <c r="CU516" s="2" t="inlineStr">
        <is>
          <t>3</t>
        </is>
      </c>
      <c r="CV516" s="2" t="inlineStr">
        <is>
          <t/>
        </is>
      </c>
      <c r="CW516" t="inlineStr">
        <is>
          <t/>
        </is>
      </c>
    </row>
    <row r="517">
      <c r="A517" s="1" t="str">
        <f>HYPERLINK("https://iate.europa.eu/entry/result/3578293/all", "3578293")</f>
        <v>3578293</v>
      </c>
      <c r="B517" t="inlineStr">
        <is>
          <t>EDUCATION AND COMMUNICATIONS</t>
        </is>
      </c>
      <c r="C517" t="inlineStr">
        <is>
          <t>EDUCATION AND COMMUNICATIONS|information technology and data processing|computer system</t>
        </is>
      </c>
      <c r="D517" t="inlineStr">
        <is>
          <t>yes</t>
        </is>
      </c>
      <c r="E517" t="inlineStr">
        <is>
          <t/>
        </is>
      </c>
      <c r="F517" s="2" t="inlineStr">
        <is>
          <t>бял екип</t>
        </is>
      </c>
      <c r="G517" s="2" t="inlineStr">
        <is>
          <t>3</t>
        </is>
      </c>
      <c r="H517" s="2" t="inlineStr">
        <is>
          <t/>
        </is>
      </c>
      <c r="I517" t="inlineStr">
        <is>
          <t/>
        </is>
      </c>
      <c r="J517" s="2" t="inlineStr">
        <is>
          <t>bílý tým</t>
        </is>
      </c>
      <c r="K517" s="2" t="inlineStr">
        <is>
          <t>3</t>
        </is>
      </c>
      <c r="L517" s="2" t="inlineStr">
        <is>
          <t/>
        </is>
      </c>
      <c r="M517" t="inlineStr">
        <is>
          <t>skupina, která se při 
&lt;i&gt;penetračním testování&lt;/i&gt; [ &lt;a href="/entry/result/1196603/all" id="ENTRY_TO_ENTRY_CONVERTER" target="_blank"&gt;IATE:1196603&lt;/a&gt; ] stará o sledování, rozhodcování a vyhodnocení střetu 
&lt;i&gt;červeného týmu&lt;/i&gt; [ &lt;a href="/entry/result/3565973/all" id="ENTRY_TO_ENTRY_CONVERTER" target="_blank"&gt;IATE:3565973&lt;/a&gt; ] s 
&lt;i&gt;týmem modrým&lt;/i&gt; [ &lt;a href="/entry/result/3578227/all" id="ENTRY_TO_ENTRY_CONVERTER" target="_blank"&gt;IATE:3578227&lt;/a&gt; ]</t>
        </is>
      </c>
      <c r="N517" s="2" t="inlineStr">
        <is>
          <t>hvidt team</t>
        </is>
      </c>
      <c r="O517" s="2" t="inlineStr">
        <is>
          <t>3</t>
        </is>
      </c>
      <c r="P517" s="2" t="inlineStr">
        <is>
          <t/>
        </is>
      </c>
      <c r="Q517" t="inlineStr">
        <is>
          <t>team, som optræder i rollen som dommer i forbindelse med en IT-sikkerhedsøvelse, hvor et rødt team på den ene side er hackere, der angriber en virksomheds IT-systemer og data, som på den anden side forsvares af et blåt team</t>
        </is>
      </c>
      <c r="R517" s="2" t="inlineStr">
        <is>
          <t>White Team</t>
        </is>
      </c>
      <c r="S517" s="2" t="inlineStr">
        <is>
          <t>3</t>
        </is>
      </c>
      <c r="T517" s="2" t="inlineStr">
        <is>
          <t/>
        </is>
      </c>
      <c r="U517" t="inlineStr">
        <is>
          <t/>
        </is>
      </c>
      <c r="V517" s="2" t="inlineStr">
        <is>
          <t>λευκή ομάδα</t>
        </is>
      </c>
      <c r="W517" s="2" t="inlineStr">
        <is>
          <t>4</t>
        </is>
      </c>
      <c r="X517" s="2" t="inlineStr">
        <is>
          <t/>
        </is>
      </c>
      <c r="Y517" t="inlineStr">
        <is>
          <t>ομάδα που προβαίνει σε διαιτησία μεταξύ της κόκκινης και της μπλε ομάδας</t>
        </is>
      </c>
      <c r="Z517" s="2" t="inlineStr">
        <is>
          <t>white team</t>
        </is>
      </c>
      <c r="AA517" s="2" t="inlineStr">
        <is>
          <t>3</t>
        </is>
      </c>
      <c r="AB517" s="2" t="inlineStr">
        <is>
          <t/>
        </is>
      </c>
      <c r="AC517" t="inlineStr">
        <is>
          <t>group responsible for refereeing an engagement between a red team [ &lt;a href="/entry/result/3565973/all" id="ENTRY_TO_ENTRY_CONVERTER" target="_blank"&gt;IATE:3565973&lt;/a&gt; ] of mock attackers and a blue team [ &lt;a href="/entry/result/3578227/all" id="ENTRY_TO_ENTRY_CONVERTER" target="_blank"&gt;IATE:3578227&lt;/a&gt; ] of actual defenders of information systems</t>
        </is>
      </c>
      <c r="AD517" s="2" t="inlineStr">
        <is>
          <t>equipo blanco</t>
        </is>
      </c>
      <c r="AE517" s="2" t="inlineStr">
        <is>
          <t>3</t>
        </is>
      </c>
      <c r="AF517" s="2" t="inlineStr">
        <is>
          <t/>
        </is>
      </c>
      <c r="AG517" t="inlineStr">
        <is>
          <t>Equipo de personas que actúan como árbitros en un ejercicio de seguridad entre el equipo rojo [ &lt;a href="/entry/result/3565973/all" id="ENTRY_TO_ENTRY_CONVERTER" target="_blank"&gt;IATE:3565973&lt;/a&gt; ] (atacante) y el equipo azul [ &lt;a href="/entry/result/3578227/all" id="ENTRY_TO_ENTRY_CONVERTER" target="_blank"&gt;IATE:3578227&lt;/a&gt; ] (defensa).</t>
        </is>
      </c>
      <c r="AH517" s="2" t="inlineStr">
        <is>
          <t>valge tiim</t>
        </is>
      </c>
      <c r="AI517" s="2" t="inlineStr">
        <is>
          <t>3</t>
        </is>
      </c>
      <c r="AJ517" s="2" t="inlineStr">
        <is>
          <t/>
        </is>
      </c>
      <c r="AK517" t="inlineStr">
        <is>
          <t>vahekohtuniku või vaatleja rollis olev rühm õppustel või testimisel</t>
        </is>
      </c>
      <c r="AL517" s="2" t="inlineStr">
        <is>
          <t>white team|
valkoinen tiimi|
valkoinen joukkue</t>
        </is>
      </c>
      <c r="AM517" s="2" t="inlineStr">
        <is>
          <t>3|
3|
3</t>
        </is>
      </c>
      <c r="AN517" s="2" t="inlineStr">
        <is>
          <t xml:space="preserve">|
|
</t>
        </is>
      </c>
      <c r="AO517" t="inlineStr">
        <is>
          <t>ryhmä, jonka vastuulla on harjoituksen johtaminen ja läpivienti ja jonka tehtäviin kuuluu myös syötteiden tuottaminen ja harjoituksen elävöittäminen</t>
        </is>
      </c>
      <c r="AP517" s="2" t="inlineStr">
        <is>
          <t>équipe blanche</t>
        </is>
      </c>
      <c r="AQ517" s="2" t="inlineStr">
        <is>
          <t>3</t>
        </is>
      </c>
      <c r="AR517" s="2" t="inlineStr">
        <is>
          <t/>
        </is>
      </c>
      <c r="AS517" t="inlineStr">
        <is>
          <t>groupe chargé de coordonner un engagement entre une équipe rouge [&lt;a href="/entry/result/3565973/all" id="ENTRY_TO_ENTRY_CONVERTER" target="_blank"&gt;IATE:3565973&lt;/a&gt;] d'acteurs simulant une menace et une équipe bleue [&lt;a href="/entry/result/3578227/all" id="ENTRY_TO_ENTRY_CONVERTER" target="_blank"&gt;IATE:3578227&lt;/a&gt;] chargée de défendre les systèmes d'information au sein d'une entité</t>
        </is>
      </c>
      <c r="AT517" s="2" t="inlineStr">
        <is>
          <t>foireann bhán</t>
        </is>
      </c>
      <c r="AU517" s="2" t="inlineStr">
        <is>
          <t>3</t>
        </is>
      </c>
      <c r="AV517" s="2" t="inlineStr">
        <is>
          <t/>
        </is>
      </c>
      <c r="AW517" t="inlineStr">
        <is>
          <t/>
        </is>
      </c>
      <c r="AX517" s="2" t="inlineStr">
        <is>
          <t>bijeli tim</t>
        </is>
      </c>
      <c r="AY517" s="2" t="inlineStr">
        <is>
          <t>3</t>
        </is>
      </c>
      <c r="AZ517" s="2" t="inlineStr">
        <is>
          <t/>
        </is>
      </c>
      <c r="BA517" t="inlineStr">
        <is>
          <t/>
        </is>
      </c>
      <c r="BB517" s="2" t="inlineStr">
        <is>
          <t>fehér csapat</t>
        </is>
      </c>
      <c r="BC517" s="2" t="inlineStr">
        <is>
          <t>2</t>
        </is>
      </c>
      <c r="BD517" s="2" t="inlineStr">
        <is>
          <t/>
        </is>
      </c>
      <c r="BE517" t="inlineStr">
        <is>
          <t>piros [ &lt;a href="/entry/result/3565973/all" id="ENTRY_TO_ENTRY_CONVERTER" target="_blank"&gt;IATE:3565973&lt;/a&gt; ] és kék csapat [ &lt;a href="/entry/result/3578227/all" id="ENTRY_TO_ENTRY_CONVERTER" target="_blank"&gt;IATE:3578227&lt;/a&gt; ] közötti megállapodást felügyelő, kibervédelmi szakemberekből álló csapat</t>
        </is>
      </c>
      <c r="BF517" s="2" t="inlineStr">
        <is>
          <t>squadra bianca</t>
        </is>
      </c>
      <c r="BG517" s="2" t="inlineStr">
        <is>
          <t>3</t>
        </is>
      </c>
      <c r="BH517" s="2" t="inlineStr">
        <is>
          <t/>
        </is>
      </c>
      <c r="BI517" t="inlineStr">
        <is>
          <t>gruppo responsabile per arbitrare un impegno tra una squadra rossa [&lt;a href="&lt;a href=" target="_blank"&gt;3565973" target="_blank"&amp;gt;https://iate.europa.eu/entry/result/3565973/en"&amp;gt;3565973&lt;/a&gt;] di attaccanti finti e una squadra blu [&lt;a href="&lt;a href=" target="_blank"&gt;3578227" target="_blank"&amp;gt;https://iate.europa.eu/entry/result/3578227/en"&amp;gt;3578227&lt;/a&gt;] di difensori reali dei sistemi informativi</t>
        </is>
      </c>
      <c r="BJ517" s="2" t="inlineStr">
        <is>
          <t>baltoji komanda</t>
        </is>
      </c>
      <c r="BK517" s="2" t="inlineStr">
        <is>
          <t>3</t>
        </is>
      </c>
      <c r="BL517" s="2" t="inlineStr">
        <is>
          <t/>
        </is>
      </c>
      <c r="BM517" t="inlineStr">
        <is>
          <t>specialistų (stebėtojų) grupė, pratybų ir testavimo metu vertinanti 
&lt;i&gt;raudonosios &lt;/i&gt;(&lt;a href="/entry/result/3565973/all" id="ENTRY_TO_ENTRY_CONVERTER" target="_blank"&gt;IATE:3565973&lt;/a&gt;) ir 
&lt;i&gt;mėlynosios &lt;/i&gt;(&lt;a href="/entry/result/3578227/all" id="ENTRY_TO_ENTRY_CONVERTER" target="_blank"&gt;IATE:3578227&lt;/a&gt;) komandų veiksmus</t>
        </is>
      </c>
      <c r="BN517" s="2" t="inlineStr">
        <is>
          <t>baltā komanda</t>
        </is>
      </c>
      <c r="BO517" s="2" t="inlineStr">
        <is>
          <t>2</t>
        </is>
      </c>
      <c r="BP517" s="2" t="inlineStr">
        <is>
          <t/>
        </is>
      </c>
      <c r="BQ517" t="inlineStr">
        <is>
          <t/>
        </is>
      </c>
      <c r="BR517" s="2" t="inlineStr">
        <is>
          <t>it-tim l-abjad</t>
        </is>
      </c>
      <c r="BS517" s="2" t="inlineStr">
        <is>
          <t>3</t>
        </is>
      </c>
      <c r="BT517" s="2" t="inlineStr">
        <is>
          <t/>
        </is>
      </c>
      <c r="BU517" t="inlineStr">
        <is>
          <t>grupp responsabbli biex iservi ta' arbitru f'eżerċizzju tas-sigurtà bejn it-tim l-aħmar ta' attakkanti finti u t-tim il-blu ta' difensuri reali tas-sistemi tal-informazzjoni</t>
        </is>
      </c>
      <c r="BV517" s="2" t="inlineStr">
        <is>
          <t>white team</t>
        </is>
      </c>
      <c r="BW517" s="2" t="inlineStr">
        <is>
          <t>3</t>
        </is>
      </c>
      <c r="BX517" s="2" t="inlineStr">
        <is>
          <t/>
        </is>
      </c>
      <c r="BY517" t="inlineStr">
        <is>
          <t>persoon die bij het testen van de beveiliging van computersystemen op de hoogte is van de aanval of als scheidsrechter fungeert en de communicatiestroom van het red en blue team controleert</t>
        </is>
      </c>
      <c r="BZ517" s="2" t="inlineStr">
        <is>
          <t>zespół biały|
white team</t>
        </is>
      </c>
      <c r="CA517" s="2" t="inlineStr">
        <is>
          <t>3|
3</t>
        </is>
      </c>
      <c r="CB517" s="2" t="inlineStr">
        <is>
          <t xml:space="preserve">|
</t>
        </is>
      </c>
      <c r="CC517" t="inlineStr">
        <is>
          <t>w trakcie ćwiczeń w postaci symulowanego ataku cybernetycznego - zespół odpowiedzialny za ogólną organizację ćwiczeń , określający cele szkoleniowe, tło sytuacyjne, scenariusze oraz kontrolujący przebieg tych ćwiczeń</t>
        </is>
      </c>
      <c r="CD517" s="2" t="inlineStr">
        <is>
          <t>equipa branca|
equipa de monitorização informática</t>
        </is>
      </c>
      <c r="CE517" s="2" t="inlineStr">
        <is>
          <t>3|
3</t>
        </is>
      </c>
      <c r="CF517" s="2" t="inlineStr">
        <is>
          <t xml:space="preserve">|
</t>
        </is>
      </c>
      <c r="CG517" t="inlineStr">
        <is>
          <t>Grupo responsável pela monitorização da equipa vermelha (atacante) e da equipa azul (defensora) durante um exercício de segurança informática e que tem a responsabilidade de avaliar os resultados e documentar as lições resultantes desse exercício.</t>
        </is>
      </c>
      <c r="CH517" s="2" t="inlineStr">
        <is>
          <t>echipa albă</t>
        </is>
      </c>
      <c r="CI517" s="2" t="inlineStr">
        <is>
          <t>3</t>
        </is>
      </c>
      <c r="CJ517" s="2" t="inlineStr">
        <is>
          <t/>
        </is>
      </c>
      <c r="CK517" t="inlineStr">
        <is>
          <t/>
        </is>
      </c>
      <c r="CL517" s="2" t="inlineStr">
        <is>
          <t>biely tím</t>
        </is>
      </c>
      <c r="CM517" s="2" t="inlineStr">
        <is>
          <t>3</t>
        </is>
      </c>
      <c r="CN517" s="2" t="inlineStr">
        <is>
          <t/>
        </is>
      </c>
      <c r="CO517" t="inlineStr">
        <is>
          <t>skupina osôb, ktorá sleduje a vyhodnocuje prácu &lt;a href="https://iate.europa.eu/entry/result/3565973/sk" target="_blank"&gt;červeného tímu&lt;/a&gt; simulujúceho útok a prácu &lt;a href="https://iate.europa.eu/entry/result/3578227/sk" target="_blank"&gt;modrého tímu&lt;/a&gt;, ktorý má za úlohu zaistiť bezpečnosť informačných štruktúr</t>
        </is>
      </c>
      <c r="CP517" s="2" t="inlineStr">
        <is>
          <t>bela ekipa</t>
        </is>
      </c>
      <c r="CQ517" s="2" t="inlineStr">
        <is>
          <t>3</t>
        </is>
      </c>
      <c r="CR517" s="2" t="inlineStr">
        <is>
          <t/>
        </is>
      </c>
      <c r="CS517" t="inlineStr">
        <is>
          <t/>
        </is>
      </c>
      <c r="CT517" s="2" t="inlineStr">
        <is>
          <t>vitt lag</t>
        </is>
      </c>
      <c r="CU517" s="2" t="inlineStr">
        <is>
          <t>3</t>
        </is>
      </c>
      <c r="CV517" s="2" t="inlineStr">
        <is>
          <t/>
        </is>
      </c>
      <c r="CW517" t="inlineStr">
        <is>
          <t/>
        </is>
      </c>
    </row>
    <row r="518">
      <c r="A518" s="1" t="str">
        <f>HYPERLINK("https://iate.europa.eu/entry/result/3580168/all", "3580168")</f>
        <v>3580168</v>
      </c>
      <c r="B518" t="inlineStr">
        <is>
          <t>EDUCATION AND COMMUNICATIONS;POLITICS</t>
        </is>
      </c>
      <c r="C518" t="inlineStr">
        <is>
          <t>EDUCATION AND COMMUNICATIONS|information technology and data processing|data processing;POLITICS|politics and public safety|public safety</t>
        </is>
      </c>
      <c r="D518" t="inlineStr">
        <is>
          <t>yes</t>
        </is>
      </c>
      <c r="E518" t="inlineStr">
        <is>
          <t/>
        </is>
      </c>
      <c r="F518" s="2" t="inlineStr">
        <is>
          <t>сива шапка</t>
        </is>
      </c>
      <c r="G518" s="2" t="inlineStr">
        <is>
          <t>3</t>
        </is>
      </c>
      <c r="H518" s="2" t="inlineStr">
        <is>
          <t/>
        </is>
      </c>
      <c r="I518" t="inlineStr">
        <is>
          <t/>
        </is>
      </c>
      <c r="J518" s="2" t="inlineStr">
        <is>
          <t>šedý hacker|
&lt;i&gt;grey hat&lt;/i&gt;</t>
        </is>
      </c>
      <c r="K518" s="2" t="inlineStr">
        <is>
          <t>3|
3</t>
        </is>
      </c>
      <c r="L518" s="2" t="inlineStr">
        <is>
          <t xml:space="preserve">|
</t>
        </is>
      </c>
      <c r="M518" t="inlineStr">
        <is>
          <t>&lt;i&gt;hacker &lt;/i&gt;[ &lt;a href="/entry/result/857048/all" id="ENTRY_TO_ENTRY_CONVERTER" target="_blank"&gt;IATE:857048&lt;/a&gt; ], který zneužívá bezpečnostní slabinu systémů nebo produktů k tomu, aby veřejně upozornil na jejich zranitelnost</t>
        </is>
      </c>
      <c r="N518" s="2" t="inlineStr">
        <is>
          <t>grey hat-hacker|
grey hat</t>
        </is>
      </c>
      <c r="O518" s="2" t="inlineStr">
        <is>
          <t>3|
3</t>
        </is>
      </c>
      <c r="P518" s="2" t="inlineStr">
        <is>
          <t xml:space="preserve">|
</t>
        </is>
      </c>
      <c r="Q518" t="inlineStr">
        <is>
          <t>hacker, der uden at have fået tilladelse tilgår it-systemer uden om de autoriserede verificeringsmekanismer med det formål at underrette systemets ejere om fejl og sårbarheder</t>
        </is>
      </c>
      <c r="R518" s="2" t="inlineStr">
        <is>
          <t>Grey-Hat-Hacker</t>
        </is>
      </c>
      <c r="S518" s="2" t="inlineStr">
        <is>
          <t>3</t>
        </is>
      </c>
      <c r="T518" s="2" t="inlineStr">
        <is>
          <t>preferred</t>
        </is>
      </c>
      <c r="U518" t="inlineStr">
        <is>
          <t>Hacker, der Schwachstellen findet, ohne sich dabei immer an gesetzliche Vorgaben zu halten, und diese Schwachstellen meist für jeden zugänglich veröffentlicht</t>
        </is>
      </c>
      <c r="V518" s="2" t="inlineStr">
        <is>
          <t>γκρι καπέλο</t>
        </is>
      </c>
      <c r="W518" s="2" t="inlineStr">
        <is>
          <t>3</t>
        </is>
      </c>
      <c r="X518" s="2" t="inlineStr">
        <is>
          <t/>
        </is>
      </c>
      <c r="Y518" t="inlineStr">
        <is>
          <t/>
        </is>
      </c>
      <c r="Z518" s="2" t="inlineStr">
        <is>
          <t>gray hat|
grey hat|
grey hat hacker</t>
        </is>
      </c>
      <c r="AA518" s="2" t="inlineStr">
        <is>
          <t>1|
3|
3</t>
        </is>
      </c>
      <c r="AB518" s="2" t="inlineStr">
        <is>
          <t xml:space="preserve">|
|
</t>
        </is>
      </c>
      <c r="AC518" t="inlineStr">
        <is>
          <t>hacker [ &lt;a href="/entry/result/857048/all" id="ENTRY_TO_ENTRY_CONVERTER" target="_blank"&gt;IATE:857048&lt;/a&gt; ] who exploits a security weakness in a computer system or product in order to bring the weakness to the attention of the owners</t>
        </is>
      </c>
      <c r="AD518" s="2" t="inlineStr">
        <is>
          <t>sombrero gris|
&lt;i&gt;hacker&lt;/i&gt; de sombrero gris</t>
        </is>
      </c>
      <c r="AE518" s="2" t="inlineStr">
        <is>
          <t>3|
3</t>
        </is>
      </c>
      <c r="AF518" s="2" t="inlineStr">
        <is>
          <t xml:space="preserve">|
</t>
        </is>
      </c>
      <c r="AG518" t="inlineStr">
        <is>
          <t>&lt;i&gt;Hacker &lt;/i&gt;[ &lt;a href="/entry/result/857048/all" id="ENTRY_TO_ENTRY_CONVERTER" target="_blank"&gt;IATE:857048&lt;/a&gt; ] que va de la ética positiva a la ética negativa según le conviene, que normalmente se suele dedicar a la adquisición de conocimiento por diversión o inquietud, pero conoce las técnicas usadas por los 
&lt;i&gt;hackers &lt;/i&gt;de ética negativa y en ocasiones las utiliza.</t>
        </is>
      </c>
      <c r="AH518" s="2" t="inlineStr">
        <is>
          <t>hall häkker</t>
        </is>
      </c>
      <c r="AI518" s="2" t="inlineStr">
        <is>
          <t>3</t>
        </is>
      </c>
      <c r="AJ518" s="2" t="inlineStr">
        <is>
          <t/>
        </is>
      </c>
      <c r="AK518" t="inlineStr">
        <is>
          <t>kõikuva eetikaga häkker</t>
        </is>
      </c>
      <c r="AL518" s="2" t="inlineStr">
        <is>
          <t>harmaahattu|
harmaahattuhakkeri|
grey hat</t>
        </is>
      </c>
      <c r="AM518" s="2" t="inlineStr">
        <is>
          <t>3|
3|
3</t>
        </is>
      </c>
      <c r="AN518" s="2" t="inlineStr">
        <is>
          <t xml:space="preserve">|
|
</t>
        </is>
      </c>
      <c r="AO518" t="inlineStr">
        <is>
          <t>hakkeri, joka etsii tietoturva-aukkoja ilman vahingontekotarkoitusta, mutta ilman järjestelmän omistajien lupaa</t>
        </is>
      </c>
      <c r="AP518" s="2" t="inlineStr">
        <is>
          <t>grey hat|
chapeau gris</t>
        </is>
      </c>
      <c r="AQ518" s="2" t="inlineStr">
        <is>
          <t>3|
3</t>
        </is>
      </c>
      <c r="AR518" s="2" t="inlineStr">
        <is>
          <t xml:space="preserve">admitted|
</t>
        </is>
      </c>
      <c r="AS518" t="inlineStr">
        <is>
          <t>pirate informatique qui utilise ses compétences pour pénétrer dans les systèmes et réseaux sans autorisation, tel un chapeau noir [&lt;a href="https://iate.europa.eu/entry/result/263407/all" target="_blank"&gt;263407&lt;/a&gt;], mais qui n'est pas animé par des intentions malveillantes ou criminelles</t>
        </is>
      </c>
      <c r="AT518" s="2" t="inlineStr">
        <is>
          <t>haiceálaí liath</t>
        </is>
      </c>
      <c r="AU518" s="2" t="inlineStr">
        <is>
          <t>3</t>
        </is>
      </c>
      <c r="AV518" s="2" t="inlineStr">
        <is>
          <t/>
        </is>
      </c>
      <c r="AW518" t="inlineStr">
        <is>
          <t/>
        </is>
      </c>
      <c r="AX518" s="2" t="inlineStr">
        <is>
          <t>sivi šešir</t>
        </is>
      </c>
      <c r="AY518" s="2" t="inlineStr">
        <is>
          <t>3</t>
        </is>
      </c>
      <c r="AZ518" s="2" t="inlineStr">
        <is>
          <t/>
        </is>
      </c>
      <c r="BA518" t="inlineStr">
        <is>
          <t/>
        </is>
      </c>
      <c r="BB518" s="2" t="inlineStr">
        <is>
          <t>szürkekalapos hekker</t>
        </is>
      </c>
      <c r="BC518" s="2" t="inlineStr">
        <is>
          <t>3</t>
        </is>
      </c>
      <c r="BD518" s="2" t="inlineStr">
        <is>
          <t/>
        </is>
      </c>
      <c r="BE518" t="inlineStr">
        <is>
          <t>biztonsági hibákat kereső és kihasználó, a legalitás határán mozgó felhasználó, aki néha csak bizonyos idő elteltével közli, esetleg nyilvánosan közzéteszi az általa talált problémát</t>
        </is>
      </c>
      <c r="BF518" s="2" t="inlineStr">
        <is>
          <t>grey hat|
grey hat hacker|
hacker dal cappello grigio</t>
        </is>
      </c>
      <c r="BG518" s="2" t="inlineStr">
        <is>
          <t>3|
3|
3</t>
        </is>
      </c>
      <c r="BH518" s="2" t="inlineStr">
        <is>
          <t xml:space="preserve">|
|
</t>
        </is>
      </c>
      <c r="BI518" t="inlineStr">
        <is>
          <t>hacker [ &lt;a href="https://iate.europa.eu/entry/result/857048/all" target="_blank"&gt;857048&lt;/a&gt; ] che opera in regime di ambiguità etica, che pur entrando in un sistema senza permesso non ha l'intento di distruggerlo bensì piuttosto di renderne pubbliche le vulnerabilità</t>
        </is>
      </c>
      <c r="BJ518" s="2" t="inlineStr">
        <is>
          <t>neetiškasis įsilaužėlis|
pilkasis įsilaužėlis</t>
        </is>
      </c>
      <c r="BK518" s="2" t="inlineStr">
        <is>
          <t>3|
3</t>
        </is>
      </c>
      <c r="BL518" s="2" t="inlineStr">
        <is>
          <t xml:space="preserve">preferred|
</t>
        </is>
      </c>
      <c r="BM518" t="inlineStr">
        <is>
          <t>asmuo, kuris bando įsilaužti į informacines sistemas, tinklus ir kitus informacinius išteklius neturėdamas šių išteklių savininkų leidimo bei nesilaikydamas nustatytos tvarkos, bet įsilaužęs nesielgia piktavališkai, siekia iš išteklių savininkų gauti piniginį atlygį už nustatytas informacinių technologijų ir jų saugumo spragas ir pažeidžiamumus</t>
        </is>
      </c>
      <c r="BN518" s="2" t="inlineStr">
        <is>
          <t>"pelēkā cepure"</t>
        </is>
      </c>
      <c r="BO518" s="2" t="inlineStr">
        <is>
          <t>2</t>
        </is>
      </c>
      <c r="BP518" s="2" t="inlineStr">
        <is>
          <t/>
        </is>
      </c>
      <c r="BQ518" t="inlineStr">
        <is>
          <t/>
        </is>
      </c>
      <c r="BR518" s="2" t="inlineStr">
        <is>
          <t>grey hat hacker|
grey hat</t>
        </is>
      </c>
      <c r="BS518" s="2" t="inlineStr">
        <is>
          <t>3|
3</t>
        </is>
      </c>
      <c r="BT518" s="2" t="inlineStr">
        <is>
          <t xml:space="preserve">|
</t>
        </is>
      </c>
      <c r="BU518" t="inlineStr">
        <is>
          <t>hacker li jisfrutta dgħufija fis-sigurtà ta' sistema tal-kompjuters jew prodott sabiex jiġbed l-attenzjoni ta' sid is-sistema jew il-prodott għall-fatt li teżisti din id-dgħufija</t>
        </is>
      </c>
      <c r="BV518" s="2" t="inlineStr">
        <is>
          <t>grey hat|
grijzehoedhacker|
grey hat hacker|
grijze hoed</t>
        </is>
      </c>
      <c r="BW518" s="2" t="inlineStr">
        <is>
          <t>3|
3|
3|
3</t>
        </is>
      </c>
      <c r="BX518" s="2" t="inlineStr">
        <is>
          <t xml:space="preserve">|
|
|
</t>
        </is>
      </c>
      <c r="BY518" t="inlineStr">
        <is>
          <t>hacker die, in tegenstelling tot een white hat, zich niet altijd aan de wet houdt, maar dit niet uit winstbejag doet, zoals black hats, maar uit persoonlijke overtuiging of morele overwegingen</t>
        </is>
      </c>
      <c r="BZ518" s="2" t="inlineStr">
        <is>
          <t>szary kapelusz</t>
        </is>
      </c>
      <c r="CA518" s="2" t="inlineStr">
        <is>
          <t>3</t>
        </is>
      </c>
      <c r="CB518" s="2" t="inlineStr">
        <is>
          <t/>
        </is>
      </c>
      <c r="CC518" t="inlineStr">
        <is>
          <t>haker lub cracker, który dokonuje włamania do systemu komputerowego lub sieci by nakierować uwagę administratora na wykrytą przez siebie lukę, haker działający „na granicy dobra i zła”</t>
        </is>
      </c>
      <c r="CD518" s="2" t="inlineStr">
        <is>
          <t>háquer de chapéu cinzento</t>
        </is>
      </c>
      <c r="CE518" s="2" t="inlineStr">
        <is>
          <t>3</t>
        </is>
      </c>
      <c r="CF518" s="2" t="inlineStr">
        <is>
          <t/>
        </is>
      </c>
      <c r="CG518" t="inlineStr">
        <is>
          <t/>
        </is>
      </c>
      <c r="CH518" s="2" t="inlineStr">
        <is>
          <t>hacker &lt;i&gt;grey hat&lt;/i&gt;</t>
        </is>
      </c>
      <c r="CI518" s="2" t="inlineStr">
        <is>
          <t>3</t>
        </is>
      </c>
      <c r="CJ518" s="2" t="inlineStr">
        <is>
          <t/>
        </is>
      </c>
      <c r="CK518" t="inlineStr">
        <is>
          <t>hacker care acționează asupra sistemelor informatice în baza unei rezoluții mentale aflate la granița dintre etică și intenția criminală</t>
        </is>
      </c>
      <c r="CL518" s="2" t="inlineStr">
        <is>
          <t>&lt;i&gt; grey hat &lt;/i&gt;hacker|
&lt;i&gt;grey hat&lt;/i&gt;|
šedý hacker</t>
        </is>
      </c>
      <c r="CM518" s="2" t="inlineStr">
        <is>
          <t>3|
2|
3</t>
        </is>
      </c>
      <c r="CN518" s="2" t="inlineStr">
        <is>
          <t xml:space="preserve">|
|
</t>
        </is>
      </c>
      <c r="CO518" t="inlineStr">
        <is>
          <t/>
        </is>
      </c>
      <c r="CP518" s="2" t="inlineStr">
        <is>
          <t>sivi klobuk</t>
        </is>
      </c>
      <c r="CQ518" s="2" t="inlineStr">
        <is>
          <t>3</t>
        </is>
      </c>
      <c r="CR518" s="2" t="inlineStr">
        <is>
          <t/>
        </is>
      </c>
      <c r="CS518" t="inlineStr">
        <is>
          <t/>
        </is>
      </c>
      <c r="CT518" s="2" t="inlineStr">
        <is>
          <t>grey hat-hacker|
gråhatt</t>
        </is>
      </c>
      <c r="CU518" s="2" t="inlineStr">
        <is>
          <t>2|
2</t>
        </is>
      </c>
      <c r="CV518" s="2" t="inlineStr">
        <is>
          <t xml:space="preserve">|
</t>
        </is>
      </c>
      <c r="CW518" t="inlineStr">
        <is>
          <t>hackare som begår dataintrång utan tillstånd, och som sedan publicerar hur det gick till – allt för att tvinga fram höjd it‑säker­het</t>
        </is>
      </c>
    </row>
    <row r="519">
      <c r="A519" s="1" t="str">
        <f>HYPERLINK("https://iate.europa.eu/entry/result/3580222/all", "3580222")</f>
        <v>3580222</v>
      </c>
      <c r="B519" t="inlineStr">
        <is>
          <t>EDUCATION AND COMMUNICATIONS;POLITICS</t>
        </is>
      </c>
      <c r="C519" t="inlineStr">
        <is>
          <t>EDUCATION AND COMMUNICATIONS|information technology and data processing|data processing;POLITICS|politics and public safety</t>
        </is>
      </c>
      <c r="D519" t="inlineStr">
        <is>
          <t>yes</t>
        </is>
      </c>
      <c r="E519" t="inlineStr">
        <is>
          <t/>
        </is>
      </c>
      <c r="F519" s="2" t="inlineStr">
        <is>
          <t>Великденско яйце</t>
        </is>
      </c>
      <c r="G519" s="2" t="inlineStr">
        <is>
          <t>3</t>
        </is>
      </c>
      <c r="H519" s="2" t="inlineStr">
        <is>
          <t/>
        </is>
      </c>
      <c r="I519" t="inlineStr">
        <is>
          <t/>
        </is>
      </c>
      <c r="J519" s="2" t="inlineStr">
        <is>
          <t>velikonoční vajíčko</t>
        </is>
      </c>
      <c r="K519" s="2" t="inlineStr">
        <is>
          <t>3</t>
        </is>
      </c>
      <c r="L519" s="2" t="inlineStr">
        <is>
          <t/>
        </is>
      </c>
      <c r="M519" t="inlineStr">
        <is>
          <t>skrytá a oficiálně nedokumentovaná funkce nebo vlastnost počítačového programu, DVD nebo CD</t>
        </is>
      </c>
      <c r="N519" s="2" t="inlineStr">
        <is>
          <t>påskeæg|
easter egg</t>
        </is>
      </c>
      <c r="O519" s="2" t="inlineStr">
        <is>
          <t>3|
3</t>
        </is>
      </c>
      <c r="P519" s="2" t="inlineStr">
        <is>
          <t xml:space="preserve">|
</t>
        </is>
      </c>
      <c r="Q519" t="inlineStr">
        <is>
          <t>små, hemmelige overraskelser såsom hilsner, budskaber eller film, som programmører eller andre producenter og udviklere har lagt ind i f.eks. computerspil, browsere, apps og andet software eller hardware, og som kun kan ses ved at udføre helt specielle manøvrer</t>
        </is>
      </c>
      <c r="R519" s="2" t="inlineStr">
        <is>
          <t>Easter Egg</t>
        </is>
      </c>
      <c r="S519" s="2" t="inlineStr">
        <is>
          <t>3</t>
        </is>
      </c>
      <c r="T519" s="2" t="inlineStr">
        <is>
          <t/>
        </is>
      </c>
      <c r="U519" t="inlineStr">
        <is>
          <t>versteckte Besonderheit in Medien und &lt;a href="https://de.wikipedia.org/wiki/Computerprogramm" target="_blank"&gt;Computerprogrammen&lt;/a&gt;</t>
        </is>
      </c>
      <c r="V519" s="2" t="inlineStr">
        <is>
          <t>πασχαλινό αυγό</t>
        </is>
      </c>
      <c r="W519" s="2" t="inlineStr">
        <is>
          <t>3</t>
        </is>
      </c>
      <c r="X519" s="2" t="inlineStr">
        <is>
          <t/>
        </is>
      </c>
      <c r="Y519" t="inlineStr">
        <is>
          <t>αρχείο κινούμενης εικόνας ή παιχνιδιού που οι σχεδιαστές λογισμικού κρύβουν σ' ένα πρόγραμμα για διασκέδαση.</t>
        </is>
      </c>
      <c r="Z519" s="2" t="inlineStr">
        <is>
          <t>Easter egg</t>
        </is>
      </c>
      <c r="AA519" s="2" t="inlineStr">
        <is>
          <t>3</t>
        </is>
      </c>
      <c r="AB519" s="2" t="inlineStr">
        <is>
          <t/>
        </is>
      </c>
      <c r="AC519" t="inlineStr">
        <is>
          <t>undocumented feature or novelty hidden in software</t>
        </is>
      </c>
      <c r="AD519" s="2" t="inlineStr">
        <is>
          <t>huevo de Pascua</t>
        </is>
      </c>
      <c r="AE519" s="2" t="inlineStr">
        <is>
          <t>3</t>
        </is>
      </c>
      <c r="AF519" s="2" t="inlineStr">
        <is>
          <t/>
        </is>
      </c>
      <c r="AG519" t="inlineStr">
        <is>
          <t>Elemento o función ocultos que los programadores incluyen en el código de un programa informático como obsequio o con un fin lúdico.</t>
        </is>
      </c>
      <c r="AH519" s="2" t="inlineStr">
        <is>
          <t>pühademuna</t>
        </is>
      </c>
      <c r="AI519" s="2" t="inlineStr">
        <is>
          <t>3</t>
        </is>
      </c>
      <c r="AJ519" s="2" t="inlineStr">
        <is>
          <t/>
        </is>
      </c>
      <c r="AK519" t="inlineStr">
        <is>
          <t>dokumenteerimata funktsioon rakendusprogrammis, kiibis, DVD- või BR-plaadil: 
&lt;br&gt;- näiteks mäng 
&lt;br&gt;- käivitub mingi erilise käsu või klahvikombinatsiooniga 
&lt;br&gt;- tavaliselt kahjutu ja mõeldud meeldiva üllatusena</t>
        </is>
      </c>
      <c r="AL519" s="2" t="inlineStr">
        <is>
          <t>pääsiäismuna</t>
        </is>
      </c>
      <c r="AM519" s="2" t="inlineStr">
        <is>
          <t>3</t>
        </is>
      </c>
      <c r="AN519" s="2" t="inlineStr">
        <is>
          <t/>
        </is>
      </c>
      <c r="AO519" t="inlineStr">
        <is>
          <t>ohjelmaan piilotettu ominaisuus, joka on yleensä täysin hyödytön, tai huijauskoodi, jos siitä on hyötyä käyttäjälle</t>
        </is>
      </c>
      <c r="AP519" s="2" t="inlineStr">
        <is>
          <t>œuf de Pâques|
easter egg</t>
        </is>
      </c>
      <c r="AQ519" s="2" t="inlineStr">
        <is>
          <t>2|
3</t>
        </is>
      </c>
      <c r="AR519" s="2" t="inlineStr">
        <is>
          <t>|
admitted</t>
        </is>
      </c>
      <c r="AS519" t="inlineStr">
        <is>
          <t>fonction cachée au sein d'un programme (animation, jeu, message, etc.) accessible grâce à un mot-clé ou à une combinaison de touches ou de clics</t>
        </is>
      </c>
      <c r="AT519" s="2" t="inlineStr">
        <is>
          <t>ubh Chásca</t>
        </is>
      </c>
      <c r="AU519" s="2" t="inlineStr">
        <is>
          <t>3</t>
        </is>
      </c>
      <c r="AV519" s="2" t="inlineStr">
        <is>
          <t/>
        </is>
      </c>
      <c r="AW519" t="inlineStr">
        <is>
          <t/>
        </is>
      </c>
      <c r="AX519" s="2" t="inlineStr">
        <is>
          <t>uskrsno jaje</t>
        </is>
      </c>
      <c r="AY519" s="2" t="inlineStr">
        <is>
          <t>3</t>
        </is>
      </c>
      <c r="AZ519" s="2" t="inlineStr">
        <is>
          <t/>
        </is>
      </c>
      <c r="BA519" t="inlineStr">
        <is>
          <t/>
        </is>
      </c>
      <c r="BB519" s="2" t="inlineStr">
        <is>
          <t>easter egg|
húsvéti tojás</t>
        </is>
      </c>
      <c r="BC519" s="2" t="inlineStr">
        <is>
          <t>3|
3</t>
        </is>
      </c>
      <c r="BD519" s="2" t="inlineStr">
        <is>
          <t xml:space="preserve">|
</t>
        </is>
      </c>
      <c r="BE519" t="inlineStr">
        <is>
          <t>rejtett funkció, üzenet számítógépes játékokban, programokban, aminek elsősorban szórakoztató funkciója van</t>
        </is>
      </c>
      <c r="BF519" s="2" t="inlineStr">
        <is>
          <t>easter egg</t>
        </is>
      </c>
      <c r="BG519" s="2" t="inlineStr">
        <is>
          <t>3</t>
        </is>
      </c>
      <c r="BH519" s="2" t="inlineStr">
        <is>
          <t/>
        </is>
      </c>
      <c r="BI519" t="inlineStr">
        <is>
          <t>contenuti più o meno nascosti all’interno di un software</t>
        </is>
      </c>
      <c r="BJ519" s="2" t="inlineStr">
        <is>
          <t>staigmenėlė</t>
        </is>
      </c>
      <c r="BK519" s="2" t="inlineStr">
        <is>
          <t>3</t>
        </is>
      </c>
      <c r="BL519" s="2" t="inlineStr">
        <is>
          <t/>
        </is>
      </c>
      <c r="BM519" t="inlineStr">
        <is>
          <t>pranešimas, giliai paslėptas programoje, pasirodantis tik atlikus tam tikrus, neįprastus ir niekur neaprašytus veiksmus su komandomis arba meniu, dažniausiai linksmo, nuotaikingo turinio. Įdeda sumanūs programų autoriai, norėdami pokštais pralinksminti jį radusį. Kartais būna aprašytas įdomus nuotykis projektuojant programą, ją projektavusiųjų pavardės arba nuotraukos, žaidimai ir pan. Taip pat gali būti įdėtas į tinklalapį arba kitokį dokumentą</t>
        </is>
      </c>
      <c r="BN519" s="2" t="inlineStr">
        <is>
          <t>virtuālā Lieldienu ola</t>
        </is>
      </c>
      <c r="BO519" s="2" t="inlineStr">
        <is>
          <t>2</t>
        </is>
      </c>
      <c r="BP519" s="2" t="inlineStr">
        <is>
          <t/>
        </is>
      </c>
      <c r="BQ519" t="inlineStr">
        <is>
          <t/>
        </is>
      </c>
      <c r="BR519" s="2" t="inlineStr">
        <is>
          <t>Easter egg</t>
        </is>
      </c>
      <c r="BS519" s="2" t="inlineStr">
        <is>
          <t>3</t>
        </is>
      </c>
      <c r="BT519" s="2" t="inlineStr">
        <is>
          <t/>
        </is>
      </c>
      <c r="BU519" t="inlineStr">
        <is>
          <t>karatteristika mhux iddokumentata jew novità moħbija f'software</t>
        </is>
      </c>
      <c r="BV519" s="2" t="inlineStr">
        <is>
          <t>easter egg</t>
        </is>
      </c>
      <c r="BW519" s="2" t="inlineStr">
        <is>
          <t>3</t>
        </is>
      </c>
      <c r="BX519" s="2" t="inlineStr">
        <is>
          <t/>
        </is>
      </c>
      <c r="BY519" t="inlineStr">
        <is>
          <t>grap of verborgen boodschap die in een computerprogramma verwerkt is en waarnaar gezocht moet worden</t>
        </is>
      </c>
      <c r="BZ519" s="2" t="inlineStr">
        <is>
          <t>jajko wielkanocne|
easter egg</t>
        </is>
      </c>
      <c r="CA519" s="2" t="inlineStr">
        <is>
          <t>3|
3</t>
        </is>
      </c>
      <c r="CB519" s="2" t="inlineStr">
        <is>
          <t xml:space="preserve">|
</t>
        </is>
      </c>
      <c r="CC519" t="inlineStr">
        <is>
          <t>ukryte przed użytkownikiem treści w interaktywnych produktach cyfrowych, takich jak gry, aplikacje czy filmy, lub jawne nawiązanie do innej treści, która w oczywisty sposób nie pasuje</t>
        </is>
      </c>
      <c r="CD519" s="2" t="inlineStr">
        <is>
          <t>ovo de páscoa</t>
        </is>
      </c>
      <c r="CE519" s="2" t="inlineStr">
        <is>
          <t>3</t>
        </is>
      </c>
      <c r="CF519" s="2" t="inlineStr">
        <is>
          <t/>
        </is>
      </c>
      <c r="CG519" t="inlineStr">
        <is>
          <t>Função oculta num programa (animação, jogo, mensagem, etc.) acessível por meio de palavra-passe ou combinação de teclas ou cliques.</t>
        </is>
      </c>
      <c r="CH519" s="2" t="inlineStr">
        <is>
          <t>easter egg</t>
        </is>
      </c>
      <c r="CI519" s="2" t="inlineStr">
        <is>
          <t>3</t>
        </is>
      </c>
      <c r="CJ519" s="2" t="inlineStr">
        <is>
          <t/>
        </is>
      </c>
      <c r="CK519" t="inlineStr">
        <is>
          <t>o mică surpriză ascunsă de către dezvoltatori în interiorul propriilor programe</t>
        </is>
      </c>
      <c r="CL519" s="2" t="inlineStr">
        <is>
          <t>skrytá funkcia|
veľkonočné vajíčko|
&lt;i&gt;Easter egg&lt;/i&gt;</t>
        </is>
      </c>
      <c r="CM519" s="2" t="inlineStr">
        <is>
          <t>3|
3|
3</t>
        </is>
      </c>
      <c r="CN519" s="2" t="inlineStr">
        <is>
          <t xml:space="preserve">|
|
</t>
        </is>
      </c>
      <c r="CO519" t="inlineStr">
        <is>
          <t>skrytá a oficiálne nedokumentovaná funkcia alebo vlastnosť počítačového programu, DVD alebo CD</t>
        </is>
      </c>
      <c r="CP519" s="2" t="inlineStr">
        <is>
          <t>velikonočno jajce</t>
        </is>
      </c>
      <c r="CQ519" s="2" t="inlineStr">
        <is>
          <t>3</t>
        </is>
      </c>
      <c r="CR519" s="2" t="inlineStr">
        <is>
          <t/>
        </is>
      </c>
      <c r="CS519" t="inlineStr">
        <is>
          <t/>
        </is>
      </c>
      <c r="CT519" s="2" t="inlineStr">
        <is>
          <t>påskägg</t>
        </is>
      </c>
      <c r="CU519" s="2" t="inlineStr">
        <is>
          <t>3</t>
        </is>
      </c>
      <c r="CV519" s="2" t="inlineStr">
        <is>
          <t/>
        </is>
      </c>
      <c r="CW519" t="inlineStr">
        <is>
          <t>skämt, hälsning eller extra information som har gömts i ett datorprogram eller på cd eller dvd</t>
        </is>
      </c>
    </row>
    <row r="520">
      <c r="A520" s="1" t="str">
        <f>HYPERLINK("https://iate.europa.eu/entry/result/3580255/all", "3580255")</f>
        <v>3580255</v>
      </c>
      <c r="B520" t="inlineStr">
        <is>
          <t>EDUCATION AND COMMUNICATIONS</t>
        </is>
      </c>
      <c r="C520" t="inlineStr">
        <is>
          <t>EDUCATION AND COMMUNICATIONS|information technology and data processing|data processing</t>
        </is>
      </c>
      <c r="D520" t="inlineStr">
        <is>
          <t>yes</t>
        </is>
      </c>
      <c r="E520" t="inlineStr">
        <is>
          <t/>
        </is>
      </c>
      <c r="F520" s="2" t="inlineStr">
        <is>
          <t>инструмент за отдалечено администриране</t>
        </is>
      </c>
      <c r="G520" s="2" t="inlineStr">
        <is>
          <t>3</t>
        </is>
      </c>
      <c r="H520" s="2" t="inlineStr">
        <is>
          <t/>
        </is>
      </c>
      <c r="I520" t="inlineStr">
        <is>
          <t/>
        </is>
      </c>
      <c r="J520" s="2" t="inlineStr">
        <is>
          <t>nástroj pro vzdálenou správu|
RAT|
nástroj pro vzdálený přístup</t>
        </is>
      </c>
      <c r="K520" s="2" t="inlineStr">
        <is>
          <t>3|
3|
3</t>
        </is>
      </c>
      <c r="L520" s="2" t="inlineStr">
        <is>
          <t xml:space="preserve">|
|
</t>
        </is>
      </c>
      <c r="M520" t="inlineStr">
        <is>
          <t>program, který uživateli umožňuje ovládat jiný systém tak, jako by k němu měl fyzický přístup</t>
        </is>
      </c>
      <c r="N520" s="2" t="inlineStr">
        <is>
          <t>fjernadministrationsværktøj|
RAT</t>
        </is>
      </c>
      <c r="O520" s="2" t="inlineStr">
        <is>
          <t>3|
3</t>
        </is>
      </c>
      <c r="P520" s="2" t="inlineStr">
        <is>
          <t xml:space="preserve">|
</t>
        </is>
      </c>
      <c r="Q520" t="inlineStr">
        <is>
          <t>program, der bruges til at oprette forbindelse til en ekstern computer via internettet, eller på tværs af et lokalt netværk, og udføre forskellige opgaver</t>
        </is>
      </c>
      <c r="R520" s="2" t="inlineStr">
        <is>
          <t>Fernsteuerungssoftware|
Fernwartungssoftware</t>
        </is>
      </c>
      <c r="S520" s="2" t="inlineStr">
        <is>
          <t>3|
3</t>
        </is>
      </c>
      <c r="T520" s="2" t="inlineStr">
        <is>
          <t xml:space="preserve">|
</t>
        </is>
      </c>
      <c r="U520" t="inlineStr">
        <is>
          <t>Werkzeug, mit dem unabhängig vom Standort auf eine Vielzahl von Computern an anderen Orten zugegriffen werden kann und Aufgaben durchgeführt werden können</t>
        </is>
      </c>
      <c r="V520" s="2" t="inlineStr">
        <is>
          <t>εργαλείο απομακρυσμένου ελέγχου</t>
        </is>
      </c>
      <c r="W520" s="2" t="inlineStr">
        <is>
          <t>3</t>
        </is>
      </c>
      <c r="X520" s="2" t="inlineStr">
        <is>
          <t/>
        </is>
      </c>
      <c r="Y520" t="inlineStr">
        <is>
          <t/>
        </is>
      </c>
      <c r="Z520" s="2" t="inlineStr">
        <is>
          <t>remote access tool|
remote administration tool|
RAT</t>
        </is>
      </c>
      <c r="AA520" s="2" t="inlineStr">
        <is>
          <t>3|
3|
3</t>
        </is>
      </c>
      <c r="AB520" s="2" t="inlineStr">
        <is>
          <t xml:space="preserve">|
|
</t>
        </is>
      </c>
      <c r="AC520" t="inlineStr">
        <is>
          <t>software program that allows users to control another system as if they have physical access to it</t>
        </is>
      </c>
      <c r="AD520" s="2" t="inlineStr">
        <is>
          <t>RAT|
herramienta de acceso remoto|
herramienta de administración remota</t>
        </is>
      </c>
      <c r="AE520" s="2" t="inlineStr">
        <is>
          <t>3|
3|
3</t>
        </is>
      </c>
      <c r="AF520" s="2" t="inlineStr">
        <is>
          <t xml:space="preserve">|
|
</t>
        </is>
      </c>
      <c r="AG520" t="inlineStr">
        <is>
          <t>&lt;em&gt;Software&lt;/em&gt; que otorga a un administrador el control remoto de un sistema.</t>
        </is>
      </c>
      <c r="AH520" s="2" t="inlineStr">
        <is>
          <t>kaughaldusriist</t>
        </is>
      </c>
      <c r="AI520" s="2" t="inlineStr">
        <is>
          <t>3</t>
        </is>
      </c>
      <c r="AJ520" s="2" t="inlineStr">
        <is>
          <t/>
        </is>
      </c>
      <c r="AK520" t="inlineStr">
        <is>
          <t>klient-server-arhitektuuriga vahend arvutite töösse sekkumiseks kohtvõrgu või Interneti kaudu</t>
        </is>
      </c>
      <c r="AL520" s="2" t="inlineStr">
        <is>
          <t>etähallintatyökalu|
etäkäyttötyökalu|
RAT</t>
        </is>
      </c>
      <c r="AM520" s="2" t="inlineStr">
        <is>
          <t>3|
3|
3</t>
        </is>
      </c>
      <c r="AN520" s="2" t="inlineStr">
        <is>
          <t xml:space="preserve">|
|
</t>
        </is>
      </c>
      <c r="AO520" t="inlineStr">
        <is>
          <t>ohjelma, jonka avulla joku voi etähallita tietokonetta</t>
        </is>
      </c>
      <c r="AP520" s="2" t="inlineStr">
        <is>
          <t>outil d’accès à distance|
outil d'administration à distance</t>
        </is>
      </c>
      <c r="AQ520" s="2" t="inlineStr">
        <is>
          <t>3|
3</t>
        </is>
      </c>
      <c r="AR520" s="2" t="inlineStr">
        <is>
          <t>|
preferred</t>
        </is>
      </c>
      <c r="AS520" t="inlineStr">
        <is>
          <t>programme permettant la prise de contrôle totale, à distance, d'un ordinateur depuis un autre ordinateur</t>
        </is>
      </c>
      <c r="AT520" s="2" t="inlineStr">
        <is>
          <t>uirlis chianrochtana|
RAT</t>
        </is>
      </c>
      <c r="AU520" s="2" t="inlineStr">
        <is>
          <t>3|
3</t>
        </is>
      </c>
      <c r="AV520" s="2" t="inlineStr">
        <is>
          <t xml:space="preserve">|
</t>
        </is>
      </c>
      <c r="AW520" t="inlineStr">
        <is>
          <t/>
        </is>
      </c>
      <c r="AX520" s="2" t="inlineStr">
        <is>
          <t>RAT alat</t>
        </is>
      </c>
      <c r="AY520" s="2" t="inlineStr">
        <is>
          <t>3</t>
        </is>
      </c>
      <c r="AZ520" s="2" t="inlineStr">
        <is>
          <t/>
        </is>
      </c>
      <c r="BA520" t="inlineStr">
        <is>
          <t/>
        </is>
      </c>
      <c r="BB520" s="2" t="inlineStr">
        <is>
          <t>távoli hozzáférési eszköz|
RAT</t>
        </is>
      </c>
      <c r="BC520" s="2" t="inlineStr">
        <is>
          <t>3|
3</t>
        </is>
      </c>
      <c r="BD520" s="2" t="inlineStr">
        <is>
          <t xml:space="preserve">|
</t>
        </is>
      </c>
      <c r="BE520" t="inlineStr">
        <is>
          <t>olyan szoftver, amely a tényleg gép előtt üléshez hasonlóan teszi lehetővé más gép irányítását</t>
        </is>
      </c>
      <c r="BF520" s="2" t="inlineStr">
        <is>
          <t>RAT|
remote administration tool|
strumento di amministrazione remota</t>
        </is>
      </c>
      <c r="BG520" s="2" t="inlineStr">
        <is>
          <t>3|
3|
3</t>
        </is>
      </c>
      <c r="BH520" s="2" t="inlineStr">
        <is>
          <t xml:space="preserve">|
|
</t>
        </is>
      </c>
      <c r="BI520" t="inlineStr">
        <is>
          <t>funzionalità che permette all’amministratore del sistema o all’utente di accedere da remoto alla macchina e di eseguire operazioni sulla stessa</t>
        </is>
      </c>
      <c r="BJ520" s="2" t="inlineStr">
        <is>
          <t>nuotolinės prieigos priemonė</t>
        </is>
      </c>
      <c r="BK520" s="2" t="inlineStr">
        <is>
          <t>3</t>
        </is>
      </c>
      <c r="BL520" s="2" t="inlineStr">
        <is>
          <t/>
        </is>
      </c>
      <c r="BM520" t="inlineStr">
        <is>
          <t>programinė įranga, kuria naudotojas per nuotolį gali pasiekti ir valdyti informacinę sistemą, registrą ar kitus informacinius išteklius taip, kaip ir turėdamas tiesioginę prieigą</t>
        </is>
      </c>
      <c r="BN520" s="2" t="inlineStr">
        <is>
          <t>attālās piekļuves rīks|
attālās pārvaldības rīks</t>
        </is>
      </c>
      <c r="BO520" s="2" t="inlineStr">
        <is>
          <t>3|
2</t>
        </is>
      </c>
      <c r="BP520" s="2" t="inlineStr">
        <is>
          <t xml:space="preserve">|
</t>
        </is>
      </c>
      <c r="BQ520" t="inlineStr">
        <is>
          <t/>
        </is>
      </c>
      <c r="BR520" s="2" t="inlineStr">
        <is>
          <t>għodda għall-aċċess remot|
għodda għall-amministrazzjoni remota</t>
        </is>
      </c>
      <c r="BS520" s="2" t="inlineStr">
        <is>
          <t>3|
3</t>
        </is>
      </c>
      <c r="BT520" s="2" t="inlineStr">
        <is>
          <t xml:space="preserve">|
</t>
        </is>
      </c>
      <c r="BU520" t="inlineStr">
        <is>
          <t>programm tas-software li lill-utenti jħallihom jikkontrollaw sistema oħra daqs li kieku għandhom aċċess fiżiku għaliha</t>
        </is>
      </c>
      <c r="BV520" s="2" t="inlineStr">
        <is>
          <t>remote access tool|
RAT|
remote administration tool</t>
        </is>
      </c>
      <c r="BW520" s="2" t="inlineStr">
        <is>
          <t>3|
3|
3</t>
        </is>
      </c>
      <c r="BX520" s="2" t="inlineStr">
        <is>
          <t xml:space="preserve">|
|
</t>
        </is>
      </c>
      <c r="BY520" t="inlineStr">
        <is>
          <t>software waarmee zowel computergebruikers als ondersteunend personeel schermen kunnen delen, thuis toegang kunnen krijgen tot computersystemen en omgekeerd alsof ze fysieke toegang tot de systemen hebben</t>
        </is>
      </c>
      <c r="BZ520" s="2" t="inlineStr">
        <is>
          <t>narzędzie zdalnego dostępu|
narzędzie zdalnej administracji|
RAT</t>
        </is>
      </c>
      <c r="CA520" s="2" t="inlineStr">
        <is>
          <t>3|
3|
3</t>
        </is>
      </c>
      <c r="CB520" s="2" t="inlineStr">
        <is>
          <t xml:space="preserve">|
|
</t>
        </is>
      </c>
      <c r="CC520" t="inlineStr">
        <is>
          <t>program umożliwiający zdalny dostęp do komputera lub innego urządzenia połączonego z internetem lub z siecią lokalną</t>
        </is>
      </c>
      <c r="CD520" s="2" t="inlineStr">
        <is>
          <t>ferramenta de administração remota|
FAR</t>
        </is>
      </c>
      <c r="CE520" s="2" t="inlineStr">
        <is>
          <t>3|
3</t>
        </is>
      </c>
      <c r="CF520" s="2" t="inlineStr">
        <is>
          <t xml:space="preserve">|
</t>
        </is>
      </c>
      <c r="CG520" t="inlineStr">
        <is>
          <t>Programa informático que permite aos utilizadores controlar outro sistema como se tivessem acesso físico a ele.</t>
        </is>
      </c>
      <c r="CH520" s="2" t="inlineStr">
        <is>
          <t>instrument de acces la distanță|
instrument de administrare la distanță</t>
        </is>
      </c>
      <c r="CI520" s="2" t="inlineStr">
        <is>
          <t>3|
3</t>
        </is>
      </c>
      <c r="CJ520" s="2" t="inlineStr">
        <is>
          <t xml:space="preserve">|
</t>
        </is>
      </c>
      <c r="CK520" t="inlineStr">
        <is>
          <t/>
        </is>
      </c>
      <c r="CL520" s="2" t="inlineStr">
        <is>
          <t>nástroj na vzdialenú správu|
RAT|
nástroj na vzdialený prístup</t>
        </is>
      </c>
      <c r="CM520" s="2" t="inlineStr">
        <is>
          <t>3|
3|
3</t>
        </is>
      </c>
      <c r="CN520" s="2" t="inlineStr">
        <is>
          <t xml:space="preserve">|
|
</t>
        </is>
      </c>
      <c r="CO520" t="inlineStr">
        <is>
          <t>program, ktorý používateľovi umožňuje ovládať iný systém na diaľku, akoby k nemu mal fyzický prístup</t>
        </is>
      </c>
      <c r="CP520" s="2" t="inlineStr">
        <is>
          <t>orodje za upravljanje na daljavo|
orodje za dostop na daljavo</t>
        </is>
      </c>
      <c r="CQ520" s="2" t="inlineStr">
        <is>
          <t>3|
3</t>
        </is>
      </c>
      <c r="CR520" s="2" t="inlineStr">
        <is>
          <t xml:space="preserve">|
</t>
        </is>
      </c>
      <c r="CS520" t="inlineStr">
        <is>
          <t/>
        </is>
      </c>
      <c r="CT520" s="2" t="inlineStr">
        <is>
          <t>fjärradministrationsverktyg|
verktyg för fjärradministration</t>
        </is>
      </c>
      <c r="CU520" s="2" t="inlineStr">
        <is>
          <t>3|
3</t>
        </is>
      </c>
      <c r="CV520" s="2" t="inlineStr">
        <is>
          <t xml:space="preserve">|
</t>
        </is>
      </c>
      <c r="CW520" t="inlineStr">
        <is>
          <t>mjukvara som gör det möjligt att kontroller andra system på distans som om man har fysisk tillgång till dem</t>
        </is>
      </c>
    </row>
    <row r="521">
      <c r="A521" s="1" t="str">
        <f>HYPERLINK("https://iate.europa.eu/entry/result/3580375/all", "3580375")</f>
        <v>3580375</v>
      </c>
      <c r="B521" t="inlineStr">
        <is>
          <t>EDUCATION AND COMMUNICATIONS</t>
        </is>
      </c>
      <c r="C521" t="inlineStr">
        <is>
          <t>EDUCATION AND COMMUNICATIONS|information technology and data processing</t>
        </is>
      </c>
      <c r="D521" t="inlineStr">
        <is>
          <t>yes</t>
        </is>
      </c>
      <c r="E521" t="inlineStr">
        <is>
          <t/>
        </is>
      </c>
      <c r="F521" s="2" t="inlineStr">
        <is>
          <t>експлойт от същия ден</t>
        </is>
      </c>
      <c r="G521" s="2" t="inlineStr">
        <is>
          <t>3</t>
        </is>
      </c>
      <c r="H521" s="2" t="inlineStr">
        <is>
          <t/>
        </is>
      </c>
      <c r="I521" t="inlineStr">
        <is>
          <t>атака, която използва уязвимост от същия ден с цел инсталиране на зловреден софтуер</t>
        </is>
      </c>
      <c r="J521" s="2" t="inlineStr">
        <is>
          <t>zneužití nultého dne|
útok nultého dne|
&lt;i&gt;zero-day exploit&lt;/i&gt;</t>
        </is>
      </c>
      <c r="K521" s="2" t="inlineStr">
        <is>
          <t>3|
3|
3</t>
        </is>
      </c>
      <c r="L521" s="2" t="inlineStr">
        <is>
          <t xml:space="preserve">|
|
</t>
        </is>
      </c>
      <c r="M521" t="inlineStr">
        <is>
          <t>kybernetický útok, který se v počítači snaží využít zranitelnosti používaného softwaru, o níž výrobce dosud neví, takže proti ní neexistuje obrana</t>
        </is>
      </c>
      <c r="N521" s="2" t="inlineStr">
        <is>
          <t>zero day-attack|
zero day-exploit|
zero day-angreb|
dag 0-angreb</t>
        </is>
      </c>
      <c r="O521" s="2" t="inlineStr">
        <is>
          <t>3|
3|
3|
3</t>
        </is>
      </c>
      <c r="P521" s="2" t="inlineStr">
        <is>
          <t xml:space="preserve">|
|
|
</t>
        </is>
      </c>
      <c r="Q521" t="inlineStr">
        <is>
          <t>form for angreb, der udnytter en hidtil uudnyttet (og muligvis hidtil ukendt) sårbarhed</t>
        </is>
      </c>
      <c r="R521" s="2" t="inlineStr">
        <is>
          <t>Zero-Day-Exploit|
Zero-Day-Angriff</t>
        </is>
      </c>
      <c r="S521" s="2" t="inlineStr">
        <is>
          <t>3|
3</t>
        </is>
      </c>
      <c r="T521" s="2" t="inlineStr">
        <is>
          <t xml:space="preserve">|
</t>
        </is>
      </c>
      <c r="U521" t="inlineStr">
        <is>
          <t>Ausnutzen eines Fehlers bzw. einer Sicherheitslücke in einer Software oder Hardware zum Einschleusen von Malware, bevor Entwickler ein Patch zum Schließen der Sicherheitslücke entwickelt haben</t>
        </is>
      </c>
      <c r="V521" s="2" t="inlineStr">
        <is>
          <t>εκμετάλλευση αδυναμίας την «Ημέρα-Μηδέν»</t>
        </is>
      </c>
      <c r="W521" s="2" t="inlineStr">
        <is>
          <t>3</t>
        </is>
      </c>
      <c r="X521" s="2" t="inlineStr">
        <is>
          <t/>
        </is>
      </c>
      <c r="Y521" t="inlineStr">
        <is>
          <t/>
        </is>
      </c>
      <c r="Z521" s="2" t="inlineStr">
        <is>
          <t>zero-day exploit</t>
        </is>
      </c>
      <c r="AA521" s="2" t="inlineStr">
        <is>
          <t>3</t>
        </is>
      </c>
      <c r="AB521" s="2" t="inlineStr">
        <is>
          <t/>
        </is>
      </c>
      <c r="AC521" t="inlineStr">
        <is>
          <t>digital attack that takes advantage of zero-day vulnerabilities in order to install malicious software onto a device</t>
        </is>
      </c>
      <c r="AD521" s="2" t="inlineStr">
        <is>
          <t>ataque de día cero</t>
        </is>
      </c>
      <c r="AE521" s="2" t="inlineStr">
        <is>
          <t>3</t>
        </is>
      </c>
      <c r="AF521" s="2" t="inlineStr">
        <is>
          <t/>
        </is>
      </c>
      <c r="AG521" t="inlineStr">
        <is>
          <t>Ataque que se realiza aprovechando una vulnerabilidad de día cero [ &lt;a href="/entry/result/3571990/all" id="ENTRY_TO_ENTRY_CONVERTER" target="_blank"&gt;IATE:3571990&lt;/a&gt; ] para instalar 
&lt;em&gt;software &lt;/em&gt;malicioso [ &lt;a href="/entry/result/922349/all" id="ENTRY_TO_ENTRY_CONVERTER" target="_blank"&gt;IATE:922349&lt;/a&gt; ] en un dispositivo.</t>
        </is>
      </c>
      <c r="AH521" s="2" t="inlineStr">
        <is>
          <t>nullpäeva turvaauk</t>
        </is>
      </c>
      <c r="AI521" s="2" t="inlineStr">
        <is>
          <t>3</t>
        </is>
      </c>
      <c r="AJ521" s="2" t="inlineStr">
        <is>
          <t/>
        </is>
      </c>
      <c r="AK521" t="inlineStr">
        <is>
          <t>nõrkus, mis kasutatakse ära juba siis, kui tarkvara valmistaja või tarnija teda veel ei tea</t>
        </is>
      </c>
      <c r="AL521" s="2" t="inlineStr">
        <is>
          <t>nollapäivän aukkoa hyödyntävä haittakoodi</t>
        </is>
      </c>
      <c r="AM521" s="2" t="inlineStr">
        <is>
          <t>3</t>
        </is>
      </c>
      <c r="AN521" s="2" t="inlineStr">
        <is>
          <t/>
        </is>
      </c>
      <c r="AO521" t="inlineStr">
        <is>
          <t>tietoturva-aukkoa hyväksikäyttävä koodi, joka julkaistaan samana päivänä kuin nollapäivän aukko</t>
        </is>
      </c>
      <c r="AP521" s="2" t="inlineStr">
        <is>
          <t>exploit du jour zéro</t>
        </is>
      </c>
      <c r="AQ521" s="2" t="inlineStr">
        <is>
          <t>3</t>
        </is>
      </c>
      <c r="AR521" s="2" t="inlineStr">
        <is>
          <t/>
        </is>
      </c>
      <c r="AS521" t="inlineStr">
        <is>
          <t>attaque numérique exploitant une faille de sécurité jusqu'alors inconnue et contre laquelle il n'y a encore aucune parade</t>
        </is>
      </c>
      <c r="AT521" s="2" t="inlineStr">
        <is>
          <t>dúshaothrú laige inbheirthe</t>
        </is>
      </c>
      <c r="AU521" s="2" t="inlineStr">
        <is>
          <t>3</t>
        </is>
      </c>
      <c r="AV521" s="2" t="inlineStr">
        <is>
          <t/>
        </is>
      </c>
      <c r="AW521" t="inlineStr">
        <is>
          <t/>
        </is>
      </c>
      <c r="AX521" s="2" t="inlineStr">
        <is>
          <t>napad iskorištavanjem ranjivosti nultog dana</t>
        </is>
      </c>
      <c r="AY521" s="2" t="inlineStr">
        <is>
          <t>3</t>
        </is>
      </c>
      <c r="AZ521" s="2" t="inlineStr">
        <is>
          <t/>
        </is>
      </c>
      <c r="BA521" t="inlineStr">
        <is>
          <t/>
        </is>
      </c>
      <c r="BB521" s="2" t="inlineStr">
        <is>
          <t>nulladik napi támadás</t>
        </is>
      </c>
      <c r="BC521" s="2" t="inlineStr">
        <is>
          <t>4</t>
        </is>
      </c>
      <c r="BD521" s="2" t="inlineStr">
        <is>
          <t/>
        </is>
      </c>
      <c r="BE521" t="inlineStr">
        <is>
          <t>még nem javított és nyilvánosan nem ismert informatikai sebezhetőséget kihasználó támadás</t>
        </is>
      </c>
      <c r="BF521" s="2" t="inlineStr">
        <is>
          <t>exploit 0-day|
exploit zero-day</t>
        </is>
      </c>
      <c r="BG521" s="2" t="inlineStr">
        <is>
          <t>3|
3</t>
        </is>
      </c>
      <c r="BH521" s="2" t="inlineStr">
        <is>
          <t xml:space="preserve">|
</t>
        </is>
      </c>
      <c r="BI521" t="inlineStr">
        <is>
          <t>attacco digitale che sfrutta le vulnerabilità zero-day [&lt;a href="&lt;a href=" target="_blank"&gt;https://iate.europa.eu/entry/result/3571990/en"&lt;/a&gt; style=""&amp;gt;3571990] al fine di installare software dannosi su un dispositivo</t>
        </is>
      </c>
      <c r="BJ521" s="2" t="inlineStr">
        <is>
          <t>naudojimasis ką tik nustatytu pažeidžiamumu</t>
        </is>
      </c>
      <c r="BK521" s="2" t="inlineStr">
        <is>
          <t>3</t>
        </is>
      </c>
      <c r="BL521" s="2" t="inlineStr">
        <is>
          <t/>
        </is>
      </c>
      <c r="BM521" t="inlineStr">
        <is>
          <t>ataka, kurios metu pasinaudojama ką tik nustatytu pažeidžiamumu tam, kad būtų pakenkta įrenginiui ar sistemai</t>
        </is>
      </c>
      <c r="BN521" s="2" t="inlineStr">
        <is>
          <t>nulles dienas mūķis</t>
        </is>
      </c>
      <c r="BO521" s="2" t="inlineStr">
        <is>
          <t>2</t>
        </is>
      </c>
      <c r="BP521" s="2" t="inlineStr">
        <is>
          <t/>
        </is>
      </c>
      <c r="BQ521" t="inlineStr">
        <is>
          <t/>
        </is>
      </c>
      <c r="BR521" s="2" t="inlineStr">
        <is>
          <t>sfruttament jum żero</t>
        </is>
      </c>
      <c r="BS521" s="2" t="inlineStr">
        <is>
          <t>3</t>
        </is>
      </c>
      <c r="BT521" s="2" t="inlineStr">
        <is>
          <t/>
        </is>
      </c>
      <c r="BU521" t="inlineStr">
        <is>
          <t>attakk diġitali li jieħu vantaġġ mill-vulnerabbiltajiet ta' jum żero sabiex jinstalla software malizzjuż fuq apparat</t>
        </is>
      </c>
      <c r="BV521" s="2" t="inlineStr">
        <is>
          <t>zerodayexploit</t>
        </is>
      </c>
      <c r="BW521" s="2" t="inlineStr">
        <is>
          <t>3</t>
        </is>
      </c>
      <c r="BX521" s="2" t="inlineStr">
        <is>
          <t/>
        </is>
      </c>
      <c r="BY521" t="inlineStr">
        <is>
          <t>software, gegevens of een opeenvolging van commando's die gebruikmaken van een kwetsbaar punt in software of hardware om ongewenste functies of gedrag te veroorzaken op of vóór de eerste dag dat de ontwikkelaars van de doelsoftware iets afweten van die kwetsbaarheid</t>
        </is>
      </c>
      <c r="BZ521" s="2" t="inlineStr">
        <is>
          <t>exploit zero-day</t>
        </is>
      </c>
      <c r="CA521" s="2" t="inlineStr">
        <is>
          <t>3</t>
        </is>
      </c>
      <c r="CB521" s="2" t="inlineStr">
        <is>
          <t/>
        </is>
      </c>
      <c r="CC521" t="inlineStr">
        <is>
          <t>program napisany w celu wykorzystywania błędu lub luki w zabezpieczeniach aplikacji lub systemu operacyjnego, który pojawia się natychmiast po wykryciu luki, w rezultacie czego producent nie ma czasu na stworzenie łaty, a administratorzy IT na wdrożenie mechanizmów ochrony</t>
        </is>
      </c>
      <c r="CD521" s="2" t="inlineStr">
        <is>
          <t>ataque de dia zero|
ataque de exploração de dia zero</t>
        </is>
      </c>
      <c r="CE521" s="2" t="inlineStr">
        <is>
          <t>3|
3</t>
        </is>
      </c>
      <c r="CF521" s="2" t="inlineStr">
        <is>
          <t xml:space="preserve">|
</t>
        </is>
      </c>
      <c r="CG521" t="inlineStr">
        <is>
          <t/>
        </is>
      </c>
      <c r="CH521" s="2" t="inlineStr">
        <is>
          <t>exploit de ziua zero</t>
        </is>
      </c>
      <c r="CI521" s="2" t="inlineStr">
        <is>
          <t>3</t>
        </is>
      </c>
      <c r="CJ521" s="2" t="inlineStr">
        <is>
          <t/>
        </is>
      </c>
      <c r="CK521" t="inlineStr">
        <is>
          <t/>
        </is>
      </c>
      <c r="CL521" s="2" t="inlineStr">
        <is>
          <t>útok nultého dňa|
zneužitie nultého dňa</t>
        </is>
      </c>
      <c r="CM521" s="2" t="inlineStr">
        <is>
          <t>3|
3</t>
        </is>
      </c>
      <c r="CN521" s="2" t="inlineStr">
        <is>
          <t xml:space="preserve">|
</t>
        </is>
      </c>
      <c r="CO521" t="inlineStr">
        <is>
          <t>digitálny útok alebo hrozba, ktorá sa v počítači snaží využiť zraniteľnosť používaného softvéru, ktorá ešte nie je všeobecne známa alebo pre ňu neexistuje obrana</t>
        </is>
      </c>
      <c r="CP521" s="2" t="inlineStr">
        <is>
          <t>izkoriščevalski kos za ničti dan</t>
        </is>
      </c>
      <c r="CQ521" s="2" t="inlineStr">
        <is>
          <t>3</t>
        </is>
      </c>
      <c r="CR521" s="2" t="inlineStr">
        <is>
          <t/>
        </is>
      </c>
      <c r="CS521" t="inlineStr">
        <is>
          <t/>
        </is>
      </c>
      <c r="CT521" s="2" t="inlineStr">
        <is>
          <t>dagnollattack</t>
        </is>
      </c>
      <c r="CU521" s="2" t="inlineStr">
        <is>
          <t>3</t>
        </is>
      </c>
      <c r="CV521" s="2" t="inlineStr">
        <is>
          <t/>
        </is>
      </c>
      <c r="CW521" t="inlineStr">
        <is>
          <t>dataintrång eller sabotage som utnyttjar en sår­­barhet som inte redan är känd (utom av angriparna)</t>
        </is>
      </c>
    </row>
    <row r="522">
      <c r="A522" s="1" t="str">
        <f>HYPERLINK("https://iate.europa.eu/entry/result/3580394/all", "3580394")</f>
        <v>3580394</v>
      </c>
      <c r="B522" t="inlineStr">
        <is>
          <t>EDUCATION AND COMMUNICATIONS;LAW</t>
        </is>
      </c>
      <c r="C522" t="inlineStr">
        <is>
          <t>EDUCATION AND COMMUNICATIONS|information technology and data processing|data-processing law|computer crime;LAW|criminal law;EDUCATION AND COMMUNICATIONS|communications|communications systems</t>
        </is>
      </c>
      <c r="D522" t="inlineStr">
        <is>
          <t>yes</t>
        </is>
      </c>
      <c r="E522" t="inlineStr">
        <is>
          <t/>
        </is>
      </c>
      <c r="F522" s="2" t="inlineStr">
        <is>
          <t>стресър</t>
        </is>
      </c>
      <c r="G522" s="2" t="inlineStr">
        <is>
          <t>3</t>
        </is>
      </c>
      <c r="H522" s="2" t="inlineStr">
        <is>
          <t/>
        </is>
      </c>
      <c r="I522" t="inlineStr">
        <is>
          <t/>
        </is>
      </c>
      <c r="J522" s="2" t="inlineStr">
        <is>
          <t>útok DDoS na objednávku|
útok DoS na objednávku</t>
        </is>
      </c>
      <c r="K522" s="2" t="inlineStr">
        <is>
          <t>3|
3</t>
        </is>
      </c>
      <c r="L522" s="2" t="inlineStr">
        <is>
          <t xml:space="preserve">|
</t>
        </is>
      </c>
      <c r="M522" t="inlineStr">
        <is>
          <t>služba nabízená pachateli kybernetické trestné činnosti, která platícím zákazníkům na žádost zajistí 
&lt;i&gt; útok odmítnutím služby &lt;/i&gt;[ &lt;a href="/entry/result/1484647/all" id="ENTRY_TO_ENTRY_CONVERTER" target="_blank"&gt;IATE:1484647&lt;/a&gt; ] nebo 
&lt;i&gt;útok distribuovaným odmítnutím služby &lt;/i&gt;[ &lt;a href="/entry/result/918800/all" id="ENTRY_TO_ENTRY_CONVERTER" target="_blank"&gt;IATE:918800&lt;/a&gt; ]</t>
        </is>
      </c>
      <c r="N522" s="2" t="inlineStr">
        <is>
          <t>booter|
booter-stresser|
stresser|
bootertjeneste</t>
        </is>
      </c>
      <c r="O522" s="2" t="inlineStr">
        <is>
          <t>3|
3|
3|
3</t>
        </is>
      </c>
      <c r="P522" s="2" t="inlineStr">
        <is>
          <t xml:space="preserve">|
|
|
</t>
        </is>
      </c>
      <c r="Q522" t="inlineStr">
        <is>
          <t>tjeneste som mod betaling tilbydes online med henblik på at generere DDoS-angreb</t>
        </is>
      </c>
      <c r="R522" s="2" t="inlineStr">
        <is>
          <t>Booter-Dienst</t>
        </is>
      </c>
      <c r="S522" s="2" t="inlineStr">
        <is>
          <t>3</t>
        </is>
      </c>
      <c r="T522" s="2" t="inlineStr">
        <is>
          <t/>
        </is>
      </c>
      <c r="U522" t="inlineStr">
        <is>
          <t>Dienst, der angeboten wird, um Webseiten Dritter mittels DDoS-Attacken gezielt anzugreifen und lahmzulegen</t>
        </is>
      </c>
      <c r="V522" s="2" t="inlineStr">
        <is>
          <t>υπηρεσία επιθέσεων υπερφόρτωσης με DDoS</t>
        </is>
      </c>
      <c r="W522" s="2" t="inlineStr">
        <is>
          <t>3</t>
        </is>
      </c>
      <c r="X522" s="2" t="inlineStr">
        <is>
          <t/>
        </is>
      </c>
      <c r="Y522" t="inlineStr">
        <is>
          <t/>
        </is>
      </c>
      <c r="Z522" s="2" t="inlineStr">
        <is>
          <t>booter|
stresser service|
booter service|
stresser</t>
        </is>
      </c>
      <c r="AA522" s="2" t="inlineStr">
        <is>
          <t>3|
3|
3|
3</t>
        </is>
      </c>
      <c r="AB522" s="2" t="inlineStr">
        <is>
          <t xml:space="preserve">|
|
|
</t>
        </is>
      </c>
      <c r="AC522" t="inlineStr">
        <is>
          <t>service that provides paying customers with distributed denial of service (DDoS) attack capabilities on demand</t>
        </is>
      </c>
      <c r="AD522" s="2" t="inlineStr">
        <is>
          <t>servicio de DDoS por contrato</t>
        </is>
      </c>
      <c r="AE522" s="2" t="inlineStr">
        <is>
          <t>3</t>
        </is>
      </c>
      <c r="AF522" s="2" t="inlineStr">
        <is>
          <t/>
        </is>
      </c>
      <c r="AG522" t="inlineStr">
        <is>
          <t>&lt;i&gt;Software&lt;/i&gt; o servicio que se ofrece para ser contratado con el fin de llevar a cabo un ataque distribuido de denegación de servicio (DDoS) [ &lt;a href="/entry/result/918800/all" id="ENTRY_TO_ENTRY_CONVERTER" target="_blank"&gt;IATE:918800&lt;/a&gt; ].</t>
        </is>
      </c>
      <c r="AH522" s="2" t="inlineStr">
        <is>
          <t>DDoS ründe teenus</t>
        </is>
      </c>
      <c r="AI522" s="2" t="inlineStr">
        <is>
          <t>2</t>
        </is>
      </c>
      <c r="AJ522" s="2" t="inlineStr">
        <is>
          <t/>
        </is>
      </c>
      <c r="AK522" t="inlineStr">
        <is>
          <t>tasu eest osutatav hajusa ummistusründe teenus</t>
        </is>
      </c>
      <c r="AL522" s="2" t="inlineStr">
        <is>
          <t>booter-palvelu|
stresser-palvelu</t>
        </is>
      </c>
      <c r="AM522" s="2" t="inlineStr">
        <is>
          <t>3|
3</t>
        </is>
      </c>
      <c r="AN522" s="2" t="inlineStr">
        <is>
          <t xml:space="preserve">|
</t>
        </is>
      </c>
      <c r="AO522" t="inlineStr">
        <is>
          <t>palvelunestohyökkäyksiä varten tarjolla oleva palvelu, jossa hyökkääjä voi maksua vastaan saada käyttöönsä bottiverkon, joka kykenee suorittamaan hyökkäyksiä</t>
        </is>
      </c>
      <c r="AP522" s="2" t="inlineStr">
        <is>
          <t>service de DDoS|
service d'attaque par déni de service distribué</t>
        </is>
      </c>
      <c r="AQ522" s="2" t="inlineStr">
        <is>
          <t>3|
2</t>
        </is>
      </c>
      <c r="AR522" s="2" t="inlineStr">
        <is>
          <t xml:space="preserve">|
</t>
        </is>
      </c>
      <c r="AS522" t="inlineStr">
        <is>
          <t>plateforme offrant à des clients payants un service de prestation d'attaques par déni de service distribué (DDoS) leur permettant d'attaquer le site de leur choix</t>
        </is>
      </c>
      <c r="AT522" s="2" t="inlineStr">
        <is>
          <t>seirbhís bútálaí|
bútálaí</t>
        </is>
      </c>
      <c r="AU522" s="2" t="inlineStr">
        <is>
          <t>3|
3</t>
        </is>
      </c>
      <c r="AV522" s="2" t="inlineStr">
        <is>
          <t xml:space="preserve">|
</t>
        </is>
      </c>
      <c r="AW522" t="inlineStr">
        <is>
          <t/>
        </is>
      </c>
      <c r="AX522" s="2" t="inlineStr">
        <is>
          <t>usluga DDOS napada</t>
        </is>
      </c>
      <c r="AY522" s="2" t="inlineStr">
        <is>
          <t>3</t>
        </is>
      </c>
      <c r="AZ522" s="2" t="inlineStr">
        <is>
          <t/>
        </is>
      </c>
      <c r="BA522" t="inlineStr">
        <is>
          <t/>
        </is>
      </c>
      <c r="BB522" s="2" t="inlineStr">
        <is>
          <t>booterszolgáltatás</t>
        </is>
      </c>
      <c r="BC522" s="2" t="inlineStr">
        <is>
          <t>2</t>
        </is>
      </c>
      <c r="BD522" s="2" t="inlineStr">
        <is>
          <t/>
        </is>
      </c>
      <c r="BE522" t="inlineStr">
        <is>
          <t>szolgáltatásmegtagadásos támadást [ &lt;a href="/entry/result/1484647/all" id="ENTRY_TO_ENTRY_CONVERTER" target="_blank"&gt;IATE:1484647&lt;/a&gt; ] lehetővé tevő szolgáltatás</t>
        </is>
      </c>
      <c r="BF522" s="2" t="inlineStr">
        <is>
          <t>servizio booter|
servizio stresser</t>
        </is>
      </c>
      <c r="BG522" s="2" t="inlineStr">
        <is>
          <t>2|
3</t>
        </is>
      </c>
      <c r="BH522" s="2" t="inlineStr">
        <is>
          <t xml:space="preserve">|
</t>
        </is>
      </c>
      <c r="BI522" t="inlineStr">
        <is>
          <t>strumento informatico che scatena attacchi DDoS (distributed denial of service) [&lt;a href="https://iate.europa.eu/entry/result/918800/en" target="_blank"&gt;918800&lt;/a&gt;] a pagamento</t>
        </is>
      </c>
      <c r="BJ522" s="2" t="inlineStr">
        <is>
          <t>atakavimo paslauga</t>
        </is>
      </c>
      <c r="BK522" s="2" t="inlineStr">
        <is>
          <t>3</t>
        </is>
      </c>
      <c r="BL522" s="2" t="inlineStr">
        <is>
          <t/>
        </is>
      </c>
      <c r="BM522" t="inlineStr">
        <is>
          <t>informacinių ir ryšių technologijų, sistemų atsparumo atakoms tikrinimo paslauga, kuria naudojamasi tikrinimo arba kenkimo tikslu</t>
        </is>
      </c>
      <c r="BN522" s="2" t="inlineStr">
        <is>
          <t>pakalpojumatteices uzbrukumu piegādātājs</t>
        </is>
      </c>
      <c r="BO522" s="2" t="inlineStr">
        <is>
          <t>2</t>
        </is>
      </c>
      <c r="BP522" s="2" t="inlineStr">
        <is>
          <t/>
        </is>
      </c>
      <c r="BQ522" t="inlineStr">
        <is>
          <t/>
        </is>
      </c>
      <c r="BR522" s="2" t="inlineStr">
        <is>
          <t>servizz booter|
stresser|
servizz stresser|
booter</t>
        </is>
      </c>
      <c r="BS522" s="2" t="inlineStr">
        <is>
          <t>3|
3|
3|
3</t>
        </is>
      </c>
      <c r="BT522" s="2" t="inlineStr">
        <is>
          <t xml:space="preserve">|
|
|
</t>
        </is>
      </c>
      <c r="BU522" t="inlineStr">
        <is>
          <t>servizz bi ħlas li jipprovdi lill-klijenti b'kapaċitajiet ta' attakk distribwit li jwaqqaf is-servizz (DDoS -distributed denial of service) meta jitolbuhom (on demand)</t>
        </is>
      </c>
      <c r="BV522" s="2" t="inlineStr">
        <is>
          <t>stresserdienst|
booter|
booterdienst|
stresser</t>
        </is>
      </c>
      <c r="BW522" s="2" t="inlineStr">
        <is>
          <t>3|
3|
3|
3</t>
        </is>
      </c>
      <c r="BX522" s="2" t="inlineStr">
        <is>
          <t xml:space="preserve">|
|
|
</t>
        </is>
      </c>
      <c r="BY522" t="inlineStr">
        <is>
          <t>dienst waarbij cybercriminelen DDoS-aanvallen uitvoeren tegen betaling</t>
        </is>
      </c>
      <c r="BZ522" s="2" t="inlineStr">
        <is>
          <t>serwis ataków DDoS|
serwis DDoS</t>
        </is>
      </c>
      <c r="CA522" s="2" t="inlineStr">
        <is>
          <t>3|
3</t>
        </is>
      </c>
      <c r="CB522" s="2" t="inlineStr">
        <is>
          <t xml:space="preserve">|
</t>
        </is>
      </c>
      <c r="CC522" t="inlineStr">
        <is>
          <t>serwis internetowy/usługa sieciowa umożliwiające klientom zamówienie rozproszonego ataku typu „odmowa usługi”, tj. ataku DDoS, zob. też &lt;a href="http://iate.europa.eu/entry/result/918800/en" target="_blank"&gt;Iate 918800&lt;/a&gt;</t>
        </is>
      </c>
      <c r="CD522" s="2" t="inlineStr">
        <is>
          <t>serviço de ataque distribuído de negação de serviço</t>
        </is>
      </c>
      <c r="CE522" s="2" t="inlineStr">
        <is>
          <t>3</t>
        </is>
      </c>
      <c r="CF522" s="2" t="inlineStr">
        <is>
          <t/>
        </is>
      </c>
      <c r="CG522" t="inlineStr">
        <is>
          <t>Serviço de ataques distribuídos de negação de serviço, mediante pagamento.</t>
        </is>
      </c>
      <c r="CH522" s="2" t="inlineStr">
        <is>
          <t>serviciu de &lt;i&gt;stresser&lt;/i&gt; sau &lt;i&gt;booter&lt;/i&gt;</t>
        </is>
      </c>
      <c r="CI522" s="2" t="inlineStr">
        <is>
          <t>2</t>
        </is>
      </c>
      <c r="CJ522" s="2" t="inlineStr">
        <is>
          <t/>
        </is>
      </c>
      <c r="CK522" t="inlineStr">
        <is>
          <t/>
        </is>
      </c>
      <c r="CL522" s="2" t="inlineStr">
        <is>
          <t>&lt;i&gt;booter&lt;/i&gt;</t>
        </is>
      </c>
      <c r="CM522" s="2" t="inlineStr">
        <is>
          <t>2</t>
        </is>
      </c>
      <c r="CN522" s="2" t="inlineStr">
        <is>
          <t/>
        </is>
      </c>
      <c r="CO522" t="inlineStr">
        <is>
          <t/>
        </is>
      </c>
      <c r="CP522" s="2" t="inlineStr">
        <is>
          <t>stresor</t>
        </is>
      </c>
      <c r="CQ522" s="2" t="inlineStr">
        <is>
          <t>3</t>
        </is>
      </c>
      <c r="CR522" s="2" t="inlineStr">
        <is>
          <t/>
        </is>
      </c>
      <c r="CS522" t="inlineStr">
        <is>
          <t/>
        </is>
      </c>
      <c r="CT522" s="2" t="inlineStr">
        <is>
          <t>booter|
booter-tjänst</t>
        </is>
      </c>
      <c r="CU522" s="2" t="inlineStr">
        <is>
          <t>2|
2</t>
        </is>
      </c>
      <c r="CV522" s="2" t="inlineStr">
        <is>
          <t xml:space="preserve">|
</t>
        </is>
      </c>
      <c r="CW522" t="inlineStr">
        <is>
          <t>webbaserad tjänst som gör över­belastnings­attacker mot betalning mot mål som kunden väljer</t>
        </is>
      </c>
    </row>
    <row r="523">
      <c r="A523" s="1" t="str">
        <f>HYPERLINK("https://iate.europa.eu/entry/result/3580414/all", "3580414")</f>
        <v>3580414</v>
      </c>
      <c r="B523" t="inlineStr">
        <is>
          <t>EDUCATION AND COMMUNICATIONS</t>
        </is>
      </c>
      <c r="C523" t="inlineStr">
        <is>
          <t>EDUCATION AND COMMUNICATIONS|information technology and data processing</t>
        </is>
      </c>
      <c r="D523" t="inlineStr">
        <is>
          <t>yes</t>
        </is>
      </c>
      <c r="E523" t="inlineStr">
        <is>
          <t/>
        </is>
      </c>
      <c r="F523" s="2" t="inlineStr">
        <is>
          <t>идентифицирана с DomainKeys поща|
DKIM</t>
        </is>
      </c>
      <c r="G523" s="2" t="inlineStr">
        <is>
          <t>3|
3</t>
        </is>
      </c>
      <c r="H523" s="2" t="inlineStr">
        <is>
          <t xml:space="preserve">|
</t>
        </is>
      </c>
      <c r="I523" t="inlineStr">
        <is>
          <t/>
        </is>
      </c>
      <c r="J523" s="2" t="inlineStr">
        <is>
          <t>DKIM|
e-mail podepsaný doménovým klíčem</t>
        </is>
      </c>
      <c r="K523" s="2" t="inlineStr">
        <is>
          <t>3|
3</t>
        </is>
      </c>
      <c r="L523" s="2" t="inlineStr">
        <is>
          <t xml:space="preserve">|
</t>
        </is>
      </c>
      <c r="M523" t="inlineStr">
        <is>
          <t>nástroj umožňující elektronicky podepsat hlavičku odcházejícího e-mailu, aby jeho příjemce mohl zjistit, zda e-mail skutečně pochází ze zdroje uvedeného v adrese odesílatele</t>
        </is>
      </c>
      <c r="N523" s="2" t="inlineStr">
        <is>
          <t>DKIM</t>
        </is>
      </c>
      <c r="O523" s="2" t="inlineStr">
        <is>
          <t>3</t>
        </is>
      </c>
      <c r="P523" s="2" t="inlineStr">
        <is>
          <t/>
        </is>
      </c>
      <c r="Q523" t="inlineStr">
        <is>
          <t>metode til verifikation af e-mailafsenderadresses ægthed</t>
        </is>
      </c>
      <c r="R523" s="2" t="inlineStr">
        <is>
          <t>DKIM|
DomainKeys Identified Mail</t>
        </is>
      </c>
      <c r="S523" s="2" t="inlineStr">
        <is>
          <t>3|
3</t>
        </is>
      </c>
      <c r="T523" s="2" t="inlineStr">
        <is>
          <t xml:space="preserve">|
</t>
        </is>
      </c>
      <c r="U523" t="inlineStr">
        <is>
          <t/>
        </is>
      </c>
      <c r="V523" s="2" t="inlineStr">
        <is>
          <t>τεχνολογία DKIM</t>
        </is>
      </c>
      <c r="W523" s="2" t="inlineStr">
        <is>
          <t>3</t>
        </is>
      </c>
      <c r="X523" s="2" t="inlineStr">
        <is>
          <t/>
        </is>
      </c>
      <c r="Y523" t="inlineStr">
        <is>
          <t/>
        </is>
      </c>
      <c r="Z523" s="2" t="inlineStr">
        <is>
          <t>DKIM|
DomainKeys Identified Mail</t>
        </is>
      </c>
      <c r="AA523" s="2" t="inlineStr">
        <is>
          <t>3|
3</t>
        </is>
      </c>
      <c r="AB523" s="2" t="inlineStr">
        <is>
          <t xml:space="preserve">|
</t>
        </is>
      </c>
      <c r="AC523" t="inlineStr">
        <is>
          <t>email authentication method designed to detect forged sender addresses in emails</t>
        </is>
      </c>
      <c r="AD523" s="2" t="inlineStr">
        <is>
          <t>DKIM|
correo identificado mediante DomainKeys</t>
        </is>
      </c>
      <c r="AE523" s="2" t="inlineStr">
        <is>
          <t>3|
3</t>
        </is>
      </c>
      <c r="AF523" s="2" t="inlineStr">
        <is>
          <t xml:space="preserve">|
</t>
        </is>
      </c>
      <c r="AG523" t="inlineStr">
        <is>
          <t>Método desarrollado por Yahoo! que permite al remitente de mensajes de correo electrónico firmarlos digitalmente para que sea posible verificar su autenticidad.</t>
        </is>
      </c>
      <c r="AH523" s="2" t="inlineStr">
        <is>
          <t>DKIM|
domeenivõtmega meil</t>
        </is>
      </c>
      <c r="AI523" s="2" t="inlineStr">
        <is>
          <t>3|
3</t>
        </is>
      </c>
      <c r="AJ523" s="2" t="inlineStr">
        <is>
          <t xml:space="preserve">|
</t>
        </is>
      </c>
      <c r="AK523" t="inlineStr">
        <is>
          <t>teesklust, kalastust ja spämmi tõrjuv krüptograafiline meili autentimise meetod: 
&lt;div&gt;
 - algselt Yahoo, Cisco, 2004 &lt;/div&gt; 
&lt;div&gt;
 - saatja IP-aadressi asemel kasutab saatja domeeninimega seotud digitaalsignatuuri&lt;/div&gt;</t>
        </is>
      </c>
      <c r="AL523" s="2" t="inlineStr">
        <is>
          <t>DKIM|
DomainKeys Identified Mail</t>
        </is>
      </c>
      <c r="AM523" s="2" t="inlineStr">
        <is>
          <t>3|
3</t>
        </is>
      </c>
      <c r="AN523" s="2" t="inlineStr">
        <is>
          <t xml:space="preserve">|
</t>
        </is>
      </c>
      <c r="AO523" t="inlineStr">
        <is>
          <t>sähköposti, joka käyttää salausavainta todentaakseen, ettei sähköpostin sisältöä ole muunneltu matkalla lähettäjältä vastaanottajalle</t>
        </is>
      </c>
      <c r="AP523" s="2" t="inlineStr">
        <is>
          <t>DKIM|
DomainKeys Identified Mail</t>
        </is>
      </c>
      <c r="AQ523" s="2" t="inlineStr">
        <is>
          <t>3|
3</t>
        </is>
      </c>
      <c r="AR523" s="2" t="inlineStr">
        <is>
          <t xml:space="preserve">|
</t>
        </is>
      </c>
      <c r="AS523" t="inlineStr">
        <is>
          <t>méthode d'authentification fiable du nom de domaine de l'expéditeur d'un courrier électronique constituant une protection efficace contre le spam et l'hameçonnage</t>
        </is>
      </c>
      <c r="AT523" s="2" t="inlineStr">
        <is>
          <t>DomainKeys Identified Mail|
DKIM</t>
        </is>
      </c>
      <c r="AU523" s="2" t="inlineStr">
        <is>
          <t>3|
3</t>
        </is>
      </c>
      <c r="AV523" s="2" t="inlineStr">
        <is>
          <t xml:space="preserve">|
</t>
        </is>
      </c>
      <c r="AW523" t="inlineStr">
        <is>
          <t/>
        </is>
      </c>
      <c r="AX523" s="2" t="inlineStr">
        <is>
          <t>&lt;i&gt;DomainKeys Identified Mail&lt;/i&gt;|
DKIM|
identifikacija pošte na temelju ključeva domene</t>
        </is>
      </c>
      <c r="AY523" s="2" t="inlineStr">
        <is>
          <t>3|
2|
2</t>
        </is>
      </c>
      <c r="AZ523" s="2" t="inlineStr">
        <is>
          <t xml:space="preserve">|
|
</t>
        </is>
      </c>
      <c r="BA523" t="inlineStr">
        <is>
          <t>proces za provjeru autentičnosti pomoću kojeg se i pošiljatelji i primatelji mogu zaštititi od krivotvorene e-pošte i e-pošte za krađu identiteta</t>
        </is>
      </c>
      <c r="BB523" s="2" t="inlineStr">
        <is>
          <t>DKIM|
DomainKeys Identified Mail|
doménkulcs-azonosításos mail</t>
        </is>
      </c>
      <c r="BC523" s="2" t="inlineStr">
        <is>
          <t>3|
2|
2</t>
        </is>
      </c>
      <c r="BD523" s="2" t="inlineStr">
        <is>
          <t xml:space="preserve">|
|
</t>
        </is>
      </c>
      <c r="BE523" t="inlineStr">
        <is>
          <t>a küldött emailekben osztott kulcsos, a domént azonosító digitális aláírást tartalmazó technológia, amely aláírás alapján ellenőrizhető, hogy a megfelelő jogosultsággal rendelkező fél küldte-e a levelet, vagy sem</t>
        </is>
      </c>
      <c r="BF523" s="2" t="inlineStr">
        <is>
          <t>DomainKeys identified mail|
DKIM</t>
        </is>
      </c>
      <c r="BG523" s="2" t="inlineStr">
        <is>
          <t>3|
3</t>
        </is>
      </c>
      <c r="BH523" s="2" t="inlineStr">
        <is>
          <t xml:space="preserve">|
</t>
        </is>
      </c>
      <c r="BI523" t="inlineStr">
        <is>
          <t>metodo di autenticazione delle e-mail che permette di accertare l'affidabilità del mittente</t>
        </is>
      </c>
      <c r="BJ523" s="2" t="inlineStr">
        <is>
          <t>DKIM|
laiško identifikavimas pagal domeno raktą</t>
        </is>
      </c>
      <c r="BK523" s="2" t="inlineStr">
        <is>
          <t>3|
3</t>
        </is>
      </c>
      <c r="BL523" s="2" t="inlineStr">
        <is>
          <t xml:space="preserve">|
</t>
        </is>
      </c>
      <c r="BM523" t="inlineStr">
        <is>
          <t>technologija, leidžianti elektroninio laiško gavėjams identifikuoti kiekvieno pranešimo siuntėjo adresą ir patvirtinti, kad jis tikrai buvo išsiųstas iš domeno, priklausančio elektroniniame laiške nurodytai įmonei arba asmeniui</t>
        </is>
      </c>
      <c r="BN523" s="2" t="inlineStr">
        <is>
          <t>&lt;i&gt;DKIM&lt;/i&gt;|
ar domēna atslēgu autentificēts e-pasts</t>
        </is>
      </c>
      <c r="BO523" s="2" t="inlineStr">
        <is>
          <t>2|
2</t>
        </is>
      </c>
      <c r="BP523" s="2" t="inlineStr">
        <is>
          <t xml:space="preserve">|
</t>
        </is>
      </c>
      <c r="BQ523" t="inlineStr">
        <is>
          <t/>
        </is>
      </c>
      <c r="BR523" s="2" t="inlineStr">
        <is>
          <t>DKIM|
DomainKeys Identified Mail</t>
        </is>
      </c>
      <c r="BS523" s="2" t="inlineStr">
        <is>
          <t>3|
3</t>
        </is>
      </c>
      <c r="BT523" s="2" t="inlineStr">
        <is>
          <t xml:space="preserve">|
</t>
        </is>
      </c>
      <c r="BU523" t="inlineStr">
        <is>
          <t>metodu ta' awtentikazzjoni tal-email imfassal biex jindividwa l-indirizzi ta' senders iffalsifikati fl-emails</t>
        </is>
      </c>
      <c r="BV523" s="2" t="inlineStr">
        <is>
          <t>DKIM|
DomainKeys Identified Mail</t>
        </is>
      </c>
      <c r="BW523" s="2" t="inlineStr">
        <is>
          <t>3|
3</t>
        </is>
      </c>
      <c r="BX523" s="2" t="inlineStr">
        <is>
          <t xml:space="preserve">|
</t>
        </is>
      </c>
      <c r="BY523" t="inlineStr">
        <is>
          <t>methode om legitieme e-mail digitaal te laten ondertekenen door een persoon, bedrijf of organisatie</t>
        </is>
      </c>
      <c r="BZ523" s="2" t="inlineStr">
        <is>
          <t>DKIM</t>
        </is>
      </c>
      <c r="CA523" s="2" t="inlineStr">
        <is>
          <t>3</t>
        </is>
      </c>
      <c r="CB523" s="2" t="inlineStr">
        <is>
          <t/>
        </is>
      </c>
      <c r="CC523" t="inlineStr">
        <is>
          <t>standard uwierzytelniania umożliwiający podpisywanie wychodzącej poczty elektronicznej i weryfikację jej nadawcy</t>
        </is>
      </c>
      <c r="CD523" s="2" t="inlineStr">
        <is>
          <t>correio identificado por DomainKeys</t>
        </is>
      </c>
      <c r="CE523" s="2" t="inlineStr">
        <is>
          <t>3</t>
        </is>
      </c>
      <c r="CF523" s="2" t="inlineStr">
        <is>
          <t/>
        </is>
      </c>
      <c r="CG523" t="inlineStr">
        <is>
          <t>Método de autenticação de correios eletrónicos projetado para detetar endereços de remetentes forjados.</t>
        </is>
      </c>
      <c r="CH523" s="2" t="inlineStr">
        <is>
          <t>DKIM|
DomainKeys Identified Mail</t>
        </is>
      </c>
      <c r="CI523" s="2" t="inlineStr">
        <is>
          <t>3|
3</t>
        </is>
      </c>
      <c r="CJ523" s="2" t="inlineStr">
        <is>
          <t xml:space="preserve">|
</t>
        </is>
      </c>
      <c r="CK523" t="inlineStr">
        <is>
          <t/>
        </is>
      </c>
      <c r="CL523" s="2" t="inlineStr">
        <is>
          <t>DKIM|
&lt;i&gt; DomainKeys Identified Mail &lt;/i&gt;</t>
        </is>
      </c>
      <c r="CM523" s="2" t="inlineStr">
        <is>
          <t>3|
2</t>
        </is>
      </c>
      <c r="CN523" s="2" t="inlineStr">
        <is>
          <t xml:space="preserve">|
</t>
        </is>
      </c>
      <c r="CO523" t="inlineStr">
        <is>
          <t>podpísanie odoslanej správy privátnym kľúčom domény odosielateľa s cieľom zaručiť, že e-mail skutočne pochádza z odosielateľovej domény, a že v priebehu prenosu správy nedošlo k jej úprave</t>
        </is>
      </c>
      <c r="CP523" s="2" t="inlineStr">
        <is>
          <t>z domenskimi ključi identificirana pošta</t>
        </is>
      </c>
      <c r="CQ523" s="2" t="inlineStr">
        <is>
          <t>3</t>
        </is>
      </c>
      <c r="CR523" s="2" t="inlineStr">
        <is>
          <t/>
        </is>
      </c>
      <c r="CS523" t="inlineStr">
        <is>
          <t/>
        </is>
      </c>
      <c r="CT523" s="2" t="inlineStr">
        <is>
          <t>DKIM</t>
        </is>
      </c>
      <c r="CU523" s="2" t="inlineStr">
        <is>
          <t>3</t>
        </is>
      </c>
      <c r="CV523" s="2" t="inlineStr">
        <is>
          <t/>
        </is>
      </c>
      <c r="CW523" t="inlineStr">
        <is>
          <t>metod för äkthetskontroll av e‑post</t>
        </is>
      </c>
    </row>
    <row r="524">
      <c r="A524" s="1" t="str">
        <f>HYPERLINK("https://iate.europa.eu/entry/result/3580582/all", "3580582")</f>
        <v>3580582</v>
      </c>
      <c r="B524" t="inlineStr">
        <is>
          <t>EDUCATION AND COMMUNICATIONS</t>
        </is>
      </c>
      <c r="C524" t="inlineStr">
        <is>
          <t>EDUCATION AND COMMUNICATIONS|information technology and data processing</t>
        </is>
      </c>
      <c r="D524" t="inlineStr">
        <is>
          <t>yes</t>
        </is>
      </c>
      <c r="E524" t="inlineStr">
        <is>
          <t/>
        </is>
      </c>
      <c r="F524" s="2" t="inlineStr">
        <is>
          <t>маскиране</t>
        </is>
      </c>
      <c r="G524" s="2" t="inlineStr">
        <is>
          <t>3</t>
        </is>
      </c>
      <c r="H524" s="2" t="inlineStr">
        <is>
          <t/>
        </is>
      </c>
      <c r="I524" t="inlineStr">
        <is>
          <t/>
        </is>
      </c>
      <c r="J524" s="2" t="inlineStr">
        <is>
          <t>obfuskace|
obfuskace kódu</t>
        </is>
      </c>
      <c r="K524" s="2" t="inlineStr">
        <is>
          <t>3|
3</t>
        </is>
      </c>
      <c r="L524" s="2" t="inlineStr">
        <is>
          <t xml:space="preserve">|
</t>
        </is>
      </c>
      <c r="M524" t="inlineStr">
        <is>
          <t>transformace kódu a dat, které plně zachovávají původní funkčnost kódu, zároveň však ztěžují jeho srozumitelnost, a to i při použití pomocných automatizovaných prostředků</t>
        </is>
      </c>
      <c r="N524" s="2" t="inlineStr">
        <is>
          <t>kodekryptering</t>
        </is>
      </c>
      <c r="O524" s="2" t="inlineStr">
        <is>
          <t>3</t>
        </is>
      </c>
      <c r="P524" s="2" t="inlineStr">
        <is>
          <t/>
        </is>
      </c>
      <c r="Q524" t="inlineStr">
        <is>
          <t/>
        </is>
      </c>
      <c r="R524" s="2" t="inlineStr">
        <is>
          <t>Code Obfuscation</t>
        </is>
      </c>
      <c r="S524" s="2" t="inlineStr">
        <is>
          <t>3</t>
        </is>
      </c>
      <c r="T524" s="2" t="inlineStr">
        <is>
          <t/>
        </is>
      </c>
      <c r="U524" t="inlineStr">
        <is>
          <t>Verschleiern und Unleserlichmachen von Programmcodes unter Beibehaltung der Funktionalität des Programms</t>
        </is>
      </c>
      <c r="V524" s="2" t="inlineStr">
        <is>
          <t>συσκότιση κώδικα</t>
        </is>
      </c>
      <c r="W524" s="2" t="inlineStr">
        <is>
          <t>3</t>
        </is>
      </c>
      <c r="X524" s="2" t="inlineStr">
        <is>
          <t/>
        </is>
      </c>
      <c r="Y524" t="inlineStr">
        <is>
          <t/>
        </is>
      </c>
      <c r="Z524" s="2" t="inlineStr">
        <is>
          <t>obfuscation|
code obfuscation</t>
        </is>
      </c>
      <c r="AA524" s="2" t="inlineStr">
        <is>
          <t>3|
3</t>
        </is>
      </c>
      <c r="AB524" s="2" t="inlineStr">
        <is>
          <t xml:space="preserve">|
</t>
        </is>
      </c>
      <c r="AC524" t="inlineStr">
        <is>
          <t>act of deliberately obscuring source code, making it very difficult for humans to understand, and making it useless to hackers who may have ulterior motives</t>
        </is>
      </c>
      <c r="AD524" s="2" t="inlineStr">
        <is>
          <t>ofuscación de código|
ofuscación</t>
        </is>
      </c>
      <c r="AE524" s="2" t="inlineStr">
        <is>
          <t>3|
3</t>
        </is>
      </c>
      <c r="AF524" s="2" t="inlineStr">
        <is>
          <t xml:space="preserve">|
</t>
        </is>
      </c>
      <c r="AG524" t="inlineStr">
        <is>
          <t/>
        </is>
      </c>
      <c r="AH524" s="2" t="inlineStr">
        <is>
          <t>sogastamine</t>
        </is>
      </c>
      <c r="AI524" s="2" t="inlineStr">
        <is>
          <t>3</t>
        </is>
      </c>
      <c r="AJ524" s="2" t="inlineStr">
        <is>
          <t/>
        </is>
      </c>
      <c r="AK524" t="inlineStr">
        <is>
          <t>andmete või koodi mõistetavuse vähendamine, sealhulgas 
&lt;div&gt;
 (a) programmi või skripti muutmine osaliselt või täielikult loetamatuks ta talitlust kahjustamata (näiteks kahjuliku toime varjamiseks) &lt;/div&gt; 
&lt;div&gt;
 (b) sõnastikuründeid raskendav andmete teisendamine enne nende räsimist või krüpteerimist &lt;/div&gt; 
&lt;div&gt;
 (c) ründepakettide maskeerimine nende avastamise takistamiseks võrguliikluses&lt;/div&gt;</t>
        </is>
      </c>
      <c r="AL524" s="2" t="inlineStr">
        <is>
          <t>koodin obfuskointi</t>
        </is>
      </c>
      <c r="AM524" s="2" t="inlineStr">
        <is>
          <t>3</t>
        </is>
      </c>
      <c r="AN524" s="2" t="inlineStr">
        <is>
          <t/>
        </is>
      </c>
      <c r="AO524" t="inlineStr">
        <is>
          <t>kokoelma tekniikoita, joilla pyritään piilottamaan haittaohjelman todelliset aikeet ilman, että haittaohjelmaan lisätään haitallista käyttäytymistä</t>
        </is>
      </c>
      <c r="AP524" s="2" t="inlineStr">
        <is>
          <t>obfuscation|
brouillage|
offuscation</t>
        </is>
      </c>
      <c r="AQ524" s="2" t="inlineStr">
        <is>
          <t>3|
3|
3</t>
        </is>
      </c>
      <c r="AR524" s="2" t="inlineStr">
        <is>
          <t xml:space="preserve">|
|
</t>
        </is>
      </c>
      <c r="AS524" t="inlineStr">
        <is>
          <t>technique visant à protéger un code source en le rendant inintelligible tout en préservant son fonctionnement</t>
        </is>
      </c>
      <c r="AT524" s="2" t="inlineStr">
        <is>
          <t>doiléiriú cóid</t>
        </is>
      </c>
      <c r="AU524" s="2" t="inlineStr">
        <is>
          <t>3</t>
        </is>
      </c>
      <c r="AV524" s="2" t="inlineStr">
        <is>
          <t/>
        </is>
      </c>
      <c r="AW524" t="inlineStr">
        <is>
          <t/>
        </is>
      </c>
      <c r="AX524" s="2" t="inlineStr">
        <is>
          <t>prikrivanje koda</t>
        </is>
      </c>
      <c r="AY524" s="2" t="inlineStr">
        <is>
          <t>3</t>
        </is>
      </c>
      <c r="AZ524" s="2" t="inlineStr">
        <is>
          <t/>
        </is>
      </c>
      <c r="BA524" t="inlineStr">
        <is>
          <t/>
        </is>
      </c>
      <c r="BB524" s="2" t="inlineStr">
        <is>
          <t>kódhomályosítás</t>
        </is>
      </c>
      <c r="BC524" s="2" t="inlineStr">
        <is>
          <t>2</t>
        </is>
      </c>
      <c r="BD524" s="2" t="inlineStr">
        <is>
          <t/>
        </is>
      </c>
      <c r="BE524" t="inlineStr">
        <is>
          <t>forráskód szándékos olvashatatlanná tétele annak érdekében, hogy az emberek nehezebben érthessék, így a hekkerek sem tudják felhasználni</t>
        </is>
      </c>
      <c r="BF524" s="2" t="inlineStr">
        <is>
          <t>offuscamento del codice</t>
        </is>
      </c>
      <c r="BG524" s="2" t="inlineStr">
        <is>
          <t>3</t>
        </is>
      </c>
      <c r="BH524" s="2" t="inlineStr">
        <is>
          <t/>
        </is>
      </c>
      <c r="BI524" t="inlineStr">
        <is>
          <t>&lt;div&gt;
 creare deliberatamente un codice sorgente illeggibile o difficile da comprendere per un lettore umano, mantenendone però inalterate le proprietà da un punto di vista funzionale, in modo da rendere vani, o quantomeno complessi, i tentativi di reverse engineering&lt;/div&gt;</t>
        </is>
      </c>
      <c r="BJ524" s="2" t="inlineStr">
        <is>
          <t>kodo maskavimas</t>
        </is>
      </c>
      <c r="BK524" s="2" t="inlineStr">
        <is>
          <t>2</t>
        </is>
      </c>
      <c r="BL524" s="2" t="inlineStr">
        <is>
          <t/>
        </is>
      </c>
      <c r="BM524" t="inlineStr">
        <is>
          <t>sąmoningas kodo slėpimas, kad būtų labai sunkiai žmogui suprantamas ir kodo detektorių sunkiai aptinkamas</t>
        </is>
      </c>
      <c r="BN524" s="2" t="inlineStr">
        <is>
          <t>koda pieslēpšana</t>
        </is>
      </c>
      <c r="BO524" s="2" t="inlineStr">
        <is>
          <t>2</t>
        </is>
      </c>
      <c r="BP524" s="2" t="inlineStr">
        <is>
          <t/>
        </is>
      </c>
      <c r="BQ524" t="inlineStr">
        <is>
          <t/>
        </is>
      </c>
      <c r="BR524" s="2" t="inlineStr">
        <is>
          <t>oskurament tal-kodiċi|
oskurament</t>
        </is>
      </c>
      <c r="BS524" s="2" t="inlineStr">
        <is>
          <t>3|
3</t>
        </is>
      </c>
      <c r="BT524" s="2" t="inlineStr">
        <is>
          <t xml:space="preserve">|
</t>
        </is>
      </c>
      <c r="BU524" t="inlineStr">
        <is>
          <t>att li b'mod intenzjonat joskura kodiċi ta' sors, li kosengwentement il-bnedmin isibuha bi tqila ħafna jifhmuh, u jrendih inutli għall-hackers li jaf ikollhom intenzjonijiet ulterjuri</t>
        </is>
      </c>
      <c r="BV524" s="2" t="inlineStr">
        <is>
          <t>obfuscatie</t>
        </is>
      </c>
      <c r="BW524" s="2" t="inlineStr">
        <is>
          <t>3</t>
        </is>
      </c>
      <c r="BX524" s="2" t="inlineStr">
        <is>
          <t/>
        </is>
      </c>
      <c r="BY524" t="inlineStr">
        <is>
          <t>programmeertechniek waarbij de code opzettelijk wordt versluierd om reverse engineering te voorkomen, bescherming van de intellectuele eigendom te waarborgen en de code onduidelijk te maken voor iemand anders dan de programmeur zelf</t>
        </is>
      </c>
      <c r="BZ524" s="2" t="inlineStr">
        <is>
          <t>zaciemnianie kodu</t>
        </is>
      </c>
      <c r="CA524" s="2" t="inlineStr">
        <is>
          <t>3</t>
        </is>
      </c>
      <c r="CB524" s="2" t="inlineStr">
        <is>
          <t/>
        </is>
      </c>
      <c r="CC524" t="inlineStr">
        <is>
          <t>technika przekształcania programów, która zachowuje ich semantykę, ale znacząco utrudnia zrozumienie. Istnieją również narzędzia (obfuskatory) modyfikujące kod źródłowy, pośredni bądź binarny w celu utrudnienia inżynierii wstecznej programu</t>
        </is>
      </c>
      <c r="CD524" s="2" t="inlineStr">
        <is>
          <t>ofuscação de código|
ofuscação</t>
        </is>
      </c>
      <c r="CE524" s="2" t="inlineStr">
        <is>
          <t>3|
3</t>
        </is>
      </c>
      <c r="CF524" s="2" t="inlineStr">
        <is>
          <t xml:space="preserve">|
</t>
        </is>
      </c>
      <c r="CG524" t="inlineStr">
        <is>
          <t>Alteração da forma e estrutura do código de um programa informático para dificultar a sua compreensão mas sem alterar a sua funcionalidade.</t>
        </is>
      </c>
      <c r="CH524" s="2" t="inlineStr">
        <is>
          <t>obfuscare</t>
        </is>
      </c>
      <c r="CI524" s="2" t="inlineStr">
        <is>
          <t>3</t>
        </is>
      </c>
      <c r="CJ524" s="2" t="inlineStr">
        <is>
          <t/>
        </is>
      </c>
      <c r="CK524" t="inlineStr">
        <is>
          <t/>
        </is>
      </c>
      <c r="CL524" s="2" t="inlineStr">
        <is>
          <t>obfuskácia|
obfuskácia kódu</t>
        </is>
      </c>
      <c r="CM524" s="2" t="inlineStr">
        <is>
          <t>3|
3</t>
        </is>
      </c>
      <c r="CN524" s="2" t="inlineStr">
        <is>
          <t xml:space="preserve">|
</t>
        </is>
      </c>
      <c r="CO524" t="inlineStr">
        <is>
          <t/>
        </is>
      </c>
      <c r="CP524" s="2" t="inlineStr">
        <is>
          <t>zamegljevanje koda</t>
        </is>
      </c>
      <c r="CQ524" s="2" t="inlineStr">
        <is>
          <t>3</t>
        </is>
      </c>
      <c r="CR524" s="2" t="inlineStr">
        <is>
          <t/>
        </is>
      </c>
      <c r="CS524" t="inlineStr">
        <is>
          <t/>
        </is>
      </c>
      <c r="CT524" s="2" t="inlineStr">
        <is>
          <t>obfuskering</t>
        </is>
      </c>
      <c r="CU524" s="2" t="inlineStr">
        <is>
          <t>3</t>
        </is>
      </c>
      <c r="CV524" s="2" t="inlineStr">
        <is>
          <t/>
        </is>
      </c>
      <c r="CW524" t="inlineStr">
        <is>
          <t>i programutveckling: avsiktlig tillkrångling av koden till ett program</t>
        </is>
      </c>
    </row>
    <row r="525">
      <c r="A525" s="1" t="str">
        <f>HYPERLINK("https://iate.europa.eu/entry/result/3580617/all", "3580617")</f>
        <v>3580617</v>
      </c>
      <c r="B525" t="inlineStr">
        <is>
          <t>EDUCATION AND COMMUNICATIONS</t>
        </is>
      </c>
      <c r="C525" t="inlineStr">
        <is>
          <t>EDUCATION AND COMMUNICATIONS|information technology and data processing</t>
        </is>
      </c>
      <c r="D525" t="inlineStr">
        <is>
          <t>yes</t>
        </is>
      </c>
      <c r="E525" t="inlineStr">
        <is>
          <t/>
        </is>
      </c>
      <c r="F525" s="2" t="inlineStr">
        <is>
          <t>надничане през рамо</t>
        </is>
      </c>
      <c r="G525" s="2" t="inlineStr">
        <is>
          <t>3</t>
        </is>
      </c>
      <c r="H525" s="2" t="inlineStr">
        <is>
          <t/>
        </is>
      </c>
      <c r="I525" t="inlineStr">
        <is>
          <t/>
        </is>
      </c>
      <c r="J525" s="2" t="inlineStr">
        <is>
          <t>nahlížení přes rameno|
koukání přes rameno</t>
        </is>
      </c>
      <c r="K525" s="2" t="inlineStr">
        <is>
          <t>3|
3</t>
        </is>
      </c>
      <c r="L525" s="2" t="inlineStr">
        <is>
          <t xml:space="preserve">|
</t>
        </is>
      </c>
      <c r="M525" t="inlineStr">
        <is>
          <t/>
        </is>
      </c>
      <c r="N525" s="2" t="inlineStr">
        <is>
          <t>shoulder surfing|
skuldersurfing</t>
        </is>
      </c>
      <c r="O525" s="2" t="inlineStr">
        <is>
          <t>3|
3</t>
        </is>
      </c>
      <c r="P525" s="2" t="inlineStr">
        <is>
          <t xml:space="preserve">|
</t>
        </is>
      </c>
      <c r="Q525" t="inlineStr">
        <is>
          <t>teknik, som bruges til at stjæle informationer blot ved at observere - som f.eks. at kigge over en andens skulder</t>
        </is>
      </c>
      <c r="R525" s="2" t="inlineStr">
        <is>
          <t>Shoulder Surfing</t>
        </is>
      </c>
      <c r="S525" s="2" t="inlineStr">
        <is>
          <t>3</t>
        </is>
      </c>
      <c r="T525" s="2" t="inlineStr">
        <is>
          <t/>
        </is>
      </c>
      <c r="U525" t="inlineStr">
        <is>
          <t>Technik, bei der ein Angreifer Informationen und Daten ausspäht, indem er beispielsweise die Eingabefolge von PINs oder Passwörtern beobachtet, um diese später selbst für den unerlaubten Zugriff zu nutzen</t>
        </is>
      </c>
      <c r="V525" s="2" t="inlineStr">
        <is>
          <t>κρυφοκοίταγμα</t>
        </is>
      </c>
      <c r="W525" s="2" t="inlineStr">
        <is>
          <t>3</t>
        </is>
      </c>
      <c r="X525" s="2" t="inlineStr">
        <is>
          <t/>
        </is>
      </c>
      <c r="Y525" t="inlineStr">
        <is>
          <t/>
        </is>
      </c>
      <c r="Z525" s="2" t="inlineStr">
        <is>
          <t>shoulder surfing</t>
        </is>
      </c>
      <c r="AA525" s="2" t="inlineStr">
        <is>
          <t>3</t>
        </is>
      </c>
      <c r="AB525" s="2" t="inlineStr">
        <is>
          <t/>
        </is>
      </c>
      <c r="AC525" t="inlineStr">
        <is>
          <t>using direct observation techniques, such as looking over someone's shoulder, to get information</t>
        </is>
      </c>
      <c r="AD525" s="2" t="inlineStr">
        <is>
          <t>espionaje por encima del hombro</t>
        </is>
      </c>
      <c r="AE525" s="2" t="inlineStr">
        <is>
          <t>3</t>
        </is>
      </c>
      <c r="AF525" s="2" t="inlineStr">
        <is>
          <t/>
        </is>
      </c>
      <c r="AG525" t="inlineStr">
        <is>
          <t>Observación sigilosa de dispositivos o pantallas ajenos para obtener información.</t>
        </is>
      </c>
      <c r="AH525" s="2" t="inlineStr">
        <is>
          <t>õlaluure</t>
        </is>
      </c>
      <c r="AI525" s="2" t="inlineStr">
        <is>
          <t>3</t>
        </is>
      </c>
      <c r="AJ525" s="2" t="inlineStr">
        <is>
          <t/>
        </is>
      </c>
      <c r="AK525" t="inlineStr">
        <is>
          <t>üleõlapiilumine, salajase teabe (PIN-koodi, parooli) hankimine lähivaatlusega</t>
        </is>
      </c>
      <c r="AL525" s="2" t="inlineStr">
        <is>
          <t>olan yli kurkkiminen|
olanylisurffaus</t>
        </is>
      </c>
      <c r="AM525" s="2" t="inlineStr">
        <is>
          <t>3|
3</t>
        </is>
      </c>
      <c r="AN525" s="2" t="inlineStr">
        <is>
          <t xml:space="preserve">|
</t>
        </is>
      </c>
      <c r="AO525" t="inlineStr">
        <is>
          <t>toiminta, jonka avulla hankitaan tietoa toisesta henkilöstä kurkkimalla olan yli</t>
        </is>
      </c>
      <c r="AP525" s="2" t="inlineStr">
        <is>
          <t>piratage visuel|
shoulder surfing</t>
        </is>
      </c>
      <c r="AQ525" s="2" t="inlineStr">
        <is>
          <t>2|
1</t>
        </is>
      </c>
      <c r="AR525" s="2" t="inlineStr">
        <is>
          <t xml:space="preserve">|
</t>
        </is>
      </c>
      <c r="AS525" t="inlineStr">
        <is>
          <t>fait de recourir à diverses techniques d'observation directes, parmi lesquels le fait de regarder discrètement par-dessus l'épaule de la victime, pour recueillir des informations cruciales telles que des identifiants, des mots de passe, des codes secrets associés à des cartes bancaires ou des codes d'accès à des bâtiments</t>
        </is>
      </c>
      <c r="AT525" s="2" t="inlineStr">
        <is>
          <t>spiaireacht ghliúcaíochta</t>
        </is>
      </c>
      <c r="AU525" s="2" t="inlineStr">
        <is>
          <t>3</t>
        </is>
      </c>
      <c r="AV525" s="2" t="inlineStr">
        <is>
          <t/>
        </is>
      </c>
      <c r="AW525" t="inlineStr">
        <is>
          <t/>
        </is>
      </c>
      <c r="AX525" s="2" t="inlineStr">
        <is>
          <t>surfanje preko ramena|
gledanje preko ramena</t>
        </is>
      </c>
      <c r="AY525" s="2" t="inlineStr">
        <is>
          <t>3|
3</t>
        </is>
      </c>
      <c r="AZ525" s="2" t="inlineStr">
        <is>
          <t xml:space="preserve">|
</t>
        </is>
      </c>
      <c r="BA525" t="inlineStr">
        <is>
          <t/>
        </is>
      </c>
      <c r="BB525" s="2" t="inlineStr">
        <is>
          <t>kifigyelés</t>
        </is>
      </c>
      <c r="BC525" s="2" t="inlineStr">
        <is>
          <t>3</t>
        </is>
      </c>
      <c r="BD525" s="2" t="inlineStr">
        <is>
          <t/>
        </is>
      </c>
      <c r="BE525" t="inlineStr">
        <is>
          <t>a támadó lelesi, ahogy a felhasználó megadja a jelszavát, vagy egyéb magánjellegű információt szerez e módon</t>
        </is>
      </c>
      <c r="BF525" s="2" t="inlineStr">
        <is>
          <t>shoulder surfing</t>
        </is>
      </c>
      <c r="BG525" s="2" t="inlineStr">
        <is>
          <t>3</t>
        </is>
      </c>
      <c r="BH525" s="2" t="inlineStr">
        <is>
          <t/>
        </is>
      </c>
      <c r="BI525" t="inlineStr">
        <is>
          <t>tecnica di ingegneria sociale che consiste nel posizionarsi direttamente dietro le spalle di una vittima oppure osservarla usando riprese di telecamere a circuito chiuso, binocoli o dispositivi simili per ottenere informazioni confidenziali (codici PIN, password ecc.)</t>
        </is>
      </c>
      <c r="BJ525" s="2" t="inlineStr">
        <is>
          <t>duomenų nužiūrėjimas</t>
        </is>
      </c>
      <c r="BK525" s="2" t="inlineStr">
        <is>
          <t>3</t>
        </is>
      </c>
      <c r="BL525" s="2" t="inlineStr">
        <is>
          <t/>
        </is>
      </c>
      <c r="BM525" t="inlineStr">
        <is>
          <t>socialinės inžinerijos metodas, kai tiesiogiai ar netiesiogiai stebint asmens tvarkomus duomenis siekiama gauti informacijos</t>
        </is>
      </c>
      <c r="BN525" s="2" t="inlineStr">
        <is>
          <t>"lūrēšana pār plecu"</t>
        </is>
      </c>
      <c r="BO525" s="2" t="inlineStr">
        <is>
          <t>2</t>
        </is>
      </c>
      <c r="BP525" s="2" t="inlineStr">
        <is>
          <t/>
        </is>
      </c>
      <c r="BQ525" t="inlineStr">
        <is>
          <t/>
        </is>
      </c>
      <c r="BR525" s="2" t="inlineStr">
        <is>
          <t>shoulder surfing</t>
        </is>
      </c>
      <c r="BS525" s="2" t="inlineStr">
        <is>
          <t>3</t>
        </is>
      </c>
      <c r="BT525" s="2" t="inlineStr">
        <is>
          <t/>
        </is>
      </c>
      <c r="BU525" t="inlineStr">
        <is>
          <t>l-użu ta' tekniki ta' osservazzjoni diretta, pereżempju meta wieħed iħares minn wara spallet xi ħadd, biex tinkiseb l-informazzjoni</t>
        </is>
      </c>
      <c r="BV525" s="2" t="inlineStr">
        <is>
          <t>schoudersurfen|
shoulder surfing</t>
        </is>
      </c>
      <c r="BW525" s="2" t="inlineStr">
        <is>
          <t>3|
3</t>
        </is>
      </c>
      <c r="BX525" s="2" t="inlineStr">
        <is>
          <t xml:space="preserve">|
</t>
        </is>
      </c>
      <c r="BY525" t="inlineStr">
        <is>
          <t>over iemands schouder meekijken om informatie te verkrijgen</t>
        </is>
      </c>
      <c r="BZ525" s="2" t="inlineStr">
        <is>
          <t>shoulder surfing|
podglądanie przez ramię</t>
        </is>
      </c>
      <c r="CA525" s="2" t="inlineStr">
        <is>
          <t>3|
3</t>
        </is>
      </c>
      <c r="CB525" s="2" t="inlineStr">
        <is>
          <t xml:space="preserve">|
</t>
        </is>
      </c>
      <c r="CC525" t="inlineStr">
        <is>
          <t>typ ataku socjotechnicznego polegający na monitorowaniu fizycznej aktywności użytkownika i jego urządzenia (np. ekranu, klawiatury, ruchu rąk) w celu zdobycia prywatnych informacji</t>
        </is>
      </c>
      <c r="CD525" s="2" t="inlineStr">
        <is>
          <t>pirataria visual</t>
        </is>
      </c>
      <c r="CE525" s="2" t="inlineStr">
        <is>
          <t>3</t>
        </is>
      </c>
      <c r="CF525" s="2" t="inlineStr">
        <is>
          <t/>
        </is>
      </c>
      <c r="CG525" t="inlineStr">
        <is>
          <t>Técnicas de observação direta, como olhar por cima do ombro de alguém, para obter informações.</t>
        </is>
      </c>
      <c r="CH525" s="2" t="inlineStr">
        <is>
          <t>shoulder surfing</t>
        </is>
      </c>
      <c r="CI525" s="2" t="inlineStr">
        <is>
          <t>3</t>
        </is>
      </c>
      <c r="CJ525" s="2" t="inlineStr">
        <is>
          <t/>
        </is>
      </c>
      <c r="CK525" t="inlineStr">
        <is>
          <t>un tip de 
&lt;i&gt;Social Engineering &lt;/i&gt;prin care o persoană obține informații privind identitatea, diverse coduri, parole și alte informații confidențiale prin supravegherea "peste umărul" victimei</t>
        </is>
      </c>
      <c r="CL525" s="2" t="inlineStr">
        <is>
          <t>pozeranie cez plece (&lt;i&gt;shoulder surfing&lt;/i&gt;)|
&lt;i&gt; shoulder surfing &lt;/i&gt;</t>
        </is>
      </c>
      <c r="CM525" s="2" t="inlineStr">
        <is>
          <t>3|
3</t>
        </is>
      </c>
      <c r="CN525" s="2" t="inlineStr">
        <is>
          <t xml:space="preserve">|
</t>
        </is>
      </c>
      <c r="CO525" t="inlineStr">
        <is>
          <t/>
        </is>
      </c>
      <c r="CP525" s="2" t="inlineStr">
        <is>
          <t>deskanje čez ramo</t>
        </is>
      </c>
      <c r="CQ525" s="2" t="inlineStr">
        <is>
          <t>3</t>
        </is>
      </c>
      <c r="CR525" s="2" t="inlineStr">
        <is>
          <t/>
        </is>
      </c>
      <c r="CS525" t="inlineStr">
        <is>
          <t/>
        </is>
      </c>
      <c r="CT525" s="2" t="inlineStr">
        <is>
          <t>smygtittande|
shoulder surfing</t>
        </is>
      </c>
      <c r="CU525" s="2" t="inlineStr">
        <is>
          <t>2|
3</t>
        </is>
      </c>
      <c r="CV525" s="2" t="inlineStr">
        <is>
          <t xml:space="preserve">|
</t>
        </is>
      </c>
      <c r="CW525" t="inlineStr">
        <is>
          <t>tillskansa sig information genom direkt observation, t ex genom att titta över någons axel</t>
        </is>
      </c>
    </row>
    <row r="526">
      <c r="A526" s="1" t="str">
        <f>HYPERLINK("https://iate.europa.eu/entry/result/3580619/all", "3580619")</f>
        <v>3580619</v>
      </c>
      <c r="B526" t="inlineStr">
        <is>
          <t>EDUCATION AND COMMUNICATIONS</t>
        </is>
      </c>
      <c r="C526" t="inlineStr">
        <is>
          <t>EDUCATION AND COMMUNICATIONS|information technology and data processing</t>
        </is>
      </c>
      <c r="D526" t="inlineStr">
        <is>
          <t>yes</t>
        </is>
      </c>
      <c r="E526" t="inlineStr">
        <is>
          <t/>
        </is>
      </c>
      <c r="F526" s="2" t="inlineStr">
        <is>
          <t>ровене в боклука</t>
        </is>
      </c>
      <c r="G526" s="2" t="inlineStr">
        <is>
          <t>3</t>
        </is>
      </c>
      <c r="H526" s="2" t="inlineStr">
        <is>
          <t/>
        </is>
      </c>
      <c r="I526" t="inlineStr">
        <is>
          <t/>
        </is>
      </c>
      <c r="J526" s="2" t="inlineStr">
        <is>
          <t>&lt;i&gt;dumpster diving&lt;/i&gt;|
prohledávání odpadků</t>
        </is>
      </c>
      <c r="K526" s="2" t="inlineStr">
        <is>
          <t>3|
2</t>
        </is>
      </c>
      <c r="L526" s="2" t="inlineStr">
        <is>
          <t xml:space="preserve">|
</t>
        </is>
      </c>
      <c r="M526" t="inlineStr">
        <is>
          <t>prohledávání kancelářských odpadků nebo odpadků z technického zařízení za účelem získání důvěrných informací, zejména těch, jejichž zveřejnění představuje bezpečnostní riziko</t>
        </is>
      </c>
      <c r="N526" s="2" t="inlineStr">
        <is>
          <t>dumpster diving</t>
        </is>
      </c>
      <c r="O526" s="2" t="inlineStr">
        <is>
          <t>3</t>
        </is>
      </c>
      <c r="P526" s="2" t="inlineStr">
        <is>
          <t/>
        </is>
      </c>
      <c r="Q526" t="inlineStr">
        <is>
          <t>form for analog hacking, hvor IT-kriminelle fysisk indsamler data</t>
        </is>
      </c>
      <c r="R526" s="2" t="inlineStr">
        <is>
          <t>Dumpster Diving</t>
        </is>
      </c>
      <c r="S526" s="2" t="inlineStr">
        <is>
          <t>3</t>
        </is>
      </c>
      <c r="T526" s="2" t="inlineStr">
        <is>
          <t/>
        </is>
      </c>
      <c r="U526" t="inlineStr">
        <is>
          <t>Techniken, die genutzt werden, um Informationen zu sammeln, mit denen man einen Angriff auf ein Computernetzwerk durchführen kann</t>
        </is>
      </c>
      <c r="V526" s="2" t="inlineStr">
        <is>
          <t>βουτιά στα σκουπίδια</t>
        </is>
      </c>
      <c r="W526" s="2" t="inlineStr">
        <is>
          <t>3</t>
        </is>
      </c>
      <c r="X526" s="2" t="inlineStr">
        <is>
          <t/>
        </is>
      </c>
      <c r="Y526" t="inlineStr">
        <is>
          <t/>
        </is>
      </c>
      <c r="Z526" s="2" t="inlineStr">
        <is>
          <t>dumpster diving</t>
        </is>
      </c>
      <c r="AA526" s="2" t="inlineStr">
        <is>
          <t>3</t>
        </is>
      </c>
      <c r="AB526" s="2" t="inlineStr">
        <is>
          <t/>
        </is>
      </c>
      <c r="AC526" t="inlineStr">
        <is>
          <t>using various methods to get information about a technology user</t>
        </is>
      </c>
      <c r="AD526" s="2" t="inlineStr">
        <is>
          <t>buscar entre la basura</t>
        </is>
      </c>
      <c r="AE526" s="2" t="inlineStr">
        <is>
          <t>3</t>
        </is>
      </c>
      <c r="AF526" s="2" t="inlineStr">
        <is>
          <t/>
        </is>
      </c>
      <c r="AG526" t="inlineStr">
        <is>
          <t>Obtención de información a base de rebuscar entre los documentos o materiales descartados como basura.</t>
        </is>
      </c>
      <c r="AH526" s="2" t="inlineStr">
        <is>
          <t>prügisorimine</t>
        </is>
      </c>
      <c r="AI526" s="2" t="inlineStr">
        <is>
          <t>3</t>
        </is>
      </c>
      <c r="AJ526" s="2" t="inlineStr">
        <is>
          <t/>
        </is>
      </c>
      <c r="AK526" t="inlineStr">
        <is>
          <t>süsteemi jääkandmetes (näiteks saalefailis või kõrvaldatud kõvakettal) sorimine volitamatuks tundlike andmete juurde pääsemiseks</t>
        </is>
      </c>
      <c r="AL526" s="2" t="inlineStr">
        <is>
          <t>roskisdyykkaus</t>
        </is>
      </c>
      <c r="AM526" s="2" t="inlineStr">
        <is>
          <t>3</t>
        </is>
      </c>
      <c r="AN526" s="2" t="inlineStr">
        <is>
          <t/>
        </is>
      </c>
      <c r="AO526" t="inlineStr">
        <is>
          <t>kohdesysteemin pois heittämien dokumenttioen ja tarvikkeiden analysointi tiedon saamiseksi kohdesysteemin prosesseista ja rakenteista</t>
        </is>
      </c>
      <c r="AP526" s="2" t="inlineStr">
        <is>
          <t>fouille de poubelles|
dumpster diving</t>
        </is>
      </c>
      <c r="AQ526" s="2" t="inlineStr">
        <is>
          <t>3|
3</t>
        </is>
      </c>
      <c r="AR526" s="2" t="inlineStr">
        <is>
          <t>|
admitted</t>
        </is>
      </c>
      <c r="AS526" t="inlineStr">
        <is>
          <t>fait de recourir à diverses méthodes physiques, et en particulier à l'exploration de poubelles, pour recueillir des informations sur un utilisateur de technologie</t>
        </is>
      </c>
      <c r="AT526" s="2" t="inlineStr">
        <is>
          <t>ransú araidí</t>
        </is>
      </c>
      <c r="AU526" s="2" t="inlineStr">
        <is>
          <t>3</t>
        </is>
      </c>
      <c r="AV526" s="2" t="inlineStr">
        <is>
          <t/>
        </is>
      </c>
      <c r="AW526" t="inlineStr">
        <is>
          <t/>
        </is>
      </c>
      <c r="AX526" s="2" t="inlineStr">
        <is>
          <t>pretraga otpada|
kopanje po smeću</t>
        </is>
      </c>
      <c r="AY526" s="2" t="inlineStr">
        <is>
          <t>3|
3</t>
        </is>
      </c>
      <c r="AZ526" s="2" t="inlineStr">
        <is>
          <t xml:space="preserve">|
</t>
        </is>
      </c>
      <c r="BA526" t="inlineStr">
        <is>
          <t/>
        </is>
      </c>
      <c r="BB526" s="2" t="inlineStr">
        <is>
          <t>kukabúvárkodás|
kukaátvizsgálás</t>
        </is>
      </c>
      <c r="BC526" s="2" t="inlineStr">
        <is>
          <t>4|
2</t>
        </is>
      </c>
      <c r="BD526" s="2" t="inlineStr">
        <is>
          <t xml:space="preserve">preferred|
</t>
        </is>
      </c>
      <c r="BE526" t="inlineStr">
        <is>
          <t>jogosulatlan információszerzés elsősorban a felhasználó kukájában lévő adatok átvizsgálása révén, amelyet követően a támadó bejuthat a felhasználó eszközeire, megszemélyesítheti a felhasználót</t>
        </is>
      </c>
      <c r="BF526" s="2" t="inlineStr">
        <is>
          <t>dumpster diving</t>
        </is>
      </c>
      <c r="BG526" s="2" t="inlineStr">
        <is>
          <t>3</t>
        </is>
      </c>
      <c r="BH526" s="2" t="inlineStr">
        <is>
          <t/>
        </is>
      </c>
      <c r="BI526" t="inlineStr">
        <is>
          <t>tecnica usata per recuperare informazioni che potrebbero essere usate per portare un attacco a un computer sulla rete</t>
        </is>
      </c>
      <c r="BJ526" s="2" t="inlineStr">
        <is>
          <t>duomenų rinkimas iš šiukšlių</t>
        </is>
      </c>
      <c r="BK526" s="2" t="inlineStr">
        <is>
          <t>3</t>
        </is>
      </c>
      <c r="BL526" s="2" t="inlineStr">
        <is>
          <t/>
        </is>
      </c>
      <c r="BM526" t="inlineStr">
        <is>
          <t>ištrintų, išmestų dokumentų ir informacijos peržiūrėjimas, siekiant surinkti informaciją apie fizinį ar juridinį asmenį, pvz.: kreditinių kortelių ar banko sąskaitų numerius, slaptažodžius arba kitą asmeninę ar neskelbtiną informaciją</t>
        </is>
      </c>
      <c r="BN526" s="2" t="inlineStr">
        <is>
          <t>rakņāšanās atkritumos</t>
        </is>
      </c>
      <c r="BO526" s="2" t="inlineStr">
        <is>
          <t>2</t>
        </is>
      </c>
      <c r="BP526" s="2" t="inlineStr">
        <is>
          <t/>
        </is>
      </c>
      <c r="BQ526" t="inlineStr">
        <is>
          <t/>
        </is>
      </c>
      <c r="BR526" s="2" t="inlineStr">
        <is>
          <t>dumpster diving</t>
        </is>
      </c>
      <c r="BS526" s="2" t="inlineStr">
        <is>
          <t>3</t>
        </is>
      </c>
      <c r="BT526" s="2" t="inlineStr">
        <is>
          <t/>
        </is>
      </c>
      <c r="BU526" t="inlineStr">
        <is>
          <t>l-użu ta' metodi varji biex tinkiseb informazzjoni dwar utent tat-teknoloġija</t>
        </is>
      </c>
      <c r="BV526" s="2" t="inlineStr">
        <is>
          <t>dumpster diving</t>
        </is>
      </c>
      <c r="BW526" s="2" t="inlineStr">
        <is>
          <t>3</t>
        </is>
      </c>
      <c r="BX526" s="2" t="inlineStr">
        <is>
          <t/>
        </is>
      </c>
      <c r="BY526" t="inlineStr">
        <is>
          <t>vorm van offline of online identiteitsfraude waarbij gegevens over iemands identiteit voor criminele doeleinden worden achterhaald</t>
        </is>
      </c>
      <c r="BZ526" s="2" t="inlineStr">
        <is>
          <t>dumpster diving</t>
        </is>
      </c>
      <c r="CA526" s="2" t="inlineStr">
        <is>
          <t>3</t>
        </is>
      </c>
      <c r="CB526" s="2" t="inlineStr">
        <is>
          <t/>
        </is>
      </c>
      <c r="CC526" t="inlineStr">
        <is>
          <t>dosł. nurkowanie w śmieciach, w kontekście bezpieczeństwa informatycznego odnosi się do techniki odzyskiwania wszelkich danych i informacji, które mogłyby być przydane do przeprowadzenia ataku na sieć komputerową</t>
        </is>
      </c>
      <c r="CD526" s="2" t="inlineStr">
        <is>
          <t>procurar no lixo</t>
        </is>
      </c>
      <c r="CE526" s="2" t="inlineStr">
        <is>
          <t>3</t>
        </is>
      </c>
      <c r="CF526" s="2" t="inlineStr">
        <is>
          <t/>
        </is>
      </c>
      <c r="CG526" t="inlineStr">
        <is>
          <t>Procurar informação privilegiada descartada inadequadamente.</t>
        </is>
      </c>
      <c r="CH526" s="2" t="inlineStr">
        <is>
          <t>dumpster diving</t>
        </is>
      </c>
      <c r="CI526" s="2" t="inlineStr">
        <is>
          <t>3</t>
        </is>
      </c>
      <c r="CJ526" s="2" t="inlineStr">
        <is>
          <t/>
        </is>
      </c>
      <c r="CK526" t="inlineStr">
        <is>
          <t>o tehnică pentru a prelua informații sensibile care ar putea fi folosite pentru a accesa de exemplu o rețea de calculatoare</t>
        </is>
      </c>
      <c r="CL526" s="2" t="inlineStr">
        <is>
          <t>prehľadávanie odpadkov|
kontajnerové potápanie|
&lt;i&gt; dumpster diving &lt;/i&gt;</t>
        </is>
      </c>
      <c r="CM526" s="2" t="inlineStr">
        <is>
          <t>2|
2|
2</t>
        </is>
      </c>
      <c r="CN526" s="2" t="inlineStr">
        <is>
          <t xml:space="preserve">|
|
</t>
        </is>
      </c>
      <c r="CO526" t="inlineStr">
        <is>
          <t>prehľadávanie odpadkových košov alebo separovaného zberu s cieľom získania informácií</t>
        </is>
      </c>
      <c r="CP526" s="2" t="inlineStr">
        <is>
          <t>brskanje po smeteh</t>
        </is>
      </c>
      <c r="CQ526" s="2" t="inlineStr">
        <is>
          <t>3</t>
        </is>
      </c>
      <c r="CR526" s="2" t="inlineStr">
        <is>
          <t/>
        </is>
      </c>
      <c r="CS526" t="inlineStr">
        <is>
          <t/>
        </is>
      </c>
      <c r="CT526" s="2" t="inlineStr">
        <is>
          <t>soptunnedykning</t>
        </is>
      </c>
      <c r="CU526" s="2" t="inlineStr">
        <is>
          <t>3</t>
        </is>
      </c>
      <c r="CV526" s="2" t="inlineStr">
        <is>
          <t/>
        </is>
      </c>
      <c r="CW526" t="inlineStr">
        <is>
          <t/>
        </is>
      </c>
    </row>
    <row r="527">
      <c r="A527" s="1" t="str">
        <f>HYPERLINK("https://iate.europa.eu/entry/result/3580620/all", "3580620")</f>
        <v>3580620</v>
      </c>
      <c r="B527" t="inlineStr">
        <is>
          <t>EDUCATION AND COMMUNICATIONS</t>
        </is>
      </c>
      <c r="C527" t="inlineStr">
        <is>
          <t>EDUCATION AND COMMUNICATIONS|information technology and data processing</t>
        </is>
      </c>
      <c r="D527" t="inlineStr">
        <is>
          <t>yes</t>
        </is>
      </c>
      <c r="E527" t="inlineStr">
        <is>
          <t/>
        </is>
      </c>
      <c r="F527" s="2" t="inlineStr">
        <is>
          <t>единно управление на защитите срещу заплахи</t>
        </is>
      </c>
      <c r="G527" s="2" t="inlineStr">
        <is>
          <t>3</t>
        </is>
      </c>
      <c r="H527" s="2" t="inlineStr">
        <is>
          <t/>
        </is>
      </c>
      <c r="I527" t="inlineStr">
        <is>
          <t/>
        </is>
      </c>
      <c r="J527" s="2" t="inlineStr">
        <is>
          <t>jednotné řízení hrozeb|
UTM</t>
        </is>
      </c>
      <c r="K527" s="2" t="inlineStr">
        <is>
          <t>3|
3</t>
        </is>
      </c>
      <c r="L527" s="2" t="inlineStr">
        <is>
          <t xml:space="preserve">|
</t>
        </is>
      </c>
      <c r="M527" t="inlineStr">
        <is>
          <t>přístup k informatické bezpečnosti, kdy jediné hardwarové nebo softwarové zařízení poskytuje několik bezpečnostních funkcí</t>
        </is>
      </c>
      <c r="N527" s="2" t="inlineStr">
        <is>
          <t>UTM</t>
        </is>
      </c>
      <c r="O527" s="2" t="inlineStr">
        <is>
          <t>3</t>
        </is>
      </c>
      <c r="P527" s="2" t="inlineStr">
        <is>
          <t/>
        </is>
      </c>
      <c r="Q527" t="inlineStr">
        <is>
          <t>alt-i-en-løsning til IT-sikkerhed, der som minimum skal kombinere netværksfirewall, IDS/IPS og antivirus på gateway-niveau, og som reelt fungerer som et filter, der scanner indgående og udgående trafik på netværket</t>
        </is>
      </c>
      <c r="R527" s="2" t="inlineStr">
        <is>
          <t>Unified Threat Management</t>
        </is>
      </c>
      <c r="S527" s="2" t="inlineStr">
        <is>
          <t>3</t>
        </is>
      </c>
      <c r="T527" s="2" t="inlineStr">
        <is>
          <t/>
        </is>
      </c>
      <c r="U527" t="inlineStr">
        <is>
          <t>Begriff aus der Informationssicherheit, der eine einzelne Sicherheitslösung und in der Regel eine einzelne Sicherheits-Appliance bezeichnet, die mehrere Sicherheitsfunktionen an einem einzelnen Punkt innerhalb eines Netzwerks bereitstellt</t>
        </is>
      </c>
      <c r="V527" s="2" t="inlineStr">
        <is>
          <t>ενιαία διαχείριση απειλών</t>
        </is>
      </c>
      <c r="W527" s="2" t="inlineStr">
        <is>
          <t>3</t>
        </is>
      </c>
      <c r="X527" s="2" t="inlineStr">
        <is>
          <t/>
        </is>
      </c>
      <c r="Y527" t="inlineStr">
        <is>
          <t/>
        </is>
      </c>
      <c r="Z527" s="2" t="inlineStr">
        <is>
          <t>unified threat management|
UTM</t>
        </is>
      </c>
      <c r="AA527" s="2" t="inlineStr">
        <is>
          <t>3|
3</t>
        </is>
      </c>
      <c r="AB527" s="2" t="inlineStr">
        <is>
          <t xml:space="preserve">|
</t>
        </is>
      </c>
      <c r="AC527" t="inlineStr">
        <is>
          <t>approach to information security where a single hardware or software installation provides multiple security functions</t>
        </is>
      </c>
      <c r="AD527" s="2" t="inlineStr">
        <is>
          <t>UTM|
gestión unificada de amenazas</t>
        </is>
      </c>
      <c r="AE527" s="2" t="inlineStr">
        <is>
          <t>3|
3</t>
        </is>
      </c>
      <c r="AF527" s="2" t="inlineStr">
        <is>
          <t xml:space="preserve">|
</t>
        </is>
      </c>
      <c r="AG527" t="inlineStr">
        <is>
          <t>Cortafuegos [ &lt;a href="/entry/result/176235/all" id="ENTRY_TO_ENTRY_CONVERTER" target="_blank"&gt;IATE:176235&lt;/a&gt; ] de red que engloban múltiples funcionalidades en una misma máquina.</t>
        </is>
      </c>
      <c r="AH527" s="2" t="inlineStr">
        <is>
          <t>ühtne ohuhaldus|
UTM</t>
        </is>
      </c>
      <c r="AI527" s="2" t="inlineStr">
        <is>
          <t>3|
3</t>
        </is>
      </c>
      <c r="AJ527" s="2" t="inlineStr">
        <is>
          <t xml:space="preserve">|
</t>
        </is>
      </c>
      <c r="AK527" t="inlineStr">
        <is>
          <t>kompleksne turbehaldusetoote kontseptsioon 
&lt;div&gt;
 - traditsioonilise tulemüüri edasiarendus&lt;/div&gt; 
&lt;div&gt;
 - võib hõlmata näiteks &lt;/div&gt; 
&lt;div&gt;
 ------ sissetungitõrjet &lt;/div&gt; 
&lt;div&gt;
 ------ viirusetõrjet &lt;/div&gt; 
&lt;div&gt;
 ------ spämmitõrjet &lt;/div&gt; 
&lt;div&gt;
 ------ sisu filtreerimist, &lt;/div&gt; 
&lt;div&gt;
 ------ virtuaalset privaatvõrku -&lt;/div&gt; 
&lt;div&gt;
 ----- koormuse tasakaalustamist &lt;/div&gt; 
&lt;div&gt;
 ------ teenuse kvaliteeti &lt;/div&gt; 
&lt;div&gt;
 - võimaldab ühe halduskonsooli kaudu hallata &lt;/div&gt; 
&lt;div&gt;
 ------ turbega seotud rakendusi &lt;/div&gt; 
&lt;div&gt;
 ------ turbega seotud taristukomponente&lt;/div&gt;</t>
        </is>
      </c>
      <c r="AL527" s="2" t="inlineStr">
        <is>
          <t>yhdistetty uhkien hallinta</t>
        </is>
      </c>
      <c r="AM527" s="2" t="inlineStr">
        <is>
          <t>3</t>
        </is>
      </c>
      <c r="AN527" s="2" t="inlineStr">
        <is>
          <t/>
        </is>
      </c>
      <c r="AO527" t="inlineStr">
        <is>
          <t>tietoturvalaite, jossa yhdistyvät ainakin palomuuri-, antivirus- sekä IPS-toiminnallisuus</t>
        </is>
      </c>
      <c r="AP527" s="2" t="inlineStr">
        <is>
          <t>UTM|
gestion unifiée des menaces</t>
        </is>
      </c>
      <c r="AQ527" s="2" t="inlineStr">
        <is>
          <t>3|
3</t>
        </is>
      </c>
      <c r="AR527" s="2" t="inlineStr">
        <is>
          <t xml:space="preserve">|
</t>
        </is>
      </c>
      <c r="AS527" t="inlineStr">
        <is>
          <t>approche consistant à utiliser une unique solution matérielle ou logicielle fournissant plusieurs services de sécurité</t>
        </is>
      </c>
      <c r="AT527" s="2" t="inlineStr">
        <is>
          <t>UTM|
comhbhainistiú bagairtí</t>
        </is>
      </c>
      <c r="AU527" s="2" t="inlineStr">
        <is>
          <t>3|
3</t>
        </is>
      </c>
      <c r="AV527" s="2" t="inlineStr">
        <is>
          <t xml:space="preserve">|
</t>
        </is>
      </c>
      <c r="AW527" t="inlineStr">
        <is>
          <t/>
        </is>
      </c>
      <c r="AX527" s="2" t="inlineStr">
        <is>
          <t>jedinstveno upravljanje prijetnjama|
uređaj za jedinstveno upravljanje prijetnjama</t>
        </is>
      </c>
      <c r="AY527" s="2" t="inlineStr">
        <is>
          <t>3|
3</t>
        </is>
      </c>
      <c r="AZ527" s="2" t="inlineStr">
        <is>
          <t xml:space="preserve">|
</t>
        </is>
      </c>
      <c r="BA527" t="inlineStr">
        <is>
          <t/>
        </is>
      </c>
      <c r="BB527" s="2" t="inlineStr">
        <is>
          <t>egységes fenyegetéskezelés|
UTM</t>
        </is>
      </c>
      <c r="BC527" s="2" t="inlineStr">
        <is>
          <t>3|
3</t>
        </is>
      </c>
      <c r="BD527" s="2" t="inlineStr">
        <is>
          <t xml:space="preserve">|
</t>
        </is>
      </c>
      <c r="BE527" t="inlineStr">
        <is>
          <t>több információbiztonsági megoldást (tűzfal, vírusblokkoló szoftver stb.) egyesítő, integrált védelmi módszer</t>
        </is>
      </c>
      <c r="BF527" s="2" t="inlineStr">
        <is>
          <t>gestione unificata delle minacce|
gestione unificata degli attacchi|
UTM</t>
        </is>
      </c>
      <c r="BG527" s="2" t="inlineStr">
        <is>
          <t>3|
2|
3</t>
        </is>
      </c>
      <c r="BH527" s="2" t="inlineStr">
        <is>
          <t xml:space="preserve">|
|
</t>
        </is>
      </c>
      <c r="BI527" t="inlineStr">
        <is>
          <t>singola soluzione e singola applicazione di protezione che offre più funzioni di sicurezza in un unico punto della rete</t>
        </is>
      </c>
      <c r="BJ527" s="2" t="inlineStr">
        <is>
          <t>unifikuotasis grėsmių valdymas</t>
        </is>
      </c>
      <c r="BK527" s="2" t="inlineStr">
        <is>
          <t>3</t>
        </is>
      </c>
      <c r="BL527" s="2" t="inlineStr">
        <is>
          <t/>
        </is>
      </c>
      <c r="BM527" t="inlineStr">
        <is>
          <t>grėsmių valdymas naudojantis viena technine ar programine įranga, atliekančia daugybę saugumo funkcijų</t>
        </is>
      </c>
      <c r="BN527" s="2" t="inlineStr">
        <is>
          <t>vienota draudu pārvaldība</t>
        </is>
      </c>
      <c r="BO527" s="2" t="inlineStr">
        <is>
          <t>2</t>
        </is>
      </c>
      <c r="BP527" s="2" t="inlineStr">
        <is>
          <t/>
        </is>
      </c>
      <c r="BQ527" t="inlineStr">
        <is>
          <t/>
        </is>
      </c>
      <c r="BR527" s="2" t="inlineStr">
        <is>
          <t>ġestjoni unifikata tat-theddid</t>
        </is>
      </c>
      <c r="BS527" s="2" t="inlineStr">
        <is>
          <t>3</t>
        </is>
      </c>
      <c r="BT527" s="2" t="inlineStr">
        <is>
          <t/>
        </is>
      </c>
      <c r="BU527" t="inlineStr">
        <is>
          <t>approċċ fir-rigward tas-sigurtà tal-informazzjoni fejn installazzjoni waħda tal-hardware jew tas-software tipprovdi funzjonijiet tas-sigurtà multipli</t>
        </is>
      </c>
      <c r="BV527" s="2" t="inlineStr">
        <is>
          <t>unified threat management|
UTM|
geïntegreerd dreigingsmanagement</t>
        </is>
      </c>
      <c r="BW527" s="2" t="inlineStr">
        <is>
          <t>3|
3|
2</t>
        </is>
      </c>
      <c r="BX527" s="2" t="inlineStr">
        <is>
          <t xml:space="preserve">|
|
</t>
        </is>
      </c>
      <c r="BY527" t="inlineStr">
        <is>
          <t>enkelvoudige beveiligingsoplossing die op één punt in het netwerk meerdere beveiligingsfuncties biedt en zo in staat is om op hetzelfde moment al die functies toe te passen bij eventuele cyberbedreigingen</t>
        </is>
      </c>
      <c r="BZ527" s="2" t="inlineStr">
        <is>
          <t>wielofunkcyjne zapory sieciowe|
UTM</t>
        </is>
      </c>
      <c r="CA527" s="2" t="inlineStr">
        <is>
          <t>3|
3</t>
        </is>
      </c>
      <c r="CB527" s="2" t="inlineStr">
        <is>
          <t xml:space="preserve">|
</t>
        </is>
      </c>
      <c r="CC527" t="inlineStr">
        <is>
          <t>zabezpieczenie danych zintegrowane w postaci jednego urządzenia (oferuje jednocześnie funkcje filtra antyspamowego, filtra antywirusowego, wykrywania włamań, filtrowania treści, routera, NAT oraz inne)</t>
        </is>
      </c>
      <c r="CD527" s="2" t="inlineStr">
        <is>
          <t>gestão unificada de ameaças</t>
        </is>
      </c>
      <c r="CE527" s="2" t="inlineStr">
        <is>
          <t>3</t>
        </is>
      </c>
      <c r="CF527" s="2" t="inlineStr">
        <is>
          <t/>
        </is>
      </c>
      <c r="CG527" t="inlineStr">
        <is>
          <t/>
        </is>
      </c>
      <c r="CH527" s="2" t="inlineStr">
        <is>
          <t>gestionare unificată a amenințărilor</t>
        </is>
      </c>
      <c r="CI527" s="2" t="inlineStr">
        <is>
          <t>3</t>
        </is>
      </c>
      <c r="CJ527" s="2" t="inlineStr">
        <is>
          <t/>
        </is>
      </c>
      <c r="CK527" t="inlineStr">
        <is>
          <t>o abordare care permite unui administrator să monitorizeze și să controleze o gamă largă de aplicații și componente de infrastructură legate de securitate printr-o singură consolă de administrare</t>
        </is>
      </c>
      <c r="CL527" s="2" t="inlineStr">
        <is>
          <t>UTM|
jednotné riadenie hrozieb</t>
        </is>
      </c>
      <c r="CM527" s="2" t="inlineStr">
        <is>
          <t>3|
3</t>
        </is>
      </c>
      <c r="CN527" s="2" t="inlineStr">
        <is>
          <t xml:space="preserve">|
</t>
        </is>
      </c>
      <c r="CO527" t="inlineStr">
        <is>
          <t>prístup k informačnej bezpečnosti, v rámci ktorého jeden softvér alebo hardvér zabezpečuje viacero bezpečnostných funkcií</t>
        </is>
      </c>
      <c r="CP527" s="2" t="inlineStr">
        <is>
          <t>poenoteno upravljanje groženj</t>
        </is>
      </c>
      <c r="CQ527" s="2" t="inlineStr">
        <is>
          <t>3</t>
        </is>
      </c>
      <c r="CR527" s="2" t="inlineStr">
        <is>
          <t/>
        </is>
      </c>
      <c r="CS527" t="inlineStr">
        <is>
          <t/>
        </is>
      </c>
      <c r="CT527" s="2" t="inlineStr">
        <is>
          <t>UTM</t>
        </is>
      </c>
      <c r="CU527" s="2" t="inlineStr">
        <is>
          <t>3</t>
        </is>
      </c>
      <c r="CV527" s="2" t="inlineStr">
        <is>
          <t/>
        </is>
      </c>
      <c r="CW527" t="inlineStr">
        <is>
          <t/>
        </is>
      </c>
    </row>
    <row r="528">
      <c r="A528" s="1" t="str">
        <f>HYPERLINK("https://iate.europa.eu/entry/result/3580625/all", "3580625")</f>
        <v>3580625</v>
      </c>
      <c r="B528" t="inlineStr">
        <is>
          <t>EDUCATION AND COMMUNICATIONS</t>
        </is>
      </c>
      <c r="C528" t="inlineStr">
        <is>
          <t>EDUCATION AND COMMUNICATIONS|information technology and data processing</t>
        </is>
      </c>
      <c r="D528" t="inlineStr">
        <is>
          <t>yes</t>
        </is>
      </c>
      <c r="E528" t="inlineStr">
        <is>
          <t/>
        </is>
      </c>
      <c r="F528" s="2" t="inlineStr">
        <is>
          <t>пурпурен екип</t>
        </is>
      </c>
      <c r="G528" s="2" t="inlineStr">
        <is>
          <t>3</t>
        </is>
      </c>
      <c r="H528" s="2" t="inlineStr">
        <is>
          <t/>
        </is>
      </c>
      <c r="I528" t="inlineStr">
        <is>
          <t/>
        </is>
      </c>
      <c r="J528" s="2" t="inlineStr">
        <is>
          <t>fialový tým</t>
        </is>
      </c>
      <c r="K528" s="2" t="inlineStr">
        <is>
          <t>3</t>
        </is>
      </c>
      <c r="L528" s="2" t="inlineStr">
        <is>
          <t/>
        </is>
      </c>
      <c r="M528" t="inlineStr">
        <is>
          <t>tým sestávající z osob nezávislých na osobách 
&lt;i&gt;červeného týmu&lt;/i&gt; [ &lt;a href="/entry/result/3565973/all" id="ENTRY_TO_ENTRY_CONVERTER" target="_blank"&gt;IATE:3565973&lt;/a&gt; ] a 
&lt;i&gt;modrého týmu&lt;/i&gt; [ &lt;a href="/entry/result/3578227/all" id="ENTRY_TO_ENTRY_CONVERTER" target="_blank"&gt;IATE:3578227&lt;/a&gt; ], jehož úlohou je získávat od obou týmů zpětnou vazbu a zajišťovat mezi nimi komunikaci za účelem zefektivnění jejich činnosti</t>
        </is>
      </c>
      <c r="N528" s="2" t="inlineStr">
        <is>
          <t>lilla team</t>
        </is>
      </c>
      <c r="O528" s="2" t="inlineStr">
        <is>
          <t>2</t>
        </is>
      </c>
      <c r="P528" s="2" t="inlineStr">
        <is>
          <t/>
        </is>
      </c>
      <c r="Q528" t="inlineStr">
        <is>
          <t>en gruppe personer, der i forbindelse med it-sikkerhedsøvelser varetager rollen som både blåt team og rødt team</t>
        </is>
      </c>
      <c r="R528" s="2" t="inlineStr">
        <is>
          <t>Purple Team</t>
        </is>
      </c>
      <c r="S528" s="2" t="inlineStr">
        <is>
          <t>3</t>
        </is>
      </c>
      <c r="T528" s="2" t="inlineStr">
        <is>
          <t/>
        </is>
      </c>
      <c r="U528" t="inlineStr">
        <is>
          <t/>
        </is>
      </c>
      <c r="V528" s="2" t="inlineStr">
        <is>
          <t>μωβ ομάδα</t>
        </is>
      </c>
      <c r="W528" s="2" t="inlineStr">
        <is>
          <t>3</t>
        </is>
      </c>
      <c r="X528" s="2" t="inlineStr">
        <is>
          <t/>
        </is>
      </c>
      <c r="Y528" t="inlineStr">
        <is>
          <t>ενιαία ομάδα που προβαίνει τόσο σε δοκιμές όσο και σε λήψη μέτρων ασφαλείας (που αποτελούν καθήκοντα των κόκκινων και μπλε ομάδων)</t>
        </is>
      </c>
      <c r="Z528" s="2" t="inlineStr">
        <is>
          <t>purple team</t>
        </is>
      </c>
      <c r="AA528" s="2" t="inlineStr">
        <is>
          <t>3</t>
        </is>
      </c>
      <c r="AB528" s="2" t="inlineStr">
        <is>
          <t/>
        </is>
      </c>
      <c r="AC528" t="inlineStr">
        <is>
          <t>single group of people who do both red and blue testing and securing</t>
        </is>
      </c>
      <c r="AD528" s="2" t="inlineStr">
        <is>
          <t>equipo púrpura</t>
        </is>
      </c>
      <c r="AE528" s="2" t="inlineStr">
        <is>
          <t>3</t>
        </is>
      </c>
      <c r="AF528" s="2" t="inlineStr">
        <is>
          <t/>
        </is>
      </c>
      <c r="AG528" t="inlineStr">
        <is>
          <t>En el ámbito de la realización de pruebas para buscar las vulnerabilidades de los sistemas de una empresa, equipo de personas que tiene relación con el equipo rojo [ &lt;a href="/entry/result/3565973/all" id="ENTRY_TO_ENTRY_CONVERTER" target="_blank"&gt;IATE:3565973&lt;/a&gt; ] (que simula el rol de adversario atacando a la empresa) y el equipo azul [ &lt;a href="/entry/result/3578227/all" id="ENTRY_TO_ENTRY_CONVERTER" target="_blank"&gt;IATE:3578227&lt;/a&gt; ] (que simula el rol de defensa de los sistemas de la empresa frente amenazas), para demostrar más eficazmente el impacto del ataque.</t>
        </is>
      </c>
      <c r="AH528" s="2" t="inlineStr">
        <is>
          <t>sini-punatiim</t>
        </is>
      </c>
      <c r="AI528" s="2" t="inlineStr">
        <is>
          <t>2</t>
        </is>
      </c>
      <c r="AJ528" s="2" t="inlineStr">
        <is>
          <t/>
        </is>
      </c>
      <c r="AK528" t="inlineStr">
        <is>
          <t>rühm inimesi, kes täidab lööktestimisel nii punase kui ka sinise tiimi ülesandeid</t>
        </is>
      </c>
      <c r="AL528" s="2" t="inlineStr">
        <is>
          <t>purppura joukkue|
purppura tiimi</t>
        </is>
      </c>
      <c r="AM528" s="2" t="inlineStr">
        <is>
          <t>2|
2</t>
        </is>
      </c>
      <c r="AN528" s="2" t="inlineStr">
        <is>
          <t xml:space="preserve">|
</t>
        </is>
      </c>
      <c r="AO528" t="inlineStr">
        <is>
          <t>ryhmä, joka hoitaa tarpeen mukaan sekä punaisen (hyökkää) että sinisen (puolustaa) tiimin tehtäviä</t>
        </is>
      </c>
      <c r="AP528" s="2" t="inlineStr">
        <is>
          <t>équipe violette</t>
        </is>
      </c>
      <c r="AQ528" s="2" t="inlineStr">
        <is>
          <t>3</t>
        </is>
      </c>
      <c r="AR528" s="2" t="inlineStr">
        <is>
          <t/>
        </is>
      </c>
      <c r="AS528" t="inlineStr">
        <is>
          <t>groupe de personnes effectuant le travail aussi bien d'une équipe rouge [&lt;a href="https://iate.europa.eu/entry/result/3565973/all" target="_blank"&gt;3565973&lt;/a&gt;] d'acteurs simulant une menace que d'une équipe bleue [&lt;a href="https://iate.europa.eu/entry/result/3578227/all" target="_blank"&gt;3578227&lt;/a&gt;] chargée de défendre les systèmes d'information au sein d'une entité</t>
        </is>
      </c>
      <c r="AT528" s="2" t="inlineStr">
        <is>
          <t>foireann chorcra</t>
        </is>
      </c>
      <c r="AU528" s="2" t="inlineStr">
        <is>
          <t>3</t>
        </is>
      </c>
      <c r="AV528" s="2" t="inlineStr">
        <is>
          <t/>
        </is>
      </c>
      <c r="AW528" t="inlineStr">
        <is>
          <t/>
        </is>
      </c>
      <c r="AX528" s="2" t="inlineStr">
        <is>
          <t>ljubičasti tim</t>
        </is>
      </c>
      <c r="AY528" s="2" t="inlineStr">
        <is>
          <t>3</t>
        </is>
      </c>
      <c r="AZ528" s="2" t="inlineStr">
        <is>
          <t/>
        </is>
      </c>
      <c r="BA528" t="inlineStr">
        <is>
          <t/>
        </is>
      </c>
      <c r="BB528" s="2" t="inlineStr">
        <is>
          <t>lila csapat</t>
        </is>
      </c>
      <c r="BC528" s="2" t="inlineStr">
        <is>
          <t>2</t>
        </is>
      </c>
      <c r="BD528" s="2" t="inlineStr">
        <is>
          <t/>
        </is>
      </c>
      <c r="BE528" t="inlineStr">
        <is>
          <t>informatikai rendszer elleni áltámadásokat indító és ilyen támadások elleni védekezést végző kombinált csapat</t>
        </is>
      </c>
      <c r="BF528" s="2" t="inlineStr">
        <is>
          <t>purple team|
squadra viola</t>
        </is>
      </c>
      <c r="BG528" s="2" t="inlineStr">
        <is>
          <t>3|
3</t>
        </is>
      </c>
      <c r="BH528" s="2" t="inlineStr">
        <is>
          <t xml:space="preserve">|
</t>
        </is>
      </c>
      <c r="BI528" t="inlineStr">
        <is>
          <t>nell'ambito del test di penetrazione [&lt;a href="https://iate.europa.eu/entry/result/1196603/en" target="_blank"&gt;1196603&lt;/a&gt;], squadra composta da membri che utilizzano i punti deboli individuati dal red team [ &lt;a href="https://iate.europa.eu/entry/result/3565973/en" target="_blank"&gt;3565973&lt;/a&gt;] insieme alle tecniche di sicurezza adottate dal blue team [ &lt;a href="https://iate.europa.eu/entry/result/3578227/en" target="_blank"&gt;3578227&lt;/a&gt;] agendo da tramite tra blu e rosso, aiutando l’integrazione delle rispettive attività e ponendosi come entità neutrale a supporto delle attività delle due squadre</t>
        </is>
      </c>
      <c r="BJ528" s="2" t="inlineStr">
        <is>
          <t>purpurinė komanda</t>
        </is>
      </c>
      <c r="BK528" s="2" t="inlineStr">
        <is>
          <t>3</t>
        </is>
      </c>
      <c r="BL528" s="2" t="inlineStr">
        <is>
          <t/>
        </is>
      </c>
      <c r="BM528" t="inlineStr">
        <is>
          <t>grupė, kurioje specialistai, užtikrinantys informacinių sistemų, tinklų ir kitų informacinių išteklių saugumą, ir specialistai, atliekantys įsilaužėlių vaidmenį, pratybų ir testavimo metu dirba kartu kaip viena komanda</t>
        </is>
      </c>
      <c r="BN528" s="2" t="inlineStr">
        <is>
          <t>purpursarkanā komanda</t>
        </is>
      </c>
      <c r="BO528" s="2" t="inlineStr">
        <is>
          <t>2</t>
        </is>
      </c>
      <c r="BP528" s="2" t="inlineStr">
        <is>
          <t/>
        </is>
      </c>
      <c r="BQ528" t="inlineStr">
        <is>
          <t/>
        </is>
      </c>
      <c r="BR528" s="2" t="inlineStr">
        <is>
          <t>it-tim il-vjola</t>
        </is>
      </c>
      <c r="BS528" s="2" t="inlineStr">
        <is>
          <t>3</t>
        </is>
      </c>
      <c r="BT528" s="2" t="inlineStr">
        <is>
          <t/>
        </is>
      </c>
      <c r="BU528" t="inlineStr">
        <is>
          <t>grupp uniku ta' nies li jieħu ħsieb kemm l-ittestjar kif ukoll l-iżgurar tas-sikurezza li jaqgħu taħt il-kompiti tat-tim l-aħmar kif ukoll ta' dawk tat-tim il-blu</t>
        </is>
      </c>
      <c r="BV528" s="2" t="inlineStr">
        <is>
          <t>purple team</t>
        </is>
      </c>
      <c r="BW528" s="2" t="inlineStr">
        <is>
          <t>3</t>
        </is>
      </c>
      <c r="BX528" s="2" t="inlineStr">
        <is>
          <t/>
        </is>
      </c>
      <c r="BY528" t="inlineStr">
        <is>
          <t>team voor het testen van computersystemen met zowel leden van het red team als van het blue team</t>
        </is>
      </c>
      <c r="BZ528" s="2" t="inlineStr">
        <is>
          <t>purple team</t>
        </is>
      </c>
      <c r="CA528" s="2" t="inlineStr">
        <is>
          <t>3</t>
        </is>
      </c>
      <c r="CB528" s="2" t="inlineStr">
        <is>
          <t/>
        </is>
      </c>
      <c r="CC528" t="inlineStr">
        <is>
          <t>w trakcie ćwiczeń symulujących atak cybernetyczny mających na celu sprawdzenie zabezpieczeń sieci informatycznej - zespół realizujący zarówno zadania zespołu atakującego (red team), jak i zespołu utrzymującego bezpieczeństwo systemów (blue team)</t>
        </is>
      </c>
      <c r="CD528" s="2" t="inlineStr">
        <is>
          <t>equipa roxa|
equipa de segurança ofensiva e defensiva</t>
        </is>
      </c>
      <c r="CE528" s="2" t="inlineStr">
        <is>
          <t>3|
3</t>
        </is>
      </c>
      <c r="CF528" s="2" t="inlineStr">
        <is>
          <t xml:space="preserve">|
</t>
        </is>
      </c>
      <c r="CG528" t="inlineStr">
        <is>
          <t>Grupo que concentra as funções de cibersegurança defensiva e ofensiva.</t>
        </is>
      </c>
      <c r="CH528" s="2" t="inlineStr">
        <is>
          <t>echipa violet</t>
        </is>
      </c>
      <c r="CI528" s="2" t="inlineStr">
        <is>
          <t>2</t>
        </is>
      </c>
      <c r="CJ528" s="2" t="inlineStr">
        <is>
          <t/>
        </is>
      </c>
      <c r="CK528" t="inlineStr">
        <is>
          <t/>
        </is>
      </c>
      <c r="CL528" s="2" t="inlineStr">
        <is>
          <t>fialový tím</t>
        </is>
      </c>
      <c r="CM528" s="2" t="inlineStr">
        <is>
          <t>3</t>
        </is>
      </c>
      <c r="CN528" s="2" t="inlineStr">
        <is>
          <t/>
        </is>
      </c>
      <c r="CO528" t="inlineStr">
        <is>
          <t>skupina osôb vykonávajúca tak prácu &lt;a href="https://iate.europa.eu/entry/result/3565973/sk" target="_blank"&gt;červeného tímu&lt;/a&gt; simulujúceho útok, ako aj prácu &lt;a href="https://iate.europa.eu/entry/result/3578227/sk" target="_blank"&gt;modrého tímu&lt;/a&gt;, ktorý má za úlohu zaistiť bezpečnosť informačných štruktúr</t>
        </is>
      </c>
      <c r="CP528" s="2" t="inlineStr">
        <is>
          <t>vijolična ekipa</t>
        </is>
      </c>
      <c r="CQ528" s="2" t="inlineStr">
        <is>
          <t>3</t>
        </is>
      </c>
      <c r="CR528" s="2" t="inlineStr">
        <is>
          <t/>
        </is>
      </c>
      <c r="CS528" t="inlineStr">
        <is>
          <t/>
        </is>
      </c>
      <c r="CT528" s="2" t="inlineStr">
        <is>
          <t>lila lag</t>
        </is>
      </c>
      <c r="CU528" s="2" t="inlineStr">
        <is>
          <t>2</t>
        </is>
      </c>
      <c r="CV528" s="2" t="inlineStr">
        <is>
          <t/>
        </is>
      </c>
      <c r="CW528" t="inlineStr">
        <is>
          <t>en grupp personer agerar både blått lag och rött lag i informations- och cybersäkerhetstest i form av rött-lag/blått lag-övningar</t>
        </is>
      </c>
    </row>
    <row r="529">
      <c r="A529" s="1" t="str">
        <f>HYPERLINK("https://iate.europa.eu/entry/result/926137/all", "926137")</f>
        <v>926137</v>
      </c>
      <c r="B529" t="inlineStr">
        <is>
          <t>EDUCATION AND COMMUNICATIONS</t>
        </is>
      </c>
      <c r="C529" t="inlineStr">
        <is>
          <t>EDUCATION AND COMMUNICATIONS|information technology and data processing</t>
        </is>
      </c>
      <c r="D529" t="inlineStr">
        <is>
          <t>yes</t>
        </is>
      </c>
      <c r="E529" t="inlineStr">
        <is>
          <t/>
        </is>
      </c>
      <c r="F529" s="2" t="inlineStr">
        <is>
          <t>сокет</t>
        </is>
      </c>
      <c r="G529" s="2" t="inlineStr">
        <is>
          <t>3</t>
        </is>
      </c>
      <c r="H529" s="2" t="inlineStr">
        <is>
          <t/>
        </is>
      </c>
      <c r="I529" t="inlineStr">
        <is>
          <t>идентификатор за конкретна услуга на конкретен възел от мрежа</t>
        </is>
      </c>
      <c r="J529" s="2" t="inlineStr">
        <is>
          <t>síťový soket|
síťový socket|
socket|
soket</t>
        </is>
      </c>
      <c r="K529" s="2" t="inlineStr">
        <is>
          <t>3|
3|
3|
3</t>
        </is>
      </c>
      <c r="L529" s="2" t="inlineStr">
        <is>
          <t xml:space="preserve">|
|
|
</t>
        </is>
      </c>
      <c r="M529" t="inlineStr">
        <is>
          <t>mechanismus, kterým je možno zprostředkovat lokální či vzdálenou komunikaci dvou uzlů, která má charakter klient/server</t>
        </is>
      </c>
      <c r="N529" s="2" t="inlineStr">
        <is>
          <t>socket|
sokkel</t>
        </is>
      </c>
      <c r="O529" s="2" t="inlineStr">
        <is>
          <t>4|
4</t>
        </is>
      </c>
      <c r="P529" s="2" t="inlineStr">
        <is>
          <t xml:space="preserve">|
</t>
        </is>
      </c>
      <c r="Q529" t="inlineStr">
        <is>
          <t/>
        </is>
      </c>
      <c r="R529" s="2" t="inlineStr">
        <is>
          <t>Netzwerkdose</t>
        </is>
      </c>
      <c r="S529" s="2" t="inlineStr">
        <is>
          <t>3</t>
        </is>
      </c>
      <c r="T529" s="2" t="inlineStr">
        <is>
          <t/>
        </is>
      </c>
      <c r="U529" t="inlineStr">
        <is>
          <t/>
        </is>
      </c>
      <c r="V529" s="2" t="inlineStr">
        <is>
          <t>υποδοχή</t>
        </is>
      </c>
      <c r="W529" s="2" t="inlineStr">
        <is>
          <t>3</t>
        </is>
      </c>
      <c r="X529" s="2" t="inlineStr">
        <is>
          <t/>
        </is>
      </c>
      <c r="Y529" t="inlineStr">
        <is>
          <t/>
        </is>
      </c>
      <c r="Z529" s="2" t="inlineStr">
        <is>
          <t>network socket|
socket</t>
        </is>
      </c>
      <c r="AA529" s="2" t="inlineStr">
        <is>
          <t>3|
3</t>
        </is>
      </c>
      <c r="AB529" s="2" t="inlineStr">
        <is>
          <t xml:space="preserve">|
</t>
        </is>
      </c>
      <c r="AC529" t="inlineStr">
        <is>
          <t>entry or exit point for data in a computer which is connected to a TCP-IP network</t>
        </is>
      </c>
      <c r="AD529" s="2" t="inlineStr">
        <is>
          <t>zócalo</t>
        </is>
      </c>
      <c r="AE529" s="2" t="inlineStr">
        <is>
          <t>3</t>
        </is>
      </c>
      <c r="AF529" s="2" t="inlineStr">
        <is>
          <t/>
        </is>
      </c>
      <c r="AG529" t="inlineStr">
        <is>
          <t>En UNIX y otros sistemas operativos, sistema que conecta una aplicación a un protocolo de red. Por ejemplo, en UNIX un programa puede enviar y recibir mensajes TCP/IP abriendo un &lt;i&gt;socket&lt;/i&gt;, y leer y escribir datos desde ese &lt;i&gt;socket&lt;/i&gt;.&lt;br&gt;De forma más amplia, designa un concepto abstracto por el cual dos programas pueden intercambiar datos de forma correcta.</t>
        </is>
      </c>
      <c r="AH529" s="2" t="inlineStr">
        <is>
          <t>sokkel</t>
        </is>
      </c>
      <c r="AI529" s="2" t="inlineStr">
        <is>
          <t>3</t>
        </is>
      </c>
      <c r="AJ529" s="2" t="inlineStr">
        <is>
          <t/>
        </is>
      </c>
      <c r="AK529" t="inlineStr">
        <is>
          <t>Rakendust võrguprotokolliga ühendav tarkvaraobjekt</t>
        </is>
      </c>
      <c r="AL529" s="2" t="inlineStr">
        <is>
          <t>liitäntä</t>
        </is>
      </c>
      <c r="AM529" s="2" t="inlineStr">
        <is>
          <t>3</t>
        </is>
      </c>
      <c r="AN529" s="2" t="inlineStr">
        <is>
          <t/>
        </is>
      </c>
      <c r="AO529" t="inlineStr">
        <is>
          <t>kahden laitteen tai tietojärjestelmän fyysinen tai abstraktinen yhteys tai liittymiskohta; tällaista yhteyttä ja siihen liittyvää viestintää koskevat sopimukset tai käytännöt</t>
        </is>
      </c>
      <c r="AP529" s="2" t="inlineStr">
        <is>
          <t>connecteur logiciel|
interface de connexion</t>
        </is>
      </c>
      <c r="AQ529" s="2" t="inlineStr">
        <is>
          <t>3|
3</t>
        </is>
      </c>
      <c r="AR529" s="2" t="inlineStr">
        <is>
          <t xml:space="preserve">|
</t>
        </is>
      </c>
      <c r="AS529" t="inlineStr">
        <is>
          <t>mécanisme logiciel de communication entre processus informatiques, souvent utilisé entre une application et un réseau</t>
        </is>
      </c>
      <c r="AT529" s="2" t="inlineStr">
        <is>
          <t>soicéad líonra</t>
        </is>
      </c>
      <c r="AU529" s="2" t="inlineStr">
        <is>
          <t>3</t>
        </is>
      </c>
      <c r="AV529" s="2" t="inlineStr">
        <is>
          <t/>
        </is>
      </c>
      <c r="AW529" t="inlineStr">
        <is>
          <t/>
        </is>
      </c>
      <c r="AX529" s="2" t="inlineStr">
        <is>
          <t>utičnica</t>
        </is>
      </c>
      <c r="AY529" s="2" t="inlineStr">
        <is>
          <t>3</t>
        </is>
      </c>
      <c r="AZ529" s="2" t="inlineStr">
        <is>
          <t/>
        </is>
      </c>
      <c r="BA529" t="inlineStr">
        <is>
          <t/>
        </is>
      </c>
      <c r="BB529" s="2" t="inlineStr">
        <is>
          <t>socket|
kommunikációs csatlakozópont|
csatlakozó</t>
        </is>
      </c>
      <c r="BC529" s="2" t="inlineStr">
        <is>
          <t>3|
3|
4</t>
        </is>
      </c>
      <c r="BD529" s="2" t="inlineStr">
        <is>
          <t>|
|
preferred</t>
        </is>
      </c>
      <c r="BE529" t="inlineStr">
        <is>
          <t>számítógépnél a kommunikációs végpont azonosítója</t>
        </is>
      </c>
      <c r="BF529" s="2" t="inlineStr">
        <is>
          <t>socket|
socket di rete</t>
        </is>
      </c>
      <c r="BG529" s="2" t="inlineStr">
        <is>
          <t>3|
3</t>
        </is>
      </c>
      <c r="BH529" s="2" t="inlineStr">
        <is>
          <t xml:space="preserve">|
</t>
        </is>
      </c>
      <c r="BI529" t="inlineStr">
        <is>
          <t>punto terminale di una connessione a doppio senso tra due programmi collegati alla rete</t>
        </is>
      </c>
      <c r="BJ529" s="2" t="inlineStr">
        <is>
          <t>prievadas</t>
        </is>
      </c>
      <c r="BK529" s="2" t="inlineStr">
        <is>
          <t>4</t>
        </is>
      </c>
      <c r="BL529" s="2" t="inlineStr">
        <is>
          <t/>
        </is>
      </c>
      <c r="BM529" t="inlineStr">
        <is>
          <t>sąsaja, duomenims arba komandoms persiųsti tarp kompiuterio ir jo išorinių įtaisų, į kitą kompiuterį, tinklą arba iš kito kompiuterio, tinklo ir pan.</t>
        </is>
      </c>
      <c r="BN529" s="2" t="inlineStr">
        <is>
          <t>ligzda</t>
        </is>
      </c>
      <c r="BO529" s="2" t="inlineStr">
        <is>
          <t>3</t>
        </is>
      </c>
      <c r="BP529" s="2" t="inlineStr">
        <is>
          <t/>
        </is>
      </c>
      <c r="BQ529" t="inlineStr">
        <is>
          <t/>
        </is>
      </c>
      <c r="BR529" s="2" t="inlineStr">
        <is>
          <t>sokit tan-network|
sokit</t>
        </is>
      </c>
      <c r="BS529" s="2" t="inlineStr">
        <is>
          <t>3|
3</t>
        </is>
      </c>
      <c r="BT529" s="2" t="inlineStr">
        <is>
          <t xml:space="preserve">|
</t>
        </is>
      </c>
      <c r="BU529" t="inlineStr">
        <is>
          <t>punt ta’ dħul jew ħruġ għad-dati f'kompjuter li jkun konness ma' network TCP-IP</t>
        </is>
      </c>
      <c r="BV529" s="2" t="inlineStr">
        <is>
          <t>socket|
sleuf</t>
        </is>
      </c>
      <c r="BW529" s="2" t="inlineStr">
        <is>
          <t>3|
3</t>
        </is>
      </c>
      <c r="BX529" s="2" t="inlineStr">
        <is>
          <t xml:space="preserve">|
</t>
        </is>
      </c>
      <c r="BY529" t="inlineStr">
        <is>
          <t>standaardmethode waarmee een programma met een ander computerproces communiceert</t>
        </is>
      </c>
      <c r="BZ529" s="2" t="inlineStr">
        <is>
          <t>gniazdo|
gniazdo sieciowe</t>
        </is>
      </c>
      <c r="CA529" s="2" t="inlineStr">
        <is>
          <t>3|
3</t>
        </is>
      </c>
      <c r="CB529" s="2" t="inlineStr">
        <is>
          <t xml:space="preserve">|
</t>
        </is>
      </c>
      <c r="CC529" t="inlineStr">
        <is>
          <t>mechanizm komunikacji międzyprocesorowej pozwalający komunikować się między sobą dwóm procesom za pośrednictwem sieci lub w obrębie jednej maszyny</t>
        </is>
      </c>
      <c r="CD529" s="2" t="inlineStr">
        <is>
          <t>interconector|
tomada</t>
        </is>
      </c>
      <c r="CE529" s="2" t="inlineStr">
        <is>
          <t>3|
3</t>
        </is>
      </c>
      <c r="CF529" s="2" t="inlineStr">
        <is>
          <t xml:space="preserve">|
</t>
        </is>
      </c>
      <c r="CG529" t="inlineStr">
        <is>
          <t>Interface lógica de comunicação bidirecional entre processos, sejam eles processos distintos no mesmo computador ou em computadores distintos, através de uma rede.</t>
        </is>
      </c>
      <c r="CH529" s="2" t="inlineStr">
        <is>
          <t>interfață socket</t>
        </is>
      </c>
      <c r="CI529" s="2" t="inlineStr">
        <is>
          <t>3</t>
        </is>
      </c>
      <c r="CJ529" s="2" t="inlineStr">
        <is>
          <t/>
        </is>
      </c>
      <c r="CK529" t="inlineStr">
        <is>
          <t/>
        </is>
      </c>
      <c r="CL529" s="2" t="inlineStr">
        <is>
          <t>logická zásuvka|
soket|
sieťový soket</t>
        </is>
      </c>
      <c r="CM529" s="2" t="inlineStr">
        <is>
          <t>3|
3|
3</t>
        </is>
      </c>
      <c r="CN529" s="2" t="inlineStr">
        <is>
          <t xml:space="preserve">|
|
</t>
        </is>
      </c>
      <c r="CO529" t="inlineStr">
        <is>
          <t>koncový bod spojenia v sieti s protokolom riadenia prenosu/ internetovým protokolom, podobne ako telefón je koncový bod spojenia v telefónnej sieti</t>
        </is>
      </c>
      <c r="CP529" s="2" t="inlineStr">
        <is>
          <t>vtičnica</t>
        </is>
      </c>
      <c r="CQ529" s="2" t="inlineStr">
        <is>
          <t>3</t>
        </is>
      </c>
      <c r="CR529" s="2" t="inlineStr">
        <is>
          <t/>
        </is>
      </c>
      <c r="CS529" t="inlineStr">
        <is>
          <t>identifikacija za določeno storitev na določenem omrežju ali vozlišču. Sestavljena je iz naslova vozlišča (računalnika) in številke vrat, ki identificira storitev.</t>
        </is>
      </c>
      <c r="CT529" s="2" t="inlineStr">
        <is>
          <t>sockel</t>
        </is>
      </c>
      <c r="CU529" s="2" t="inlineStr">
        <is>
          <t>3</t>
        </is>
      </c>
      <c r="CV529" s="2" t="inlineStr">
        <is>
          <t/>
        </is>
      </c>
      <c r="CW529" t="inlineStr">
        <is>
          <t>del av gränssnitt för datakommunikation</t>
        </is>
      </c>
    </row>
    <row r="530">
      <c r="A530" s="1" t="str">
        <f>HYPERLINK("https://iate.europa.eu/entry/result/290421/all", "290421")</f>
        <v>290421</v>
      </c>
      <c r="B530" t="inlineStr">
        <is>
          <t>TRADE</t>
        </is>
      </c>
      <c r="C530" t="inlineStr">
        <is>
          <t>TRADE</t>
        </is>
      </c>
      <c r="D530" t="inlineStr">
        <is>
          <t>yes</t>
        </is>
      </c>
      <c r="E530" t="inlineStr">
        <is>
          <t/>
        </is>
      </c>
      <c r="F530" s="2" t="inlineStr">
        <is>
          <t>модел „дружество-потребител“</t>
        </is>
      </c>
      <c r="G530" s="2" t="inlineStr">
        <is>
          <t>2</t>
        </is>
      </c>
      <c r="H530" s="2" t="inlineStr">
        <is>
          <t/>
        </is>
      </c>
      <c r="I530" t="inlineStr">
        <is>
          <t>преки взаимоотношения между юридическо лице - доставчик на продукти или услуги - и клиент, който е крайният им потребител</t>
        </is>
      </c>
      <c r="J530" s="2" t="inlineStr">
        <is>
          <t>vztah mezi podnikem a spotřebitelem|
B2C</t>
        </is>
      </c>
      <c r="K530" s="2" t="inlineStr">
        <is>
          <t>2|
3</t>
        </is>
      </c>
      <c r="L530" s="2" t="inlineStr">
        <is>
          <t xml:space="preserve">|
</t>
        </is>
      </c>
      <c r="M530" t="inlineStr">
        <is>
          <t>obchodní vztah mezi podnikem a konečným spotřebitelem</t>
        </is>
      </c>
      <c r="N530" s="2" t="inlineStr">
        <is>
          <t>virksomhed til forbruger|
business-to-consumer|
B2C</t>
        </is>
      </c>
      <c r="O530" s="2" t="inlineStr">
        <is>
          <t>3|
3|
3</t>
        </is>
      </c>
      <c r="P530" s="2" t="inlineStr">
        <is>
          <t xml:space="preserve">|
|
</t>
        </is>
      </c>
      <c r="Q530" t="inlineStr">
        <is>
          <t/>
        </is>
      </c>
      <c r="R530" s="2" t="inlineStr">
        <is>
          <t>Business-to-Consumer|
B2C</t>
        </is>
      </c>
      <c r="S530" s="2" t="inlineStr">
        <is>
          <t>3|
3</t>
        </is>
      </c>
      <c r="T530" s="2" t="inlineStr">
        <is>
          <t xml:space="preserve">|
</t>
        </is>
      </c>
      <c r="U530" t="inlineStr">
        <is>
          <t>Geschäftsbeziehung zwischen einem Unternehmen und einer Privatperson</t>
        </is>
      </c>
      <c r="V530" s="2" t="inlineStr">
        <is>
          <t>επιχείρηση προς καταναλωτή|
B2C</t>
        </is>
      </c>
      <c r="W530" s="2" t="inlineStr">
        <is>
          <t>3|
3</t>
        </is>
      </c>
      <c r="X530" s="2" t="inlineStr">
        <is>
          <t xml:space="preserve">|
</t>
        </is>
      </c>
      <c r="Y530" t="inlineStr">
        <is>
          <t/>
        </is>
      </c>
      <c r="Z530" s="2" t="inlineStr">
        <is>
          <t>B2C|
business-to-consumer</t>
        </is>
      </c>
      <c r="AA530" s="2" t="inlineStr">
        <is>
          <t>3|
3</t>
        </is>
      </c>
      <c r="AB530" s="2" t="inlineStr">
        <is>
          <t xml:space="preserve">|
</t>
        </is>
      </c>
      <c r="AC530" t="inlineStr">
        <is>
          <t>business or transactions conducted directly between a company and consumers who are the end-users of its products or services</t>
        </is>
      </c>
      <c r="AD530" s="2" t="inlineStr">
        <is>
          <t>empresa a usuario|
empresa a consumidor|
empresa a cliente|
B2C</t>
        </is>
      </c>
      <c r="AE530" s="2" t="inlineStr">
        <is>
          <t>2|
3|
2|
3</t>
        </is>
      </c>
      <c r="AF530" s="2" t="inlineStr">
        <is>
          <t xml:space="preserve">|
|
|
</t>
        </is>
      </c>
      <c r="AG530" t="inlineStr">
        <is>
          <t>Modelo de negocio en el que las empresas venden sus productos y servicios a particulares o consumidores que estén interesados en ellos.</t>
        </is>
      </c>
      <c r="AH530" s="2" t="inlineStr">
        <is>
          <t>ettevõtjalt tarbijale</t>
        </is>
      </c>
      <c r="AI530" s="2" t="inlineStr">
        <is>
          <t>2</t>
        </is>
      </c>
      <c r="AJ530" s="2" t="inlineStr">
        <is>
          <t/>
        </is>
      </c>
      <c r="AK530" t="inlineStr">
        <is>
          <t>ärimudel, mille puhul ettevõtja teeb tehingud otse tarbijatega, kes on tema teenuse või kauba lõpptarbijad</t>
        </is>
      </c>
      <c r="AL530" s="2" t="inlineStr">
        <is>
          <t>kuluttajakauppa</t>
        </is>
      </c>
      <c r="AM530" s="2" t="inlineStr">
        <is>
          <t>3</t>
        </is>
      </c>
      <c r="AN530" s="2" t="inlineStr">
        <is>
          <t/>
        </is>
      </c>
      <c r="AO530" t="inlineStr">
        <is>
          <t>yritysten ja kuluttajien välinen kauppa, jonka kohteena voivat olla tuotteet, palvelut tai tieto</t>
        </is>
      </c>
      <c r="AP530" s="2" t="inlineStr">
        <is>
          <t>commerce vers le consommateur final|
entreprise à consommateur en ligne|
commerce en ligne entre une société et des particuliers|
négoce de l'entreprise au consommateur|
ECL|
B2C</t>
        </is>
      </c>
      <c r="AQ530" s="2" t="inlineStr">
        <is>
          <t>1|
2|
1|
1|
2|
1</t>
        </is>
      </c>
      <c r="AR530" s="2" t="inlineStr">
        <is>
          <t xml:space="preserve">|
|
|
|
|
</t>
        </is>
      </c>
      <c r="AS530" t="inlineStr">
        <is>
          <t/>
        </is>
      </c>
      <c r="AT530" s="2" t="inlineStr">
        <is>
          <t>gnólacht le tomhaltóir</t>
        </is>
      </c>
      <c r="AU530" s="2" t="inlineStr">
        <is>
          <t>3</t>
        </is>
      </c>
      <c r="AV530" s="2" t="inlineStr">
        <is>
          <t/>
        </is>
      </c>
      <c r="AW530" t="inlineStr">
        <is>
          <t/>
        </is>
      </c>
      <c r="AX530" t="inlineStr">
        <is>
          <t/>
        </is>
      </c>
      <c r="AY530" t="inlineStr">
        <is>
          <t/>
        </is>
      </c>
      <c r="AZ530" t="inlineStr">
        <is>
          <t/>
        </is>
      </c>
      <c r="BA530" t="inlineStr">
        <is>
          <t/>
        </is>
      </c>
      <c r="BB530" s="2" t="inlineStr">
        <is>
          <t>B2C|
fogyasztói</t>
        </is>
      </c>
      <c r="BC530" s="2" t="inlineStr">
        <is>
          <t>3|
3</t>
        </is>
      </c>
      <c r="BD530" s="2" t="inlineStr">
        <is>
          <t xml:space="preserve">|
</t>
        </is>
      </c>
      <c r="BE530" t="inlineStr">
        <is>
          <t/>
        </is>
      </c>
      <c r="BF530" s="2" t="inlineStr">
        <is>
          <t>B2C|
da impresa a consumatore</t>
        </is>
      </c>
      <c r="BG530" s="2" t="inlineStr">
        <is>
          <t>3|
3</t>
        </is>
      </c>
      <c r="BH530" s="2" t="inlineStr">
        <is>
          <t xml:space="preserve">|
</t>
        </is>
      </c>
      <c r="BI530" t="inlineStr">
        <is>
          <t>relazione che un’impresa commerciale detiene con i suoi clienti per le attività di vendita e/o di assistenza</t>
        </is>
      </c>
      <c r="BJ530" s="2" t="inlineStr">
        <is>
          <t>verslas vartotojui|
B2C|
įmonių santykiai su vartotojais</t>
        </is>
      </c>
      <c r="BK530" s="2" t="inlineStr">
        <is>
          <t>3|
3|
3</t>
        </is>
      </c>
      <c r="BL530" s="2" t="inlineStr">
        <is>
          <t xml:space="preserve">|
|
</t>
        </is>
      </c>
      <c r="BM530" t="inlineStr">
        <is>
          <t/>
        </is>
      </c>
      <c r="BN530" s="2" t="inlineStr">
        <is>
          <t>uzņēmumu darījumi ar patērētājiem|
&lt;i&gt;B2C&lt;/i&gt;</t>
        </is>
      </c>
      <c r="BO530" s="2" t="inlineStr">
        <is>
          <t>2|
2</t>
        </is>
      </c>
      <c r="BP530" s="2" t="inlineStr">
        <is>
          <t xml:space="preserve">|
</t>
        </is>
      </c>
      <c r="BQ530" t="inlineStr">
        <is>
          <t>komercdarījumi, kas notiek starp uzņēmumiem un privātpersonām</t>
        </is>
      </c>
      <c r="BR530" s="2" t="inlineStr">
        <is>
          <t>B2C|
min-negozju għall-konsumatur</t>
        </is>
      </c>
      <c r="BS530" s="2" t="inlineStr">
        <is>
          <t>3|
3</t>
        </is>
      </c>
      <c r="BT530" s="2" t="inlineStr">
        <is>
          <t xml:space="preserve">|
</t>
        </is>
      </c>
      <c r="BU530" t="inlineStr">
        <is>
          <t>negozju jew tranżazzjonijiet li jsiru direttament bejn kumpannija u l-konsumaturi li huma l-utenti aħħarin tal-prodotti jew is-servizzi tagħha</t>
        </is>
      </c>
      <c r="BV530" s="2" t="inlineStr">
        <is>
          <t>b2c|
business-to-consumer</t>
        </is>
      </c>
      <c r="BW530" s="2" t="inlineStr">
        <is>
          <t>3|
3</t>
        </is>
      </c>
      <c r="BX530" s="2" t="inlineStr">
        <is>
          <t xml:space="preserve">|
</t>
        </is>
      </c>
      <c r="BY530" t="inlineStr">
        <is>
          <t>handel tussen bedrijven en consumenten</t>
        </is>
      </c>
      <c r="BZ530" s="2" t="inlineStr">
        <is>
          <t>między przedsiębiorstwami a konsumentami|
między przedsiębiorcami i konsumentami</t>
        </is>
      </c>
      <c r="CA530" s="2" t="inlineStr">
        <is>
          <t>3|
3</t>
        </is>
      </c>
      <c r="CB530" s="2" t="inlineStr">
        <is>
          <t xml:space="preserve">|
</t>
        </is>
      </c>
      <c r="CC530" t="inlineStr">
        <is>
          <t>[usługi lub transakcje świadczone] przez przedsiębiorstwo bezpośrednio konsumentowi</t>
        </is>
      </c>
      <c r="CD530" s="2" t="inlineStr">
        <is>
          <t>empresa ao consumidor</t>
        </is>
      </c>
      <c r="CE530" s="2" t="inlineStr">
        <is>
          <t>3</t>
        </is>
      </c>
      <c r="CF530" s="2" t="inlineStr">
        <is>
          <t/>
        </is>
      </c>
      <c r="CG530" t="inlineStr">
        <is>
          <t/>
        </is>
      </c>
      <c r="CH530" s="2" t="inlineStr">
        <is>
          <t>B2C|
business-to-consumer|
de la întreprindere la consumator</t>
        </is>
      </c>
      <c r="CI530" s="2" t="inlineStr">
        <is>
          <t>3|
3|
3</t>
        </is>
      </c>
      <c r="CJ530" s="2" t="inlineStr">
        <is>
          <t xml:space="preserve">|
|
</t>
        </is>
      </c>
      <c r="CK530" t="inlineStr">
        <is>
          <t>schimbul de servicii, informații și/sau de produse de la o companie către consumatori</t>
        </is>
      </c>
      <c r="CL530" s="2" t="inlineStr">
        <is>
          <t>(vzťah) podnik-zákazník|
B2C|
(vzťah) medzi podnikom a koncovým zákazníkom</t>
        </is>
      </c>
      <c r="CM530" s="2" t="inlineStr">
        <is>
          <t>3|
3|
3</t>
        </is>
      </c>
      <c r="CN530" s="2" t="inlineStr">
        <is>
          <t xml:space="preserve">|
|
</t>
        </is>
      </c>
      <c r="CO530" t="inlineStr">
        <is>
          <t>obchodné vzťahy a komunikácia priamo medzi podnikom a jeho koncovými zákazníkmi, čiže konečnými spotrebiteľmi (na rozdiel od vzťahov podniku s inými podnikmi, zamestnancami a podobne)</t>
        </is>
      </c>
      <c r="CP530" s="2" t="inlineStr">
        <is>
          <t>med podjetji in potrošniki</t>
        </is>
      </c>
      <c r="CQ530" s="2" t="inlineStr">
        <is>
          <t>3</t>
        </is>
      </c>
      <c r="CR530" s="2" t="inlineStr">
        <is>
          <t/>
        </is>
      </c>
      <c r="CS530" t="inlineStr">
        <is>
          <t>Poslovna dejavnost, ki se izvaja neposredno med podjetjem in strankami, ki so končni uporabniki storitev.</t>
        </is>
      </c>
      <c r="CT530" s="2" t="inlineStr">
        <is>
          <t>business-to-consumer|
B2C|
mellan företag och konsument</t>
        </is>
      </c>
      <c r="CU530" s="2" t="inlineStr">
        <is>
          <t>3|
3|
3</t>
        </is>
      </c>
      <c r="CV530" s="2" t="inlineStr">
        <is>
          <t xml:space="preserve">|
|
</t>
        </is>
      </c>
      <c r="CW530" t="inlineStr">
        <is>
          <t>handel, transaktioner eller reklam som sker direkt mellan företag och konsument</t>
        </is>
      </c>
    </row>
    <row r="531">
      <c r="A531" s="1" t="str">
        <f>HYPERLINK("https://iate.europa.eu/entry/result/3599574/all", "3599574")</f>
        <v>3599574</v>
      </c>
      <c r="B531" t="inlineStr">
        <is>
          <t>PRODUCTION, TECHNOLOGY AND RESEARCH;TRADE;EDUCATION AND COMMUNICATIONS</t>
        </is>
      </c>
      <c r="C531" t="inlineStr">
        <is>
          <t>PRODUCTION, TECHNOLOGY AND RESEARCH|technology and technical regulations|technology|digital technology;TRADE|marketing|commercial transaction|provision of services;EDUCATION AND COMMUNICATIONS|information and information processing|information processing;TRADE|marketing|commercial transaction|sale|distance selling|electronic commerce|electronic signature</t>
        </is>
      </c>
      <c r="D531" t="inlineStr">
        <is>
          <t>yes</t>
        </is>
      </c>
      <c r="E531" t="inlineStr">
        <is>
          <t/>
        </is>
      </c>
      <c r="F531" s="2" t="inlineStr">
        <is>
          <t>средство за електронна идентификация</t>
        </is>
      </c>
      <c r="G531" s="2" t="inlineStr">
        <is>
          <t>3</t>
        </is>
      </c>
      <c r="H531" s="2" t="inlineStr">
        <is>
          <t/>
        </is>
      </c>
      <c r="I531" t="inlineStr">
        <is>
          <t>материална и/или нематериална единица (включително европейски портфейл за цифрова самоличност или лична карта по силата на Регламент 2019/1157), която съдържа данни за идентификация на лица и се използва за удостоверяване на автентичност за услуга онлайн или офлайн</t>
        </is>
      </c>
      <c r="J531" s="2" t="inlineStr">
        <is>
          <t>prostředek pro elektronickou identifikaci</t>
        </is>
      </c>
      <c r="K531" s="2" t="inlineStr">
        <is>
          <t>3</t>
        </is>
      </c>
      <c r="L531" s="2" t="inlineStr">
        <is>
          <t/>
        </is>
      </c>
      <c r="M531" t="inlineStr">
        <is>
          <t>hmotná či nehmotná jednotka, včetně &lt;a href="https://iate.europa.eu/entry/slideshow/1625475168978/3599432/cs" target="_blank"&gt;evropské peněženky digitální identity&lt;/a&gt; nebo průkazu totožnosti podle nařízení 2019/1157, obsahující osobní
identifikační údaje, která se používá k autentizaci pro účely online či
offline služby</t>
        </is>
      </c>
      <c r="N531" s="2" t="inlineStr">
        <is>
          <t>elektronisk identifikationsmiddel</t>
        </is>
      </c>
      <c r="O531" s="2" t="inlineStr">
        <is>
          <t>3</t>
        </is>
      </c>
      <c r="P531" s="2" t="inlineStr">
        <is>
          <t/>
        </is>
      </c>
      <c r="Q531" t="inlineStr">
        <is>
          <t>materiel og/eller immateriel enhed, herunder&lt;a href="https://iate.europa.eu/entry/result/3599432/da" target="_blank"&gt; europæiske digitale ID-tegnebøger &lt;/a&gt;eller ID-kort i henhold til forordning (EU) 2019/1157, der indeholder personidentifikationsdata, og som bruges til autentifikation i forbindelse med en tjeneste online eller offline</t>
        </is>
      </c>
      <c r="R531" s="2" t="inlineStr">
        <is>
          <t>elektronisches Identifizierungsmittel</t>
        </is>
      </c>
      <c r="S531" s="2" t="inlineStr">
        <is>
          <t>3</t>
        </is>
      </c>
      <c r="T531" s="2" t="inlineStr">
        <is>
          <t/>
        </is>
      </c>
      <c r="U531" t="inlineStr">
        <is>
          <t>materielle und/oder immaterielle Einheit, einschließlich &lt;a href="https://iate.europa.eu/entry/result/3599432/de" target="_blank"&gt;EUid-Brieftaschen&lt;/a&gt; oder Personalausweiskarten gemäß der Verordnung (EU) 2019/1157, die Personenidentifizierungsdaten enthält und zur Authentifizierung bei Online- oder Offline-Diensten verwendet wird</t>
        </is>
      </c>
      <c r="V531" s="2" t="inlineStr">
        <is>
          <t>μέσο ηλεκτρονικής ταυτοποίησης</t>
        </is>
      </c>
      <c r="W531" s="2" t="inlineStr">
        <is>
          <t>3</t>
        </is>
      </c>
      <c r="X531" s="2" t="inlineStr">
        <is>
          <t/>
        </is>
      </c>
      <c r="Y531" t="inlineStr">
        <is>
          <t>υλική και/ή άυλη μονάδα, συμπεριλαμβανομένων των &lt;a href="https://iate.europa.eu/entry/result/3599432/en-el" target="_blank"&gt;ευρωπαϊκών πορτοφολιών ψηφιακής ταυτότητας&lt;/a&gt; ή δελτίων ταυτότητας σύμφωνα με τον κανονισμό 2019/1157, η οποία περιέχει δεδομένα ταυτοποίησης προσώπου και χρησιμοποιείται για την επαλήθευση ταυτότητας σε επιγραμμική ή μη επιγραμμική υπηρεσία</t>
        </is>
      </c>
      <c r="Z531" s="2" t="inlineStr">
        <is>
          <t>electronic identification means</t>
        </is>
      </c>
      <c r="AA531" s="2" t="inlineStr">
        <is>
          <t>3</t>
        </is>
      </c>
      <c r="AB531" s="2" t="inlineStr">
        <is>
          <t/>
        </is>
      </c>
      <c r="AC531" t="inlineStr">
        <is>
          <t>material and/or immaterial unit, including &lt;a href="https://iate.europa.eu/entry/result/3599432/en" target="_blank"&gt;European Digital Identity Wallets&lt;/a&gt; or ID cards following Regulation 2019/1157, containing person identification data and which is used for authentication for an online or offline service</t>
        </is>
      </c>
      <c r="AD531" s="2" t="inlineStr">
        <is>
          <t>medio de identificación electrónica</t>
        </is>
      </c>
      <c r="AE531" s="2" t="inlineStr">
        <is>
          <t>3</t>
        </is>
      </c>
      <c r="AF531" s="2" t="inlineStr">
        <is>
          <t/>
        </is>
      </c>
      <c r="AG531" t="inlineStr">
        <is>
          <t>Unidad material o inmaterial, incluidas las &lt;a href="https://iate.europa.eu/entry/result/3599432/es" target="_blank"&gt;carteras de identidad digital europea&lt;/a&gt; o los documentos de identidad con arreglo al 
Reglamento 2019/1157, que contiene datos de identificación personal y se
 utiliza con fines de autenticación en un servicio en línea o fuera de 
línea.</t>
        </is>
      </c>
      <c r="AH531" s="2" t="inlineStr">
        <is>
          <t>e-identimise vahend</t>
        </is>
      </c>
      <c r="AI531" s="2" t="inlineStr">
        <is>
          <t>3</t>
        </is>
      </c>
      <c r="AJ531" s="2" t="inlineStr">
        <is>
          <t/>
        </is>
      </c>
      <c r="AK531" t="inlineStr">
        <is>
          <t>kehaline ja/või kehatu üksus, sealhulgas &lt;i&gt;Euroopa digiidentiteeditaskud&lt;/i&gt; &lt;a href="/entry/result/3599432/all" id="ENTRY_TO_ENTRY_CONVERTER" target="_blank"&gt;IATE:3599432&lt;/a&gt; või määruse 2019/1157 kohased isikutunnistused, mis sisaldab isikutuvastusandmeid ja mida kasutatakse internetipõhiste teenuste puhul autentimiseks</t>
        </is>
      </c>
      <c r="AL531" s="2" t="inlineStr">
        <is>
          <t>sähköisen tunnistamisen menetelmä</t>
        </is>
      </c>
      <c r="AM531" s="2" t="inlineStr">
        <is>
          <t>3</t>
        </is>
      </c>
      <c r="AN531" s="2" t="inlineStr">
        <is>
          <t/>
        </is>
      </c>
      <c r="AO531" t="inlineStr">
        <is>
          <t>aineellinen ja/tai aineeton kokonaisuus, mukaan lukien&lt;a href="https://iate.europa.eu/entry/result/3599432/fi" target="_blank"&gt; eurooppalaiset digitaalisen identiteetin lompakot&lt;/a&gt; ja asetuksen 2019/1157 mukaiset henkilökortit, joka sisältää henkilön tunnistetietoja ja jota käytetään verkkopalveluun tai verkon ulkopuoliseen palveluun liittyvään todentamiseen</t>
        </is>
      </c>
      <c r="AP531" s="2" t="inlineStr">
        <is>
          <t>moyen d’identification électronique</t>
        </is>
      </c>
      <c r="AQ531" s="2" t="inlineStr">
        <is>
          <t>3</t>
        </is>
      </c>
      <c r="AR531" s="2" t="inlineStr">
        <is>
          <t/>
        </is>
      </c>
      <c r="AS531" t="inlineStr">
        <is>
          <t>élément matériel et/ou 
immatériel, y compris les portefeuilles européens d’identité numérique 
ou les cartes d’identité suivant le règlement 2019/1157, qui contient 
des données d’identification personnelle et est utilisé pour 
s’authentifier sur un service en ligne ou hors ligne</t>
        </is>
      </c>
      <c r="AT531" s="2" t="inlineStr">
        <is>
          <t>modh ríomh-shainaitheantais</t>
        </is>
      </c>
      <c r="AU531" s="2" t="inlineStr">
        <is>
          <t>3</t>
        </is>
      </c>
      <c r="AV531" s="2" t="inlineStr">
        <is>
          <t/>
        </is>
      </c>
      <c r="AW531" t="inlineStr">
        <is>
          <t>aonad ábhartha agus/nó neamhábhartha ina bhfuil sonraí sainaitheantais duine, a mbaintear úsáid as chun seirbhís ar líne a fhíordheimhniú</t>
        </is>
      </c>
      <c r="AX531" s="2" t="inlineStr">
        <is>
          <t>sredstvo elektroničke identifikacije</t>
        </is>
      </c>
      <c r="AY531" s="2" t="inlineStr">
        <is>
          <t>3</t>
        </is>
      </c>
      <c r="AZ531" s="2" t="inlineStr">
        <is>
          <t/>
        </is>
      </c>
      <c r="BA531" t="inlineStr">
        <is>
          <t>materijalna i/ili nematerijalna jedinica, uključujući europske lisnice za digitalni identitet ili osobne iskaznice u skladu s Uredbom 2019/1157, koja sadržava osobne identifikacijske podatke i koja se koristi za autentikaciju na online ili offline uslugu</t>
        </is>
      </c>
      <c r="BB531" s="2" t="inlineStr">
        <is>
          <t>elektronikus azonosító eszköz</t>
        </is>
      </c>
      <c r="BC531" s="2" t="inlineStr">
        <is>
          <t>4</t>
        </is>
      </c>
      <c r="BD531" s="2" t="inlineStr">
        <is>
          <t/>
        </is>
      </c>
      <c r="BE531" t="inlineStr">
        <is>
          <t>olyan hardver- és/vagy szoftvereszköz, beleértve az (EU) 2019/1157 
rendeletnek megfelelő európai digitális személyiadat-tárcákat vagy 
személyazonosító igazolványokat, amely a személyazonosító adatokat 
tartalmazza, és amelyet online vagy offline szolgáltatások céljából 
történő azonosításra használnak</t>
        </is>
      </c>
      <c r="BF531" s="2" t="inlineStr">
        <is>
          <t>mezzo di identificazione elettronica</t>
        </is>
      </c>
      <c r="BG531" s="2" t="inlineStr">
        <is>
          <t>3</t>
        </is>
      </c>
      <c r="BH531" s="2" t="inlineStr">
        <is>
          <t/>
        </is>
      </c>
      <c r="BI531" t="inlineStr">
        <is>
          <t>unità materiale e/o immateriale, compresi i portafogli europei di identità digitale o le carte d'identità a norma del regolamento (UE) 2019/1157, contenente dati di identificazione personale e utilizzata per l'autenticazione per un servizio online o offline</t>
        </is>
      </c>
      <c r="BJ531" s="2" t="inlineStr">
        <is>
          <t>elektroninės atpažinties priemonė</t>
        </is>
      </c>
      <c r="BK531" s="2" t="inlineStr">
        <is>
          <t>3</t>
        </is>
      </c>
      <c r="BL531" s="2" t="inlineStr">
        <is>
          <t/>
        </is>
      </c>
      <c r="BM531" t="inlineStr">
        <is>
          <t>materialus ir (arba) nematerialus objektas, įskaitant europines skaitmeninės tapatybės dėkles ir ID korteles pagal Reglamentą 2019/1157, kuriame yra asmens tapatybės duomenys ir kuris naudojamas asmens, siekiančio naudotis paslauga, tapatumui nustatyti prisijungus arba neprisijungus prie interneto</t>
        </is>
      </c>
      <c r="BN531" s="2" t="inlineStr">
        <is>
          <t>elektroniskās identifikācijas līdzekļi</t>
        </is>
      </c>
      <c r="BO531" s="2" t="inlineStr">
        <is>
          <t>3</t>
        </is>
      </c>
      <c r="BP531" s="2" t="inlineStr">
        <is>
          <t/>
        </is>
      </c>
      <c r="BQ531" t="inlineStr">
        <is>
          <t/>
        </is>
      </c>
      <c r="BR531" s="2" t="inlineStr">
        <is>
          <t>mezz ta’ identifikazzjoni elettronika</t>
        </is>
      </c>
      <c r="BS531" s="2" t="inlineStr">
        <is>
          <t>3</t>
        </is>
      </c>
      <c r="BT531" s="2" t="inlineStr">
        <is>
          <t/>
        </is>
      </c>
      <c r="BU531" t="inlineStr">
        <is>
          <t>unità fiżika u/jew mhux fiżika, inkluż
il-Kartieri Ewropej tal-Identità Diġitali jew il-karti tal-ID skont
ir-Regolament 2019/1157, li jkun fiha &lt;i&gt;data&lt;/i&gt; ta’ identifikazzjoni ta’ persuna u li tintuża għall-awtentikazzjoni ta’
servizz online jew offline</t>
        </is>
      </c>
      <c r="BV531" s="2" t="inlineStr">
        <is>
          <t>eID-middel|
elektronisch identificatiemiddel</t>
        </is>
      </c>
      <c r="BW531" s="2" t="inlineStr">
        <is>
          <t>2|
3</t>
        </is>
      </c>
      <c r="BX531" s="2" t="inlineStr">
        <is>
          <t xml:space="preserve">|
</t>
        </is>
      </c>
      <c r="BY531" t="inlineStr">
        <is>
          <t>materiële en/of immateriële eenheid, inclusief Europese portemonnees voor digitale identiteit of identiteitskaarten overeenkomstig Verordening (EU) 2019/1157, die persoonsidentificatiegegevens bevat en voor authenticatie bij een online- of offlinedienst gebruikt wordt</t>
        </is>
      </c>
      <c r="BZ531" s="2" t="inlineStr">
        <is>
          <t>środek identyfikacji elektronicznej</t>
        </is>
      </c>
      <c r="CA531" s="2" t="inlineStr">
        <is>
          <t>3</t>
        </is>
      </c>
      <c r="CB531" s="2" t="inlineStr">
        <is>
          <t/>
        </is>
      </c>
      <c r="CC531" t="inlineStr">
        <is>
          <t>materialna lub niematerialna jednostka zawierająca dane identyfikujące osobę i używana do celów uwierzytelniania dla usługi online</t>
        </is>
      </c>
      <c r="CD531" s="2" t="inlineStr">
        <is>
          <t>meio de identificação eletrónica</t>
        </is>
      </c>
      <c r="CE531" s="2" t="inlineStr">
        <is>
          <t>3</t>
        </is>
      </c>
      <c r="CF531" s="2" t="inlineStr">
        <is>
          <t/>
        </is>
      </c>
      <c r="CG531" t="inlineStr">
        <is>
          <t>Unidade material e/ou imaterial, incluindo carteiras de identidade digital europeias ou bilhetes de identidade no âmbito do Regulamento (UE) 2019/1157, que contém dados de identificação pessoal e que é utilizada para autenticação de um serviço em linha ou fora de linha.</t>
        </is>
      </c>
      <c r="CH531" s="2" t="inlineStr">
        <is>
          <t>mijloc de identificare electronică</t>
        </is>
      </c>
      <c r="CI531" s="2" t="inlineStr">
        <is>
          <t>3</t>
        </is>
      </c>
      <c r="CJ531" s="2" t="inlineStr">
        <is>
          <t/>
        </is>
      </c>
      <c r="CK531" t="inlineStr">
        <is>
          <t>unitate materială și/sau imaterială, inclusiv portofele europene pentru 
identitatea digitală sau cărți de identitate în conformitate cu 
Regulamentul (UE) 2019/1157, care conține date de identificare personală
 și care este folosită în scopul autentificării unui serviciu online sau
 offline</t>
        </is>
      </c>
      <c r="CL531" s="2" t="inlineStr">
        <is>
          <t>prostriedok elektronickej identifikácie</t>
        </is>
      </c>
      <c r="CM531" s="2" t="inlineStr">
        <is>
          <t>3</t>
        </is>
      </c>
      <c r="CN531" s="2" t="inlineStr">
        <is>
          <t/>
        </is>
      </c>
      <c r="CO531" t="inlineStr">
        <is>
          <t>hmotná a/alebo nehmotná jednotka vrátane &lt;a href="https://iate.europa.eu/entry/slideshow/1625475168978/3599432/sk" target="_blank"&gt;európskych peňaženiek digitálnej identity&lt;/a&gt; alebo preukazov totožnosti podľa nariadenia EÚ 2019/1157, ktorá obsahuje osobné identifikačné údaje a ktorá sa používa na autentifikáciu v rámci online alebo offline služby</t>
        </is>
      </c>
      <c r="CP531" s="2" t="inlineStr">
        <is>
          <t>sredstvo elektronske identifikacije</t>
        </is>
      </c>
      <c r="CQ531" s="2" t="inlineStr">
        <is>
          <t>3</t>
        </is>
      </c>
      <c r="CR531" s="2" t="inlineStr">
        <is>
          <t/>
        </is>
      </c>
      <c r="CS531" t="inlineStr">
        <is>
          <t>materialna in/ali nematerialna enota, vključno z &lt;a href="https://iate.europa.eu/entry/result/3599432/sl" target="_blank"&gt;evropskimi denarnicami za digitalno identiteto&lt;/a&gt; ali osebnimi izkaznicami na podlagi Uredbe 2019/1157, ki vsebuje identifikacijske podatke osebe in se uporablja za avtentikacijo pri spletnih in nespletnih storitvah</t>
        </is>
      </c>
      <c r="CT531" s="2" t="inlineStr">
        <is>
          <t>medel för elektronisk identifiering</t>
        </is>
      </c>
      <c r="CU531" s="2" t="inlineStr">
        <is>
          <t>3</t>
        </is>
      </c>
      <c r="CV531" s="2" t="inlineStr">
        <is>
          <t/>
        </is>
      </c>
      <c r="CW531" t="inlineStr">
        <is>
          <t>en materiell och/eller immateriell enhet, inbegripet&lt;a href="http://ttps://iate.europa.eu/entry/result/3599432" target="_blank"&gt; europeiska e-identitetsplånböcker&lt;/a&gt; eller id-kort enligt förordning (EG) 2019/1157, som innehåller personidentifieringsuppgifter och som används för autentisering för en tjänst online eller offline</t>
        </is>
      </c>
    </row>
    <row r="532">
      <c r="A532" s="1" t="str">
        <f>HYPERLINK("https://iate.europa.eu/entry/result/3599650/all", "3599650")</f>
        <v>3599650</v>
      </c>
      <c r="B532" t="inlineStr">
        <is>
          <t>TRADE;EDUCATION AND COMMUNICATIONS</t>
        </is>
      </c>
      <c r="C532" t="inlineStr">
        <is>
          <t>TRADE|marketing|commercial transaction|provision of services;EDUCATION AND COMMUNICATIONS|documentation|documentation|document management|electronic document management</t>
        </is>
      </c>
      <c r="D532" t="inlineStr">
        <is>
          <t>yes</t>
        </is>
      </c>
      <c r="E532" t="inlineStr">
        <is>
          <t/>
        </is>
      </c>
      <c r="F532" s="2" t="inlineStr">
        <is>
          <t>доставчик на квалифицирани удостоверителни услуги</t>
        </is>
      </c>
      <c r="G532" s="2" t="inlineStr">
        <is>
          <t>3</t>
        </is>
      </c>
      <c r="H532" s="2" t="inlineStr">
        <is>
          <t/>
        </is>
      </c>
      <c r="I532" t="inlineStr">
        <is>
          <t>Правопис 2002
доставчик
на удостоверителни услуги, който предоставя една или повече квалифицирани
удостоверителни услуги и е получил квалифицирания си статут от надзорен орган</t>
        </is>
      </c>
      <c r="J532" s="2" t="inlineStr">
        <is>
          <t>kvalifikovaný poskytovatel služeb vytvářejících důvěru</t>
        </is>
      </c>
      <c r="K532" s="2" t="inlineStr">
        <is>
          <t>3</t>
        </is>
      </c>
      <c r="L532" s="2" t="inlineStr">
        <is>
          <t/>
        </is>
      </c>
      <c r="M532" t="inlineStr">
        <is>
          <t>&lt;a href="https://iate.europa.eu/entry/result/3556105/cs" target="_blank"&gt;poskytovatel služeb vytvářejících důvěru&lt;/a&gt;, který poskytuje jednu či více &lt;a href="https://iate.europa.eu/entry/result/3547464/cs" target="_blank"&gt;kvalifikovaných služeb vytvářejících důvěru&lt;/a&gt; a kterému orgán dohledu udělil status kvalifikovaného poskytovatele</t>
        </is>
      </c>
      <c r="N532" s="2" t="inlineStr">
        <is>
          <t>kvalificeret tillidstjenesteudbyder</t>
        </is>
      </c>
      <c r="O532" s="2" t="inlineStr">
        <is>
          <t>3</t>
        </is>
      </c>
      <c r="P532" s="2" t="inlineStr">
        <is>
          <t/>
        </is>
      </c>
      <c r="Q532" t="inlineStr">
        <is>
          <t>&lt;a href="https://iate.europa.eu/entry/result/3556105/da" target="_blank"&gt;tillidstjenesteudbyder&lt;/a&gt;, der udbyder en eller flere &lt;a href="https://iate.europa.eu/entry/result/3547464/da" target="_blank"&gt;kvalificerede tillidstjenester&lt;/a&gt; og har fået tildelt status som kvalificeret tillidstjenesteudbyder af tilsynsorganet</t>
        </is>
      </c>
      <c r="R532" s="2" t="inlineStr">
        <is>
          <t>qualifizierter Vertrauensdiensteanbieter</t>
        </is>
      </c>
      <c r="S532" s="2" t="inlineStr">
        <is>
          <t>3</t>
        </is>
      </c>
      <c r="T532" s="2" t="inlineStr">
        <is>
          <t/>
        </is>
      </c>
      <c r="U532" t="inlineStr">
        <is>
          <t>Vertrauensdiensteanbieter, der einen oder mehrere qualifizierte Vertrauensdienste erbringt und dem von der Aufsichtsstelle der Status eines qualifizierten Anbieters verliehen wurde</t>
        </is>
      </c>
      <c r="V532" s="2" t="inlineStr">
        <is>
          <t>εγκεκριμένος πάροχος υπηρεσιών εμπιστοσύνης</t>
        </is>
      </c>
      <c r="W532" s="2" t="inlineStr">
        <is>
          <t>3</t>
        </is>
      </c>
      <c r="X532" s="2" t="inlineStr">
        <is>
          <t/>
        </is>
      </c>
      <c r="Y532" t="inlineStr">
        <is>
          <t>&lt;a href="https://iate.europa.eu/entry/result/3556105/en-el" target="_blank"&gt;πάροχος υπηρεσιών εμπιστοσύνης&lt;/a&gt; ο οποίος παρέχει μία ή περισσότερες &lt;a href="https://iate.europa.eu/entry/result/3547464/en-el" target="_blank"&gt;εγκεκριμένες υπηρεσίες εμπιστοσύνης&lt;/a&gt; και έχει αναγνωριστεί ως τέτοιος από τον εποπτικό φορέα</t>
        </is>
      </c>
      <c r="Z532" s="2" t="inlineStr">
        <is>
          <t>qualified trust service provider</t>
        </is>
      </c>
      <c r="AA532" s="2" t="inlineStr">
        <is>
          <t>3</t>
        </is>
      </c>
      <c r="AB532" s="2" t="inlineStr">
        <is>
          <t/>
        </is>
      </c>
      <c r="AC532" t="inlineStr">
        <is>
          <t>&lt;a href="https://iate.europa.eu/entry/result/3556105/en" target="_blank"&gt;trust service provider &lt;/a&gt;who provides one or more &lt;a href="https://iate.europa.eu/entry/result/3547464/en" target="_blank"&gt;qualified trust services&lt;/a&gt; and is granted the qualified status by the supervisory body</t>
        </is>
      </c>
      <c r="AD532" s="2" t="inlineStr">
        <is>
          <t>prestador cualificado de servicios de confianza</t>
        </is>
      </c>
      <c r="AE532" s="2" t="inlineStr">
        <is>
          <t>3</t>
        </is>
      </c>
      <c r="AF532" s="2" t="inlineStr">
        <is>
          <t/>
        </is>
      </c>
      <c r="AG532" t="inlineStr">
        <is>
          <t>&lt;a href="https://iate.europa.eu/entry/result/3556105/es" target="_blank"&gt;Prestador de servicios de confianza&lt;/a&gt; que presta uno o varios &lt;a href="https://iate.europa.eu/entry/result/3547464/es" target="_blank"&gt;servicios de confianza cualificados&lt;/a&gt; y al que el organismo de supervisión ha concedido la 
cualificación.</t>
        </is>
      </c>
      <c r="AH532" s="2" t="inlineStr">
        <is>
          <t>kvalifitseeritud usaldusteenuse osutaja</t>
        </is>
      </c>
      <c r="AI532" s="2" t="inlineStr">
        <is>
          <t>3</t>
        </is>
      </c>
      <c r="AJ532" s="2" t="inlineStr">
        <is>
          <t/>
        </is>
      </c>
      <c r="AK532" t="inlineStr">
        <is>
          <t>&lt;i&gt;usaldusteenuse osutaja&lt;/i&gt; &lt;a href="/entry/result/3556105/all" id="ENTRY_TO_ENTRY_CONVERTER" target="_blank"&gt;IATE:3556105&lt;/a&gt; , kes osutab üht või mitut &lt;i&gt;kvalifitseeritud usaldusteenust&lt;/i&gt; &lt;a href="/entry/result/3547464/all" id="ENTRY_TO_ENTRY_CONVERTER" target="_blank"&gt;IATE:3547464&lt;/a&gt; ning kellele järelevalveasutus on andnud kvalifitseeritud staatuse</t>
        </is>
      </c>
      <c r="AL532" s="2" t="inlineStr">
        <is>
          <t>hyväksytty luottamuspalvelun tarjoaja</t>
        </is>
      </c>
      <c r="AM532" s="2" t="inlineStr">
        <is>
          <t>3</t>
        </is>
      </c>
      <c r="AN532" s="2" t="inlineStr">
        <is>
          <t/>
        </is>
      </c>
      <c r="AO532" t="inlineStr">
        <is>
          <t/>
        </is>
      </c>
      <c r="AP532" s="2" t="inlineStr">
        <is>
          <t>prestataire de services de confiance qualifié</t>
        </is>
      </c>
      <c r="AQ532" s="2" t="inlineStr">
        <is>
          <t>3</t>
        </is>
      </c>
      <c r="AR532" s="2" t="inlineStr">
        <is>
          <t/>
        </is>
      </c>
      <c r="AS532" t="inlineStr">
        <is>
          <t>prestataire de services de confiance qui fournit un ou plusieurs 
services de confiance qualifiés et a obtenu de l’organe de contrôle le 
statut qualifié</t>
        </is>
      </c>
      <c r="AT532" s="2" t="inlineStr">
        <is>
          <t>soláthraí seirbhíse iontaoibhe cáilithe|
soláthraí cáilithe seirbhísí iontaoibhe</t>
        </is>
      </c>
      <c r="AU532" s="2" t="inlineStr">
        <is>
          <t>3|
3</t>
        </is>
      </c>
      <c r="AV532" s="2" t="inlineStr">
        <is>
          <t xml:space="preserve">|
</t>
        </is>
      </c>
      <c r="AW532" t="inlineStr">
        <is>
          <t>soláthraí seirbhísí iontaoibhe a chuireann seirbhís iontaoibhe cáilithe amháin nó níos mó ar fáil agus a ndeonaíonn an comhlacht maoirseachta stádas mar sholáthraí cáilithe dó</t>
        </is>
      </c>
      <c r="AX532" s="2" t="inlineStr">
        <is>
          <t>kvalificirani pružatelj usluga povjerenja</t>
        </is>
      </c>
      <c r="AY532" s="2" t="inlineStr">
        <is>
          <t>3</t>
        </is>
      </c>
      <c r="AZ532" s="2" t="inlineStr">
        <is>
          <t/>
        </is>
      </c>
      <c r="BA532" t="inlineStr">
        <is>
          <t>pružatelj usluga povjerenja koji pruža jednu ili više kvalificiranih usluga povjerenja i kojemu je nadzorno tijelo odobrilo kvalificirani status</t>
        </is>
      </c>
      <c r="BB532" s="2" t="inlineStr">
        <is>
          <t>minősített bizalmi szolgáltató</t>
        </is>
      </c>
      <c r="BC532" s="2" t="inlineStr">
        <is>
          <t>4</t>
        </is>
      </c>
      <c r="BD532" s="2" t="inlineStr">
        <is>
          <t/>
        </is>
      </c>
      <c r="BE532" t="inlineStr">
        <is>
          <t>olyan bizalmi szolgáltató, amely egy vagy több minősített bizalmi 
szolgáltatást nyújt, és amelynek minősített státusát a felügyeleti szerv
 jóváhagyta</t>
        </is>
      </c>
      <c r="BF532" s="2" t="inlineStr">
        <is>
          <t>prestatore di servizi fiduciari qualificato</t>
        </is>
      </c>
      <c r="BG532" s="2" t="inlineStr">
        <is>
          <t>3</t>
        </is>
      </c>
      <c r="BH532" s="2" t="inlineStr">
        <is>
          <t/>
        </is>
      </c>
      <c r="BI532" t="inlineStr">
        <is>
          <t>prestatore di servizi fiduciari che presta uno o più servizi fiduciari qualificati e cui l’organismo di vigilanza assegna la qualifica di prestatore di servizi fiduciari qualificato</t>
        </is>
      </c>
      <c r="BJ532" s="2" t="inlineStr">
        <is>
          <t>kvalifikuotas patikimumo užtikrinimo paslaugų teikėjas</t>
        </is>
      </c>
      <c r="BK532" s="2" t="inlineStr">
        <is>
          <t>3</t>
        </is>
      </c>
      <c r="BL532" s="2" t="inlineStr">
        <is>
          <t/>
        </is>
      </c>
      <c r="BM532" t="inlineStr">
        <is>
          <t>patikimumo užtikrinimo paslaugų teikėjas, teikiantis vieną ar daugiau kvalifikuotų patikimumo užtikrinimo paslaugų, kuriam priežiūros įstaiga yra suteikusi kvalifikacijos statusą</t>
        </is>
      </c>
      <c r="BN532" s="2" t="inlineStr">
        <is>
          <t>kvalificēts uzticamības pakalpojumu sniedzējs</t>
        </is>
      </c>
      <c r="BO532" s="2" t="inlineStr">
        <is>
          <t>3</t>
        </is>
      </c>
      <c r="BP532" s="2" t="inlineStr">
        <is>
          <t/>
        </is>
      </c>
      <c r="BQ532" t="inlineStr">
        <is>
          <t>uzticamības pakalpojumu sniedzējs, kas sniedz vienu vai vairākus kvalificētus uzticamības pakalpojumus un kuram uzraudzības iestāde ir piešķīrusi kvalificētā statusu</t>
        </is>
      </c>
      <c r="BR532" s="2" t="inlineStr">
        <is>
          <t>fornitur kwalifikat ta’ servizzi fiduċjarji</t>
        </is>
      </c>
      <c r="BS532" s="2" t="inlineStr">
        <is>
          <t>3</t>
        </is>
      </c>
      <c r="BT532" s="2" t="inlineStr">
        <is>
          <t/>
        </is>
      </c>
      <c r="BU532" t="inlineStr">
        <is>
          <t>&lt;i&gt;fornitur ta’ servizzi fiduċjarji &lt;/i&gt;&lt;a href="/entry/result/3556105/mt" id="ENTRY_TO_ENTRY_CONVERTER" target="_blank"&gt;IATE:3556105/MT&lt;/a&gt; li jipprovdi &lt;i&gt;servizz fiduċjarju kwalifikat &lt;/i&gt;&lt;a href="/entry/result/3547464/mt" id="ENTRY_TO_ENTRY_CONVERTER" target="_blank"&gt;IATE:3547464/MT&lt;/a&gt; wieħed jew aktar u li jingħata l-istatus kwalifikat mill-korp superviżorju</t>
        </is>
      </c>
      <c r="BV532" s="2" t="inlineStr">
        <is>
          <t>gekwalificeerde verlener van vertrouwensdiensten</t>
        </is>
      </c>
      <c r="BW532" s="2" t="inlineStr">
        <is>
          <t>3</t>
        </is>
      </c>
      <c r="BX532" s="2" t="inlineStr">
        <is>
          <t/>
        </is>
      </c>
      <c r="BY532" t="inlineStr">
        <is>
          <t>verlener van vertrouwensdiensten die een of meerdere gekwalificeerde vertrouwensdiensten verleent en aan wie een toezichthoudend orgaan de status van gekwalificeerde heeft toegekend</t>
        </is>
      </c>
      <c r="BZ532" s="2" t="inlineStr">
        <is>
          <t>kwalifikowany dostawca usług zaufania</t>
        </is>
      </c>
      <c r="CA532" s="2" t="inlineStr">
        <is>
          <t>3</t>
        </is>
      </c>
      <c r="CB532" s="2" t="inlineStr">
        <is>
          <t/>
        </is>
      </c>
      <c r="CC532" t="inlineStr">
        <is>
          <t>dostawca usług zaufania, który świadczy przynajmniej jedną kwalifikowaną usługę zaufania i któremu status kwalifikowany nadał organ nadzoru</t>
        </is>
      </c>
      <c r="CD532" s="2" t="inlineStr">
        <is>
          <t>prestador qualificado de serviços de confiança</t>
        </is>
      </c>
      <c r="CE532" s="2" t="inlineStr">
        <is>
          <t>3</t>
        </is>
      </c>
      <c r="CF532" s="2" t="inlineStr">
        <is>
          <t/>
        </is>
      </c>
      <c r="CG532" t="inlineStr">
        <is>
          <t>Prestador de serviços de confiança que presta um ou mais do que um serviço de confiança qualificado e ao qual é concedido o estatuto de qualificado pela entidade supervisora.</t>
        </is>
      </c>
      <c r="CH532" s="2" t="inlineStr">
        <is>
          <t>prestator de servicii de încredere calificat</t>
        </is>
      </c>
      <c r="CI532" s="2" t="inlineStr">
        <is>
          <t>3</t>
        </is>
      </c>
      <c r="CJ532" s="2" t="inlineStr">
        <is>
          <t/>
        </is>
      </c>
      <c r="CK532" t="inlineStr">
        <is>
          <t>prestator
 de servicii de încredere care prestează unul sau mai multe servicii de 
încredere calificate și căruia i se acordă statutul de calificat de 
către organismul de supraveghere</t>
        </is>
      </c>
      <c r="CL532" s="2" t="inlineStr">
        <is>
          <t>kvalifikovaný poskytovateľ dôveryhodných služieb</t>
        </is>
      </c>
      <c r="CM532" s="2" t="inlineStr">
        <is>
          <t>3</t>
        </is>
      </c>
      <c r="CN532" s="2" t="inlineStr">
        <is>
          <t/>
        </is>
      </c>
      <c r="CO532" t="inlineStr">
        <is>
          <t>&lt;a href="https://iate.europa.eu/entry/result/3556105/sk" target="_blank"&gt;poskytovateľ dôveryhodných služieb&lt;/a&gt;, ktorý poskytuje jednu alebo viacero &lt;a href="https://iate.europa.eu/entry/result/3547464/sk" target="_blank"&gt;kvalifikovaných dôveryhodných služieb&lt;/a&gt; a ktorému orgán dohľadu udelil kvalifikovaný štatút</t>
        </is>
      </c>
      <c r="CP532" s="2" t="inlineStr">
        <is>
          <t>ponudnik kvalificiranih storitev zaupanja</t>
        </is>
      </c>
      <c r="CQ532" s="2" t="inlineStr">
        <is>
          <t>3</t>
        </is>
      </c>
      <c r="CR532" s="2" t="inlineStr">
        <is>
          <t/>
        </is>
      </c>
      <c r="CS532" t="inlineStr">
        <is>
          <t>&lt;a href="https://iate.europa.eu/entry/result/3556105/sl" target="_blank"&gt;ponudnik storitev zaupanja&lt;/a&gt;, ki zagotavlja eno ali več &lt;a href="https://iate.europa.eu/entry/result/3547464/sl" target="_blank"&gt;kvalificiranih storitev zaupanja&lt;/a&gt; in mu nadzorni organ dodeli kvalificirani status</t>
        </is>
      </c>
      <c r="CT532" s="2" t="inlineStr">
        <is>
          <t>kvalificerad tillhandahållare av betrodda tjänster</t>
        </is>
      </c>
      <c r="CU532" s="2" t="inlineStr">
        <is>
          <t>3</t>
        </is>
      </c>
      <c r="CV532" s="2" t="inlineStr">
        <is>
          <t/>
        </is>
      </c>
      <c r="CW532" t="inlineStr">
        <is>
          <t>&lt;a href="https://iate.europa.eu/entry/result/3556105" target="_blank"&gt;tillhandahållare av betrodda tjänster &lt;/a&gt;som tillhandahåller en eller flera &lt;a href="https://iate.europa.eu/entry/result/3547464" target="_blank"&gt;kvalificerade betrodda tjänster &lt;/a&gt;och som beviljats status som kvalificerad av tillsynsorganet</t>
        </is>
      </c>
    </row>
    <row r="533">
      <c r="A533" s="1" t="str">
        <f>HYPERLINK("https://iate.europa.eu/entry/result/3581489/all", "3581489")</f>
        <v>3581489</v>
      </c>
      <c r="B533" t="inlineStr">
        <is>
          <t>PRODUCTION, TECHNOLOGY AND RESEARCH;EDUCATION AND COMMUNICATIONS</t>
        </is>
      </c>
      <c r="C533" t="inlineStr">
        <is>
          <t>PRODUCTION, TECHNOLOGY AND RESEARCH|technology and technical regulations|technology|digital technology;EDUCATION AND COMMUNICATIONS|information technology and data processing</t>
        </is>
      </c>
      <c r="D533" t="inlineStr">
        <is>
          <t>yes</t>
        </is>
      </c>
      <c r="E533" t="inlineStr">
        <is>
          <t/>
        </is>
      </c>
      <c r="F533" s="2" t="inlineStr">
        <is>
          <t>квалифициран електронен времеви печат</t>
        </is>
      </c>
      <c r="G533" s="2" t="inlineStr">
        <is>
          <t>3</t>
        </is>
      </c>
      <c r="H533" s="2" t="inlineStr">
        <is>
          <t/>
        </is>
      </c>
      <c r="I533" t="inlineStr">
        <is>
          <t>електронен времеви печат, който отговаря на предвидените изисквания</t>
        </is>
      </c>
      <c r="J533" s="2" t="inlineStr">
        <is>
          <t>kvalifikované elektronické časové razítko</t>
        </is>
      </c>
      <c r="K533" s="2" t="inlineStr">
        <is>
          <t>3</t>
        </is>
      </c>
      <c r="L533" s="2" t="inlineStr">
        <is>
          <t/>
        </is>
      </c>
      <c r="M533" t="inlineStr">
        <is>
          <t>&lt;a href="https://iate.europa.eu/entry/slideshow/1625565515682/3599661/cs" target="_blank"&gt;elektronické časové razítko&lt;/a&gt;, které:&lt;div&gt;a) spojuje datum a čas s daty takovým způsobem, aby byla přiměřeně zamezena možnost nezjistitelné změny dat;&lt;/div&gt;&lt;div&gt;b) je založeno na zdroji přesného času, který je spojen s &lt;a href="https://iate.europa.eu/entry/result/1604286/cs" target="_blank"&gt;koordinovaným světovým časem&lt;/a&gt;, a&lt;/div&gt;&lt;div&gt;c) je podepsáno s použitím &lt;a href="https://iate.europa.eu/entry/result/911152/cs" target="_blank"&gt;zaručeného elektronického podpisu&lt;/a&gt;, opatřeno &lt;a href="https://iate.europa.eu/entry/result/3546878/cs" target="_blank"&gt;zaručenou elektronickou pečetí&lt;/a&gt; &lt;a href="https://iate.europa.eu/entry/result/3599650/cs" target="_blank"&gt;kvalifikovaného poskytovatele služeb vytvářejících důvěru&lt;/a&gt; nebo označeno jinou rovnocennou metodou&lt;/div&gt;</t>
        </is>
      </c>
      <c r="N533" s="2" t="inlineStr">
        <is>
          <t>kvalificeret elektronisk tidsstempel</t>
        </is>
      </c>
      <c r="O533" s="2" t="inlineStr">
        <is>
          <t>3</t>
        </is>
      </c>
      <c r="P533" s="2" t="inlineStr">
        <is>
          <t/>
        </is>
      </c>
      <c r="Q533" t="inlineStr">
        <is>
          <t>&lt;a href="https://iate.europa.eu/entry/result/3599661/da" target="_blank"&gt;elektronisk tidsstempel&lt;/a&gt;, som:&lt;div&gt;&lt;div&gt;&lt;div&gt;&lt;div&gt;&lt;div&gt;a) forbinder dato og tidspunkt med data på en sådan måde, at det med rimelighed udelukker muligheden for at ændre dataene, uden at det opdages&lt;/div&gt;&lt;div&gt;b) bygger på en præcis tidskilde forbundet med &lt;a href="https://iate.europa.eu/entry/result/1604286/da" target="_blank"&gt;koordineret universaltid&lt;/a&gt;, og&lt;/div&gt;&lt;/div&gt;&lt;div&gt;c) er forsynet med den &lt;a href="https://iate.europa.eu/entry/result/3599650/da" target="_blank"&gt;kvalificerede tillidstjenesteudbyders&lt;/a&gt; &lt;a href="https://iate.europa.eu/entry/result/911152/da" target="_blank"&gt;avancerede elektroniske signatur&lt;/a&gt; eller forseglet med dennes &lt;a href="https://iate.europa.eu/entry/result/3546878/da" target="_blank"&gt;avancerede elektroniske segl&lt;/a&gt; eller med en anden tilsvarende metode&lt;/div&gt;&lt;/div&gt;&lt;/div&gt;&lt;/div&gt;</t>
        </is>
      </c>
      <c r="R533" s="2" t="inlineStr">
        <is>
          <t>qualifizierter elektronischer Zeitstempel</t>
        </is>
      </c>
      <c r="S533" s="2" t="inlineStr">
        <is>
          <t>3</t>
        </is>
      </c>
      <c r="T533" s="2" t="inlineStr">
        <is>
          <t/>
        </is>
      </c>
      <c r="U533" t="inlineStr">
        <is>
          <t/>
        </is>
      </c>
      <c r="V533" s="2" t="inlineStr">
        <is>
          <t>εγκεκριμένη ηλεκτρονική χρονοσφραγίδα</t>
        </is>
      </c>
      <c r="W533" s="2" t="inlineStr">
        <is>
          <t>3</t>
        </is>
      </c>
      <c r="X533" s="2" t="inlineStr">
        <is>
          <t/>
        </is>
      </c>
      <c r="Y533" t="inlineStr">
        <is>
          <t>&lt;a href="https://iate.europa.eu/entry/result/3599661/en-el" target="_blank"&gt;ηλεκτρονική χρονοσφραγίδα&lt;/a&gt; η οποία:&lt;div&gt;α) συνδέει την ημερομηνία και την ώρα με τα δεδομένα κατά τέτοιο τρόπο ώστε να αποκλείεται ευλόγως η δυνατότητα μη ανιχνεύσιμης τροποποίησης των δεδομένων·&lt;/div&gt;&lt;div&gt;β) βασίζεται σε χρονική πηγή ακριβείας συνδεδεμένη με τη &lt;a href="https://iate.europa.eu/entry/result/1604286/en-el" target="_blank"&gt;Συντονισμένη Παγκόσμια Ώρα&lt;/a&gt;· και&lt;/div&gt;&lt;div&gt;γ) φέρει &lt;a href="https://iate.europa.eu/entry/result/911152/en-el" target="_blank"&gt;προηγμένη ηλεκτρονική υπογραφή&lt;/a&gt; ή &lt;a href="https://iate.europa.eu/entry/result/3546878/en-el" target="_blank"&gt;προηγμένη ηλεκτρονική σφραγίδα&lt;/a&gt; του &lt;a href="https://iate.europa.eu/entry/result/3599650/en-el" target="_blank"&gt;εγκεκριμένου παρόχου υπηρεσιών εμπιστοσύνης&lt;/a&gt; ή έχει υπογραφεί με κάποια άλλη ανάλογη μέθοδο&lt;/div&gt;</t>
        </is>
      </c>
      <c r="Z533" s="2" t="inlineStr">
        <is>
          <t>qualified electronic time stamp</t>
        </is>
      </c>
      <c r="AA533" s="2" t="inlineStr">
        <is>
          <t>3</t>
        </is>
      </c>
      <c r="AB533" s="2" t="inlineStr">
        <is>
          <t/>
        </is>
      </c>
      <c r="AC533" t="inlineStr">
        <is>
          <t>&lt;a href="https://iate.europa.eu/entry/result/3599661/en" target="_blank"&gt;electronic time stamp &lt;/a&gt;which: &lt;div&gt;(a) binds the date and time to data in such a manner as to reasonably preclude the possibility of the data being changed undetectably; &lt;/div&gt;&lt;div&gt;(b) is based on an accurate time source linked to &lt;a href="https://iate.europa.eu/entry/result/1604286/en" target="_blank"&gt;Coordinated Universal Time&lt;/a&gt;; and &lt;/div&gt;&lt;div&gt;(c) is signed using an &lt;a href="https://iate.europa.eu/entry/result/911152/en" target="_blank"&gt;advanced electronic signature&lt;/a&gt; or sealed with an &lt;a href="https://iate.europa.eu/entry/result/3546878/en" target="_blank"&gt;advanced electronic seal&lt;/a&gt; of the &lt;a href="https://iate.europa.eu/entry/result/3599650/en" target="_blank"&gt;qualified trust service provider&lt;/a&gt;, or by some equivalent method&lt;br&gt;&lt;/div&gt;</t>
        </is>
      </c>
      <c r="AD533" s="2" t="inlineStr">
        <is>
          <t>sello cualificado de tiempo electrónico</t>
        </is>
      </c>
      <c r="AE533" s="2" t="inlineStr">
        <is>
          <t>3</t>
        </is>
      </c>
      <c r="AF533" s="2" t="inlineStr">
        <is>
          <t/>
        </is>
      </c>
      <c r="AG533" t="inlineStr">
        <is>
          <t>&lt;div&gt;&lt;a href="https://iate.europa.eu/entry/result/3599661/es" target="_blank"&gt;Sello de tiempo electrónico&lt;time datetime="29.6.2021"&gt; (29.6.2021)&lt;/time&gt;&lt;/a&gt;
 que cumple los siguientes requisitos:&lt;/div&gt;&lt;div&gt;a) vincular
la fecha y hora con los datos de forma que se elimine razonablemente la
posibilidad de modificar los datos sin que se detecte; &lt;br&gt;&lt;/div&gt;&lt;div&gt;b) basarse
en una fuente de información temporal vinculada al &lt;a href="https://iate.europa.eu/entry/result/1604286/es" target="_blank"&gt;Tiempo Universal Coordinado&lt;/a&gt;,
y &lt;br&gt;&lt;/div&gt;&lt;div&gt;c) haber sido firmada mediante el uso de una
&lt;a href="https://iate.europa.eu/entry/result/911152/es" target="_blank"&gt;firma electrónica avanzada &lt;/a&gt;o sellada con un sello electrónico avanzado del
&lt;a href="https://iate.europa.eu/entry/result/3599650/es" target="_blank"&gt;prestador cualificado de servicios&lt;/a&gt; de confianza o por cualquier método
equivalente.&lt;br&gt;&lt;/div&gt;</t>
        </is>
      </c>
      <c r="AH533" s="2" t="inlineStr">
        <is>
          <t>kvalifitseeritud e-ajatempel</t>
        </is>
      </c>
      <c r="AI533" s="2" t="inlineStr">
        <is>
          <t>3</t>
        </is>
      </c>
      <c r="AJ533" s="2" t="inlineStr">
        <is>
          <t/>
        </is>
      </c>
      <c r="AK533" t="inlineStr">
        <is>
          <t>&lt;i&gt;e-ajatempel&lt;/i&gt; &lt;a href="/entry/result/3599661/all" id="ENTRY_TO_ENTRY_CONVERTER" target="_blank"&gt;IATE:3599661&lt;/a&gt; , mis vastab järgmistele nõuetele:&lt;div&gt;a) see seob kuupäeva ja ajahetke andmetega sellisel viisil, mis mõistlikkuse piires välistab andmete tuvastamatu muutmise võimaluse;&lt;/div&gt;&lt;div&gt;b) see põhineb täpsel ajaallikal, mis on seotud koordineeritud maailmaajaga, ning&lt;/div&gt;&lt;div&gt;c) see on allkirjastatud kvalifitseeritud usaldusteenuse osutaja täiustatud e-allkirjaga või kinnitatud kvalifitseeritud usaldusteenuse osutaja täiustatud e-templiga või mõne muu samaväärse meetodi abil&lt;/div&gt;</t>
        </is>
      </c>
      <c r="AL533" s="2" t="inlineStr">
        <is>
          <t>hyväksytty sähköinen aikaleima</t>
        </is>
      </c>
      <c r="AM533" s="2" t="inlineStr">
        <is>
          <t>3</t>
        </is>
      </c>
      <c r="AN533" s="2" t="inlineStr">
        <is>
          <t/>
        </is>
      </c>
      <c r="AO533" t="inlineStr">
        <is>
          <t>sähköinen aikaleima, joka&lt;div&gt;a) sitoo tiedot päivään ja ajankohtaan niin, että voidaan kohtuudella sulkea pois mahdollisuus, että tietoja olisi muutettu huomaamatta;&lt;/div&gt;&lt;div&gt;b) perustuu virheettömään aikalähteeseen, joka on liitetty koordinoituun yleisaikaan; ja&lt;/div&gt;&lt;div&gt;c) on allekirjoitettu hyväksytyn luottamuspalvelujen tarjoajan kehittyneellä sähköisellä allekirjoituksella tai leimattu tämän kehittyneellä sähköisellä leimalla tai vastaavalla menetelmällä&lt;br&gt;&lt;/div&gt;</t>
        </is>
      </c>
      <c r="AP533" s="2" t="inlineStr">
        <is>
          <t>horodatage électronique qualifié</t>
        </is>
      </c>
      <c r="AQ533" s="2" t="inlineStr">
        <is>
          <t>3</t>
        </is>
      </c>
      <c r="AR533" s="2" t="inlineStr">
        <is>
          <t/>
        </is>
      </c>
      <c r="AS533" t="inlineStr">
        <is>
          <t>&lt;a href="https://iate.europa.eu/entry/result/3599661/fr" target="_blank"&gt;horodatage électronique&lt;/a&gt; qui:&lt;br&gt;a) lie la date et l’heure aux données de manière à raisonnablement 
exclure la possibilité de modification indétectable des données;&lt;br&gt;b) est fondé sur une horloge exacte liée au &lt;a href="https://iate.europa.eu/entry/result/1604286/fr" target="_blank"&gt;temps universel coordonné&lt;/a&gt;; et &lt;br&gt;c) est signé au moyen d’une &lt;a href="https://iate.europa.eu/entry/result/911152/fr" target="_blank"&gt;signature électronique avancée&lt;/a&gt; ou 
cacheté au moyen d’un &lt;a href="https://iate.europa.eu/entry/result/3546878/fr" target="_blank"&gt;cachet électronique avancé&lt;/a&gt; du &lt;a href="https://iate.europa.eu/entry/result/3599650/fr" target="_blank"&gt;prestataire de services de confiance qualifié&lt;/a&gt;, ou par une méthode équivalente</t>
        </is>
      </c>
      <c r="AT533" s="2" t="inlineStr">
        <is>
          <t>ríomhstampa ama cáilithe</t>
        </is>
      </c>
      <c r="AU533" s="2" t="inlineStr">
        <is>
          <t>3</t>
        </is>
      </c>
      <c r="AV533" s="2" t="inlineStr">
        <is>
          <t/>
        </is>
      </c>
      <c r="AW533" t="inlineStr">
        <is>
          <t>ríomhstampa a &lt;div&gt;(a) nascann sé an dáta agus an t-am le sonraí ar bhealach lena gcuirfear bac réasúnta ar aon fhéidearthacht go n-athrófaí na sonraí go dobhraite; &lt;/div&gt;&lt;div&gt; (b) tá sé bunaithe ar fhoinse chruinn ama atá nasctha le hAm Uilíoch Lárnach; agus &lt;/div&gt;&lt;div&gt;(c) sínítear é le ríomhshíniú ardleibhéil nó séalaítear é le ríomhshéala ardleibhéil an tsoláthraí cháilithe seirbhísí iontaoibhe, nó lena chothrom&lt;/div&gt;</t>
        </is>
      </c>
      <c r="AX533" s="2" t="inlineStr">
        <is>
          <t>kvalificirani elektronički vremenski žig</t>
        </is>
      </c>
      <c r="AY533" s="2" t="inlineStr">
        <is>
          <t>3</t>
        </is>
      </c>
      <c r="AZ533" s="2" t="inlineStr">
        <is>
          <t/>
        </is>
      </c>
      <c r="BA533" t="inlineStr">
        <is>
          <t/>
        </is>
      </c>
      <c r="BB533" s="2" t="inlineStr">
        <is>
          <t>minősített elektronikus időbélyegző</t>
        </is>
      </c>
      <c r="BC533" s="2" t="inlineStr">
        <is>
          <t>4</t>
        </is>
      </c>
      <c r="BD533" s="2" t="inlineStr">
        <is>
          <t/>
        </is>
      </c>
      <c r="BE533" t="inlineStr">
        <is>
          <t>olyan elektronikus időbélyegző, amely megfelel a 42. cikkben megállapított követelményeknek</t>
        </is>
      </c>
      <c r="BF533" s="2" t="inlineStr">
        <is>
          <t>validazione temporale elettronica qualificata</t>
        </is>
      </c>
      <c r="BG533" s="2" t="inlineStr">
        <is>
          <t>3</t>
        </is>
      </c>
      <c r="BH533" s="2" t="inlineStr">
        <is>
          <t/>
        </is>
      </c>
      <c r="BI533" t="inlineStr">
        <is>
          <t>validazione temporale elettronica che:&lt;br&gt;a) collega la data e l’ora ai dati in modo da escludere ragionevolmente la possibilità di modifiche non rilevabili dei dati;
&lt;br&gt;b) si basa su una fonte accurata di misurazione del tempo collegata al tempo universale coordinato; e
&lt;br&gt;c) è apposta mediante una firma elettronica avanzata o sigillata con un sigillo elettronico avanzato del prestatore di
servizi fiduciari qualificato o mediante un metodo equivalente</t>
        </is>
      </c>
      <c r="BJ533" s="2" t="inlineStr">
        <is>
          <t>kvalifikuota elektroninė laiko žyma</t>
        </is>
      </c>
      <c r="BK533" s="2" t="inlineStr">
        <is>
          <t>3</t>
        </is>
      </c>
      <c r="BL533" s="2" t="inlineStr">
        <is>
          <t/>
        </is>
      </c>
      <c r="BM533" t="inlineStr">
        <is>
          <t>elektroninė laiko žyma, kuri:&lt;div&gt;a) susieja datą ir laiką su duomenimis taip, kad pagrįstai neliktų galimybės nepastebimai pakeisti duomenų,&lt;/div&gt;&lt;div&gt;b) grindžiama tiksliu laiko šaltiniu, susietu su suderintuoju pasauliniu laiku, ir&lt;/div&gt;&lt;div&gt;c) pasirašyta naudojant kvalifikuoto patikimumo užtikrinimo paslaugų teikėjo pažangųjį elektroninį parašą arba patvirtinta jo pažangiuoju elektroniniu spaudu arba lygiaverčiu būdu&lt;br&gt;&lt;/div&gt;</t>
        </is>
      </c>
      <c r="BN533" s="2" t="inlineStr">
        <is>
          <t>kvalificēts elektroniskais laika zīmogs</t>
        </is>
      </c>
      <c r="BO533" s="2" t="inlineStr">
        <is>
          <t>3</t>
        </is>
      </c>
      <c r="BP533" s="2" t="inlineStr">
        <is>
          <t/>
        </is>
      </c>
      <c r="BQ533" t="inlineStr">
        <is>
          <t>&lt;a href="https://iate.europa.eu/entry/result/3599661/lv" target="_blank"&gt;elektroniskais laika zīmogs&lt;/a&gt;, kas atbilst šādām prasībām: &lt;div&gt;a) tas saista datumu un laiku ar datiem tādā veidā, lai samērīgi nepieļautu iespēju veikt datos neatklājamas izmaiņas; &lt;/div&gt;&lt;div&gt;b) tas ir balstīts uz precīzu laika avotu, kas ir sasaistīts ar universālo koordinēto laiku; un &lt;/div&gt;&lt;div&gt;c) tas ir parakstīts, izmantojot kvalificētā uzticamības pakalpojumu sniedzēja uzlabotu elektronisko parakstu, vai apzī?mogots ar uzlabotu elektronisko zīmogu vai izmantojot kādu līdzvērtīgu metodi &lt;/div&gt;</t>
        </is>
      </c>
      <c r="BR533" s="2" t="inlineStr">
        <is>
          <t>timbru tal-ħin elettroniku kwalifikat</t>
        </is>
      </c>
      <c r="BS533" s="2" t="inlineStr">
        <is>
          <t>3</t>
        </is>
      </c>
      <c r="BT533" s="2" t="inlineStr">
        <is>
          <t/>
        </is>
      </c>
      <c r="BU533" t="inlineStr">
        <is>
          <t>&lt;a href="https://iate.europa.eu/entry/slideshow/1625045341335/3599661/en" target="_blank"&gt;timbru tal-ħin elettroniku&lt;/a&gt; li: &lt;div&gt;(a) ikun jorbot id-data u l-ħin mad-&lt;i&gt;data &lt;/i&gt;b’tali mod li jipprekludi b’mod raġonevoli l-possibbiltà li d-&lt;i&gt;data &lt;/i&gt;tinbidel mingħajr ma dan jiġi skopert;&lt;/div&gt;&lt;div&gt;(b) ikun ibbażat fuq sors ta’ ħin preċiż marbut mal-Ħin Universali Kkoordinat; u&lt;/div&gt;&lt;div&gt;(c) ikun iffirmat bl-użu ta’ firma elettronika avvanzata jew issiġillati b’siġill elettroniku avvanzat tal-fornitur kwalifikat ta’ servizzi fiduċjarji, jew minn metodu ekwivalenti&lt;/div&gt;</t>
        </is>
      </c>
      <c r="BV533" s="2" t="inlineStr">
        <is>
          <t>gekwalificeerde elektronische tijdstempel</t>
        </is>
      </c>
      <c r="BW533" s="2" t="inlineStr">
        <is>
          <t>3</t>
        </is>
      </c>
      <c r="BX533" s="2" t="inlineStr">
        <is>
          <t/>
        </is>
      </c>
      <c r="BY533" t="inlineStr">
        <is>
          <t>elektronische tijdstempel die voldoet aan de volgende eisen:&lt;br&gt;a) de tijdstempel koppelt de datum en het tijdstip op zodanige wijze aan gegevens dat onmerkbare wijziging van de gegevens redelijkerwijs kan worden uitgesloten;&lt;br&gt;b) de stempel is gebaseerd op een nauwkeurige tijdsbron die aan de gecoördineerde universele tijd gekoppeld is; en&lt;br&gt;c) de stempel wordt ondertekend met behulp van een geavanceerde elektronische handtekening of verzegeld met een geavanceerd elektronisch zegel van de gekwalificeerde verlener van vertrouwensdiensten, of met behulp van een andere gelijkwaardige methode</t>
        </is>
      </c>
      <c r="BZ533" s="2" t="inlineStr">
        <is>
          <t>kwalifikowany elektroniczny znacznik czasu</t>
        </is>
      </c>
      <c r="CA533" s="2" t="inlineStr">
        <is>
          <t>3</t>
        </is>
      </c>
      <c r="CB533" s="2" t="inlineStr">
        <is>
          <t/>
        </is>
      </c>
      <c r="CC533" t="inlineStr">
        <is>
          <t>elektroniczny znacznik czasu spełniający następujące wymogi:&lt;div&gt;a) wiąże datę i czas z danymi tak, aby w wystarczający sposób wykluczyć możliwość niewykrywalnej zmiany danych;&lt;/div&gt;&lt;div&gt;b) oparty jest na precyzyjnym źródle czasu powiązanym z uniwersalnym czasem koordynowanym; oraz&lt;/div&gt;&lt;div&gt;c) jest podpisany przy użyciu zaawansowanego podpisu elektronicznego lub opatrzony zaawansowaną pieczęcią elektroniczną kwalifikowanego dostawcy usług zaufania lub w inny równoważny sposób&lt;/div&gt;</t>
        </is>
      </c>
      <c r="CD533" s="2" t="inlineStr">
        <is>
          <t>selo temporal qualificado</t>
        </is>
      </c>
      <c r="CE533" s="2" t="inlineStr">
        <is>
          <t>3</t>
        </is>
      </c>
      <c r="CF533" s="2" t="inlineStr">
        <is>
          <t/>
        </is>
      </c>
      <c r="CG533" t="inlineStr">
        <is>
          <t>Selo temporal que:&lt;br&gt;a) vincula a data e a hora aos dados de forma a tornar razoavelmente impossível a alteração dos dados de forma não detetável;&lt;br&gt;b) se baseia numa fonte horária precisa ligada à Hora Universal Coordenada; e&lt;br&gt;c) é assinado utilizando uma assinatura eletrónica avançada ou um selo eletrónico avançado do prestador qualificado de serviços de confiança, ou por outro método equivalente.</t>
        </is>
      </c>
      <c r="CH533" s="2" t="inlineStr">
        <is>
          <t>marcă temporală electronică calificată</t>
        </is>
      </c>
      <c r="CI533" s="2" t="inlineStr">
        <is>
          <t>3</t>
        </is>
      </c>
      <c r="CJ533" s="2" t="inlineStr">
        <is>
          <t/>
        </is>
      </c>
      <c r="CK533" t="inlineStr">
        <is>
          <t>&lt;div&gt;&lt;a href="https://iate.europa.eu/entry/result/3599661/ro" target="_blank"&gt;marcă temporală electronică&lt;/a&gt; ce:&lt;br&gt;&lt;/div&gt;&lt;div&gt;a) asigură o legătură între dată și oră și date astfel încât să 
excludă în mod rezonabil posibilitatea ca datele să fie schimbate fără 
ca acest lucru să fie detectat;&lt;/div&gt;&lt;div&gt;(b) se bazează pe o sursă de timp precisă, legată de ora universală coordonată și&lt;br&gt;&lt;/div&gt;&lt;div&gt;(c) este semnată utilizând o semnătură electronică avansată sau 
sigilată cu un sigiliu electronic avansat al prestatorului de servicii 
de încredere calificat sau printr-o metodă echivalentă&lt;br&gt;&lt;/div&gt;</t>
        </is>
      </c>
      <c r="CL533" s="2" t="inlineStr">
        <is>
          <t>kvalifikovaná elektronická časová pečiatka</t>
        </is>
      </c>
      <c r="CM533" s="2" t="inlineStr">
        <is>
          <t>3</t>
        </is>
      </c>
      <c r="CN533" s="2" t="inlineStr">
        <is>
          <t/>
        </is>
      </c>
      <c r="CO533" t="inlineStr">
        <is>
          <t>&lt;a href="https://iate.europa.eu/entry/slideshow/1635957619871/3599661/sk" target="_blank"&gt;elektronická časová pečiatka&lt;/a&gt;, ktorá:&lt;br&gt;a) spája dátum a čas s údajmi spôsobom, ktorý v rozumnej miere zamedzuje možnosť nezistiteľnej zmeny údajov;&lt;br&gt;b) je založená na presnom zdroji času prepojenom s &lt;a href="https://iate.europa.eu/entry/result/1604286/sk" target="_blank"&gt;koordinovaným svetovým časom&lt;/a&gt; a&lt;br&gt;c) je podpísaná &lt;a href="https://iate.europa.eu/entry/result/911152/sk" target="_blank"&gt;zdokonaleným elektronickým podpisom&lt;/a&gt; alebo zapečatená &lt;a href="https://iate.europa.eu/entry/result/3546878/sk" target="_blank"&gt;zdokonalenou elektronickou pečaťou&lt;/a&gt; &lt;a href="https://iate.europa.eu/entry/result/3599650/sk" target="_blank"&gt;kvalifikovaného poskytovateľa dôveryhodných služieb&lt;/a&gt; alebo rovnocennou metódou</t>
        </is>
      </c>
      <c r="CP533" s="2" t="inlineStr">
        <is>
          <t>kvalificirani elektronski časovni žig</t>
        </is>
      </c>
      <c r="CQ533" s="2" t="inlineStr">
        <is>
          <t>3</t>
        </is>
      </c>
      <c r="CR533" s="2" t="inlineStr">
        <is>
          <t/>
        </is>
      </c>
      <c r="CS533" t="inlineStr">
        <is>
          <t>&lt;a href="https://iate.europa.eu/entry/slideshow/1633945930117/3599661/sl" target="_blank"&gt;elektronski časovni žig&lt;/a&gt;, ki:&lt;div&gt;(a) datum in čas povezuje s podatki tako, da je mogoče razumno izključiti možnost spremembe podatkov, ne da bi bila ta sprememba zaznana;&lt;br&gt;&lt;/div&gt;&lt;div&gt;(b) temelji na točnem časovnem viru, povezanem z &lt;a href="https://iate.europa.eu/entry/result/1604286/sl" target="_blank"&gt;univerzalnim koordiniranim časom&lt;/a&gt;;&lt;br&gt;&lt;/div&gt;&lt;div&gt;(c) podpisan je z &lt;a href="https://iate.europa.eu/entry/result/911152/sl" target="_blank"&gt;naprednim elektronskim podpisom&lt;/a&gt; ali ožigosan z &lt;a href="https://iate.europa.eu/entry/result/3546878/sl" target="_blank"&gt;naprednim elektronskim žigom&lt;/a&gt; &lt;a href="https://iate.europa.eu/entry/result/3599650/sl" target="_blank"&gt;ponudnika kvalificiranih storitev zaupanja&lt;/a&gt; ali z drugo enakovredno metodo&lt;/div&gt;</t>
        </is>
      </c>
      <c r="CT533" s="2" t="inlineStr">
        <is>
          <t>kvalificerad elektronisk tidsstämpling</t>
        </is>
      </c>
      <c r="CU533" s="2" t="inlineStr">
        <is>
          <t>3</t>
        </is>
      </c>
      <c r="CV533" s="2" t="inlineStr">
        <is>
          <t/>
        </is>
      </c>
      <c r="CW533" t="inlineStr">
        <is>
          <t>&lt;a href="http://ttps://iate.europa.eu/entry/result/3599661" target="_blank"&gt;elektronisk tidsstämpling&lt;/a&gt; som&lt;div&gt;a) binder datumet och tiden till uppgifter så att möjligheten att uppgifterna ändras utan att det går att upptäcka rimligtvis kan uteslutas.&lt;br&gt;b) är grundad på en korrekt tidskälla som är kopplad till samordnad universaltid.&lt;br&gt;c) är undertecknad med hjälp av en avancerad elektronisk underskrift eller förseglad med en avancerad elektronisk stämpel från den kvalificerade tillhandahållaren av betrodda tjänster eller genom en likvärdig metod&lt;br&gt;&lt;/div&gt;</t>
        </is>
      </c>
    </row>
    <row r="534">
      <c r="A534" s="1" t="str">
        <f>HYPERLINK("https://iate.europa.eu/entry/result/3599661/all", "3599661")</f>
        <v>3599661</v>
      </c>
      <c r="B534" t="inlineStr">
        <is>
          <t>PRODUCTION, TECHNOLOGY AND RESEARCH</t>
        </is>
      </c>
      <c r="C534" t="inlineStr">
        <is>
          <t>PRODUCTION, TECHNOLOGY AND RESEARCH|technology and technical regulations|technology|digital technology</t>
        </is>
      </c>
      <c r="D534" t="inlineStr">
        <is>
          <t>yes</t>
        </is>
      </c>
      <c r="E534" t="inlineStr">
        <is>
          <t/>
        </is>
      </c>
      <c r="F534" s="2" t="inlineStr">
        <is>
          <t>електронен времеви печат</t>
        </is>
      </c>
      <c r="G534" s="2" t="inlineStr">
        <is>
          <t>3</t>
        </is>
      </c>
      <c r="H534" s="2" t="inlineStr">
        <is>
          <t/>
        </is>
      </c>
      <c r="I534" t="inlineStr">
        <is>
          <t/>
        </is>
      </c>
      <c r="J534" s="2" t="inlineStr">
        <is>
          <t>elektronické časové razítko</t>
        </is>
      </c>
      <c r="K534" s="2" t="inlineStr">
        <is>
          <t>3</t>
        </is>
      </c>
      <c r="L534" s="2" t="inlineStr">
        <is>
          <t/>
        </is>
      </c>
      <c r="M534" t="inlineStr">
        <is>
          <t>data v elektronické podobě, která spojují jiná data v elektronické podobě s určitým okamžikem a prokazují, že tato jiná data v daném okamžiku existovala</t>
        </is>
      </c>
      <c r="N534" s="2" t="inlineStr">
        <is>
          <t>elektronisk tidsstempel</t>
        </is>
      </c>
      <c r="O534" s="2" t="inlineStr">
        <is>
          <t>3</t>
        </is>
      </c>
      <c r="P534" s="2" t="inlineStr">
        <is>
          <t/>
        </is>
      </c>
      <c r="Q534" t="inlineStr">
        <is>
          <t>data i elektronisk form, der forbinder andre data i elektronisk form med et bestemt tidspunkt og udgør bevis for, at disse andre data eksisterede på det pågældende tidspunkt</t>
        </is>
      </c>
      <c r="R534" s="2" t="inlineStr">
        <is>
          <t>elektronischer Zeitstempel</t>
        </is>
      </c>
      <c r="S534" s="2" t="inlineStr">
        <is>
          <t>3</t>
        </is>
      </c>
      <c r="T534" s="2" t="inlineStr">
        <is>
          <t/>
        </is>
      </c>
      <c r="U534" t="inlineStr">
        <is>
          <t>Daten in elektronischer Form, die andere Daten in elektronischer Form mit einem bestimmten Zeitpunkt verknüpfen und dadurch den Nachweis erbringen, dass diese anderen Daten zu diesem Zeitpunkt vorhanden waren</t>
        </is>
      </c>
      <c r="V534" s="2" t="inlineStr">
        <is>
          <t>ηλεκτρονική χρονοσφραγίδα</t>
        </is>
      </c>
      <c r="W534" s="2" t="inlineStr">
        <is>
          <t>3</t>
        </is>
      </c>
      <c r="X534" s="2" t="inlineStr">
        <is>
          <t/>
        </is>
      </c>
      <c r="Y534" t="inlineStr">
        <is>
          <t>δεδομένα σε ηλεκτρονική μορφή τα οποία συνδέουν άλλα δεδομένα σε ηλεκτρονική μορφή με ένα συγκεκριμένο χρονικό σημείο, τεκμηριώνοντας ότι τα εν λόγω δεδομένα υπήρχαν κατά το χρονικό σημείο εκείνο</t>
        </is>
      </c>
      <c r="Z534" s="2" t="inlineStr">
        <is>
          <t>electronic time stamp</t>
        </is>
      </c>
      <c r="AA534" s="2" t="inlineStr">
        <is>
          <t>3</t>
        </is>
      </c>
      <c r="AB534" s="2" t="inlineStr">
        <is>
          <t/>
        </is>
      </c>
      <c r="AC534" t="inlineStr">
        <is>
          <t>data in electronic form which binds other data in electronic form to a particular time establishing evidence that the latter data existed at that time</t>
        </is>
      </c>
      <c r="AD534" s="2" t="inlineStr">
        <is>
          <t>sello de tiempo electrónico</t>
        </is>
      </c>
      <c r="AE534" s="2" t="inlineStr">
        <is>
          <t>3</t>
        </is>
      </c>
      <c r="AF534" s="2" t="inlineStr">
        <is>
          <t/>
        </is>
      </c>
      <c r="AG534" t="inlineStr">
        <is>
          <t>Datos en formato electrónico que vinculan 
otros datos en formato electrónico con un instante concreto, aportando 
la prueba de que estos últimos datos existían en ese instante.</t>
        </is>
      </c>
      <c r="AH534" s="2" t="inlineStr">
        <is>
          <t>e-ajatempel|
elektrooniline ajatempel</t>
        </is>
      </c>
      <c r="AI534" s="2" t="inlineStr">
        <is>
          <t>3|
3</t>
        </is>
      </c>
      <c r="AJ534" s="2" t="inlineStr">
        <is>
          <t xml:space="preserve">|
</t>
        </is>
      </c>
      <c r="AK534" t="inlineStr">
        <is>
          <t>elektroonilised andmed, mis seovad muud elektroonilised andmed kindla ajahetkega ja tõendavad, et viimatinimetatud andmed olid sel ajahetkel olemas</t>
        </is>
      </c>
      <c r="AL534" s="2" t="inlineStr">
        <is>
          <t>sähköinen aikaleima</t>
        </is>
      </c>
      <c r="AM534" s="2" t="inlineStr">
        <is>
          <t>3</t>
        </is>
      </c>
      <c r="AN534" s="2" t="inlineStr">
        <is>
          <t/>
        </is>
      </c>
      <c r="AO534" t="inlineStr">
        <is>
          <t>sähköisessä muodossa olevat tiedot, jotka sitovat muut sähköisessä muodossa olevat tiedot tiettyyn ajankohtaan ja muodostavat todisteen viimeksi mainittujen tietojen olemassaolosta kyseisenä ajankohtana</t>
        </is>
      </c>
      <c r="AP534" s="2" t="inlineStr">
        <is>
          <t>horodatage électronique</t>
        </is>
      </c>
      <c r="AQ534" s="2" t="inlineStr">
        <is>
          <t>3</t>
        </is>
      </c>
      <c r="AR534" s="2" t="inlineStr">
        <is>
          <t/>
        </is>
      </c>
      <c r="AS534" t="inlineStr">
        <is>
          <t>données sous forme électronique qui 
associent d’autres données sous forme électronique à un instant 
particulier et établissent la preuve que ces dernières données 
existaient à cet instant</t>
        </is>
      </c>
      <c r="AT534" s="2" t="inlineStr">
        <is>
          <t>ríomhstampa ama</t>
        </is>
      </c>
      <c r="AU534" s="2" t="inlineStr">
        <is>
          <t>3</t>
        </is>
      </c>
      <c r="AV534" s="2" t="inlineStr">
        <is>
          <t/>
        </is>
      </c>
      <c r="AW534" t="inlineStr">
        <is>
          <t>sonraí i bhfoirm leictreonach a cheanglaíonn shonraí eile i bhfoirm leictreonach d’am ar leith, agus a shuíonn trína bhíthin sin fianaise go raibh na sonraí eile sin ann ag an am sin</t>
        </is>
      </c>
      <c r="AX534" s="2" t="inlineStr">
        <is>
          <t>elektronički vremenski žig</t>
        </is>
      </c>
      <c r="AY534" s="2" t="inlineStr">
        <is>
          <t>3</t>
        </is>
      </c>
      <c r="AZ534" s="2" t="inlineStr">
        <is>
          <t/>
        </is>
      </c>
      <c r="BA534" t="inlineStr">
        <is>
          <t>podaci u elektroničkom obliku koji povezuju druge podatke u elektroničkom obliku s određenim vremenom i na taj način dokazuju da su ti podaci postojali u to vrijeme</t>
        </is>
      </c>
      <c r="BB534" s="2" t="inlineStr">
        <is>
          <t>elektronikus időbélyegző</t>
        </is>
      </c>
      <c r="BC534" s="2" t="inlineStr">
        <is>
          <t>4</t>
        </is>
      </c>
      <c r="BD534" s="2" t="inlineStr">
        <is>
          <t/>
        </is>
      </c>
      <c r="BE534" t="inlineStr">
        <is>
          <t>olyan elektronikus adatok, amelyek más elektronikus adatokat egy adott 
időponthoz kötnek, amivel igazolják, hogy utóbbi adatok léteztek az 
adott időpontban</t>
        </is>
      </c>
      <c r="BF534" s="2" t="inlineStr">
        <is>
          <t>validazione temporale elettronica</t>
        </is>
      </c>
      <c r="BG534" s="2" t="inlineStr">
        <is>
          <t>3</t>
        </is>
      </c>
      <c r="BH534" s="2" t="inlineStr">
        <is>
          <t/>
        </is>
      </c>
      <c r="BI534" t="inlineStr">
        <is>
          <t>dati in forma elettronica che collegano altri dati in forma elettronica a una particolare ora e data, così da provare che questi ultimi esistevano in quel momento</t>
        </is>
      </c>
      <c r="BJ534" s="2" t="inlineStr">
        <is>
          <t>elektroninė laiko žyma</t>
        </is>
      </c>
      <c r="BK534" s="2" t="inlineStr">
        <is>
          <t>3</t>
        </is>
      </c>
      <c r="BL534" s="2" t="inlineStr">
        <is>
          <t/>
        </is>
      </c>
      <c r="BM534" t="inlineStr">
        <is>
          <t>elektroniniai duomenys, kuriais kiti elektroniniai duomenys susiejami su tam tikru laiku ir taip sukuriamas įrodymas, kad pastarieji egzistavo tuo metu</t>
        </is>
      </c>
      <c r="BN534" s="2" t="inlineStr">
        <is>
          <t>elektroniskais laika zīmogs</t>
        </is>
      </c>
      <c r="BO534" s="2" t="inlineStr">
        <is>
          <t>3</t>
        </is>
      </c>
      <c r="BP534" s="2" t="inlineStr">
        <is>
          <t/>
        </is>
      </c>
      <c r="BQ534" t="inlineStr">
        <is>
          <t>elektroniski dati, kas saista citus elektroniskos datus ar konkrētu laiku, apstiprinot šo pēdējo esamību minētajā laikā</t>
        </is>
      </c>
      <c r="BR534" s="2" t="inlineStr">
        <is>
          <t>timbru tal-ħin elettroniku</t>
        </is>
      </c>
      <c r="BS534" s="2" t="inlineStr">
        <is>
          <t>3</t>
        </is>
      </c>
      <c r="BT534" s="2" t="inlineStr">
        <is>
          <t/>
        </is>
      </c>
      <c r="BU534" t="inlineStr">
        <is>
          <t>&lt;i&gt;data &lt;/i&gt;fil-forma elettronika li torbot &lt;i&gt;data &lt;/i&gt;oħra f’forma elettronika ma’ ħin partikolari u b’hekk tiġi stabbilita evidenza li din tal-aħħar kienet teżisti f’dak il-ħin</t>
        </is>
      </c>
      <c r="BV534" s="2" t="inlineStr">
        <is>
          <t>elektronische tijdstempel</t>
        </is>
      </c>
      <c r="BW534" s="2" t="inlineStr">
        <is>
          <t>3</t>
        </is>
      </c>
      <c r="BX534" s="2" t="inlineStr">
        <is>
          <t/>
        </is>
      </c>
      <c r="BY534" t="inlineStr">
        <is>
          <t>gegevens in elektronische vorm die andere gegevens in elektronische vorm verbinden aan een bepaald tijdstip en die bewijzen dat die laatstgenoemde gegevens op dat tijdstip bestonden</t>
        </is>
      </c>
      <c r="BZ534" s="2" t="inlineStr">
        <is>
          <t>elektroniczny znacznik czasu</t>
        </is>
      </c>
      <c r="CA534" s="2" t="inlineStr">
        <is>
          <t>3</t>
        </is>
      </c>
      <c r="CB534" s="2" t="inlineStr">
        <is>
          <t/>
        </is>
      </c>
      <c r="CC534" t="inlineStr">
        <is>
          <t>dane w postaci elektronicznej, które wiążą inne dane w postaci elektronicznej z określonym czasem, stanowiąc dowód na to, że te inne dane istniały w danym czasie</t>
        </is>
      </c>
      <c r="CD534" s="2" t="inlineStr">
        <is>
          <t>selo temporal|
selo temporal eletrónico</t>
        </is>
      </c>
      <c r="CE534" s="2" t="inlineStr">
        <is>
          <t>3|
3</t>
        </is>
      </c>
      <c r="CF534" s="2" t="inlineStr">
        <is>
          <t xml:space="preserve">|
</t>
        </is>
      </c>
      <c r="CG534" t="inlineStr">
        <is>
          <t>Dados em formato eletrónico que vinculam outros dados em formato eletrónico a uma hora específica, criando uma prova de que esses outros dados existiam nesse momento.</t>
        </is>
      </c>
      <c r="CH534" s="2" t="inlineStr">
        <is>
          <t>marcă temporală electronică</t>
        </is>
      </c>
      <c r="CI534" s="2" t="inlineStr">
        <is>
          <t>3</t>
        </is>
      </c>
      <c r="CJ534" s="2" t="inlineStr">
        <is>
          <t/>
        </is>
      </c>
      <c r="CK534" t="inlineStr">
        <is>
          <t>date în format electronic care leagă alte date în format electronic de 
un anumit moment, stabilind dovezi că acestea din urmă au existat la 
acel moment</t>
        </is>
      </c>
      <c r="CL534" s="2" t="inlineStr">
        <is>
          <t>elektronická časová pečiatka</t>
        </is>
      </c>
      <c r="CM534" s="2" t="inlineStr">
        <is>
          <t>3</t>
        </is>
      </c>
      <c r="CN534" s="2" t="inlineStr">
        <is>
          <t/>
        </is>
      </c>
      <c r="CO534" t="inlineStr">
        <is>
          <t>údaje v elektronickej forme, ktoré viažu iné údaje v elektronickej forme s konkrétnym časom, čím tvoria dôkaz o existencii týchto iných údajov v danom čase</t>
        </is>
      </c>
      <c r="CP534" s="2" t="inlineStr">
        <is>
          <t>elektronski časovni žig</t>
        </is>
      </c>
      <c r="CQ534" s="2" t="inlineStr">
        <is>
          <t>3</t>
        </is>
      </c>
      <c r="CR534" s="2" t="inlineStr">
        <is>
          <t/>
        </is>
      </c>
      <c r="CS534" t="inlineStr">
        <is>
          <t>podatki v elektronski obliki, ki druge podatke v elektronski obliki povezujejo z določenim trenutkom in tako zagotavljajo dokaz, da so slednji podatki v tistem trenutku obstajali</t>
        </is>
      </c>
      <c r="CT534" s="2" t="inlineStr">
        <is>
          <t>elektronisk tidsstämpling</t>
        </is>
      </c>
      <c r="CU534" s="2" t="inlineStr">
        <is>
          <t>3</t>
        </is>
      </c>
      <c r="CV534" s="2" t="inlineStr">
        <is>
          <t/>
        </is>
      </c>
      <c r="CW534" t="inlineStr">
        <is>
          <t>uppgifter i elektronisk form som binder andra uppgifter i elektronisk form till en viss tidpunkt och därmed utgör bevis för att de senare uppgifterna existerade vid den tidpunkten</t>
        </is>
      </c>
    </row>
    <row r="535">
      <c r="A535" s="1" t="str">
        <f>HYPERLINK("https://iate.europa.eu/entry/result/3579717/all", "3579717")</f>
        <v>3579717</v>
      </c>
      <c r="B535" t="inlineStr">
        <is>
          <t>INTERNATIONAL RELATIONS;EDUCATION AND COMMUNICATIONS</t>
        </is>
      </c>
      <c r="C535" t="inlineStr">
        <is>
          <t>INTERNATIONAL RELATIONS|international balance|international security;INTERNATIONAL RELATIONS|international balance|international conflict|war|asymmetric warfare|information warfare;EDUCATION AND COMMUNICATIONS|information technology and data processing|computer system|information security;EDUCATION AND COMMUNICATIONS|information technology and data processing</t>
        </is>
      </c>
      <c r="D535" t="inlineStr">
        <is>
          <t>yes</t>
        </is>
      </c>
      <c r="E535" t="inlineStr">
        <is>
          <t/>
        </is>
      </c>
      <c r="F535" s="2" t="inlineStr">
        <is>
          <t>заплаха за киберсигурността</t>
        </is>
      </c>
      <c r="G535" s="2" t="inlineStr">
        <is>
          <t>3</t>
        </is>
      </c>
      <c r="H535" s="2" t="inlineStr">
        <is>
          <t/>
        </is>
      </c>
      <c r="I535" t="inlineStr">
        <is>
          <t/>
        </is>
      </c>
      <c r="J535" s="2" t="inlineStr">
        <is>
          <t>hrozba související s kybernetickou bezpečností</t>
        </is>
      </c>
      <c r="K535" s="2" t="inlineStr">
        <is>
          <t>2</t>
        </is>
      </c>
      <c r="L535" s="2" t="inlineStr">
        <is>
          <t/>
        </is>
      </c>
      <c r="M535" t="inlineStr">
        <is>
          <t>běžné kybernetické hrozby pro systémy a data a kybernetické hrozby v širším smyslu, jako je šíření falešných zpráv nebo zpřístupnění informací, na základě kterých lze identifikovat určitou osobu</t>
        </is>
      </c>
      <c r="N535" s="2" t="inlineStr">
        <is>
          <t>digital trussel|
cyberrelateret trussel</t>
        </is>
      </c>
      <c r="O535" s="2" t="inlineStr">
        <is>
          <t>3|
3</t>
        </is>
      </c>
      <c r="P535" s="2" t="inlineStr">
        <is>
          <t xml:space="preserve">|
</t>
        </is>
      </c>
      <c r="Q535" t="inlineStr">
        <is>
          <t>enhver form for trussel mod systemer og data, som er direkte forbundet med informations- og kommunikationsteknologi</t>
        </is>
      </c>
      <c r="R535" s="2" t="inlineStr">
        <is>
          <t>Cyberbedrohung</t>
        </is>
      </c>
      <c r="S535" s="2" t="inlineStr">
        <is>
          <t>2</t>
        </is>
      </c>
      <c r="T535" s="2" t="inlineStr">
        <is>
          <t/>
        </is>
      </c>
      <c r="U535" t="inlineStr">
        <is>
          <t>klassische Cyberbedrohungen &lt;a href="/entry/result/2213475/all" id="ENTRY_TO_ENTRY_CONVERTER" target="_blank"&gt;IATE:2213475&lt;/a&gt; im Sinne von Cyberangriffen &lt;a href="/entry/result/919510/all" id="ENTRY_TO_ENTRY_CONVERTER" target="_blank"&gt;IATE:919510&lt;/a&gt; gegen IT-Systeme, aber auch durch den Cyberspace &lt;a href="/entry/result/897005/all" id="ENTRY_TO_ENTRY_CONVERTER" target="_blank"&gt;IATE:897005&lt;/a&gt; ermöglichte Bedrohungen allgemein</t>
        </is>
      </c>
      <c r="V535" s="2" t="inlineStr">
        <is>
          <t>απειλή που συνδέεται με τον κυβερνοχώρο</t>
        </is>
      </c>
      <c r="W535" s="2" t="inlineStr">
        <is>
          <t>3</t>
        </is>
      </c>
      <c r="X535" s="2" t="inlineStr">
        <is>
          <t/>
        </is>
      </c>
      <c r="Y535" t="inlineStr">
        <is>
          <t>απειλές προς συστήματα και δεδομένα (απειλές επίθεσης σε συστήματα πληροφοριών, άρνησης υπηρεσίας κ.λπ.) και γενικότερες απειλές, όπως η διάδοση ψευδών ειδήσεων ή κοινοποίηση προσωπικά ταυτοποιήσιμων πληροφοριών.</t>
        </is>
      </c>
      <c r="Z535" s="2" t="inlineStr">
        <is>
          <t>threat relating to cybersecurity|
cyber-related threat|
cybersecurity-related threat</t>
        </is>
      </c>
      <c r="AA535" s="2" t="inlineStr">
        <is>
          <t>3|
3|
3</t>
        </is>
      </c>
      <c r="AB535" s="2" t="inlineStr">
        <is>
          <t xml:space="preserve">|
|
</t>
        </is>
      </c>
      <c r="AC535" t="inlineStr">
        <is>
          <t>classic cyber threats to systems and data (cyber-dependent threats, e.g. threats of attacks against information systems, of denial of service, ransomware or malware attacks) and broader cyber-enabled threats, such as the dissemination of fake news or the disclosure of personally identifiable information</t>
        </is>
      </c>
      <c r="AD535" s="2" t="inlineStr">
        <is>
          <t>amenaza para la ciberseguridad</t>
        </is>
      </c>
      <c r="AE535" s="2" t="inlineStr">
        <is>
          <t>3</t>
        </is>
      </c>
      <c r="AF535" s="2" t="inlineStr">
        <is>
          <t/>
        </is>
      </c>
      <c r="AG535" t="inlineStr">
        <is>
          <t>Acción que aprovecha una vulnerabilidad para atentar contra la seguridad de un sistema de información y que puede tener un potencial efecto negativo sobre algún elemento del sistema. Pueden ser ciberamenazas [ &lt;a href="/entry/result/2213475/all" id="ENTRY_TO_ENTRY_CONVERTER" target="_blank"&gt;IATE:2213475&lt;/a&gt; ] o, en un sentido más amplio, ataques (fraude, robo de datos...), sucesos físicos (incendios, inundaciones...) o negligencias (mal manejo de contraseñas, no usar cifrado...).</t>
        </is>
      </c>
      <c r="AH535" s="2" t="inlineStr">
        <is>
          <t>küberturvalisusega seotud oht|
küberoht</t>
        </is>
      </c>
      <c r="AI535" s="2" t="inlineStr">
        <is>
          <t>2|
2</t>
        </is>
      </c>
      <c r="AJ535" s="2" t="inlineStr">
        <is>
          <t xml:space="preserve">|
</t>
        </is>
      </c>
      <c r="AK535" t="inlineStr">
        <is>
          <t>klassikalised küberohud süsteemidele ja andmetele ning laiemad küberohud, nagu 
&lt;i&gt;võltsuudiste &lt;/i&gt;&lt;a href="/entry/result/3572432/all" id="ENTRY_TO_ENTRY_CONVERTER" target="_blank"&gt;IATE:3572432&lt;/a&gt; levitamine või isiku tuvastamist võimaldava teabe avalikustamine</t>
        </is>
      </c>
      <c r="AL535" s="2" t="inlineStr">
        <is>
          <t>kyberturvallisuuteen liittyvä uhka</t>
        </is>
      </c>
      <c r="AM535" s="2" t="inlineStr">
        <is>
          <t>3</t>
        </is>
      </c>
      <c r="AN535" s="2" t="inlineStr">
        <is>
          <t/>
        </is>
      </c>
      <c r="AO535" t="inlineStr">
        <is>
          <t/>
        </is>
      </c>
      <c r="AP535" s="2" t="inlineStr">
        <is>
          <t>menace liée au numérique</t>
        </is>
      </c>
      <c r="AQ535" s="2" t="inlineStr">
        <is>
          <t>3</t>
        </is>
      </c>
      <c r="AR535" s="2" t="inlineStr">
        <is>
          <t/>
        </is>
      </c>
      <c r="AS535" t="inlineStr">
        <is>
          <t>menaces qui sont directement liées aux technologies de l'information et de la communication, dans lesquelles l'informatique est l'objet même de la menace (piratage, par exemple), et menaces qui sont liées ou facilitées par les technologies de l'information et de la communication et pour lesquelles l'informatique n'est qu'un moyen (diffusion d'injures de toute nature ou de fausses informations via les forums, les réseaux sociaux, etc., formes traditionnelles de criminalité facilitées par les technologies de l'information et de la communication comme la fraude ou l'escroquerie)</t>
        </is>
      </c>
      <c r="AT535" s="2" t="inlineStr">
        <is>
          <t>bagairt a bhaineann leis an gcibearshlándáil</t>
        </is>
      </c>
      <c r="AU535" s="2" t="inlineStr">
        <is>
          <t>3</t>
        </is>
      </c>
      <c r="AV535" s="2" t="inlineStr">
        <is>
          <t/>
        </is>
      </c>
      <c r="AW535" t="inlineStr">
        <is>
          <t/>
        </is>
      </c>
      <c r="AX535" s="2" t="inlineStr">
        <is>
          <t>prijetnja povezana sa kibersigurnošću</t>
        </is>
      </c>
      <c r="AY535" s="2" t="inlineStr">
        <is>
          <t>3</t>
        </is>
      </c>
      <c r="AZ535" s="2" t="inlineStr">
        <is>
          <t/>
        </is>
      </c>
      <c r="BA535" t="inlineStr">
        <is>
          <t/>
        </is>
      </c>
      <c r="BB535" s="2" t="inlineStr">
        <is>
          <t>a kibertérben megjelenő fenyegetés</t>
        </is>
      </c>
      <c r="BC535" s="2" t="inlineStr">
        <is>
          <t>3</t>
        </is>
      </c>
      <c r="BD535" s="2" t="inlineStr">
        <is>
          <t/>
        </is>
      </c>
      <c r="BE535" t="inlineStr">
        <is>
          <t>a hagyományos &lt;i&gt;kiberfenyegetések &lt;/i&gt;[ &lt;a href="/entry/result/2213475/all" id="ENTRY_TO_ENTRY_CONVERTER" target="_blank"&gt;IATE:2213475&lt;/a&gt; ] és a kibertér által lehetővé tett egyéb cselekmények - pl. álhírek terjesztése, nem publikus információk nyilvánosságra hozatala - összefoglaló neve</t>
        </is>
      </c>
      <c r="BF535" s="2" t="inlineStr">
        <is>
          <t>minaccia informatica|
minaccia relativa alla cibersicurezza</t>
        </is>
      </c>
      <c r="BG535" s="2" t="inlineStr">
        <is>
          <t>2|
2</t>
        </is>
      </c>
      <c r="BH535" s="2" t="inlineStr">
        <is>
          <t xml:space="preserve">|
</t>
        </is>
      </c>
      <c r="BI535" t="inlineStr">
        <is>
          <t>minacce legate direttamente alle tecnologie dell'informazione e della comunicazione nel momento in cui l'informatica è l'oggetto stesso della minaccia (ad. esempio: pirateria informatica, minacce di attacchi nei confronti di sistemi informatici, attacchi ransomware o malware) e minacce che sono legate o facilitate dalle tecnologie dell'informazione e della comunicazione, per le quali l'informatica è soltanto un mezzo e uno strumento (diffamazione e diffusione di notizie false attraverso forum, reti sociali ecc., forme tradizionali di criminalità rese possibili dalle TIC come la frode o la truffa)</t>
        </is>
      </c>
      <c r="BJ535" s="2" t="inlineStr">
        <is>
          <t>su kibernetine veikla susijusi grėsmė</t>
        </is>
      </c>
      <c r="BK535" s="2" t="inlineStr">
        <is>
          <t>3</t>
        </is>
      </c>
      <c r="BL535" s="2" t="inlineStr">
        <is>
          <t/>
        </is>
      </c>
      <c r="BM535" t="inlineStr">
        <is>
          <t>klasikinės kibernetinės grėsmės sistemoms ir duomenims (grėsmės informacinėms sistemoms arba išpuoliai prieš jas, paslaugos trikdymas, išpirkos reikalavimo arba kenkimo išpuoliai) ir platesnio pobūdžio su kibernetine veikla susijusios grėsmės (melagingų naujienų skleidimas arba neteisėtas asmeninės informacijos atskleidimas)</t>
        </is>
      </c>
      <c r="BN535" s="2" t="inlineStr">
        <is>
          <t>ar kiberdrošību saistīti draudi</t>
        </is>
      </c>
      <c r="BO535" s="2" t="inlineStr">
        <is>
          <t>2</t>
        </is>
      </c>
      <c r="BP535" s="2" t="inlineStr">
        <is>
          <t/>
        </is>
      </c>
      <c r="BQ535" t="inlineStr">
        <is>
          <t>&lt;div&gt; 
 &lt;div&gt; 
 &lt;div&gt; 
 &lt;div&gt; 
 &lt;div&gt; 
 &lt;div&gt;
 klasiski kiberdraudi sistēmām un datiem (tikai kibertelpā iespējami draudi, piemēram, uzbrukumi informācijas sistēmām, pakalpojuma atteikuma, izspiedējprogrammatūras, ļaunprogrammatūras uzbrukumi) un plašāki kiberdraudi, piemēram, viltotu ziņu izplatīšana vai personu identificējošas informācijas atklāšana&lt;/div&gt;&lt;/div&gt;&lt;/div&gt;&lt;/div&gt;&lt;/div&gt;&lt;/div&gt;</t>
        </is>
      </c>
      <c r="BR535" s="2" t="inlineStr">
        <is>
          <t>theddida relatata maċ-ċibersigurtà</t>
        </is>
      </c>
      <c r="BS535" s="2" t="inlineStr">
        <is>
          <t>3</t>
        </is>
      </c>
      <c r="BT535" s="2" t="inlineStr">
        <is>
          <t/>
        </is>
      </c>
      <c r="BU535" t="inlineStr">
        <is>
          <t>theddid ċibernetiku klassiku għal sistemi u data (eż. theddid ta' attakki kontra sistemi ta' informazzjoni, ta' ċaħda tas-servizzi, programm ta' riskatt jew attakki ta' malware) u theddid ċibernetiku aktar wiesa', bħat-tixrid ta' aħbarijiet foloz jew l-iżvelar ta' informazzjoni identifikabbli personalment</t>
        </is>
      </c>
      <c r="BV535" t="inlineStr">
        <is>
          <t/>
        </is>
      </c>
      <c r="BW535" t="inlineStr">
        <is>
          <t/>
        </is>
      </c>
      <c r="BX535" t="inlineStr">
        <is>
          <t/>
        </is>
      </c>
      <c r="BY535" t="inlineStr">
        <is>
          <t/>
        </is>
      </c>
      <c r="BZ535" s="2" t="inlineStr">
        <is>
          <t>zagrożenie internetowe|
zagrożenie dla cyberbezpieczeństwa</t>
        </is>
      </c>
      <c r="CA535" s="2" t="inlineStr">
        <is>
          <t>3|
3</t>
        </is>
      </c>
      <c r="CB535" s="2" t="inlineStr">
        <is>
          <t xml:space="preserve">|
</t>
        </is>
      </c>
      <c r="CC535" t="inlineStr">
        <is>
          <t/>
        </is>
      </c>
      <c r="CD535" s="2" t="inlineStr">
        <is>
          <t>ameaça relacionada com o ciberespaço</t>
        </is>
      </c>
      <c r="CE535" s="2" t="inlineStr">
        <is>
          <t>2</t>
        </is>
      </c>
      <c r="CF535" s="2" t="inlineStr">
        <is>
          <t/>
        </is>
      </c>
      <c r="CG535" t="inlineStr">
        <is>
          <t>&lt;strong&gt;Ciberameaça&lt;/strong&gt; [ &lt;a href="/entry/result/2213475/all" id="ENTRY_TO_ENTRY_CONVERTER" target="_blank"&gt;IATE:2213475&lt;/a&gt; ] clássica, diretamente ligada às tecnologias da informação e da comunicação, em que o próprio alvo da ameaça são os sistemas informáticos (como as ameaças de 
&lt;strong&gt;negação de serviço&lt;/strong&gt; [ &lt;a href="/entry/result/899307/all" id="ENTRY_TO_ENTRY_CONVERTER" target="_blank"&gt;IATE:899307&lt;/a&gt; ] ou de ataques por 
&lt;strong&gt;programas sequestradores&lt;/strong&gt; [ &lt;a href="/entry/result/3503685/all" id="ENTRY_TO_ENTRY_CONVERTER" target="_blank"&gt;IATE:3503685&lt;/a&gt; ] ou por 
&lt;strong&gt; programas maliciosos&lt;/strong&gt; [ &lt;a href="/entry/result/922349/all" id="ENTRY_TO_ENTRY_CONVERTER" target="_blank"&gt;IATE:922349&lt;/a&gt; ]), ou ameaça mais lata, ligada a formas tradicionais de criminalidade, facilitada pelo ciberespaço (como a fraude, a burla, ou a disseminação de notícias falsas).</t>
        </is>
      </c>
      <c r="CH535" s="2" t="inlineStr">
        <is>
          <t>amenințare legată de spațiul cibernetic|
ameninţare legată de securitatea cibernetică</t>
        </is>
      </c>
      <c r="CI535" s="2" t="inlineStr">
        <is>
          <t>3|
3</t>
        </is>
      </c>
      <c r="CJ535" s="2" t="inlineStr">
        <is>
          <t xml:space="preserve">|
</t>
        </is>
      </c>
      <c r="CK535" t="inlineStr">
        <is>
          <t/>
        </is>
      </c>
      <c r="CL535" s="2" t="inlineStr">
        <is>
          <t>hrozba súvisiaca s kybernetickou bezpečnosťou</t>
        </is>
      </c>
      <c r="CM535" s="2" t="inlineStr">
        <is>
          <t>2</t>
        </is>
      </c>
      <c r="CN535" s="2" t="inlineStr">
        <is>
          <t>proposed</t>
        </is>
      </c>
      <c r="CO535" t="inlineStr">
        <is>
          <t/>
        </is>
      </c>
      <c r="CP535" s="2" t="inlineStr">
        <is>
          <t>grožnja za kibernetsko varnost</t>
        </is>
      </c>
      <c r="CQ535" s="2" t="inlineStr">
        <is>
          <t>2</t>
        </is>
      </c>
      <c r="CR535" s="2" t="inlineStr">
        <is>
          <t/>
        </is>
      </c>
      <c r="CS535" t="inlineStr">
        <is>
          <t/>
        </is>
      </c>
      <c r="CT535" s="2" t="inlineStr">
        <is>
          <t>cyberrelaterat hot</t>
        </is>
      </c>
      <c r="CU535" s="2" t="inlineStr">
        <is>
          <t>2</t>
        </is>
      </c>
      <c r="CV535" s="2" t="inlineStr">
        <is>
          <t/>
        </is>
      </c>
      <c r="CW535" t="inlineStr">
        <is>
          <t/>
        </is>
      </c>
    </row>
    <row r="536">
      <c r="A536" s="1" t="str">
        <f>HYPERLINK("https://iate.europa.eu/entry/result/3566552/all", "3566552")</f>
        <v>3566552</v>
      </c>
      <c r="B536" t="inlineStr">
        <is>
          <t>EDUCATION AND COMMUNICATIONS</t>
        </is>
      </c>
      <c r="C536" t="inlineStr">
        <is>
          <t>EDUCATION AND COMMUNICATIONS|information technology and data processing|computer systems;EDUCATION AND COMMUNICATIONS|communications|communications systems</t>
        </is>
      </c>
      <c r="D536" t="inlineStr">
        <is>
          <t>yes</t>
        </is>
      </c>
      <c r="E536" t="inlineStr">
        <is>
          <t/>
        </is>
      </c>
      <c r="F536" s="2" t="inlineStr">
        <is>
          <t>облачна услуга|
услуга в облак</t>
        </is>
      </c>
      <c r="G536" s="2" t="inlineStr">
        <is>
          <t>3|
3</t>
        </is>
      </c>
      <c r="H536" s="2" t="inlineStr">
        <is>
          <t>|
preferred</t>
        </is>
      </c>
      <c r="I536" t="inlineStr">
        <is>
          <t/>
        </is>
      </c>
      <c r="J536" s="2" t="inlineStr">
        <is>
          <t>cloudová služba|
cloudové služby|
služba cloud computingu</t>
        </is>
      </c>
      <c r="K536" s="2" t="inlineStr">
        <is>
          <t>2|
3|
3</t>
        </is>
      </c>
      <c r="L536" s="2" t="inlineStr">
        <is>
          <t xml:space="preserve">|
|
</t>
        </is>
      </c>
      <c r="M536" t="inlineStr">
        <is>
          <t>služby založené na 
&lt;i&gt;cloud computingu&lt;/i&gt; [ &lt;a href="/entry/result/2250701/all" id="ENTRY_TO_ENTRY_CONVERTER" target="_blank"&gt;IATE:2250701&lt;/a&gt; ]</t>
        </is>
      </c>
      <c r="N536" s="2" t="inlineStr">
        <is>
          <t>cloudleverandør|
cloudcomputingtjeneste|
cloudtjeneste</t>
        </is>
      </c>
      <c r="O536" s="2" t="inlineStr">
        <is>
          <t>3|
3|
3</t>
        </is>
      </c>
      <c r="P536" s="2" t="inlineStr">
        <is>
          <t xml:space="preserve">|
|
</t>
        </is>
      </c>
      <c r="Q536" t="inlineStr">
        <is>
          <t>tjeneste, som mod betaling stiller IT-tjenester, herunder lagerplads, til rådighed for brugere via internettet i modsætning til på brugernes egne servere</t>
        </is>
      </c>
      <c r="R536" s="2" t="inlineStr">
        <is>
          <t>Cloud-Dienst</t>
        </is>
      </c>
      <c r="S536" s="2" t="inlineStr">
        <is>
          <t>3</t>
        </is>
      </c>
      <c r="T536" s="2" t="inlineStr">
        <is>
          <t/>
        </is>
      </c>
      <c r="U536" t="inlineStr">
        <is>
          <t/>
        </is>
      </c>
      <c r="V536" t="inlineStr">
        <is>
          <t/>
        </is>
      </c>
      <c r="W536" t="inlineStr">
        <is>
          <t/>
        </is>
      </c>
      <c r="X536" t="inlineStr">
        <is>
          <t/>
        </is>
      </c>
      <c r="Y536" t="inlineStr">
        <is>
          <t/>
        </is>
      </c>
      <c r="Z536" s="2" t="inlineStr">
        <is>
          <t>cloud computing service|
cloud service</t>
        </is>
      </c>
      <c r="AA536" s="2" t="inlineStr">
        <is>
          <t>3|
3</t>
        </is>
      </c>
      <c r="AB536" s="2" t="inlineStr">
        <is>
          <t xml:space="preserve">|
</t>
        </is>
      </c>
      <c r="AC536" t="inlineStr">
        <is>
          <t>service made available to users on demand via the Internet from a cloud computing provider's servers as opposed to being provided from a company's own on-premises servers</t>
        </is>
      </c>
      <c r="AD536" s="2" t="inlineStr">
        <is>
          <t>servicio en la nube</t>
        </is>
      </c>
      <c r="AE536" s="2" t="inlineStr">
        <is>
          <t>2</t>
        </is>
      </c>
      <c r="AF536" s="2" t="inlineStr">
        <is>
          <t/>
        </is>
      </c>
      <c r="AG536" t="inlineStr">
        <is>
          <t>Servicio informático capaz de guardar datos y archivos en Internet para que el usuario pueda acceder a ellos desde cualquier lugar y cualquier momento, siendo solamente necesario tener conexión a Internet y un navegador web desde el que acceder.</t>
        </is>
      </c>
      <c r="AH536" s="2" t="inlineStr">
        <is>
          <t>pilvteenus</t>
        </is>
      </c>
      <c r="AI536" s="2" t="inlineStr">
        <is>
          <t>3</t>
        </is>
      </c>
      <c r="AJ536" s="2" t="inlineStr">
        <is>
          <t/>
        </is>
      </c>
      <c r="AK536" t="inlineStr">
        <is>
          <t>teenus, mida pilvandmetöötluse serverite omanikud
pakuvad interneti kaudu (veebipõhine e-post, andmebaasitöötlus, andmete
varundamine vms)</t>
        </is>
      </c>
      <c r="AL536" s="2" t="inlineStr">
        <is>
          <t>pilvipalvelu</t>
        </is>
      </c>
      <c r="AM536" s="2" t="inlineStr">
        <is>
          <t>3</t>
        </is>
      </c>
      <c r="AN536" s="2" t="inlineStr">
        <is>
          <t/>
        </is>
      </c>
      <c r="AO536" t="inlineStr">
        <is>
          <t>tietokäsittely- ja tallennuskapasiteetin oleminen palvelimella ja niiden käyttö internetin kautta</t>
        </is>
      </c>
      <c r="AP536" s="2" t="inlineStr">
        <is>
          <t>service infonuagique|
service en nuage</t>
        </is>
      </c>
      <c r="AQ536" s="2" t="inlineStr">
        <is>
          <t>3|
3</t>
        </is>
      </c>
      <c r="AR536" s="2" t="inlineStr">
        <is>
          <t xml:space="preserve">|
</t>
        </is>
      </c>
      <c r="AS536" t="inlineStr">
        <is>
          <t/>
        </is>
      </c>
      <c r="AT536" s="2" t="inlineStr">
        <is>
          <t>néalseirbhís</t>
        </is>
      </c>
      <c r="AU536" s="2" t="inlineStr">
        <is>
          <t>3</t>
        </is>
      </c>
      <c r="AV536" s="2" t="inlineStr">
        <is>
          <t/>
        </is>
      </c>
      <c r="AW536" t="inlineStr">
        <is>
          <t/>
        </is>
      </c>
      <c r="AX536" t="inlineStr">
        <is>
          <t/>
        </is>
      </c>
      <c r="AY536" t="inlineStr">
        <is>
          <t/>
        </is>
      </c>
      <c r="AZ536" t="inlineStr">
        <is>
          <t/>
        </is>
      </c>
      <c r="BA536" t="inlineStr">
        <is>
          <t/>
        </is>
      </c>
      <c r="BB536" s="2" t="inlineStr">
        <is>
          <t>felhőszolgáltatás</t>
        </is>
      </c>
      <c r="BC536" s="2" t="inlineStr">
        <is>
          <t>4</t>
        </is>
      </c>
      <c r="BD536" s="2" t="inlineStr">
        <is>
          <t/>
        </is>
      </c>
      <c r="BE536" t="inlineStr">
        <is>
          <t>az interneten keresztül mindenki számára valós időben egyszerre elérhető számítási szolgáltatások – például kiszolgálók, tárolás, adatbázisok, hálózatkezelés, szoftverek, elemzés, intelligencia</t>
        </is>
      </c>
      <c r="BF536" t="inlineStr">
        <is>
          <t/>
        </is>
      </c>
      <c r="BG536" t="inlineStr">
        <is>
          <t/>
        </is>
      </c>
      <c r="BH536" t="inlineStr">
        <is>
          <t/>
        </is>
      </c>
      <c r="BI536" t="inlineStr">
        <is>
          <t/>
        </is>
      </c>
      <c r="BJ536" s="2" t="inlineStr">
        <is>
          <t>debesijos paslauga</t>
        </is>
      </c>
      <c r="BK536" s="2" t="inlineStr">
        <is>
          <t>3</t>
        </is>
      </c>
      <c r="BL536" s="2" t="inlineStr">
        <is>
          <t/>
        </is>
      </c>
      <c r="BM536" t="inlineStr">
        <is>
          <t>internetu iš debesijos kompiuterijos paslaugų teikėjo serverių, priešingai nei iš pačios įmonės patalpose esančių serverių, teikiama užsakomoji paslauga naudotojams</t>
        </is>
      </c>
      <c r="BN536" s="2" t="inlineStr">
        <is>
          <t>mākoņpakalpojums|
mākoņdatošanas pakalpojums</t>
        </is>
      </c>
      <c r="BO536" s="2" t="inlineStr">
        <is>
          <t>3|
3</t>
        </is>
      </c>
      <c r="BP536" s="2" t="inlineStr">
        <is>
          <t xml:space="preserve">|
</t>
        </is>
      </c>
      <c r="BQ536" t="inlineStr">
        <is>
          <t>pakalpojums, kas pieejams lietotājiem pēc pieprasījuma, izmantojot internetu, no mākoņdatošanas pakalpojumu sniedzēja serveriem, nevis no uzņēmuma lokālajiem serveriem</t>
        </is>
      </c>
      <c r="BR536" s="2" t="inlineStr">
        <is>
          <t>servizz ta' cloud</t>
        </is>
      </c>
      <c r="BS536" s="2" t="inlineStr">
        <is>
          <t>3</t>
        </is>
      </c>
      <c r="BT536" s="2" t="inlineStr">
        <is>
          <t/>
        </is>
      </c>
      <c r="BU536" t="inlineStr">
        <is>
          <t>servizz ta' informazzjoni teknoloġika li jingħata minn fornitur ta' servizzi ta' cloud, u li jiġi aċċessat permezz ta' fornitur bħal dan</t>
        </is>
      </c>
      <c r="BV536" s="2" t="inlineStr">
        <is>
          <t>clouddienst</t>
        </is>
      </c>
      <c r="BW536" s="2" t="inlineStr">
        <is>
          <t>3</t>
        </is>
      </c>
      <c r="BX536" s="2" t="inlineStr">
        <is>
          <t/>
        </is>
      </c>
      <c r="BY536" t="inlineStr">
        <is>
          <t>dienst voor cloudcomputing</t>
        </is>
      </c>
      <c r="BZ536" s="2" t="inlineStr">
        <is>
          <t>usługa w chmurze|
usługa chmurowa</t>
        </is>
      </c>
      <c r="CA536" s="2" t="inlineStr">
        <is>
          <t>3|
3</t>
        </is>
      </c>
      <c r="CB536" s="2" t="inlineStr">
        <is>
          <t xml:space="preserve">|
</t>
        </is>
      </c>
      <c r="CC536" t="inlineStr">
        <is>
          <t>usługa świadczona w chmurze obliczeniowej [ &lt;a href="/entry/result/2250701/all" id="ENTRY_TO_ENTRY_CONVERTER" target="_blank"&gt;IATE:2250701&lt;/a&gt; ] , tj. za pomocą łącza internetowego z dowolnego miejsca na świecie i w dowolnym czasie</t>
        </is>
      </c>
      <c r="CD536" s="2" t="inlineStr">
        <is>
          <t>serviço na nuvem</t>
        </is>
      </c>
      <c r="CE536" s="2" t="inlineStr">
        <is>
          <t>3</t>
        </is>
      </c>
      <c r="CF536" s="2" t="inlineStr">
        <is>
          <t/>
        </is>
      </c>
      <c r="CG536" t="inlineStr">
        <is>
          <t/>
        </is>
      </c>
      <c r="CH536" s="2" t="inlineStr">
        <is>
          <t>serviciu de cloud computing|
serviciu de tip cloud computing</t>
        </is>
      </c>
      <c r="CI536" s="2" t="inlineStr">
        <is>
          <t>3|
3</t>
        </is>
      </c>
      <c r="CJ536" s="2" t="inlineStr">
        <is>
          <t xml:space="preserve">|
</t>
        </is>
      </c>
      <c r="CK536" t="inlineStr">
        <is>
          <t>serviciu digital care permite accesul la un sistem configurabil de resurse sau servicii informatice care pot fi puse în comun</t>
        </is>
      </c>
      <c r="CL536" t="inlineStr">
        <is>
          <t/>
        </is>
      </c>
      <c r="CM536" t="inlineStr">
        <is>
          <t/>
        </is>
      </c>
      <c r="CN536" t="inlineStr">
        <is>
          <t/>
        </is>
      </c>
      <c r="CO536" t="inlineStr">
        <is>
          <t/>
        </is>
      </c>
      <c r="CP536" s="2" t="inlineStr">
        <is>
          <t>storitev v oblaku</t>
        </is>
      </c>
      <c r="CQ536" s="2" t="inlineStr">
        <is>
          <t>3</t>
        </is>
      </c>
      <c r="CR536" s="2" t="inlineStr">
        <is>
          <t/>
        </is>
      </c>
      <c r="CS536" t="inlineStr">
        <is>
          <t/>
        </is>
      </c>
      <c r="CT536" s="2" t="inlineStr">
        <is>
          <t>molntjänst</t>
        </is>
      </c>
      <c r="CU536" s="2" t="inlineStr">
        <is>
          <t>3</t>
        </is>
      </c>
      <c r="CV536" s="2" t="inlineStr">
        <is>
          <t/>
        </is>
      </c>
      <c r="CW536" t="inlineStr">
        <is>
          <t>tjänst som tillhandahålls via internet från ett nätverk av servrar</t>
        </is>
      </c>
    </row>
    <row r="537">
      <c r="A537" s="1" t="str">
        <f>HYPERLINK("https://iate.europa.eu/entry/result/901945/all", "901945")</f>
        <v>901945</v>
      </c>
      <c r="B537" t="inlineStr">
        <is>
          <t>EDUCATION AND COMMUNICATIONS</t>
        </is>
      </c>
      <c r="C537" t="inlineStr">
        <is>
          <t>EDUCATION AND COMMUNICATIONS|information technology and data processing</t>
        </is>
      </c>
      <c r="D537" t="inlineStr">
        <is>
          <t>yes</t>
        </is>
      </c>
      <c r="E537" t="inlineStr">
        <is>
          <t/>
        </is>
      </c>
      <c r="F537" s="2" t="inlineStr">
        <is>
          <t>обработване на лични данни</t>
        </is>
      </c>
      <c r="G537" s="2" t="inlineStr">
        <is>
          <t>3</t>
        </is>
      </c>
      <c r="H537" s="2" t="inlineStr">
        <is>
          <t/>
        </is>
      </c>
      <c r="I537" t="inlineStr">
        <is>
          <t>операция или съвкупност от операции, извършвана с лични данни или набор от лични данни чрез автоматични или други средства като събиране, записване, организиране, структуриране, съхранение, адаптиране или промяна, извличане, консултиране, употреба, разкриване чрез предаване, разпространяване или друг начин, по който данните стават достъпни, подреждане или комбиниране, ограничаване, изтриване или унищожаване</t>
        </is>
      </c>
      <c r="J537" s="2" t="inlineStr">
        <is>
          <t>zpracování osobních údajů</t>
        </is>
      </c>
      <c r="K537" s="2" t="inlineStr">
        <is>
          <t>3</t>
        </is>
      </c>
      <c r="L537" s="2" t="inlineStr">
        <is>
          <t/>
        </is>
      </c>
      <c r="M537" t="inlineStr">
        <is>
          <t>jakýkoli úkon nebo soubor úkonů s osobními údaji, které jsou prováděny pomocí či bez pomoci automatizovaných postupů, jako je shromažďování, zaznamenávání, uspořádávání, uchovávání, přizpůsobování nebo pozměňování, vyhledávání, konzultace, použití, sdělení prostřednictvím přenosu, šíření nebo jakékoli jiné zpřístupnění, srovnání či kombinování, jakož i blokování, výmaz nebo zničení</t>
        </is>
      </c>
      <c r="N537" s="2" t="inlineStr">
        <is>
          <t>behandling af personoplysninger|
behandling af personhenførbare data|
behandling</t>
        </is>
      </c>
      <c r="O537" s="2" t="inlineStr">
        <is>
          <t>4|
3|
2</t>
        </is>
      </c>
      <c r="P537" s="2" t="inlineStr">
        <is>
          <t xml:space="preserve">|
|
</t>
        </is>
      </c>
      <c r="Q537" t="inlineStr">
        <is>
          <t>enhver aktivitet eller række af aktiviteter — med eller uden brug af automatisk behandling — som personoplysninger eller en samling af personoplysninger gøres til genstand for, f.eks. indsamling, registrering, organisering, systematisering, opbevaring, tilpasning eller ændring, genfinding, søgning, brug, videregivelse ved transmission, formidling eller enhver anden form for overladelse, sammenstilling eller samkøring, begrænsning, sletning eller tilintetgørelse</t>
        </is>
      </c>
      <c r="R537" s="2" t="inlineStr">
        <is>
          <t>Verarbeitung personenbezogener Daten</t>
        </is>
      </c>
      <c r="S537" s="2" t="inlineStr">
        <is>
          <t>3</t>
        </is>
      </c>
      <c r="T537" s="2" t="inlineStr">
        <is>
          <t/>
        </is>
      </c>
      <c r="U537" t="inlineStr">
        <is>
          <t>jeder mit oder ohne Hilfe automatisierter Verfahren ausgeführte Vorgang oder jede Vorgangsreihe im Zusammenhang mit personenbezogenen Daten</t>
        </is>
      </c>
      <c r="V537" s="2" t="inlineStr">
        <is>
          <t>επεξεργασία δεδομένων προσωπικού χαρακτήρα</t>
        </is>
      </c>
      <c r="W537" s="2" t="inlineStr">
        <is>
          <t>3</t>
        </is>
      </c>
      <c r="X537" s="2" t="inlineStr">
        <is>
          <t/>
        </is>
      </c>
      <c r="Y537" t="inlineStr">
        <is>
          <t>κάθε εργασία ή σειρά εργασιών που πραγματοποιούνται με ή χωρίς τη βοήθεια αυτοματοποιημένων μεθόδων και εφαρμόζονται σε δεδομένα προσωπικού χαρακτήρα, όπως η συλλογή, η καταχώριση, η οργάνωση, η διατήρηση, η προσαρμογή ή η τροποποίηση, η ανάκτηση, η αναζήτηση πληροφοριών, η χρήση, η ανακοίνωση με διαβίβαση, η διάδοση και κάθε άλλη μορφή διάθεσης, η συσχέτιση ή ο συνδυασμός, καθώς και το κλείδωμα, η διαγραφή ή η καταστροφή,</t>
        </is>
      </c>
      <c r="Z537" s="2" t="inlineStr">
        <is>
          <t>data processing|
personal data processing|
processing of personal data|
processing</t>
        </is>
      </c>
      <c r="AA537" s="2" t="inlineStr">
        <is>
          <t>3|
3|
3|
3</t>
        </is>
      </c>
      <c r="AB537" s="2" t="inlineStr">
        <is>
          <t xml:space="preserve">|
|
|
</t>
        </is>
      </c>
      <c r="AC537" t="inlineStr">
        <is>
          <t>any operation or set of operations which is performed on personal data or on sets of personal data, whether or not by automated means, such as collection, recording, organisation, structuring, storage, adaptation or alteration, retrieval, consultation, use, disclosure by transmission, dissemination or otherwise making available, alignment or combination, restriction, erasure or destruction</t>
        </is>
      </c>
      <c r="AD537" s="2" t="inlineStr">
        <is>
          <t>tratamiento de datos personales</t>
        </is>
      </c>
      <c r="AE537" s="2" t="inlineStr">
        <is>
          <t>4</t>
        </is>
      </c>
      <c r="AF537" s="2" t="inlineStr">
        <is>
          <t/>
        </is>
      </c>
      <c r="AG537" t="inlineStr">
        <is>
          <t>Cualquier operación o conjunto de operaciones, efectuadas o no mediante procedimientos automatizados, aplicadas a datos personales, como la recogida, registro, organización, conservación, adaptación o modificación, extracción, consulta, utilización, comunicación por transmisión, difusión o cualquier otra forma que permita el acceso a los mismos, así como la alineación o interconexión, y el bloqueo, supresión o destrucción.</t>
        </is>
      </c>
      <c r="AH537" s="2" t="inlineStr">
        <is>
          <t>isikuandmete töötlemine</t>
        </is>
      </c>
      <c r="AI537" s="2" t="inlineStr">
        <is>
          <t>3</t>
        </is>
      </c>
      <c r="AJ537" s="2" t="inlineStr">
        <is>
          <t/>
        </is>
      </c>
      <c r="AK537" t="inlineStr">
        <is>
          <t>isikuandmete või nende kogumitega tehtav automatiseeritud või automatiseerimata toiming või toimingute kogum, näiteks [nagu] kogumine, dokumenteerimine, korrastamine, struktureerimine, säilitamine, kohandamine ja muutmine, päringute tegemine, lugemine, kasutamine, edastamise, levitamise või muul moel kättesaadavaks tegemise teel avalikustamine, ühitamine või ühendamine, piiramine, kustutamine või hävitamine</t>
        </is>
      </c>
      <c r="AL537" s="2" t="inlineStr">
        <is>
          <t>henkilötietojen käsittely</t>
        </is>
      </c>
      <c r="AM537" s="2" t="inlineStr">
        <is>
          <t>3</t>
        </is>
      </c>
      <c r="AN537" s="2" t="inlineStr">
        <is>
          <t/>
        </is>
      </c>
      <c r="AO537" t="inlineStr">
        <is>
          <t/>
        </is>
      </c>
      <c r="AP537" s="2" t="inlineStr">
        <is>
          <t>traitement de données à caractère personnel|
traitement|
traitement des données</t>
        </is>
      </c>
      <c r="AQ537" s="2" t="inlineStr">
        <is>
          <t>3|
3|
3</t>
        </is>
      </c>
      <c r="AR537" s="2" t="inlineStr">
        <is>
          <t xml:space="preserve">|
|
</t>
        </is>
      </c>
      <c r="AS537" t="inlineStr">
        <is>
          <t>toute opération ou tout ensemble d'opérations effectuées ou non à l'aide de procédés automatisés et appliquées à des données ou des ensembles de données à caractère personnel, telles que la collecte, l'enregistrement, l'organisation, la structuration, la conservation, l'adaptation ou la modification, l'extraction, la consultation, l'utilisation, la communication par transmission, la diffusion ou toute autre forme de mise à disposition, le rapprochement ou l'interconnexion, la limitation, l'effacement ou la destruction</t>
        </is>
      </c>
      <c r="AT537" s="2" t="inlineStr">
        <is>
          <t>próiseáil sonraí pearsanta</t>
        </is>
      </c>
      <c r="AU537" s="2" t="inlineStr">
        <is>
          <t>3</t>
        </is>
      </c>
      <c r="AV537" s="2" t="inlineStr">
        <is>
          <t/>
        </is>
      </c>
      <c r="AW537" t="inlineStr">
        <is>
          <t>aon
 oibríocht nó aon sraith d'oibríochtaí a dhéantar ar shonraí pearsanta, trí
 mhodhanna uathoibrithe nó trí mhodhanna eile, amhail bailiú, taifeadadh,
 eagrú, struchtúrú, stóráil, oiriúnú nó athrú, aisghabháil, ceadú, úsáid,
 nochtadh trí tharchur, trí scaipeadh nó trí chur ar fáil ar bhealach eile,
 ailíniú nó comhcheangal, srianadh, léirscriosadh nó díothú</t>
        </is>
      </c>
      <c r="AX537" s="2" t="inlineStr">
        <is>
          <t>obrada osobnih podataka|
obrada podataka</t>
        </is>
      </c>
      <c r="AY537" s="2" t="inlineStr">
        <is>
          <t>3|
3</t>
        </is>
      </c>
      <c r="AZ537" s="2" t="inlineStr">
        <is>
          <t xml:space="preserve">|
</t>
        </is>
      </c>
      <c r="BA537" t="inlineStr">
        <is>
          <t/>
        </is>
      </c>
      <c r="BB537" s="2" t="inlineStr">
        <is>
          <t>adatkezelés|
személyes adatok kezelése</t>
        </is>
      </c>
      <c r="BC537" s="2" t="inlineStr">
        <is>
          <t>3|
3</t>
        </is>
      </c>
      <c r="BD537" s="2" t="inlineStr">
        <is>
          <t xml:space="preserve">|
</t>
        </is>
      </c>
      <c r="BE537" t="inlineStr">
        <is>
          <t>a személyes adatokon vagy adatállományokon automatizált vagy nem automatizált módon végzett bármely művelet vagy műveletek összessége, így a gyűjtés, rögzítés, rendszerezés, tagolás, tárolás, átalakítás vagy megváltoztatás, lekérdezés, betekintés, felhasználás, közlés továbbítás, terjesztés vagy egyéb módon történő hozzáférhetővé tétel útján, összehangolás vagy összekapcsolás, korlátozás, törlés, illetve megsemmisítés</t>
        </is>
      </c>
      <c r="BF537" s="2" t="inlineStr">
        <is>
          <t>trattamento dei dati personali</t>
        </is>
      </c>
      <c r="BG537" s="2" t="inlineStr">
        <is>
          <t>3</t>
        </is>
      </c>
      <c r="BH537" s="2" t="inlineStr">
        <is>
          <t/>
        </is>
      </c>
      <c r="BI537" t="inlineStr">
        <is>
          <t>qualsiasi operazione compiuta con o senza processi automatizzati e applicata a dati personali, come la raccolta, la registrazione, l'organizzazione, la conservazione, l'elaborazione o la modifica, l'estrazione, la consultazione, l'impiego, la comunicazione mediante trasmissione, diffusione, ecc.</t>
        </is>
      </c>
      <c r="BJ537" s="2" t="inlineStr">
        <is>
          <t>asmens duomenų tvarkymas|
duomenų tvarkymas</t>
        </is>
      </c>
      <c r="BK537" s="2" t="inlineStr">
        <is>
          <t>3|
3</t>
        </is>
      </c>
      <c r="BL537" s="2" t="inlineStr">
        <is>
          <t xml:space="preserve">|
</t>
        </is>
      </c>
      <c r="BM537" t="inlineStr">
        <is>
          <t>bet kokia automatizuotomis arba neautomatizuotomis priemonėmis su asmens duomenimis ar asmens duomenų rinkiniais atliekama operacija ar operacijų seka, kaip antai rinkimas, įrašymas, rūšiavimas, sisteminimas, saugojimas, adaptavimas ar keitimas, išgava, susipažinimas, naudojimas, atskleidimas persiunčiant, platinant ar kitu būdu sudarant galimybę jais naudotis, taip pat sugretinimas ar sujungimas su kitais duomenimis, apribojimas, ištrynimas arba sunaikinimas</t>
        </is>
      </c>
      <c r="BN537" s="2" t="inlineStr">
        <is>
          <t>datu apstrāde|
personas datu apstrāde</t>
        </is>
      </c>
      <c r="BO537" s="2" t="inlineStr">
        <is>
          <t>3|
3</t>
        </is>
      </c>
      <c r="BP537" s="2" t="inlineStr">
        <is>
          <t xml:space="preserve">|
</t>
        </is>
      </c>
      <c r="BQ537" t="inlineStr">
        <is>
          <t>visas darbības ar personas datiem vai darbību kopums, kas ir vai nav automātiskas, piemēram, vākšana, reģistrēšana, organizēšana, uzglabāšana, adaptēšana vai mainīšana, izguve, konsultēšana, izmantošana, izpaušana pārraidot, izplatīšana vai pieejamības nodrošināšana citā veidā, saskaņošana vai kombinēšana, bloķēšana, izdzēšana vai iznīcināšana</t>
        </is>
      </c>
      <c r="BR537" s="2" t="inlineStr">
        <is>
          <t>proċessar ta' data personali</t>
        </is>
      </c>
      <c r="BS537" s="2" t="inlineStr">
        <is>
          <t>3</t>
        </is>
      </c>
      <c r="BT537" s="2" t="inlineStr">
        <is>
          <t/>
        </is>
      </c>
      <c r="BU537" t="inlineStr">
        <is>
          <t>kull operazzjoni jew sett ta' operazzjonijiet li hija mwettqa fuq data personali, sew jekk b'mezzi awtomatiċi sew jekk le, bħal ġbir, rekordjar, organizzazzjoni, ħażna, adattazzjoni jew bdil, ksib lura, konsultazzjoni, użu, kxif permezz ta' trasmissjoni, disseminazzjoni jew li tintgħamel disponibbli b'mod ieħor, allinjament jew kombinazzjoni, ibblukkar, tħassir jew distruzzjoni</t>
        </is>
      </c>
      <c r="BV537" s="2" t="inlineStr">
        <is>
          <t>verwerking van persoonsgegevens</t>
        </is>
      </c>
      <c r="BW537" s="2" t="inlineStr">
        <is>
          <t>3</t>
        </is>
      </c>
      <c r="BX537" s="2" t="inlineStr">
        <is>
          <t/>
        </is>
      </c>
      <c r="BY537" t="inlineStr">
        <is>
          <t>"elke bewerking, respectievelijk elk geheel van bewerkingen met betrekking tot persoonsgegevens, al dan niet uitgevoerd met behulp van geautomatiseerde procédés, zoals het verzamelen, vastleggen, ordenen, bewaren, bijwerken, wijzigen, opvragen, raadplegen, gebruiken, verstrekken door middel van doorgifte, verspreiden of op enigerlei andere wijze ter beschikking stellen, samenbrengen, met elkaar in verband brengen, alsmede het afschermen, wissen of vernietigen van gegevens"</t>
        </is>
      </c>
      <c r="BZ537" s="2" t="inlineStr">
        <is>
          <t>przetwarzanie danych osobowych|
przetwarzanie</t>
        </is>
      </c>
      <c r="CA537" s="2" t="inlineStr">
        <is>
          <t>2|
3</t>
        </is>
      </c>
      <c r="CB537" s="2" t="inlineStr">
        <is>
          <t xml:space="preserve">|
</t>
        </is>
      </c>
      <c r="CC537" t="inlineStr">
        <is>
          <t>każda operacja lub zestaw operacji, dokonywanych na danych osobowych przy pomocy środków zautomatyzowanych lub innych, jak np.: gromadzenie, nagrywanie, porządkowanie, przechowywanie, adaptacja lub modyfikacja, odzyskiwanie, konsultowanie, wykorzystywanie, ujawnienie przez transmisję, rozpowszechnianie lub udostępnianie w inny sposób, układanie lub kompilowanie, blokowanie, usuwanie lub niszczenie</t>
        </is>
      </c>
      <c r="CD537" s="2" t="inlineStr">
        <is>
          <t>tratamento de dados pessoais</t>
        </is>
      </c>
      <c r="CE537" s="2" t="inlineStr">
        <is>
          <t>3</t>
        </is>
      </c>
      <c r="CF537" s="2" t="inlineStr">
        <is>
          <t/>
        </is>
      </c>
      <c r="CG537" t="inlineStr">
        <is>
          <t>Uma operação ou um conjunto de operações efetuadas sobre dados pessoais ou sobre conjuntos de dados pessoais, por meios automatizados ou não automatizados, tais como a recolha, o registo, a organização, a estruturação, a conservação, a adaptação ou alteração, a recuperação, a consulta, a utilização, a divulgação por transmissão, difusão ou qualquer outra forma de disponibilização, a comparação ou interconexão, a limitação, o apagamento ou a destruição.</t>
        </is>
      </c>
      <c r="CH537" s="2" t="inlineStr">
        <is>
          <t>prelucrarea datelor cu caracter personal</t>
        </is>
      </c>
      <c r="CI537" s="2" t="inlineStr">
        <is>
          <t>3</t>
        </is>
      </c>
      <c r="CJ537" s="2" t="inlineStr">
        <is>
          <t/>
        </is>
      </c>
      <c r="CK537" t="inlineStr">
        <is>
          <t>orice operațiune sau serie de operațiuni care se efectuează asupra datelor cu caracter personal, prin mijloace automatizate sau neautomatizate, cum ar fi colectarea, înregistrarea, organizarea, stocarea, adaptarea sau modificarea, extragerea, consultarea, utilizarea, dezvăluirea prin transmitere, diseminarea sau în orice alt mod, alăturarea ori combinarea, precum și blocarea, ștergerea sau distrugerea</t>
        </is>
      </c>
      <c r="CL537" s="2" t="inlineStr">
        <is>
          <t>spracúvanie osobných údajov</t>
        </is>
      </c>
      <c r="CM537" s="2" t="inlineStr">
        <is>
          <t>4</t>
        </is>
      </c>
      <c r="CN537" s="2" t="inlineStr">
        <is>
          <t/>
        </is>
      </c>
      <c r="CO537" t="inlineStr">
        <is>
          <t>operácia alebo súbor operácií s osobnými údajmi alebo súbormi osobných údajov, napríklad získavanie, zaznamenávanie, usporadúvanie, štruktúrovanie, uchovávanie, prepracúvanie alebo zmena, vyhľadávanie, prehliadanie, využívanie, poskytovanie prenosom, šírením alebo poskytovanie iným spôsobom, preskupovanie alebo kombinovanie, obmedzenie, vymazanie alebo likvidácia, bez ohľadu na to, či sa vykonávajú automatizovanými alebo neautomatizovanými prostriedkami</t>
        </is>
      </c>
      <c r="CP537" s="2" t="inlineStr">
        <is>
          <t>obdelava osebnih podatkov</t>
        </is>
      </c>
      <c r="CQ537" s="2" t="inlineStr">
        <is>
          <t>3</t>
        </is>
      </c>
      <c r="CR537" s="2" t="inlineStr">
        <is>
          <t/>
        </is>
      </c>
      <c r="CS537" t="inlineStr">
        <is>
          <t>kakršenkoli postopek ali niz postopkov, ki se izvajajo v zvezi z osebnimi podatki bodisi z avtomatskimi sredstvi ali brez njih, kot so zbiranje, beleženje, urejanje, shranjevanje, prilagajanje ali predelava, iskanje, posvetovanje, uporaba, posredovanje s prenosom, širjenje ali drugo razpolaganje, prilagajanje ali sestavljanje, blokiranje, izbris ali uničenje</t>
        </is>
      </c>
      <c r="CT537" s="2" t="inlineStr">
        <is>
          <t>behandling av personuppgifter</t>
        </is>
      </c>
      <c r="CU537" s="2" t="inlineStr">
        <is>
          <t>3</t>
        </is>
      </c>
      <c r="CV537" s="2" t="inlineStr">
        <is>
          <t/>
        </is>
      </c>
      <c r="CW537" t="inlineStr">
        <is>
          <t>"behandling av personuppgifter (behandling): varje åtgärd eller serie av åtgärder som vidtas beträffande personuppgifter, vare sig det sker på automatisk väg eller inte, till exempel insamling, registrering, organisering, lagring, bearbetning eller ändring, återvinning, inhämtande, användning, utlämnande genom översändande, spridning eller annat tillhandahållande av uppgifter, sammanställning eller samkörning, blockering, utplåning eller förstöring."</t>
        </is>
      </c>
    </row>
    <row r="538">
      <c r="A538" s="1" t="str">
        <f>HYPERLINK("https://iate.europa.eu/entry/result/3588419/all", "3588419")</f>
        <v>3588419</v>
      </c>
      <c r="B538" t="inlineStr">
        <is>
          <t>EUROPEAN UNION;EDUCATION AND COMMUNICATIONS</t>
        </is>
      </c>
      <c r="C538" t="inlineStr">
        <is>
          <t>EUROPEAN UNION|European construction|deepening of the European Union|single market;EDUCATION AND COMMUNICATIONS|information technology and data processing|information technology industry</t>
        </is>
      </c>
      <c r="D538" t="inlineStr">
        <is>
          <t>yes</t>
        </is>
      </c>
      <c r="E538" t="inlineStr">
        <is>
          <t/>
        </is>
      </c>
      <c r="F538" t="inlineStr">
        <is>
          <t/>
        </is>
      </c>
      <c r="G538" t="inlineStr">
        <is>
          <t/>
        </is>
      </c>
      <c r="H538" t="inlineStr">
        <is>
          <t/>
        </is>
      </c>
      <c r="I538" t="inlineStr">
        <is>
          <t/>
        </is>
      </c>
      <c r="J538" t="inlineStr">
        <is>
          <t/>
        </is>
      </c>
      <c r="K538" t="inlineStr">
        <is>
          <t/>
        </is>
      </c>
      <c r="L538" t="inlineStr">
        <is>
          <t/>
        </is>
      </c>
      <c r="M538" t="inlineStr">
        <is>
          <t/>
        </is>
      </c>
      <c r="N538" t="inlineStr">
        <is>
          <t/>
        </is>
      </c>
      <c r="O538" t="inlineStr">
        <is>
          <t/>
        </is>
      </c>
      <c r="P538" t="inlineStr">
        <is>
          <t/>
        </is>
      </c>
      <c r="Q538" t="inlineStr">
        <is>
          <t/>
        </is>
      </c>
      <c r="R538" t="inlineStr">
        <is>
          <t/>
        </is>
      </c>
      <c r="S538" t="inlineStr">
        <is>
          <t/>
        </is>
      </c>
      <c r="T538" t="inlineStr">
        <is>
          <t/>
        </is>
      </c>
      <c r="U538" t="inlineStr">
        <is>
          <t/>
        </is>
      </c>
      <c r="V538" t="inlineStr">
        <is>
          <t/>
        </is>
      </c>
      <c r="W538" t="inlineStr">
        <is>
          <t/>
        </is>
      </c>
      <c r="X538" t="inlineStr">
        <is>
          <t/>
        </is>
      </c>
      <c r="Y538" t="inlineStr">
        <is>
          <t/>
        </is>
      </c>
      <c r="Z538" s="2" t="inlineStr">
        <is>
          <t>Shaping Europe's digital future</t>
        </is>
      </c>
      <c r="AA538" s="2" t="inlineStr">
        <is>
          <t>0</t>
        </is>
      </c>
      <c r="AB538" s="2" t="inlineStr">
        <is>
          <t/>
        </is>
      </c>
      <c r="AC538" t="inlineStr">
        <is>
          <t>phrase used by the European Commission, also as title of a future Communication</t>
        </is>
      </c>
      <c r="AD538" t="inlineStr">
        <is>
          <t/>
        </is>
      </c>
      <c r="AE538" t="inlineStr">
        <is>
          <t/>
        </is>
      </c>
      <c r="AF538" t="inlineStr">
        <is>
          <t/>
        </is>
      </c>
      <c r="AG538" t="inlineStr">
        <is>
          <t/>
        </is>
      </c>
      <c r="AH538" t="inlineStr">
        <is>
          <t/>
        </is>
      </c>
      <c r="AI538" t="inlineStr">
        <is>
          <t/>
        </is>
      </c>
      <c r="AJ538" t="inlineStr">
        <is>
          <t/>
        </is>
      </c>
      <c r="AK538" t="inlineStr">
        <is>
          <t/>
        </is>
      </c>
      <c r="AL538" t="inlineStr">
        <is>
          <t/>
        </is>
      </c>
      <c r="AM538" t="inlineStr">
        <is>
          <t/>
        </is>
      </c>
      <c r="AN538" t="inlineStr">
        <is>
          <t/>
        </is>
      </c>
      <c r="AO538" t="inlineStr">
        <is>
          <t/>
        </is>
      </c>
      <c r="AP538" t="inlineStr">
        <is>
          <t/>
        </is>
      </c>
      <c r="AQ538" t="inlineStr">
        <is>
          <t/>
        </is>
      </c>
      <c r="AR538" t="inlineStr">
        <is>
          <t/>
        </is>
      </c>
      <c r="AS538" t="inlineStr">
        <is>
          <t/>
        </is>
      </c>
      <c r="AT538" t="inlineStr">
        <is>
          <t/>
        </is>
      </c>
      <c r="AU538" t="inlineStr">
        <is>
          <t/>
        </is>
      </c>
      <c r="AV538" t="inlineStr">
        <is>
          <t/>
        </is>
      </c>
      <c r="AW538" t="inlineStr">
        <is>
          <t/>
        </is>
      </c>
      <c r="AX538" t="inlineStr">
        <is>
          <t/>
        </is>
      </c>
      <c r="AY538" t="inlineStr">
        <is>
          <t/>
        </is>
      </c>
      <c r="AZ538" t="inlineStr">
        <is>
          <t/>
        </is>
      </c>
      <c r="BA538" t="inlineStr">
        <is>
          <t/>
        </is>
      </c>
      <c r="BB538" s="2" t="inlineStr">
        <is>
          <t>Európa digitális jövőjének megtervezése</t>
        </is>
      </c>
      <c r="BC538" s="2" t="inlineStr">
        <is>
          <t>2</t>
        </is>
      </c>
      <c r="BD538" s="2" t="inlineStr">
        <is>
          <t/>
        </is>
      </c>
      <c r="BE538" t="inlineStr">
        <is>
          <t>az Európai Bizottság által használt kifejezés, amely egy jövőbeli közlemény címe is lesz</t>
        </is>
      </c>
      <c r="BF538" t="inlineStr">
        <is>
          <t/>
        </is>
      </c>
      <c r="BG538" t="inlineStr">
        <is>
          <t/>
        </is>
      </c>
      <c r="BH538" t="inlineStr">
        <is>
          <t/>
        </is>
      </c>
      <c r="BI538" t="inlineStr">
        <is>
          <t/>
        </is>
      </c>
      <c r="BJ538" t="inlineStr">
        <is>
          <t/>
        </is>
      </c>
      <c r="BK538" t="inlineStr">
        <is>
          <t/>
        </is>
      </c>
      <c r="BL538" t="inlineStr">
        <is>
          <t/>
        </is>
      </c>
      <c r="BM538" t="inlineStr">
        <is>
          <t/>
        </is>
      </c>
      <c r="BN538" t="inlineStr">
        <is>
          <t/>
        </is>
      </c>
      <c r="BO538" t="inlineStr">
        <is>
          <t/>
        </is>
      </c>
      <c r="BP538" t="inlineStr">
        <is>
          <t/>
        </is>
      </c>
      <c r="BQ538" t="inlineStr">
        <is>
          <t/>
        </is>
      </c>
      <c r="BR538" t="inlineStr">
        <is>
          <t/>
        </is>
      </c>
      <c r="BS538" t="inlineStr">
        <is>
          <t/>
        </is>
      </c>
      <c r="BT538" t="inlineStr">
        <is>
          <t/>
        </is>
      </c>
      <c r="BU538" t="inlineStr">
        <is>
          <t/>
        </is>
      </c>
      <c r="BV538" t="inlineStr">
        <is>
          <t/>
        </is>
      </c>
      <c r="BW538" t="inlineStr">
        <is>
          <t/>
        </is>
      </c>
      <c r="BX538" t="inlineStr">
        <is>
          <t/>
        </is>
      </c>
      <c r="BY538" t="inlineStr">
        <is>
          <t/>
        </is>
      </c>
      <c r="BZ538" t="inlineStr">
        <is>
          <t/>
        </is>
      </c>
      <c r="CA538" t="inlineStr">
        <is>
          <t/>
        </is>
      </c>
      <c r="CB538" t="inlineStr">
        <is>
          <t/>
        </is>
      </c>
      <c r="CC538" t="inlineStr">
        <is>
          <t/>
        </is>
      </c>
      <c r="CD538" t="inlineStr">
        <is>
          <t/>
        </is>
      </c>
      <c r="CE538" t="inlineStr">
        <is>
          <t/>
        </is>
      </c>
      <c r="CF538" t="inlineStr">
        <is>
          <t/>
        </is>
      </c>
      <c r="CG538" t="inlineStr">
        <is>
          <t/>
        </is>
      </c>
      <c r="CH538" s="2" t="inlineStr">
        <is>
          <t>conturarea viitorului digital al Europei</t>
        </is>
      </c>
      <c r="CI538" s="2" t="inlineStr">
        <is>
          <t>3</t>
        </is>
      </c>
      <c r="CJ538" s="2" t="inlineStr">
        <is>
          <t/>
        </is>
      </c>
      <c r="CK538" t="inlineStr">
        <is>
          <t/>
        </is>
      </c>
      <c r="CL538" t="inlineStr">
        <is>
          <t/>
        </is>
      </c>
      <c r="CM538" t="inlineStr">
        <is>
          <t/>
        </is>
      </c>
      <c r="CN538" t="inlineStr">
        <is>
          <t/>
        </is>
      </c>
      <c r="CO538" t="inlineStr">
        <is>
          <t/>
        </is>
      </c>
      <c r="CP538" t="inlineStr">
        <is>
          <t/>
        </is>
      </c>
      <c r="CQ538" t="inlineStr">
        <is>
          <t/>
        </is>
      </c>
      <c r="CR538" t="inlineStr">
        <is>
          <t/>
        </is>
      </c>
      <c r="CS538" t="inlineStr">
        <is>
          <t/>
        </is>
      </c>
      <c r="CT538" t="inlineStr">
        <is>
          <t/>
        </is>
      </c>
      <c r="CU538" t="inlineStr">
        <is>
          <t/>
        </is>
      </c>
      <c r="CV538" t="inlineStr">
        <is>
          <t/>
        </is>
      </c>
      <c r="CW538" t="inlineStr">
        <is>
          <t/>
        </is>
      </c>
    </row>
    <row r="539">
      <c r="A539" s="1" t="str">
        <f>HYPERLINK("https://iate.europa.eu/entry/result/1695263/all", "1695263")</f>
        <v>1695263</v>
      </c>
      <c r="B539" t="inlineStr">
        <is>
          <t>EDUCATION AND COMMUNICATIONS</t>
        </is>
      </c>
      <c r="C539" t="inlineStr">
        <is>
          <t>EDUCATION AND COMMUNICATIONS|communications;EDUCATION AND COMMUNICATIONS|information technology and data processing</t>
        </is>
      </c>
      <c r="D539" t="inlineStr">
        <is>
          <t>yes</t>
        </is>
      </c>
      <c r="E539" t="inlineStr">
        <is>
          <t/>
        </is>
      </c>
      <c r="F539" s="2" t="inlineStr">
        <is>
          <t>IP адрес</t>
        </is>
      </c>
      <c r="G539" s="2" t="inlineStr">
        <is>
          <t>3</t>
        </is>
      </c>
      <c r="H539" s="2" t="inlineStr">
        <is>
          <t/>
        </is>
      </c>
      <c r="I539" t="inlineStr">
        <is>
          <t>уникален номер, много наподобяващ телефонен номер, който се използва от машини (обикновено компютри), за да се свързват едни с други, когато изпращат информация през Интернет или локална мрежа, използвайки Интернет протокол (IP)</t>
        </is>
      </c>
      <c r="J539" s="2" t="inlineStr">
        <is>
          <t>adresa internetového protokolu|
IP adresa|
adresa IP</t>
        </is>
      </c>
      <c r="K539" s="2" t="inlineStr">
        <is>
          <t>3|
3|
3</t>
        </is>
      </c>
      <c r="L539" s="2" t="inlineStr">
        <is>
          <t xml:space="preserve">|
preferred|
</t>
        </is>
      </c>
      <c r="M539" t="inlineStr">
        <is>
          <t>jedinečná adresa, již některá elektronická zařízení používají ke vzájemné identifikaci a komunikaci na počítačové síti za použití standardu internetového protokolu (IP) – jednodušeji řečeno, adresa počítače</t>
        </is>
      </c>
      <c r="N539" s="2" t="inlineStr">
        <is>
          <t>internetprotokoladresse|
IP-adresse|
IP-nummer</t>
        </is>
      </c>
      <c r="O539" s="2" t="inlineStr">
        <is>
          <t>4|
4|
4</t>
        </is>
      </c>
      <c r="P539" s="2" t="inlineStr">
        <is>
          <t xml:space="preserve">|
|
</t>
        </is>
      </c>
      <c r="Q539" t="inlineStr">
        <is>
          <t>unikt nummer som netværksenheder (fx computere, tablet og smartphones) bruger til at kommunikere med hinanden over Internetprotokollen (IP)</t>
        </is>
      </c>
      <c r="R539" s="2" t="inlineStr">
        <is>
          <t>Internetprotokolladresse|
IP-Adresse</t>
        </is>
      </c>
      <c r="S539" s="2" t="inlineStr">
        <is>
          <t>3|
3</t>
        </is>
      </c>
      <c r="T539" s="2" t="inlineStr">
        <is>
          <t xml:space="preserve">|
</t>
        </is>
      </c>
      <c r="U539" t="inlineStr">
        <is>
          <t>aus einer Zahlenfolge bestehende, einmalige Adresse eines an ein IP-Netzwerk angeschlossenen Endgeräts (Computer, Drucker
usw.)</t>
        </is>
      </c>
      <c r="V539" s="2" t="inlineStr">
        <is>
          <t>διεύθυνση IP|
διεύθυνση πρωτοκόλλου Ίντερνετ</t>
        </is>
      </c>
      <c r="W539" s="2" t="inlineStr">
        <is>
          <t>3|
3</t>
        </is>
      </c>
      <c r="X539" s="2" t="inlineStr">
        <is>
          <t xml:space="preserve">|
</t>
        </is>
      </c>
      <c r="Y539" t="inlineStr">
        <is>
          <t>Σύντμηση του Internet Protocol Address - Διεύθυνση Πρωτοκόλλου Ίντερνετ. Δυαδικός αριθμός με 32 bit (4 byte) που προσδιορίζει με μοναδικό τρόπο, σε άλλους υπολογιστές υπηρεσίας, έναν υπολογιστή υπηρεσίας συνδεδεμένο στο Internet.</t>
        </is>
      </c>
      <c r="Z539" s="2" t="inlineStr">
        <is>
          <t>IP address|
Internet Protocol address</t>
        </is>
      </c>
      <c r="AA539" s="2" t="inlineStr">
        <is>
          <t>3|
3</t>
        </is>
      </c>
      <c r="AB539" s="2" t="inlineStr">
        <is>
          <t xml:space="preserve">|
</t>
        </is>
      </c>
      <c r="AC539" t="inlineStr">
        <is>
          <t>numerical label assigned to each device (e.g., computer, printer) participating in a computer network that uses the Internet Protocol for communication</t>
        </is>
      </c>
      <c r="AD539" s="2" t="inlineStr">
        <is>
          <t>dirección IP</t>
        </is>
      </c>
      <c r="AE539" s="2" t="inlineStr">
        <is>
          <t>3</t>
        </is>
      </c>
      <c r="AF539" s="2" t="inlineStr">
        <is>
          <t/>
        </is>
      </c>
      <c r="AG539" t="inlineStr">
        <is>
          <t>Secuencia de números binarios que, asignada a un dispositivo (un ordenador, una tableta, un teléfono inteligente), lo identifica y le permite acceder a la red de comunicaciones electrónicas.</t>
        </is>
      </c>
      <c r="AH539" s="2" t="inlineStr">
        <is>
          <t>IP-aadress</t>
        </is>
      </c>
      <c r="AI539" s="2" t="inlineStr">
        <is>
          <t>3</t>
        </is>
      </c>
      <c r="AJ539" s="2" t="inlineStr">
        <is>
          <t/>
        </is>
      </c>
      <c r="AK539" t="inlineStr">
        <is>
          <t>alaline või ajutine tunnusnumber iga protokolli IP kasutavasse võrku kuuluva seadme identifitseerimiseks ja adresseerimiseks</t>
        </is>
      </c>
      <c r="AL539" s="2" t="inlineStr">
        <is>
          <t>IP-osoite|
IP-numero</t>
        </is>
      </c>
      <c r="AM539" s="2" t="inlineStr">
        <is>
          <t>3|
3</t>
        </is>
      </c>
      <c r="AN539" s="2" t="inlineStr">
        <is>
          <t xml:space="preserve">|
</t>
        </is>
      </c>
      <c r="AO539" t="inlineStr">
        <is>
          <t>internetiin kytketyn tietojenkäsittely- tai tiedonsiirtolaitteen tai verkkoliittymän yksilöivä numeerinen tunnus</t>
        </is>
      </c>
      <c r="AP539" s="2" t="inlineStr">
        <is>
          <t>adresse IP</t>
        </is>
      </c>
      <c r="AQ539" s="2" t="inlineStr">
        <is>
          <t>3</t>
        </is>
      </c>
      <c r="AR539" s="2" t="inlineStr">
        <is>
          <t/>
        </is>
      </c>
      <c r="AS539" t="inlineStr">
        <is>
          <t>identifie le réseau et la station sur un réseau TCP/IP</t>
        </is>
      </c>
      <c r="AT539" s="2" t="inlineStr">
        <is>
          <t>seoladh prótacail idirlín|
seoladh IP</t>
        </is>
      </c>
      <c r="AU539" s="2" t="inlineStr">
        <is>
          <t>3|
3</t>
        </is>
      </c>
      <c r="AV539" s="2" t="inlineStr">
        <is>
          <t xml:space="preserve">|
</t>
        </is>
      </c>
      <c r="AW539" t="inlineStr">
        <is>
          <t/>
        </is>
      </c>
      <c r="AX539" t="inlineStr">
        <is>
          <t/>
        </is>
      </c>
      <c r="AY539" t="inlineStr">
        <is>
          <t/>
        </is>
      </c>
      <c r="AZ539" t="inlineStr">
        <is>
          <t/>
        </is>
      </c>
      <c r="BA539" t="inlineStr">
        <is>
          <t/>
        </is>
      </c>
      <c r="BB539" s="2" t="inlineStr">
        <is>
          <t>IP-cím</t>
        </is>
      </c>
      <c r="BC539" s="2" t="inlineStr">
        <is>
          <t>4</t>
        </is>
      </c>
      <c r="BD539" s="2" t="inlineStr">
        <is>
          <t/>
        </is>
      </c>
      <c r="BE539" t="inlineStr">
        <is>
          <t/>
        </is>
      </c>
      <c r="BF539" s="2" t="inlineStr">
        <is>
          <t>indirizzo IP</t>
        </is>
      </c>
      <c r="BG539" s="2" t="inlineStr">
        <is>
          <t>3</t>
        </is>
      </c>
      <c r="BH539" s="2" t="inlineStr">
        <is>
          <t/>
        </is>
      </c>
      <c r="BI539" t="inlineStr">
        <is>
          <t>Numero che identifica univocamente un computer su Internet. L'indirizzo è composto da due parti: la prima identifica la rete, la seconda il computer.</t>
        </is>
      </c>
      <c r="BJ539" s="2" t="inlineStr">
        <is>
          <t>IP adresas</t>
        </is>
      </c>
      <c r="BK539" s="2" t="inlineStr">
        <is>
          <t>3</t>
        </is>
      </c>
      <c r="BL539" s="2" t="inlineStr">
        <is>
          <t/>
        </is>
      </c>
      <c r="BM539" t="inlineStr">
        <is>
          <t>kompiuterio adresas TCP/IP tinkle. Jį turi kiekvienas kompiuteris, prijungtas prie interneto. Klientas turi pastovų IP adresą arba laikiną, jam duodamą kiekvieną kartą, kai jis prisijungia prie tinklo (pvz., per modemą). IP adresą sudaro keturi taškais skiriami skaičiai, pvz., 204.171.64.2</t>
        </is>
      </c>
      <c r="BN539" s="2" t="inlineStr">
        <is>
          <t>interneta protokola adrese|
IP adrese</t>
        </is>
      </c>
      <c r="BO539" s="2" t="inlineStr">
        <is>
          <t>3|
3</t>
        </is>
      </c>
      <c r="BP539" s="2" t="inlineStr">
        <is>
          <t xml:space="preserve">|
</t>
        </is>
      </c>
      <c r="BQ539" t="inlineStr">
        <is>
          <t>unikāls identifikators, kas piešķirts ierīcei, kura pieslēgta sakaru tīklam un izmanto interneta protokolu</t>
        </is>
      </c>
      <c r="BR539" s="2" t="inlineStr">
        <is>
          <t>indirizz tal-Protokoll tal-Internet|
indirizz IP</t>
        </is>
      </c>
      <c r="BS539" s="2" t="inlineStr">
        <is>
          <t>3|
3</t>
        </is>
      </c>
      <c r="BT539" s="2" t="inlineStr">
        <is>
          <t xml:space="preserve">|
</t>
        </is>
      </c>
      <c r="BU539" t="inlineStr">
        <is>
          <t>tikketta numerika assenjata lil kull apparat (eż. kompjuter, printer) li jkun qed jipparteċipa f'network ta' kompjuters li juża l-Protokoll tal-Internet għall-komunikazzjoni</t>
        </is>
      </c>
      <c r="BV539" s="2" t="inlineStr">
        <is>
          <t>internetprotocoladres|
IP-adres</t>
        </is>
      </c>
      <c r="BW539" s="2" t="inlineStr">
        <is>
          <t>3|
3</t>
        </is>
      </c>
      <c r="BX539" s="2" t="inlineStr">
        <is>
          <t xml:space="preserve">|
</t>
        </is>
      </c>
      <c r="BY539" t="inlineStr">
        <is>
          <t>binaire numerieke reeks die, toegekend aan een apparaat (een computer, tablet of smartphone), dat apparaat identificeert en het mogelijk maakt om toegang tot het elektronische communicatienetwerk te krijgen</t>
        </is>
      </c>
      <c r="BZ539" s="2" t="inlineStr">
        <is>
          <t>adres IP</t>
        </is>
      </c>
      <c r="CA539" s="2" t="inlineStr">
        <is>
          <t>3</t>
        </is>
      </c>
      <c r="CB539" s="2" t="inlineStr">
        <is>
          <t/>
        </is>
      </c>
      <c r="CC539" t="inlineStr">
        <is>
          <t>liczba nadawana interfejsowi sieciowemu, grupie interfejsów bądź całej sieci komputerowej w protokole IP, służąca identyfikacji elementów sieci</t>
        </is>
      </c>
      <c r="CD539" s="2" t="inlineStr">
        <is>
          <t>endereço IP|
endereço Internet</t>
        </is>
      </c>
      <c r="CE539" s="2" t="inlineStr">
        <is>
          <t>3|
3</t>
        </is>
      </c>
      <c r="CF539" s="2" t="inlineStr">
        <is>
          <t xml:space="preserve">|
</t>
        </is>
      </c>
      <c r="CG539" t="inlineStr">
        <is>
          <t>Conjunto único de números atribuídos a cada sítio na Internet com a finalidade de encaminhar informação para esse sítio.</t>
        </is>
      </c>
      <c r="CH539" s="2" t="inlineStr">
        <is>
          <t>adresă IP</t>
        </is>
      </c>
      <c r="CI539" s="2" t="inlineStr">
        <is>
          <t>3</t>
        </is>
      </c>
      <c r="CJ539" s="2" t="inlineStr">
        <is>
          <t/>
        </is>
      </c>
      <c r="CK539" t="inlineStr">
        <is>
          <t>element al protocolului IP care este o adresă logică (32 biți), nu fizică , ce include un identificator de rețea (NetID) și un identificator de gazdă (HostID)</t>
        </is>
      </c>
      <c r="CL539" s="2" t="inlineStr">
        <is>
          <t>IP adresa|
adresa internetového protokolu</t>
        </is>
      </c>
      <c r="CM539" s="2" t="inlineStr">
        <is>
          <t>3|
3</t>
        </is>
      </c>
      <c r="CN539" s="2" t="inlineStr">
        <is>
          <t xml:space="preserve">|
</t>
        </is>
      </c>
      <c r="CO539" t="inlineStr">
        <is>
          <t>logický číselný identifikátor daného uzla (najčastejšie počítača) v sieti, ktorý komunikuje s inými uzlami prostredníctvom protokolu IP (napríklad Internet)</t>
        </is>
      </c>
      <c r="CP539" s="2" t="inlineStr">
        <is>
          <t>naslov IP|
naslov internetnega protokola|
IP-naslov</t>
        </is>
      </c>
      <c r="CQ539" s="2" t="inlineStr">
        <is>
          <t>3|
3|
3</t>
        </is>
      </c>
      <c r="CR539" s="2" t="inlineStr">
        <is>
          <t xml:space="preserve">|
|
</t>
        </is>
      </c>
      <c r="CS539" t="inlineStr">
        <is>
          <t>številka, ki natančno določa računalnik v omrežju Internet. Število je 32-bitno, za bolj pregleden prikaz je običajno zapisano s štirimi osembitnimi vrednostmi v desetiški obliki npr. 193.95.198.35.</t>
        </is>
      </c>
      <c r="CT539" s="2" t="inlineStr">
        <is>
          <t>IP-adress</t>
        </is>
      </c>
      <c r="CU539" s="2" t="inlineStr">
        <is>
          <t>3</t>
        </is>
      </c>
      <c r="CV539" s="2" t="inlineStr">
        <is>
          <t/>
        </is>
      </c>
      <c r="CW539" t="inlineStr">
        <is>
          <t/>
        </is>
      </c>
    </row>
    <row r="540">
      <c r="A540" s="1" t="str">
        <f>HYPERLINK("https://iate.europa.eu/entry/result/900978/all", "900978")</f>
        <v>900978</v>
      </c>
      <c r="B540" t="inlineStr">
        <is>
          <t>EDUCATION AND COMMUNICATIONS</t>
        </is>
      </c>
      <c r="C540" t="inlineStr">
        <is>
          <t>EDUCATION AND COMMUNICATIONS|information technology and data processing|computer system|information security;EDUCATION AND COMMUNICATIONS|communications|communications systems;EDUCATION AND COMMUNICATIONS|information technology and data processing</t>
        </is>
      </c>
      <c r="D540" t="inlineStr">
        <is>
          <t>yes</t>
        </is>
      </c>
      <c r="E540" t="inlineStr">
        <is>
          <t/>
        </is>
      </c>
      <c r="F540" s="2" t="inlineStr">
        <is>
          <t>криптографски ключ</t>
        </is>
      </c>
      <c r="G540" s="2" t="inlineStr">
        <is>
          <t>3</t>
        </is>
      </c>
      <c r="H540" s="2" t="inlineStr">
        <is>
          <t/>
        </is>
      </c>
      <c r="I540" t="inlineStr">
        <is>
          <t>параметър, използван във връзка с алгоритъм, за целите на валидиране, удостоверяване на автентичността, криптиране или декриптиране</t>
        </is>
      </c>
      <c r="J540" s="2" t="inlineStr">
        <is>
          <t>šifrovací klíč|
kryptografický klíč</t>
        </is>
      </c>
      <c r="K540" s="2" t="inlineStr">
        <is>
          <t>2|
2</t>
        </is>
      </c>
      <c r="L540" s="2" t="inlineStr">
        <is>
          <t xml:space="preserve">|
</t>
        </is>
      </c>
      <c r="M540" t="inlineStr">
        <is>
          <t/>
        </is>
      </c>
      <c r="N540" s="2" t="inlineStr">
        <is>
          <t>kryptografisk nøgle|
krypteringsnøgle</t>
        </is>
      </c>
      <c r="O540" s="2" t="inlineStr">
        <is>
          <t>3|
4</t>
        </is>
      </c>
      <c r="P540" s="2" t="inlineStr">
        <is>
          <t xml:space="preserve">|
</t>
        </is>
      </c>
      <c r="Q540" t="inlineStr">
        <is>
          <t>parameter, der sammen med algoritmer anvendes til at validere, autentificere, kryptere eller dekryptere</t>
        </is>
      </c>
      <c r="R540" s="2" t="inlineStr">
        <is>
          <t>Verschlüsselungscode|
Chiffrierschlüssel|
kryptographischer Schlüsel|
Schlüssel</t>
        </is>
      </c>
      <c r="S540" s="2" t="inlineStr">
        <is>
          <t>2|
2|
2|
3</t>
        </is>
      </c>
      <c r="T540" s="2" t="inlineStr">
        <is>
          <t xml:space="preserve">|
|
|
</t>
        </is>
      </c>
      <c r="U540" t="inlineStr">
        <is>
          <t>in der Kryptographie Folge von Zeichen, die die Durchführung der Verschlüsselung bzw. Entschlüsslung steuern</t>
        </is>
      </c>
      <c r="V540" s="2" t="inlineStr">
        <is>
          <t>κλειδί αποκρυπτογράφησης|
κρυπτογραφικό κλειδί|
κλείδα|
κλειδί κρυπτογράφησης δεδομένων</t>
        </is>
      </c>
      <c r="W540" s="2" t="inlineStr">
        <is>
          <t>3|
3|
3|
3</t>
        </is>
      </c>
      <c r="X540" s="2" t="inlineStr">
        <is>
          <t xml:space="preserve">|
|
|
</t>
        </is>
      </c>
      <c r="Y540" t="inlineStr">
        <is>
          <t/>
        </is>
      </c>
      <c r="Z540" s="2" t="inlineStr">
        <is>
          <t>encryption key|
cryptographic key|
cipher key|
cypher key</t>
        </is>
      </c>
      <c r="AA540" s="2" t="inlineStr">
        <is>
          <t>3|
3|
1|
3</t>
        </is>
      </c>
      <c r="AB540" s="2" t="inlineStr">
        <is>
          <t xml:space="preserve">|
|
|
</t>
        </is>
      </c>
      <c r="AC540" t="inlineStr">
        <is>
          <t>parameter used, in conjunction with an algorithm, for the purposes of validation, authentication, enciphering or deciphering</t>
        </is>
      </c>
      <c r="AD540" s="2" t="inlineStr">
        <is>
          <t>clave criptográfica|
clave de cifrado</t>
        </is>
      </c>
      <c r="AE540" s="2" t="inlineStr">
        <is>
          <t>3|
3</t>
        </is>
      </c>
      <c r="AF540" s="2" t="inlineStr">
        <is>
          <t xml:space="preserve">|
</t>
        </is>
      </c>
      <c r="AG540" t="inlineStr">
        <is>
          <t>1) Secuencia de símbolos que controla las operaciones de cifrado &lt;a href="/entry/result/785065/all" id="ENTRY_TO_ENTRY_CONVERTER" target="_blank"&gt;IATE:785065&lt;/a&gt; y descifrado &lt;a href="/entry/result/1557026/all" id="ENTRY_TO_ENTRY_CONVERTER" target="_blank"&gt;IATE:1557026&lt;/a&gt; .&lt;br&gt;2) Los sistemas de clave pública &lt;a href="/entry/result/1484718/all" id="ENTRY_TO_ENTRY_CONVERTER" target="_blank"&gt;IATE:1484718&lt;/a&gt; utilizan una clave de cifrado pública para cifrar el mensaje, accesible a todos los usuarios, y una clave privada para descifrarlo.;&lt;br&gt;parámetro usado por un algoritmo para validar, autenticar, cifrar o descifrar un mensaje.</t>
        </is>
      </c>
      <c r="AH540" s="2" t="inlineStr">
        <is>
          <t>krüptovõti</t>
        </is>
      </c>
      <c r="AI540" s="2" t="inlineStr">
        <is>
          <t>3</t>
        </is>
      </c>
      <c r="AJ540" s="2" t="inlineStr">
        <is>
          <t/>
        </is>
      </c>
      <c r="AK540" t="inlineStr">
        <is>
          <t>1. krüptograafilist operatsiooni juhtiv parameeter (bitijadana)&lt;br&gt; 2. krüptoalgoritmi tööd määrav parameeter; avateksti krüptogrammiks teisendamise või vastupidise teisendamise algoritmis kasutatav matemaatiline väärtus (ISO 11568)</t>
        </is>
      </c>
      <c r="AL540" s="2" t="inlineStr">
        <is>
          <t>salausavain</t>
        </is>
      </c>
      <c r="AM540" s="2" t="inlineStr">
        <is>
          <t>3</t>
        </is>
      </c>
      <c r="AN540" s="2" t="inlineStr">
        <is>
          <t/>
        </is>
      </c>
      <c r="AO540" t="inlineStr">
        <is>
          <t>"merkki- tai bittijono, jota tietyn salausalgoritmin mukaisesti käytetään tiedon salakirjoittamiseen, avaamiseen, todentamiseen tai aidontamiseen"</t>
        </is>
      </c>
      <c r="AP540" s="2" t="inlineStr">
        <is>
          <t>clé de chiffrement|
clé de cryptage|
clé cryptographique</t>
        </is>
      </c>
      <c r="AQ540" s="2" t="inlineStr">
        <is>
          <t>3|
3|
3</t>
        </is>
      </c>
      <c r="AR540" s="2" t="inlineStr">
        <is>
          <t xml:space="preserve">|
|
</t>
        </is>
      </c>
      <c r="AS540" t="inlineStr">
        <is>
          <t>paramètre constitué d'une séquence de symboles et utilisé, avec un algorithme cryptographique, pour transformer, valider, authentifier, chiffrer ou déchiffrer des données</t>
        </is>
      </c>
      <c r="AT540" t="inlineStr">
        <is>
          <t/>
        </is>
      </c>
      <c r="AU540" t="inlineStr">
        <is>
          <t/>
        </is>
      </c>
      <c r="AV540" t="inlineStr">
        <is>
          <t/>
        </is>
      </c>
      <c r="AW540" t="inlineStr">
        <is>
          <t/>
        </is>
      </c>
      <c r="AX540" s="2" t="inlineStr">
        <is>
          <t>kriptografski ključ</t>
        </is>
      </c>
      <c r="AY540" s="2" t="inlineStr">
        <is>
          <t>3</t>
        </is>
      </c>
      <c r="AZ540" s="2" t="inlineStr">
        <is>
          <t/>
        </is>
      </c>
      <c r="BA540" t="inlineStr">
        <is>
          <t/>
        </is>
      </c>
      <c r="BB540" t="inlineStr">
        <is>
          <t/>
        </is>
      </c>
      <c r="BC540" t="inlineStr">
        <is>
          <t/>
        </is>
      </c>
      <c r="BD540" t="inlineStr">
        <is>
          <t/>
        </is>
      </c>
      <c r="BE540" t="inlineStr">
        <is>
          <t/>
        </is>
      </c>
      <c r="BF540" s="2" t="inlineStr">
        <is>
          <t>chiave crittografica|
chiave di codifica|
chiave di cifratura</t>
        </is>
      </c>
      <c r="BG540" s="2" t="inlineStr">
        <is>
          <t>3|
3|
3</t>
        </is>
      </c>
      <c r="BH540" s="2" t="inlineStr">
        <is>
          <t xml:space="preserve">|
|
</t>
        </is>
      </c>
      <c r="BI540" t="inlineStr">
        <is>
          <t>parametro dell'algoritmo di crittografia su cui poggia la sicurezza dell'algoritmo stesso</t>
        </is>
      </c>
      <c r="BJ540" s="2" t="inlineStr">
        <is>
          <t>kriptografinis raktas|
užšifravimo raktas</t>
        </is>
      </c>
      <c r="BK540" s="2" t="inlineStr">
        <is>
          <t>3|
2</t>
        </is>
      </c>
      <c r="BL540" s="2" t="inlineStr">
        <is>
          <t xml:space="preserve">|
</t>
        </is>
      </c>
      <c r="BM540" t="inlineStr">
        <is>
          <t/>
        </is>
      </c>
      <c r="BN540" s="2" t="inlineStr">
        <is>
          <t>šifrēšanas atslēga</t>
        </is>
      </c>
      <c r="BO540" s="2" t="inlineStr">
        <is>
          <t>3</t>
        </is>
      </c>
      <c r="BP540" s="2" t="inlineStr">
        <is>
          <t/>
        </is>
      </c>
      <c r="BQ540" t="inlineStr">
        <is>
          <t>unikāls, slepens datu bloks, ko izmanto datu šifrēšanai</t>
        </is>
      </c>
      <c r="BR540" s="2" t="inlineStr">
        <is>
          <t>kjavi kriptografika</t>
        </is>
      </c>
      <c r="BS540" s="2" t="inlineStr">
        <is>
          <t>3</t>
        </is>
      </c>
      <c r="BT540" s="2" t="inlineStr">
        <is>
          <t/>
        </is>
      </c>
      <c r="BU540" t="inlineStr">
        <is>
          <t>parametru użat, flimkien ma' algoritmu, bl-iskop ta' validazzjoni, awtentikar, enċiframent jew deċiframent</t>
        </is>
      </c>
      <c r="BV540" s="2" t="inlineStr">
        <is>
          <t>codesleutel|
vercijfersleutel|
cryptografische sleutel|
encryptiesleutel|
coderingssleutel|
websleutel|
cryptosleutel</t>
        </is>
      </c>
      <c r="BW540" s="2" t="inlineStr">
        <is>
          <t>1|
3|
3|
3|
3|
3|
3</t>
        </is>
      </c>
      <c r="BX540" s="2" t="inlineStr">
        <is>
          <t xml:space="preserve">|
|
|
|
|
|
</t>
        </is>
      </c>
      <c r="BY540" t="inlineStr">
        <is>
          <t>Sinds maart 1996 stonden ze bekend als 'encryptiesleutels': stukjes software waarmee vertrouwelijke berichten veilig over het internet kunnen worden verzonden. Afgelopen maandag (16 december 2002) kwam het verschijnsel opnieuw in het nieuws, omdat het kabinet besloten had dat men de uitgevers van dergelijke cryptografische sleutels niet kan verplichten kopieën te houden en die desgevraagd aan politie of justitie te overhandigen. Het verschijnsel kreeg daarbij een nieuwe naam: 'websleutel', een misschien wat minder precieze, maar wel aansprekendere benaming dan 'encryptiesleutel'.</t>
        </is>
      </c>
      <c r="BZ540" s="2" t="inlineStr">
        <is>
          <t>klucz kryptograficzny</t>
        </is>
      </c>
      <c r="CA540" s="2" t="inlineStr">
        <is>
          <t>3</t>
        </is>
      </c>
      <c r="CB540" s="2" t="inlineStr">
        <is>
          <t/>
        </is>
      </c>
      <c r="CC540" t="inlineStr">
        <is>
          <t>ciąg symboli, od którego w sposób istotny zależy wynik przekształcenia kryptograficznego (np. szyfrowania, deszyfrowania, obliczania kryptograficznej funkcji kontrolnej, obliczania podpisu lub weryfikacji podpisu)</t>
        </is>
      </c>
      <c r="CD540" s="2" t="inlineStr">
        <is>
          <t>chave criptográfica|
chave de cifra|
chave de código|
chave de cifragem</t>
        </is>
      </c>
      <c r="CE540" s="2" t="inlineStr">
        <is>
          <t>3|
3|
3|
3</t>
        </is>
      </c>
      <c r="CF540" s="2" t="inlineStr">
        <is>
          <t xml:space="preserve">|
|
|
</t>
        </is>
      </c>
      <c r="CG540" t="inlineStr">
        <is>
          <t>Em criptografia é a sequência de símbolos que controla as operações de codificação e descodificação</t>
        </is>
      </c>
      <c r="CH540" s="2" t="inlineStr">
        <is>
          <t>cheie de criptare</t>
        </is>
      </c>
      <c r="CI540" s="2" t="inlineStr">
        <is>
          <t>3</t>
        </is>
      </c>
      <c r="CJ540" s="2" t="inlineStr">
        <is>
          <t/>
        </is>
      </c>
      <c r="CK540" t="inlineStr">
        <is>
          <t>serie de caractere folosite pentru criptarea și decriptarea fișierelor</t>
        </is>
      </c>
      <c r="CL540" s="2" t="inlineStr">
        <is>
          <t>šifrovací kľúč|
kryptografický kľúč</t>
        </is>
      </c>
      <c r="CM540" s="2" t="inlineStr">
        <is>
          <t>3|
3</t>
        </is>
      </c>
      <c r="CN540" s="2" t="inlineStr">
        <is>
          <t xml:space="preserve">|
</t>
        </is>
      </c>
      <c r="CO540" t="inlineStr">
        <is>
          <t/>
        </is>
      </c>
      <c r="CP540" s="2" t="inlineStr">
        <is>
          <t>šifrirni ključ</t>
        </is>
      </c>
      <c r="CQ540" s="2" t="inlineStr">
        <is>
          <t>3</t>
        </is>
      </c>
      <c r="CR540" s="2" t="inlineStr">
        <is>
          <t/>
        </is>
      </c>
      <c r="CS540" t="inlineStr">
        <is>
          <t>naključni niz bitov, ki se uporablja za šifriranje in dešifriranje podatkov</t>
        </is>
      </c>
      <c r="CT540" s="2" t="inlineStr">
        <is>
          <t>krypteringsnyckel|
kryptonyckel</t>
        </is>
      </c>
      <c r="CU540" s="2" t="inlineStr">
        <is>
          <t>3|
3</t>
        </is>
      </c>
      <c r="CV540" s="2" t="inlineStr">
        <is>
          <t xml:space="preserve">|
</t>
        </is>
      </c>
      <c r="CW540" t="inlineStr">
        <is>
          <t>tecken- eller bitsträng som används för kryptering, dekryptering och verifiering av information enligt en bestämd krypteringsalgoritm</t>
        </is>
      </c>
    </row>
    <row r="541">
      <c r="A541" s="1" t="str">
        <f>HYPERLINK("https://iate.europa.eu/entry/result/3589153/all", "3589153")</f>
        <v>3589153</v>
      </c>
      <c r="B541" t="inlineStr">
        <is>
          <t>PRODUCTION, TECHNOLOGY AND RESEARCH;EUROPEAN UNION;EDUCATION AND COMMUNICATIONS</t>
        </is>
      </c>
      <c r="C541" t="inlineStr">
        <is>
          <t>PRODUCTION, TECHNOLOGY AND RESEARCH|technology and technical regulations|technology|digital technology;EUROPEAN UNION|European construction|deepening of the European Union|single market;EDUCATION AND COMMUNICATIONS|information and information processing|information policy</t>
        </is>
      </c>
      <c r="D541" t="inlineStr">
        <is>
          <t>yes</t>
        </is>
      </c>
      <c r="E541" t="inlineStr">
        <is>
          <t>proposed</t>
        </is>
      </c>
      <c r="F541" s="2" t="inlineStr">
        <is>
          <t>пазар на услуги в облак|
пазар на облачни услуги</t>
        </is>
      </c>
      <c r="G541" s="2" t="inlineStr">
        <is>
          <t>3|
3</t>
        </is>
      </c>
      <c r="H541" s="2" t="inlineStr">
        <is>
          <t xml:space="preserve">|
</t>
        </is>
      </c>
      <c r="I541" t="inlineStr">
        <is>
          <t/>
        </is>
      </c>
      <c r="J541" s="2" t="inlineStr">
        <is>
          <t>tržiště s cloudovými službami</t>
        </is>
      </c>
      <c r="K541" s="2" t="inlineStr">
        <is>
          <t>3</t>
        </is>
      </c>
      <c r="L541" s="2" t="inlineStr">
        <is>
          <t/>
        </is>
      </c>
      <c r="M541" t="inlineStr">
        <is>
          <t>plánované tržiště nabízejí potenciálním uživatelům (zejména veřejnému
sektoru a malým a středním podnikům) možnost vybrat si služby pro zpracování
dat v cloudu, softwarové služby a služby platformy, které splňují řadu
požadavků v oblastech, jako je ochrana dat, bezpečnost, přenositelnost údajů,
energetická účinnost a tržní postup</t>
        </is>
      </c>
      <c r="N541" s="2" t="inlineStr">
        <is>
          <t>markedsplads for cloudtjenester</t>
        </is>
      </c>
      <c r="O541" s="2" t="inlineStr">
        <is>
          <t>3</t>
        </is>
      </c>
      <c r="P541" s="2" t="inlineStr">
        <is>
          <t/>
        </is>
      </c>
      <c r="Q541" t="inlineStr">
        <is>
          <t/>
        </is>
      </c>
      <c r="R541" s="2" t="inlineStr">
        <is>
          <t>Marktplatz für Cloud-Dienste</t>
        </is>
      </c>
      <c r="S541" s="2" t="inlineStr">
        <is>
          <t>3</t>
        </is>
      </c>
      <c r="T541" s="2" t="inlineStr">
        <is>
          <t/>
        </is>
      </c>
      <c r="U541" t="inlineStr">
        <is>
          <t/>
        </is>
      </c>
      <c r="V541" s="2" t="inlineStr">
        <is>
          <t>αγορά υπηρεσιών υπολογιστικού νέφους</t>
        </is>
      </c>
      <c r="W541" s="2" t="inlineStr">
        <is>
          <t>3</t>
        </is>
      </c>
      <c r="X541" s="2" t="inlineStr">
        <is>
          <t/>
        </is>
      </c>
      <c r="Y541" t="inlineStr">
        <is>
          <t/>
        </is>
      </c>
      <c r="Z541" s="2" t="inlineStr">
        <is>
          <t>cloud services marketplace</t>
        </is>
      </c>
      <c r="AA541" s="2" t="inlineStr">
        <is>
          <t>3</t>
        </is>
      </c>
      <c r="AB541" s="2" t="inlineStr">
        <is>
          <t/>
        </is>
      </c>
      <c r="AC541" t="inlineStr">
        <is>
          <t>planned marketplace for potential users (in particular the public sector and SMEs) enabling them to select cloud processing, software and platform service offerings that comply with a number of requirements in areas like &lt;a href="https://iate.europa.eu/entry/result/892778/en" target="_blank"&gt;&lt;i&gt;data protection&lt;/i&gt;&lt;/a&gt;, security, &lt;a href="https://iate.europa.eu/entry/result/3541383/en" target="_blank"&gt;&lt;i&gt;data portability&lt;/i&gt;&lt;/a&gt;, &lt;a href="https://iate.europa.eu/entry/result/755141/en" target="_blank"&gt;&lt;i&gt;energy efficiency&lt;/i&gt;&lt;/a&gt; and market practice</t>
        </is>
      </c>
      <c r="AD541" s="2" t="inlineStr">
        <is>
          <t>mercado de servicios en la nube</t>
        </is>
      </c>
      <c r="AE541" s="2" t="inlineStr">
        <is>
          <t>3</t>
        </is>
      </c>
      <c r="AF541" s="2" t="inlineStr">
        <is>
          <t/>
        </is>
      </c>
      <c r="AG541" t="inlineStr">
        <is>
          <t>Mercado
que pondrá a disposición de los usuarios potenciales (en particular, del sector
público y de las pymes) la posibilidad de seleccionar ofertas de servicios de
tratamiento, software y plataforma en la nube que cumplan una serie de
requisitos en ámbitos como la protección de datos, la seguridad, la
portabilidad de los datos, la eficiencia energética y las prácticas de mercado.</t>
        </is>
      </c>
      <c r="AH541" s="2" t="inlineStr">
        <is>
          <t>pilveteenuste kauplemiskoht</t>
        </is>
      </c>
      <c r="AI541" s="2" t="inlineStr">
        <is>
          <t>3</t>
        </is>
      </c>
      <c r="AJ541" s="2" t="inlineStr">
        <is>
          <t/>
        </is>
      </c>
      <c r="AK541" t="inlineStr">
        <is>
          <t>kavandatav kauplemiskoht, mis võimaldab potentsiaalsetel kasutajatel (eelkõige avalikul sektoril ja VKEdel) valida pilvtöötluse, tarkvara ja platvormi teenuseid, mis vastavad reale nõuetele sellistes valdkondades nagu &lt;i&gt;andmekaitse &lt;/i&gt;&lt;a href="/entry/result/892778/all" id="ENTRY_TO_ENTRY_CONVERTER" target="_blank"&gt;IATE:892778&lt;/a&gt; , turvalisus, &lt;i&gt;andmete ülekantavus &lt;/i&gt;&lt;a href="/entry/result/3541383/all" id="ENTRY_TO_ENTRY_CONVERTER" target="_blank"&gt;IATE:3541383&lt;/a&gt; , &lt;i&gt;energiatõhusus&lt;/i&gt; &lt;a href="/entry/result/755141/all" id="ENTRY_TO_ENTRY_CONVERTER" target="_blank"&gt;IATE:755141&lt;/a&gt; ja turutavad</t>
        </is>
      </c>
      <c r="AL541" s="2" t="inlineStr">
        <is>
          <t>pilvipalvelujen markkinapaikka</t>
        </is>
      </c>
      <c r="AM541" s="2" t="inlineStr">
        <is>
          <t>3</t>
        </is>
      </c>
      <c r="AN541" s="2" t="inlineStr">
        <is>
          <t/>
        </is>
      </c>
      <c r="AO541" t="inlineStr">
        <is>
          <t>potentiaalisia käyttäjiä (etenkin julkista sektoria ja pk-yrityksiä) varten suunnitteilla oleva markkinapaikka, jolla voi hankkia muun muassa &lt;a href="https://iate.europa.eu/entry/result/892778" target="_blank"&gt;tietosuojaan&lt;/a&gt;, turvallisuuteen, datan siirrettävyyteen, &lt;a href="https://iate.europa.eu/entry/result/755141" target="_blank"&gt;energiatehokkuuteen&lt;/a&gt; ja markkinakäytäntöön sovellettavat vaatimukset täyttäviä pilviprosessointi-, pilviohjelmisto- ja pilvialustapalveluja</t>
        </is>
      </c>
      <c r="AP541" s="2" t="inlineStr">
        <is>
          <t>marché des services en nuage</t>
        </is>
      </c>
      <c r="AQ541" s="2" t="inlineStr">
        <is>
          <t>3</t>
        </is>
      </c>
      <c r="AR541" s="2" t="inlineStr">
        <is>
          <t/>
        </is>
      </c>
      <c r="AS541" t="inlineStr">
        <is>
          <t>marché permettant aux utilisateurs potentiels (notamment le secteur public et les PME) de sélectionner des offres en matière de services de traitement, logiciels et
plateformes en nuage qui respectent un certain nombre d’exigences dans des domaines tels
que la &lt;a href="https://iate.europa.eu/entry/result/892778/fr" target="_blank"&gt;protection des données&lt;/a&gt;&lt;small&gt;,&lt;/small&gt; la sécurité, la &lt;a href="https://iate.europa.eu/entry/result/3541383/fr" target="_blank"&gt;portabilité des données,&lt;/a&gt; l’&lt;a href="https://iate.europa.eu/entry/result/755141/fr" target="_blank"&gt;efficacité énergétique&lt;/a&gt; et les pratiques du marché</t>
        </is>
      </c>
      <c r="AT541" s="2" t="inlineStr">
        <is>
          <t>margadh néalseirbhísí</t>
        </is>
      </c>
      <c r="AU541" s="2" t="inlineStr">
        <is>
          <t>3</t>
        </is>
      </c>
      <c r="AV541" s="2" t="inlineStr">
        <is>
          <t/>
        </is>
      </c>
      <c r="AW541" t="inlineStr">
        <is>
          <t/>
        </is>
      </c>
      <c r="AX541" s="2" t="inlineStr">
        <is>
          <t>tržište usluga u oblaku</t>
        </is>
      </c>
      <c r="AY541" s="2" t="inlineStr">
        <is>
          <t>3</t>
        </is>
      </c>
      <c r="AZ541" s="2" t="inlineStr">
        <is>
          <t/>
        </is>
      </c>
      <c r="BA541" t="inlineStr">
        <is>
          <t/>
        </is>
      </c>
      <c r="BB541" s="2" t="inlineStr">
        <is>
          <t>felhőszolgáltatási piactér</t>
        </is>
      </c>
      <c r="BC541" s="2" t="inlineStr">
        <is>
          <t>3</t>
        </is>
      </c>
      <c r="BD541" s="2" t="inlineStr">
        <is>
          <t/>
        </is>
      </c>
      <c r="BE541" t="inlineStr">
        <is>
          <t>a közszféra és a kkv-k, valamint egyéb potenciális felhasználók számára létrehozandó elektronikus tér, amelyben felhőalapú feldolgozási, szoftver- és platformszolgáltatások közül választhatnak</t>
        </is>
      </c>
      <c r="BF541" s="2" t="inlineStr">
        <is>
          <t>mercato di servizi cloud</t>
        </is>
      </c>
      <c r="BG541" s="2" t="inlineStr">
        <is>
          <t>3</t>
        </is>
      </c>
      <c r="BH541" s="2" t="inlineStr">
        <is>
          <t/>
        </is>
      </c>
      <c r="BI541" t="inlineStr">
        <is>
          <t>mercato previsto
che darà ai potenziali utenti (in particolare il settore pubblico e le PMI) la
possibilità di scegliere offerte di servizi di elaborazione, software e
piattaforma cloud che soddisfano una serie di requisiti in ambiti quali la
&lt;a href="https://iate.europa.eu/entry/result/892778/en-it" target="_blank"&gt;protezione dei dati&lt;/a&gt;, la sicurezza, la &lt;a href="https://iate.europa.eu/entry/result/3541383/en-it" target="_blank"&gt;portabilità dei dati&lt;/a&gt;, l'&lt;a href="https://iate.europa.eu/entry/result/755141/en-it" target="_blank"&gt;efficienza energetica&lt;/a&gt; e le pratiche di mercato</t>
        </is>
      </c>
      <c r="BJ541" s="2" t="inlineStr">
        <is>
          <t>debesijos paslaugų prekyvietė</t>
        </is>
      </c>
      <c r="BK541" s="2" t="inlineStr">
        <is>
          <t>3</t>
        </is>
      </c>
      <c r="BL541" s="2" t="inlineStr">
        <is>
          <t/>
        </is>
      </c>
      <c r="BM541" t="inlineStr">
        <is>
          <t>prekyvietė, kurioje potencialūs naudotojai (visų pirma viešojo sektoriaus subjektai ir MVĮ) galės išsirinkti duomenų tvarkymo debesijoje sprendimus, programinę įrangą ir platformų paslaugas, atitinkančius įvairius tokių sričių, kaip duomenų apsauga, saugumas, duomenų perkeliamumas, energijos vartojimo efektyvumas ir rinkos praktika, reikalavimus</t>
        </is>
      </c>
      <c r="BN541" s="2" t="inlineStr">
        <is>
          <t>mākoņpakalpojumu tirgvieta</t>
        </is>
      </c>
      <c r="BO541" s="2" t="inlineStr">
        <is>
          <t>2</t>
        </is>
      </c>
      <c r="BP541" s="2" t="inlineStr">
        <is>
          <t/>
        </is>
      </c>
      <c r="BQ541" t="inlineStr">
        <is>
          <t/>
        </is>
      </c>
      <c r="BR541" s="2" t="inlineStr">
        <is>
          <t>suq tas-servizzi tal-cloud</t>
        </is>
      </c>
      <c r="BS541" s="2" t="inlineStr">
        <is>
          <t>3</t>
        </is>
      </c>
      <c r="BT541" s="2" t="inlineStr">
        <is>
          <t/>
        </is>
      </c>
      <c r="BU541" t="inlineStr">
        <is>
          <t>suq ippjanat għal utenti potenzjali (b'mod partikolari s-settur pubbliku u l-SMEs) li jippermettilhom jagħżlu offerti ta' servizzi tal-ipproċessar, tas-software u tal-pjattaformi tal-cloud li jkunu konformi ma’ għadd ta' rekwiżiti f’oqsma bħall-protezzjoni tad-&lt;i&gt;data&lt;/i&gt;, is-sigurtà, il-portabbiltà tad-&lt;i&gt;data&lt;/i&gt;, l-effiċjenza enerġetika u l-prassi tas-suq</t>
        </is>
      </c>
      <c r="BV541" s="2" t="inlineStr">
        <is>
          <t>marktplaats voor clouddiensten|
cloudmarktplaats</t>
        </is>
      </c>
      <c r="BW541" s="2" t="inlineStr">
        <is>
          <t>3|
3</t>
        </is>
      </c>
      <c r="BX541" s="2" t="inlineStr">
        <is>
          <t xml:space="preserve">|
</t>
        </is>
      </c>
      <c r="BY541" t="inlineStr">
        <is>
          <t>platform waarop potentiële gebruikers en dienstverleners op het gebied van
 cloudverwerking, software en platformdiensten met elkaar in contact worden
 gebracht</t>
        </is>
      </c>
      <c r="BZ541" s="2" t="inlineStr">
        <is>
          <t>rynek usług w chmurze</t>
        </is>
      </c>
      <c r="CA541" s="2" t="inlineStr">
        <is>
          <t>2</t>
        </is>
      </c>
      <c r="CB541" s="2" t="inlineStr">
        <is>
          <t/>
        </is>
      </c>
      <c r="CC541" t="inlineStr">
        <is>
          <t>platforma, która stworzy [2020 r.] potencjalnym użytkownikom (w szczególności sektorowi publicznemu i MŚP) możliwość wyboru ofert usług w chmurze z zakresu przetwarzania danych, oprogramowania i platform, które spełniają szereg wymogów w obszarach takich jak ochrona danych, bezpieczeństwo, możliwość przenoszenia danych, efektywność energetyczna i praktyka rynkowa</t>
        </is>
      </c>
      <c r="CD541" s="2" t="inlineStr">
        <is>
          <t>mercado de serviços de computação em nuvem</t>
        </is>
      </c>
      <c r="CE541" s="2" t="inlineStr">
        <is>
          <t>3</t>
        </is>
      </c>
      <c r="CF541" s="2" t="inlineStr">
        <is>
          <t/>
        </is>
      </c>
      <c r="CG541" t="inlineStr">
        <is>
          <t/>
        </is>
      </c>
      <c r="CH541" s="2" t="inlineStr">
        <is>
          <t>piață a serviciilor de cloud</t>
        </is>
      </c>
      <c r="CI541" s="2" t="inlineStr">
        <is>
          <t>3</t>
        </is>
      </c>
      <c r="CJ541" s="2" t="inlineStr">
        <is>
          <t/>
        </is>
      </c>
      <c r="CK541" t="inlineStr">
        <is>
          <t/>
        </is>
      </c>
      <c r="CL541" s="2" t="inlineStr">
        <is>
          <t>trh cloudových služieb</t>
        </is>
      </c>
      <c r="CM541" s="2" t="inlineStr">
        <is>
          <t>3</t>
        </is>
      </c>
      <c r="CN541" s="2" t="inlineStr">
        <is>
          <t/>
        </is>
      </c>
      <c r="CO541" t="inlineStr">
        <is>
          <t>plánovaný trh pre potenciálnych používateľov (najmä verejný sektor a malé a stredné podniky) umožňujúci používateľom vybrať si z ponuky služieb spracovania dát v cloude, softvérových služieb a služieb platformy, ktoré spĺňajú viaceré požiadavky v oblasti ochrany údajov, bezpečnosti, prenosnosti údajov, energetickej efektívnosti a trhových postupov</t>
        </is>
      </c>
      <c r="CP541" s="2" t="inlineStr">
        <is>
          <t>tržnica storitev v oblaku</t>
        </is>
      </c>
      <c r="CQ541" s="2" t="inlineStr">
        <is>
          <t>3</t>
        </is>
      </c>
      <c r="CR541" s="2" t="inlineStr">
        <is>
          <t/>
        </is>
      </c>
      <c r="CS541" t="inlineStr">
        <is>
          <t/>
        </is>
      </c>
      <c r="CT541" s="2" t="inlineStr">
        <is>
          <t>marknadsplats för molntjänster</t>
        </is>
      </c>
      <c r="CU541" s="2" t="inlineStr">
        <is>
          <t>3</t>
        </is>
      </c>
      <c r="CV541" s="2" t="inlineStr">
        <is>
          <t/>
        </is>
      </c>
      <c r="CW541" t="inlineStr">
        <is>
          <t>planerad marknadsplats för potentiella användare (framför allt den
offentliga sektorn och de små och medelstora företagen) som kommer att
göra det möjligt att välja molntjänster, programvara och plattformstjänster som
uppfyller ett antal krav på områden som dataskydd, säkerhet, dataportabilitet,
energieffektivitet och marknadspraxis</t>
        </is>
      </c>
    </row>
    <row r="542">
      <c r="A542" s="1" t="str">
        <f>HYPERLINK("https://iate.europa.eu/entry/result/3555574/all", "3555574")</f>
        <v>3555574</v>
      </c>
      <c r="B542" t="inlineStr">
        <is>
          <t>EDUCATION AND COMMUNICATIONS</t>
        </is>
      </c>
      <c r="C542" t="inlineStr">
        <is>
          <t>EDUCATION AND COMMUNICATIONS|information technology and data processing</t>
        </is>
      </c>
      <c r="D542" t="inlineStr">
        <is>
          <t>yes</t>
        </is>
      </c>
      <c r="E542" t="inlineStr">
        <is>
          <t/>
        </is>
      </c>
      <c r="F542" s="2" t="inlineStr">
        <is>
          <t>инфраструктура като услуга|
IaaS</t>
        </is>
      </c>
      <c r="G542" s="2" t="inlineStr">
        <is>
          <t>3|
3</t>
        </is>
      </c>
      <c r="H542" s="2" t="inlineStr">
        <is>
          <t xml:space="preserve">|
</t>
        </is>
      </c>
      <c r="I542" t="inlineStr">
        <is>
          <t/>
        </is>
      </c>
      <c r="J542" s="2" t="inlineStr">
        <is>
          <t>infrastruktura jako služba|
IaaS</t>
        </is>
      </c>
      <c r="K542" s="2" t="inlineStr">
        <is>
          <t>3|
3</t>
        </is>
      </c>
      <c r="L542" s="2" t="inlineStr">
        <is>
          <t xml:space="preserve">|
</t>
        </is>
      </c>
      <c r="M542" t="inlineStr">
        <is>
          <t>forma &lt;i&gt;cloud computingu&lt;/i&gt; [ &lt;a href="/entry/result/2250701/all" id="ENTRY_TO_ENTRY_CONVERTER" target="_blank"&gt;IATE:2250701&lt;/a&gt; ], jejíž cloudová kapacita poskytovaná zákazníkovi má podobu infrastruktury a jež zahrnuje virtuální poskytování výpočetních zdrojů v podobě hardwaru, síťové služby a služby úložiště</t>
        </is>
      </c>
      <c r="N542" s="2" t="inlineStr">
        <is>
          <t>infrastructure as a service|
infrastruktur som en service|
IaaS</t>
        </is>
      </c>
      <c r="O542" s="2" t="inlineStr">
        <is>
          <t>3|
3|
3</t>
        </is>
      </c>
      <c r="P542" s="2" t="inlineStr">
        <is>
          <t xml:space="preserve">|
|
</t>
        </is>
      </c>
      <c r="Q542" t="inlineStr">
        <is>
          <t/>
        </is>
      </c>
      <c r="R542" s="2" t="inlineStr">
        <is>
          <t>Infrastructure as a Service|
IaaS</t>
        </is>
      </c>
      <c r="S542" s="2" t="inlineStr">
        <is>
          <t>3|
3</t>
        </is>
      </c>
      <c r="T542" s="2" t="inlineStr">
        <is>
          <t xml:space="preserve">|
</t>
        </is>
      </c>
      <c r="U542" t="inlineStr">
        <is>
          <t>Cloud-Dienst-Modell, bei dem dem Anwender grundlegende IT-Ressourcen wie Rechenleistung, Storage oder Netzwerkkapazitäten zur Verfügung gestellt werden</t>
        </is>
      </c>
      <c r="V542" s="2" t="inlineStr">
        <is>
          <t>IaaS|
υποδομή ως υπηρεσία</t>
        </is>
      </c>
      <c r="W542" s="2" t="inlineStr">
        <is>
          <t>3|
3</t>
        </is>
      </c>
      <c r="X542" s="2" t="inlineStr">
        <is>
          <t xml:space="preserve">|
</t>
        </is>
      </c>
      <c r="Y542" t="inlineStr">
        <is>
          <t/>
        </is>
      </c>
      <c r="Z542" s="2" t="inlineStr">
        <is>
          <t>IaaS|
infrastructure as a service</t>
        </is>
      </c>
      <c r="AA542" s="2" t="inlineStr">
        <is>
          <t>3|
3</t>
        </is>
      </c>
      <c r="AB542" s="2" t="inlineStr">
        <is>
          <t xml:space="preserve">|
</t>
        </is>
      </c>
      <c r="AC542" t="inlineStr">
        <is>
          <t>form of cloud computing that provides virtualized computing resources over the Internet</t>
        </is>
      </c>
      <c r="AD542" s="2" t="inlineStr">
        <is>
          <t>IaaS|
infraestructura como servicio</t>
        </is>
      </c>
      <c r="AE542" s="2" t="inlineStr">
        <is>
          <t>3|
2</t>
        </is>
      </c>
      <c r="AF542" s="2" t="inlineStr">
        <is>
          <t xml:space="preserve">|
</t>
        </is>
      </c>
      <c r="AG542" t="inlineStr">
        <is>
          <t>Infraestructura informática inmediata que se aprovisiona y administra a través de Internet para reducir o modular verticalmente los recursos con rapidez para ajustarlos a la demanda.</t>
        </is>
      </c>
      <c r="AH542" s="2" t="inlineStr">
        <is>
          <t>IaaS|
taristu teenusena</t>
        </is>
      </c>
      <c r="AI542" s="2" t="inlineStr">
        <is>
          <t>3|
3</t>
        </is>
      </c>
      <c r="AJ542" s="2" t="inlineStr">
        <is>
          <t xml:space="preserve">|
</t>
        </is>
      </c>
      <c r="AK542" t="inlineStr">
        <is>
          <t>pilvteenuste liik, mille puhul pilvteenuse kliendile antav pilvvõimete tüüp on taristuvõime; kusjuures&lt;br&gt;- pilvteenuse klient ei halda ega juhi selle aluseks olevaid füüsilisi ja virtuaalseid ressursse, kuid&lt;br&gt;- tema kontrolli all on neid ressursse kasutavad operatsioonisüsteemid, salvestid ja rakendused ning piiratud ulatuses ka mõned võrgukomponendid (näiteks tulemüürid)</t>
        </is>
      </c>
      <c r="AL542" s="2" t="inlineStr">
        <is>
          <t>infrastruktuuripalvelu|
infrastuktuuri palveluna</t>
        </is>
      </c>
      <c r="AM542" s="2" t="inlineStr">
        <is>
          <t>3|
3</t>
        </is>
      </c>
      <c r="AN542" s="2" t="inlineStr">
        <is>
          <t xml:space="preserve">|
</t>
        </is>
      </c>
      <c r="AO542" t="inlineStr">
        <is>
          <t>palveluntuottaja tarjoaa infrastruktuurin palveluna asiakkaalle niin, että asiakkaan käyttöön tarjotaan web-pohjainen hallintaliittymä, jonka kautta voi itse perustaa tarvittavia palvelimia sekä hallinnoida palvelimen kapasiteettia, verkkoyhteyksiä ja palomuurauksia</t>
        </is>
      </c>
      <c r="AP542" s="2" t="inlineStr">
        <is>
          <t>infrastructure sous forme de service|
infrastructure à la demande|
infrastructure service|
IaaS</t>
        </is>
      </c>
      <c r="AQ542" s="2" t="inlineStr">
        <is>
          <t>3|
3|
3|
3</t>
        </is>
      </c>
      <c r="AR542" s="2" t="inlineStr">
        <is>
          <t xml:space="preserve">|
|
|
</t>
        </is>
      </c>
      <c r="AS542" t="inlineStr">
        <is>
          <t>prestation de service qui propose à un client l'utilisation à distance d'une infrastructure comprenant du matériel et des logiciels, et dont le coût correspond à leur usage effectif</t>
        </is>
      </c>
      <c r="AT542" s="2" t="inlineStr">
        <is>
          <t>infreastruchtúr mar sheirbhís</t>
        </is>
      </c>
      <c r="AU542" s="2" t="inlineStr">
        <is>
          <t>3</t>
        </is>
      </c>
      <c r="AV542" s="2" t="inlineStr">
        <is>
          <t/>
        </is>
      </c>
      <c r="AW542" t="inlineStr">
        <is>
          <t/>
        </is>
      </c>
      <c r="AX542" s="2" t="inlineStr">
        <is>
          <t>infrastruktura kao usluga</t>
        </is>
      </c>
      <c r="AY542" s="2" t="inlineStr">
        <is>
          <t>3</t>
        </is>
      </c>
      <c r="AZ542" s="2" t="inlineStr">
        <is>
          <t/>
        </is>
      </c>
      <c r="BA542" t="inlineStr">
        <is>
          <t/>
        </is>
      </c>
      <c r="BB542" s="2" t="inlineStr">
        <is>
          <t>IaaS|
infrastruktúra-szolgáltatás|
infrastruktúra mint szolgáltatás</t>
        </is>
      </c>
      <c r="BC542" s="2" t="inlineStr">
        <is>
          <t>4|
4|
3</t>
        </is>
      </c>
      <c r="BD542" s="2" t="inlineStr">
        <is>
          <t xml:space="preserve">|
preferred|
</t>
        </is>
      </c>
      <c r="BE542" t="inlineStr">
        <is>
          <t>távolról elérhető, felhőalapú szolgáltatásként igénybe vehető informatikai infrastruktúra</t>
        </is>
      </c>
      <c r="BF542" s="2" t="inlineStr">
        <is>
          <t>servizio a livello di infrastruttura|
IaaS</t>
        </is>
      </c>
      <c r="BG542" s="2" t="inlineStr">
        <is>
          <t>3|
3</t>
        </is>
      </c>
      <c r="BH542" s="2" t="inlineStr">
        <is>
          <t xml:space="preserve">|
</t>
        </is>
      </c>
      <c r="BI542" t="inlineStr">
        <is>
          <t>uno dei tre modelli di servizio di cloud computing, in particolare quello in cui la capacità messa a disposizione del cliente è un’infrastruttura che comprende l’erogazione virtuale di risorse informatiche sotto forma di hardware, capacità di rete e servizi di archivio</t>
        </is>
      </c>
      <c r="BJ542" s="2" t="inlineStr">
        <is>
          <t>paslauginė infrastruktūra|
IaaS</t>
        </is>
      </c>
      <c r="BK542" s="2" t="inlineStr">
        <is>
          <t>3|
3</t>
        </is>
      </c>
      <c r="BL542" s="2" t="inlineStr">
        <is>
          <t xml:space="preserve">|
</t>
        </is>
      </c>
      <c r="BM542" t="inlineStr">
        <is>
          <t>kompiuterio infrastruktūra – serverio, tinklo įrangos, operacinės sistemos, programinės įrangos – ir kita įranga, teikiama kaip debesijos paslauga naudojant virtualizaciją</t>
        </is>
      </c>
      <c r="BN542" s="2" t="inlineStr">
        <is>
          <t>infrastruktūra kā pakalpojums|
IskP</t>
        </is>
      </c>
      <c r="BO542" s="2" t="inlineStr">
        <is>
          <t>2|
2</t>
        </is>
      </c>
      <c r="BP542" s="2" t="inlineStr">
        <is>
          <t xml:space="preserve">|
</t>
        </is>
      </c>
      <c r="BQ542" t="inlineStr">
        <is>
          <t/>
        </is>
      </c>
      <c r="BR542" s="2" t="inlineStr">
        <is>
          <t>infrastruttura bħala servizz|
IaaS</t>
        </is>
      </c>
      <c r="BS542" s="2" t="inlineStr">
        <is>
          <t>3|
3</t>
        </is>
      </c>
      <c r="BT542" s="2" t="inlineStr">
        <is>
          <t xml:space="preserve">|
</t>
        </is>
      </c>
      <c r="BU542" t="inlineStr">
        <is>
          <t>forma ta' cloud computing li tipprovdi riżorsi tal-computing virtwalizzati fuq l-Internet</t>
        </is>
      </c>
      <c r="BV542" s="2" t="inlineStr">
        <is>
          <t>infrastructuur als een service|
infrastructuur als dienst|
IaaS</t>
        </is>
      </c>
      <c r="BW542" s="2" t="inlineStr">
        <is>
          <t>3|
3|
3</t>
        </is>
      </c>
      <c r="BX542" s="2" t="inlineStr">
        <is>
          <t xml:space="preserve">|
|
</t>
        </is>
      </c>
      <c r="BY542" t="inlineStr">
        <is>
          <t>dienstverlening in de IT-sector waarbij alle IT-appartuur door een dienstverlener ter beschikking wordt gesteld en de klant enkel het gebruik ervan vergoedt</t>
        </is>
      </c>
      <c r="BZ542" s="2" t="inlineStr">
        <is>
          <t>infrastruktura jako usługa|
IaaS</t>
        </is>
      </c>
      <c r="CA542" s="2" t="inlineStr">
        <is>
          <t>3|
3</t>
        </is>
      </c>
      <c r="CB542" s="2" t="inlineStr">
        <is>
          <t xml:space="preserve">|
</t>
        </is>
      </c>
      <c r="CC542" t="inlineStr">
        <is>
          <t>usługa polegająca na dostarczeniu klientowi przez dostawcę całej infrastruktury informatycznej</t>
        </is>
      </c>
      <c r="CD542" s="2" t="inlineStr">
        <is>
          <t>infraestrutura como serviço</t>
        </is>
      </c>
      <c r="CE542" s="2" t="inlineStr">
        <is>
          <t>3</t>
        </is>
      </c>
      <c r="CF542" s="2" t="inlineStr">
        <is>
          <t/>
        </is>
      </c>
      <c r="CG542" t="inlineStr">
        <is>
          <t>Infraestrutura de informática instantânea, aprovisionada e gerida através da Internet.</t>
        </is>
      </c>
      <c r="CH542" s="2" t="inlineStr">
        <is>
          <t>IaaS|
infrastructură ca serviciu</t>
        </is>
      </c>
      <c r="CI542" s="2" t="inlineStr">
        <is>
          <t>3|
3</t>
        </is>
      </c>
      <c r="CJ542" s="2" t="inlineStr">
        <is>
          <t xml:space="preserve">|
</t>
        </is>
      </c>
      <c r="CK542" t="inlineStr">
        <is>
          <t>un model de servicii furnizate clienților, în care resursele fundamentale de calcul (procesare, stocare, etc.) sunt puse la dispoziția acestora</t>
        </is>
      </c>
      <c r="CL542" s="2" t="inlineStr">
        <is>
          <t>infraštruktúra ako služba|
IaaS</t>
        </is>
      </c>
      <c r="CM542" s="2" t="inlineStr">
        <is>
          <t>3|
3</t>
        </is>
      </c>
      <c r="CN542" s="2" t="inlineStr">
        <is>
          <t xml:space="preserve">|
</t>
        </is>
      </c>
      <c r="CO542" t="inlineStr">
        <is>
          <t>model poskytovania cloudovej služby, pri ktorom cloudovú službu predstavuje poskytovanie virtualizovanej infraštruktúry ako serverov, úložísk údajov a sieťovej infraštruktúry</t>
        </is>
      </c>
      <c r="CP542" s="2" t="inlineStr">
        <is>
          <t>infrastruktura kot storitev</t>
        </is>
      </c>
      <c r="CQ542" s="2" t="inlineStr">
        <is>
          <t>3</t>
        </is>
      </c>
      <c r="CR542" s="2" t="inlineStr">
        <is>
          <t/>
        </is>
      </c>
      <c r="CS542" t="inlineStr">
        <is>
          <t>kategorija storitev v oblaku, pri kateri se stranki kot zmogljivost v oblaku zagotavlja infrastruktura</t>
        </is>
      </c>
      <c r="CT542" s="2" t="inlineStr">
        <is>
          <t>infrastruktur som en tjänst</t>
        </is>
      </c>
      <c r="CU542" s="2" t="inlineStr">
        <is>
          <t>3</t>
        </is>
      </c>
      <c r="CV542" s="2" t="inlineStr">
        <is>
          <t/>
        </is>
      </c>
      <c r="CW542" t="inlineStr">
        <is>
          <t/>
        </is>
      </c>
    </row>
    <row r="543">
      <c r="A543" s="1" t="str">
        <f>HYPERLINK("https://iate.europa.eu/entry/result/3542235/all", "3542235")</f>
        <v>3542235</v>
      </c>
      <c r="B543" t="inlineStr">
        <is>
          <t>EDUCATION AND COMMUNICATIONS</t>
        </is>
      </c>
      <c r="C543" t="inlineStr">
        <is>
          <t>EDUCATION AND COMMUNICATIONS|information technology and data processing</t>
        </is>
      </c>
      <c r="D543" t="inlineStr">
        <is>
          <t>yes</t>
        </is>
      </c>
      <c r="E543" t="inlineStr">
        <is>
          <t/>
        </is>
      </c>
      <c r="F543" s="2" t="inlineStr">
        <is>
          <t>платформа като услуга|
PaaS</t>
        </is>
      </c>
      <c r="G543" s="2" t="inlineStr">
        <is>
          <t>3|
3</t>
        </is>
      </c>
      <c r="H543" s="2" t="inlineStr">
        <is>
          <t xml:space="preserve">|
</t>
        </is>
      </c>
      <c r="I543" t="inlineStr">
        <is>
          <t/>
        </is>
      </c>
      <c r="J543" s="2" t="inlineStr">
        <is>
          <t>PaaS|
platforma jako služba</t>
        </is>
      </c>
      <c r="K543" s="2" t="inlineStr">
        <is>
          <t>3|
3</t>
        </is>
      </c>
      <c r="L543" s="2" t="inlineStr">
        <is>
          <t xml:space="preserve">|
</t>
        </is>
      </c>
      <c r="M543" t="inlineStr">
        <is>
          <t>forma &lt;i&gt;cloud computingu&lt;/i&gt; [ &lt;a href="/entry/result/2250701/all" id="ENTRY_TO_ENTRY_CONVERTER" target="_blank"&gt;IATE:2250701&lt;/a&gt; ], jejíž cloudová kapacita poskytovaná zákazníkovi má podobu platformy a jež zahrnuje on-line výpočetní platformy, které společnostem umožňují provozovat stávající aplikace nebo vyvíjet a zkoušet nové</t>
        </is>
      </c>
      <c r="N543" s="2" t="inlineStr">
        <is>
          <t>platform as a service|
platform som en tjeneste|
PaaS</t>
        </is>
      </c>
      <c r="O543" s="2" t="inlineStr">
        <is>
          <t>3|
3|
3</t>
        </is>
      </c>
      <c r="P543" s="2" t="inlineStr">
        <is>
          <t xml:space="preserve">|
|
</t>
        </is>
      </c>
      <c r="Q543" t="inlineStr">
        <is>
          <t>komplet udviklings- og udrulningsmiljø i clouden med ressourcer, der gør det muligt for dig at levere alt fra enkle cloudbaserede apps til sofistikerede, cloudbaserede virksomhedsaprogrammer</t>
        </is>
      </c>
      <c r="R543" s="2" t="inlineStr">
        <is>
          <t>Platform as a Service|
PaaS</t>
        </is>
      </c>
      <c r="S543" s="2" t="inlineStr">
        <is>
          <t>3|
3</t>
        </is>
      </c>
      <c r="T543" s="2" t="inlineStr">
        <is>
          <t xml:space="preserve">|
</t>
        </is>
      </c>
      <c r="U543" t="inlineStr">
        <is>
          <t>Cloud-Dienst-Modell, bei dem dem Anwender ein Programmiermodell und Entwicklerwerkzeuge zur Verfügung gestellt werden, um Cloud-basierte Anwendungen zu erstellen und auszuführen</t>
        </is>
      </c>
      <c r="V543" s="2" t="inlineStr">
        <is>
          <t>πλατφόρμα ως υπηρεσία|
PaaS</t>
        </is>
      </c>
      <c r="W543" s="2" t="inlineStr">
        <is>
          <t>3|
3</t>
        </is>
      </c>
      <c r="X543" s="2" t="inlineStr">
        <is>
          <t xml:space="preserve">|
</t>
        </is>
      </c>
      <c r="Y543" t="inlineStr">
        <is>
          <t/>
        </is>
      </c>
      <c r="Z543" s="2" t="inlineStr">
        <is>
          <t>platform as a service|
PaaS</t>
        </is>
      </c>
      <c r="AA543" s="2" t="inlineStr">
        <is>
          <t>3|
3</t>
        </is>
      </c>
      <c r="AB543" s="2" t="inlineStr">
        <is>
          <t xml:space="preserve">|
</t>
        </is>
      </c>
      <c r="AC543" t="inlineStr">
        <is>
          <t>category of cloud computing services that provides a platform allowing customers to develop, run, and manage applications without the complexity of building and maintaining the infrastructure typically associated with developing and launching an app</t>
        </is>
      </c>
      <c r="AD543" s="2" t="inlineStr">
        <is>
          <t>plataforma como servicio|
PaaS</t>
        </is>
      </c>
      <c r="AE543" s="2" t="inlineStr">
        <is>
          <t>3|
3</t>
        </is>
      </c>
      <c r="AF543" s="2" t="inlineStr">
        <is>
          <t xml:space="preserve">|
</t>
        </is>
      </c>
      <c r="AG543" t="inlineStr">
        <is>
          <t>Entorno de desarrollo e implementación completo en la nube, con recursos que permiten entregar todo, desde aplicaciones sencillas basadas en la nube hasta aplicaciones empresariales sofisticadas habilitadas para la nube.</t>
        </is>
      </c>
      <c r="AH543" s="2" t="inlineStr">
        <is>
          <t>platvorm teenusena|
PaaS</t>
        </is>
      </c>
      <c r="AI543" s="2" t="inlineStr">
        <is>
          <t>3|
3</t>
        </is>
      </c>
      <c r="AJ543" s="2" t="inlineStr">
        <is>
          <t xml:space="preserve">|
</t>
        </is>
      </c>
      <c r="AK543" t="inlineStr">
        <is>
          <t>IT-platvormi väljasttellimise vorm, asendab osaliselt oma riistvara ja tarkvara soetamist, võimaldab kasutada, välja töötada ja testida rakendusi, majutada veebirakendusi jms ühtses keskkonnas</t>
        </is>
      </c>
      <c r="AL543" s="2" t="inlineStr">
        <is>
          <t>sovellusalusta palveluna|
alustapalvelu</t>
        </is>
      </c>
      <c r="AM543" s="2" t="inlineStr">
        <is>
          <t>3|
3</t>
        </is>
      </c>
      <c r="AN543" s="2" t="inlineStr">
        <is>
          <t xml:space="preserve">|
</t>
        </is>
      </c>
      <c r="AO543" t="inlineStr">
        <is>
          <t>palveluntuottaja tarjoaa palveluna sovellusalustoja, jotka ovat paketoitu helposti käyttöön otettavaan muotoon</t>
        </is>
      </c>
      <c r="AP543" s="2" t="inlineStr">
        <is>
          <t>plateforme service|
PaaS</t>
        </is>
      </c>
      <c r="AQ543" s="2" t="inlineStr">
        <is>
          <t>4|
4</t>
        </is>
      </c>
      <c r="AR543" s="2" t="inlineStr">
        <is>
          <t xml:space="preserve">|
</t>
        </is>
      </c>
      <c r="AS543" t="inlineStr">
        <is>
          <t>plateforme prête à l'emploi, louée à la demande chez un fournisseur de services, accessible par internet ou par le réseau d'une organisation, ou par les deux à la fois</t>
        </is>
      </c>
      <c r="AT543" s="2" t="inlineStr">
        <is>
          <t>ardán mar sheirbhís</t>
        </is>
      </c>
      <c r="AU543" s="2" t="inlineStr">
        <is>
          <t>3</t>
        </is>
      </c>
      <c r="AV543" s="2" t="inlineStr">
        <is>
          <t/>
        </is>
      </c>
      <c r="AW543" t="inlineStr">
        <is>
          <t/>
        </is>
      </c>
      <c r="AX543" s="2" t="inlineStr">
        <is>
          <t>platforma kao usluga</t>
        </is>
      </c>
      <c r="AY543" s="2" t="inlineStr">
        <is>
          <t>3</t>
        </is>
      </c>
      <c r="AZ543" s="2" t="inlineStr">
        <is>
          <t/>
        </is>
      </c>
      <c r="BA543" t="inlineStr">
        <is>
          <t/>
        </is>
      </c>
      <c r="BB543" s="2" t="inlineStr">
        <is>
          <t>PaaS|
platform mint szolgáltatás|
platformszolgáltatás</t>
        </is>
      </c>
      <c r="BC543" s="2" t="inlineStr">
        <is>
          <t>4|
3|
4</t>
        </is>
      </c>
      <c r="BD543" s="2" t="inlineStr">
        <is>
          <t>|
|
preferred</t>
        </is>
      </c>
      <c r="BE543" t="inlineStr">
        <is>
          <t>a felhőben teljes körű fejlesztési és üzembe helyezési környezetet biztosító szolgáltatás</t>
        </is>
      </c>
      <c r="BF543" s="2" t="inlineStr">
        <is>
          <t>PaaS|
servizio a livello di piattaforma</t>
        </is>
      </c>
      <c r="BG543" s="2" t="inlineStr">
        <is>
          <t>3|
3</t>
        </is>
      </c>
      <c r="BH543" s="2" t="inlineStr">
        <is>
          <t xml:space="preserve">|
</t>
        </is>
      </c>
      <c r="BI543" t="inlineStr">
        <is>
          <t>uno dei tre modelli di servizio di cloud computing, in particolare quello in cui la capacità messa a disposizione del cliente è una piattaforma, comprese le piattaforme informatiche online tramite cui le imprese possono far girare le applicazioni esistenti o svilupparne e testarne di nuove</t>
        </is>
      </c>
      <c r="BJ543" s="2" t="inlineStr">
        <is>
          <t>paslauginė platforma|
PaaS|
platforma kaip paslauga</t>
        </is>
      </c>
      <c r="BK543" s="2" t="inlineStr">
        <is>
          <t>3|
3|
2</t>
        </is>
      </c>
      <c r="BL543" s="2" t="inlineStr">
        <is>
          <t xml:space="preserve">preferred|
|
</t>
        </is>
      </c>
      <c r="BM543" t="inlineStr">
        <is>
          <t>kaip paslauga teikiama debesijoje esanti platforma, į kurią dažniausiai įeina operacinė sistema, programavimo aplinka, duomenų bazių valdymo sistema, saityno serveris</t>
        </is>
      </c>
      <c r="BN543" s="2" t="inlineStr">
        <is>
          <t>platforma kā pakalpojums</t>
        </is>
      </c>
      <c r="BO543" s="2" t="inlineStr">
        <is>
          <t>2</t>
        </is>
      </c>
      <c r="BP543" s="2" t="inlineStr">
        <is>
          <t/>
        </is>
      </c>
      <c r="BQ543" t="inlineStr">
        <is>
          <t/>
        </is>
      </c>
      <c r="BR543" s="2" t="inlineStr">
        <is>
          <t>pjattaforma bħala servizz</t>
        </is>
      </c>
      <c r="BS543" s="2" t="inlineStr">
        <is>
          <t>3</t>
        </is>
      </c>
      <c r="BT543" s="2" t="inlineStr">
        <is>
          <t/>
        </is>
      </c>
      <c r="BU543" t="inlineStr">
        <is>
          <t>kategorija tas-servizzi tal-cloud computing li tipprovdi pjattaforma li permezz tagħha l-klijenti jkunu jistgħu jiżviluppaw, jeżegwixxu (&lt;i&gt;run&lt;/i&gt;), u jimmaniġġjaw applikazzjonijiet mingħajr il-kumplessità tal-bini u tal-manutenzjoni ta' infrastruttura tipikament assoċjata mal-iżvilupp u l-varar tal-applikazzjoni</t>
        </is>
      </c>
      <c r="BV543" s="2" t="inlineStr">
        <is>
          <t>platform als een service|
PaaS</t>
        </is>
      </c>
      <c r="BW543" s="2" t="inlineStr">
        <is>
          <t>3|
3</t>
        </is>
      </c>
      <c r="BX543" s="2" t="inlineStr">
        <is>
          <t xml:space="preserve">|
</t>
        </is>
      </c>
      <c r="BY543" t="inlineStr">
        <is>
          <t/>
        </is>
      </c>
      <c r="BZ543" s="2" t="inlineStr">
        <is>
          <t>platforma jako usługa|
PaaS</t>
        </is>
      </c>
      <c r="CA543" s="2" t="inlineStr">
        <is>
          <t>3|
3</t>
        </is>
      </c>
      <c r="CB543" s="2" t="inlineStr">
        <is>
          <t xml:space="preserve">|
</t>
        </is>
      </c>
      <c r="CC543" t="inlineStr">
        <is>
          <t>dostarczenie klientowi zewnętrznych, gotowych i dostosowanych do jego potrzeb aplikacji za pośrednictwem Internetu</t>
        </is>
      </c>
      <c r="CD543" s="2" t="inlineStr">
        <is>
          <t>plataforma com serviço</t>
        </is>
      </c>
      <c r="CE543" s="2" t="inlineStr">
        <is>
          <t>3</t>
        </is>
      </c>
      <c r="CF543" s="2" t="inlineStr">
        <is>
          <t/>
        </is>
      </c>
      <c r="CG543" t="inlineStr">
        <is>
          <t>Ambiente completo de desenvolvimento e implementação na nuvem, com recursos que lhe permitem disponibilizar tudo, desde simples aplicações com base na nuvem, a sofisticadas aplicações empresariais compatíveis com a nuvem.</t>
        </is>
      </c>
      <c r="CH543" s="2" t="inlineStr">
        <is>
          <t>platformă ca serviciu|
PaaS</t>
        </is>
      </c>
      <c r="CI543" s="2" t="inlineStr">
        <is>
          <t>3|
3</t>
        </is>
      </c>
      <c r="CJ543" s="2" t="inlineStr">
        <is>
          <t xml:space="preserve">|
</t>
        </is>
      </c>
      <c r="CK543" t="inlineStr">
        <is>
          <t>o categorie a serviciilor de cloud computing în care resursele se oferă relativ structurat (grupate ca într-un calculator) împreună cu un mediu de dezvoltare aferent sub forma unui serviciu, pentru a permite dezvoltatorilor construirea de noi aplicații și servicii</t>
        </is>
      </c>
      <c r="CL543" s="2" t="inlineStr">
        <is>
          <t>PaaS|
platforma ako služba</t>
        </is>
      </c>
      <c r="CM543" s="2" t="inlineStr">
        <is>
          <t>3|
3</t>
        </is>
      </c>
      <c r="CN543" s="2" t="inlineStr">
        <is>
          <t xml:space="preserve">|
</t>
        </is>
      </c>
      <c r="CO543" t="inlineStr">
        <is>
          <t>model poskytovania cloudovej služby, pri ktorom sa poskytuje hardvérová a softvérová platforma potrebná na vytvorenie a správu aplikácií, ako aj na umožnenie ich navrhovania, vývoja, testovania a nasadzovania, pričom tieto aplikácie ostávajú v správe odberateľa cloudových služieb</t>
        </is>
      </c>
      <c r="CP543" s="2" t="inlineStr">
        <is>
          <t>platforma kot storitev</t>
        </is>
      </c>
      <c r="CQ543" s="2" t="inlineStr">
        <is>
          <t>3</t>
        </is>
      </c>
      <c r="CR543" s="2" t="inlineStr">
        <is>
          <t/>
        </is>
      </c>
      <c r="CS543" t="inlineStr">
        <is>
          <t>kategorija storitev v oblaku, pri kateri se stranki kot zmogljivost v oblaku zagotavlja platforma</t>
        </is>
      </c>
      <c r="CT543" s="2" t="inlineStr">
        <is>
          <t>plattform som en nättjänst|
plattform som en tjänst</t>
        </is>
      </c>
      <c r="CU543" s="2" t="inlineStr">
        <is>
          <t>3|
3</t>
        </is>
      </c>
      <c r="CV543" s="2" t="inlineStr">
        <is>
          <t xml:space="preserve">|
</t>
        </is>
      </c>
      <c r="CW543" t="inlineStr">
        <is>
          <t>molntjänst som tillhandahåller en datorplattform och en uppsättning programvarusystem som en service</t>
        </is>
      </c>
    </row>
    <row r="544">
      <c r="A544" s="1" t="str">
        <f>HYPERLINK("https://iate.europa.eu/entry/result/3572432/all", "3572432")</f>
        <v>3572432</v>
      </c>
      <c r="B544" t="inlineStr">
        <is>
          <t>POLITICS;EDUCATION AND COMMUNICATIONS</t>
        </is>
      </c>
      <c r="C544" t="inlineStr">
        <is>
          <t>POLITICS|politics and public safety|politics|political propaganda;POLITICS|politics and public safety|public opinion;EDUCATION AND COMMUNICATIONS|communications|means of communication</t>
        </is>
      </c>
      <c r="D544" t="inlineStr">
        <is>
          <t>yes</t>
        </is>
      </c>
      <c r="E544" t="inlineStr">
        <is>
          <t/>
        </is>
      </c>
      <c r="F544" s="2" t="inlineStr">
        <is>
          <t>фалшиви новини|
лъжливи новини</t>
        </is>
      </c>
      <c r="G544" s="2" t="inlineStr">
        <is>
          <t>3|
3</t>
        </is>
      </c>
      <c r="H544" s="2" t="inlineStr">
        <is>
          <t xml:space="preserve">|
</t>
        </is>
      </c>
      <c r="I544" t="inlineStr">
        <is>
          <t>новини, които са изцяло измислени с цел да излъжат аудиторията</t>
        </is>
      </c>
      <c r="J544" s="2" t="inlineStr">
        <is>
          <t>falešná zpráva</t>
        </is>
      </c>
      <c r="K544" s="2" t="inlineStr">
        <is>
          <t>3</t>
        </is>
      </c>
      <c r="L544" s="2" t="inlineStr">
        <is>
          <t/>
        </is>
      </c>
      <c r="M544" t="inlineStr">
        <is>
          <t>zpráva s nepravdivým prvkem nebo zpráva sice pravdivá, ale působící manipulativně (s ambicí cíleně manipulovat přesvědčením svých adresátů)</t>
        </is>
      </c>
      <c r="N544" s="2" t="inlineStr">
        <is>
          <t>falske nyheder</t>
        </is>
      </c>
      <c r="O544" s="2" t="inlineStr">
        <is>
          <t>3</t>
        </is>
      </c>
      <c r="P544" s="2" t="inlineStr">
        <is>
          <t/>
        </is>
      </c>
      <c r="Q544" t="inlineStr">
        <is>
          <t>historier, der giver sig ud for at være nyheder, men som i virkeligheden er usande og opdigtede</t>
        </is>
      </c>
      <c r="R544" s="2" t="inlineStr">
        <is>
          <t>gezielte Falschmeldung|
Falschmeldung</t>
        </is>
      </c>
      <c r="S544" s="2" t="inlineStr">
        <is>
          <t>3|
3</t>
        </is>
      </c>
      <c r="T544" s="2" t="inlineStr">
        <is>
          <t xml:space="preserve">|
</t>
        </is>
      </c>
      <c r="U544" t="inlineStr">
        <is>
          <t>unzutreffende Nachrichtenmeldung</t>
        </is>
      </c>
      <c r="V544" s="2" t="inlineStr">
        <is>
          <t>κατασκευασμένες ειδήσεις|
ψευδείς ειδήσεις</t>
        </is>
      </c>
      <c r="W544" s="2" t="inlineStr">
        <is>
          <t>3|
3</t>
        </is>
      </c>
      <c r="X544" s="2" t="inlineStr">
        <is>
          <t xml:space="preserve">|
</t>
        </is>
      </c>
      <c r="Y544" t="inlineStr">
        <is>
          <t>ψευδείς, συχνά εντυπωσιακές, πληροφορίες που διαδίδονται υπό το πρόσχημα της είδησης</t>
        </is>
      </c>
      <c r="Z544" s="2" t="inlineStr">
        <is>
          <t>fake news</t>
        </is>
      </c>
      <c r="AA544" s="2" t="inlineStr">
        <is>
          <t>3</t>
        </is>
      </c>
      <c r="AB544" s="2" t="inlineStr">
        <is>
          <t/>
        </is>
      </c>
      <c r="AC544" t="inlineStr">
        <is>
          <t>deliberately fabricated stories posing as journalism with the aim of manipulating readers</t>
        </is>
      </c>
      <c r="AD544" s="2" t="inlineStr">
        <is>
          <t>noticias falsas</t>
        </is>
      </c>
      <c r="AE544" s="2" t="inlineStr">
        <is>
          <t>3</t>
        </is>
      </c>
      <c r="AF544" s="2" t="inlineStr">
        <is>
          <t/>
        </is>
      </c>
      <c r="AG544" t="inlineStr">
        <is>
          <t>Informaciones o noticias publicadas en los medios de comunicación que faltan a la verdad de forma involuntaria o premeditadamente.</t>
        </is>
      </c>
      <c r="AH544" s="2" t="inlineStr">
        <is>
          <t>valeuudised|
võltsuudised|
libauudised</t>
        </is>
      </c>
      <c r="AI544" s="2" t="inlineStr">
        <is>
          <t>3|
3|
3</t>
        </is>
      </c>
      <c r="AJ544" s="2" t="inlineStr">
        <is>
          <t xml:space="preserve">preferred|
|
</t>
        </is>
      </c>
      <c r="AK544" t="inlineStr">
        <is>
          <t>väljamõeldud ja tõele mitte vastavad lood, mida esitatakse ajakirjandusliku materjalina eesmärgiga mõjutada lugejaid</t>
        </is>
      </c>
      <c r="AL544" s="2" t="inlineStr">
        <is>
          <t>valeuutinen</t>
        </is>
      </c>
      <c r="AM544" s="2" t="inlineStr">
        <is>
          <t>3</t>
        </is>
      </c>
      <c r="AN544" s="2" t="inlineStr">
        <is>
          <t/>
        </is>
      </c>
      <c r="AO544" t="inlineStr">
        <is>
          <t>harhautustarkoituksessa tehty teksti tai viesti, joka matkii ulkoisesti journalismia, mutta ei ole sitä</t>
        </is>
      </c>
      <c r="AP544" s="2" t="inlineStr">
        <is>
          <t>fausses informations|
information fallacieuse|
infox|
fausses nouvelles</t>
        </is>
      </c>
      <c r="AQ544" s="2" t="inlineStr">
        <is>
          <t>3|
3|
3|
3</t>
        </is>
      </c>
      <c r="AR544" s="2" t="inlineStr">
        <is>
          <t xml:space="preserve">|
|
|
</t>
        </is>
      </c>
      <c r="AS544" t="inlineStr">
        <is>
          <t>informations délibérément fabriquées ou truquées et diffusées à des fins de désinformation ou de manipulation</t>
        </is>
      </c>
      <c r="AT544" s="2" t="inlineStr">
        <is>
          <t>bréagnuacht</t>
        </is>
      </c>
      <c r="AU544" s="2" t="inlineStr">
        <is>
          <t>3</t>
        </is>
      </c>
      <c r="AV544" s="2" t="inlineStr">
        <is>
          <t/>
        </is>
      </c>
      <c r="AW544" t="inlineStr">
        <is>
          <t/>
        </is>
      </c>
      <c r="AX544" s="2" t="inlineStr">
        <is>
          <t>lažne vijesti</t>
        </is>
      </c>
      <c r="AY544" s="2" t="inlineStr">
        <is>
          <t>4</t>
        </is>
      </c>
      <c r="AZ544" s="2" t="inlineStr">
        <is>
          <t/>
        </is>
      </c>
      <c r="BA544" t="inlineStr">
        <is>
          <t>provjerljivo lažne ili zavaravajuće informacije koje se stvaraju, iznose i šire radi ekonomske koristi ili namjernog obmanjivanja javnosti te koje mogu prouzročiti javnu štetu</t>
        </is>
      </c>
      <c r="BB544" s="2" t="inlineStr">
        <is>
          <t>álhírek</t>
        </is>
      </c>
      <c r="BC544" s="2" t="inlineStr">
        <is>
          <t>4</t>
        </is>
      </c>
      <c r="BD544" s="2" t="inlineStr">
        <is>
          <t/>
        </is>
      </c>
      <c r="BE544" t="inlineStr">
        <is>
          <t>újságírásként feltüntetett, az olvasók manipulálását célzó fabrikált történetek</t>
        </is>
      </c>
      <c r="BF544" s="2" t="inlineStr">
        <is>
          <t>notizie false|
fake news</t>
        </is>
      </c>
      <c r="BG544" s="2" t="inlineStr">
        <is>
          <t>3|
3</t>
        </is>
      </c>
      <c r="BH544" s="2" t="inlineStr">
        <is>
          <t xml:space="preserve">|
</t>
        </is>
      </c>
      <c r="BI544" t="inlineStr">
        <is>
          <t>notizie dai toni e contenuti forti, ingannevoli o manifestatamente false e divisive, diffuse in maniera strategica e sistematica principalmente mediante piattaforme digitali al fine di veicolare le reazioni e le opinioni di gruppi specifici di utenti</t>
        </is>
      </c>
      <c r="BJ544" s="2" t="inlineStr">
        <is>
          <t>melagingos naujienos</t>
        </is>
      </c>
      <c r="BK544" s="2" t="inlineStr">
        <is>
          <t>3</t>
        </is>
      </c>
      <c r="BL544" s="2" t="inlineStr">
        <is>
          <t/>
        </is>
      </c>
      <c r="BM544" t="inlineStr">
        <is>
          <t>sąmoningai tendencingi, netikslūs ar klaidinantys žiniasklaidoje pateikiami pranešimai, dažniausiai sensacingo pobūdžio, parengti, pavyzdžiui, tam, kad jais būtų kuo plačiau dalijamasi internete, generuojamos reklamos pajamos ar diskredituojamas tam tikras viešas asmuo, politinis judėjimas ir kt.</t>
        </is>
      </c>
      <c r="BN544" s="2" t="inlineStr">
        <is>
          <t>viltus ziņas</t>
        </is>
      </c>
      <c r="BO544" s="2" t="inlineStr">
        <is>
          <t>3</t>
        </is>
      </c>
      <c r="BP544" s="2" t="inlineStr">
        <is>
          <t/>
        </is>
      </c>
      <c r="BQ544" t="inlineStr">
        <is>
          <t>apzināti safabricētas nepatiesas vai puspatiesas ziņas, ko plašsaziņas līdzekļos izplata, lai panāktu konkrētus komerciālus, politiskus, ģeopolitiskus, militārus vai citus mērķus</t>
        </is>
      </c>
      <c r="BR544" s="2" t="inlineStr">
        <is>
          <t>aħbarijiet foloz|
fake news</t>
        </is>
      </c>
      <c r="BS544" s="2" t="inlineStr">
        <is>
          <t>3|
3</t>
        </is>
      </c>
      <c r="BT544" s="2" t="inlineStr">
        <is>
          <t xml:space="preserve">|
</t>
        </is>
      </c>
      <c r="BU544" t="inlineStr">
        <is>
          <t>stejjer iffabbrikati apposta jew iffalsifikati u ċċirkolati għal finijiet ta' diżinformazzjoni jew manipulazzjoni</t>
        </is>
      </c>
      <c r="BV544" s="2" t="inlineStr">
        <is>
          <t>fake news|
nepnieuws|
fakenieuws</t>
        </is>
      </c>
      <c r="BW544" s="2" t="inlineStr">
        <is>
          <t>3|
3|
2</t>
        </is>
      </c>
      <c r="BX544" s="2" t="inlineStr">
        <is>
          <t xml:space="preserve">|
|
</t>
        </is>
      </c>
      <c r="BY544" t="inlineStr">
        <is>
          <t>misleidende informatie die wordt verspreid om geld te verdienen of om de publieke opinie te beïnvloeden</t>
        </is>
      </c>
      <c r="BZ544" s="2" t="inlineStr">
        <is>
          <t>nieprawdziwe informacje|
fałszywe informacje</t>
        </is>
      </c>
      <c r="CA544" s="2" t="inlineStr">
        <is>
          <t>3|
3</t>
        </is>
      </c>
      <c r="CB544" s="2" t="inlineStr">
        <is>
          <t xml:space="preserve">|
</t>
        </is>
      </c>
      <c r="CC544" t="inlineStr">
        <is>
          <t>umyślnie sfabrykowane wiadomości (zakłamane lub zmyślone), nie poparte faktami, które mają na celu manipulowanie odbiorcami</t>
        </is>
      </c>
      <c r="CD544" s="2" t="inlineStr">
        <is>
          <t>notícias falsas|
boatos</t>
        </is>
      </c>
      <c r="CE544" s="2" t="inlineStr">
        <is>
          <t>3|
3</t>
        </is>
      </c>
      <c r="CF544" s="2" t="inlineStr">
        <is>
          <t xml:space="preserve">|
</t>
        </is>
      </c>
      <c r="CG544" t="inlineStr">
        <is>
          <t/>
        </is>
      </c>
      <c r="CH544" s="2" t="inlineStr">
        <is>
          <t>știre falsă</t>
        </is>
      </c>
      <c r="CI544" s="2" t="inlineStr">
        <is>
          <t>3</t>
        </is>
      </c>
      <c r="CJ544" s="2" t="inlineStr">
        <is>
          <t/>
        </is>
      </c>
      <c r="CK544" t="inlineStr">
        <is>
          <t>dezinformare intenționată prin intermediul știrilor tradiționale mass-media și a site-urilor de socializare care are ca scop atragerea atenției și influențarea opiniei publice</t>
        </is>
      </c>
      <c r="CL544" s="2" t="inlineStr">
        <is>
          <t>falošná správa|
fake news</t>
        </is>
      </c>
      <c r="CM544" s="2" t="inlineStr">
        <is>
          <t>3|
3</t>
        </is>
      </c>
      <c r="CN544" s="2" t="inlineStr">
        <is>
          <t>|
admitted</t>
        </is>
      </c>
      <c r="CO544" t="inlineStr">
        <is>
          <t>úmyselne vykonštruovaná informácia, ktorá budí dojem riadnej novinárskej správy a ktorej cieľom je manipulovať príjmcami správ</t>
        </is>
      </c>
      <c r="CP544" s="2" t="inlineStr">
        <is>
          <t>lažne novice</t>
        </is>
      </c>
      <c r="CQ544" s="2" t="inlineStr">
        <is>
          <t>3</t>
        </is>
      </c>
      <c r="CR544" s="2" t="inlineStr">
        <is>
          <t/>
        </is>
      </c>
      <c r="CS544" t="inlineStr">
        <is>
          <t/>
        </is>
      </c>
      <c r="CT544" s="2" t="inlineStr">
        <is>
          <t>fejknyheter|
falska nyheter</t>
        </is>
      </c>
      <c r="CU544" s="2" t="inlineStr">
        <is>
          <t>3|
3</t>
        </is>
      </c>
      <c r="CV544" s="2" t="inlineStr">
        <is>
          <t xml:space="preserve">|
</t>
        </is>
      </c>
      <c r="CW544" t="inlineStr">
        <is>
          <t/>
        </is>
      </c>
    </row>
    <row r="545">
      <c r="A545" s="1" t="str">
        <f>HYPERLINK("https://iate.europa.eu/entry/result/3576044/all", "3576044")</f>
        <v>3576044</v>
      </c>
      <c r="B545" t="inlineStr">
        <is>
          <t>EDUCATION AND COMMUNICATIONS;LAW</t>
        </is>
      </c>
      <c r="C545" t="inlineStr">
        <is>
          <t>EDUCATION AND COMMUNICATIONS|information and information processing;LAW|criminal law|offence</t>
        </is>
      </c>
      <c r="D545" t="inlineStr">
        <is>
          <t>yes</t>
        </is>
      </c>
      <c r="E545" t="inlineStr">
        <is>
          <t/>
        </is>
      </c>
      <c r="F545" s="2" t="inlineStr">
        <is>
          <t>незаконно онлайн съдържание|
незаконно съдържание|
незаконно съдържание онлайн</t>
        </is>
      </c>
      <c r="G545" s="2" t="inlineStr">
        <is>
          <t>3|
3|
3</t>
        </is>
      </c>
      <c r="H545" s="2" t="inlineStr">
        <is>
          <t xml:space="preserve">|
|
</t>
        </is>
      </c>
      <c r="I545" t="inlineStr">
        <is>
          <t>всяка информация онлайн, която не е в съответствие с правото на Съюза или правото на някоя държава членка</t>
        </is>
      </c>
      <c r="J545" s="2" t="inlineStr">
        <is>
          <t>nezákonný obsah online</t>
        </is>
      </c>
      <c r="K545" s="2" t="inlineStr">
        <is>
          <t>3</t>
        </is>
      </c>
      <c r="L545" s="2" t="inlineStr">
        <is>
          <t/>
        </is>
      </c>
      <c r="M545" t="inlineStr">
        <is>
          <t>online informace, které nejsou v souladu s právními předpisy EU nebo členských států</t>
        </is>
      </c>
      <c r="N545" s="2" t="inlineStr">
        <is>
          <t>ulovligt indhold på nettet|
ulovligt indhold|
ulovligt onlineindhold</t>
        </is>
      </c>
      <c r="O545" s="2" t="inlineStr">
        <is>
          <t>3|
3|
3</t>
        </is>
      </c>
      <c r="P545" s="2" t="inlineStr">
        <is>
          <t xml:space="preserve">|
|
</t>
        </is>
      </c>
      <c r="Q545" t="inlineStr">
        <is>
          <t>onlineoplysninger, som ikke er i overensstemmelse med EU-retten eller en medlemsstats lovgivning</t>
        </is>
      </c>
      <c r="R545" s="2" t="inlineStr">
        <is>
          <t>illegale Online-Inhalte</t>
        </is>
      </c>
      <c r="S545" s="2" t="inlineStr">
        <is>
          <t>3</t>
        </is>
      </c>
      <c r="T545" s="2" t="inlineStr">
        <is>
          <t/>
        </is>
      </c>
      <c r="U545" t="inlineStr">
        <is>
          <t>im Internet veröffentlichte Inhalte, die dem Unionsrecht oder dem einzelstaatlichen Recht eines Mitgliedstaats zuwiderlaufen</t>
        </is>
      </c>
      <c r="V545" s="2" t="inlineStr">
        <is>
          <t>παράνομο περιεχόμενο στο διαδίκτυο</t>
        </is>
      </c>
      <c r="W545" s="2" t="inlineStr">
        <is>
          <t>3</t>
        </is>
      </c>
      <c r="X545" s="2" t="inlineStr">
        <is>
          <t/>
        </is>
      </c>
      <c r="Y545" t="inlineStr">
        <is>
          <t>πληροφορία στο διαδίκτυο που δεν συνάδει με το ενωσιακό δίκαιο ή το δίκαιο του ενδιαφερόμενου κράτους μέλους</t>
        </is>
      </c>
      <c r="Z545" s="2" t="inlineStr">
        <is>
          <t>illegal content|
illegal content online</t>
        </is>
      </c>
      <c r="AA545" s="2" t="inlineStr">
        <is>
          <t>3|
3</t>
        </is>
      </c>
      <c r="AB545" s="2" t="inlineStr">
        <is>
          <t xml:space="preserve">|
</t>
        </is>
      </c>
      <c r="AC545" t="inlineStr">
        <is>
          <t>online information which is not in compliance with EU law or the law of a Member State</t>
        </is>
      </c>
      <c r="AD545" s="2" t="inlineStr">
        <is>
          <t>contenidos ilícitos en línea</t>
        </is>
      </c>
      <c r="AE545" s="2" t="inlineStr">
        <is>
          <t>3</t>
        </is>
      </c>
      <c r="AF545" s="2" t="inlineStr">
        <is>
          <t/>
        </is>
      </c>
      <c r="AG545" t="inlineStr">
        <is>
          <t>Cualquier tipo de información en línea que no es conforme al Derecho de la UE o al ordenamiento jurídico de un Estado miembro (por ejemplo, los contenidos terroristas, el material relacionado con el abuso sexual de menores, la incitación al odio, las estafas y los fraudes comerciales o las violaciones de los derechos de la propiedad intelectual).</t>
        </is>
      </c>
      <c r="AH545" s="2" t="inlineStr">
        <is>
          <t>ebaseaduslik veebisisu|
ebaseaduslik sisu</t>
        </is>
      </c>
      <c r="AI545" s="2" t="inlineStr">
        <is>
          <t>3|
3</t>
        </is>
      </c>
      <c r="AJ545" s="2" t="inlineStr">
        <is>
          <t xml:space="preserve">|
</t>
        </is>
      </c>
      <c r="AK545" t="inlineStr">
        <is>
          <t>veebisisu, mis ei ole kooskõlas ELi või liikmesriigi õigusega</t>
        </is>
      </c>
      <c r="AL545" s="2" t="inlineStr">
        <is>
          <t>laiton verkkosisältö|
laiton sisältö</t>
        </is>
      </c>
      <c r="AM545" s="2" t="inlineStr">
        <is>
          <t>3|
3</t>
        </is>
      </c>
      <c r="AN545" s="2" t="inlineStr">
        <is>
          <t xml:space="preserve">|
</t>
        </is>
      </c>
      <c r="AO545" t="inlineStr">
        <is>
          <t>verkossa oleva informaatio, joka ei ole EU:n tai jäsenvaltion lainsäädännön mukaista</t>
        </is>
      </c>
      <c r="AP545" s="2" t="inlineStr">
        <is>
          <t>contenu illicite|
contenu illicite en ligne</t>
        </is>
      </c>
      <c r="AQ545" s="2" t="inlineStr">
        <is>
          <t>1|
3</t>
        </is>
      </c>
      <c r="AR545" s="2" t="inlineStr">
        <is>
          <t xml:space="preserve">|
</t>
        </is>
      </c>
      <c r="AS545" t="inlineStr">
        <is>
          <t>toute information en ligne qui est contraire au droit de l'Union ou au droit d'un État membre</t>
        </is>
      </c>
      <c r="AT545" s="2" t="inlineStr">
        <is>
          <t>ábhar neamhdhleathach ar líne</t>
        </is>
      </c>
      <c r="AU545" s="2" t="inlineStr">
        <is>
          <t>3</t>
        </is>
      </c>
      <c r="AV545" s="2" t="inlineStr">
        <is>
          <t/>
        </is>
      </c>
      <c r="AW545" t="inlineStr">
        <is>
          <t/>
        </is>
      </c>
      <c r="AX545" s="2" t="inlineStr">
        <is>
          <t>nezakonit sadržaj na internetu</t>
        </is>
      </c>
      <c r="AY545" s="2" t="inlineStr">
        <is>
          <t>3</t>
        </is>
      </c>
      <c r="AZ545" s="2" t="inlineStr">
        <is>
          <t/>
        </is>
      </c>
      <c r="BA545" t="inlineStr">
        <is>
          <t/>
        </is>
      </c>
      <c r="BB545" s="2" t="inlineStr">
        <is>
          <t>jogellenes online tartalom</t>
        </is>
      </c>
      <c r="BC545" s="2" t="inlineStr">
        <is>
          <t>3</t>
        </is>
      </c>
      <c r="BD545" s="2" t="inlineStr">
        <is>
          <t/>
        </is>
      </c>
      <c r="BE545" t="inlineStr">
        <is>
          <t>az uniós vagy a tagállami joggal ellentétes információ az interneten</t>
        </is>
      </c>
      <c r="BF545" s="2" t="inlineStr">
        <is>
          <t>contenuti illegali online|
contenuti illegali</t>
        </is>
      </c>
      <c r="BG545" s="2" t="inlineStr">
        <is>
          <t>3|
3</t>
        </is>
      </c>
      <c r="BH545" s="2" t="inlineStr">
        <is>
          <t xml:space="preserve">|
</t>
        </is>
      </c>
      <c r="BI545" t="inlineStr">
        <is>
          <t>qualunque tipo di contenuto online non conforme al diritto dell'Unione o degli Stati membri</t>
        </is>
      </c>
      <c r="BJ545" s="2" t="inlineStr">
        <is>
          <t>neteisėtas turinys internete</t>
        </is>
      </c>
      <c r="BK545" s="2" t="inlineStr">
        <is>
          <t>3</t>
        </is>
      </c>
      <c r="BL545" s="2" t="inlineStr">
        <is>
          <t/>
        </is>
      </c>
      <c r="BM545" t="inlineStr">
        <is>
          <t>bet kokia ES arba valstybės narės teisės neatitinkanti informacija</t>
        </is>
      </c>
      <c r="BN545" s="2" t="inlineStr">
        <is>
          <t>nelikumīgs saturs tiešsaistē</t>
        </is>
      </c>
      <c r="BO545" s="2" t="inlineStr">
        <is>
          <t>3</t>
        </is>
      </c>
      <c r="BP545" s="2" t="inlineStr">
        <is>
          <t/>
        </is>
      </c>
      <c r="BQ545" t="inlineStr">
        <is>
          <t>tiešsaistē pieejama informācija, kas neatbilst ES vai dalībvalstu tiesību normām vai pārkāpj tās</t>
        </is>
      </c>
      <c r="BR545" s="2" t="inlineStr">
        <is>
          <t>kontenut illegali online</t>
        </is>
      </c>
      <c r="BS545" s="2" t="inlineStr">
        <is>
          <t>3</t>
        </is>
      </c>
      <c r="BT545" s="2" t="inlineStr">
        <is>
          <t/>
        </is>
      </c>
      <c r="BU545" t="inlineStr">
        <is>
          <t>kull informazzjoni online li ma tkunx f'konformità mal-liġi tal-Unjoni jew il-liġi ta' Stat Membru kkonċernat</t>
        </is>
      </c>
      <c r="BV545" s="2" t="inlineStr">
        <is>
          <t>illegale online-inhoud|
illegale inhoud</t>
        </is>
      </c>
      <c r="BW545" s="2" t="inlineStr">
        <is>
          <t>3|
1</t>
        </is>
      </c>
      <c r="BX545" s="2" t="inlineStr">
        <is>
          <t xml:space="preserve">|
</t>
        </is>
      </c>
      <c r="BY545" t="inlineStr">
        <is>
          <t/>
        </is>
      </c>
      <c r="BZ545" s="2" t="inlineStr">
        <is>
          <t>nielegalne treści w internecie|
treści niezgodne z prawem|
nielegalne treści|
nielegalne treści w sieci</t>
        </is>
      </c>
      <c r="CA545" s="2" t="inlineStr">
        <is>
          <t>3|
3|
3|
3</t>
        </is>
      </c>
      <c r="CB545" s="2" t="inlineStr">
        <is>
          <t xml:space="preserve">preferred|
|
|
</t>
        </is>
      </c>
      <c r="CC545" t="inlineStr">
        <is>
          <t>treści zamieszczane w internecie wbrew prawu UE, jak np. nawoływanie do terroryzmu, wypowiedzi o charakterze ksenofobicznym i rasistowskim, w których publicznie nawołuje się do nienawiści i przemocy, oraz treści pornograficzne z udziałem małoletniego</t>
        </is>
      </c>
      <c r="CD545" s="2" t="inlineStr">
        <is>
          <t>conteúdo ilegal|
conteúdo ilegal em linha</t>
        </is>
      </c>
      <c r="CE545" s="2" t="inlineStr">
        <is>
          <t>1|
3</t>
        </is>
      </c>
      <c r="CF545" s="2" t="inlineStr">
        <is>
          <t xml:space="preserve">|
</t>
        </is>
      </c>
      <c r="CG545" t="inlineStr">
        <is>
          <t>Qualquer informação veiculada na Internet que não esteja em conformidade com a legislação da União ou a legislação de um dos Estados-Membros.</t>
        </is>
      </c>
      <c r="CH545" s="2" t="inlineStr">
        <is>
          <t>conținut ilegal online</t>
        </is>
      </c>
      <c r="CI545" s="2" t="inlineStr">
        <is>
          <t>3</t>
        </is>
      </c>
      <c r="CJ545" s="2" t="inlineStr">
        <is>
          <t/>
        </is>
      </c>
      <c r="CK545" t="inlineStr">
        <is>
          <t>orice informație online care nu este conformă cu legislația Uniunii sau cu legislația statului membru în cauză</t>
        </is>
      </c>
      <c r="CL545" s="2" t="inlineStr">
        <is>
          <t>nezákonný obsah online|
nezákonný obsah na internete</t>
        </is>
      </c>
      <c r="CM545" s="2" t="inlineStr">
        <is>
          <t>3|
3</t>
        </is>
      </c>
      <c r="CN545" s="2" t="inlineStr">
        <is>
          <t xml:space="preserve">|
</t>
        </is>
      </c>
      <c r="CO545" t="inlineStr">
        <is>
          <t>akékoľvek online informácie, ktoré sú v rozpore s
právnymi predpismi EÚ alebo jej členských štátov</t>
        </is>
      </c>
      <c r="CP545" s="2" t="inlineStr">
        <is>
          <t>nezakonita spletna vsebina|
nezakonita vsebina</t>
        </is>
      </c>
      <c r="CQ545" s="2" t="inlineStr">
        <is>
          <t>3|
3</t>
        </is>
      </c>
      <c r="CR545" s="2" t="inlineStr">
        <is>
          <t xml:space="preserve">|
</t>
        </is>
      </c>
      <c r="CS545" t="inlineStr">
        <is>
          <t/>
        </is>
      </c>
      <c r="CT545" s="2" t="inlineStr">
        <is>
          <t>olagligt innehåll|
olagligt innehåll online</t>
        </is>
      </c>
      <c r="CU545" s="2" t="inlineStr">
        <is>
          <t>1|
3</t>
        </is>
      </c>
      <c r="CV545" s="2" t="inlineStr">
        <is>
          <t xml:space="preserve">|
</t>
        </is>
      </c>
      <c r="CW545" t="inlineStr">
        <is>
          <t/>
        </is>
      </c>
    </row>
    <row r="546">
      <c r="A546" s="1" t="str">
        <f>HYPERLINK("https://iate.europa.eu/entry/result/3537965/all", "3537965")</f>
        <v>3537965</v>
      </c>
      <c r="B546" t="inlineStr">
        <is>
          <t>INTERNATIONAL RELATIONS;GEOGRAPHY</t>
        </is>
      </c>
      <c r="C546" t="inlineStr">
        <is>
          <t>INTERNATIONAL RELATIONS|defence;GEOGRAPHY</t>
        </is>
      </c>
      <c r="D546" t="inlineStr">
        <is>
          <t>no</t>
        </is>
      </c>
      <c r="E546" t="inlineStr">
        <is>
          <t/>
        </is>
      </c>
      <c r="F546" t="inlineStr">
        <is>
          <t/>
        </is>
      </c>
      <c r="G546" t="inlineStr">
        <is>
          <t/>
        </is>
      </c>
      <c r="H546" t="inlineStr">
        <is>
          <t/>
        </is>
      </c>
      <c r="I546" t="inlineStr">
        <is>
          <t/>
        </is>
      </c>
      <c r="J546" t="inlineStr">
        <is>
          <t/>
        </is>
      </c>
      <c r="K546" t="inlineStr">
        <is>
          <t/>
        </is>
      </c>
      <c r="L546" t="inlineStr">
        <is>
          <t/>
        </is>
      </c>
      <c r="M546" t="inlineStr">
        <is>
          <t/>
        </is>
      </c>
      <c r="N546" t="inlineStr">
        <is>
          <t/>
        </is>
      </c>
      <c r="O546" t="inlineStr">
        <is>
          <t/>
        </is>
      </c>
      <c r="P546" t="inlineStr">
        <is>
          <t/>
        </is>
      </c>
      <c r="Q546" t="inlineStr">
        <is>
          <t/>
        </is>
      </c>
      <c r="R546" t="inlineStr">
        <is>
          <t/>
        </is>
      </c>
      <c r="S546" t="inlineStr">
        <is>
          <t/>
        </is>
      </c>
      <c r="T546" t="inlineStr">
        <is>
          <t/>
        </is>
      </c>
      <c r="U546" t="inlineStr">
        <is>
          <t/>
        </is>
      </c>
      <c r="V546" s="2" t="inlineStr">
        <is>
          <t>γεωδιαστημικές πληροφορίες</t>
        </is>
      </c>
      <c r="W546" s="2" t="inlineStr">
        <is>
          <t>3</t>
        </is>
      </c>
      <c r="X546" s="2" t="inlineStr">
        <is>
          <t/>
        </is>
      </c>
      <c r="Y546" t="inlineStr">
        <is>
          <t/>
        </is>
      </c>
      <c r="Z546" s="2" t="inlineStr">
        <is>
          <t>geospatial intelligence</t>
        </is>
      </c>
      <c r="AA546" s="2" t="inlineStr">
        <is>
          <t>3</t>
        </is>
      </c>
      <c r="AB546" s="2" t="inlineStr">
        <is>
          <t/>
        </is>
      </c>
      <c r="AC546" t="inlineStr">
        <is>
          <t>The exploitation and analysis of imagery and geospatial information to describe, assess, and visually depict physical features and geographically referenced activities on the earth. Geospatial intelligence consists of imagery, imagery intelligence, and geospatial information.</t>
        </is>
      </c>
      <c r="AD546" s="2" t="inlineStr">
        <is>
          <t>inteligencia geoespacial</t>
        </is>
      </c>
      <c r="AE546" s="2" t="inlineStr">
        <is>
          <t>2</t>
        </is>
      </c>
      <c r="AF546" s="2" t="inlineStr">
        <is>
          <t/>
        </is>
      </c>
      <c r="AG546" t="inlineStr">
        <is>
          <t>La explotación y análisis del tratamiento de imágenes y de información geoespacial con el fin de describir, evaluar y presentar visualmente características físicas y actividades localizadas geográficamente sobre la Tierra.&lt;br&gt;La inteligencia geoespacial consta de tres componentes: el tratamiento de imágenes &lt;a href="/entry/result/892943/all" id="ENTRY_TO_ENTRY_CONVERTER" target="_blank"&gt;IATE:892943&lt;/a&gt; , la inteligencia basada en imágenes &lt;a href="/entry/result/918650/all" id="ENTRY_TO_ENTRY_CONVERTER" target="_blank"&gt;IATE:918650&lt;/a&gt; y la información geoespacial &lt;a href="/entry/result/2217902/all" id="ENTRY_TO_ENTRY_CONVERTER" target="_blank"&gt;IATE:2217902&lt;/a&gt; .</t>
        </is>
      </c>
      <c r="AH546" t="inlineStr">
        <is>
          <t/>
        </is>
      </c>
      <c r="AI546" t="inlineStr">
        <is>
          <t/>
        </is>
      </c>
      <c r="AJ546" t="inlineStr">
        <is>
          <t/>
        </is>
      </c>
      <c r="AK546" t="inlineStr">
        <is>
          <t/>
        </is>
      </c>
      <c r="AL546" t="inlineStr">
        <is>
          <t/>
        </is>
      </c>
      <c r="AM546" t="inlineStr">
        <is>
          <t/>
        </is>
      </c>
      <c r="AN546" t="inlineStr">
        <is>
          <t/>
        </is>
      </c>
      <c r="AO546" t="inlineStr">
        <is>
          <t/>
        </is>
      </c>
      <c r="AP546" s="2" t="inlineStr">
        <is>
          <t>GEOINT|
renseignement géospatial</t>
        </is>
      </c>
      <c r="AQ546" s="2" t="inlineStr">
        <is>
          <t>3|
3</t>
        </is>
      </c>
      <c r="AR546" s="2" t="inlineStr">
        <is>
          <t xml:space="preserve">|
</t>
        </is>
      </c>
      <c r="AS546" t="inlineStr">
        <is>
          <t>Renseignement obtenu par la collecte, l'analyse et l'exploitation de toute l'imagerie d'origine spatiale.</t>
        </is>
      </c>
      <c r="AT546" s="2" t="inlineStr">
        <is>
          <t>faisnéis gheospásúil</t>
        </is>
      </c>
      <c r="AU546" s="2" t="inlineStr">
        <is>
          <t>3</t>
        </is>
      </c>
      <c r="AV546" s="2" t="inlineStr">
        <is>
          <t/>
        </is>
      </c>
      <c r="AW546" t="inlineStr">
        <is>
          <t/>
        </is>
      </c>
      <c r="AX546" t="inlineStr">
        <is>
          <t/>
        </is>
      </c>
      <c r="AY546" t="inlineStr">
        <is>
          <t/>
        </is>
      </c>
      <c r="AZ546" t="inlineStr">
        <is>
          <t/>
        </is>
      </c>
      <c r="BA546" t="inlineStr">
        <is>
          <t/>
        </is>
      </c>
      <c r="BB546" s="2" t="inlineStr">
        <is>
          <t>térinformatikai hírszerzés|
GEOINT</t>
        </is>
      </c>
      <c r="BC546" s="2" t="inlineStr">
        <is>
          <t>3|
3</t>
        </is>
      </c>
      <c r="BD546" s="2" t="inlineStr">
        <is>
          <t xml:space="preserve">|
</t>
        </is>
      </c>
      <c r="BE546" t="inlineStr">
        <is>
          <t>olyan hírszerzési tevékenység, amelynek segítségével a műholdképek és a térinformatikai jellemzők 
összevetéséből és elemzéséből földrajzi vonatkozású események jeleníthetők 
meg vizuálisan</t>
        </is>
      </c>
      <c r="BF546" s="2" t="inlineStr">
        <is>
          <t>intelligence geospaziale|
GEOINT</t>
        </is>
      </c>
      <c r="BG546" s="2" t="inlineStr">
        <is>
          <t>4|
4</t>
        </is>
      </c>
      <c r="BH546" s="2" t="inlineStr">
        <is>
          <t xml:space="preserve">|
</t>
        </is>
      </c>
      <c r="BI546" t="inlineStr">
        <is>
          <t>disciplina che prevede lo sfruttamento e l'analisi delle immagini e delle informazioni geospaziali per descrivere, valutare e rappresentare visivamente le caratteristiche fisiche e le attività georeferenziate. Inizialmente limitata al contesto militare, si applica sempre più anche ad ambiti civili (telecomunicazione, trasporti, salute pubblica…)</t>
        </is>
      </c>
      <c r="BJ546" t="inlineStr">
        <is>
          <t/>
        </is>
      </c>
      <c r="BK546" t="inlineStr">
        <is>
          <t/>
        </is>
      </c>
      <c r="BL546" t="inlineStr">
        <is>
          <t/>
        </is>
      </c>
      <c r="BM546" t="inlineStr">
        <is>
          <t/>
        </is>
      </c>
      <c r="BN546" t="inlineStr">
        <is>
          <t/>
        </is>
      </c>
      <c r="BO546" t="inlineStr">
        <is>
          <t/>
        </is>
      </c>
      <c r="BP546" t="inlineStr">
        <is>
          <t/>
        </is>
      </c>
      <c r="BQ546" t="inlineStr">
        <is>
          <t/>
        </is>
      </c>
      <c r="BR546" t="inlineStr">
        <is>
          <t/>
        </is>
      </c>
      <c r="BS546" t="inlineStr">
        <is>
          <t/>
        </is>
      </c>
      <c r="BT546" t="inlineStr">
        <is>
          <t/>
        </is>
      </c>
      <c r="BU546" t="inlineStr">
        <is>
          <t/>
        </is>
      </c>
      <c r="BV546" t="inlineStr">
        <is>
          <t/>
        </is>
      </c>
      <c r="BW546" t="inlineStr">
        <is>
          <t/>
        </is>
      </c>
      <c r="BX546" t="inlineStr">
        <is>
          <t/>
        </is>
      </c>
      <c r="BY546" t="inlineStr">
        <is>
          <t/>
        </is>
      </c>
      <c r="BZ546" s="2" t="inlineStr">
        <is>
          <t>wywiad geoprzestrzenny|
GEOINT</t>
        </is>
      </c>
      <c r="CA546" s="2" t="inlineStr">
        <is>
          <t>3|
3</t>
        </is>
      </c>
      <c r="CB546" s="2" t="inlineStr">
        <is>
          <t xml:space="preserve">|
</t>
        </is>
      </c>
      <c r="CC546" t="inlineStr">
        <is>
          <t>kompleksowe zbieranie danych o środowisku geograficznym i przeciwniku</t>
        </is>
      </c>
      <c r="CD546" t="inlineStr">
        <is>
          <t/>
        </is>
      </c>
      <c r="CE546" t="inlineStr">
        <is>
          <t/>
        </is>
      </c>
      <c r="CF546" t="inlineStr">
        <is>
          <t/>
        </is>
      </c>
      <c r="CG546" t="inlineStr">
        <is>
          <t/>
        </is>
      </c>
      <c r="CH546" t="inlineStr">
        <is>
          <t/>
        </is>
      </c>
      <c r="CI546" t="inlineStr">
        <is>
          <t/>
        </is>
      </c>
      <c r="CJ546" t="inlineStr">
        <is>
          <t/>
        </is>
      </c>
      <c r="CK546" t="inlineStr">
        <is>
          <t/>
        </is>
      </c>
      <c r="CL546" t="inlineStr">
        <is>
          <t/>
        </is>
      </c>
      <c r="CM546" t="inlineStr">
        <is>
          <t/>
        </is>
      </c>
      <c r="CN546" t="inlineStr">
        <is>
          <t/>
        </is>
      </c>
      <c r="CO546" t="inlineStr">
        <is>
          <t/>
        </is>
      </c>
      <c r="CP546" t="inlineStr">
        <is>
          <t/>
        </is>
      </c>
      <c r="CQ546" t="inlineStr">
        <is>
          <t/>
        </is>
      </c>
      <c r="CR546" t="inlineStr">
        <is>
          <t/>
        </is>
      </c>
      <c r="CS546" t="inlineStr">
        <is>
          <t/>
        </is>
      </c>
      <c r="CT546" t="inlineStr">
        <is>
          <t/>
        </is>
      </c>
      <c r="CU546" t="inlineStr">
        <is>
          <t/>
        </is>
      </c>
      <c r="CV546" t="inlineStr">
        <is>
          <t/>
        </is>
      </c>
      <c r="CW546" t="inlineStr">
        <is>
          <t/>
        </is>
      </c>
    </row>
    <row r="547">
      <c r="A547" s="1" t="str">
        <f>HYPERLINK("https://iate.europa.eu/entry/result/305207/all", "305207")</f>
        <v>305207</v>
      </c>
      <c r="B547" t="inlineStr">
        <is>
          <t>EDUCATION AND COMMUNICATIONS</t>
        </is>
      </c>
      <c r="C547" t="inlineStr">
        <is>
          <t>EDUCATION AND COMMUNICATIONS|communications|communications systems</t>
        </is>
      </c>
      <c r="D547" t="inlineStr">
        <is>
          <t>yes</t>
        </is>
      </c>
      <c r="E547" t="inlineStr">
        <is>
          <t/>
        </is>
      </c>
      <c r="F547" t="inlineStr">
        <is>
          <t/>
        </is>
      </c>
      <c r="G547" t="inlineStr">
        <is>
          <t/>
        </is>
      </c>
      <c r="H547" t="inlineStr">
        <is>
          <t/>
        </is>
      </c>
      <c r="I547" t="inlineStr">
        <is>
          <t/>
        </is>
      </c>
      <c r="J547" t="inlineStr">
        <is>
          <t/>
        </is>
      </c>
      <c r="K547" t="inlineStr">
        <is>
          <t/>
        </is>
      </c>
      <c r="L547" t="inlineStr">
        <is>
          <t/>
        </is>
      </c>
      <c r="M547" t="inlineStr">
        <is>
          <t/>
        </is>
      </c>
      <c r="N547" t="inlineStr">
        <is>
          <t/>
        </is>
      </c>
      <c r="O547" t="inlineStr">
        <is>
          <t/>
        </is>
      </c>
      <c r="P547" t="inlineStr">
        <is>
          <t/>
        </is>
      </c>
      <c r="Q547" t="inlineStr">
        <is>
          <t/>
        </is>
      </c>
      <c r="R547" t="inlineStr">
        <is>
          <t/>
        </is>
      </c>
      <c r="S547" t="inlineStr">
        <is>
          <t/>
        </is>
      </c>
      <c r="T547" t="inlineStr">
        <is>
          <t/>
        </is>
      </c>
      <c r="U547" t="inlineStr">
        <is>
          <t/>
        </is>
      </c>
      <c r="V547" t="inlineStr">
        <is>
          <t/>
        </is>
      </c>
      <c r="W547" t="inlineStr">
        <is>
          <t/>
        </is>
      </c>
      <c r="X547" t="inlineStr">
        <is>
          <t/>
        </is>
      </c>
      <c r="Y547" t="inlineStr">
        <is>
          <t/>
        </is>
      </c>
      <c r="Z547" s="2" t="inlineStr">
        <is>
          <t>RDF|
Resource Description Framework|
Resource Definition Framework</t>
        </is>
      </c>
      <c r="AA547" s="2" t="inlineStr">
        <is>
          <t>4|
4|
1</t>
        </is>
      </c>
      <c r="AB547" s="2" t="inlineStr">
        <is>
          <t xml:space="preserve">|
|
</t>
        </is>
      </c>
      <c r="AC547" t="inlineStr">
        <is>
          <t>standard model for data interchange on the web</t>
        </is>
      </c>
      <c r="AD547" s="2" t="inlineStr">
        <is>
          <t>sistema de descripción de recursos</t>
        </is>
      </c>
      <c r="AE547" s="2" t="inlineStr">
        <is>
          <t>1</t>
        </is>
      </c>
      <c r="AF547" s="2" t="inlineStr">
        <is>
          <t/>
        </is>
      </c>
      <c r="AG547" t="inlineStr">
        <is>
          <t/>
        </is>
      </c>
      <c r="AH547" t="inlineStr">
        <is>
          <t/>
        </is>
      </c>
      <c r="AI547" t="inlineStr">
        <is>
          <t/>
        </is>
      </c>
      <c r="AJ547" t="inlineStr">
        <is>
          <t/>
        </is>
      </c>
      <c r="AK547" t="inlineStr">
        <is>
          <t/>
        </is>
      </c>
      <c r="AL547" s="2" t="inlineStr">
        <is>
          <t>RDF|
Resource Description Framework</t>
        </is>
      </c>
      <c r="AM547" s="2" t="inlineStr">
        <is>
          <t>3|
3</t>
        </is>
      </c>
      <c r="AN547" s="2" t="inlineStr">
        <is>
          <t xml:space="preserve">|
</t>
        </is>
      </c>
      <c r="AO547" t="inlineStr">
        <is>
          <t>W3C-yhteenliittymän suositus semanttisen, koneymmärrettävän tiedon esittämiseksi</t>
        </is>
      </c>
      <c r="AP547" s="2" t="inlineStr">
        <is>
          <t>RDF</t>
        </is>
      </c>
      <c r="AQ547" s="2" t="inlineStr">
        <is>
          <t>1</t>
        </is>
      </c>
      <c r="AR547" s="2" t="inlineStr">
        <is>
          <t/>
        </is>
      </c>
      <c r="AS547" t="inlineStr">
        <is>
          <t/>
        </is>
      </c>
      <c r="AT547" s="2" t="inlineStr">
        <is>
          <t>Creat um Chur Síos ar Acmhainní|
RDF</t>
        </is>
      </c>
      <c r="AU547" s="2" t="inlineStr">
        <is>
          <t>3|
3</t>
        </is>
      </c>
      <c r="AV547" s="2" t="inlineStr">
        <is>
          <t xml:space="preserve">|
</t>
        </is>
      </c>
      <c r="AW547" t="inlineStr">
        <is>
          <t/>
        </is>
      </c>
      <c r="AX547" t="inlineStr">
        <is>
          <t/>
        </is>
      </c>
      <c r="AY547" t="inlineStr">
        <is>
          <t/>
        </is>
      </c>
      <c r="AZ547" t="inlineStr">
        <is>
          <t/>
        </is>
      </c>
      <c r="BA547" t="inlineStr">
        <is>
          <t/>
        </is>
      </c>
      <c r="BB547" t="inlineStr">
        <is>
          <t/>
        </is>
      </c>
      <c r="BC547" t="inlineStr">
        <is>
          <t/>
        </is>
      </c>
      <c r="BD547" t="inlineStr">
        <is>
          <t/>
        </is>
      </c>
      <c r="BE547" t="inlineStr">
        <is>
          <t/>
        </is>
      </c>
      <c r="BF547" t="inlineStr">
        <is>
          <t/>
        </is>
      </c>
      <c r="BG547" t="inlineStr">
        <is>
          <t/>
        </is>
      </c>
      <c r="BH547" t="inlineStr">
        <is>
          <t/>
        </is>
      </c>
      <c r="BI547" t="inlineStr">
        <is>
          <t/>
        </is>
      </c>
      <c r="BJ547" t="inlineStr">
        <is>
          <t/>
        </is>
      </c>
      <c r="BK547" t="inlineStr">
        <is>
          <t/>
        </is>
      </c>
      <c r="BL547" t="inlineStr">
        <is>
          <t/>
        </is>
      </c>
      <c r="BM547" t="inlineStr">
        <is>
          <t/>
        </is>
      </c>
      <c r="BN547" t="inlineStr">
        <is>
          <t/>
        </is>
      </c>
      <c r="BO547" t="inlineStr">
        <is>
          <t/>
        </is>
      </c>
      <c r="BP547" t="inlineStr">
        <is>
          <t/>
        </is>
      </c>
      <c r="BQ547" t="inlineStr">
        <is>
          <t/>
        </is>
      </c>
      <c r="BR547" t="inlineStr">
        <is>
          <t/>
        </is>
      </c>
      <c r="BS547" t="inlineStr">
        <is>
          <t/>
        </is>
      </c>
      <c r="BT547" t="inlineStr">
        <is>
          <t/>
        </is>
      </c>
      <c r="BU547" t="inlineStr">
        <is>
          <t/>
        </is>
      </c>
      <c r="BV547" t="inlineStr">
        <is>
          <t/>
        </is>
      </c>
      <c r="BW547" t="inlineStr">
        <is>
          <t/>
        </is>
      </c>
      <c r="BX547" t="inlineStr">
        <is>
          <t/>
        </is>
      </c>
      <c r="BY547" t="inlineStr">
        <is>
          <t/>
        </is>
      </c>
      <c r="BZ547" t="inlineStr">
        <is>
          <t/>
        </is>
      </c>
      <c r="CA547" t="inlineStr">
        <is>
          <t/>
        </is>
      </c>
      <c r="CB547" t="inlineStr">
        <is>
          <t/>
        </is>
      </c>
      <c r="CC547" t="inlineStr">
        <is>
          <t/>
        </is>
      </c>
      <c r="CD547" s="2" t="inlineStr">
        <is>
          <t>Estrutura de Descrição de Recursos</t>
        </is>
      </c>
      <c r="CE547" s="2" t="inlineStr">
        <is>
          <t>3</t>
        </is>
      </c>
      <c r="CF547" s="2" t="inlineStr">
        <is>
          <t/>
        </is>
      </c>
      <c r="CG547" t="inlineStr">
        <is>
          <t/>
        </is>
      </c>
      <c r="CH547" s="2" t="inlineStr">
        <is>
          <t>RDF</t>
        </is>
      </c>
      <c r="CI547" s="2" t="inlineStr">
        <is>
          <t>3</t>
        </is>
      </c>
      <c r="CJ547" s="2" t="inlineStr">
        <is>
          <t/>
        </is>
      </c>
      <c r="CK547" t="inlineStr">
        <is>
          <t>soluție pentru modelarea webului – sau web-rilor – ca o bază de date distribuită</t>
        </is>
      </c>
      <c r="CL547" t="inlineStr">
        <is>
          <t/>
        </is>
      </c>
      <c r="CM547" t="inlineStr">
        <is>
          <t/>
        </is>
      </c>
      <c r="CN547" t="inlineStr">
        <is>
          <t/>
        </is>
      </c>
      <c r="CO547" t="inlineStr">
        <is>
          <t/>
        </is>
      </c>
      <c r="CP547" t="inlineStr">
        <is>
          <t/>
        </is>
      </c>
      <c r="CQ547" t="inlineStr">
        <is>
          <t/>
        </is>
      </c>
      <c r="CR547" t="inlineStr">
        <is>
          <t/>
        </is>
      </c>
      <c r="CS547" t="inlineStr">
        <is>
          <t/>
        </is>
      </c>
      <c r="CT547" t="inlineStr">
        <is>
          <t/>
        </is>
      </c>
      <c r="CU547" t="inlineStr">
        <is>
          <t/>
        </is>
      </c>
      <c r="CV547" t="inlineStr">
        <is>
          <t/>
        </is>
      </c>
      <c r="CW547" t="inlineStr">
        <is>
          <t/>
        </is>
      </c>
    </row>
    <row r="548">
      <c r="A548" s="1" t="str">
        <f>HYPERLINK("https://iate.europa.eu/entry/result/2245919/all", "2245919")</f>
        <v>2245919</v>
      </c>
      <c r="B548" t="inlineStr">
        <is>
          <t>EDUCATION AND COMMUNICATIONS;LAW;POLITICS</t>
        </is>
      </c>
      <c r="C548" t="inlineStr">
        <is>
          <t>EDUCATION AND COMMUNICATIONS|information technology and data processing|data processing;LAW|rights and freedoms|rights of the individual;POLITICS|politics and public safety|public opinion;EDUCATION AND COMMUNICATIONS|information technology and data processing</t>
        </is>
      </c>
      <c r="D548" t="inlineStr">
        <is>
          <t>yes</t>
        </is>
      </c>
      <c r="E548" t="inlineStr">
        <is>
          <t/>
        </is>
      </c>
      <c r="F548" s="2" t="inlineStr">
        <is>
          <t>ден за защита на данните|
Ден за защита на личните данни</t>
        </is>
      </c>
      <c r="G548" s="2" t="inlineStr">
        <is>
          <t>2|
3</t>
        </is>
      </c>
      <c r="H548" s="2" t="inlineStr">
        <is>
          <t>|
preferred</t>
        </is>
      </c>
      <c r="I548" t="inlineStr">
        <is>
          <t>28 януари - на тази дата през 1981 г. държавите членки на Съвета на Европа подписват Конвенция № 108 за защита на лицата при автоматизираната обработка на лични данни.</t>
        </is>
      </c>
      <c r="J548" s="2" t="inlineStr">
        <is>
          <t>Den ochrany údajů</t>
        </is>
      </c>
      <c r="K548" s="2" t="inlineStr">
        <is>
          <t>3</t>
        </is>
      </c>
      <c r="L548" s="2" t="inlineStr">
        <is>
          <t/>
        </is>
      </c>
      <c r="M548" t="inlineStr">
        <is>
          <t>den, o jehož zahájení rozhodl Výbor ministrů Rady Evropy v roce 2006. Každoročně se slaví 28. ledna. Jedná se o výroční den, kdy byla otevřena k podpisu Úmluva Rady Evropy č. 108 o ochraně osob se zřetelem na automatizované zpracování osobních údajů, která se stala základem ochrany údajů v Evropě i za jejími hranicemi</t>
        </is>
      </c>
      <c r="N548" s="2" t="inlineStr">
        <is>
          <t>databeskyttelsesdag|
Den Europæiske Databeskyttelsesdag</t>
        </is>
      </c>
      <c r="O548" s="2" t="inlineStr">
        <is>
          <t>3|
3</t>
        </is>
      </c>
      <c r="P548" s="2" t="inlineStr">
        <is>
          <t xml:space="preserve">|
</t>
        </is>
      </c>
      <c r="Q548" t="inlineStr">
        <is>
          <t/>
        </is>
      </c>
      <c r="R548" s="2" t="inlineStr">
        <is>
          <t>Europäischer Datenschutztag</t>
        </is>
      </c>
      <c r="S548" s="2" t="inlineStr">
        <is>
          <t>3</t>
        </is>
      </c>
      <c r="T548" s="2" t="inlineStr">
        <is>
          <t/>
        </is>
      </c>
      <c r="U548" t="inlineStr">
        <is>
          <t>auf Initiative des Europarats ins Leben gerufener Aktionstag für den Datenschutz</t>
        </is>
      </c>
      <c r="V548" s="2" t="inlineStr">
        <is>
          <t>Ημέρα προστασίας των δεδομένων</t>
        </is>
      </c>
      <c r="W548" s="2" t="inlineStr">
        <is>
          <t>3</t>
        </is>
      </c>
      <c r="X548" s="2" t="inlineStr">
        <is>
          <t/>
        </is>
      </c>
      <c r="Y548" t="inlineStr">
        <is>
          <t/>
        </is>
      </c>
      <c r="Z548" s="2" t="inlineStr">
        <is>
          <t>European Data Protection Day|
Data Protection Day|
European Privacy and Data Protection Day|
Data Privacy Day|
EDPD|
DPD|
European Privacy Day</t>
        </is>
      </c>
      <c r="AA548" s="2" t="inlineStr">
        <is>
          <t>3|
4|
1|
4|
3|
4|
1</t>
        </is>
      </c>
      <c r="AB548" s="2" t="inlineStr">
        <is>
          <t xml:space="preserve">|
|
|
|
|
|
</t>
        </is>
      </c>
      <c r="AC548" t="inlineStr">
        <is>
          <t>28 January, anniversary of the opening for signature of the Council of Europe’s Convention 108 for the protection of individuals with regard to automatic processing of personal data, which the Committee of Ministers of the Council of Europe decided on 26 April 2006 should be celebrated each year as Data Protection Day, with the aim of giving European citizens the chance to understand what personal data is collected and processed about them and why, and what their rights are with respect to this processing</t>
        </is>
      </c>
      <c r="AD548" s="2" t="inlineStr">
        <is>
          <t>Día Europeo de la Protección de Datos</t>
        </is>
      </c>
      <c r="AE548" s="2" t="inlineStr">
        <is>
          <t>3</t>
        </is>
      </c>
      <c r="AF548" s="2" t="inlineStr">
        <is>
          <t/>
        </is>
      </c>
      <c r="AG548" t="inlineStr">
        <is>
          <t>28 de enero, fecha que marca el aniversario de la firma del Convenio nº 108 del Consejo de Europa para la proteccion de las personas con respecto al tratamiento automatizado de datos de caracter personal.</t>
        </is>
      </c>
      <c r="AH548" s="2" t="inlineStr">
        <is>
          <t>Euroopa andmekaitsepäev|
andmekaitsepäev</t>
        </is>
      </c>
      <c r="AI548" s="2" t="inlineStr">
        <is>
          <t>3|
3</t>
        </is>
      </c>
      <c r="AJ548" s="2" t="inlineStr">
        <is>
          <t xml:space="preserve">|
</t>
        </is>
      </c>
      <c r="AK548" t="inlineStr">
        <is>
          <t/>
        </is>
      </c>
      <c r="AL548" s="2" t="inlineStr">
        <is>
          <t>tietosuojapäivä</t>
        </is>
      </c>
      <c r="AM548" s="2" t="inlineStr">
        <is>
          <t>3</t>
        </is>
      </c>
      <c r="AN548" s="2" t="inlineStr">
        <is>
          <t/>
        </is>
      </c>
      <c r="AO548" t="inlineStr">
        <is>
          <t/>
        </is>
      </c>
      <c r="AP548" s="2" t="inlineStr">
        <is>
          <t>Journée européenne de la protection des données</t>
        </is>
      </c>
      <c r="AQ548" s="2" t="inlineStr">
        <is>
          <t>3</t>
        </is>
      </c>
      <c r="AR548" s="2" t="inlineStr">
        <is>
          <t/>
        </is>
      </c>
      <c r="AS548" t="inlineStr">
        <is>
          <t>28 janvier, date anniversaire de l'ouverture à la signature de la Convention 108 du Conseil de l'Europe pour la protection des personnes à l'égard du traitement automatisé des données à caractère personnel; le 26 avril 2006, le Comité des Ministres du Conseil de l'Europe a décidé de célébrer chaque 28 janvier la journée de la protection des données pour donner ainsi l’occasion à chaque citoyen de comprendre lesquelles de ses données sont collectées et traitées, pourquoi, et quels sont ses droits au cours de ce processus.</t>
        </is>
      </c>
      <c r="AT548" s="2" t="inlineStr">
        <is>
          <t>An Lá Eorpach um Chosaint Sonraí</t>
        </is>
      </c>
      <c r="AU548" s="2" t="inlineStr">
        <is>
          <t>3</t>
        </is>
      </c>
      <c r="AV548" s="2" t="inlineStr">
        <is>
          <t/>
        </is>
      </c>
      <c r="AW548" t="inlineStr">
        <is>
          <t/>
        </is>
      </c>
      <c r="AX548" t="inlineStr">
        <is>
          <t/>
        </is>
      </c>
      <c r="AY548" t="inlineStr">
        <is>
          <t/>
        </is>
      </c>
      <c r="AZ548" t="inlineStr">
        <is>
          <t/>
        </is>
      </c>
      <c r="BA548" t="inlineStr">
        <is>
          <t/>
        </is>
      </c>
      <c r="BB548" s="2" t="inlineStr">
        <is>
          <t>Adatvédelmi Nap|
Európai Adatvédelmi Nap</t>
        </is>
      </c>
      <c r="BC548" s="2" t="inlineStr">
        <is>
          <t>4|
4</t>
        </is>
      </c>
      <c r="BD548" s="2" t="inlineStr">
        <is>
          <t xml:space="preserve">|
</t>
        </is>
      </c>
      <c r="BE548" t="inlineStr">
        <is>
          <t>2007 óta minden évben január 28-án megtartott rendezvény, amelynek célja, hogy tájékoztassa az európai polgárokat az adatvédelemmel kapcsolatos jogaikról és egyéb témákról, és amellyel az Európa Tanács 108. sz. adatvédelmi egyezményére emlékeznek</t>
        </is>
      </c>
      <c r="BF548" s="2" t="inlineStr">
        <is>
          <t>giornata europea della protezione dei dati personali</t>
        </is>
      </c>
      <c r="BG548" s="2" t="inlineStr">
        <is>
          <t>3</t>
        </is>
      </c>
      <c r="BH548" s="2" t="inlineStr">
        <is>
          <t/>
        </is>
      </c>
      <c r="BI548" t="inlineStr">
        <is>
          <t>Giornata celebrata per la prima volta in tutta Europa a partire dal 2007, su iniziativa del Consiglio d'Europa, con il sostegno della Commissione europea e di tutte le Autorità europee per la protezione dei dati personali, con l'obiettivo di sensibilizzare i cittadini sui diritti legati alla tutela della vita privata e delle libertà fondamentali.&lt;br&gt;Ricorda l'anniversario della firma della convenzione sulla protezione delle persone rispetto al trattamento automatizzato di dati di carattere personale del Consiglio d'Europa [ &lt;a href="/entry/result/778020/all" id="ENTRY_TO_ENTRY_CONVERTER" target="_blank"&gt;IATE:778020&lt;/a&gt; ] (28 gennaio 1981).</t>
        </is>
      </c>
      <c r="BJ548" s="2" t="inlineStr">
        <is>
          <t>Europos duomenų apsaugos diena|
Duomenų apsaugos diena</t>
        </is>
      </c>
      <c r="BK548" s="2" t="inlineStr">
        <is>
          <t>3|
3</t>
        </is>
      </c>
      <c r="BL548" s="2" t="inlineStr">
        <is>
          <t xml:space="preserve">|
</t>
        </is>
      </c>
      <c r="BM548" t="inlineStr">
        <is>
          <t>Europos duomenų apsaugos diena paskelbta sausio 28-oji. Ši diena įtvirtinta Europos Tarybos iniciatyva, siekiant plėsti Europos piliečių žinias apie asmens duomenų apsaugos problemas, taip pat informuoti piliečius apie jų teises bei atsakomybę. Europos valstybės šią dieną organizuoja įvairius renginius, kad kuo daugiau Europos gyventojų sužinotų apie savo teises asmens duomenų apsaugos srityje ir perduotų šias žinias kitiems.</t>
        </is>
      </c>
      <c r="BN548" s="2" t="inlineStr">
        <is>
          <t>Datu aizsardzības diena|
Privātuma diena</t>
        </is>
      </c>
      <c r="BO548" s="2" t="inlineStr">
        <is>
          <t>3|
3</t>
        </is>
      </c>
      <c r="BP548" s="2" t="inlineStr">
        <is>
          <t xml:space="preserve">|
</t>
        </is>
      </c>
      <c r="BQ548" t="inlineStr">
        <is>
          <t>28. janvāris, šajā dienā parakstīšanai tika atvērta Eiropas Padomes Konvencija Nr. 108 par personu aizsardzību attiecībā uz personas datu automātisko apstrādi. 2006.gada 26.aprīlī Eiropas Padomes Ministru Padome nolēma šo dienu pasludināt par datu aizsardzības dienu.</t>
        </is>
      </c>
      <c r="BR548" s="2" t="inlineStr">
        <is>
          <t>Jum Ewropew għall-Protezzjoni tad-Data</t>
        </is>
      </c>
      <c r="BS548" s="2" t="inlineStr">
        <is>
          <t>3</t>
        </is>
      </c>
      <c r="BT548" s="2" t="inlineStr">
        <is>
          <t/>
        </is>
      </c>
      <c r="BU548" t="inlineStr">
        <is>
          <t>Jum l-anniversarju ta’ meta ġiet iffirmata l-Konvenzjoni 108 tal-Kunsill tal-Ewropa dwar il-protezzjoni tal-individwu b’refererenza għall-ipproċessar awtomatiku tad-data personali</t>
        </is>
      </c>
      <c r="BV548" s="2" t="inlineStr">
        <is>
          <t>Dag van de Gegevensbescherming</t>
        </is>
      </c>
      <c r="BW548" s="2" t="inlineStr">
        <is>
          <t>3</t>
        </is>
      </c>
      <c r="BX548" s="2" t="inlineStr">
        <is>
          <t/>
        </is>
      </c>
      <c r="BY548" t="inlineStr">
        <is>
          <t>in 2006 door de Raad van Europa in het leven geroepen jaarlijkse dag (28 januari) om mensen duidelijk te maken welke persoonsgegevens er over hen worden verzameld en verwerkt, waarom dat gebeurt en welke rechten zij hebben met betrekking tot deze verwerking</t>
        </is>
      </c>
      <c r="BZ548" s="2" t="inlineStr">
        <is>
          <t>Dzień Ochrony Danych Osobowych</t>
        </is>
      </c>
      <c r="CA548" s="2" t="inlineStr">
        <is>
          <t>3</t>
        </is>
      </c>
      <c r="CB548" s="2" t="inlineStr">
        <is>
          <t/>
        </is>
      </c>
      <c r="CC548" t="inlineStr">
        <is>
          <t/>
        </is>
      </c>
      <c r="CD548" s="2" t="inlineStr">
        <is>
          <t>Dia Europeu da Proteção de Dados</t>
        </is>
      </c>
      <c r="CE548" s="2" t="inlineStr">
        <is>
          <t>3</t>
        </is>
      </c>
      <c r="CF548" s="2" t="inlineStr">
        <is>
          <t/>
        </is>
      </c>
      <c r="CG548" t="inlineStr">
        <is>
          <t>Data celebrada pela primeira vez em 28 de janeiro de 2008 pelos Estados-Membros do Conselho da Europa e as instituições europeias, que marca o aniversário da Convenção do Conselho da Europa para a Proteção das Pessoas relativamente ao Tratamento Automatizado de Dados de Caráter Pessoal, assinada em Estrasburgo em 28 de janeiro de 1981.</t>
        </is>
      </c>
      <c r="CH548" s="2" t="inlineStr">
        <is>
          <t>Ziua Protecției Datelor|
Ziua Europeană a Protecției Datelor</t>
        </is>
      </c>
      <c r="CI548" s="2" t="inlineStr">
        <is>
          <t>3|
3</t>
        </is>
      </c>
      <c r="CJ548" s="2" t="inlineStr">
        <is>
          <t xml:space="preserve">|
</t>
        </is>
      </c>
      <c r="CK548" t="inlineStr">
        <is>
          <t>28 Ianuarie, zi în care se aniversează adoptarea în 1981, la Strasbourg, a Convenției nr. 108 a Consiliului Europei pentru protecția persoanelor cu privire la prelucrarea automată a datelor cu caracter personal - act internațional în domeniul protecției datelor la care au aderat deja 43 de state din Europa și altele din lume și care reprezintă o adevărată piatră de temelie a reglementărilor incidente domeniului protecției datelor</t>
        </is>
      </c>
      <c r="CL548" s="2" t="inlineStr">
        <is>
          <t>Deň ochrany údajov</t>
        </is>
      </c>
      <c r="CM548" s="2" t="inlineStr">
        <is>
          <t>3</t>
        </is>
      </c>
      <c r="CN548" s="2" t="inlineStr">
        <is>
          <t/>
        </is>
      </c>
      <c r="CO548" t="inlineStr">
        <is>
          <t/>
        </is>
      </c>
      <c r="CP548" s="2" t="inlineStr">
        <is>
          <t>dan varstva podatkov|
evropski dan varstva osebnih podatkov</t>
        </is>
      </c>
      <c r="CQ548" s="2" t="inlineStr">
        <is>
          <t>3|
3</t>
        </is>
      </c>
      <c r="CR548" s="2" t="inlineStr">
        <is>
          <t xml:space="preserve">|
</t>
        </is>
      </c>
      <c r="CS548" t="inlineStr">
        <is>
          <t/>
        </is>
      </c>
      <c r="CT548" s="2" t="inlineStr">
        <is>
          <t>Dataskyddsdagen|
Europeiska dataskyddsdagen</t>
        </is>
      </c>
      <c r="CU548" s="2" t="inlineStr">
        <is>
          <t>3|
3</t>
        </is>
      </c>
      <c r="CV548" s="2" t="inlineStr">
        <is>
          <t xml:space="preserve">|
</t>
        </is>
      </c>
      <c r="CW548" t="inlineStr">
        <is>
          <t/>
        </is>
      </c>
    </row>
    <row r="549">
      <c r="A549" s="1" t="str">
        <f>HYPERLINK("https://iate.europa.eu/entry/result/1879879/all", "1879879")</f>
        <v>1879879</v>
      </c>
      <c r="B549" t="inlineStr">
        <is>
          <t>Domain code not specified</t>
        </is>
      </c>
      <c r="C549" t="inlineStr">
        <is>
          <t>Domain code not specified</t>
        </is>
      </c>
      <c r="D549" t="inlineStr">
        <is>
          <t>no</t>
        </is>
      </c>
      <c r="E549" t="inlineStr">
        <is>
          <t/>
        </is>
      </c>
      <c r="F549" t="inlineStr">
        <is>
          <t/>
        </is>
      </c>
      <c r="G549" t="inlineStr">
        <is>
          <t/>
        </is>
      </c>
      <c r="H549" t="inlineStr">
        <is>
          <t/>
        </is>
      </c>
      <c r="I549" t="inlineStr">
        <is>
          <t/>
        </is>
      </c>
      <c r="J549" t="inlineStr">
        <is>
          <t/>
        </is>
      </c>
      <c r="K549" t="inlineStr">
        <is>
          <t/>
        </is>
      </c>
      <c r="L549" t="inlineStr">
        <is>
          <t/>
        </is>
      </c>
      <c r="M549" t="inlineStr">
        <is>
          <t/>
        </is>
      </c>
      <c r="N549" t="inlineStr">
        <is>
          <t/>
        </is>
      </c>
      <c r="O549" t="inlineStr">
        <is>
          <t/>
        </is>
      </c>
      <c r="P549" t="inlineStr">
        <is>
          <t/>
        </is>
      </c>
      <c r="Q549" t="inlineStr">
        <is>
          <t/>
        </is>
      </c>
      <c r="R549" t="inlineStr">
        <is>
          <t/>
        </is>
      </c>
      <c r="S549" t="inlineStr">
        <is>
          <t/>
        </is>
      </c>
      <c r="T549" t="inlineStr">
        <is>
          <t/>
        </is>
      </c>
      <c r="U549" t="inlineStr">
        <is>
          <t/>
        </is>
      </c>
      <c r="V549" t="inlineStr">
        <is>
          <t/>
        </is>
      </c>
      <c r="W549" t="inlineStr">
        <is>
          <t/>
        </is>
      </c>
      <c r="X549" t="inlineStr">
        <is>
          <t/>
        </is>
      </c>
      <c r="Y549" t="inlineStr">
        <is>
          <t/>
        </is>
      </c>
      <c r="Z549" s="2" t="inlineStr">
        <is>
          <t>behavioral analysis|
behavioural analysis</t>
        </is>
      </c>
      <c r="AA549" s="2" t="inlineStr">
        <is>
          <t>3|
3</t>
        </is>
      </c>
      <c r="AB549" s="2" t="inlineStr">
        <is>
          <t xml:space="preserve">|
</t>
        </is>
      </c>
      <c r="AC549" t="inlineStr">
        <is>
          <t>the study of some particular behavioural items, based on the analysis of information collected through behavioural observations, and performed in reference to psychological models of behaviour</t>
        </is>
      </c>
      <c r="AD549" t="inlineStr">
        <is>
          <t/>
        </is>
      </c>
      <c r="AE549" t="inlineStr">
        <is>
          <t/>
        </is>
      </c>
      <c r="AF549" t="inlineStr">
        <is>
          <t/>
        </is>
      </c>
      <c r="AG549" t="inlineStr">
        <is>
          <t/>
        </is>
      </c>
      <c r="AH549" t="inlineStr">
        <is>
          <t/>
        </is>
      </c>
      <c r="AI549" t="inlineStr">
        <is>
          <t/>
        </is>
      </c>
      <c r="AJ549" t="inlineStr">
        <is>
          <t/>
        </is>
      </c>
      <c r="AK549" t="inlineStr">
        <is>
          <t/>
        </is>
      </c>
      <c r="AL549" t="inlineStr">
        <is>
          <t/>
        </is>
      </c>
      <c r="AM549" t="inlineStr">
        <is>
          <t/>
        </is>
      </c>
      <c r="AN549" t="inlineStr">
        <is>
          <t/>
        </is>
      </c>
      <c r="AO549" t="inlineStr">
        <is>
          <t/>
        </is>
      </c>
      <c r="AP549" s="2" t="inlineStr">
        <is>
          <t>analyse comportementale</t>
        </is>
      </c>
      <c r="AQ549" s="2" t="inlineStr">
        <is>
          <t>3</t>
        </is>
      </c>
      <c r="AR549" s="2" t="inlineStr">
        <is>
          <t/>
        </is>
      </c>
      <c r="AS549" t="inlineStr">
        <is>
          <t/>
        </is>
      </c>
      <c r="AT549" s="2" t="inlineStr">
        <is>
          <t>anailís ar iompraíocht</t>
        </is>
      </c>
      <c r="AU549" s="2" t="inlineStr">
        <is>
          <t>3</t>
        </is>
      </c>
      <c r="AV549" s="2" t="inlineStr">
        <is>
          <t/>
        </is>
      </c>
      <c r="AW549" t="inlineStr">
        <is>
          <t/>
        </is>
      </c>
      <c r="AX549" t="inlineStr">
        <is>
          <t/>
        </is>
      </c>
      <c r="AY549" t="inlineStr">
        <is>
          <t/>
        </is>
      </c>
      <c r="AZ549" t="inlineStr">
        <is>
          <t/>
        </is>
      </c>
      <c r="BA549" t="inlineStr">
        <is>
          <t/>
        </is>
      </c>
      <c r="BB549" t="inlineStr">
        <is>
          <t/>
        </is>
      </c>
      <c r="BC549" t="inlineStr">
        <is>
          <t/>
        </is>
      </c>
      <c r="BD549" t="inlineStr">
        <is>
          <t/>
        </is>
      </c>
      <c r="BE549" t="inlineStr">
        <is>
          <t/>
        </is>
      </c>
      <c r="BF549" t="inlineStr">
        <is>
          <t/>
        </is>
      </c>
      <c r="BG549" t="inlineStr">
        <is>
          <t/>
        </is>
      </c>
      <c r="BH549" t="inlineStr">
        <is>
          <t/>
        </is>
      </c>
      <c r="BI549" t="inlineStr">
        <is>
          <t/>
        </is>
      </c>
      <c r="BJ549" t="inlineStr">
        <is>
          <t/>
        </is>
      </c>
      <c r="BK549" t="inlineStr">
        <is>
          <t/>
        </is>
      </c>
      <c r="BL549" t="inlineStr">
        <is>
          <t/>
        </is>
      </c>
      <c r="BM549" t="inlineStr">
        <is>
          <t/>
        </is>
      </c>
      <c r="BN549" t="inlineStr">
        <is>
          <t/>
        </is>
      </c>
      <c r="BO549" t="inlineStr">
        <is>
          <t/>
        </is>
      </c>
      <c r="BP549" t="inlineStr">
        <is>
          <t/>
        </is>
      </c>
      <c r="BQ549" t="inlineStr">
        <is>
          <t/>
        </is>
      </c>
      <c r="BR549" t="inlineStr">
        <is>
          <t/>
        </is>
      </c>
      <c r="BS549" t="inlineStr">
        <is>
          <t/>
        </is>
      </c>
      <c r="BT549" t="inlineStr">
        <is>
          <t/>
        </is>
      </c>
      <c r="BU549" t="inlineStr">
        <is>
          <t/>
        </is>
      </c>
      <c r="BV549" t="inlineStr">
        <is>
          <t/>
        </is>
      </c>
      <c r="BW549" t="inlineStr">
        <is>
          <t/>
        </is>
      </c>
      <c r="BX549" t="inlineStr">
        <is>
          <t/>
        </is>
      </c>
      <c r="BY549" t="inlineStr">
        <is>
          <t/>
        </is>
      </c>
      <c r="BZ549" t="inlineStr">
        <is>
          <t/>
        </is>
      </c>
      <c r="CA549" t="inlineStr">
        <is>
          <t/>
        </is>
      </c>
      <c r="CB549" t="inlineStr">
        <is>
          <t/>
        </is>
      </c>
      <c r="CC549" t="inlineStr">
        <is>
          <t/>
        </is>
      </c>
      <c r="CD549" t="inlineStr">
        <is>
          <t/>
        </is>
      </c>
      <c r="CE549" t="inlineStr">
        <is>
          <t/>
        </is>
      </c>
      <c r="CF549" t="inlineStr">
        <is>
          <t/>
        </is>
      </c>
      <c r="CG549" t="inlineStr">
        <is>
          <t/>
        </is>
      </c>
      <c r="CH549" t="inlineStr">
        <is>
          <t/>
        </is>
      </c>
      <c r="CI549" t="inlineStr">
        <is>
          <t/>
        </is>
      </c>
      <c r="CJ549" t="inlineStr">
        <is>
          <t/>
        </is>
      </c>
      <c r="CK549" t="inlineStr">
        <is>
          <t/>
        </is>
      </c>
      <c r="CL549" t="inlineStr">
        <is>
          <t/>
        </is>
      </c>
      <c r="CM549" t="inlineStr">
        <is>
          <t/>
        </is>
      </c>
      <c r="CN549" t="inlineStr">
        <is>
          <t/>
        </is>
      </c>
      <c r="CO549" t="inlineStr">
        <is>
          <t/>
        </is>
      </c>
      <c r="CP549" s="2" t="inlineStr">
        <is>
          <t>vedenjska analiza</t>
        </is>
      </c>
      <c r="CQ549" s="2" t="inlineStr">
        <is>
          <t>3</t>
        </is>
      </c>
      <c r="CR549" s="2" t="inlineStr">
        <is>
          <t/>
        </is>
      </c>
      <c r="CS549" t="inlineStr">
        <is>
          <t/>
        </is>
      </c>
      <c r="CT549" t="inlineStr">
        <is>
          <t/>
        </is>
      </c>
      <c r="CU549" t="inlineStr">
        <is>
          <t/>
        </is>
      </c>
      <c r="CV549" t="inlineStr">
        <is>
          <t/>
        </is>
      </c>
      <c r="CW549" t="inlineStr">
        <is>
          <t/>
        </is>
      </c>
    </row>
    <row r="550">
      <c r="A550" s="1" t="str">
        <f>HYPERLINK("https://iate.europa.eu/entry/result/1694596/all", "1694596")</f>
        <v>1694596</v>
      </c>
      <c r="B550" t="inlineStr">
        <is>
          <t>EDUCATION AND COMMUNICATIONS</t>
        </is>
      </c>
      <c r="C550" t="inlineStr">
        <is>
          <t>EDUCATION AND COMMUNICATIONS|communications;EDUCATION AND COMMUNICATIONS|information technology and data processing</t>
        </is>
      </c>
      <c r="D550" t="inlineStr">
        <is>
          <t>no</t>
        </is>
      </c>
      <c r="E550" t="inlineStr">
        <is>
          <t/>
        </is>
      </c>
      <c r="F550" t="inlineStr">
        <is>
          <t/>
        </is>
      </c>
      <c r="G550" t="inlineStr">
        <is>
          <t/>
        </is>
      </c>
      <c r="H550" t="inlineStr">
        <is>
          <t/>
        </is>
      </c>
      <c r="I550" t="inlineStr">
        <is>
          <t/>
        </is>
      </c>
      <c r="J550" t="inlineStr">
        <is>
          <t/>
        </is>
      </c>
      <c r="K550" t="inlineStr">
        <is>
          <t/>
        </is>
      </c>
      <c r="L550" t="inlineStr">
        <is>
          <t/>
        </is>
      </c>
      <c r="M550" t="inlineStr">
        <is>
          <t/>
        </is>
      </c>
      <c r="N550" s="2" t="inlineStr">
        <is>
          <t>billedfortolkning</t>
        </is>
      </c>
      <c r="O550" s="2" t="inlineStr">
        <is>
          <t>3</t>
        </is>
      </c>
      <c r="P550" s="2" t="inlineStr">
        <is>
          <t/>
        </is>
      </c>
      <c r="Q550" t="inlineStr">
        <is>
          <t/>
        </is>
      </c>
      <c r="R550" s="2" t="inlineStr">
        <is>
          <t>Bilddeutung</t>
        </is>
      </c>
      <c r="S550" s="2" t="inlineStr">
        <is>
          <t>3</t>
        </is>
      </c>
      <c r="T550" s="2" t="inlineStr">
        <is>
          <t/>
        </is>
      </c>
      <c r="U550" t="inlineStr">
        <is>
          <t/>
        </is>
      </c>
      <c r="V550" s="2" t="inlineStr">
        <is>
          <t>ερμηνεία εικόνας</t>
        </is>
      </c>
      <c r="W550" s="2" t="inlineStr">
        <is>
          <t>3</t>
        </is>
      </c>
      <c r="X550" s="2" t="inlineStr">
        <is>
          <t/>
        </is>
      </c>
      <c r="Y550" t="inlineStr">
        <is>
          <t/>
        </is>
      </c>
      <c r="Z550" s="2" t="inlineStr">
        <is>
          <t>image interpretation</t>
        </is>
      </c>
      <c r="AA550" s="2" t="inlineStr">
        <is>
          <t>3</t>
        </is>
      </c>
      <c r="AB550" s="2" t="inlineStr">
        <is>
          <t/>
        </is>
      </c>
      <c r="AC550" t="inlineStr">
        <is>
          <t>the study of images for the purpose of identifying and judging the significance of selected features</t>
        </is>
      </c>
      <c r="AD550" s="2" t="inlineStr">
        <is>
          <t>interpretación de imágenes</t>
        </is>
      </c>
      <c r="AE550" s="2" t="inlineStr">
        <is>
          <t>3</t>
        </is>
      </c>
      <c r="AF550" s="2" t="inlineStr">
        <is>
          <t/>
        </is>
      </c>
      <c r="AG550" t="inlineStr">
        <is>
          <t/>
        </is>
      </c>
      <c r="AH550" t="inlineStr">
        <is>
          <t/>
        </is>
      </c>
      <c r="AI550" t="inlineStr">
        <is>
          <t/>
        </is>
      </c>
      <c r="AJ550" t="inlineStr">
        <is>
          <t/>
        </is>
      </c>
      <c r="AK550" t="inlineStr">
        <is>
          <t/>
        </is>
      </c>
      <c r="AL550" s="2" t="inlineStr">
        <is>
          <t>kuvan tulkinta</t>
        </is>
      </c>
      <c r="AM550" s="2" t="inlineStr">
        <is>
          <t>3</t>
        </is>
      </c>
      <c r="AN550" s="2" t="inlineStr">
        <is>
          <t/>
        </is>
      </c>
      <c r="AO550" t="inlineStr">
        <is>
          <t/>
        </is>
      </c>
      <c r="AP550" s="2" t="inlineStr">
        <is>
          <t>interprétation d'image</t>
        </is>
      </c>
      <c r="AQ550" s="2" t="inlineStr">
        <is>
          <t>3</t>
        </is>
      </c>
      <c r="AR550" s="2" t="inlineStr">
        <is>
          <t/>
        </is>
      </c>
      <c r="AS550" t="inlineStr">
        <is>
          <t/>
        </is>
      </c>
      <c r="AT550" t="inlineStr">
        <is>
          <t/>
        </is>
      </c>
      <c r="AU550" t="inlineStr">
        <is>
          <t/>
        </is>
      </c>
      <c r="AV550" t="inlineStr">
        <is>
          <t/>
        </is>
      </c>
      <c r="AW550" t="inlineStr">
        <is>
          <t/>
        </is>
      </c>
      <c r="AX550" t="inlineStr">
        <is>
          <t/>
        </is>
      </c>
      <c r="AY550" t="inlineStr">
        <is>
          <t/>
        </is>
      </c>
      <c r="AZ550" t="inlineStr">
        <is>
          <t/>
        </is>
      </c>
      <c r="BA550" t="inlineStr">
        <is>
          <t/>
        </is>
      </c>
      <c r="BB550" t="inlineStr">
        <is>
          <t/>
        </is>
      </c>
      <c r="BC550" t="inlineStr">
        <is>
          <t/>
        </is>
      </c>
      <c r="BD550" t="inlineStr">
        <is>
          <t/>
        </is>
      </c>
      <c r="BE550" t="inlineStr">
        <is>
          <t/>
        </is>
      </c>
      <c r="BF550" t="inlineStr">
        <is>
          <t/>
        </is>
      </c>
      <c r="BG550" t="inlineStr">
        <is>
          <t/>
        </is>
      </c>
      <c r="BH550" t="inlineStr">
        <is>
          <t/>
        </is>
      </c>
      <c r="BI550" t="inlineStr">
        <is>
          <t/>
        </is>
      </c>
      <c r="BJ550" t="inlineStr">
        <is>
          <t/>
        </is>
      </c>
      <c r="BK550" t="inlineStr">
        <is>
          <t/>
        </is>
      </c>
      <c r="BL550" t="inlineStr">
        <is>
          <t/>
        </is>
      </c>
      <c r="BM550" t="inlineStr">
        <is>
          <t/>
        </is>
      </c>
      <c r="BN550" t="inlineStr">
        <is>
          <t/>
        </is>
      </c>
      <c r="BO550" t="inlineStr">
        <is>
          <t/>
        </is>
      </c>
      <c r="BP550" t="inlineStr">
        <is>
          <t/>
        </is>
      </c>
      <c r="BQ550" t="inlineStr">
        <is>
          <t/>
        </is>
      </c>
      <c r="BR550" t="inlineStr">
        <is>
          <t/>
        </is>
      </c>
      <c r="BS550" t="inlineStr">
        <is>
          <t/>
        </is>
      </c>
      <c r="BT550" t="inlineStr">
        <is>
          <t/>
        </is>
      </c>
      <c r="BU550" t="inlineStr">
        <is>
          <t/>
        </is>
      </c>
      <c r="BV550" s="2" t="inlineStr">
        <is>
          <t>beeldontleding</t>
        </is>
      </c>
      <c r="BW550" s="2" t="inlineStr">
        <is>
          <t>3</t>
        </is>
      </c>
      <c r="BX550" s="2" t="inlineStr">
        <is>
          <t/>
        </is>
      </c>
      <c r="BY550" t="inlineStr">
        <is>
          <t/>
        </is>
      </c>
      <c r="BZ550" t="inlineStr">
        <is>
          <t/>
        </is>
      </c>
      <c r="CA550" t="inlineStr">
        <is>
          <t/>
        </is>
      </c>
      <c r="CB550" t="inlineStr">
        <is>
          <t/>
        </is>
      </c>
      <c r="CC550" t="inlineStr">
        <is>
          <t/>
        </is>
      </c>
      <c r="CD550" s="2" t="inlineStr">
        <is>
          <t>interpretação da imagem</t>
        </is>
      </c>
      <c r="CE550" s="2" t="inlineStr">
        <is>
          <t>3</t>
        </is>
      </c>
      <c r="CF550" s="2" t="inlineStr">
        <is>
          <t/>
        </is>
      </c>
      <c r="CG550" t="inlineStr">
        <is>
          <t/>
        </is>
      </c>
      <c r="CH550" t="inlineStr">
        <is>
          <t/>
        </is>
      </c>
      <c r="CI550" t="inlineStr">
        <is>
          <t/>
        </is>
      </c>
      <c r="CJ550" t="inlineStr">
        <is>
          <t/>
        </is>
      </c>
      <c r="CK550" t="inlineStr">
        <is>
          <t/>
        </is>
      </c>
      <c r="CL550" t="inlineStr">
        <is>
          <t/>
        </is>
      </c>
      <c r="CM550" t="inlineStr">
        <is>
          <t/>
        </is>
      </c>
      <c r="CN550" t="inlineStr">
        <is>
          <t/>
        </is>
      </c>
      <c r="CO550" t="inlineStr">
        <is>
          <t/>
        </is>
      </c>
      <c r="CP550" s="2" t="inlineStr">
        <is>
          <t>interpretacija podob</t>
        </is>
      </c>
      <c r="CQ550" s="2" t="inlineStr">
        <is>
          <t>3</t>
        </is>
      </c>
      <c r="CR550" s="2" t="inlineStr">
        <is>
          <t/>
        </is>
      </c>
      <c r="CS550" t="inlineStr">
        <is>
          <t/>
        </is>
      </c>
      <c r="CT550" s="2" t="inlineStr">
        <is>
          <t>bildtolkning</t>
        </is>
      </c>
      <c r="CU550" s="2" t="inlineStr">
        <is>
          <t>3</t>
        </is>
      </c>
      <c r="CV550" s="2" t="inlineStr">
        <is>
          <t/>
        </is>
      </c>
      <c r="CW550" t="inlineStr">
        <is>
          <t/>
        </is>
      </c>
    </row>
    <row r="551">
      <c r="A551" s="1" t="str">
        <f>HYPERLINK("https://iate.europa.eu/entry/result/1437015/all", "1437015")</f>
        <v>1437015</v>
      </c>
      <c r="B551" t="inlineStr">
        <is>
          <t>EDUCATION AND COMMUNICATIONS</t>
        </is>
      </c>
      <c r="C551" t="inlineStr">
        <is>
          <t>EDUCATION AND COMMUNICATIONS|information technology and data processing</t>
        </is>
      </c>
      <c r="D551" t="inlineStr">
        <is>
          <t>no</t>
        </is>
      </c>
      <c r="E551" t="inlineStr">
        <is>
          <t/>
        </is>
      </c>
      <c r="F551" t="inlineStr">
        <is>
          <t/>
        </is>
      </c>
      <c r="G551" t="inlineStr">
        <is>
          <t/>
        </is>
      </c>
      <c r="H551" t="inlineStr">
        <is>
          <t/>
        </is>
      </c>
      <c r="I551" t="inlineStr">
        <is>
          <t/>
        </is>
      </c>
      <c r="J551" t="inlineStr">
        <is>
          <t/>
        </is>
      </c>
      <c r="K551" t="inlineStr">
        <is>
          <t/>
        </is>
      </c>
      <c r="L551" t="inlineStr">
        <is>
          <t/>
        </is>
      </c>
      <c r="M551" t="inlineStr">
        <is>
          <t/>
        </is>
      </c>
      <c r="N551" s="2" t="inlineStr">
        <is>
          <t>dataforberedelse</t>
        </is>
      </c>
      <c r="O551" s="2" t="inlineStr">
        <is>
          <t>3</t>
        </is>
      </c>
      <c r="P551" s="2" t="inlineStr">
        <is>
          <t/>
        </is>
      </c>
      <c r="Q551" t="inlineStr">
        <is>
          <t/>
        </is>
      </c>
      <c r="R551" s="2" t="inlineStr">
        <is>
          <t>Arbeitsvorbereitung|
Datenvorbereitung</t>
        </is>
      </c>
      <c r="S551" s="2" t="inlineStr">
        <is>
          <t>3|
3</t>
        </is>
      </c>
      <c r="T551" s="2" t="inlineStr">
        <is>
          <t xml:space="preserve">|
</t>
        </is>
      </c>
      <c r="U551" t="inlineStr">
        <is>
          <t/>
        </is>
      </c>
      <c r="V551" s="2" t="inlineStr">
        <is>
          <t>Προετοιμασία δεδομένων</t>
        </is>
      </c>
      <c r="W551" s="2" t="inlineStr">
        <is>
          <t>3</t>
        </is>
      </c>
      <c r="X551" s="2" t="inlineStr">
        <is>
          <t/>
        </is>
      </c>
      <c r="Y551" t="inlineStr">
        <is>
          <t>1.Μετατροπή των δεδομένων σε μορφή αναγνώσιμη από την μηχανή. 2.Αρχική προετοιμασία των πληροφοριών πριν γίνει η μεταγραφή.</t>
        </is>
      </c>
      <c r="Z551" s="2" t="inlineStr">
        <is>
          <t>DP|
data preparation</t>
        </is>
      </c>
      <c r="AA551" s="2" t="inlineStr">
        <is>
          <t>1|
3</t>
        </is>
      </c>
      <c r="AB551" s="2" t="inlineStr">
        <is>
          <t xml:space="preserve">|
</t>
        </is>
      </c>
      <c r="AC551" t="inlineStr">
        <is>
          <t>Pertaining to the conversion to machine-readable form data; 2.initialpreparation of the information before transcription</t>
        </is>
      </c>
      <c r="AD551" s="2" t="inlineStr">
        <is>
          <t>preparación de datos</t>
        </is>
      </c>
      <c r="AE551" s="2" t="inlineStr">
        <is>
          <t>3</t>
        </is>
      </c>
      <c r="AF551" s="2" t="inlineStr">
        <is>
          <t/>
        </is>
      </c>
      <c r="AG551" t="inlineStr">
        <is>
          <t/>
        </is>
      </c>
      <c r="AH551" t="inlineStr">
        <is>
          <t/>
        </is>
      </c>
      <c r="AI551" t="inlineStr">
        <is>
          <t/>
        </is>
      </c>
      <c r="AJ551" t="inlineStr">
        <is>
          <t/>
        </is>
      </c>
      <c r="AK551" t="inlineStr">
        <is>
          <t/>
        </is>
      </c>
      <c r="AL551" s="2" t="inlineStr">
        <is>
          <t>tiedonvalmistelu</t>
        </is>
      </c>
      <c r="AM551" s="2" t="inlineStr">
        <is>
          <t>3</t>
        </is>
      </c>
      <c r="AN551" s="2" t="inlineStr">
        <is>
          <t/>
        </is>
      </c>
      <c r="AO551" t="inlineStr">
        <is>
          <t/>
        </is>
      </c>
      <c r="AP551" s="2" t="inlineStr">
        <is>
          <t>préparation des données</t>
        </is>
      </c>
      <c r="AQ551" s="2" t="inlineStr">
        <is>
          <t>3</t>
        </is>
      </c>
      <c r="AR551" s="2" t="inlineStr">
        <is>
          <t/>
        </is>
      </c>
      <c r="AS551" t="inlineStr">
        <is>
          <t>partie du prétraitement, à savoir la conversion de données dans une forme qui convient à l'introduction dans l'ordinateur; 2.correction, explication, etc. de données d'origine avant de commencer la préparation des données proprement dite</t>
        </is>
      </c>
      <c r="AT551" t="inlineStr">
        <is>
          <t/>
        </is>
      </c>
      <c r="AU551" t="inlineStr">
        <is>
          <t/>
        </is>
      </c>
      <c r="AV551" t="inlineStr">
        <is>
          <t/>
        </is>
      </c>
      <c r="AW551" t="inlineStr">
        <is>
          <t/>
        </is>
      </c>
      <c r="AX551" t="inlineStr">
        <is>
          <t/>
        </is>
      </c>
      <c r="AY551" t="inlineStr">
        <is>
          <t/>
        </is>
      </c>
      <c r="AZ551" t="inlineStr">
        <is>
          <t/>
        </is>
      </c>
      <c r="BA551" t="inlineStr">
        <is>
          <t/>
        </is>
      </c>
      <c r="BB551" t="inlineStr">
        <is>
          <t/>
        </is>
      </c>
      <c r="BC551" t="inlineStr">
        <is>
          <t/>
        </is>
      </c>
      <c r="BD551" t="inlineStr">
        <is>
          <t/>
        </is>
      </c>
      <c r="BE551" t="inlineStr">
        <is>
          <t/>
        </is>
      </c>
      <c r="BF551" s="2" t="inlineStr">
        <is>
          <t>preparazione dati</t>
        </is>
      </c>
      <c r="BG551" s="2" t="inlineStr">
        <is>
          <t>3</t>
        </is>
      </c>
      <c r="BH551" s="2" t="inlineStr">
        <is>
          <t/>
        </is>
      </c>
      <c r="BI551" t="inlineStr">
        <is>
          <t/>
        </is>
      </c>
      <c r="BJ551" t="inlineStr">
        <is>
          <t/>
        </is>
      </c>
      <c r="BK551" t="inlineStr">
        <is>
          <t/>
        </is>
      </c>
      <c r="BL551" t="inlineStr">
        <is>
          <t/>
        </is>
      </c>
      <c r="BM551" t="inlineStr">
        <is>
          <t/>
        </is>
      </c>
      <c r="BN551" t="inlineStr">
        <is>
          <t/>
        </is>
      </c>
      <c r="BO551" t="inlineStr">
        <is>
          <t/>
        </is>
      </c>
      <c r="BP551" t="inlineStr">
        <is>
          <t/>
        </is>
      </c>
      <c r="BQ551" t="inlineStr">
        <is>
          <t/>
        </is>
      </c>
      <c r="BR551" t="inlineStr">
        <is>
          <t/>
        </is>
      </c>
      <c r="BS551" t="inlineStr">
        <is>
          <t/>
        </is>
      </c>
      <c r="BT551" t="inlineStr">
        <is>
          <t/>
        </is>
      </c>
      <c r="BU551" t="inlineStr">
        <is>
          <t/>
        </is>
      </c>
      <c r="BV551" s="2" t="inlineStr">
        <is>
          <t>gegevensvoorbereiding</t>
        </is>
      </c>
      <c r="BW551" s="2" t="inlineStr">
        <is>
          <t>3</t>
        </is>
      </c>
      <c r="BX551" s="2" t="inlineStr">
        <is>
          <t/>
        </is>
      </c>
      <c r="BY551" t="inlineStr">
        <is>
          <t>onderdeel van het voorbewerken, t.w.het omzetten van gegevens in een vorm die geschikt is als invoer voor de computer 2.corrigeren, verduidelijken enz. van brongegevens alvorens aan de eigenlijke gegevensvoorbereiding wordt begonnen</t>
        </is>
      </c>
      <c r="BZ551" t="inlineStr">
        <is>
          <t/>
        </is>
      </c>
      <c r="CA551" t="inlineStr">
        <is>
          <t/>
        </is>
      </c>
      <c r="CB551" t="inlineStr">
        <is>
          <t/>
        </is>
      </c>
      <c r="CC551" t="inlineStr">
        <is>
          <t/>
        </is>
      </c>
      <c r="CD551" s="2" t="inlineStr">
        <is>
          <t>preparação dos dados</t>
        </is>
      </c>
      <c r="CE551" s="2" t="inlineStr">
        <is>
          <t>3</t>
        </is>
      </c>
      <c r="CF551" s="2" t="inlineStr">
        <is>
          <t/>
        </is>
      </c>
      <c r="CG551" t="inlineStr">
        <is>
          <t/>
        </is>
      </c>
      <c r="CH551" t="inlineStr">
        <is>
          <t/>
        </is>
      </c>
      <c r="CI551" t="inlineStr">
        <is>
          <t/>
        </is>
      </c>
      <c r="CJ551" t="inlineStr">
        <is>
          <t/>
        </is>
      </c>
      <c r="CK551" t="inlineStr">
        <is>
          <t/>
        </is>
      </c>
      <c r="CL551" t="inlineStr">
        <is>
          <t/>
        </is>
      </c>
      <c r="CM551" t="inlineStr">
        <is>
          <t/>
        </is>
      </c>
      <c r="CN551" t="inlineStr">
        <is>
          <t/>
        </is>
      </c>
      <c r="CO551" t="inlineStr">
        <is>
          <t/>
        </is>
      </c>
      <c r="CP551" s="2" t="inlineStr">
        <is>
          <t>priprava podatkov</t>
        </is>
      </c>
      <c r="CQ551" s="2" t="inlineStr">
        <is>
          <t>3</t>
        </is>
      </c>
      <c r="CR551" s="2" t="inlineStr">
        <is>
          <t/>
        </is>
      </c>
      <c r="CS551" t="inlineStr">
        <is>
          <t/>
        </is>
      </c>
      <c r="CT551" s="2" t="inlineStr">
        <is>
          <t>datapreparering</t>
        </is>
      </c>
      <c r="CU551" s="2" t="inlineStr">
        <is>
          <t>3</t>
        </is>
      </c>
      <c r="CV551" s="2" t="inlineStr">
        <is>
          <t/>
        </is>
      </c>
      <c r="CW551" t="inlineStr">
        <is>
          <t/>
        </is>
      </c>
    </row>
    <row r="552">
      <c r="A552" s="1" t="str">
        <f>HYPERLINK("https://iate.europa.eu/entry/result/1549662/all", "1549662")</f>
        <v>1549662</v>
      </c>
      <c r="B552" t="inlineStr">
        <is>
          <t>EDUCATION AND COMMUNICATIONS</t>
        </is>
      </c>
      <c r="C552" t="inlineStr">
        <is>
          <t>EDUCATION AND COMMUNICATIONS|information technology and data processing</t>
        </is>
      </c>
      <c r="D552" t="inlineStr">
        <is>
          <t>no</t>
        </is>
      </c>
      <c r="E552" t="inlineStr">
        <is>
          <t/>
        </is>
      </c>
      <c r="F552" t="inlineStr">
        <is>
          <t/>
        </is>
      </c>
      <c r="G552" t="inlineStr">
        <is>
          <t/>
        </is>
      </c>
      <c r="H552" t="inlineStr">
        <is>
          <t/>
        </is>
      </c>
      <c r="I552" t="inlineStr">
        <is>
          <t/>
        </is>
      </c>
      <c r="J552" t="inlineStr">
        <is>
          <t/>
        </is>
      </c>
      <c r="K552" t="inlineStr">
        <is>
          <t/>
        </is>
      </c>
      <c r="L552" t="inlineStr">
        <is>
          <t/>
        </is>
      </c>
      <c r="M552" t="inlineStr">
        <is>
          <t/>
        </is>
      </c>
      <c r="N552" s="2" t="inlineStr">
        <is>
          <t>genkendelse af objekt</t>
        </is>
      </c>
      <c r="O552" s="2" t="inlineStr">
        <is>
          <t>3</t>
        </is>
      </c>
      <c r="P552" s="2" t="inlineStr">
        <is>
          <t/>
        </is>
      </c>
      <c r="Q552" t="inlineStr">
        <is>
          <t/>
        </is>
      </c>
      <c r="R552" s="2" t="inlineStr">
        <is>
          <t>Objekterkennung</t>
        </is>
      </c>
      <c r="S552" s="2" t="inlineStr">
        <is>
          <t>3</t>
        </is>
      </c>
      <c r="T552" s="2" t="inlineStr">
        <is>
          <t/>
        </is>
      </c>
      <c r="U552" t="inlineStr">
        <is>
          <t>Unterscheidung eines Objektes von anderen Objekten und seiner Umgebung mit Hilfe von Objekterkennungseinrichtungen</t>
        </is>
      </c>
      <c r="V552" s="2" t="inlineStr">
        <is>
          <t>αναγνώριση αντικειμένων</t>
        </is>
      </c>
      <c r="W552" s="2" t="inlineStr">
        <is>
          <t>3</t>
        </is>
      </c>
      <c r="X552" s="2" t="inlineStr">
        <is>
          <t/>
        </is>
      </c>
      <c r="Y552" t="inlineStr">
        <is>
          <t/>
        </is>
      </c>
      <c r="Z552" s="2" t="inlineStr">
        <is>
          <t>object recognition</t>
        </is>
      </c>
      <c r="AA552" s="2" t="inlineStr">
        <is>
          <t>3</t>
        </is>
      </c>
      <c r="AB552" s="2" t="inlineStr">
        <is>
          <t/>
        </is>
      </c>
      <c r="AC552" t="inlineStr">
        <is>
          <t>the capability of a robot equipped with a vision system to distinguish one object from another</t>
        </is>
      </c>
      <c r="AD552" s="2" t="inlineStr">
        <is>
          <t>reconocimiento de los objetos</t>
        </is>
      </c>
      <c r="AE552" s="2" t="inlineStr">
        <is>
          <t>3</t>
        </is>
      </c>
      <c r="AF552" s="2" t="inlineStr">
        <is>
          <t/>
        </is>
      </c>
      <c r="AG552" t="inlineStr">
        <is>
          <t/>
        </is>
      </c>
      <c r="AH552" t="inlineStr">
        <is>
          <t/>
        </is>
      </c>
      <c r="AI552" t="inlineStr">
        <is>
          <t/>
        </is>
      </c>
      <c r="AJ552" t="inlineStr">
        <is>
          <t/>
        </is>
      </c>
      <c r="AK552" t="inlineStr">
        <is>
          <t/>
        </is>
      </c>
      <c r="AL552" s="2" t="inlineStr">
        <is>
          <t>hahmontunnistus</t>
        </is>
      </c>
      <c r="AM552" s="2" t="inlineStr">
        <is>
          <t>2</t>
        </is>
      </c>
      <c r="AN552" s="2" t="inlineStr">
        <is>
          <t/>
        </is>
      </c>
      <c r="AO552" t="inlineStr">
        <is>
          <t/>
        </is>
      </c>
      <c r="AP552" s="2" t="inlineStr">
        <is>
          <t>reconnaissance des objets</t>
        </is>
      </c>
      <c r="AQ552" s="2" t="inlineStr">
        <is>
          <t>3</t>
        </is>
      </c>
      <c r="AR552" s="2" t="inlineStr">
        <is>
          <t/>
        </is>
      </c>
      <c r="AS552" t="inlineStr">
        <is>
          <t>capacité d'un robot doté d'un système de vision à reconnaître un objet parmi d'autres</t>
        </is>
      </c>
      <c r="AT552" t="inlineStr">
        <is>
          <t/>
        </is>
      </c>
      <c r="AU552" t="inlineStr">
        <is>
          <t/>
        </is>
      </c>
      <c r="AV552" t="inlineStr">
        <is>
          <t/>
        </is>
      </c>
      <c r="AW552" t="inlineStr">
        <is>
          <t/>
        </is>
      </c>
      <c r="AX552" t="inlineStr">
        <is>
          <t/>
        </is>
      </c>
      <c r="AY552" t="inlineStr">
        <is>
          <t/>
        </is>
      </c>
      <c r="AZ552" t="inlineStr">
        <is>
          <t/>
        </is>
      </c>
      <c r="BA552" t="inlineStr">
        <is>
          <t/>
        </is>
      </c>
      <c r="BB552" t="inlineStr">
        <is>
          <t/>
        </is>
      </c>
      <c r="BC552" t="inlineStr">
        <is>
          <t/>
        </is>
      </c>
      <c r="BD552" t="inlineStr">
        <is>
          <t/>
        </is>
      </c>
      <c r="BE552" t="inlineStr">
        <is>
          <t/>
        </is>
      </c>
      <c r="BF552" s="2" t="inlineStr">
        <is>
          <t>riconoscimento degli oggetti</t>
        </is>
      </c>
      <c r="BG552" s="2" t="inlineStr">
        <is>
          <t>3</t>
        </is>
      </c>
      <c r="BH552" s="2" t="inlineStr">
        <is>
          <t/>
        </is>
      </c>
      <c r="BI552" t="inlineStr">
        <is>
          <t/>
        </is>
      </c>
      <c r="BJ552" t="inlineStr">
        <is>
          <t/>
        </is>
      </c>
      <c r="BK552" t="inlineStr">
        <is>
          <t/>
        </is>
      </c>
      <c r="BL552" t="inlineStr">
        <is>
          <t/>
        </is>
      </c>
      <c r="BM552" t="inlineStr">
        <is>
          <t/>
        </is>
      </c>
      <c r="BN552" t="inlineStr">
        <is>
          <t/>
        </is>
      </c>
      <c r="BO552" t="inlineStr">
        <is>
          <t/>
        </is>
      </c>
      <c r="BP552" t="inlineStr">
        <is>
          <t/>
        </is>
      </c>
      <c r="BQ552" t="inlineStr">
        <is>
          <t/>
        </is>
      </c>
      <c r="BR552" t="inlineStr">
        <is>
          <t/>
        </is>
      </c>
      <c r="BS552" t="inlineStr">
        <is>
          <t/>
        </is>
      </c>
      <c r="BT552" t="inlineStr">
        <is>
          <t/>
        </is>
      </c>
      <c r="BU552" t="inlineStr">
        <is>
          <t/>
        </is>
      </c>
      <c r="BV552" s="2" t="inlineStr">
        <is>
          <t>objectherkenning</t>
        </is>
      </c>
      <c r="BW552" s="2" t="inlineStr">
        <is>
          <t>3</t>
        </is>
      </c>
      <c r="BX552" s="2" t="inlineStr">
        <is>
          <t/>
        </is>
      </c>
      <c r="BY552" t="inlineStr">
        <is>
          <t/>
        </is>
      </c>
      <c r="BZ552" t="inlineStr">
        <is>
          <t/>
        </is>
      </c>
      <c r="CA552" t="inlineStr">
        <is>
          <t/>
        </is>
      </c>
      <c r="CB552" t="inlineStr">
        <is>
          <t/>
        </is>
      </c>
      <c r="CC552" t="inlineStr">
        <is>
          <t/>
        </is>
      </c>
      <c r="CD552" s="2" t="inlineStr">
        <is>
          <t>reconhecimento dos objetos</t>
        </is>
      </c>
      <c r="CE552" s="2" t="inlineStr">
        <is>
          <t>3</t>
        </is>
      </c>
      <c r="CF552" s="2" t="inlineStr">
        <is>
          <t/>
        </is>
      </c>
      <c r="CG552" t="inlineStr">
        <is>
          <t/>
        </is>
      </c>
      <c r="CH552" t="inlineStr">
        <is>
          <t/>
        </is>
      </c>
      <c r="CI552" t="inlineStr">
        <is>
          <t/>
        </is>
      </c>
      <c r="CJ552" t="inlineStr">
        <is>
          <t/>
        </is>
      </c>
      <c r="CK552" t="inlineStr">
        <is>
          <t/>
        </is>
      </c>
      <c r="CL552" t="inlineStr">
        <is>
          <t/>
        </is>
      </c>
      <c r="CM552" t="inlineStr">
        <is>
          <t/>
        </is>
      </c>
      <c r="CN552" t="inlineStr">
        <is>
          <t/>
        </is>
      </c>
      <c r="CO552" t="inlineStr">
        <is>
          <t/>
        </is>
      </c>
      <c r="CP552" s="2" t="inlineStr">
        <is>
          <t>prepoznavanje predmetov</t>
        </is>
      </c>
      <c r="CQ552" s="2" t="inlineStr">
        <is>
          <t>3</t>
        </is>
      </c>
      <c r="CR552" s="2" t="inlineStr">
        <is>
          <t/>
        </is>
      </c>
      <c r="CS552" t="inlineStr">
        <is>
          <t/>
        </is>
      </c>
      <c r="CT552" s="2" t="inlineStr">
        <is>
          <t>objektigenkänning</t>
        </is>
      </c>
      <c r="CU552" s="2" t="inlineStr">
        <is>
          <t>3</t>
        </is>
      </c>
      <c r="CV552" s="2" t="inlineStr">
        <is>
          <t/>
        </is>
      </c>
      <c r="CW552" t="inlineStr">
        <is>
          <t/>
        </is>
      </c>
    </row>
    <row r="553">
      <c r="A553" s="1" t="str">
        <f>HYPERLINK("https://iate.europa.eu/entry/result/1756555/all", "1756555")</f>
        <v>1756555</v>
      </c>
      <c r="B553" t="inlineStr">
        <is>
          <t>EDUCATION AND COMMUNICATIONS</t>
        </is>
      </c>
      <c r="C553" t="inlineStr">
        <is>
          <t>EDUCATION AND COMMUNICATIONS|information technology and data processing</t>
        </is>
      </c>
      <c r="D553" t="inlineStr">
        <is>
          <t>no</t>
        </is>
      </c>
      <c r="E553" t="inlineStr">
        <is>
          <t/>
        </is>
      </c>
      <c r="F553" t="inlineStr">
        <is>
          <t/>
        </is>
      </c>
      <c r="G553" t="inlineStr">
        <is>
          <t/>
        </is>
      </c>
      <c r="H553" t="inlineStr">
        <is>
          <t/>
        </is>
      </c>
      <c r="I553" t="inlineStr">
        <is>
          <t/>
        </is>
      </c>
      <c r="J553" t="inlineStr">
        <is>
          <t/>
        </is>
      </c>
      <c r="K553" t="inlineStr">
        <is>
          <t/>
        </is>
      </c>
      <c r="L553" t="inlineStr">
        <is>
          <t/>
        </is>
      </c>
      <c r="M553" t="inlineStr">
        <is>
          <t/>
        </is>
      </c>
      <c r="N553" s="2" t="inlineStr">
        <is>
          <t>programmelteknologi|
programmeludvikling</t>
        </is>
      </c>
      <c r="O553" s="2" t="inlineStr">
        <is>
          <t>3|
3</t>
        </is>
      </c>
      <c r="P553" s="2" t="inlineStr">
        <is>
          <t xml:space="preserve">|
</t>
        </is>
      </c>
      <c r="Q553" t="inlineStr">
        <is>
          <t/>
        </is>
      </c>
      <c r="R553" s="2" t="inlineStr">
        <is>
          <t>Softwaretechnik|
Software-Technologie</t>
        </is>
      </c>
      <c r="S553" s="2" t="inlineStr">
        <is>
          <t>3|
2</t>
        </is>
      </c>
      <c r="T553" s="2" t="inlineStr">
        <is>
          <t xml:space="preserve">|
</t>
        </is>
      </c>
      <c r="U553" t="inlineStr">
        <is>
          <t>systematische, durch geeignete methodische Hilfsmittel unterstützte Vorgehensweise bei der Entwicklung, Einführung und Wartung von Softwareprodukten</t>
        </is>
      </c>
      <c r="V553" s="2" t="inlineStr">
        <is>
          <t>μηχανική του λογισμικού|
μηχανίκευση λογισμικού</t>
        </is>
      </c>
      <c r="W553" s="2" t="inlineStr">
        <is>
          <t>3|
3</t>
        </is>
      </c>
      <c r="X553" s="2" t="inlineStr">
        <is>
          <t xml:space="preserve">|
</t>
        </is>
      </c>
      <c r="Y553" t="inlineStr">
        <is>
          <t/>
        </is>
      </c>
      <c r="Z553" s="2" t="inlineStr">
        <is>
          <t>software engineering</t>
        </is>
      </c>
      <c r="AA553" s="2" t="inlineStr">
        <is>
          <t>1</t>
        </is>
      </c>
      <c r="AB553" s="2" t="inlineStr">
        <is>
          <t/>
        </is>
      </c>
      <c r="AC553" t="inlineStr">
        <is>
          <t>the systematic approach to the development,operation,maintenance,and retirement of software</t>
        </is>
      </c>
      <c r="AD553" s="2" t="inlineStr">
        <is>
          <t>ingeniería de paquetes de software|
ingeniería de soportes lógicos|
ingeniería de equipo lógico|
ingeniería de software</t>
        </is>
      </c>
      <c r="AE553" s="2" t="inlineStr">
        <is>
          <t>3|
3|
3|
3</t>
        </is>
      </c>
      <c r="AF553" s="2" t="inlineStr">
        <is>
          <t xml:space="preserve">|
|
|
</t>
        </is>
      </c>
      <c r="AG553" t="inlineStr">
        <is>
          <t>técnica sistemática para el desarrollo, la explotación, el mantenimiento y la desactivación del equipo lógico</t>
        </is>
      </c>
      <c r="AH553" t="inlineStr">
        <is>
          <t/>
        </is>
      </c>
      <c r="AI553" t="inlineStr">
        <is>
          <t/>
        </is>
      </c>
      <c r="AJ553" t="inlineStr">
        <is>
          <t/>
        </is>
      </c>
      <c r="AK553" t="inlineStr">
        <is>
          <t/>
        </is>
      </c>
      <c r="AL553" s="2" t="inlineStr">
        <is>
          <t>ohjelmistotekniikka</t>
        </is>
      </c>
      <c r="AM553" s="2" t="inlineStr">
        <is>
          <t>3</t>
        </is>
      </c>
      <c r="AN553" s="2" t="inlineStr">
        <is>
          <t/>
        </is>
      </c>
      <c r="AO553" t="inlineStr">
        <is>
          <t>tietojenkäsittelytekniikan osa-alue, johon kuuluu tietokoneohjelmien suunnittelu, kirjoittaminen ja käyttöönotto</t>
        </is>
      </c>
      <c r="AP553" s="2" t="inlineStr">
        <is>
          <t>génie logiciel|
ingénierie logicielle</t>
        </is>
      </c>
      <c r="AQ553" s="2" t="inlineStr">
        <is>
          <t>3|
1</t>
        </is>
      </c>
      <c r="AR553" s="2" t="inlineStr">
        <is>
          <t xml:space="preserve">|
</t>
        </is>
      </c>
      <c r="AS553" t="inlineStr">
        <is>
          <t>ensemble des activités de conception et de mise en oeuvre des produits et des procédures tendant à rationaliser la production du logiciel et son suivi</t>
        </is>
      </c>
      <c r="AT553" t="inlineStr">
        <is>
          <t/>
        </is>
      </c>
      <c r="AU553" t="inlineStr">
        <is>
          <t/>
        </is>
      </c>
      <c r="AV553" t="inlineStr">
        <is>
          <t/>
        </is>
      </c>
      <c r="AW553" t="inlineStr">
        <is>
          <t/>
        </is>
      </c>
      <c r="AX553" t="inlineStr">
        <is>
          <t/>
        </is>
      </c>
      <c r="AY553" t="inlineStr">
        <is>
          <t/>
        </is>
      </c>
      <c r="AZ553" t="inlineStr">
        <is>
          <t/>
        </is>
      </c>
      <c r="BA553" t="inlineStr">
        <is>
          <t/>
        </is>
      </c>
      <c r="BB553" t="inlineStr">
        <is>
          <t/>
        </is>
      </c>
      <c r="BC553" t="inlineStr">
        <is>
          <t/>
        </is>
      </c>
      <c r="BD553" t="inlineStr">
        <is>
          <t/>
        </is>
      </c>
      <c r="BE553" t="inlineStr">
        <is>
          <t/>
        </is>
      </c>
      <c r="BF553" s="2" t="inlineStr">
        <is>
          <t>ingegneria di software|
ingegneria del software</t>
        </is>
      </c>
      <c r="BG553" s="2" t="inlineStr">
        <is>
          <t>3|
2</t>
        </is>
      </c>
      <c r="BH553" s="2" t="inlineStr">
        <is>
          <t xml:space="preserve">|
</t>
        </is>
      </c>
      <c r="BI553" t="inlineStr">
        <is>
          <t>approccio sistematico allo sviluppo, utilizzo, manutenzione e disattivazione di una applicazione software</t>
        </is>
      </c>
      <c r="BJ553" t="inlineStr">
        <is>
          <t/>
        </is>
      </c>
      <c r="BK553" t="inlineStr">
        <is>
          <t/>
        </is>
      </c>
      <c r="BL553" t="inlineStr">
        <is>
          <t/>
        </is>
      </c>
      <c r="BM553" t="inlineStr">
        <is>
          <t/>
        </is>
      </c>
      <c r="BN553" t="inlineStr">
        <is>
          <t/>
        </is>
      </c>
      <c r="BO553" t="inlineStr">
        <is>
          <t/>
        </is>
      </c>
      <c r="BP553" t="inlineStr">
        <is>
          <t/>
        </is>
      </c>
      <c r="BQ553" t="inlineStr">
        <is>
          <t/>
        </is>
      </c>
      <c r="BR553" t="inlineStr">
        <is>
          <t/>
        </is>
      </c>
      <c r="BS553" t="inlineStr">
        <is>
          <t/>
        </is>
      </c>
      <c r="BT553" t="inlineStr">
        <is>
          <t/>
        </is>
      </c>
      <c r="BU553" t="inlineStr">
        <is>
          <t/>
        </is>
      </c>
      <c r="BV553" s="2" t="inlineStr">
        <is>
          <t>programmatuur-technologie|
software engineering|
programmatuurtechnologie</t>
        </is>
      </c>
      <c r="BW553" s="2" t="inlineStr">
        <is>
          <t>3|
3|
3</t>
        </is>
      </c>
      <c r="BX553" s="2" t="inlineStr">
        <is>
          <t xml:space="preserve">|
|
</t>
        </is>
      </c>
      <c r="BY553" t="inlineStr">
        <is>
          <t>systematisch ontwerpen en construeren van software (van programma-systeem-produkten) waarbij principes, methoden, technieken, en hulpmiddelen van technische en organisatorische aard worden toegepast, ten einde tijdsduur en kosten van het produktieproces te reduceren en correctheid en betrouwbaarheid van het product te verhogen</t>
        </is>
      </c>
      <c r="BZ553" t="inlineStr">
        <is>
          <t/>
        </is>
      </c>
      <c r="CA553" t="inlineStr">
        <is>
          <t/>
        </is>
      </c>
      <c r="CB553" t="inlineStr">
        <is>
          <t/>
        </is>
      </c>
      <c r="CC553" t="inlineStr">
        <is>
          <t/>
        </is>
      </c>
      <c r="CD553" s="2" t="inlineStr">
        <is>
          <t>engenharia de programação</t>
        </is>
      </c>
      <c r="CE553" s="2" t="inlineStr">
        <is>
          <t>2</t>
        </is>
      </c>
      <c r="CF553" s="2" t="inlineStr">
        <is>
          <t/>
        </is>
      </c>
      <c r="CG553" t="inlineStr">
        <is>
          <t>conjunto de utensílios e de procedimentos relativos às diferentes fases de elaboração e desenvolvimento do suporte lógico:especificações,programação e,seguidamente,produção,teste e afinação,qualificação,aplicação,manutenção,documentação,etc</t>
        </is>
      </c>
      <c r="CH553" t="inlineStr">
        <is>
          <t/>
        </is>
      </c>
      <c r="CI553" t="inlineStr">
        <is>
          <t/>
        </is>
      </c>
      <c r="CJ553" t="inlineStr">
        <is>
          <t/>
        </is>
      </c>
      <c r="CK553" t="inlineStr">
        <is>
          <t/>
        </is>
      </c>
      <c r="CL553" t="inlineStr">
        <is>
          <t/>
        </is>
      </c>
      <c r="CM553" t="inlineStr">
        <is>
          <t/>
        </is>
      </c>
      <c r="CN553" t="inlineStr">
        <is>
          <t/>
        </is>
      </c>
      <c r="CO553" t="inlineStr">
        <is>
          <t/>
        </is>
      </c>
      <c r="CP553" s="2" t="inlineStr">
        <is>
          <t>programsko inženirstvo|
programski inženiring</t>
        </is>
      </c>
      <c r="CQ553" s="2" t="inlineStr">
        <is>
          <t>3|
3</t>
        </is>
      </c>
      <c r="CR553" s="2" t="inlineStr">
        <is>
          <t xml:space="preserve">|
</t>
        </is>
      </c>
      <c r="CS553" t="inlineStr">
        <is>
          <t>sistematičen pristop pri razvoju programske
opreme v celotnem življenjskem ciklu</t>
        </is>
      </c>
      <c r="CT553" s="2" t="inlineStr">
        <is>
          <t>programutveckling|
programkonstruktion</t>
        </is>
      </c>
      <c r="CU553" s="2" t="inlineStr">
        <is>
          <t>3|
3</t>
        </is>
      </c>
      <c r="CV553" s="2" t="inlineStr">
        <is>
          <t xml:space="preserve">|
</t>
        </is>
      </c>
      <c r="CW553" t="inlineStr">
        <is>
          <t/>
        </is>
      </c>
    </row>
    <row r="554">
      <c r="A554" s="1" t="str">
        <f>HYPERLINK("https://iate.europa.eu/entry/result/3573214/all", "3573214")</f>
        <v>3573214</v>
      </c>
      <c r="B554" t="inlineStr">
        <is>
          <t>EDUCATION AND COMMUNICATIONS;TRADE</t>
        </is>
      </c>
      <c r="C554" t="inlineStr">
        <is>
          <t>EDUCATION AND COMMUNICATIONS|communications|communications systems;TRADE|marketing|marketing</t>
        </is>
      </c>
      <c r="D554" t="inlineStr">
        <is>
          <t>yes</t>
        </is>
      </c>
      <c r="E554" t="inlineStr">
        <is>
          <t/>
        </is>
      </c>
      <c r="F554" t="inlineStr">
        <is>
          <t/>
        </is>
      </c>
      <c r="G554" t="inlineStr">
        <is>
          <t/>
        </is>
      </c>
      <c r="H554" t="inlineStr">
        <is>
          <t/>
        </is>
      </c>
      <c r="I554" t="inlineStr">
        <is>
          <t/>
        </is>
      </c>
      <c r="J554" t="inlineStr">
        <is>
          <t/>
        </is>
      </c>
      <c r="K554" t="inlineStr">
        <is>
          <t/>
        </is>
      </c>
      <c r="L554" t="inlineStr">
        <is>
          <t/>
        </is>
      </c>
      <c r="M554" t="inlineStr">
        <is>
          <t/>
        </is>
      </c>
      <c r="N554" t="inlineStr">
        <is>
          <t/>
        </is>
      </c>
      <c r="O554" t="inlineStr">
        <is>
          <t/>
        </is>
      </c>
      <c r="P554" t="inlineStr">
        <is>
          <t/>
        </is>
      </c>
      <c r="Q554" t="inlineStr">
        <is>
          <t/>
        </is>
      </c>
      <c r="R554" t="inlineStr">
        <is>
          <t/>
        </is>
      </c>
      <c r="S554" t="inlineStr">
        <is>
          <t/>
        </is>
      </c>
      <c r="T554" t="inlineStr">
        <is>
          <t/>
        </is>
      </c>
      <c r="U554" t="inlineStr">
        <is>
          <t/>
        </is>
      </c>
      <c r="V554" t="inlineStr">
        <is>
          <t/>
        </is>
      </c>
      <c r="W554" t="inlineStr">
        <is>
          <t/>
        </is>
      </c>
      <c r="X554" t="inlineStr">
        <is>
          <t/>
        </is>
      </c>
      <c r="Y554" t="inlineStr">
        <is>
          <t/>
        </is>
      </c>
      <c r="Z554" s="2" t="inlineStr">
        <is>
          <t>pay-per-click|
PPC</t>
        </is>
      </c>
      <c r="AA554" s="2" t="inlineStr">
        <is>
          <t>3|
3</t>
        </is>
      </c>
      <c r="AB554" s="2" t="inlineStr">
        <is>
          <t xml:space="preserve">|
</t>
        </is>
      </c>
      <c r="AC554" t="inlineStr">
        <is>
          <t>cost model implemented by search engines or other websites to charge advertisers for each time a user clicks a specific link</t>
        </is>
      </c>
      <c r="AD554" s="2" t="inlineStr">
        <is>
          <t>pago por clic</t>
        </is>
      </c>
      <c r="AE554" s="2" t="inlineStr">
        <is>
          <t>3</t>
        </is>
      </c>
      <c r="AF554" s="2" t="inlineStr">
        <is>
          <t/>
        </is>
      </c>
      <c r="AG554" t="inlineStr">
        <is>
          <t/>
        </is>
      </c>
      <c r="AH554" t="inlineStr">
        <is>
          <t/>
        </is>
      </c>
      <c r="AI554" t="inlineStr">
        <is>
          <t/>
        </is>
      </c>
      <c r="AJ554" t="inlineStr">
        <is>
          <t/>
        </is>
      </c>
      <c r="AK554" t="inlineStr">
        <is>
          <t/>
        </is>
      </c>
      <c r="AL554" t="inlineStr">
        <is>
          <t/>
        </is>
      </c>
      <c r="AM554" t="inlineStr">
        <is>
          <t/>
        </is>
      </c>
      <c r="AN554" t="inlineStr">
        <is>
          <t/>
        </is>
      </c>
      <c r="AO554" t="inlineStr">
        <is>
          <t/>
        </is>
      </c>
      <c r="AP554" t="inlineStr">
        <is>
          <t/>
        </is>
      </c>
      <c r="AQ554" t="inlineStr">
        <is>
          <t/>
        </is>
      </c>
      <c r="AR554" t="inlineStr">
        <is>
          <t/>
        </is>
      </c>
      <c r="AS554" t="inlineStr">
        <is>
          <t/>
        </is>
      </c>
      <c r="AT554" t="inlineStr">
        <is>
          <t/>
        </is>
      </c>
      <c r="AU554" t="inlineStr">
        <is>
          <t/>
        </is>
      </c>
      <c r="AV554" t="inlineStr">
        <is>
          <t/>
        </is>
      </c>
      <c r="AW554" t="inlineStr">
        <is>
          <t/>
        </is>
      </c>
      <c r="AX554" t="inlineStr">
        <is>
          <t/>
        </is>
      </c>
      <c r="AY554" t="inlineStr">
        <is>
          <t/>
        </is>
      </c>
      <c r="AZ554" t="inlineStr">
        <is>
          <t/>
        </is>
      </c>
      <c r="BA554" t="inlineStr">
        <is>
          <t/>
        </is>
      </c>
      <c r="BB554" t="inlineStr">
        <is>
          <t/>
        </is>
      </c>
      <c r="BC554" t="inlineStr">
        <is>
          <t/>
        </is>
      </c>
      <c r="BD554" t="inlineStr">
        <is>
          <t/>
        </is>
      </c>
      <c r="BE554" t="inlineStr">
        <is>
          <t/>
        </is>
      </c>
      <c r="BF554" t="inlineStr">
        <is>
          <t/>
        </is>
      </c>
      <c r="BG554" t="inlineStr">
        <is>
          <t/>
        </is>
      </c>
      <c r="BH554" t="inlineStr">
        <is>
          <t/>
        </is>
      </c>
      <c r="BI554" t="inlineStr">
        <is>
          <t/>
        </is>
      </c>
      <c r="BJ554" t="inlineStr">
        <is>
          <t/>
        </is>
      </c>
      <c r="BK554" t="inlineStr">
        <is>
          <t/>
        </is>
      </c>
      <c r="BL554" t="inlineStr">
        <is>
          <t/>
        </is>
      </c>
      <c r="BM554" t="inlineStr">
        <is>
          <t/>
        </is>
      </c>
      <c r="BN554" t="inlineStr">
        <is>
          <t/>
        </is>
      </c>
      <c r="BO554" t="inlineStr">
        <is>
          <t/>
        </is>
      </c>
      <c r="BP554" t="inlineStr">
        <is>
          <t/>
        </is>
      </c>
      <c r="BQ554" t="inlineStr">
        <is>
          <t/>
        </is>
      </c>
      <c r="BR554" t="inlineStr">
        <is>
          <t/>
        </is>
      </c>
      <c r="BS554" t="inlineStr">
        <is>
          <t/>
        </is>
      </c>
      <c r="BT554" t="inlineStr">
        <is>
          <t/>
        </is>
      </c>
      <c r="BU554" t="inlineStr">
        <is>
          <t/>
        </is>
      </c>
      <c r="BV554" t="inlineStr">
        <is>
          <t/>
        </is>
      </c>
      <c r="BW554" t="inlineStr">
        <is>
          <t/>
        </is>
      </c>
      <c r="BX554" t="inlineStr">
        <is>
          <t/>
        </is>
      </c>
      <c r="BY554" t="inlineStr">
        <is>
          <t/>
        </is>
      </c>
      <c r="BZ554" t="inlineStr">
        <is>
          <t/>
        </is>
      </c>
      <c r="CA554" t="inlineStr">
        <is>
          <t/>
        </is>
      </c>
      <c r="CB554" t="inlineStr">
        <is>
          <t/>
        </is>
      </c>
      <c r="CC554" t="inlineStr">
        <is>
          <t/>
        </is>
      </c>
      <c r="CD554" t="inlineStr">
        <is>
          <t/>
        </is>
      </c>
      <c r="CE554" t="inlineStr">
        <is>
          <t/>
        </is>
      </c>
      <c r="CF554" t="inlineStr">
        <is>
          <t/>
        </is>
      </c>
      <c r="CG554" t="inlineStr">
        <is>
          <t/>
        </is>
      </c>
      <c r="CH554" t="inlineStr">
        <is>
          <t/>
        </is>
      </c>
      <c r="CI554" t="inlineStr">
        <is>
          <t/>
        </is>
      </c>
      <c r="CJ554" t="inlineStr">
        <is>
          <t/>
        </is>
      </c>
      <c r="CK554" t="inlineStr">
        <is>
          <t/>
        </is>
      </c>
      <c r="CL554" t="inlineStr">
        <is>
          <t/>
        </is>
      </c>
      <c r="CM554" t="inlineStr">
        <is>
          <t/>
        </is>
      </c>
      <c r="CN554" t="inlineStr">
        <is>
          <t/>
        </is>
      </c>
      <c r="CO554" t="inlineStr">
        <is>
          <t/>
        </is>
      </c>
      <c r="CP554" t="inlineStr">
        <is>
          <t/>
        </is>
      </c>
      <c r="CQ554" t="inlineStr">
        <is>
          <t/>
        </is>
      </c>
      <c r="CR554" t="inlineStr">
        <is>
          <t/>
        </is>
      </c>
      <c r="CS554" t="inlineStr">
        <is>
          <t/>
        </is>
      </c>
      <c r="CT554" t="inlineStr">
        <is>
          <t/>
        </is>
      </c>
      <c r="CU554" t="inlineStr">
        <is>
          <t/>
        </is>
      </c>
      <c r="CV554" t="inlineStr">
        <is>
          <t/>
        </is>
      </c>
      <c r="CW554" t="inlineStr">
        <is>
          <t/>
        </is>
      </c>
    </row>
    <row r="555">
      <c r="A555" s="1" t="str">
        <f>HYPERLINK("https://iate.europa.eu/entry/result/3591954/all", "3591954")</f>
        <v>3591954</v>
      </c>
      <c r="B555" t="inlineStr">
        <is>
          <t>SCIENCE</t>
        </is>
      </c>
      <c r="C555" t="inlineStr">
        <is>
          <t>SCIENCE|natural and applied sciences|applied sciences|information science</t>
        </is>
      </c>
      <c r="D555" t="inlineStr">
        <is>
          <t>yes</t>
        </is>
      </c>
      <c r="E555" t="inlineStr">
        <is>
          <t/>
        </is>
      </c>
      <c r="F555" s="2" t="inlineStr">
        <is>
          <t>ограничена рационалност</t>
        </is>
      </c>
      <c r="G555" s="2" t="inlineStr">
        <is>
          <t>3</t>
        </is>
      </c>
      <c r="H555" s="2" t="inlineStr">
        <is>
          <t/>
        </is>
      </c>
      <c r="I555" t="inlineStr">
        <is>
          <t>мащаб на
действие на &lt;a href="https://iate.europa.eu/entry/result/3591508/bg" target="_blank"&gt;рационален агент&lt;/a&gt;, който може да се определи като оптимален успех
в съответствие с неговите актуални знания и способности, ограничени ресурси
и ограничено време</t>
        </is>
      </c>
      <c r="J555" s="2" t="inlineStr">
        <is>
          <t>ohraničená racionalita|
omezená racionalita</t>
        </is>
      </c>
      <c r="K555" s="2" t="inlineStr">
        <is>
          <t>3|
3</t>
        </is>
      </c>
      <c r="L555" s="2" t="inlineStr">
        <is>
          <t xml:space="preserve">|
</t>
        </is>
      </c>
      <c r="M555" t="inlineStr">
        <is>
          <t>&lt;div&gt;&lt;div&gt;&lt;div&gt;&lt;div&gt;&lt;div&gt;&lt;div&gt;rozhodování, které bere v úvahu omezenost informací, znalostí a kognitivní kapacity&lt;/div&gt;&lt;/div&gt;&lt;/div&gt;&lt;/div&gt;&lt;/div&gt;&lt;/div&gt;</t>
        </is>
      </c>
      <c r="N555" s="2" t="inlineStr">
        <is>
          <t>begrænset rationalitet</t>
        </is>
      </c>
      <c r="O555" s="2" t="inlineStr">
        <is>
          <t>3</t>
        </is>
      </c>
      <c r="P555" s="2" t="inlineStr">
        <is>
          <t/>
        </is>
      </c>
      <c r="Q555" t="inlineStr">
        <is>
          <t/>
        </is>
      </c>
      <c r="R555" s="2" t="inlineStr">
        <is>
          <t>begrenzte Rationalität</t>
        </is>
      </c>
      <c r="S555" s="2" t="inlineStr">
        <is>
          <t>3</t>
        </is>
      </c>
      <c r="T555" s="2" t="inlineStr">
        <is>
          <t/>
        </is>
      </c>
      <c r="U555" t="inlineStr">
        <is>
          <t>Rationalität eines KI-Systems, der aufgrund beschränkter Ressourcen wie Zeit oder Rechenkapazität Grenzen gesetzt sind</t>
        </is>
      </c>
      <c r="V555" s="2" t="inlineStr">
        <is>
          <t>περιορισμένη ορθολογικότητα</t>
        </is>
      </c>
      <c r="W555" s="2" t="inlineStr">
        <is>
          <t>2</t>
        </is>
      </c>
      <c r="X555" s="2" t="inlineStr">
        <is>
          <t/>
        </is>
      </c>
      <c r="Y555" t="inlineStr">
        <is>
          <t/>
        </is>
      </c>
      <c r="Z555" s="2" t="inlineStr">
        <is>
          <t>bounded rationality</t>
        </is>
      </c>
      <c r="AA555" s="2" t="inlineStr">
        <is>
          <t>3</t>
        </is>
      </c>
      <c r="AB555" s="2" t="inlineStr">
        <is>
          <t/>
        </is>
      </c>
      <c r="AC555" t="inlineStr">
        <is>
          <t>outcome of efforts by an AI system developer to secure the best of all computable
solutions within the limitations of the agent</t>
        </is>
      </c>
      <c r="AD555" s="2" t="inlineStr">
        <is>
          <t>racionalidad limitada</t>
        </is>
      </c>
      <c r="AE555" s="2" t="inlineStr">
        <is>
          <t>3</t>
        </is>
      </c>
      <c r="AF555" s="2" t="inlineStr">
        <is>
          <t/>
        </is>
      </c>
      <c r="AG555" t="inlineStr">
        <is>
          <t>Característica de los sistemas de inteligencia artificial que hace que sus decisiones no sean siempre las óptimas debido a la concurrencia de múltiples restricciones (de recursos, tiempo o capacidad informática, p. ej.).</t>
        </is>
      </c>
      <c r="AH555" s="2" t="inlineStr">
        <is>
          <t>piiratud ratsionaalsus|
tõkestatud ratsionaalsus</t>
        </is>
      </c>
      <c r="AI555" s="2" t="inlineStr">
        <is>
          <t>2|
3</t>
        </is>
      </c>
      <c r="AJ555" s="2" t="inlineStr">
        <is>
          <t>|
preferred</t>
        </is>
      </c>
      <c r="AK555" t="inlineStr">
        <is>
          <t>tulemus, mille saavutab tehisintellektisüsteemi arendaja, püüdes tagada kõigist kalkuleeritavatest lahendustest parima, arvestades &lt;i&gt;agendi&lt;/i&gt; &lt;a href="/entry/result/3571197/all" id="ENTRY_TO_ENTRY_CONVERTER" target="_blank"&gt;IATE:3571197&lt;/a&gt; võimekuse piire</t>
        </is>
      </c>
      <c r="AL555" s="2" t="inlineStr">
        <is>
          <t>rajoitettu rationaalisuus</t>
        </is>
      </c>
      <c r="AM555" s="2" t="inlineStr">
        <is>
          <t>3</t>
        </is>
      </c>
      <c r="AN555" s="2" t="inlineStr">
        <is>
          <t/>
        </is>
      </c>
      <c r="AO555" t="inlineStr">
        <is>
          <t>tulos tekoälyjärjestelmän kehittäjän toimista, joilla pyritään varmistamaan parhaat kaikista laskettavissa olevista ratkaisuista toimijan rajoitusten puitteissa</t>
        </is>
      </c>
      <c r="AP555" s="2" t="inlineStr">
        <is>
          <t>rationalité limitée</t>
        </is>
      </c>
      <c r="AQ555" s="2" t="inlineStr">
        <is>
          <t>3</t>
        </is>
      </c>
      <c r="AR555" s="2" t="inlineStr">
        <is>
          <t/>
        </is>
      </c>
      <c r="AS555" t="inlineStr">
        <is>
          <t>&lt;a href="https://iate.europa.eu/entry/result/3591791/fr" target="_blank"&gt;rationalité&lt;/a&gt; limitée en raison de connaissances imparfaites ou de ressources limitées</t>
        </is>
      </c>
      <c r="AT555" s="2" t="inlineStr">
        <is>
          <t>réasúnaíocht theoranta</t>
        </is>
      </c>
      <c r="AU555" s="2" t="inlineStr">
        <is>
          <t>3</t>
        </is>
      </c>
      <c r="AV555" s="2" t="inlineStr">
        <is>
          <t/>
        </is>
      </c>
      <c r="AW555" t="inlineStr">
        <is>
          <t/>
        </is>
      </c>
      <c r="AX555" s="2" t="inlineStr">
        <is>
          <t>ograničena racionalnost</t>
        </is>
      </c>
      <c r="AY555" s="2" t="inlineStr">
        <is>
          <t>3</t>
        </is>
      </c>
      <c r="AZ555" s="2" t="inlineStr">
        <is>
          <t/>
        </is>
      </c>
      <c r="BA555" t="inlineStr">
        <is>
          <t>rezultat nastojanja proizvođača sustava umjetne inteligencije da osigura najbolja od svih računalnih rješenja u okviru ograničenja agenta</t>
        </is>
      </c>
      <c r="BB555" s="2" t="inlineStr">
        <is>
          <t>korlátozott racionalitás</t>
        </is>
      </c>
      <c r="BC555" s="2" t="inlineStr">
        <is>
          <t>3</t>
        </is>
      </c>
      <c r="BD555" s="2" t="inlineStr">
        <is>
          <t/>
        </is>
      </c>
      <c r="BE555" t="inlineStr">
        <is>
          <t>a &lt;a href="https://iate.europa.eu/entry/result/3591791/hu" target="_blank"&gt;racionalitás&lt;/a&gt; egy fajtája, amelynek a célja annyi információ begyűjtése, melynek segítségével a
döntéshozás már kellően pontos lehet</t>
        </is>
      </c>
      <c r="BF555" s="2" t="inlineStr">
        <is>
          <t>razionalità limitata</t>
        </is>
      </c>
      <c r="BG555" s="2" t="inlineStr">
        <is>
          <t>3</t>
        </is>
      </c>
      <c r="BH555" s="2" t="inlineStr">
        <is>
          <t/>
        </is>
      </c>
      <c r="BI555" t="inlineStr">
        <is>
          <t/>
        </is>
      </c>
      <c r="BJ555" s="2" t="inlineStr">
        <is>
          <t>ribotas racionalumas</t>
        </is>
      </c>
      <c r="BK555" s="2" t="inlineStr">
        <is>
          <t>2</t>
        </is>
      </c>
      <c r="BL555" s="2" t="inlineStr">
        <is>
          <t/>
        </is>
      </c>
      <c r="BM555" t="inlineStr">
        <is>
          <t>DI sistemos kūrėjo pastangų užtikrinti geriausius kompiuterinius sprendimus atsižvelgiant į agento ribotumą rezultatas</t>
        </is>
      </c>
      <c r="BN555" s="2" t="inlineStr">
        <is>
          <t>ierobežota racionalitāte</t>
        </is>
      </c>
      <c r="BO555" s="2" t="inlineStr">
        <is>
          <t>3</t>
        </is>
      </c>
      <c r="BP555" s="2" t="inlineStr">
        <is>
          <t/>
        </is>
      </c>
      <c r="BQ555" t="inlineStr">
        <is>
          <t>&lt;a href="https://iate.europa.eu/entry/slideshow/1629454597323/3591198/en-lv" target="_blank"&gt;MI sistēmas&lt;/a&gt; racionalitāte, kas ne vienmēr izvēlas labako darbību mērķa sasniegšanai, jo tai ir ierobežoti resursi, piemēram, laiks vai datošanas jauda</t>
        </is>
      </c>
      <c r="BR555" s="2" t="inlineStr">
        <is>
          <t>razzjonalità ristretta</t>
        </is>
      </c>
      <c r="BS555" s="2" t="inlineStr">
        <is>
          <t>3</t>
        </is>
      </c>
      <c r="BT555" s="2" t="inlineStr">
        <is>
          <t/>
        </is>
      </c>
      <c r="BU555" t="inlineStr">
        <is>
          <t>eżitu tal-isforzi ta' min ikun żviluppa sistema tal-AI biex tkun żgurata l-aqwa soluzzjoni komutabbli skont il-limitazzjonijiet tal-aġent</t>
        </is>
      </c>
      <c r="BV555" s="2" t="inlineStr">
        <is>
          <t>beperkte rationaliteit|
begrensde rationaliteit</t>
        </is>
      </c>
      <c r="BW555" s="2" t="inlineStr">
        <is>
          <t>2|
3</t>
        </is>
      </c>
      <c r="BX555" s="2" t="inlineStr">
        <is>
          <t xml:space="preserve">|
</t>
        </is>
      </c>
      <c r="BY555" t="inlineStr">
        <is>
          <t>resultaat van de
inspanningen van een AI-systeem om de beste van alle berekenbare
oplossingen binnen de beperkingen van de agent te verkrijgen</t>
        </is>
      </c>
      <c r="BZ555" s="2" t="inlineStr">
        <is>
          <t>racjonalność ograniczona</t>
        </is>
      </c>
      <c r="CA555" s="2" t="inlineStr">
        <is>
          <t>3</t>
        </is>
      </c>
      <c r="CB555" s="2" t="inlineStr">
        <is>
          <t/>
        </is>
      </c>
      <c r="CC555" t="inlineStr">
        <is>
          <t>&lt;div&gt;&lt;a href="https://iate.europa.eu/entry/slideshow/1620396417315/3591791/pl" target="_blank"&gt;racjonalność&lt;/a&gt; odpowiadająca dostępnej informacji
oraz rzeczywistym zdolnościom kalkulacyjnym człowieka, wskazując, że nie
należy zakładać irracjonalnie skrajnej racjonalności; racjonalność ograniczona zakłada, że człowiek świadomie pomija określone informacje
lub wiedzę (przykładowo ze względu na wysoki koszt ich uzyskania) &lt;br&gt;&lt;/div&gt;</t>
        </is>
      </c>
      <c r="CD555" s="2" t="inlineStr">
        <is>
          <t>racionalidade limitada</t>
        </is>
      </c>
      <c r="CE555" s="2" t="inlineStr">
        <is>
          <t>3</t>
        </is>
      </c>
      <c r="CF555" s="2" t="inlineStr">
        <is>
          <t/>
        </is>
      </c>
      <c r="CG555" t="inlineStr">
        <is>
          <t>Resultado dos esforços desenvolvidos por um sistema de IA para assegurar a melhor de todas as soluções computáveis dentro das limitações do agente, sem tentar maximizar ou otimizar.</t>
        </is>
      </c>
      <c r="CH555" t="inlineStr">
        <is>
          <t/>
        </is>
      </c>
      <c r="CI555" t="inlineStr">
        <is>
          <t/>
        </is>
      </c>
      <c r="CJ555" t="inlineStr">
        <is>
          <t/>
        </is>
      </c>
      <c r="CK555" t="inlineStr">
        <is>
          <t/>
        </is>
      </c>
      <c r="CL555" t="inlineStr">
        <is>
          <t/>
        </is>
      </c>
      <c r="CM555" t="inlineStr">
        <is>
          <t/>
        </is>
      </c>
      <c r="CN555" t="inlineStr">
        <is>
          <t/>
        </is>
      </c>
      <c r="CO555" t="inlineStr">
        <is>
          <t/>
        </is>
      </c>
      <c r="CP555" s="2" t="inlineStr">
        <is>
          <t>omejena racionalnost</t>
        </is>
      </c>
      <c r="CQ555" s="2" t="inlineStr">
        <is>
          <t>3</t>
        </is>
      </c>
      <c r="CR555" s="2" t="inlineStr">
        <is>
          <t/>
        </is>
      </c>
      <c r="CS555" t="inlineStr">
        <is>
          <t/>
        </is>
      </c>
      <c r="CT555" s="2" t="inlineStr">
        <is>
          <t>begränsad rationalitet</t>
        </is>
      </c>
      <c r="CU555" s="2" t="inlineStr">
        <is>
          <t>3</t>
        </is>
      </c>
      <c r="CV555" s="2" t="inlineStr">
        <is>
          <t/>
        </is>
      </c>
      <c r="CW555" t="inlineStr">
        <is>
          <t/>
        </is>
      </c>
    </row>
    <row r="556">
      <c r="A556" s="1" t="str">
        <f>HYPERLINK("https://iate.europa.eu/entry/result/3591791/all", "3591791")</f>
        <v>3591791</v>
      </c>
      <c r="B556" t="inlineStr">
        <is>
          <t>EDUCATION AND COMMUNICATIONS</t>
        </is>
      </c>
      <c r="C556" t="inlineStr">
        <is>
          <t>EDUCATION AND COMMUNICATIONS|information and information processing|information processing|artificial intelligence</t>
        </is>
      </c>
      <c r="D556" t="inlineStr">
        <is>
          <t>yes</t>
        </is>
      </c>
      <c r="E556" t="inlineStr">
        <is>
          <t/>
        </is>
      </c>
      <c r="F556" s="2" t="inlineStr">
        <is>
          <t>рационалност</t>
        </is>
      </c>
      <c r="G556" s="2" t="inlineStr">
        <is>
          <t>3</t>
        </is>
      </c>
      <c r="H556" s="2" t="inlineStr">
        <is>
          <t/>
        </is>
      </c>
      <c r="I556" t="inlineStr">
        <is>
          <t>способност да се избира най-доброто действие, което може да се предприеме за постигане на определена цел, като се вземат предвид определени критерии, които трябва да бъдат оптимизирани, както и наличните ресурси</t>
        </is>
      </c>
      <c r="J556" s="2" t="inlineStr">
        <is>
          <t>racionalita</t>
        </is>
      </c>
      <c r="K556" s="2" t="inlineStr">
        <is>
          <t>3</t>
        </is>
      </c>
      <c r="L556" s="2" t="inlineStr">
        <is>
          <t/>
        </is>
      </c>
      <c r="M556" t="inlineStr">
        <is>
          <t>schopnost poznat kauzální vztahy mezi věcmi a určit, jaké prostředky je
nutno volit k dosažení určitého cíle</t>
        </is>
      </c>
      <c r="N556" s="2" t="inlineStr">
        <is>
          <t>rationalitet</t>
        </is>
      </c>
      <c r="O556" s="2" t="inlineStr">
        <is>
          <t>3</t>
        </is>
      </c>
      <c r="P556" s="2" t="inlineStr">
        <is>
          <t/>
        </is>
      </c>
      <c r="Q556" t="inlineStr">
        <is>
          <t>evnen til at vælge den bedste handling for at nå et bestemt mål ud fra bestemte kriterier, der kan optimeres, og de tilgængelige ressourcer</t>
        </is>
      </c>
      <c r="R556" s="2" t="inlineStr">
        <is>
          <t>Rationalität</t>
        </is>
      </c>
      <c r="S556" s="2" t="inlineStr">
        <is>
          <t>3</t>
        </is>
      </c>
      <c r="T556" s="2" t="inlineStr">
        <is>
          <t/>
        </is>
      </c>
      <c r="U556" t="inlineStr">
        <is>
          <t>die Fähigkeit, unter Berücksichtigung bestimmter zu optimierender Kriterien und der 
verfügbaren Mittel das bestmögliche Handeln zu wählen, um ein bestimmtes Ziel zu erreichen</t>
        </is>
      </c>
      <c r="V556" s="2" t="inlineStr">
        <is>
          <t>ορθολογικότητα</t>
        </is>
      </c>
      <c r="W556" s="2" t="inlineStr">
        <is>
          <t>2</t>
        </is>
      </c>
      <c r="X556" s="2" t="inlineStr">
        <is>
          <t/>
        </is>
      </c>
      <c r="Y556" t="inlineStr">
        <is>
          <t>ικανότητα επιλογής της βέλτιστης ενέργειας για την
επίτευξη ενός συγκεκριμένου στόχου, με βάση, αφενός, συγκεκριμένα κριτήρια προς βελτιστοποίηση και,
αφετέρου, τους διαθέσιμους πόρους</t>
        </is>
      </c>
      <c r="Z556" s="2" t="inlineStr">
        <is>
          <t>rationality</t>
        </is>
      </c>
      <c r="AA556" s="2" t="inlineStr">
        <is>
          <t>3</t>
        </is>
      </c>
      <c r="AB556" s="2" t="inlineStr">
        <is>
          <t/>
        </is>
      </c>
      <c r="AC556" t="inlineStr">
        <is>
          <t>ability to choose the best action to take in order to achieve
a certain goal in a particular environment and with the resources available</t>
        </is>
      </c>
      <c r="AD556" s="2" t="inlineStr">
        <is>
          <t>racionalidad</t>
        </is>
      </c>
      <c r="AE556" s="2" t="inlineStr">
        <is>
          <t>3</t>
        </is>
      </c>
      <c r="AF556" s="2" t="inlineStr">
        <is>
          <t/>
        </is>
      </c>
      <c r="AG556" t="inlineStr">
        <is>
          <t>En el contexto de la inteligencia artificial, capacidad de elegir la mejor acción posible para alcanzar un objetivo dado, a partir de determinados criterios que es necesario optimizar y teniendo en cuenta los recursos disponibles.</t>
        </is>
      </c>
      <c r="AH556" s="2" t="inlineStr">
        <is>
          <t>ratsionaalsus</t>
        </is>
      </c>
      <c r="AI556" s="2" t="inlineStr">
        <is>
          <t>3</t>
        </is>
      </c>
      <c r="AJ556" s="2" t="inlineStr">
        <is>
          <t/>
        </is>
      </c>
      <c r="AK556" t="inlineStr">
        <is>
          <t>võime otsustada, milline on konkreetses keskkonnas ja olemasolevaid vahendeid arvesse võttes teatava eesmärgi saavutamiseks parim toiming</t>
        </is>
      </c>
      <c r="AL556" s="2" t="inlineStr">
        <is>
          <t>rationaalisuus</t>
        </is>
      </c>
      <c r="AM556" s="2" t="inlineStr">
        <is>
          <t>3</t>
        </is>
      </c>
      <c r="AN556" s="2" t="inlineStr">
        <is>
          <t/>
        </is>
      </c>
      <c r="AO556" t="inlineStr">
        <is>
          <t>kyky valita paras 
toimintatapa tietyn tavoitteen saavuttamiseksi ottaen huomioon tietyt optimoitavat kriteerit ja käytettävissä olevat 
resurssit</t>
        </is>
      </c>
      <c r="AP556" s="2" t="inlineStr">
        <is>
          <t>rationalité</t>
        </is>
      </c>
      <c r="AQ556" s="2" t="inlineStr">
        <is>
          <t>3</t>
        </is>
      </c>
      <c r="AR556" s="2" t="inlineStr">
        <is>
          <t/>
        </is>
      </c>
      <c r="AS556" t="inlineStr">
        <is>
          <t>dans le domaine de l'IA, capacité de choisir la meilleure action à
prendre pour parvenir à un objectif donné, sur la base de certains critères à optimiser et des ressources disponibles</t>
        </is>
      </c>
      <c r="AT556" s="2" t="inlineStr">
        <is>
          <t>réasúnaíocht</t>
        </is>
      </c>
      <c r="AU556" s="2" t="inlineStr">
        <is>
          <t>3</t>
        </is>
      </c>
      <c r="AV556" s="2" t="inlineStr">
        <is>
          <t/>
        </is>
      </c>
      <c r="AW556" t="inlineStr">
        <is>
          <t/>
        </is>
      </c>
      <c r="AX556" s="2" t="inlineStr">
        <is>
          <t>racionalnost</t>
        </is>
      </c>
      <c r="AY556" s="2" t="inlineStr">
        <is>
          <t>3</t>
        </is>
      </c>
      <c r="AZ556" s="2" t="inlineStr">
        <is>
          <t/>
        </is>
      </c>
      <c r="BA556" t="inlineStr">
        <is>
          <t>sposobnost odabira
najbolje radnje koju treba poduzeti kako bi se ostvario određeni cilj u određenom okruženju i s dostupnim resursima</t>
        </is>
      </c>
      <c r="BB556" s="2" t="inlineStr">
        <is>
          <t>racionalitás|
észszerűség</t>
        </is>
      </c>
      <c r="BC556" s="2" t="inlineStr">
        <is>
          <t>3|
3</t>
        </is>
      </c>
      <c r="BD556" s="2" t="inlineStr">
        <is>
          <t xml:space="preserve">preferred|
</t>
        </is>
      </c>
      <c r="BE556" t="inlineStr">
        <is>
          <t>egy &lt;a href="https://iate.europa.eu/entry/result/3591198/hu" target="_blank"&gt;MI-rendszer&lt;/a&gt; azon képessége, hogy egy bizonyos
cél elérése érdekében képes a legmegfelelőbb cselekvést kiválasztani,
tekintettel bizonyos optimalizálandó kritériumokra és a rendelkezésre álló
erőforrásokra</t>
        </is>
      </c>
      <c r="BF556" s="2" t="inlineStr">
        <is>
          <t>razionalità</t>
        </is>
      </c>
      <c r="BG556" s="2" t="inlineStr">
        <is>
          <t>3</t>
        </is>
      </c>
      <c r="BH556" s="2" t="inlineStr">
        <is>
          <t/>
        </is>
      </c>
      <c r="BI556" t="inlineStr">
        <is>
          <t>nel settore dell'intelligenza artificiale, capacità di scegliere la migliore azione da intraprendere per conseguire un determinato 
obiettivo alla luce di alcuni criteri da ottimizzare e delle risorse a disposizione</t>
        </is>
      </c>
      <c r="BJ556" s="2" t="inlineStr">
        <is>
          <t>racionalumas</t>
        </is>
      </c>
      <c r="BK556" s="2" t="inlineStr">
        <is>
          <t>3</t>
        </is>
      </c>
      <c r="BL556" s="2" t="inlineStr">
        <is>
          <t/>
        </is>
      </c>
      <c r="BM556" t="inlineStr">
        <is>
          <t>gebėjimas pasirinkti geriausius veiksmus, kad būtų pasiektas tam tikras tikslas konkrečioje aplinkoje naudojant turimus išteklius</t>
        </is>
      </c>
      <c r="BN556" s="2" t="inlineStr">
        <is>
          <t>racionalitāte</t>
        </is>
      </c>
      <c r="BO556" s="2" t="inlineStr">
        <is>
          <t>3</t>
        </is>
      </c>
      <c r="BP556" s="2" t="inlineStr">
        <is>
          <t/>
        </is>
      </c>
      <c r="BQ556" t="inlineStr">
        <is>
          <t>spēja izvēlēties labāko darbību, kas jāveic, lai sasniegtu noteiktu mērķi ar
noteiktiem optimizējamiem kritērijiem un pieejamajiem resursiem</t>
        </is>
      </c>
      <c r="BR556" s="2" t="inlineStr">
        <is>
          <t>razzjonalità</t>
        </is>
      </c>
      <c r="BS556" s="2" t="inlineStr">
        <is>
          <t>3</t>
        </is>
      </c>
      <c r="BT556" s="2" t="inlineStr">
        <is>
          <t/>
        </is>
      </c>
      <c r="BU556" t="inlineStr">
        <is>
          <t>il-ħila li tingħażel l-aħjar
azzjoni li għandha tittieħed biex jinkiseb ċertu għan f'ambjent speċifiku u bir-riżorsi
disponibbli</t>
        </is>
      </c>
      <c r="BV556" s="2" t="inlineStr">
        <is>
          <t>rationaliteit</t>
        </is>
      </c>
      <c r="BW556" s="2" t="inlineStr">
        <is>
          <t>3</t>
        </is>
      </c>
      <c r="BX556" s="2" t="inlineStr">
        <is>
          <t/>
        </is>
      </c>
      <c r="BY556" t="inlineStr">
        <is>
          <t>vermogen om de beste actie te kiezen om een bepaald doel te bereiken met de beschikbare middelen in een bepaalde omgeving</t>
        </is>
      </c>
      <c r="BZ556" s="2" t="inlineStr">
        <is>
          <t>racjonalność</t>
        </is>
      </c>
      <c r="CA556" s="2" t="inlineStr">
        <is>
          <t>3</t>
        </is>
      </c>
      <c r="CB556" s="2" t="inlineStr">
        <is>
          <t/>
        </is>
      </c>
      <c r="CC556" t="inlineStr">
        <is>
          <t>zdolność wyboru najlepszego rozwiązania w celu osiągnięcia określonego celu w konkretnym środowisku, za pomocą dostępnych środków</t>
        </is>
      </c>
      <c r="CD556" s="2" t="inlineStr">
        <is>
          <t>racionalidade</t>
        </is>
      </c>
      <c r="CE556" s="2" t="inlineStr">
        <is>
          <t>3</t>
        </is>
      </c>
      <c r="CF556" s="2" t="inlineStr">
        <is>
          <t/>
        </is>
      </c>
      <c r="CG556" t="inlineStr">
        <is>
          <t>Princípio da IA segundo o qual um &lt;a href="https://iate.europa.eu/entry/result/3591508/pt" target="_blank"&gt;agente racional&lt;/a&gt; escolhe, dada uma sequência 
percetiva e segundo os seus 
conhecimentos, as ações que satisfazem melhor o seu 
objetivo num determinado ambiente.</t>
        </is>
      </c>
      <c r="CH556" t="inlineStr">
        <is>
          <t/>
        </is>
      </c>
      <c r="CI556" t="inlineStr">
        <is>
          <t/>
        </is>
      </c>
      <c r="CJ556" t="inlineStr">
        <is>
          <t/>
        </is>
      </c>
      <c r="CK556" t="inlineStr">
        <is>
          <t/>
        </is>
      </c>
      <c r="CL556" t="inlineStr">
        <is>
          <t/>
        </is>
      </c>
      <c r="CM556" t="inlineStr">
        <is>
          <t/>
        </is>
      </c>
      <c r="CN556" t="inlineStr">
        <is>
          <t/>
        </is>
      </c>
      <c r="CO556" t="inlineStr">
        <is>
          <t/>
        </is>
      </c>
      <c r="CP556" s="2" t="inlineStr">
        <is>
          <t>racionalnost</t>
        </is>
      </c>
      <c r="CQ556" s="2" t="inlineStr">
        <is>
          <t>3</t>
        </is>
      </c>
      <c r="CR556" s="2" t="inlineStr">
        <is>
          <t/>
        </is>
      </c>
      <c r="CS556" t="inlineStr">
        <is>
          <t>(kot ena od sestavin inteligence) zmožnost izbire
najboljšega ukrepa, ki ga je treba sprejeti za dosego nekega cilja, glede na
določena merila, ki jih je treba optimizirati, in razpoložljiva sredstva</t>
        </is>
      </c>
      <c r="CT556" s="2" t="inlineStr">
        <is>
          <t>rationalitet</t>
        </is>
      </c>
      <c r="CU556" s="2" t="inlineStr">
        <is>
          <t>3</t>
        </is>
      </c>
      <c r="CV556" s="2" t="inlineStr">
        <is>
          <t/>
        </is>
      </c>
      <c r="CW556" t="inlineStr">
        <is>
          <t/>
        </is>
      </c>
    </row>
    <row r="557">
      <c r="A557" s="1" t="str">
        <f>HYPERLINK("https://iate.europa.eu/entry/result/3593737/all", "3593737")</f>
        <v>3593737</v>
      </c>
      <c r="B557" t="inlineStr">
        <is>
          <t>EDUCATION AND COMMUNICATIONS</t>
        </is>
      </c>
      <c r="C557" t="inlineStr">
        <is>
          <t>EDUCATION AND COMMUNICATIONS|information technology and data processing</t>
        </is>
      </c>
      <c r="D557" t="inlineStr">
        <is>
          <t>yes</t>
        </is>
      </c>
      <c r="E557" t="inlineStr">
        <is>
          <t/>
        </is>
      </c>
      <c r="F557" t="inlineStr">
        <is>
          <t/>
        </is>
      </c>
      <c r="G557" t="inlineStr">
        <is>
          <t/>
        </is>
      </c>
      <c r="H557" t="inlineStr">
        <is>
          <t/>
        </is>
      </c>
      <c r="I557" t="inlineStr">
        <is>
          <t/>
        </is>
      </c>
      <c r="J557" s="2" t="inlineStr">
        <is>
          <t>kontejnerizace</t>
        </is>
      </c>
      <c r="K557" s="2" t="inlineStr">
        <is>
          <t>3</t>
        </is>
      </c>
      <c r="L557" s="2" t="inlineStr">
        <is>
          <t/>
        </is>
      </c>
      <c r="M557" t="inlineStr">
        <is>
          <t>pokus o virtualizaci za použití menšího množství systémových zdrojů</t>
        </is>
      </c>
      <c r="N557" t="inlineStr">
        <is>
          <t/>
        </is>
      </c>
      <c r="O557" t="inlineStr">
        <is>
          <t/>
        </is>
      </c>
      <c r="P557" t="inlineStr">
        <is>
          <t/>
        </is>
      </c>
      <c r="Q557" t="inlineStr">
        <is>
          <t/>
        </is>
      </c>
      <c r="R557" s="2" t="inlineStr">
        <is>
          <t>Containerisierung</t>
        </is>
      </c>
      <c r="S557" s="2" t="inlineStr">
        <is>
          <t>3</t>
        </is>
      </c>
      <c r="T557" s="2" t="inlineStr">
        <is>
          <t/>
        </is>
      </c>
      <c r="U557" t="inlineStr">
        <is>
          <t>Verpacken von Softwarecode in Pakete (Paketierung),
die alle erforderlichen Komponenten wie Bibliotheken, Frameworks und andere Abhängigkeiten
enthalten und in ihrem eigenen „Container“ isoliert sind</t>
        </is>
      </c>
      <c r="V557" s="2" t="inlineStr">
        <is>
          <t>περιεκτοποίηση</t>
        </is>
      </c>
      <c r="W557" s="2" t="inlineStr">
        <is>
          <t>3</t>
        </is>
      </c>
      <c r="X557" s="2" t="inlineStr">
        <is>
          <t/>
        </is>
      </c>
      <c r="Y557" t="inlineStr">
        <is>
          <t>διαδικασία με την οποία τοποθετούνται όλα τα απαραίτητα στοιχεία (βιβλιοθήκες, εξαρτώμενα και εκτελέσιμα αρχεία) τα οποία απαιτούνται για την εκτέλεση μιας εφαρμογής (application) σε έναν ενιαίο χώρο</t>
        </is>
      </c>
      <c r="Z557" s="2" t="inlineStr">
        <is>
          <t>containerisation|
containerization</t>
        </is>
      </c>
      <c r="AA557" s="2" t="inlineStr">
        <is>
          <t>3|
1</t>
        </is>
      </c>
      <c r="AB557" s="2" t="inlineStr">
        <is>
          <t xml:space="preserve">|
</t>
        </is>
      </c>
      <c r="AC557" t="inlineStr">
        <is>
          <t>&lt;div&gt;method that enables the virtualisation, in a container, of the material resources – filing, network, processor, RAM, etc. systems – needed to run an application in an efficient and bug-free way across different computing environments&lt;/div&gt;</t>
        </is>
      </c>
      <c r="AD557" t="inlineStr">
        <is>
          <t/>
        </is>
      </c>
      <c r="AE557" t="inlineStr">
        <is>
          <t/>
        </is>
      </c>
      <c r="AF557" t="inlineStr">
        <is>
          <t/>
        </is>
      </c>
      <c r="AG557" t="inlineStr">
        <is>
          <t/>
        </is>
      </c>
      <c r="AH557" t="inlineStr">
        <is>
          <t/>
        </is>
      </c>
      <c r="AI557" t="inlineStr">
        <is>
          <t/>
        </is>
      </c>
      <c r="AJ557" t="inlineStr">
        <is>
          <t/>
        </is>
      </c>
      <c r="AK557" t="inlineStr">
        <is>
          <t/>
        </is>
      </c>
      <c r="AL557" t="inlineStr">
        <is>
          <t/>
        </is>
      </c>
      <c r="AM557" t="inlineStr">
        <is>
          <t/>
        </is>
      </c>
      <c r="AN557" t="inlineStr">
        <is>
          <t/>
        </is>
      </c>
      <c r="AO557" t="inlineStr">
        <is>
          <t/>
        </is>
      </c>
      <c r="AP557" s="2" t="inlineStr">
        <is>
          <t>conteneurisation informatique|
conteneurisation</t>
        </is>
      </c>
      <c r="AQ557" s="2" t="inlineStr">
        <is>
          <t>3|
3</t>
        </is>
      </c>
      <c r="AR557" s="2" t="inlineStr">
        <is>
          <t xml:space="preserve">|
</t>
        </is>
      </c>
      <c r="AS557" t="inlineStr">
        <is>
          <t>méthode qui permet de virtualiser, dans un conteneur informatique, les ressources matérielles (systèmes de fichiers, réseau, processeur, mémoire vive, etc.) nécessaires à l'exécution d'une application</t>
        </is>
      </c>
      <c r="AT557" t="inlineStr">
        <is>
          <t/>
        </is>
      </c>
      <c r="AU557" t="inlineStr">
        <is>
          <t/>
        </is>
      </c>
      <c r="AV557" t="inlineStr">
        <is>
          <t/>
        </is>
      </c>
      <c r="AW557" t="inlineStr">
        <is>
          <t/>
        </is>
      </c>
      <c r="AX557" t="inlineStr">
        <is>
          <t/>
        </is>
      </c>
      <c r="AY557" t="inlineStr">
        <is>
          <t/>
        </is>
      </c>
      <c r="AZ557" t="inlineStr">
        <is>
          <t/>
        </is>
      </c>
      <c r="BA557" t="inlineStr">
        <is>
          <t/>
        </is>
      </c>
      <c r="BB557" s="2" t="inlineStr">
        <is>
          <t>konténerizáció</t>
        </is>
      </c>
      <c r="BC557" s="2" t="inlineStr">
        <is>
          <t>3</t>
        </is>
      </c>
      <c r="BD557" s="2" t="inlineStr">
        <is>
          <t/>
        </is>
      </c>
      <c r="BE557" t="inlineStr">
        <is>
          <t>a szoftverfejlesztés és -üzemeltetés olyan modern megközelítése, melyben az alkalmazás vagy szolgáltatás, illetve annak összes összefüggése és konfigurációja egyetlen független képben tárolódik, lehetővé téve annak gyors kipróbálását, cseréjét, telepítését és üzemeltetését</t>
        </is>
      </c>
      <c r="BF557" t="inlineStr">
        <is>
          <t/>
        </is>
      </c>
      <c r="BG557" t="inlineStr">
        <is>
          <t/>
        </is>
      </c>
      <c r="BH557" t="inlineStr">
        <is>
          <t/>
        </is>
      </c>
      <c r="BI557" t="inlineStr">
        <is>
          <t/>
        </is>
      </c>
      <c r="BJ557" t="inlineStr">
        <is>
          <t/>
        </is>
      </c>
      <c r="BK557" t="inlineStr">
        <is>
          <t/>
        </is>
      </c>
      <c r="BL557" t="inlineStr">
        <is>
          <t/>
        </is>
      </c>
      <c r="BM557" t="inlineStr">
        <is>
          <t/>
        </is>
      </c>
      <c r="BN557" s="2" t="inlineStr">
        <is>
          <t>konteinerizācija</t>
        </is>
      </c>
      <c r="BO557" s="2" t="inlineStr">
        <is>
          <t>3</t>
        </is>
      </c>
      <c r="BP557" s="2" t="inlineStr">
        <is>
          <t/>
        </is>
      </c>
      <c r="BQ557" t="inlineStr">
        <is>
          <t>OS līmeņa
virtualizācijas metode, kuru izmanto, lai izvietotu un palaistu izplatītas lietojumprogrammas,
neprasot katras programmas palaišanu pa visu virtuālo mašīnu, ar ko panāk, ka vairākas
atsevišķas lietojumprogrammas vai pakalpojumi var darboties vienā resursdatorā
un piekļūt tam pašam OS kodolam</t>
        </is>
      </c>
      <c r="BR557" s="2" t="inlineStr">
        <is>
          <t>kontejnerizzazzjoni,</t>
        </is>
      </c>
      <c r="BS557" s="2" t="inlineStr">
        <is>
          <t>3</t>
        </is>
      </c>
      <c r="BT557" s="2" t="inlineStr">
        <is>
          <t/>
        </is>
      </c>
      <c r="BU557" t="inlineStr">
        <is>
          <t>metodu li jippermetti li r-riżorsi materjali meħtieġa biex applikazzjoni tal-informatika tiffunzjona sew (eż sistemi ta' dokumenti, network, proċessur, memorja, eċċ) jiġu virtwalizzati f'kontenitur</t>
        </is>
      </c>
      <c r="BV557" t="inlineStr">
        <is>
          <t/>
        </is>
      </c>
      <c r="BW557" t="inlineStr">
        <is>
          <t/>
        </is>
      </c>
      <c r="BX557" t="inlineStr">
        <is>
          <t/>
        </is>
      </c>
      <c r="BY557" t="inlineStr">
        <is>
          <t/>
        </is>
      </c>
      <c r="BZ557" s="2" t="inlineStr">
        <is>
          <t>konteneryzacja</t>
        </is>
      </c>
      <c r="CA557" s="2" t="inlineStr">
        <is>
          <t>3</t>
        </is>
      </c>
      <c r="CB557" s="2" t="inlineStr">
        <is>
          <t/>
        </is>
      </c>
      <c r="CC557" t="inlineStr">
        <is>
          <t>umożliwienie uruchomienia wskazanych procesów aplikacji informatycznej w wydzielonych kontenerach, które z punktu widzenia aplikacji są odrębnymi instancjami środowiska uruchomieniowego; każdy kontener posiada wydzielony obszar pamięci, odrębny interface sieciowy z własnym prywatnym adresem IP oraz wydzielony obszar na dysku, na którym znajduje się zainstalowany obraz systemu operacyjnego i wszystkich zależności / bibliotek potrzebnych do działania aplikacji</t>
        </is>
      </c>
      <c r="CD557" t="inlineStr">
        <is>
          <t/>
        </is>
      </c>
      <c r="CE557" t="inlineStr">
        <is>
          <t/>
        </is>
      </c>
      <c r="CF557" t="inlineStr">
        <is>
          <t/>
        </is>
      </c>
      <c r="CG557" t="inlineStr">
        <is>
          <t/>
        </is>
      </c>
      <c r="CH557" t="inlineStr">
        <is>
          <t/>
        </is>
      </c>
      <c r="CI557" t="inlineStr">
        <is>
          <t/>
        </is>
      </c>
      <c r="CJ557" t="inlineStr">
        <is>
          <t/>
        </is>
      </c>
      <c r="CK557" t="inlineStr">
        <is>
          <t/>
        </is>
      </c>
      <c r="CL557" t="inlineStr">
        <is>
          <t/>
        </is>
      </c>
      <c r="CM557" t="inlineStr">
        <is>
          <t/>
        </is>
      </c>
      <c r="CN557" t="inlineStr">
        <is>
          <t/>
        </is>
      </c>
      <c r="CO557" t="inlineStr">
        <is>
          <t/>
        </is>
      </c>
      <c r="CP557" t="inlineStr">
        <is>
          <t/>
        </is>
      </c>
      <c r="CQ557" t="inlineStr">
        <is>
          <t/>
        </is>
      </c>
      <c r="CR557" t="inlineStr">
        <is>
          <t/>
        </is>
      </c>
      <c r="CS557" t="inlineStr">
        <is>
          <t/>
        </is>
      </c>
      <c r="CT557" t="inlineStr">
        <is>
          <t/>
        </is>
      </c>
      <c r="CU557" t="inlineStr">
        <is>
          <t/>
        </is>
      </c>
      <c r="CV557" t="inlineStr">
        <is>
          <t/>
        </is>
      </c>
      <c r="CW557" t="inlineStr">
        <is>
          <t/>
        </is>
      </c>
    </row>
    <row r="558">
      <c r="A558" s="1" t="str">
        <f>HYPERLINK("https://iate.europa.eu/entry/result/3575753/all", "3575753")</f>
        <v>3575753</v>
      </c>
      <c r="B558" t="inlineStr">
        <is>
          <t>EDUCATION AND COMMUNICATIONS</t>
        </is>
      </c>
      <c r="C558" t="inlineStr">
        <is>
          <t>EDUCATION AND COMMUNICATIONS|information technology and data processing</t>
        </is>
      </c>
      <c r="D558" t="inlineStr">
        <is>
          <t>yes</t>
        </is>
      </c>
      <c r="E558" t="inlineStr">
        <is>
          <t/>
        </is>
      </c>
      <c r="F558" t="inlineStr">
        <is>
          <t/>
        </is>
      </c>
      <c r="G558" t="inlineStr">
        <is>
          <t/>
        </is>
      </c>
      <c r="H558" t="inlineStr">
        <is>
          <t/>
        </is>
      </c>
      <c r="I558" t="inlineStr">
        <is>
          <t/>
        </is>
      </c>
      <c r="J558" t="inlineStr">
        <is>
          <t/>
        </is>
      </c>
      <c r="K558" t="inlineStr">
        <is>
          <t/>
        </is>
      </c>
      <c r="L558" t="inlineStr">
        <is>
          <t/>
        </is>
      </c>
      <c r="M558" t="inlineStr">
        <is>
          <t/>
        </is>
      </c>
      <c r="N558" t="inlineStr">
        <is>
          <t/>
        </is>
      </c>
      <c r="O558" t="inlineStr">
        <is>
          <t/>
        </is>
      </c>
      <c r="P558" t="inlineStr">
        <is>
          <t/>
        </is>
      </c>
      <c r="Q558" t="inlineStr">
        <is>
          <t/>
        </is>
      </c>
      <c r="R558" t="inlineStr">
        <is>
          <t/>
        </is>
      </c>
      <c r="S558" t="inlineStr">
        <is>
          <t/>
        </is>
      </c>
      <c r="T558" t="inlineStr">
        <is>
          <t/>
        </is>
      </c>
      <c r="U558" t="inlineStr">
        <is>
          <t/>
        </is>
      </c>
      <c r="V558" t="inlineStr">
        <is>
          <t/>
        </is>
      </c>
      <c r="W558" t="inlineStr">
        <is>
          <t/>
        </is>
      </c>
      <c r="X558" t="inlineStr">
        <is>
          <t/>
        </is>
      </c>
      <c r="Y558" t="inlineStr">
        <is>
          <t/>
        </is>
      </c>
      <c r="Z558" s="2" t="inlineStr">
        <is>
          <t>hosting entity</t>
        </is>
      </c>
      <c r="AA558" s="2" t="inlineStr">
        <is>
          <t>3</t>
        </is>
      </c>
      <c r="AB558" s="2" t="inlineStr">
        <is>
          <t/>
        </is>
      </c>
      <c r="AC558" t="inlineStr">
        <is>
          <t>a legal entity established in a Member State participating in the Joint Undertaking [European High performance Computing Joint Undertaking] which includes facilities to host and operate a pre-exascale supercomputer</t>
        </is>
      </c>
      <c r="AD558" t="inlineStr">
        <is>
          <t/>
        </is>
      </c>
      <c r="AE558" t="inlineStr">
        <is>
          <t/>
        </is>
      </c>
      <c r="AF558" t="inlineStr">
        <is>
          <t/>
        </is>
      </c>
      <c r="AG558" t="inlineStr">
        <is>
          <t/>
        </is>
      </c>
      <c r="AH558" t="inlineStr">
        <is>
          <t/>
        </is>
      </c>
      <c r="AI558" t="inlineStr">
        <is>
          <t/>
        </is>
      </c>
      <c r="AJ558" t="inlineStr">
        <is>
          <t/>
        </is>
      </c>
      <c r="AK558" t="inlineStr">
        <is>
          <t/>
        </is>
      </c>
      <c r="AL558" t="inlineStr">
        <is>
          <t/>
        </is>
      </c>
      <c r="AM558" t="inlineStr">
        <is>
          <t/>
        </is>
      </c>
      <c r="AN558" t="inlineStr">
        <is>
          <t/>
        </is>
      </c>
      <c r="AO558" t="inlineStr">
        <is>
          <t/>
        </is>
      </c>
      <c r="AP558" t="inlineStr">
        <is>
          <t/>
        </is>
      </c>
      <c r="AQ558" t="inlineStr">
        <is>
          <t/>
        </is>
      </c>
      <c r="AR558" t="inlineStr">
        <is>
          <t/>
        </is>
      </c>
      <c r="AS558" t="inlineStr">
        <is>
          <t/>
        </is>
      </c>
      <c r="AT558" t="inlineStr">
        <is>
          <t/>
        </is>
      </c>
      <c r="AU558" t="inlineStr">
        <is>
          <t/>
        </is>
      </c>
      <c r="AV558" t="inlineStr">
        <is>
          <t/>
        </is>
      </c>
      <c r="AW558" t="inlineStr">
        <is>
          <t/>
        </is>
      </c>
      <c r="AX558" t="inlineStr">
        <is>
          <t/>
        </is>
      </c>
      <c r="AY558" t="inlineStr">
        <is>
          <t/>
        </is>
      </c>
      <c r="AZ558" t="inlineStr">
        <is>
          <t/>
        </is>
      </c>
      <c r="BA558" t="inlineStr">
        <is>
          <t/>
        </is>
      </c>
      <c r="BB558" t="inlineStr">
        <is>
          <t/>
        </is>
      </c>
      <c r="BC558" t="inlineStr">
        <is>
          <t/>
        </is>
      </c>
      <c r="BD558" t="inlineStr">
        <is>
          <t/>
        </is>
      </c>
      <c r="BE558" t="inlineStr">
        <is>
          <t/>
        </is>
      </c>
      <c r="BF558" t="inlineStr">
        <is>
          <t/>
        </is>
      </c>
      <c r="BG558" t="inlineStr">
        <is>
          <t/>
        </is>
      </c>
      <c r="BH558" t="inlineStr">
        <is>
          <t/>
        </is>
      </c>
      <c r="BI558" t="inlineStr">
        <is>
          <t/>
        </is>
      </c>
      <c r="BJ558" s="2" t="inlineStr">
        <is>
          <t>prieglobą teikiantis subjektas</t>
        </is>
      </c>
      <c r="BK558" s="2" t="inlineStr">
        <is>
          <t>3</t>
        </is>
      </c>
      <c r="BL558" s="2" t="inlineStr">
        <is>
          <t/>
        </is>
      </c>
      <c r="BM558" t="inlineStr">
        <is>
          <t>teisės subjektas, kuris turi patalpas teikti „EuroHPC“ superkompiuterio prieglobą ir jį eksploatuoti ir kuris yra įsteigtas dalyvaujančioje valstybėje, kuri yra valstybė narė</t>
        </is>
      </c>
      <c r="BN558" s="2" t="inlineStr">
        <is>
          <t>mitinātājs</t>
        </is>
      </c>
      <c r="BO558" s="2" t="inlineStr">
        <is>
          <t>2</t>
        </is>
      </c>
      <c r="BP558" s="2" t="inlineStr">
        <is>
          <t/>
        </is>
      </c>
      <c r="BQ558" t="inlineStr">
        <is>
          <t>juridiska persona, kas iedibināta dalībvalstī, kura piedalās kopuzņēmumā, un kam ir aprīkojums pirmseksalīmeņa superdatoru mitināšanai un darbināšanai</t>
        </is>
      </c>
      <c r="BR558" t="inlineStr">
        <is>
          <t/>
        </is>
      </c>
      <c r="BS558" t="inlineStr">
        <is>
          <t/>
        </is>
      </c>
      <c r="BT558" t="inlineStr">
        <is>
          <t/>
        </is>
      </c>
      <c r="BU558" t="inlineStr">
        <is>
          <t/>
        </is>
      </c>
      <c r="BV558" t="inlineStr">
        <is>
          <t/>
        </is>
      </c>
      <c r="BW558" t="inlineStr">
        <is>
          <t/>
        </is>
      </c>
      <c r="BX558" t="inlineStr">
        <is>
          <t/>
        </is>
      </c>
      <c r="BY558" t="inlineStr">
        <is>
          <t/>
        </is>
      </c>
      <c r="BZ558" t="inlineStr">
        <is>
          <t/>
        </is>
      </c>
      <c r="CA558" t="inlineStr">
        <is>
          <t/>
        </is>
      </c>
      <c r="CB558" t="inlineStr">
        <is>
          <t/>
        </is>
      </c>
      <c r="CC558" t="inlineStr">
        <is>
          <t/>
        </is>
      </c>
      <c r="CD558" t="inlineStr">
        <is>
          <t/>
        </is>
      </c>
      <c r="CE558" t="inlineStr">
        <is>
          <t/>
        </is>
      </c>
      <c r="CF558" t="inlineStr">
        <is>
          <t/>
        </is>
      </c>
      <c r="CG558" t="inlineStr">
        <is>
          <t/>
        </is>
      </c>
      <c r="CH558" t="inlineStr">
        <is>
          <t/>
        </is>
      </c>
      <c r="CI558" t="inlineStr">
        <is>
          <t/>
        </is>
      </c>
      <c r="CJ558" t="inlineStr">
        <is>
          <t/>
        </is>
      </c>
      <c r="CK558" t="inlineStr">
        <is>
          <t/>
        </is>
      </c>
      <c r="CL558" t="inlineStr">
        <is>
          <t/>
        </is>
      </c>
      <c r="CM558" t="inlineStr">
        <is>
          <t/>
        </is>
      </c>
      <c r="CN558" t="inlineStr">
        <is>
          <t/>
        </is>
      </c>
      <c r="CO558" t="inlineStr">
        <is>
          <t/>
        </is>
      </c>
      <c r="CP558" t="inlineStr">
        <is>
          <t/>
        </is>
      </c>
      <c r="CQ558" t="inlineStr">
        <is>
          <t/>
        </is>
      </c>
      <c r="CR558" t="inlineStr">
        <is>
          <t/>
        </is>
      </c>
      <c r="CS558" t="inlineStr">
        <is>
          <t/>
        </is>
      </c>
      <c r="CT558" t="inlineStr">
        <is>
          <t/>
        </is>
      </c>
      <c r="CU558" t="inlineStr">
        <is>
          <t/>
        </is>
      </c>
      <c r="CV558" t="inlineStr">
        <is>
          <t/>
        </is>
      </c>
      <c r="CW558" t="inlineStr">
        <is>
          <t/>
        </is>
      </c>
    </row>
    <row r="559">
      <c r="A559" s="1" t="str">
        <f>HYPERLINK("https://iate.europa.eu/entry/result/3575746/all", "3575746")</f>
        <v>3575746</v>
      </c>
      <c r="B559" t="inlineStr">
        <is>
          <t>EDUCATION AND COMMUNICATIONS</t>
        </is>
      </c>
      <c r="C559" t="inlineStr">
        <is>
          <t>EDUCATION AND COMMUNICATIONS|information technology and data processing</t>
        </is>
      </c>
      <c r="D559" t="inlineStr">
        <is>
          <t>yes</t>
        </is>
      </c>
      <c r="E559" t="inlineStr">
        <is>
          <t/>
        </is>
      </c>
      <c r="F559" t="inlineStr">
        <is>
          <t/>
        </is>
      </c>
      <c r="G559" t="inlineStr">
        <is>
          <t/>
        </is>
      </c>
      <c r="H559" t="inlineStr">
        <is>
          <t/>
        </is>
      </c>
      <c r="I559" t="inlineStr">
        <is>
          <t/>
        </is>
      </c>
      <c r="J559" t="inlineStr">
        <is>
          <t/>
        </is>
      </c>
      <c r="K559" t="inlineStr">
        <is>
          <t/>
        </is>
      </c>
      <c r="L559" t="inlineStr">
        <is>
          <t/>
        </is>
      </c>
      <c r="M559" t="inlineStr">
        <is>
          <t/>
        </is>
      </c>
      <c r="N559" t="inlineStr">
        <is>
          <t/>
        </is>
      </c>
      <c r="O559" t="inlineStr">
        <is>
          <t/>
        </is>
      </c>
      <c r="P559" t="inlineStr">
        <is>
          <t/>
        </is>
      </c>
      <c r="Q559" t="inlineStr">
        <is>
          <t/>
        </is>
      </c>
      <c r="R559" t="inlineStr">
        <is>
          <t/>
        </is>
      </c>
      <c r="S559" t="inlineStr">
        <is>
          <t/>
        </is>
      </c>
      <c r="T559" t="inlineStr">
        <is>
          <t/>
        </is>
      </c>
      <c r="U559" t="inlineStr">
        <is>
          <t/>
        </is>
      </c>
      <c r="V559" s="2" t="inlineStr">
        <is>
          <t>επιδόσεις εξακλίμακας</t>
        </is>
      </c>
      <c r="W559" s="2" t="inlineStr">
        <is>
          <t>3</t>
        </is>
      </c>
      <c r="X559" s="2" t="inlineStr">
        <is>
          <t/>
        </is>
      </c>
      <c r="Y559" t="inlineStr">
        <is>
          <t>επίπεδο επιδόσεων των υπολογιστικών συστημάτων που μπορούν να εκτελούν δέκα στη δεκάτη ογδόη πράξεις ανά δευτερόλεπτο</t>
        </is>
      </c>
      <c r="Z559" s="2" t="inlineStr">
        <is>
          <t>exascale performance</t>
        </is>
      </c>
      <c r="AA559" s="2" t="inlineStr">
        <is>
          <t>3</t>
        </is>
      </c>
      <c r="AB559" s="2" t="inlineStr">
        <is>
          <t/>
        </is>
      </c>
      <c r="AC559" t="inlineStr">
        <is>
          <t>performance level of computing systems capable of executing ten to the power of eighteen operations per second</t>
        </is>
      </c>
      <c r="AD559" t="inlineStr">
        <is>
          <t/>
        </is>
      </c>
      <c r="AE559" t="inlineStr">
        <is>
          <t/>
        </is>
      </c>
      <c r="AF559" t="inlineStr">
        <is>
          <t/>
        </is>
      </c>
      <c r="AG559" t="inlineStr">
        <is>
          <t/>
        </is>
      </c>
      <c r="AH559" t="inlineStr">
        <is>
          <t/>
        </is>
      </c>
      <c r="AI559" t="inlineStr">
        <is>
          <t/>
        </is>
      </c>
      <c r="AJ559" t="inlineStr">
        <is>
          <t/>
        </is>
      </c>
      <c r="AK559" t="inlineStr">
        <is>
          <t/>
        </is>
      </c>
      <c r="AL559" t="inlineStr">
        <is>
          <t/>
        </is>
      </c>
      <c r="AM559" t="inlineStr">
        <is>
          <t/>
        </is>
      </c>
      <c r="AN559" t="inlineStr">
        <is>
          <t/>
        </is>
      </c>
      <c r="AO559" t="inlineStr">
        <is>
          <t/>
        </is>
      </c>
      <c r="AP559" t="inlineStr">
        <is>
          <t/>
        </is>
      </c>
      <c r="AQ559" t="inlineStr">
        <is>
          <t/>
        </is>
      </c>
      <c r="AR559" t="inlineStr">
        <is>
          <t/>
        </is>
      </c>
      <c r="AS559" t="inlineStr">
        <is>
          <t/>
        </is>
      </c>
      <c r="AT559" s="2" t="inlineStr">
        <is>
          <t>feidhmíocht eicsea-scála</t>
        </is>
      </c>
      <c r="AU559" s="2" t="inlineStr">
        <is>
          <t>3</t>
        </is>
      </c>
      <c r="AV559" s="2" t="inlineStr">
        <is>
          <t/>
        </is>
      </c>
      <c r="AW559" t="inlineStr">
        <is>
          <t/>
        </is>
      </c>
      <c r="AX559" s="2" t="inlineStr">
        <is>
          <t>eksaskalarna performansa</t>
        </is>
      </c>
      <c r="AY559" s="2" t="inlineStr">
        <is>
          <t>3</t>
        </is>
      </c>
      <c r="AZ559" s="2" t="inlineStr">
        <is>
          <t/>
        </is>
      </c>
      <c r="BA559" t="inlineStr">
        <is>
          <t>razina performansi računalnih sustava dostatnu za izvođenje deset na osamnaestu operacija u sekundi</t>
        </is>
      </c>
      <c r="BB559" t="inlineStr">
        <is>
          <t/>
        </is>
      </c>
      <c r="BC559" t="inlineStr">
        <is>
          <t/>
        </is>
      </c>
      <c r="BD559" t="inlineStr">
        <is>
          <t/>
        </is>
      </c>
      <c r="BE559" t="inlineStr">
        <is>
          <t/>
        </is>
      </c>
      <c r="BF559" t="inlineStr">
        <is>
          <t/>
        </is>
      </c>
      <c r="BG559" t="inlineStr">
        <is>
          <t/>
        </is>
      </c>
      <c r="BH559" t="inlineStr">
        <is>
          <t/>
        </is>
      </c>
      <c r="BI559" t="inlineStr">
        <is>
          <t/>
        </is>
      </c>
      <c r="BJ559" s="2" t="inlineStr">
        <is>
          <t>eksalygmens našumas</t>
        </is>
      </c>
      <c r="BK559" s="2" t="inlineStr">
        <is>
          <t>3</t>
        </is>
      </c>
      <c r="BL559" s="2" t="inlineStr">
        <is>
          <t/>
        </is>
      </c>
      <c r="BM559" t="inlineStr">
        <is>
          <t/>
        </is>
      </c>
      <c r="BN559" s="2" t="inlineStr">
        <is>
          <t>eksalīmeņa veiktspēja</t>
        </is>
      </c>
      <c r="BO559" s="2" t="inlineStr">
        <is>
          <t>3</t>
        </is>
      </c>
      <c r="BP559" s="2" t="inlineStr">
        <is>
          <t/>
        </is>
      </c>
      <c r="BQ559" t="inlineStr">
        <is>
          <t>tāds datorsistēmu veiktspējas līmenis, kas ļauj sekundē veikt 10&lt;sup&gt;18&lt;/sup&gt; darbības</t>
        </is>
      </c>
      <c r="BR559" s="2" t="inlineStr">
        <is>
          <t>prestazzjoni fuq skala eksa</t>
        </is>
      </c>
      <c r="BS559" s="2" t="inlineStr">
        <is>
          <t>3</t>
        </is>
      </c>
      <c r="BT559" s="2" t="inlineStr">
        <is>
          <t/>
        </is>
      </c>
      <c r="BU559" t="inlineStr">
        <is>
          <t>livell ta’ prestazzjoni ta’ sistemi tal-computing li kapaċi jeżegwixxu għaxar operazzjonijiet b’potenza ta’ tmintax kull sekonda</t>
        </is>
      </c>
      <c r="BV559" t="inlineStr">
        <is>
          <t/>
        </is>
      </c>
      <c r="BW559" t="inlineStr">
        <is>
          <t/>
        </is>
      </c>
      <c r="BX559" t="inlineStr">
        <is>
          <t/>
        </is>
      </c>
      <c r="BY559" t="inlineStr">
        <is>
          <t/>
        </is>
      </c>
      <c r="BZ559" t="inlineStr">
        <is>
          <t/>
        </is>
      </c>
      <c r="CA559" t="inlineStr">
        <is>
          <t/>
        </is>
      </c>
      <c r="CB559" t="inlineStr">
        <is>
          <t/>
        </is>
      </c>
      <c r="CC559" t="inlineStr">
        <is>
          <t/>
        </is>
      </c>
      <c r="CD559" t="inlineStr">
        <is>
          <t/>
        </is>
      </c>
      <c r="CE559" t="inlineStr">
        <is>
          <t/>
        </is>
      </c>
      <c r="CF559" t="inlineStr">
        <is>
          <t/>
        </is>
      </c>
      <c r="CG559" t="inlineStr">
        <is>
          <t/>
        </is>
      </c>
      <c r="CH559" t="inlineStr">
        <is>
          <t/>
        </is>
      </c>
      <c r="CI559" t="inlineStr">
        <is>
          <t/>
        </is>
      </c>
      <c r="CJ559" t="inlineStr">
        <is>
          <t/>
        </is>
      </c>
      <c r="CK559" t="inlineStr">
        <is>
          <t/>
        </is>
      </c>
      <c r="CL559" t="inlineStr">
        <is>
          <t/>
        </is>
      </c>
      <c r="CM559" t="inlineStr">
        <is>
          <t/>
        </is>
      </c>
      <c r="CN559" t="inlineStr">
        <is>
          <t/>
        </is>
      </c>
      <c r="CO559" t="inlineStr">
        <is>
          <t/>
        </is>
      </c>
      <c r="CP559" t="inlineStr">
        <is>
          <t/>
        </is>
      </c>
      <c r="CQ559" t="inlineStr">
        <is>
          <t/>
        </is>
      </c>
      <c r="CR559" t="inlineStr">
        <is>
          <t/>
        </is>
      </c>
      <c r="CS559" t="inlineStr">
        <is>
          <t/>
        </is>
      </c>
      <c r="CT559" t="inlineStr">
        <is>
          <t/>
        </is>
      </c>
      <c r="CU559" t="inlineStr">
        <is>
          <t/>
        </is>
      </c>
      <c r="CV559" t="inlineStr">
        <is>
          <t/>
        </is>
      </c>
      <c r="CW559" t="inlineStr">
        <is>
          <t/>
        </is>
      </c>
    </row>
    <row r="560">
      <c r="A560" s="1" t="str">
        <f>HYPERLINK("https://iate.europa.eu/entry/result/3568727/all", "3568727")</f>
        <v>3568727</v>
      </c>
      <c r="B560" t="inlineStr">
        <is>
          <t>PRODUCTION, TECHNOLOGY AND RESEARCH</t>
        </is>
      </c>
      <c r="C560" t="inlineStr">
        <is>
          <t>PRODUCTION, TECHNOLOGY AND RESEARCH|technology and technical regulations|technology</t>
        </is>
      </c>
      <c r="D560" t="inlineStr">
        <is>
          <t>yes</t>
        </is>
      </c>
      <c r="E560" t="inlineStr">
        <is>
          <t/>
        </is>
      </c>
      <c r="F560" s="2" t="inlineStr">
        <is>
          <t>Европейска инициатива за компютърни услуги в облак</t>
        </is>
      </c>
      <c r="G560" s="2" t="inlineStr">
        <is>
          <t>3</t>
        </is>
      </c>
      <c r="H560" s="2" t="inlineStr">
        <is>
          <t/>
        </is>
      </c>
      <c r="I560" t="inlineStr">
        <is>
          <t>инициатива на Комисията, с която се цели науката, бизнесът и публичните служби да извличат ползи от революцията на големите информационни масиви — по-конкретно ще бъде разработена надеждна, отворена среда за научната общност за съхраняване, споделяне и повторно използване на научни данни и резултати (Европейски облак за отворена наука, &lt;a href="/entry/result/3568737/all" id="ENTRY_TO_ENTRY_CONVERTER" target="_blank"&gt;IATE:3568737&lt;/a&gt; ); чрез европейска инфраструктура за данни ще се внедрят нужните на научната общност основни мощности за високопроизводителни изчислителни технологии, бърза свързаност и високоефективни решения въз основа на изчисления в облак</t>
        </is>
      </c>
      <c r="J560" s="2" t="inlineStr">
        <is>
          <t>evropská iniciativa v oblasti cloud computingu</t>
        </is>
      </c>
      <c r="K560" s="2" t="inlineStr">
        <is>
          <t>3</t>
        </is>
      </c>
      <c r="L560" s="2" t="inlineStr">
        <is>
          <t/>
        </is>
      </c>
      <c r="M560" t="inlineStr">
        <is>
          <t>iniciativa, která vychází ze strategie &lt;i&gt;jednotného digitálního trhu&lt;/i&gt; [ &lt;a href="/entry/result/3522850/all" id="ENTRY_TO_ENTRY_CONVERTER" target="_blank"&gt;IATE:3522850&lt;/a&gt; ] a jejímž cílem je prostřednictvím evropské datové infrastruktury realizovat superpočítačové kapacity, rychlé připojení a cloudová řešení s velmi vysokou kapacitou</t>
        </is>
      </c>
      <c r="N560" s="2" t="inlineStr">
        <is>
          <t>det europæiske cloudinitiativ</t>
        </is>
      </c>
      <c r="O560" s="2" t="inlineStr">
        <is>
          <t>3</t>
        </is>
      </c>
      <c r="P560" s="2" t="inlineStr">
        <is>
          <t/>
        </is>
      </c>
      <c r="Q560" t="inlineStr">
        <is>
          <t>Kommissionens plan for cloudbaserede tjenester og datainfrastruktur i verdensklasse, som skal sikre, at forskere, erhvervslivet og offentlige tjenester høster frugterne af big data-revolutionen</t>
        </is>
      </c>
      <c r="R560" s="2" t="inlineStr">
        <is>
          <t>Europäische Cloud-Initiative</t>
        </is>
      </c>
      <c r="S560" s="2" t="inlineStr">
        <is>
          <t>3</t>
        </is>
      </c>
      <c r="T560" s="2" t="inlineStr">
        <is>
          <t/>
        </is>
      </c>
      <c r="U560" t="inlineStr">
        <is>
          <t/>
        </is>
      </c>
      <c r="V560" s="2" t="inlineStr">
        <is>
          <t>Ευρωπαϊκή πρωτοβουλία για το υπολογιστικό νέφος</t>
        </is>
      </c>
      <c r="W560" s="2" t="inlineStr">
        <is>
          <t>4</t>
        </is>
      </c>
      <c r="X560" s="2" t="inlineStr">
        <is>
          <t/>
        </is>
      </c>
      <c r="Y560" t="inlineStr">
        <is>
          <t>ευρωπαϊκή πρωτοβουλία η οποία αποτελεί τμήμα δέσμης μέτρων για την ψηφιοποίηση της ευρωπαϊκής βιομηχανίας</t>
        </is>
      </c>
      <c r="Z560" s="2" t="inlineStr">
        <is>
          <t>European Cloud Initiative</t>
        </is>
      </c>
      <c r="AA560" s="2" t="inlineStr">
        <is>
          <t>3</t>
        </is>
      </c>
      <c r="AB560" s="2" t="inlineStr">
        <is>
          <t/>
        </is>
      </c>
      <c r="AC560" t="inlineStr">
        <is>
          <t>initiative regarding cloud computing services launched as part of the Digital Single Market strategy</t>
        </is>
      </c>
      <c r="AD560" s="2" t="inlineStr">
        <is>
          <t>Iniciativa Europea de Computación en la Nube</t>
        </is>
      </c>
      <c r="AE560" s="2" t="inlineStr">
        <is>
          <t>3</t>
        </is>
      </c>
      <c r="AF560" s="2" t="inlineStr">
        <is>
          <t/>
        </is>
      </c>
      <c r="AG560" t="inlineStr">
        <is>
          <t>Plan puesto en marcha por la Comisión Europea en abril de 2016, en el marco de la Estrategia del Mercado Único Digital, en relación con los servicios de computación en la nube y las infraestructuras de datos. Entre las medidas previstas se incluyen, entre otras, la creación de una Nube Europea de la Ciencia Abierta [ &lt;a href="/entry/result/3568737/all" id="ENTRY_TO_ENTRY_CONVERTER" target="_blank"&gt;IATE:3568737&lt;/a&gt; ] basada en una Infraestructura Europea de Datos, la apertura por defecto de los datos científicos y la puesta en marcha de una iniciativa para acelerar el desarrollo de las tecnologías cuánticas.</t>
        </is>
      </c>
      <c r="AH560" s="2" t="inlineStr">
        <is>
          <t>Euroopa pilvandmetöötluse algatus</t>
        </is>
      </c>
      <c r="AI560" s="2" t="inlineStr">
        <is>
          <t>3</t>
        </is>
      </c>
      <c r="AJ560" s="2" t="inlineStr">
        <is>
          <t/>
        </is>
      </c>
      <c r="AK560" t="inlineStr">
        <is>
          <t>&lt;i&gt;Euroopa digitaalse ühtse turu strateegia&lt;/i&gt; [ &lt;a href="/entry/result/3566046/all" id="ENTRY_TO_ENTRY_CONVERTER" target="_blank"&gt;IATE:3566046&lt;/a&gt; ] raames Euroopa Komisjoni poolt käivitatud algatus eesmärgiga arendada teaduskogukonna jaoks välja teadusandmete ja -tulemuste talletamise, jagamise ja taaskasutamise usaldusväärne avatud keskkond: &lt;i&gt;Euroopa avatud teaduse pilv&lt;/i&gt; [ &lt;a href="/entry/result/3568737/all" id="ENTRY_TO_ENTRY_CONVERTER" target="_blank"&gt;IATE:3568737&lt;/a&gt; ]</t>
        </is>
      </c>
      <c r="AL560" s="2" t="inlineStr">
        <is>
          <t>eurooppalainen pilvipalvelualoite</t>
        </is>
      </c>
      <c r="AM560" s="2" t="inlineStr">
        <is>
          <t>3</t>
        </is>
      </c>
      <c r="AN560" s="2" t="inlineStr">
        <is>
          <t/>
        </is>
      </c>
      <c r="AO560" t="inlineStr">
        <is>
          <t>aloite, joka koskee pilvipalvelujen sertifiointia, palvelusopimuksia, palveluntoimittajien vaihtamista ja avoimen tieteen ja tutkimuksen pilvipalveluja</t>
        </is>
      </c>
      <c r="AP560" s="2" t="inlineStr">
        <is>
          <t>initiative européenne sur l’informatique en nuage</t>
        </is>
      </c>
      <c r="AQ560" s="2" t="inlineStr">
        <is>
          <t>4</t>
        </is>
      </c>
      <c r="AR560" s="2" t="inlineStr">
        <is>
          <t/>
        </is>
      </c>
      <c r="AS560" t="inlineStr">
        <is>
          <t>initiative dans le domaine des services d'informatique en nuage, lancée dans le cadre de la stratégie pour un marché unique numérique</t>
        </is>
      </c>
      <c r="AT560" s="2" t="inlineStr">
        <is>
          <t>an Tionscnamh Eorpach Néalríomhaireachta</t>
        </is>
      </c>
      <c r="AU560" s="2" t="inlineStr">
        <is>
          <t>3</t>
        </is>
      </c>
      <c r="AV560" s="2" t="inlineStr">
        <is>
          <t/>
        </is>
      </c>
      <c r="AW560" t="inlineStr">
        <is>
          <t/>
        </is>
      </c>
      <c r="AX560" s="2" t="inlineStr">
        <is>
          <t>inicijativa Europski oblak</t>
        </is>
      </c>
      <c r="AY560" s="2" t="inlineStr">
        <is>
          <t>3</t>
        </is>
      </c>
      <c r="AZ560" s="2" t="inlineStr">
        <is>
          <t/>
        </is>
      </c>
      <c r="BA560" t="inlineStr">
        <is>
          <t/>
        </is>
      </c>
      <c r="BB560" s="2" t="inlineStr">
        <is>
          <t>Európai számításifelhő-kezdeményezés</t>
        </is>
      </c>
      <c r="BC560" s="2" t="inlineStr">
        <is>
          <t>4</t>
        </is>
      </c>
      <c r="BD560" s="2" t="inlineStr">
        <is>
          <t/>
        </is>
      </c>
      <c r="BE560" t="inlineStr">
        <is>
          <t>a számításifelhő-szolgáltatásokra irányuló, a digitális egységes piaci stratégia keretében indított kezdeményezés</t>
        </is>
      </c>
      <c r="BF560" s="2" t="inlineStr">
        <is>
          <t>iniziativa europea per il cloud computing</t>
        </is>
      </c>
      <c r="BG560" s="2" t="inlineStr">
        <is>
          <t>3</t>
        </is>
      </c>
      <c r="BH560" s="2" t="inlineStr">
        <is>
          <t/>
        </is>
      </c>
      <c r="BI560" t="inlineStr">
        <is>
          <t>iniziativa volta a promuovere le politiche elaborate nella comunicazione sui big data e a sostenere l'European Open Science policy agenda (agenda europea sulle politiche relative alla scienza aperta), che mira a rafforzare la qualità e l'impatto della scienza, basandosi sui risultati conseguiti nell'ambito dell'accesso aperto</t>
        </is>
      </c>
      <c r="BJ560" s="2" t="inlineStr">
        <is>
          <t>Europos debesijos iniciatyva</t>
        </is>
      </c>
      <c r="BK560" s="2" t="inlineStr">
        <is>
          <t>3</t>
        </is>
      </c>
      <c r="BL560" s="2" t="inlineStr">
        <is>
          <t/>
        </is>
      </c>
      <c r="BM560" t="inlineStr">
        <is>
          <t/>
        </is>
      </c>
      <c r="BN560" s="2" t="inlineStr">
        <is>
          <t>Eiropas mākoņdatošanas iniciatīva</t>
        </is>
      </c>
      <c r="BO560" s="2" t="inlineStr">
        <is>
          <t>3</t>
        </is>
      </c>
      <c r="BP560" s="2" t="inlineStr">
        <is>
          <t/>
        </is>
      </c>
      <c r="BQ560" t="inlineStr">
        <is>
          <t/>
        </is>
      </c>
      <c r="BR560" s="2" t="inlineStr">
        <is>
          <t>Inizjattiva Ewropea tal-Cloud Computing</t>
        </is>
      </c>
      <c r="BS560" s="2" t="inlineStr">
        <is>
          <t>3</t>
        </is>
      </c>
      <c r="BT560" s="2" t="inlineStr">
        <is>
          <t/>
        </is>
      </c>
      <c r="BU560" t="inlineStr">
        <is>
          <t>inizjattiva rigward is-servizzi tal-cloud computing varata bħala parti mill-istrateġija tas-Suq Uniku Diġitali</t>
        </is>
      </c>
      <c r="BV560" s="2" t="inlineStr">
        <is>
          <t>Europees cloudinitiatief</t>
        </is>
      </c>
      <c r="BW560" s="2" t="inlineStr">
        <is>
          <t>3</t>
        </is>
      </c>
      <c r="BX560" s="2" t="inlineStr">
        <is>
          <t/>
        </is>
      </c>
      <c r="BY560" t="inlineStr">
        <is>
          <t>initiatief waarmee wordt gestreefd naar een Europese open wetenschapscloud, de uitrol van de daartoe vereiste ondersteunende supercomputercapaciteit, snelle connectiviteit en cloudoplossingen met grote capaciteit via een Europese data-infrastructuur, voortbouwend op de strategie voor een digitale eengemaakte markt</t>
        </is>
      </c>
      <c r="BZ560" s="2" t="inlineStr">
        <is>
          <t>Europejska inicjatywa dotycząca przetwarzania w chmurze</t>
        </is>
      </c>
      <c r="CA560" s="2" t="inlineStr">
        <is>
          <t>3</t>
        </is>
      </c>
      <c r="CB560" s="2" t="inlineStr">
        <is>
          <t/>
        </is>
      </c>
      <c r="CC560" t="inlineStr">
        <is>
          <t>inicjatywa dotycząca usług przetwarzania w chmurze podjęta w ramach strategii jednolitego rynku</t>
        </is>
      </c>
      <c r="CD560" s="2" t="inlineStr">
        <is>
          <t>Iniciativa Europeia para a Nuvem</t>
        </is>
      </c>
      <c r="CE560" s="2" t="inlineStr">
        <is>
          <t>3</t>
        </is>
      </c>
      <c r="CF560" s="2" t="inlineStr">
        <is>
          <t/>
        </is>
      </c>
      <c r="CG560" t="inlineStr">
        <is>
          <t/>
        </is>
      </c>
      <c r="CH560" s="2" t="inlineStr">
        <is>
          <t>Inițiativa europeană în domeniul cloud computingului</t>
        </is>
      </c>
      <c r="CI560" s="2" t="inlineStr">
        <is>
          <t>3</t>
        </is>
      </c>
      <c r="CJ560" s="2" t="inlineStr">
        <is>
          <t/>
        </is>
      </c>
      <c r="CK560" t="inlineStr">
        <is>
          <t/>
        </is>
      </c>
      <c r="CL560" s="2" t="inlineStr">
        <is>
          <t>európska iniciatíva v oblasti cloud computingu</t>
        </is>
      </c>
      <c r="CM560" s="2" t="inlineStr">
        <is>
          <t>3</t>
        </is>
      </c>
      <c r="CN560" s="2" t="inlineStr">
        <is>
          <t/>
        </is>
      </c>
      <c r="CO560" t="inlineStr">
        <is>
          <t>iniciatíva vychádzajúca zo stratégie jednotného digitálneho trhu [ &lt;a href="/entry/result/3566046/all" id="ENTRY_TO_ENTRY_CONVERTER" target="_blank"&gt;IATE:3566046&lt;/a&gt; ], ktorej cieľom je prostredníctvom európskej dátovej infraštruktúry zaviesť opornú supervýpočtovú kapacitu, rýchlu konektivitu a potrebné vysokokapacitné cloudové riešenia</t>
        </is>
      </c>
      <c r="CP560" s="2" t="inlineStr">
        <is>
          <t>evropska pobuda za računalništvo v oblaku</t>
        </is>
      </c>
      <c r="CQ560" s="2" t="inlineStr">
        <is>
          <t>3</t>
        </is>
      </c>
      <c r="CR560" s="2" t="inlineStr">
        <is>
          <t/>
        </is>
      </c>
      <c r="CS560" t="inlineStr">
        <is>
          <t>pobuda, ki temelji na &lt;i&gt;strategiji za enotni digitalni trg&lt;/i&gt; [ &lt;a href="/entry/result/3566046/all" id="ENTRY_TO_ENTRY_CONVERTER" target="_blank"&gt;IATE:3566046&lt;/a&gt; ], njen cilj pa je razvoj zaupanja vrednega, odprtega okolja, ki bi znanstveni skupnosti omogočilo hrambo, izmenjavo in ponovno uporabo znanstvenih podatkov ter rezultatov – &lt;i&gt;evropskega oblaka za odprto znanost&lt;/i&gt; [ &lt;a href="/entry/result/3568737/all" id="ENTRY_TO_ENTRY_CONVERTER" target="_blank"&gt;IATE:3568737&lt;/a&gt; ]</t>
        </is>
      </c>
      <c r="CT560" s="2" t="inlineStr">
        <is>
          <t>europeiskt initiativ för molnbaserade tjänster|
europeiskt initiativ för datormoln</t>
        </is>
      </c>
      <c r="CU560" s="2" t="inlineStr">
        <is>
          <t>3|
3</t>
        </is>
      </c>
      <c r="CV560" s="2" t="inlineStr">
        <is>
          <t xml:space="preserve">|
</t>
        </is>
      </c>
      <c r="CW560" t="inlineStr">
        <is>
          <t/>
        </is>
      </c>
    </row>
    <row r="561">
      <c r="A561" s="1" t="str">
        <f>HYPERLINK("https://iate.europa.eu/entry/result/1757595/all", "1757595")</f>
        <v>1757595</v>
      </c>
      <c r="B561" t="inlineStr">
        <is>
          <t>EDUCATION AND COMMUNICATIONS</t>
        </is>
      </c>
      <c r="C561" t="inlineStr">
        <is>
          <t>EDUCATION AND COMMUNICATIONS|information technology and data processing</t>
        </is>
      </c>
      <c r="D561" t="inlineStr">
        <is>
          <t>yes</t>
        </is>
      </c>
      <c r="E561" t="inlineStr">
        <is>
          <t/>
        </is>
      </c>
      <c r="F561" s="2" t="inlineStr">
        <is>
          <t>суперкомпютър</t>
        </is>
      </c>
      <c r="G561" s="2" t="inlineStr">
        <is>
          <t>3</t>
        </is>
      </c>
      <c r="H561" s="2" t="inlineStr">
        <is>
          <t/>
        </is>
      </c>
      <c r="I561" t="inlineStr">
        <is>
          <t>компютър, който за момента на създаването си притежава най-високите показатели на капацитет на обработка на данни и в частност, скорост на изчисленията</t>
        </is>
      </c>
      <c r="J561" s="2" t="inlineStr">
        <is>
          <t>superpočítač</t>
        </is>
      </c>
      <c r="K561" s="2" t="inlineStr">
        <is>
          <t>4</t>
        </is>
      </c>
      <c r="L561" s="2" t="inlineStr">
        <is>
          <t/>
        </is>
      </c>
      <c r="M561" t="inlineStr">
        <is>
          <t>v informatice označení pro velmi výkonný počítač, v poslední době nejčastěji ve formě počítačového clusteru, tedy spojení mnoha běžných počítačů dohromady, a to obvykle speciální vysokorychlostní sítí</t>
        </is>
      </c>
      <c r="N561" s="2" t="inlineStr">
        <is>
          <t>supercomputer</t>
        </is>
      </c>
      <c r="O561" s="2" t="inlineStr">
        <is>
          <t>3</t>
        </is>
      </c>
      <c r="P561" s="2" t="inlineStr">
        <is>
          <t/>
        </is>
      </c>
      <c r="Q561" t="inlineStr">
        <is>
          <t>computer, som har stor regnekraft, der sædvanligvis angives i megaflops (millioner flydende operationer pr. sekund)</t>
        </is>
      </c>
      <c r="R561" s="2" t="inlineStr">
        <is>
          <t>Superrechner|
Supercomputer</t>
        </is>
      </c>
      <c r="S561" s="2" t="inlineStr">
        <is>
          <t>3|
3</t>
        </is>
      </c>
      <c r="T561" s="2" t="inlineStr">
        <is>
          <t xml:space="preserve">|
</t>
        </is>
      </c>
      <c r="U561" t="inlineStr">
        <is>
          <t>die schnellsten Rechner, die zu einem Zeitpunkt existieren</t>
        </is>
      </c>
      <c r="V561" s="2" t="inlineStr">
        <is>
          <t>υπερυπολογιστής</t>
        </is>
      </c>
      <c r="W561" s="2" t="inlineStr">
        <is>
          <t>3</t>
        </is>
      </c>
      <c r="X561" s="2" t="inlineStr">
        <is>
          <t/>
        </is>
      </c>
      <c r="Y561" t="inlineStr">
        <is>
          <t>κάθε υπολογιστικό σύστημα που διαθέτει υπολογιστικές επιδόσεις τουλάχιστον &lt;a href="https://iate.europa.eu/entry/result/3575717/el" target="_blank"&gt;πετακλίμακας&lt;/a&gt;</t>
        </is>
      </c>
      <c r="Z561" s="2" t="inlineStr">
        <is>
          <t>supercomputer|
super-scale computer|
super computer</t>
        </is>
      </c>
      <c r="AA561" s="2" t="inlineStr">
        <is>
          <t>3|
3|
1</t>
        </is>
      </c>
      <c r="AB561" s="2" t="inlineStr">
        <is>
          <t xml:space="preserve">|
deprecated|
</t>
        </is>
      </c>
      <c r="AC561" t="inlineStr">
        <is>
          <t>computer with a high level of performance compared to a general-purpose computer</t>
        </is>
      </c>
      <c r="AD561" s="2" t="inlineStr">
        <is>
          <t>superordenador</t>
        </is>
      </c>
      <c r="AE561" s="2" t="inlineStr">
        <is>
          <t>3</t>
        </is>
      </c>
      <c r="AF561" s="2" t="inlineStr">
        <is>
          <t/>
        </is>
      </c>
      <c r="AG561" t="inlineStr">
        <is>
          <t>Todo sistema informático con un nivel de rendimiento informático, como mínimo, de petaescala.</t>
        </is>
      </c>
      <c r="AH561" s="2" t="inlineStr">
        <is>
          <t>superarvuti</t>
        </is>
      </c>
      <c r="AI561" s="2" t="inlineStr">
        <is>
          <t>3</t>
        </is>
      </c>
      <c r="AJ561" s="2" t="inlineStr">
        <is>
          <t/>
        </is>
      </c>
      <c r="AK561" t="inlineStr">
        <is>
          <t>ülisuure jõudlusega arvuti teadus- ja tehnikaülesannete lahendamiseks</t>
        </is>
      </c>
      <c r="AL561" s="2" t="inlineStr">
        <is>
          <t>supertietokone</t>
        </is>
      </c>
      <c r="AM561" s="2" t="inlineStr">
        <is>
          <t>3</t>
        </is>
      </c>
      <c r="AN561" s="2" t="inlineStr">
        <is>
          <t/>
        </is>
      </c>
      <c r="AO561" t="inlineStr">
        <is>
          <t>suurteholaskentaan käytettävä tietokone, joka suorittaa laskutoimituksia miljoonia kertoja nopeammin kuin normaalikäytössä olevat tietokoneet</t>
        </is>
      </c>
      <c r="AP561" s="2" t="inlineStr">
        <is>
          <t>superordinateur|
supercalculateur</t>
        </is>
      </c>
      <c r="AQ561" s="2" t="inlineStr">
        <is>
          <t>3|
3</t>
        </is>
      </c>
      <c r="AR561" s="2" t="inlineStr">
        <is>
          <t>|
preferred</t>
        </is>
      </c>
      <c r="AS561" t="inlineStr">
        <is>
          <t>ordinateur conçu pour atteindre les plus hautes performances possibles avec les techniques connues lors de sa conception, en particulier en ce qui concerne la vitesse de calcul</t>
        </is>
      </c>
      <c r="AT561" s="2" t="inlineStr">
        <is>
          <t>sár-ríomhaire</t>
        </is>
      </c>
      <c r="AU561" s="2" t="inlineStr">
        <is>
          <t>3</t>
        </is>
      </c>
      <c r="AV561" s="2" t="inlineStr">
        <is>
          <t/>
        </is>
      </c>
      <c r="AW561" t="inlineStr">
        <is>
          <t/>
        </is>
      </c>
      <c r="AX561" s="2" t="inlineStr">
        <is>
          <t>superračunalo</t>
        </is>
      </c>
      <c r="AY561" s="2" t="inlineStr">
        <is>
          <t>3</t>
        </is>
      </c>
      <c r="AZ561" s="2" t="inlineStr">
        <is>
          <t/>
        </is>
      </c>
      <c r="BA561" t="inlineStr">
        <is>
          <t>svaki računalni sustav s barem petaskalarnim računalnim performansama</t>
        </is>
      </c>
      <c r="BB561" s="2" t="inlineStr">
        <is>
          <t>szuperszámítógép</t>
        </is>
      </c>
      <c r="BC561" s="2" t="inlineStr">
        <is>
          <t>4</t>
        </is>
      </c>
      <c r="BD561" s="2" t="inlineStr">
        <is>
          <t/>
        </is>
      </c>
      <c r="BE561" t="inlineStr">
        <is>
          <t>azok a nagyteljesítményű számítógépek, ill. számítás­technikai rendszerek, amelyek teljesítménye néhány nagyságrenddel nagyobb, mint egy átlagos szerveré vagy egy nagyteljesítményű munkaállomásé</t>
        </is>
      </c>
      <c r="BF561" s="2" t="inlineStr">
        <is>
          <t>supercomputer|
supercalcolatore</t>
        </is>
      </c>
      <c r="BG561" s="2" t="inlineStr">
        <is>
          <t>3|
3</t>
        </is>
      </c>
      <c r="BH561" s="2" t="inlineStr">
        <is>
          <t xml:space="preserve">|
</t>
        </is>
      </c>
      <c r="BI561" t="inlineStr">
        <is>
          <t>computer in grado di trattare contemporaneamente grandi quantità di dati, dotato di alta velocità operativa e memoria di notevoli dimensioni</t>
        </is>
      </c>
      <c r="BJ561" s="2" t="inlineStr">
        <is>
          <t>superkompiuteris</t>
        </is>
      </c>
      <c r="BK561" s="2" t="inlineStr">
        <is>
          <t>3</t>
        </is>
      </c>
      <c r="BL561" s="2" t="inlineStr">
        <is>
          <t/>
        </is>
      </c>
      <c r="BM561" t="inlineStr">
        <is>
          <t>kompiuteris, skirtas sudėtingiems ir labai daug operacijų reikalaujantiems skaičiavimams, pavyzdžiui, oro prognozėms, aukštos kokybės animacinei grafikai</t>
        </is>
      </c>
      <c r="BN561" s="2" t="inlineStr">
        <is>
          <t>superdators</t>
        </is>
      </c>
      <c r="BO561" s="2" t="inlineStr">
        <is>
          <t>3</t>
        </is>
      </c>
      <c r="BP561" s="2" t="inlineStr">
        <is>
          <t/>
        </is>
      </c>
      <c r="BQ561" t="inlineStr">
        <is>
          <t>dators ar lielāko aprēķinu ātrumu, ko ir iespējams sasniegt kādā datortehnikas attīstības laika posmā</t>
        </is>
      </c>
      <c r="BR561" s="2" t="inlineStr">
        <is>
          <t>supercomputer</t>
        </is>
      </c>
      <c r="BS561" s="2" t="inlineStr">
        <is>
          <t>3</t>
        </is>
      </c>
      <c r="BT561" s="2" t="inlineStr">
        <is>
          <t/>
        </is>
      </c>
      <c r="BU561" t="inlineStr">
        <is>
          <t>tip ta' kompjuter b'għan speċjali li jintuża f'kalkolazzjonijiet xjentifiċi u tal-inġinerija, li l-ipproċessar tiegħu (li jagħmel sa biljun operazzjoni fis-sekonda) jiġi mgħaġġel permezz ta' żieda fir-rapidità tal-komponenti tiegħu, tal-multipproċessar, tal-ipproċessar parallel, tal-ipproċessar multifunzjonali u tal-ipproċessar f'pipeline</t>
        </is>
      </c>
      <c r="BV561" s="2" t="inlineStr">
        <is>
          <t>supercomputer</t>
        </is>
      </c>
      <c r="BW561" s="2" t="inlineStr">
        <is>
          <t>3</t>
        </is>
      </c>
      <c r="BX561" s="2" t="inlineStr">
        <is>
          <t/>
        </is>
      </c>
      <c r="BY561" t="inlineStr">
        <is>
          <t>zeer grote computer, waarbij " groot" betrekking heeft op de processorsnelheid en de verzameling instructies; supercomputers worden toegepast bij complexe, uitgebreide berekeningen, met name vectorprocessing</t>
        </is>
      </c>
      <c r="BZ561" s="2" t="inlineStr">
        <is>
          <t>komputer o dużej mocy obliczeniowej|
superkomputer</t>
        </is>
      </c>
      <c r="CA561" s="2" t="inlineStr">
        <is>
          <t>3|
3</t>
        </is>
      </c>
      <c r="CB561" s="2" t="inlineStr">
        <is>
          <t xml:space="preserve">|
</t>
        </is>
      </c>
      <c r="CC561" t="inlineStr">
        <is>
          <t>komputer znacznie przewyższający możliwościami powszechnie używane komputery, w szczególności dysponujący wielokrotnie większą mocą obliczeniową</t>
        </is>
      </c>
      <c r="CD561" s="2" t="inlineStr">
        <is>
          <t>supercomputador</t>
        </is>
      </c>
      <c r="CE561" s="2" t="inlineStr">
        <is>
          <t>3</t>
        </is>
      </c>
      <c r="CF561" s="2" t="inlineStr">
        <is>
          <t/>
        </is>
      </c>
      <c r="CG561" t="inlineStr">
        <is>
          <t>Tipo de computador caracterizado por possuir uma velocidade de processamento e um poder bastante elevados, sendo normalmente destinado a aplicações científicas.</t>
        </is>
      </c>
      <c r="CH561" s="2" t="inlineStr">
        <is>
          <t>supercalculator|
supercomputer</t>
        </is>
      </c>
      <c r="CI561" s="2" t="inlineStr">
        <is>
          <t>3|
3</t>
        </is>
      </c>
      <c r="CJ561" s="2" t="inlineStr">
        <is>
          <t xml:space="preserve">|
</t>
        </is>
      </c>
      <c r="CK561" t="inlineStr">
        <is>
          <t>calculator complex care atinge cele mai mari viteze de execuție ale timpului său, fiind compus din mai multe procesoare care utilizează aceleași dispozitive periferice (de I/O), accesează în mare parte aceeași memorie centrală și care funcționează concomitent și coordonat, în cooperație strânsă, astfel încât acesta poate atinge o mare capacitate integrală de calcul</t>
        </is>
      </c>
      <c r="CL561" s="2" t="inlineStr">
        <is>
          <t>superpočítač</t>
        </is>
      </c>
      <c r="CM561" s="2" t="inlineStr">
        <is>
          <t>3</t>
        </is>
      </c>
      <c r="CN561" s="2" t="inlineStr">
        <is>
          <t/>
        </is>
      </c>
      <c r="CO561" t="inlineStr">
        <is>
          <t>všeobecné označenie pre veľmi výkonný počítač alebo počítačový systém. Hranica, kedy možno počítač označiť ako superpočítač nie je presne daná, v niektorých prameňoch sa hovorí o minimálne desaťnásobne vyššom výkone oproti bežne dostupným počítačom. Uplatňujú sa pri náročných výpočtoch, napríklad genetický výskum, fyzikálne modely (počasie, jadrové reakcie,...), ekonomické modely, internet a pod</t>
        </is>
      </c>
      <c r="CP561" s="2" t="inlineStr">
        <is>
          <t>superračunalnik</t>
        </is>
      </c>
      <c r="CQ561" s="2" t="inlineStr">
        <is>
          <t>3</t>
        </is>
      </c>
      <c r="CR561" s="2" t="inlineStr">
        <is>
          <t/>
        </is>
      </c>
      <c r="CS561" t="inlineStr">
        <is>
          <t>računalnik velikih zmogljivosti</t>
        </is>
      </c>
      <c r="CT561" s="2" t="inlineStr">
        <is>
          <t>superdator</t>
        </is>
      </c>
      <c r="CU561" s="2" t="inlineStr">
        <is>
          <t>3</t>
        </is>
      </c>
      <c r="CV561" s="2" t="inlineStr">
        <is>
          <t/>
        </is>
      </c>
      <c r="CW561" t="inlineStr">
        <is>
          <t>dator med extremt höga prestanda</t>
        </is>
      </c>
    </row>
    <row r="562">
      <c r="A562" s="1" t="str">
        <f>HYPERLINK("https://iate.europa.eu/entry/result/3574174/all", "3574174")</f>
        <v>3574174</v>
      </c>
      <c r="B562" t="inlineStr">
        <is>
          <t>EDUCATION AND COMMUNICATIONS;TRADE</t>
        </is>
      </c>
      <c r="C562" t="inlineStr">
        <is>
          <t>EDUCATION AND COMMUNICATIONS|information technology and data processing;TRADE|consumption|goods and services</t>
        </is>
      </c>
      <c r="D562" t="inlineStr">
        <is>
          <t>yes</t>
        </is>
      </c>
      <c r="E562" t="inlineStr">
        <is>
          <t/>
        </is>
      </c>
      <c r="F562" s="2" t="inlineStr">
        <is>
          <t>цифрова услуга</t>
        </is>
      </c>
      <c r="G562" s="2" t="inlineStr">
        <is>
          <t>3</t>
        </is>
      </c>
      <c r="H562" s="2" t="inlineStr">
        <is>
          <t/>
        </is>
      </c>
      <c r="I562" t="inlineStr">
        <is>
          <t>услуга, която се предоставя чрез интернет или електронна мрежа и чиято доставка, предвид естеството ѝ, е по същество автоматизирана и с минимална човешка намеса, и която е невъзможно да бъде осигурена при отсъствието на информационни технологии</t>
        </is>
      </c>
      <c r="J562" s="2" t="inlineStr">
        <is>
          <t>digitální služba</t>
        </is>
      </c>
      <c r="K562" s="2" t="inlineStr">
        <is>
          <t>3</t>
        </is>
      </c>
      <c r="L562" s="2" t="inlineStr">
        <is>
          <t/>
        </is>
      </c>
      <c r="M562" t="inlineStr">
        <is>
          <t>služba, která je poskytována přes internet nebo elektronickou síť a z jejíž povahy vyplývá, že její poskytování je v podstatě automatizované a vyžaduje minimální lidský zásah a není uskutečnitelné bez informačních technologií</t>
        </is>
      </c>
      <c r="N562" s="2" t="inlineStr">
        <is>
          <t>digital tjeneste</t>
        </is>
      </c>
      <c r="O562" s="2" t="inlineStr">
        <is>
          <t>3</t>
        </is>
      </c>
      <c r="P562" s="2" t="inlineStr">
        <is>
          <t/>
        </is>
      </c>
      <c r="Q562" t="inlineStr">
        <is>
          <t>tjeneste, som ydes via internettet eller et elektronisk net, og hvis egenart gør ydelsen deraf hovedsagelig automatiseret, og som kun involverer minimal menneskelig indgriben og ikke har nogen levedygtighed uden informationsteknologi</t>
        </is>
      </c>
      <c r="R562" s="2" t="inlineStr">
        <is>
          <t>digitale Dienstleistung</t>
        </is>
      </c>
      <c r="S562" s="2" t="inlineStr">
        <is>
          <t>3</t>
        </is>
      </c>
      <c r="T562" s="2" t="inlineStr">
        <is>
          <t/>
        </is>
      </c>
      <c r="U562" t="inlineStr">
        <is>
          <t>Dienstleistung, die über das Internet oder ein elektronisches Netzwerk erbracht wird, deren Erbringung aufgrund ihrer Art im Wesentlichen automatisiert und nur mit minimaler menschlicher Beteiligung erfolgt und die ohne Informationstechnologie nicht erbracht werden könnte</t>
        </is>
      </c>
      <c r="V562" s="2" t="inlineStr">
        <is>
          <t>ψηφιακή υπηρεσία</t>
        </is>
      </c>
      <c r="W562" s="2" t="inlineStr">
        <is>
          <t>3</t>
        </is>
      </c>
      <c r="X562" s="2" t="inlineStr">
        <is>
          <t/>
        </is>
      </c>
      <c r="Y562" t="inlineStr">
        <is>
          <t>υπηρεσία που παρέχεται μέσω του διαδικτύου ή ενός ηλεκτρονικού δικτύου και της οποίας η παροχή, λόγω της φύσης της, είναι ουσιαστικά αυτοματοποιημένη και απαιτεί ελάχιστη ανθρώπινη παρέμβαση, είναι δε αδύνατον να εξασφαλιστεί χωρίς μέσα πληροφορικής</t>
        </is>
      </c>
      <c r="Z562" s="2" t="inlineStr">
        <is>
          <t>digital service</t>
        </is>
      </c>
      <c r="AA562" s="2" t="inlineStr">
        <is>
          <t>3</t>
        </is>
      </c>
      <c r="AB562" s="2" t="inlineStr">
        <is>
          <t/>
        </is>
      </c>
      <c r="AC562" t="inlineStr">
        <is>
          <t>service which is delivered over the internet or an electronic network and the nature of which renders its supply essentially automated and involving minimal human intervention, and impossible to ensure in the absence of information technology</t>
        </is>
      </c>
      <c r="AD562" s="2" t="inlineStr">
        <is>
          <t>servicio digital</t>
        </is>
      </c>
      <c r="AE562" s="2" t="inlineStr">
        <is>
          <t>3</t>
        </is>
      </c>
      <c r="AF562" s="2" t="inlineStr">
        <is>
          <t/>
        </is>
      </c>
      <c r="AG562" t="inlineStr">
        <is>
          <t>Servicio prestado a través de Internet o de una red electrónica y que, por su naturaleza, está esencialmente automatizado y requiere una intervención humana mínima, y no puede prestarse sin tecnología de la información.</t>
        </is>
      </c>
      <c r="AH562" s="2" t="inlineStr">
        <is>
          <t>digiteenus|
digitaalne teenus</t>
        </is>
      </c>
      <c r="AI562" s="2" t="inlineStr">
        <is>
          <t>3|
3</t>
        </is>
      </c>
      <c r="AJ562" s="2" t="inlineStr">
        <is>
          <t xml:space="preserve">|
</t>
        </is>
      </c>
      <c r="AK562" t="inlineStr">
        <is>
          <t>teenus, mida osutatakse interneti või muu arvutivõrgu kaudu ning mida selle olemusest tingituna osutatakse peamiselt automaatselt ja minimaalse inimsekkumisega ning mida infotehnoloogia abita osutada ei saaks</t>
        </is>
      </c>
      <c r="AL562" s="2" t="inlineStr">
        <is>
          <t>digipalvelu|
digitaalinen palvelu</t>
        </is>
      </c>
      <c r="AM562" s="2" t="inlineStr">
        <is>
          <t>2|
3</t>
        </is>
      </c>
      <c r="AN562" s="2" t="inlineStr">
        <is>
          <t xml:space="preserve">|
</t>
        </is>
      </c>
      <c r="AO562" t="inlineStr">
        <is>
          <t>Internetin tai sähköisen verkon välityksellä suoritettavia palveluita, jotka ovat luonteeltaan pääasiassa automatisoituja ja vain vähän ihmisen osallistumista vaativia ja joita ei voida suorittaa ilman tietotekniikkaa.</t>
        </is>
      </c>
      <c r="AP562" s="2" t="inlineStr">
        <is>
          <t>service numérique</t>
        </is>
      </c>
      <c r="AQ562" s="2" t="inlineStr">
        <is>
          <t>3</t>
        </is>
      </c>
      <c r="AR562" s="2" t="inlineStr">
        <is>
          <t/>
        </is>
      </c>
      <c r="AS562" t="inlineStr">
        <is>
          <t>service qui est fourni sur l'internet ou sur un réseau électronique et dont la nature rend la prestation largement automatisée, accompagnée d'une intervention humaine minimale, et impossible à assurer en l'absence de technologie de l'information</t>
        </is>
      </c>
      <c r="AT562" s="2" t="inlineStr">
        <is>
          <t>seirbhís dhigiteach</t>
        </is>
      </c>
      <c r="AU562" s="2" t="inlineStr">
        <is>
          <t>3</t>
        </is>
      </c>
      <c r="AV562" s="2" t="inlineStr">
        <is>
          <t/>
        </is>
      </c>
      <c r="AW562" t="inlineStr">
        <is>
          <t/>
        </is>
      </c>
      <c r="AX562" s="2" t="inlineStr">
        <is>
          <t>digitalna usluga</t>
        </is>
      </c>
      <c r="AY562" s="2" t="inlineStr">
        <is>
          <t>3</t>
        </is>
      </c>
      <c r="AZ562" s="2" t="inlineStr">
        <is>
          <t/>
        </is>
      </c>
      <c r="BA562" t="inlineStr">
        <is>
          <t>usluga koja se isporučuje internetom ili elektroničkom mrežom i koju je nemoguće pružiti bez informacijske tehnologije. Isporuka je uglavnom automatizirana te se obavlja uz ograničenu ljudsku intervenciju.</t>
        </is>
      </c>
      <c r="BB562" s="2" t="inlineStr">
        <is>
          <t>digitális szolgáltatás</t>
        </is>
      </c>
      <c r="BC562" s="2" t="inlineStr">
        <is>
          <t>3</t>
        </is>
      </c>
      <c r="BD562" s="2" t="inlineStr">
        <is>
          <t/>
        </is>
      </c>
      <c r="BE562" t="inlineStr">
        <is>
          <t>az interneten vagy egy elektronikus hálózaton keresztül megvalósuló olyan szolgáltatás, amelynek nyújtása jellegéből kifolyólag alapvetően automatizált, minimális emberi beavatkozást igényel és információs technológia felhasználása nélkül nem biztosítható</t>
        </is>
      </c>
      <c r="BF562" s="2" t="inlineStr">
        <is>
          <t>servizio digitale</t>
        </is>
      </c>
      <c r="BG562" s="2" t="inlineStr">
        <is>
          <t>3</t>
        </is>
      </c>
      <c r="BH562" s="2" t="inlineStr">
        <is>
          <t/>
        </is>
      </c>
      <c r="BI562" t="inlineStr">
        <is>
          <t>servizio fornito attraverso internet o una rete elettronica, la cui natura rende la prestazione essenzialmente automatizzata e richiede un intervento umano minimo, impossibile da garantire in assenza della tecnologia dell’informazione</t>
        </is>
      </c>
      <c r="BJ562" s="2" t="inlineStr">
        <is>
          <t>skaitmeninė paslauga</t>
        </is>
      </c>
      <c r="BK562" s="2" t="inlineStr">
        <is>
          <t>3</t>
        </is>
      </c>
      <c r="BL562" s="2" t="inlineStr">
        <is>
          <t/>
        </is>
      </c>
      <c r="BM562" t="inlineStr">
        <is>
          <t>internetu arba elektroniniu tinklu teikiama paslauga, kurios teikimas dėl jos pobūdžio yra iš esmės automatizuotas bei reikalauja minimalaus žmogaus įsikišimo ir kurios teikimo neįmanoma užtikrinti be informacinių technologijų</t>
        </is>
      </c>
      <c r="BN562" s="2" t="inlineStr">
        <is>
          <t>digitālais pakalpojums</t>
        </is>
      </c>
      <c r="BO562" s="2" t="inlineStr">
        <is>
          <t>3</t>
        </is>
      </c>
      <c r="BP562" s="2" t="inlineStr">
        <is>
          <t/>
        </is>
      </c>
      <c r="BQ562" t="inlineStr">
        <is>
          <t>pakalpojumi, kas ir sniegti ar interneta vai elektroniskā tīkla palīdzību un kas pēc savas būtības tiek sniegti pārsvarā automātiski un ar minimālu cilvēka iejaukšanos, un ko nav iespējams nodrošināt bez informācijas tehnoloģijām</t>
        </is>
      </c>
      <c r="BR562" s="2" t="inlineStr">
        <is>
          <t>servizz diġitali</t>
        </is>
      </c>
      <c r="BS562" s="2" t="inlineStr">
        <is>
          <t>3</t>
        </is>
      </c>
      <c r="BT562" s="2" t="inlineStr">
        <is>
          <t/>
        </is>
      </c>
      <c r="BU562" t="inlineStr">
        <is>
          <t>servizz ipprovdut permezz tal-internet jew permezz ta’ network elettroniku u li n-natura tiegħu twassal biex il-provvista tas-servizz tkun essenzjalment awtomatizzata u tkun tinvolvi intervent uman minimu</t>
        </is>
      </c>
      <c r="BV562" s="2" t="inlineStr">
        <is>
          <t>digitale dienst</t>
        </is>
      </c>
      <c r="BW562" s="2" t="inlineStr">
        <is>
          <t>3</t>
        </is>
      </c>
      <c r="BX562" s="2" t="inlineStr">
        <is>
          <t/>
        </is>
      </c>
      <c r="BY562" t="inlineStr">
        <is>
          <t>dienst die via het internet of een elektronisch netwerk wordt geleverd en waarvan de levering wegens de aard van de dienst grotendeels geautomatiseerd en met minimale menselijke interventie gebeurt, en onmogelijk is zonder de aanwezigheid van informatietechnologie</t>
        </is>
      </c>
      <c r="BZ562" s="2" t="inlineStr">
        <is>
          <t>usługa cyfrowa</t>
        </is>
      </c>
      <c r="CA562" s="2" t="inlineStr">
        <is>
          <t>3</t>
        </is>
      </c>
      <c r="CB562" s="2" t="inlineStr">
        <is>
          <t/>
        </is>
      </c>
      <c r="CC562" t="inlineStr">
        <is>
          <t>&lt;div&gt; 
 &lt;div&gt; 
 &lt;div&gt; 
 &lt;div&gt; 
 &lt;div&gt; 
 &lt;div&gt;
 usługi świadczone za pomocą internetu lub sieci elektronicznej, których świadczenie – ze względu na ich charakter – jest zasadniczo zautomatyzowane i wymaga minimalnego udziału człowieka, a ich wykonywanie bez wykorzystania technologii informacyjnej jest niemożliwe, w tym w szczególności: &lt;/div&gt; 
 &lt;div&gt;
 a) ogólnie dostawy produktów w formie cyfrowej, łącznie z oprogramowaniem, jego modyfikacjami lub nowszymi wersjami; &lt;/div&gt; 
 &lt;div&gt;
 b) usługi umożliwiające lub wspomagające obecność przedsiębiorstw lub osób w sieci elektronicznej, takie jak witryna lub strona internetowa; &lt;/div&gt; 
 &lt;div&gt;
 c) usługi generowane automatycznie przez komputer i przesyłane poprzez internet lub sieć elektroniczną w odpowiedzi na określone dane wprowadzone przez usługobiorcę; &lt;/div&gt; 
 &lt;div&gt;
 d) odpłatne przekazywanie prawa do wystawiania na sprzedaż towarów lub usług za pośrednictwem witryny internetowej działającej jako rynek online, na którym potencjalni kupujący przedstawiają swoje oferty przy wykorzystaniu automatycznych procedur oraz na którym strony są informowane o dokonaniu sprzedaży za pomocą wiadomości e-mail generowanej automatycznie przez komputer; &lt;/div&gt; 
 &lt;div&gt;
 e) pakiety usług internetowych oferujące dostęp do informacji, w których element telekomunikacyjny ma charakter pomocniczy i drugorzędny, innymi słowy pakiety wykraczające poza oferowanie samego dostępu do internetu i obejmujące inne elementy, takie jak strony, które umożliwiają dostęp do aktualnych wiadomości, informacji meteorologicznych lub turystycznych, gier, umożliwiają hosting witryn internetowych, dostęp do grup dyskusyjnych lub innych podobnych elementów&lt;/div&gt;&lt;/div&gt;&lt;/div&gt;&lt;/div&gt;&lt;/div&gt;&lt;/div&gt;</t>
        </is>
      </c>
      <c r="CD562" s="2" t="inlineStr">
        <is>
          <t>serviço digital</t>
        </is>
      </c>
      <c r="CE562" s="2" t="inlineStr">
        <is>
          <t>3</t>
        </is>
      </c>
      <c r="CF562" s="2" t="inlineStr">
        <is>
          <t/>
        </is>
      </c>
      <c r="CG562" t="inlineStr">
        <is>
          <t>Serviço oferecido via Internet ou outra rede eletrónica e cuja prestação é essencialmente automatizada com intervenção humana reduzida ao mínimo, não podendo ser assegurado na ausência de tecnologia da informação.</t>
        </is>
      </c>
      <c r="CH562" s="2" t="inlineStr">
        <is>
          <t>serviciu digital</t>
        </is>
      </c>
      <c r="CI562" s="2" t="inlineStr">
        <is>
          <t>3</t>
        </is>
      </c>
      <c r="CJ562" s="2" t="inlineStr">
        <is>
          <t/>
        </is>
      </c>
      <c r="CK562" t="inlineStr">
        <is>
          <t>serviciu al societății informaționale, respectiv serviciul furnizat în mod normal contra cost, la distanță, prin mijloace electronice și la solicitarea individuală a destinatarului serviciului</t>
        </is>
      </c>
      <c r="CL562" s="2" t="inlineStr">
        <is>
          <t>digitálna služba</t>
        </is>
      </c>
      <c r="CM562" s="2" t="inlineStr">
        <is>
          <t>3</t>
        </is>
      </c>
      <c r="CN562" s="2" t="inlineStr">
        <is>
          <t/>
        </is>
      </c>
      <c r="CO562" t="inlineStr">
        <is>
          <t>služba poskytovaná cez internet alebo elektronickú sieť, ktorej poskytovanie je z dôvodu jej povahy z veľkej časti automatizované s minimálnym ľudským zásahom, pričom je nemožné ho zabezpečiť bez informačnej technológie</t>
        </is>
      </c>
      <c r="CP562" s="2" t="inlineStr">
        <is>
          <t>digitalna storitev</t>
        </is>
      </c>
      <c r="CQ562" s="2" t="inlineStr">
        <is>
          <t>3</t>
        </is>
      </c>
      <c r="CR562" s="2" t="inlineStr">
        <is>
          <t/>
        </is>
      </c>
      <c r="CS562" t="inlineStr">
        <is>
          <t>storitev, ki se opravlja s pomočjo medmrežja ali elektronskega omrežja in katere lastnosti omogočajo, da se v veliki meri opravlja avtomatizirano in z minimalnim človeškim posredovanjem, ter ki v odsotnosti informacijske tehnologije ne bi mogla obstajati</t>
        </is>
      </c>
      <c r="CT562" s="2" t="inlineStr">
        <is>
          <t>digital tjänst</t>
        </is>
      </c>
      <c r="CU562" s="2" t="inlineStr">
        <is>
          <t>3</t>
        </is>
      </c>
      <c r="CV562" s="2" t="inlineStr">
        <is>
          <t/>
        </is>
      </c>
      <c r="CW562" t="inlineStr">
        <is>
          <t>tjänst som tillhandahålls via internet eller ett elektroniskt nätverk och som till sin natur är sådan att tillhandahållandet huvudsakligen är automatiserat och kräver minimal mänsklig medverkan och som inte kan säkerställas i avsaknad av informationsteknik</t>
        </is>
      </c>
    </row>
    <row r="563">
      <c r="A563" s="1" t="str">
        <f>HYPERLINK("https://iate.europa.eu/entry/result/3592178/all", "3592178")</f>
        <v>3592178</v>
      </c>
      <c r="B563" t="inlineStr">
        <is>
          <t>EDUCATION AND COMMUNICATIONS</t>
        </is>
      </c>
      <c r="C563" t="inlineStr">
        <is>
          <t>EDUCATION AND COMMUNICATIONS|information technology and data processing</t>
        </is>
      </c>
      <c r="D563" t="inlineStr">
        <is>
          <t>yes</t>
        </is>
      </c>
      <c r="E563" t="inlineStr">
        <is>
          <t/>
        </is>
      </c>
      <c r="F563" s="2" t="inlineStr">
        <is>
          <t>център за операции по сигурността|
ЦОС</t>
        </is>
      </c>
      <c r="G563" s="2" t="inlineStr">
        <is>
          <t>3|
3</t>
        </is>
      </c>
      <c r="H563" s="2" t="inlineStr">
        <is>
          <t xml:space="preserve">|
</t>
        </is>
      </c>
      <c r="I563" t="inlineStr">
        <is>
          <t/>
        </is>
      </c>
      <c r="J563" s="2" t="inlineStr">
        <is>
          <t>bezpečnostní operační středisko</t>
        </is>
      </c>
      <c r="K563" s="2" t="inlineStr">
        <is>
          <t>3</t>
        </is>
      </c>
      <c r="L563" s="2" t="inlineStr">
        <is>
          <t/>
        </is>
      </c>
      <c r="M563" t="inlineStr">
        <is>
          <t/>
        </is>
      </c>
      <c r="N563" s="2" t="inlineStr">
        <is>
          <t>sikkerhedsoperationscenter|
SOC</t>
        </is>
      </c>
      <c r="O563" s="2" t="inlineStr">
        <is>
          <t>3|
3</t>
        </is>
      </c>
      <c r="P563" s="2" t="inlineStr">
        <is>
          <t xml:space="preserve">|
</t>
        </is>
      </c>
      <c r="Q563" t="inlineStr">
        <is>
          <t/>
        </is>
      </c>
      <c r="R563" s="2" t="inlineStr">
        <is>
          <t>Sicherheitseinsatzzentrum</t>
        </is>
      </c>
      <c r="S563" s="2" t="inlineStr">
        <is>
          <t>3</t>
        </is>
      </c>
      <c r="T563" s="2" t="inlineStr">
        <is>
          <t/>
        </is>
      </c>
      <c r="U563" t="inlineStr">
        <is>
          <t/>
        </is>
      </c>
      <c r="V563" s="2" t="inlineStr">
        <is>
          <t>κέντρο επιχειρήσεων ασφάλειας</t>
        </is>
      </c>
      <c r="W563" s="2" t="inlineStr">
        <is>
          <t>3</t>
        </is>
      </c>
      <c r="X563" s="2" t="inlineStr">
        <is>
          <t/>
        </is>
      </c>
      <c r="Y563" t="inlineStr">
        <is>
          <t>εγκατάσταση υπεύθυνη για τη συνεχή παρακολούθηση και ανάλυση της κατάστασης ασφάλειας ενός οργανισμού</t>
        </is>
      </c>
      <c r="Z563" s="2" t="inlineStr">
        <is>
          <t>security operations centre</t>
        </is>
      </c>
      <c r="AA563" s="2" t="inlineStr">
        <is>
          <t>3</t>
        </is>
      </c>
      <c r="AB563" s="2" t="inlineStr">
        <is>
          <t/>
        </is>
      </c>
      <c r="AC563" t="inlineStr">
        <is>
          <t>facility responsible for ongoing monitoring and analysis of an organisation’s security posture</t>
        </is>
      </c>
      <c r="AD563" s="2" t="inlineStr">
        <is>
          <t>centro de operaciones de seguridad</t>
        </is>
      </c>
      <c r="AE563" s="2" t="inlineStr">
        <is>
          <t>3</t>
        </is>
      </c>
      <c r="AF563" s="2" t="inlineStr">
        <is>
          <t/>
        </is>
      </c>
      <c r="AG563" t="inlineStr">
        <is>
          <t>Central de seguridad informática que previene, monitorea y controla la seguridad en
las redes y en internet.</t>
        </is>
      </c>
      <c r="AH563" s="2" t="inlineStr">
        <is>
          <t>turbekeskus|
infoturbekeskus</t>
        </is>
      </c>
      <c r="AI563" s="2" t="inlineStr">
        <is>
          <t>2|
3</t>
        </is>
      </c>
      <c r="AJ563" s="2" t="inlineStr">
        <is>
          <t xml:space="preserve">|
</t>
        </is>
      </c>
      <c r="AK563" t="inlineStr">
        <is>
          <t>organisatsiooni(de) spetsialiseeritud üksus IT-objektide seireks, analüüsiks ja kaitseks</t>
        </is>
      </c>
      <c r="AL563" s="2" t="inlineStr">
        <is>
          <t>turvaoperaatiokeskus</t>
        </is>
      </c>
      <c r="AM563" s="2" t="inlineStr">
        <is>
          <t>3</t>
        </is>
      </c>
      <c r="AN563" s="2" t="inlineStr">
        <is>
          <t/>
        </is>
      </c>
      <c r="AO563" t="inlineStr">
        <is>
          <t>toiminto, joka vastaa organisaation turvallisuustason jatkuvasta valvonnasta ja analyysista</t>
        </is>
      </c>
      <c r="AP563" s="2" t="inlineStr">
        <is>
          <t>centre d’opérations de sécurité</t>
        </is>
      </c>
      <c r="AQ563" s="2" t="inlineStr">
        <is>
          <t>3</t>
        </is>
      </c>
      <c r="AR563" s="2" t="inlineStr">
        <is>
          <t/>
        </is>
      </c>
      <c r="AS563" t="inlineStr">
        <is>
          <t/>
        </is>
      </c>
      <c r="AT563" s="2" t="inlineStr">
        <is>
          <t>lárionad oibríochtaí slándála</t>
        </is>
      </c>
      <c r="AU563" s="2" t="inlineStr">
        <is>
          <t>3</t>
        </is>
      </c>
      <c r="AV563" s="2" t="inlineStr">
        <is>
          <t/>
        </is>
      </c>
      <c r="AW563" t="inlineStr">
        <is>
          <t/>
        </is>
      </c>
      <c r="AX563" s="2" t="inlineStr">
        <is>
          <t>centar za sigurnosne operacije</t>
        </is>
      </c>
      <c r="AY563" s="2" t="inlineStr">
        <is>
          <t>3</t>
        </is>
      </c>
      <c r="AZ563" s="2" t="inlineStr">
        <is>
          <t/>
        </is>
      </c>
      <c r="BA563" t="inlineStr">
        <is>
          <t/>
        </is>
      </c>
      <c r="BB563" s="2" t="inlineStr">
        <is>
          <t>SOC|
biztonsági műveleti központ</t>
        </is>
      </c>
      <c r="BC563" s="2" t="inlineStr">
        <is>
          <t>3|
3</t>
        </is>
      </c>
      <c r="BD563" s="2" t="inlineStr">
        <is>
          <t xml:space="preserve">|
</t>
        </is>
      </c>
      <c r="BE563" t="inlineStr">
        <is>
          <t>a kiberbiztonsági szempontból gyanús események megfigyelésével és elemzésével foglalkozó központ, amely a kibertámadások elhárítására szolgál egy szervezeten belül</t>
        </is>
      </c>
      <c r="BF563" s="2" t="inlineStr">
        <is>
          <t>centro operativo di sicurezza</t>
        </is>
      </c>
      <c r="BG563" s="2" t="inlineStr">
        <is>
          <t>3</t>
        </is>
      </c>
      <c r="BH563" s="2" t="inlineStr">
        <is>
          <t/>
        </is>
      </c>
      <c r="BI563" t="inlineStr">
        <is>
          <t>struttura che
ospita un team di sicurezza delle informazioni incaricato di monitorare e
analizzare costantemente la posizione di sicurezza di un’organizzazione al fine
di rilevare, analizzare e rispondere agli incidenti di cibersicurezza
utilizzando una combinazione di soluzioni tecnologiche e un insieme di processi
forte</t>
        </is>
      </c>
      <c r="BJ563" s="2" t="inlineStr">
        <is>
          <t>SOC|
saugumo operacijų centras</t>
        </is>
      </c>
      <c r="BK563" s="2" t="inlineStr">
        <is>
          <t>3|
3</t>
        </is>
      </c>
      <c r="BL563" s="2" t="inlineStr">
        <is>
          <t xml:space="preserve">|
</t>
        </is>
      </c>
      <c r="BM563" t="inlineStr">
        <is>
          <t>centras, kurio pagrindinė funkcija – stebėti, aptikti, vertinti, analizuoti kibernetinių atakų grėsmes bei padėti šalinti incidentus, taip prisidedant prie aukšto atsparumo kibernetinėms grėsmėms užtikrinimo</t>
        </is>
      </c>
      <c r="BN563" s="2" t="inlineStr">
        <is>
          <t>drošības operāciju centrs</t>
        </is>
      </c>
      <c r="BO563" s="2" t="inlineStr">
        <is>
          <t>2</t>
        </is>
      </c>
      <c r="BP563" s="2" t="inlineStr">
        <is>
          <t/>
        </is>
      </c>
      <c r="BQ563" t="inlineStr">
        <is>
          <t/>
        </is>
      </c>
      <c r="BR563" s="2" t="inlineStr">
        <is>
          <t>ċentru tal-operazzjonijiet tas-sigurtà</t>
        </is>
      </c>
      <c r="BS563" s="2" t="inlineStr">
        <is>
          <t>3</t>
        </is>
      </c>
      <c r="BT563" s="2" t="inlineStr">
        <is>
          <t/>
        </is>
      </c>
      <c r="BU563" t="inlineStr">
        <is>
          <t>faċilità responsabbli għall-monitoraġġ u għall-analiżi li jkunu għaddejjin f'organizzazzjoni b'rabta ma' dak kollu li għandu x'jasqam mal-istatus tas-sigurtà tagħha</t>
        </is>
      </c>
      <c r="BV563" s="2" t="inlineStr">
        <is>
          <t>centrum voor beveiligingsoperaties|
operationeel beveiligingscentrum</t>
        </is>
      </c>
      <c r="BW563" s="2" t="inlineStr">
        <is>
          <t>2|
3</t>
        </is>
      </c>
      <c r="BX563" s="2" t="inlineStr">
        <is>
          <t xml:space="preserve">|
</t>
        </is>
      </c>
      <c r="BY563" t="inlineStr">
        <is>
          <t>&lt;div&gt;plek van waaruit de beveilingssystemen van een organisatie worden gemonitord en de
 respons op beveiligingsinbreuken wordt gecoördineerd&lt;/div&gt;</t>
        </is>
      </c>
      <c r="BZ563" s="2" t="inlineStr">
        <is>
          <t>centrum monitorowania bezpieczeństwa|
SOC</t>
        </is>
      </c>
      <c r="CA563" s="2" t="inlineStr">
        <is>
          <t>3|
3</t>
        </is>
      </c>
      <c r="CB563" s="2" t="inlineStr">
        <is>
          <t xml:space="preserve">|
</t>
        </is>
      </c>
      <c r="CC563" t="inlineStr">
        <is>
          <t>&lt;div&gt;&lt;div&gt;ośrodek monitorowania sieci łączności, odgrywający kluczową rolę, jeżeli chodzi o gromadzenie plików dzienników oraz wyizolowywanie podejrzanych zdarzeń mających miejsce w ramach tych sieci; jegodziałania opierają się na identyfikacji sygnału i wzorca oraz ekstrakcji wiedzy o zagrożeniach z dużych ilości danych, które wymagają analizy&lt;/div&gt;&lt;/div&gt;</t>
        </is>
      </c>
      <c r="CD563" s="2" t="inlineStr">
        <is>
          <t>centro de operações de segurança</t>
        </is>
      </c>
      <c r="CE563" s="2" t="inlineStr">
        <is>
          <t>3</t>
        </is>
      </c>
      <c r="CF563" s="2" t="inlineStr">
        <is>
          <t/>
        </is>
      </c>
      <c r="CG563" t="inlineStr">
        <is>
          <t>&lt;div&gt;Serviço de uma organização cuja atuação se baseia na prevenção e na capacidade de detetar riscos e ameaças, na redução da duração e do impacto de incidentes de segurança que explorem, neguem, degradem ou indisponibilizem os sistemas necessários às operações normais dos negócios.&lt;/div&gt;</t>
        </is>
      </c>
      <c r="CH563" s="2" t="inlineStr">
        <is>
          <t>centru de operațiuni pentru securitate</t>
        </is>
      </c>
      <c r="CI563" s="2" t="inlineStr">
        <is>
          <t>3</t>
        </is>
      </c>
      <c r="CJ563" s="2" t="inlineStr">
        <is>
          <t/>
        </is>
      </c>
      <c r="CK563" t="inlineStr">
        <is>
          <t/>
        </is>
      </c>
      <c r="CL563" s="2" t="inlineStr">
        <is>
          <t>centrum bezpečnostných operácií</t>
        </is>
      </c>
      <c r="CM563" s="2" t="inlineStr">
        <is>
          <t>3</t>
        </is>
      </c>
      <c r="CN563" s="2" t="inlineStr">
        <is>
          <t/>
        </is>
      </c>
      <c r="CO563" t="inlineStr">
        <is>
          <t/>
        </is>
      </c>
      <c r="CP563" s="2" t="inlineStr">
        <is>
          <t>center za varnostne operacije</t>
        </is>
      </c>
      <c r="CQ563" s="2" t="inlineStr">
        <is>
          <t>3</t>
        </is>
      </c>
      <c r="CR563" s="2" t="inlineStr">
        <is>
          <t/>
        </is>
      </c>
      <c r="CS563" t="inlineStr">
        <is>
          <t/>
        </is>
      </c>
      <c r="CT563" s="2" t="inlineStr">
        <is>
          <t>SOC|
säkerhetscentrum</t>
        </is>
      </c>
      <c r="CU563" s="2" t="inlineStr">
        <is>
          <t>3|
3</t>
        </is>
      </c>
      <c r="CV563" s="2" t="inlineStr">
        <is>
          <t xml:space="preserve">|
</t>
        </is>
      </c>
      <c r="CW563" t="inlineStr">
        <is>
          <t>centraliserad funktion där en organisations säkerhetsärenden hanteras och dess verksamhet och system övervakas ur en säkerhetssynpunkt</t>
        </is>
      </c>
    </row>
    <row r="564">
      <c r="A564" s="1" t="str">
        <f>HYPERLINK("https://iate.europa.eu/entry/result/3591071/all", "3591071")</f>
        <v>3591071</v>
      </c>
      <c r="B564" t="inlineStr">
        <is>
          <t>SOCIAL QUESTIONS</t>
        </is>
      </c>
      <c r="C564" t="inlineStr">
        <is>
          <t>SOCIAL QUESTIONS|health|health policy|e-Health</t>
        </is>
      </c>
      <c r="D564" t="inlineStr">
        <is>
          <t>yes</t>
        </is>
      </c>
      <c r="E564" t="inlineStr">
        <is>
          <t/>
        </is>
      </c>
      <c r="F564" t="inlineStr">
        <is>
          <t/>
        </is>
      </c>
      <c r="G564" t="inlineStr">
        <is>
          <t/>
        </is>
      </c>
      <c r="H564" t="inlineStr">
        <is>
          <t/>
        </is>
      </c>
      <c r="I564" t="inlineStr">
        <is>
          <t/>
        </is>
      </c>
      <c r="J564" s="2" t="inlineStr">
        <is>
          <t>server evropské federační brány|
evropská služba federační brány</t>
        </is>
      </c>
      <c r="K564" s="2" t="inlineStr">
        <is>
          <t>3|
3</t>
        </is>
      </c>
      <c r="L564" s="2" t="inlineStr">
        <is>
          <t xml:space="preserve">|
</t>
        </is>
      </c>
      <c r="M564" t="inlineStr">
        <is>
          <t/>
        </is>
      </c>
      <c r="N564" t="inlineStr">
        <is>
          <t/>
        </is>
      </c>
      <c r="O564" t="inlineStr">
        <is>
          <t/>
        </is>
      </c>
      <c r="P564" t="inlineStr">
        <is>
          <t/>
        </is>
      </c>
      <c r="Q564" t="inlineStr">
        <is>
          <t/>
        </is>
      </c>
      <c r="R564" t="inlineStr">
        <is>
          <t/>
        </is>
      </c>
      <c r="S564" t="inlineStr">
        <is>
          <t/>
        </is>
      </c>
      <c r="T564" t="inlineStr">
        <is>
          <t/>
        </is>
      </c>
      <c r="U564" t="inlineStr">
        <is>
          <t/>
        </is>
      </c>
      <c r="V564" t="inlineStr">
        <is>
          <t/>
        </is>
      </c>
      <c r="W564" t="inlineStr">
        <is>
          <t/>
        </is>
      </c>
      <c r="X564" t="inlineStr">
        <is>
          <t/>
        </is>
      </c>
      <c r="Y564" t="inlineStr">
        <is>
          <t/>
        </is>
      </c>
      <c r="Z564" s="2" t="inlineStr">
        <is>
          <t>European Federation Gateway Service|
European Gateway Service|
European Federated Gateway Server|
EFGS</t>
        </is>
      </c>
      <c r="AA564" s="2" t="inlineStr">
        <is>
          <t>3|
1|
3|
3</t>
        </is>
      </c>
      <c r="AB564" s="2" t="inlineStr">
        <is>
          <t xml:space="preserve">|
|
|
</t>
        </is>
      </c>
      <c r="AC564" t="inlineStr">
        <is>
          <t>gateway service which distributes data between the Member States</t>
        </is>
      </c>
      <c r="AD564" s="2" t="inlineStr">
        <is>
          <t>servicio de pasarela federativa europea|
EFGS|
pasarela europea de interoperabilidad</t>
        </is>
      </c>
      <c r="AE564" s="2" t="inlineStr">
        <is>
          <t>3|
3|
3</t>
        </is>
      </c>
      <c r="AF564" s="2" t="inlineStr">
        <is>
          <t xml:space="preserve">|
|
</t>
        </is>
      </c>
      <c r="AG564" t="inlineStr">
        <is>
          <t>Servicio de pasarela que distribuye datos entre los Estados miembros.</t>
        </is>
      </c>
      <c r="AH564" s="2" t="inlineStr">
        <is>
          <t>Euroopa liidenduslüüsiteenus</t>
        </is>
      </c>
      <c r="AI564" s="2" t="inlineStr">
        <is>
          <t>3</t>
        </is>
      </c>
      <c r="AJ564" s="2" t="inlineStr">
        <is>
          <t/>
        </is>
      </c>
      <c r="AK564" t="inlineStr">
        <is>
          <t>koroonakontaktide jälgimiseks ja hoiatamiseks kasutatavate riiklike mobiilirakenduste ühendamise teenus ELis</t>
        </is>
      </c>
      <c r="AL564" s="2" t="inlineStr">
        <is>
          <t>eurooppalainen federoitu yhdyskäytäväpalvelin|
EU:n yhdyskäytäväpalvelu</t>
        </is>
      </c>
      <c r="AM564" s="2" t="inlineStr">
        <is>
          <t>3|
3</t>
        </is>
      </c>
      <c r="AN564" s="2" t="inlineStr">
        <is>
          <t xml:space="preserve">|
</t>
        </is>
      </c>
      <c r="AO564" t="inlineStr">
        <is>
          <t/>
        </is>
      </c>
      <c r="AP564" t="inlineStr">
        <is>
          <t/>
        </is>
      </c>
      <c r="AQ564" t="inlineStr">
        <is>
          <t/>
        </is>
      </c>
      <c r="AR564" t="inlineStr">
        <is>
          <t/>
        </is>
      </c>
      <c r="AS564" t="inlineStr">
        <is>
          <t/>
        </is>
      </c>
      <c r="AT564" s="2" t="inlineStr">
        <is>
          <t>Seirbhís Tairsí na Cónaidhme Eorpaí|
an tSeirbhís Eorpach Tairsí</t>
        </is>
      </c>
      <c r="AU564" s="2" t="inlineStr">
        <is>
          <t>3|
3</t>
        </is>
      </c>
      <c r="AV564" s="2" t="inlineStr">
        <is>
          <t xml:space="preserve">|
</t>
        </is>
      </c>
      <c r="AW564" t="inlineStr">
        <is>
          <t/>
        </is>
      </c>
      <c r="AX564" t="inlineStr">
        <is>
          <t/>
        </is>
      </c>
      <c r="AY564" t="inlineStr">
        <is>
          <t/>
        </is>
      </c>
      <c r="AZ564" t="inlineStr">
        <is>
          <t/>
        </is>
      </c>
      <c r="BA564" t="inlineStr">
        <is>
          <t/>
        </is>
      </c>
      <c r="BB564" s="2" t="inlineStr">
        <is>
          <t>európai egyesítőportál</t>
        </is>
      </c>
      <c r="BC564" s="2" t="inlineStr">
        <is>
          <t>3</t>
        </is>
      </c>
      <c r="BD564" s="2" t="inlineStr">
        <is>
          <t/>
        </is>
      </c>
      <c r="BE564" t="inlineStr">
        <is>
          <t>a tagállamok közötti Covidos kontaktkövetési és figyelmeztető adatok megosztását lehetővé tevő átjárószolgáltatás</t>
        </is>
      </c>
      <c r="BF564" t="inlineStr">
        <is>
          <t/>
        </is>
      </c>
      <c r="BG564" t="inlineStr">
        <is>
          <t/>
        </is>
      </c>
      <c r="BH564" t="inlineStr">
        <is>
          <t/>
        </is>
      </c>
      <c r="BI564" t="inlineStr">
        <is>
          <t/>
        </is>
      </c>
      <c r="BJ564" s="2" t="inlineStr">
        <is>
          <t>Europos sietinio tinklų sietuvo paslauga</t>
        </is>
      </c>
      <c r="BK564" s="2" t="inlineStr">
        <is>
          <t>3</t>
        </is>
      </c>
      <c r="BL564" s="2" t="inlineStr">
        <is>
          <t/>
        </is>
      </c>
      <c r="BM564" t="inlineStr">
        <is>
          <t/>
        </is>
      </c>
      <c r="BN564" s="2" t="inlineStr">
        <is>
          <t>Eiropas apvienotais vārtejas serveris|
Eiropas apvienotais vārtejas pakalpojums</t>
        </is>
      </c>
      <c r="BO564" s="2" t="inlineStr">
        <is>
          <t>3|
2</t>
        </is>
      </c>
      <c r="BP564" s="2" t="inlineStr">
        <is>
          <t xml:space="preserve">|
</t>
        </is>
      </c>
      <c r="BQ564" t="inlineStr">
        <is>
          <t/>
        </is>
      </c>
      <c r="BR564" s="2" t="inlineStr">
        <is>
          <t>Servizz Ewropew ta' Federation Gateway</t>
        </is>
      </c>
      <c r="BS564" s="2" t="inlineStr">
        <is>
          <t>3</t>
        </is>
      </c>
      <c r="BT564" s="2" t="inlineStr">
        <is>
          <t/>
        </is>
      </c>
      <c r="BU564" t="inlineStr">
        <is>
          <t>servizz ta' gateway li jiddistribwixxi d-&lt;i&gt;data &lt;/i&gt;bejn l-Istati Membri</t>
        </is>
      </c>
      <c r="BV564" t="inlineStr">
        <is>
          <t/>
        </is>
      </c>
      <c r="BW564" t="inlineStr">
        <is>
          <t/>
        </is>
      </c>
      <c r="BX564" t="inlineStr">
        <is>
          <t/>
        </is>
      </c>
      <c r="BY564" t="inlineStr">
        <is>
          <t/>
        </is>
      </c>
      <c r="BZ564" s="2" t="inlineStr">
        <is>
          <t>europejska usługa bramy federacyjnej</t>
        </is>
      </c>
      <c r="CA564" s="2" t="inlineStr">
        <is>
          <t>3</t>
        </is>
      </c>
      <c r="CB564" s="2" t="inlineStr">
        <is>
          <t/>
        </is>
      </c>
      <c r="CC564" t="inlineStr">
        <is>
          <t>rozwiązanie służące łączeniu krajowych aplikacji w całej UE</t>
        </is>
      </c>
      <c r="CD564" s="2" t="inlineStr">
        <is>
          <t>servidor do serviço europeu de interoperabilidade|
serviço europeu de interoperabilidade federativa</t>
        </is>
      </c>
      <c r="CE564" s="2" t="inlineStr">
        <is>
          <t>3|
3</t>
        </is>
      </c>
      <c r="CF564" s="2" t="inlineStr">
        <is>
          <t xml:space="preserve">|
</t>
        </is>
      </c>
      <c r="CG564" t="inlineStr">
        <is>
          <t>Serviço de interoperabilidade que distribui os dados entre os Estados-Membros.</t>
        </is>
      </c>
      <c r="CH564" s="2" t="inlineStr">
        <is>
          <t>EFGS|
serverul european de acces pentru interoperabilitate</t>
        </is>
      </c>
      <c r="CI564" s="2" t="inlineStr">
        <is>
          <t>3|
3</t>
        </is>
      </c>
      <c r="CJ564" s="2" t="inlineStr">
        <is>
          <t xml:space="preserve">|
</t>
        </is>
      </c>
      <c r="CK564" t="inlineStr">
        <is>
          <t/>
        </is>
      </c>
      <c r="CL564" t="inlineStr">
        <is>
          <t/>
        </is>
      </c>
      <c r="CM564" t="inlineStr">
        <is>
          <t/>
        </is>
      </c>
      <c r="CN564" t="inlineStr">
        <is>
          <t/>
        </is>
      </c>
      <c r="CO564" t="inlineStr">
        <is>
          <t/>
        </is>
      </c>
      <c r="CP564" s="2" t="inlineStr">
        <is>
          <t>evropska služba združevalnega prehoda</t>
        </is>
      </c>
      <c r="CQ564" s="2" t="inlineStr">
        <is>
          <t>3</t>
        </is>
      </c>
      <c r="CR564" s="2" t="inlineStr">
        <is>
          <t/>
        </is>
      </c>
      <c r="CS564" t="inlineStr">
        <is>
          <t/>
        </is>
      </c>
      <c r="CT564" s="2" t="inlineStr">
        <is>
          <t>europeisk samordnad nätslusstjänst</t>
        </is>
      </c>
      <c r="CU564" s="2" t="inlineStr">
        <is>
          <t>2</t>
        </is>
      </c>
      <c r="CV564" s="2" t="inlineStr">
        <is>
          <t/>
        </is>
      </c>
      <c r="CW564" t="inlineStr">
        <is>
          <t/>
        </is>
      </c>
    </row>
    <row r="565">
      <c r="A565" s="1" t="str">
        <f>HYPERLINK("https://iate.europa.eu/entry/result/3590479/all", "3590479")</f>
        <v>3590479</v>
      </c>
      <c r="B565" t="inlineStr">
        <is>
          <t>INTERNATIONAL RELATIONS;EUROPEAN UNION</t>
        </is>
      </c>
      <c r="C565" t="inlineStr">
        <is>
          <t>INTERNATIONAL RELATIONS|international balance|international security;EUROPEAN UNION|European construction</t>
        </is>
      </c>
      <c r="D565" t="inlineStr">
        <is>
          <t>yes</t>
        </is>
      </c>
      <c r="E565" t="inlineStr">
        <is>
          <t/>
        </is>
      </c>
      <c r="F565" s="2" t="inlineStr">
        <is>
          <t>Стратегия на ЕС за Съюза на сигурност</t>
        </is>
      </c>
      <c r="G565" s="2" t="inlineStr">
        <is>
          <t>3</t>
        </is>
      </c>
      <c r="H565" s="2" t="inlineStr">
        <is>
          <t/>
        </is>
      </c>
      <c r="I565" t="inlineStr">
        <is>
          <t/>
        </is>
      </c>
      <c r="J565" s="2" t="inlineStr">
        <is>
          <t>strategie bezpečnostní unie EU|
strategie bezpečnostní unie</t>
        </is>
      </c>
      <c r="K565" s="2" t="inlineStr">
        <is>
          <t>3|
3</t>
        </is>
      </c>
      <c r="L565" s="2" t="inlineStr">
        <is>
          <t xml:space="preserve">|
</t>
        </is>
      </c>
      <c r="M565" t="inlineStr">
        <is>
          <t>strategie na období 2020–2024 vytyčující oblasti, v nichž může EU pomoci členským státům zlepšit bezpečnost</t>
        </is>
      </c>
      <c r="N565" s="2" t="inlineStr">
        <is>
          <t>strategi for EU's sikkerhedsunion|
strategi for sikkerhedsunionen</t>
        </is>
      </c>
      <c r="O565" s="2" t="inlineStr">
        <is>
          <t>3|
3</t>
        </is>
      </c>
      <c r="P565" s="2" t="inlineStr">
        <is>
          <t xml:space="preserve">|
</t>
        </is>
      </c>
      <c r="Q565" t="inlineStr">
        <is>
          <t>strategi, hvori de områder, hvor EU kan hjælpe de nationale regeringer med at forbedre sikkerheden, fastlægges</t>
        </is>
      </c>
      <c r="R565" s="2" t="inlineStr">
        <is>
          <t>EU-Strategie für eine Sicherheitsunion|
Strategie für eine Sicherheitsunion</t>
        </is>
      </c>
      <c r="S565" s="2" t="inlineStr">
        <is>
          <t>3|
3</t>
        </is>
      </c>
      <c r="T565" s="2" t="inlineStr">
        <is>
          <t xml:space="preserve">|
</t>
        </is>
      </c>
      <c r="U565" t="inlineStr">
        <is>
          <t/>
        </is>
      </c>
      <c r="V565" s="2" t="inlineStr">
        <is>
          <t>στρατηγική της ΕΕ για την Ένωση Ασφάλειας</t>
        </is>
      </c>
      <c r="W565" s="2" t="inlineStr">
        <is>
          <t>3</t>
        </is>
      </c>
      <c r="X565" s="2" t="inlineStr">
        <is>
          <t/>
        </is>
      </c>
      <c r="Y565" t="inlineStr">
        <is>
          <t>πρωτοβουλία που θα καθορίζει τομείς στους οποίους η ΕΕ μπορεί να βοηθήσει τις εθνικές κυβερνήσεις να βελτιώσουν την ασφάλεια</t>
        </is>
      </c>
      <c r="Z565" s="2" t="inlineStr">
        <is>
          <t>EU security union strategy (2020-24)|
EU’s Security Union Strategy for 2020-2025|
EU’s Security Union Strategy|
Security Union Strategy|
EU Security Union Strategy</t>
        </is>
      </c>
      <c r="AA565" s="2" t="inlineStr">
        <is>
          <t>1|
1|
1|
3|
3</t>
        </is>
      </c>
      <c r="AB565" s="2" t="inlineStr">
        <is>
          <t xml:space="preserve">|
|
|
|
</t>
        </is>
      </c>
      <c r="AC565" t="inlineStr">
        <is>
          <t>strategy setting out areas where the EU can help national governments improve security</t>
        </is>
      </c>
      <c r="AD565" s="2" t="inlineStr">
        <is>
          <t>Estrategia para una Unión de la Seguridad|
Estrategia de la UE para una Unión de la Seguridad</t>
        </is>
      </c>
      <c r="AE565" s="2" t="inlineStr">
        <is>
          <t>3|
3</t>
        </is>
      </c>
      <c r="AF565" s="2" t="inlineStr">
        <is>
          <t xml:space="preserve">|
</t>
        </is>
      </c>
      <c r="AG565" t="inlineStr">
        <is>
          <t>&lt;div&gt;Estrategia basada en la premisa de que todos los sectores de la sociedad deben asumir sus responsabilidades para aumentar la seguridad de nuestras sociedades, que reúne toda la gama de necesidades en materia de seguridad y se centra en los ámbitos más críticos para la seguridad de la UE de cara a los próximos años.&lt;/div&gt;</t>
        </is>
      </c>
      <c r="AH565" s="2" t="inlineStr">
        <is>
          <t>ELi julgeolekuliidu strateegia</t>
        </is>
      </c>
      <c r="AI565" s="2" t="inlineStr">
        <is>
          <t>3</t>
        </is>
      </c>
      <c r="AJ565" s="2" t="inlineStr">
        <is>
          <t/>
        </is>
      </c>
      <c r="AK565" t="inlineStr">
        <is>
          <t>algatus, milles määratletakse valdkonnad, milles EL saab aidata liikmesriikidel parandada turvalisust</t>
        </is>
      </c>
      <c r="AL565" s="2" t="inlineStr">
        <is>
          <t>EU:n turvallisuusunionistrategia</t>
        </is>
      </c>
      <c r="AM565" s="2" t="inlineStr">
        <is>
          <t>3</t>
        </is>
      </c>
      <c r="AN565" s="2" t="inlineStr">
        <is>
          <t/>
        </is>
      </c>
      <c r="AO565" t="inlineStr">
        <is>
          <t>aloite, jossa määritetään alat, joilla EU voi auttaa jäsenmaita parantamaan turvallisuutta</t>
        </is>
      </c>
      <c r="AP565" s="2" t="inlineStr">
        <is>
          <t>stratégie pour l'union de la sécurité|
stratégie de l’UE pour l’union de la sécurité|
stratégie de l’UE sur l’union de la sécurité</t>
        </is>
      </c>
      <c r="AQ565" s="2" t="inlineStr">
        <is>
          <t>3|
3|
3</t>
        </is>
      </c>
      <c r="AR565" s="2" t="inlineStr">
        <is>
          <t xml:space="preserve">|
preferred|
</t>
        </is>
      </c>
      <c r="AS565" t="inlineStr">
        <is>
          <t>stratégie qui vise à protéger les citoyens de l’UE et à promouvoir le mode de vie européen</t>
        </is>
      </c>
      <c r="AT565" s="2" t="inlineStr">
        <is>
          <t>Straitéis an Aontais Eorpaigh um an Aontas Slándála|
Straitéis an Aontais um an Aontas Slándála</t>
        </is>
      </c>
      <c r="AU565" s="2" t="inlineStr">
        <is>
          <t>3|
3</t>
        </is>
      </c>
      <c r="AV565" s="2" t="inlineStr">
        <is>
          <t xml:space="preserve">|
</t>
        </is>
      </c>
      <c r="AW565" t="inlineStr">
        <is>
          <t/>
        </is>
      </c>
      <c r="AX565" s="2" t="inlineStr">
        <is>
          <t>strategija za sigurnosnu uniju|
strategija EU-a za sigurnosnu uniju</t>
        </is>
      </c>
      <c r="AY565" s="2" t="inlineStr">
        <is>
          <t>3|
3</t>
        </is>
      </c>
      <c r="AZ565" s="2" t="inlineStr">
        <is>
          <t xml:space="preserve">|
</t>
        </is>
      </c>
      <c r="BA565" t="inlineStr">
        <is>
          <t/>
        </is>
      </c>
      <c r="BB565" s="2" t="inlineStr">
        <is>
          <t>a biztonsági unióra vonatkozó stratégia|
a biztonsági unióra vonatkozó uniós stratégia</t>
        </is>
      </c>
      <c r="BC565" s="2" t="inlineStr">
        <is>
          <t>3|
3</t>
        </is>
      </c>
      <c r="BD565" s="2" t="inlineStr">
        <is>
          <t xml:space="preserve">|
</t>
        </is>
      </c>
      <c r="BE565" t="inlineStr">
        <is>
          <t>azon biztonsági elemekre vonatkozó stratégia, amelyeknél az EU képes a nemzeti kormányokat segíteni</t>
        </is>
      </c>
      <c r="BF565" s="2" t="inlineStr">
        <is>
          <t>strategia dell’UE per l'Unione della sicurezza</t>
        </is>
      </c>
      <c r="BG565" s="2" t="inlineStr">
        <is>
          <t>3</t>
        </is>
      </c>
      <c r="BH565" s="2" t="inlineStr">
        <is>
          <t/>
        </is>
      </c>
      <c r="BI565" t="inlineStr">
        <is>
          <t>iniziativa che definirà gli ambiti in cui l'UE può aiutare i governi nazionali nel miglioramento dei livelli di sicurezza</t>
        </is>
      </c>
      <c r="BJ565" s="2" t="inlineStr">
        <is>
          <t>ES saugumo sąjungos strategija|
Saugumo sąjungos strategija</t>
        </is>
      </c>
      <c r="BK565" s="2" t="inlineStr">
        <is>
          <t>3|
3</t>
        </is>
      </c>
      <c r="BL565" s="2" t="inlineStr">
        <is>
          <t xml:space="preserve">|
</t>
        </is>
      </c>
      <c r="BM565" t="inlineStr">
        <is>
          <t>ES pajėgumų ir gebėjimų užtikrinti ateities iššūkiams atsparią saugumo aplinką stiprinimo strategija</t>
        </is>
      </c>
      <c r="BN565" s="2" t="inlineStr">
        <is>
          <t>Drošības savienības stratēģija|
ES Drošības savienības stratēģija</t>
        </is>
      </c>
      <c r="BO565" s="2" t="inlineStr">
        <is>
          <t>3|
3</t>
        </is>
      </c>
      <c r="BP565" s="2" t="inlineStr">
        <is>
          <t xml:space="preserve">|
</t>
        </is>
      </c>
      <c r="BQ565" t="inlineStr">
        <is>
          <t>stratēģija, ar kuru ir noteiktas jomas, kurās ES var palīdzēt valstu valdībām uzlabot drošību</t>
        </is>
      </c>
      <c r="BR565" s="2" t="inlineStr">
        <is>
          <t>Strateġija dwar l-Unjoni tas-Sigurtà|
Strateġija tal-UE dwar l-Unjoni tas-Sigurtà</t>
        </is>
      </c>
      <c r="BS565" s="2" t="inlineStr">
        <is>
          <t>3|
3</t>
        </is>
      </c>
      <c r="BT565" s="2" t="inlineStr">
        <is>
          <t xml:space="preserve">|
</t>
        </is>
      </c>
      <c r="BU565" t="inlineStr">
        <is>
          <t>strateġija li tistabbilixxi l-oqsma fejn l-UE tista' tgħin lill-gvernijiet nazzjonali jtejbu s-sigurtà</t>
        </is>
      </c>
      <c r="BV565" s="2" t="inlineStr">
        <is>
          <t>EU-strategie voor de veiligheidsunie</t>
        </is>
      </c>
      <c r="BW565" s="2" t="inlineStr">
        <is>
          <t>3</t>
        </is>
      </c>
      <c r="BX565" s="2" t="inlineStr">
        <is>
          <t/>
        </is>
      </c>
      <c r="BY565" t="inlineStr">
        <is>
          <t>strategie
 om te bepalen op welke gebieden de Unie een toegevoegde waarde kan bieden om
 de lidstaten te ondersteunen bij het waarborgen van de veiligheid</t>
        </is>
      </c>
      <c r="BZ565" s="2" t="inlineStr">
        <is>
          <t>strategia UE w zakresie unii bezpieczeństwa|
strategia w zakresie unii bezpieczeństwa</t>
        </is>
      </c>
      <c r="CA565" s="2" t="inlineStr">
        <is>
          <t>3|
3</t>
        </is>
      </c>
      <c r="CB565" s="2" t="inlineStr">
        <is>
          <t xml:space="preserve">|
</t>
        </is>
      </c>
      <c r="CC565" t="inlineStr">
        <is>
          <t/>
        </is>
      </c>
      <c r="CD565" s="2" t="inlineStr">
        <is>
          <t>Estratégia para a União da Segurança</t>
        </is>
      </c>
      <c r="CE565" s="2" t="inlineStr">
        <is>
          <t>3</t>
        </is>
      </c>
      <c r="CF565" s="2" t="inlineStr">
        <is>
          <t/>
        </is>
      </c>
      <c r="CG565" t="inlineStr">
        <is>
          <t>Estratégia que definirá os domínios em que a UE pode ajudar os governos nacionais a melhorar a segurança.</t>
        </is>
      </c>
      <c r="CH565" s="2" t="inlineStr">
        <is>
          <t>Strategia UE privind o uniune a securității</t>
        </is>
      </c>
      <c r="CI565" s="2" t="inlineStr">
        <is>
          <t>3</t>
        </is>
      </c>
      <c r="CJ565" s="2" t="inlineStr">
        <is>
          <t/>
        </is>
      </c>
      <c r="CK565" t="inlineStr">
        <is>
          <t/>
        </is>
      </c>
      <c r="CL565" s="2" t="inlineStr">
        <is>
          <t>Stratégia EÚ pre bezpečnostnú úniu</t>
        </is>
      </c>
      <c r="CM565" s="2" t="inlineStr">
        <is>
          <t>3</t>
        </is>
      </c>
      <c r="CN565" s="2" t="inlineStr">
        <is>
          <t/>
        </is>
      </c>
      <c r="CO565" t="inlineStr">
        <is>
          <t>stratégia, v ktorej sa stanovujú oblasti, v ktorých môže EÚ pomôcť vládam členských štátov zlepšiť bezpečnosť</t>
        </is>
      </c>
      <c r="CP565" s="2" t="inlineStr">
        <is>
          <t>strategija EU za varnostno unijo</t>
        </is>
      </c>
      <c r="CQ565" s="2" t="inlineStr">
        <is>
          <t>3</t>
        </is>
      </c>
      <c r="CR565" s="2" t="inlineStr">
        <is>
          <t/>
        </is>
      </c>
      <c r="CS565" t="inlineStr">
        <is>
          <t/>
        </is>
      </c>
      <c r="CT565" s="2" t="inlineStr">
        <is>
          <t>EU:s strategi för en säkerhetsunion|
strategi för EU:s säkerhetsunion</t>
        </is>
      </c>
      <c r="CU565" s="2" t="inlineStr">
        <is>
          <t>3|
3</t>
        </is>
      </c>
      <c r="CV565" s="2" t="inlineStr">
        <is>
          <t xml:space="preserve">|
</t>
        </is>
      </c>
      <c r="CW565" t="inlineStr">
        <is>
          <t>strategi för att att ringa in de områden där EU kan
hjälpa nationella myndigheter att förbättra säkerheten</t>
        </is>
      </c>
    </row>
    <row r="566">
      <c r="A566" s="1" t="str">
        <f>HYPERLINK("https://iate.europa.eu/entry/result/3569569/all", "3569569")</f>
        <v>3569569</v>
      </c>
      <c r="B566" t="inlineStr">
        <is>
          <t>TRADE</t>
        </is>
      </c>
      <c r="C566" t="inlineStr">
        <is>
          <t>TRADE|marketing|commercial transaction</t>
        </is>
      </c>
      <c r="D566" t="inlineStr">
        <is>
          <t>yes</t>
        </is>
      </c>
      <c r="E566" t="inlineStr">
        <is>
          <t/>
        </is>
      </c>
      <c r="F566" s="2" t="inlineStr">
        <is>
          <t>разпространение чрез универсален канал за продажби</t>
        </is>
      </c>
      <c r="G566" s="2" t="inlineStr">
        <is>
          <t>2</t>
        </is>
      </c>
      <c r="H566" s="2" t="inlineStr">
        <is>
          <t/>
        </is>
      </c>
      <c r="I566" t="inlineStr">
        <is>
          <t/>
        </is>
      </c>
      <c r="J566" s="2" t="inlineStr">
        <is>
          <t>distribuce všemi kanály</t>
        </is>
      </c>
      <c r="K566" s="2" t="inlineStr">
        <is>
          <t>3</t>
        </is>
      </c>
      <c r="L566" s="2" t="inlineStr">
        <is>
          <t/>
        </is>
      </c>
      <c r="M566" t="inlineStr">
        <is>
          <t>prodej prostřednictvím různých kanálů současně, tedy přímo v prodejně, &lt;i&gt;online&lt;/i&gt; [ &lt;a href="/entry/result/319065/all" id="ENTRY_TO_ENTRY_CONVERTER" target="_blank"&gt;IATE:319065&lt;/a&gt; ] nebo jinak &lt;i&gt;na dálku&lt;/i&gt; [ &lt;a href="/entry/result/1708806/all" id="ENTRY_TO_ENTRY_CONVERTER" target="_blank"&gt;IATE:1708806&lt;/a&gt; ]</t>
        </is>
      </c>
      <c r="N566" s="2" t="inlineStr">
        <is>
          <t>distribution via flere kanaler</t>
        </is>
      </c>
      <c r="O566" s="2" t="inlineStr">
        <is>
          <t>3</t>
        </is>
      </c>
      <c r="P566" s="2" t="inlineStr">
        <is>
          <t/>
        </is>
      </c>
      <c r="Q566" t="inlineStr">
        <is>
          <t>samtidigt salg gennem flere kanaler som f.eks. direkte salg i en butik, online eller andet fjernsalg</t>
        </is>
      </c>
      <c r="R566" s="2" t="inlineStr">
        <is>
          <t>Vertrieb, bei dem alle Kanäle genutzt werden</t>
        </is>
      </c>
      <c r="S566" s="2" t="inlineStr">
        <is>
          <t>3</t>
        </is>
      </c>
      <c r="T566" s="2" t="inlineStr">
        <is>
          <t/>
        </is>
      </c>
      <c r="U566" t="inlineStr">
        <is>
          <t>Vertrieb, bei dem der Verkauf gleichzeitig über verschiedene Wege erfolgt - z. B. direkt in einem Laden, Online oder auf anderen Fernabsatzwegen</t>
        </is>
      </c>
      <c r="V566" s="2" t="inlineStr">
        <is>
          <t>πανκαναλική διανομή</t>
        </is>
      </c>
      <c r="W566" s="2" t="inlineStr">
        <is>
          <t>3</t>
        </is>
      </c>
      <c r="X566" s="2" t="inlineStr">
        <is>
          <t/>
        </is>
      </c>
      <c r="Y566" t="inlineStr">
        <is>
          <t/>
        </is>
      </c>
      <c r="Z566" s="2" t="inlineStr">
        <is>
          <t>omni-channel distribution</t>
        </is>
      </c>
      <c r="AA566" s="2" t="inlineStr">
        <is>
          <t>3</t>
        </is>
      </c>
      <c r="AB566" s="2" t="inlineStr">
        <is>
          <t/>
        </is>
      </c>
      <c r="AC566" t="inlineStr">
        <is>
          <t>provision of goods to customers simultaneously via multiple channels, such as directly in a shop, online or otherwise at a distance</t>
        </is>
      </c>
      <c r="AD566" s="2" t="inlineStr">
        <is>
          <t>distribución multicanal|
distribución omnicanal</t>
        </is>
      </c>
      <c r="AE566" s="2" t="inlineStr">
        <is>
          <t>3|
3</t>
        </is>
      </c>
      <c r="AF566" s="2" t="inlineStr">
        <is>
          <t xml:space="preserve">|
</t>
        </is>
      </c>
      <c r="AG566" t="inlineStr">
        <is>
          <t>Distribución simultánea de bienes y servicios a través de múltiples canales, por ejemplo: directamente en una tienda, en línea o mediante otras ventas a distancia [ &lt;a href="/entry/result/3567830/all" id="ENTRY_TO_ENTRY_CONVERTER" target="_blank"&gt;IATE:3567830&lt;/a&gt; ].</t>
        </is>
      </c>
      <c r="AH566" s="2" t="inlineStr">
        <is>
          <t>kõiki müügikanaleid hõlmav turustamine|
eri müügikanaleid kombineeriv turustamine</t>
        </is>
      </c>
      <c r="AI566" s="2" t="inlineStr">
        <is>
          <t>2|
2</t>
        </is>
      </c>
      <c r="AJ566" s="2" t="inlineStr">
        <is>
          <t xml:space="preserve">|
</t>
        </is>
      </c>
      <c r="AK566" t="inlineStr">
        <is>
          <t>kauba müük klientidele samaaegselt mitme eri müügikanali kaudu, nt pood, internet jm</t>
        </is>
      </c>
      <c r="AL566" s="2" t="inlineStr">
        <is>
          <t>ylikanavainen jakelu|
tuotteiden myynti eri jakelukanavia käyttäen|
kaikkikanavainen jakelu</t>
        </is>
      </c>
      <c r="AM566" s="2" t="inlineStr">
        <is>
          <t>2|
3|
2</t>
        </is>
      </c>
      <c r="AN566" s="2" t="inlineStr">
        <is>
          <t xml:space="preserve">|
|
</t>
        </is>
      </c>
      <c r="AO566" t="inlineStr">
        <is>
          <t>tuotteiden myynti suoraan tavallisissa kaupoissa, verkossa tai muulla tavoin etämyyntinä</t>
        </is>
      </c>
      <c r="AP566" s="2" t="inlineStr">
        <is>
          <t>distribution omnicanal</t>
        </is>
      </c>
      <c r="AQ566" s="2" t="inlineStr">
        <is>
          <t>3</t>
        </is>
      </c>
      <c r="AR566" s="2" t="inlineStr">
        <is>
          <t/>
        </is>
      </c>
      <c r="AS566" t="inlineStr">
        <is>
          <t>mode de distribution intégrant plusieurs canaux (magasins physiques, plateforme en ligne, etc.)</t>
        </is>
      </c>
      <c r="AT566" s="2" t="inlineStr">
        <is>
          <t>dáileachán uile-bhealaigh</t>
        </is>
      </c>
      <c r="AU566" s="2" t="inlineStr">
        <is>
          <t>3</t>
        </is>
      </c>
      <c r="AV566" s="2" t="inlineStr">
        <is>
          <t/>
        </is>
      </c>
      <c r="AW566" t="inlineStr">
        <is>
          <t/>
        </is>
      </c>
      <c r="AX566" s="2" t="inlineStr">
        <is>
          <t>distribucija kojom je obuhvaćeno više kanala|
višekanalna distribucija</t>
        </is>
      </c>
      <c r="AY566" s="2" t="inlineStr">
        <is>
          <t>3|
3</t>
        </is>
      </c>
      <c r="AZ566" s="2" t="inlineStr">
        <is>
          <t xml:space="preserve">|
</t>
        </is>
      </c>
      <c r="BA566" t="inlineStr">
        <is>
          <t>istovremena prodaja robe različitim kanalima poput izravne prodaje u trgovinama, prodaje na internetu ili druge prodaje na daljinu</t>
        </is>
      </c>
      <c r="BB566" s="2" t="inlineStr">
        <is>
          <t>omnicsatornás forgalmazás</t>
        </is>
      </c>
      <c r="BC566" s="2" t="inlineStr">
        <is>
          <t>3</t>
        </is>
      </c>
      <c r="BD566" s="2" t="inlineStr">
        <is>
          <t/>
        </is>
      </c>
      <c r="BE566" t="inlineStr">
        <is>
          <t>az alkalmazott csatornák teljes összeolvasztásával megvalósuló forgalmazás</t>
        </is>
      </c>
      <c r="BF566" s="2" t="inlineStr">
        <is>
          <t>distribuzione "omnichannel"</t>
        </is>
      </c>
      <c r="BG566" s="2" t="inlineStr">
        <is>
          <t>3</t>
        </is>
      </c>
      <c r="BH566" s="2" t="inlineStr">
        <is>
          <t/>
        </is>
      </c>
      <c r="BI566" t="inlineStr">
        <is>
          <t>vendita contestuale attraverso molteplici canali, ad esempio direttamente in un negozio, online o con un altro mezzo a distanza</t>
        </is>
      </c>
      <c r="BJ566" s="2" t="inlineStr">
        <is>
          <t>platinimas visais kanalais</t>
        </is>
      </c>
      <c r="BK566" s="2" t="inlineStr">
        <is>
          <t>3</t>
        </is>
      </c>
      <c r="BL566" s="2" t="inlineStr">
        <is>
          <t/>
        </is>
      </c>
      <c r="BM566" t="inlineStr">
        <is>
          <t/>
        </is>
      </c>
      <c r="BN566" s="2" t="inlineStr">
        <is>
          <t>multikanālu izplatīšana</t>
        </is>
      </c>
      <c r="BO566" s="2" t="inlineStr">
        <is>
          <t>2</t>
        </is>
      </c>
      <c r="BP566" s="2" t="inlineStr">
        <is>
          <t/>
        </is>
      </c>
      <c r="BQ566" t="inlineStr">
        <is>
          <t/>
        </is>
      </c>
      <c r="BR566" s="2" t="inlineStr">
        <is>
          <t>distribuzzjoni b'ħafna kanali|
distribuzzjoni omni-channel</t>
        </is>
      </c>
      <c r="BS566" s="2" t="inlineStr">
        <is>
          <t>2|
3</t>
        </is>
      </c>
      <c r="BT566" s="2" t="inlineStr">
        <is>
          <t>|
preferred</t>
        </is>
      </c>
      <c r="BU566" t="inlineStr">
        <is>
          <t>il-forniment ta' prodotti u l-bejgħ tagħhom lill-konsumaturi b'mod simultanju permezz ta' kanali differenti, bħal pereż. direttament f'ħanut, onlajn jew inkella mill-bogħod</t>
        </is>
      </c>
      <c r="BV566" s="2" t="inlineStr">
        <is>
          <t>omni-kanalendistributie|
meer-kanalendistributie|
omni-channel distributie</t>
        </is>
      </c>
      <c r="BW566" s="2" t="inlineStr">
        <is>
          <t>3|
3|
3</t>
        </is>
      </c>
      <c r="BX566" s="2" t="inlineStr">
        <is>
          <t xml:space="preserve">|
|
</t>
        </is>
      </c>
      <c r="BY566" t="inlineStr">
        <is>
          <t>het gelijktijdig brengen van goederen naar de consument via verscheidene kanalen, zoals rechtstreeks in een winkel, online of anderszins op afstand</t>
        </is>
      </c>
      <c r="BZ566" s="2" t="inlineStr">
        <is>
          <t>dystrybucja wszechkanałowa</t>
        </is>
      </c>
      <c r="CA566" s="2" t="inlineStr">
        <is>
          <t>3</t>
        </is>
      </c>
      <c r="CB566" s="2" t="inlineStr">
        <is>
          <t/>
        </is>
      </c>
      <c r="CC566" t="inlineStr">
        <is>
          <t>korzystania z kilku kanałów dystrybucji jednocześnie w celu dotarcia do tego samego rynku docelowego</t>
        </is>
      </c>
      <c r="CD566" s="2" t="inlineStr">
        <is>
          <t>distribuição omnicanal</t>
        </is>
      </c>
      <c r="CE566" s="2" t="inlineStr">
        <is>
          <t>3</t>
        </is>
      </c>
      <c r="CF566" s="2" t="inlineStr">
        <is>
          <t/>
        </is>
      </c>
      <c r="CG566" t="inlineStr">
        <is>
          <t/>
        </is>
      </c>
      <c r="CH566" s="2" t="inlineStr">
        <is>
          <t>distribuție omnicanal</t>
        </is>
      </c>
      <c r="CI566" s="2" t="inlineStr">
        <is>
          <t>3</t>
        </is>
      </c>
      <c r="CJ566" s="2" t="inlineStr">
        <is>
          <t/>
        </is>
      </c>
      <c r="CK566" t="inlineStr">
        <is>
          <t/>
        </is>
      </c>
      <c r="CL566" s="2" t="inlineStr">
        <is>
          <t>distribúcia prostredníctvom viacerých kanálov</t>
        </is>
      </c>
      <c r="CM566" s="2" t="inlineStr">
        <is>
          <t>3</t>
        </is>
      </c>
      <c r="CN566" s="2" t="inlineStr">
        <is>
          <t/>
        </is>
      </c>
      <c r="CO566" t="inlineStr">
        <is>
          <t>sprostredkovanie tovaru zákazníkom prostredníctvom viacerých kanálov naraz, napr. priamo v kamennom obchode, online, na diaľku atď.</t>
        </is>
      </c>
      <c r="CP566" s="2" t="inlineStr">
        <is>
          <t>večkanalna distribucija</t>
        </is>
      </c>
      <c r="CQ566" s="2" t="inlineStr">
        <is>
          <t>3</t>
        </is>
      </c>
      <c r="CR566" s="2" t="inlineStr">
        <is>
          <t/>
        </is>
      </c>
      <c r="CS566" t="inlineStr">
        <is>
          <t/>
        </is>
      </c>
      <c r="CT566" s="2" t="inlineStr">
        <is>
          <t>distribution via många olika kanaler samtidigt</t>
        </is>
      </c>
      <c r="CU566" s="2" t="inlineStr">
        <is>
          <t>3</t>
        </is>
      </c>
      <c r="CV566" s="2" t="inlineStr">
        <is>
          <t/>
        </is>
      </c>
      <c r="CW566" t="inlineStr">
        <is>
          <t>distribution via många olika kanaler samtidigt dvs. försäljning både i butik och online eller på andra sätt på distans</t>
        </is>
      </c>
    </row>
    <row r="567">
      <c r="A567" s="1" t="str">
        <f>HYPERLINK("https://iate.europa.eu/entry/result/3522850/all", "3522850")</f>
        <v>3522850</v>
      </c>
      <c r="B567" t="inlineStr">
        <is>
          <t>EDUCATION AND COMMUNICATIONS;TRADE;EUROPEAN UNION</t>
        </is>
      </c>
      <c r="C567" t="inlineStr">
        <is>
          <t>EDUCATION AND COMMUNICATIONS|information and information processing;EDUCATION AND COMMUNICATIONS|communications;TRADE|international trade|international trade;EUROPEAN UNION|European construction|deepening of the European Union|single market</t>
        </is>
      </c>
      <c r="D567" t="inlineStr">
        <is>
          <t>yes</t>
        </is>
      </c>
      <c r="E567" t="inlineStr">
        <is>
          <t/>
        </is>
      </c>
      <c r="F567" s="2" t="inlineStr">
        <is>
          <t>пазар на цифрово съдържание</t>
        </is>
      </c>
      <c r="G567" s="2" t="inlineStr">
        <is>
          <t>3</t>
        </is>
      </c>
      <c r="H567" s="2" t="inlineStr">
        <is>
          <t/>
        </is>
      </c>
      <c r="I567" t="inlineStr">
        <is>
          <t/>
        </is>
      </c>
      <c r="J567" s="2" t="inlineStr">
        <is>
          <t>jednotný trh s digitálním obsahem|
jednotný digitální trh</t>
        </is>
      </c>
      <c r="K567" s="2" t="inlineStr">
        <is>
          <t>3|
3</t>
        </is>
      </c>
      <c r="L567" s="2" t="inlineStr">
        <is>
          <t xml:space="preserve">|
</t>
        </is>
      </c>
      <c r="M567" t="inlineStr">
        <is>
          <t>Prostor bez vnitřních hranic, v němž je umožněno volné obchodování s digitálním obsahem.</t>
        </is>
      </c>
      <c r="N567" s="2" t="inlineStr">
        <is>
          <t>indre marked for digitalt indhold</t>
        </is>
      </c>
      <c r="O567" s="2" t="inlineStr">
        <is>
          <t>4</t>
        </is>
      </c>
      <c r="P567" s="2" t="inlineStr">
        <is>
          <t/>
        </is>
      </c>
      <c r="Q567" t="inlineStr">
        <is>
          <t>Et marked uden indre grænser, hvor digitalt indhold [ &lt;a href="/entry/result/919395/all" id="ENTRY_TO_ENTRY_CONVERTER" target="_blank"&gt;IATE:919395&lt;/a&gt; ] kan handles frit.</t>
        </is>
      </c>
      <c r="R567" s="2" t="inlineStr">
        <is>
          <t>Binnenmarkt für digitale Inhalte|
Binnenmarkt für Online-Inhalte</t>
        </is>
      </c>
      <c r="S567" s="2" t="inlineStr">
        <is>
          <t>2|
2</t>
        </is>
      </c>
      <c r="T567" s="2" t="inlineStr">
        <is>
          <t xml:space="preserve">|
</t>
        </is>
      </c>
      <c r="U567" t="inlineStr">
        <is>
          <t>Markt ohne Grenzen für EU-Webdienste und den Handel mit digitalen Inhalten &lt;a href="/entry/result/919395/all" id="ENTRY_TO_ENTRY_CONVERTER" target="_blank"&gt;IATE:919395&lt;/a&gt;</t>
        </is>
      </c>
      <c r="V567" s="2" t="inlineStr">
        <is>
          <t>ενιαία αγορά ψηφιακού περιεχομένου</t>
        </is>
      </c>
      <c r="W567" s="2" t="inlineStr">
        <is>
          <t>3</t>
        </is>
      </c>
      <c r="X567" s="2" t="inlineStr">
        <is>
          <t/>
        </is>
      </c>
      <c r="Y567" t="inlineStr">
        <is>
          <t/>
        </is>
      </c>
      <c r="Z567" s="2" t="inlineStr">
        <is>
          <t>digital single market|
single market for digital content</t>
        </is>
      </c>
      <c r="AA567" s="2" t="inlineStr">
        <is>
          <t>1|
3</t>
        </is>
      </c>
      <c r="AB567" s="2" t="inlineStr">
        <is>
          <t xml:space="preserve">|
</t>
        </is>
      </c>
      <c r="AC567" t="inlineStr">
        <is>
          <t>area without internal frontiers in which digital content [ &lt;a href="/entry/result/919395/all" id="ENTRY_TO_ENTRY_CONVERTER" target="_blank"&gt;IATE:919395&lt;/a&gt; ] can be freely traded</t>
        </is>
      </c>
      <c r="AD567" s="2" t="inlineStr">
        <is>
          <t>mercado único de contenidos digitales</t>
        </is>
      </c>
      <c r="AE567" s="2" t="inlineStr">
        <is>
          <t>3</t>
        </is>
      </c>
      <c r="AF567" s="2" t="inlineStr">
        <is>
          <t/>
        </is>
      </c>
      <c r="AG567" t="inlineStr">
        <is>
          <t>Espacio sin fronteras interiores en el que se pueden comercializar libremente contenidos digitales &lt;a href="/entry/result/919395/all" id="ENTRY_TO_ENTRY_CONVERTER" target="_blank"&gt;IATE:919395&lt;/a&gt; .</t>
        </is>
      </c>
      <c r="AH567" s="2" t="inlineStr">
        <is>
          <t>digitaalse infosisu ühtne turg</t>
        </is>
      </c>
      <c r="AI567" s="2" t="inlineStr">
        <is>
          <t>2</t>
        </is>
      </c>
      <c r="AJ567" s="2" t="inlineStr">
        <is>
          <t/>
        </is>
      </c>
      <c r="AK567" t="inlineStr">
        <is>
          <t>üks digitaalse ühtse turu ( &lt;a href="/entry/result/3510729/all" id="ENTRY_TO_ENTRY_CONVERTER" target="_blank"&gt;IATE:3510729&lt;/a&gt; ) komponentidest</t>
        </is>
      </c>
      <c r="AL567" s="2" t="inlineStr">
        <is>
          <t>digitaalisten sisältöjen sisämarkkinat|
verkkopalvelujen ja -sisältöjen yhtenäismarkkinat|
verkkosisältöjen sisämarkkinat|
digitaaliset yhtenäismarkkinat</t>
        </is>
      </c>
      <c r="AM567" s="2" t="inlineStr">
        <is>
          <t>3|
2|
2|
2</t>
        </is>
      </c>
      <c r="AN567" s="2" t="inlineStr">
        <is>
          <t xml:space="preserve">|
|
|
</t>
        </is>
      </c>
      <c r="AO567" t="inlineStr">
        <is>
          <t/>
        </is>
      </c>
      <c r="AP567" s="2" t="inlineStr">
        <is>
          <t>marché unique du numérique|
marché unique des contenus numériques</t>
        </is>
      </c>
      <c r="AQ567" s="2" t="inlineStr">
        <is>
          <t>3|
3</t>
        </is>
      </c>
      <c r="AR567" s="2" t="inlineStr">
        <is>
          <t xml:space="preserve">|
</t>
        </is>
      </c>
      <c r="AS567" t="inlineStr">
        <is>
          <t>espace sans frontières intérieures pour les échanges de contenus numériques</t>
        </is>
      </c>
      <c r="AT567" s="2" t="inlineStr">
        <is>
          <t>margadh aonair le haghaidh ábhar digiteach</t>
        </is>
      </c>
      <c r="AU567" s="2" t="inlineStr">
        <is>
          <t>3</t>
        </is>
      </c>
      <c r="AV567" s="2" t="inlineStr">
        <is>
          <t/>
        </is>
      </c>
      <c r="AW567" t="inlineStr">
        <is>
          <t>limistéar gan teorainneacha inmheánacha inar féidir ábhar digiteach a thrádáil gan bhac.</t>
        </is>
      </c>
      <c r="AX567" s="2" t="inlineStr">
        <is>
          <t>jedinstveno tržište digitalnog sadržaja</t>
        </is>
      </c>
      <c r="AY567" s="2" t="inlineStr">
        <is>
          <t>2</t>
        </is>
      </c>
      <c r="AZ567" s="2" t="inlineStr">
        <is>
          <t/>
        </is>
      </c>
      <c r="BA567" t="inlineStr">
        <is>
          <t>područje bez unutarnjih granica na kojem se slobodno trguje digitalnim sadržajem</t>
        </is>
      </c>
      <c r="BB567" s="2" t="inlineStr">
        <is>
          <t>a digitális tartalmak egységes piaca</t>
        </is>
      </c>
      <c r="BC567" s="2" t="inlineStr">
        <is>
          <t>4</t>
        </is>
      </c>
      <c r="BD567" s="2" t="inlineStr">
        <is>
          <t>preferred</t>
        </is>
      </c>
      <c r="BE567" t="inlineStr">
        <is>
          <t>belső határok nélküli térség, melyben a digitális tartalmak (akár az interneten keresztül, akár fizikai hordozón) szabadon forgalmazhatók</t>
        </is>
      </c>
      <c r="BF567" s="2" t="inlineStr">
        <is>
          <t>mercato unico del digitale</t>
        </is>
      </c>
      <c r="BG567" s="2" t="inlineStr">
        <is>
          <t>3</t>
        </is>
      </c>
      <c r="BH567" s="2" t="inlineStr">
        <is>
          <t/>
        </is>
      </c>
      <c r="BI567" t="inlineStr">
        <is>
          <t>area senza frontiere interne in cui i contenuti digitali [ &lt;a href="/entry/result/919395/all" id="ENTRY_TO_ENTRY_CONVERTER" target="_blank"&gt;IATE:919395&lt;/a&gt; ] possono essere commercializzati liberamente.</t>
        </is>
      </c>
      <c r="BJ567" s="2" t="inlineStr">
        <is>
          <t>bendroji skaitmeninio turinio rinka</t>
        </is>
      </c>
      <c r="BK567" s="2" t="inlineStr">
        <is>
          <t>3</t>
        </is>
      </c>
      <c r="BL567" s="2" t="inlineStr">
        <is>
          <t/>
        </is>
      </c>
      <c r="BM567" t="inlineStr">
        <is>
          <t/>
        </is>
      </c>
      <c r="BN567" s="2" t="inlineStr">
        <is>
          <t>digitālā satura vienotais tirgus</t>
        </is>
      </c>
      <c r="BO567" s="2" t="inlineStr">
        <is>
          <t>2</t>
        </is>
      </c>
      <c r="BP567" s="2" t="inlineStr">
        <is>
          <t/>
        </is>
      </c>
      <c r="BQ567" t="inlineStr">
        <is>
          <t>telpa bez iekšējām robežām, kurā notiek brīva tirdzniecība ar digitāliem materiāliem (digitālo saturu ( skat. &lt;a href="/entry/result/919395/all" id="ENTRY_TO_ENTRY_CONVERTER" target="_blank"&gt;IATE:919395&lt;/a&gt; )</t>
        </is>
      </c>
      <c r="BR567" s="2" t="inlineStr">
        <is>
          <t>suq uniku għall-kontenut diġitali</t>
        </is>
      </c>
      <c r="BS567" s="2" t="inlineStr">
        <is>
          <t>2</t>
        </is>
      </c>
      <c r="BT567" s="2" t="inlineStr">
        <is>
          <t/>
        </is>
      </c>
      <c r="BU567" t="inlineStr">
        <is>
          <t/>
        </is>
      </c>
      <c r="BV567" s="2" t="inlineStr">
        <is>
          <t>eengemaakte markt voor digitale inhoud</t>
        </is>
      </c>
      <c r="BW567" s="2" t="inlineStr">
        <is>
          <t>3</t>
        </is>
      </c>
      <c r="BX567" s="2" t="inlineStr">
        <is>
          <t/>
        </is>
      </c>
      <c r="BY567" t="inlineStr">
        <is>
          <t/>
        </is>
      </c>
      <c r="BZ567" s="2" t="inlineStr">
        <is>
          <t>jednolity rynek treści cyfrowych|
jednolity rynek cyfrowy</t>
        </is>
      </c>
      <c r="CA567" s="2" t="inlineStr">
        <is>
          <t>3|
2</t>
        </is>
      </c>
      <c r="CB567" s="2" t="inlineStr">
        <is>
          <t xml:space="preserve">preferred|
</t>
        </is>
      </c>
      <c r="CC567" t="inlineStr">
        <is>
          <t>obszar bez granic wewnętrznych, w którym możliwy jest swobodny obrót treściami cyfrowymi ( &lt;a href="/entry/result/919395/all" id="ENTRY_TO_ENTRY_CONVERTER" target="_blank"&gt;IATE:919395&lt;/a&gt; )</t>
        </is>
      </c>
      <c r="CD567" s="2" t="inlineStr">
        <is>
          <t>mercado único de conteúdos digitais</t>
        </is>
      </c>
      <c r="CE567" s="2" t="inlineStr">
        <is>
          <t>3</t>
        </is>
      </c>
      <c r="CF567" s="2" t="inlineStr">
        <is>
          <t/>
        </is>
      </c>
      <c r="CG567" t="inlineStr">
        <is>
          <t>Espaço sem fronteiras em que são livremente comercializados conteúdos digitais [&lt;a href="/entry/result/919395/all" id="ENTRY_TO_ENTRY_CONVERTER" target="_blank"&gt;IATE:919395&lt;/a&gt; ].</t>
        </is>
      </c>
      <c r="CH567" s="2" t="inlineStr">
        <is>
          <t>piața unică pentru conținutul digital</t>
        </is>
      </c>
      <c r="CI567" s="2" t="inlineStr">
        <is>
          <t>2</t>
        </is>
      </c>
      <c r="CJ567" s="2" t="inlineStr">
        <is>
          <t/>
        </is>
      </c>
      <c r="CK567" t="inlineStr">
        <is>
          <t>spațiu fără frontiere interne în care conținutul digital [ &lt;a href="/entry/result/919395/all" id="ENTRY_TO_ENTRY_CONVERTER" target="_blank"&gt;IATE:919395&lt;/a&gt; ] poate fi comercializat în mod liber</t>
        </is>
      </c>
      <c r="CL567" s="2" t="inlineStr">
        <is>
          <t>jednotný digitálny trh|
jednotný trh s digitálnym obsahom</t>
        </is>
      </c>
      <c r="CM567" s="2" t="inlineStr">
        <is>
          <t>3|
3</t>
        </is>
      </c>
      <c r="CN567" s="2" t="inlineStr">
        <is>
          <t>|
preferred</t>
        </is>
      </c>
      <c r="CO567" t="inlineStr">
        <is>
          <t>priestor bez vnútorných hraníc, v ktorom sa môže voľne obchodovať s digitálnym obsahom</t>
        </is>
      </c>
      <c r="CP567" s="2" t="inlineStr">
        <is>
          <t>enotni trg digitalnih vsebin</t>
        </is>
      </c>
      <c r="CQ567" s="2" t="inlineStr">
        <is>
          <t>3</t>
        </is>
      </c>
      <c r="CR567" s="2" t="inlineStr">
        <is>
          <t/>
        </is>
      </c>
      <c r="CS567" t="inlineStr">
        <is>
          <t/>
        </is>
      </c>
      <c r="CT567" s="2" t="inlineStr">
        <is>
          <t>inre marknad för digitalt innehåll</t>
        </is>
      </c>
      <c r="CU567" s="2" t="inlineStr">
        <is>
          <t>3</t>
        </is>
      </c>
      <c r="CV567" s="2" t="inlineStr">
        <is>
          <t/>
        </is>
      </c>
      <c r="CW567" t="inlineStr">
        <is>
          <t/>
        </is>
      </c>
    </row>
    <row r="568">
      <c r="A568" s="1" t="str">
        <f>HYPERLINK("https://iate.europa.eu/entry/result/3524078/all", "3524078")</f>
        <v>3524078</v>
      </c>
      <c r="B568" t="inlineStr">
        <is>
          <t>INTERNATIONAL RELATIONS;EDUCATION AND COMMUNICATIONS</t>
        </is>
      </c>
      <c r="C568" t="inlineStr">
        <is>
          <t>INTERNATIONAL RELATIONS|cooperation policy;EDUCATION AND COMMUNICATIONS|communications|communications systems</t>
        </is>
      </c>
      <c r="D568" t="inlineStr">
        <is>
          <t>yes</t>
        </is>
      </c>
      <c r="E568" t="inlineStr">
        <is>
          <t/>
        </is>
      </c>
      <c r="F568" s="2" t="inlineStr">
        <is>
          <t>Група на европейските регулатори на пощенски услуги</t>
        </is>
      </c>
      <c r="G568" s="2" t="inlineStr">
        <is>
          <t>4</t>
        </is>
      </c>
      <c r="H568" s="2" t="inlineStr">
        <is>
          <t/>
        </is>
      </c>
      <c r="I568" t="inlineStr">
        <is>
          <t>група със задачи:&lt;br&gt;а) да съветва и подпомага Комисията при консолидиране на вътрешния пазар на пощенски услуги;&lt;br&gt; б) да съветва и подпомага Комисията по всякакви въпроси, свързани с пощенските услуги, които са от нейна компетенция;&lt;br&gt; в) да съветва и подпомага Комисията относно развитието на вътрешния пазар на пощенски услуги и последователното прилагане на регулаторната рамка за пощенските услуги във всички държави-членки;&lt;br&gt; г) да се допитва активно, по открит и прозрачен начин, до пазарните участници, потребителите и крайните ползватели, след съгласие от страна на Комисията и на ранен етап от своята експертна работа</t>
        </is>
      </c>
      <c r="J568" s="2" t="inlineStr">
        <is>
          <t>skupina evropských regulačních orgánů pro poštovní služby|
ERGP</t>
        </is>
      </c>
      <c r="K568" s="2" t="inlineStr">
        <is>
          <t>3|
3</t>
        </is>
      </c>
      <c r="L568" s="2" t="inlineStr">
        <is>
          <t xml:space="preserve">|
</t>
        </is>
      </c>
      <c r="M568" t="inlineStr">
        <is>
          <t>skupina složená z národních regulačních orgánů v oblasti poštovních služeb</t>
        </is>
      </c>
      <c r="N568" s="2" t="inlineStr">
        <is>
          <t>Gruppen af Europæiske Forvaltningsmyndigheder for Posttjenester</t>
        </is>
      </c>
      <c r="O568" s="2" t="inlineStr">
        <is>
          <t>4</t>
        </is>
      </c>
      <c r="P568" s="2" t="inlineStr">
        <is>
          <t/>
        </is>
      </c>
      <c r="Q568" t="inlineStr">
        <is>
          <t>gruppe sammensat af de nationale forvaltningsmyndigheder med ansvar for posttjenester, som har til opgave at rådgive og bistå Kommissionen i alle spørgsmål vedrørende posttjenester</t>
        </is>
      </c>
      <c r="R568" s="2" t="inlineStr">
        <is>
          <t>Gruppe europäischer Regulierungsbehörden für Postdienste</t>
        </is>
      </c>
      <c r="S568" s="2" t="inlineStr">
        <is>
          <t>3</t>
        </is>
      </c>
      <c r="T568" s="2" t="inlineStr">
        <is>
          <t/>
        </is>
      </c>
      <c r="U568" t="inlineStr">
        <is>
          <t/>
        </is>
      </c>
      <c r="V568" t="inlineStr">
        <is>
          <t/>
        </is>
      </c>
      <c r="W568" t="inlineStr">
        <is>
          <t/>
        </is>
      </c>
      <c r="X568" t="inlineStr">
        <is>
          <t/>
        </is>
      </c>
      <c r="Y568" t="inlineStr">
        <is>
          <t/>
        </is>
      </c>
      <c r="Z568" s="2" t="inlineStr">
        <is>
          <t>European Regulators Group for Postal Services|
ERGP</t>
        </is>
      </c>
      <c r="AA568" s="2" t="inlineStr">
        <is>
          <t>3|
3</t>
        </is>
      </c>
      <c r="AB568" s="2" t="inlineStr">
        <is>
          <t xml:space="preserve">|
</t>
        </is>
      </c>
      <c r="AC568" t="inlineStr">
        <is>
          <t>group composed of the national regulatory authorities in the field of postal services</t>
        </is>
      </c>
      <c r="AD568" s="2" t="inlineStr">
        <is>
          <t>Grupo de Entidades Reguladoras Europeas de los Servicios Postales</t>
        </is>
      </c>
      <c r="AE568" s="2" t="inlineStr">
        <is>
          <t>3</t>
        </is>
      </c>
      <c r="AF568" s="2" t="inlineStr">
        <is>
          <t/>
        </is>
      </c>
      <c r="AG568" t="inlineStr">
        <is>
          <t>Grupo creado por la Comisión Europea formado por las autoridades nacionales de reglamentación de los servicios postales que tiene como funciones: asesorar y ayudar a la Comisión en la consolidación del mercado interior de los servicios postales, en cualquier aspecto relacionado con las competencias de los servicios postales, en el desarrollo del mercado interior de los servicios postales y su aplicación en todos los Estados miembros; y realizar consultas entre los operadores de mercado, los consumidores y los usuarios finales.</t>
        </is>
      </c>
      <c r="AH568" s="2" t="inlineStr">
        <is>
          <t>Euroopa postiteenuseid reguleerivate asutuste töörühm</t>
        </is>
      </c>
      <c r="AI568" s="2" t="inlineStr">
        <is>
          <t>3</t>
        </is>
      </c>
      <c r="AJ568" s="2" t="inlineStr">
        <is>
          <t/>
        </is>
      </c>
      <c r="AK568" t="inlineStr">
        <is>
          <t>töörühm, mis koosneb postiteenuste valdkonna siseriiklikest reguleerivatest asutustest</t>
        </is>
      </c>
      <c r="AL568" s="2" t="inlineStr">
        <is>
          <t>ERGP|
postipalveluja käsittelevä eurooppalaisten sääntelyviranomaisten ryhmä</t>
        </is>
      </c>
      <c r="AM568" s="2" t="inlineStr">
        <is>
          <t>3|
3</t>
        </is>
      </c>
      <c r="AN568" s="2" t="inlineStr">
        <is>
          <t xml:space="preserve">|
</t>
        </is>
      </c>
      <c r="AO568" t="inlineStr">
        <is>
          <t/>
        </is>
      </c>
      <c r="AP568" s="2" t="inlineStr">
        <is>
          <t>groupe des régulateurs européens dans le domaine des services postaux</t>
        </is>
      </c>
      <c r="AQ568" s="2" t="inlineStr">
        <is>
          <t>3</t>
        </is>
      </c>
      <c r="AR568" s="2" t="inlineStr">
        <is>
          <t/>
        </is>
      </c>
      <c r="AS568" t="inlineStr">
        <is>
          <t/>
        </is>
      </c>
      <c r="AT568" s="2" t="inlineStr">
        <is>
          <t>ERGP|
Grúpa na Rialálaithe Eorpacha um Sheirbhísí Poist</t>
        </is>
      </c>
      <c r="AU568" s="2" t="inlineStr">
        <is>
          <t>3|
3</t>
        </is>
      </c>
      <c r="AV568" s="2" t="inlineStr">
        <is>
          <t xml:space="preserve">|
</t>
        </is>
      </c>
      <c r="AW568" t="inlineStr">
        <is>
          <t/>
        </is>
      </c>
      <c r="AX568" t="inlineStr">
        <is>
          <t/>
        </is>
      </c>
      <c r="AY568" t="inlineStr">
        <is>
          <t/>
        </is>
      </c>
      <c r="AZ568" t="inlineStr">
        <is>
          <t/>
        </is>
      </c>
      <c r="BA568" t="inlineStr">
        <is>
          <t/>
        </is>
      </c>
      <c r="BB568" t="inlineStr">
        <is>
          <t/>
        </is>
      </c>
      <c r="BC568" t="inlineStr">
        <is>
          <t/>
        </is>
      </c>
      <c r="BD568" t="inlineStr">
        <is>
          <t/>
        </is>
      </c>
      <c r="BE568" t="inlineStr">
        <is>
          <t/>
        </is>
      </c>
      <c r="BF568" t="inlineStr">
        <is>
          <t/>
        </is>
      </c>
      <c r="BG568" t="inlineStr">
        <is>
          <t/>
        </is>
      </c>
      <c r="BH568" t="inlineStr">
        <is>
          <t/>
        </is>
      </c>
      <c r="BI568" t="inlineStr">
        <is>
          <t/>
        </is>
      </c>
      <c r="BJ568" s="2" t="inlineStr">
        <is>
          <t>Europos pašto paslaugų reguliuotojų grupė</t>
        </is>
      </c>
      <c r="BK568" s="2" t="inlineStr">
        <is>
          <t>3</t>
        </is>
      </c>
      <c r="BL568" s="2" t="inlineStr">
        <is>
          <t/>
        </is>
      </c>
      <c r="BM568" t="inlineStr">
        <is>
          <t>grupė, kurią sudaro nacionalinės reguliavimo institucijos pašto paslaugų srityje</t>
        </is>
      </c>
      <c r="BN568" t="inlineStr">
        <is>
          <t/>
        </is>
      </c>
      <c r="BO568" t="inlineStr">
        <is>
          <t/>
        </is>
      </c>
      <c r="BP568" t="inlineStr">
        <is>
          <t/>
        </is>
      </c>
      <c r="BQ568" t="inlineStr">
        <is>
          <t/>
        </is>
      </c>
      <c r="BR568" s="2" t="inlineStr">
        <is>
          <t>ERGP|
Grupp ta’ Regolaturi Ewropej għas-Servizzi tal-Posta</t>
        </is>
      </c>
      <c r="BS568" s="2" t="inlineStr">
        <is>
          <t>3|
3</t>
        </is>
      </c>
      <c r="BT568" s="2" t="inlineStr">
        <is>
          <t xml:space="preserve">|
</t>
        </is>
      </c>
      <c r="BU568" t="inlineStr">
        <is>
          <t>grupp magħmul mill-awtoritajiet regolatorji nazzjonali fil-qasam tas-servizzi tal-posta</t>
        </is>
      </c>
      <c r="BV568" s="2" t="inlineStr">
        <is>
          <t>Europese Groep van regelgevende instanties voor postdiensten|
ERGP</t>
        </is>
      </c>
      <c r="BW568" s="2" t="inlineStr">
        <is>
          <t>3|
3</t>
        </is>
      </c>
      <c r="BX568" s="2" t="inlineStr">
        <is>
          <t xml:space="preserve">|
</t>
        </is>
      </c>
      <c r="BY568" t="inlineStr">
        <is>
          <t>groep van de nationale regelgevende instanties voor postdiensten binnen de EU die advies verleent aan de Europese Commissie en overleg pleegt met de marktdeelnemers, de consumenten en de eindgebruikers</t>
        </is>
      </c>
      <c r="BZ568" s="2" t="inlineStr">
        <is>
          <t>Europejska Grupa Regulacji Rynku Usług Pocztowych</t>
        </is>
      </c>
      <c r="CA568" s="2" t="inlineStr">
        <is>
          <t>3</t>
        </is>
      </c>
      <c r="CB568" s="2" t="inlineStr">
        <is>
          <t/>
        </is>
      </c>
      <c r="CC568" t="inlineStr">
        <is>
          <t>grupa złożona z krajowych organów regulacyjnych właściwych w sprawach usług pocztowych</t>
        </is>
      </c>
      <c r="CD568" s="2" t="inlineStr">
        <is>
          <t>Grupo de Reguladores Europeus para os Serviços Postais</t>
        </is>
      </c>
      <c r="CE568" s="2" t="inlineStr">
        <is>
          <t>3</t>
        </is>
      </c>
      <c r="CF568" s="2" t="inlineStr">
        <is>
          <t/>
        </is>
      </c>
      <c r="CG568" t="inlineStr">
        <is>
          <t/>
        </is>
      </c>
      <c r="CH568" s="2" t="inlineStr">
        <is>
          <t>ERGP|
Grupul autorităților europene de reglementare în domeniul serviciilor poștale</t>
        </is>
      </c>
      <c r="CI568" s="2" t="inlineStr">
        <is>
          <t>3|
3</t>
        </is>
      </c>
      <c r="CJ568" s="2" t="inlineStr">
        <is>
          <t xml:space="preserve">|
</t>
        </is>
      </c>
      <c r="CK568" t="inlineStr">
        <is>
          <t>un grup format din autoritățile naționale de reglementare în domeniul serviciilor poștale</t>
        </is>
      </c>
      <c r="CL568" t="inlineStr">
        <is>
          <t/>
        </is>
      </c>
      <c r="CM568" t="inlineStr">
        <is>
          <t/>
        </is>
      </c>
      <c r="CN568" t="inlineStr">
        <is>
          <t/>
        </is>
      </c>
      <c r="CO568" t="inlineStr">
        <is>
          <t/>
        </is>
      </c>
      <c r="CP568" s="2" t="inlineStr">
        <is>
          <t>Evropska skupina regulativnih organov za poštne storitve</t>
        </is>
      </c>
      <c r="CQ568" s="2" t="inlineStr">
        <is>
          <t>3</t>
        </is>
      </c>
      <c r="CR568" s="2" t="inlineStr">
        <is>
          <t/>
        </is>
      </c>
      <c r="CS568" t="inlineStr">
        <is>
          <t>skupina, ki jo sestavljajo nacionalni regulativni organi s področja poštnih storitev</t>
        </is>
      </c>
      <c r="CT568" s="2" t="inlineStr">
        <is>
          <t>Europeiska gruppen av tillsynsmyndigheter för posttjänster</t>
        </is>
      </c>
      <c r="CU568" s="2" t="inlineStr">
        <is>
          <t>3</t>
        </is>
      </c>
      <c r="CV568" s="2" t="inlineStr">
        <is>
          <t/>
        </is>
      </c>
      <c r="CW568" t="inlineStr">
        <is>
          <t>grupp som består av de nationella tillsynsmyndigheterna i EU inom posttjänstområdet</t>
        </is>
      </c>
    </row>
    <row r="569">
      <c r="A569" s="1" t="str">
        <f>HYPERLINK("https://iate.europa.eu/entry/result/3507364/all", "3507364")</f>
        <v>3507364</v>
      </c>
      <c r="B569" t="inlineStr">
        <is>
          <t>TRADE</t>
        </is>
      </c>
      <c r="C569" t="inlineStr">
        <is>
          <t>TRADE|consumption|consumer</t>
        </is>
      </c>
      <c r="D569" t="inlineStr">
        <is>
          <t>yes</t>
        </is>
      </c>
      <c r="E569" t="inlineStr">
        <is>
          <t/>
        </is>
      </c>
      <c r="F569" s="2" t="inlineStr">
        <is>
          <t>звено за контакт относно продукти</t>
        </is>
      </c>
      <c r="G569" s="2" t="inlineStr">
        <is>
          <t>3</t>
        </is>
      </c>
      <c r="H569" s="2" t="inlineStr">
        <is>
          <t/>
        </is>
      </c>
      <c r="I569" t="inlineStr">
        <is>
          <t/>
        </is>
      </c>
      <c r="J569" s="2" t="inlineStr">
        <is>
          <t>kontaktní místo pro výrobky</t>
        </is>
      </c>
      <c r="K569" s="2" t="inlineStr">
        <is>
          <t>3</t>
        </is>
      </c>
      <c r="L569" s="2" t="inlineStr">
        <is>
          <t/>
        </is>
      </c>
      <c r="M569" t="inlineStr">
        <is>
          <t>kontaktní místo, které za účelem usnadnění volného pohybu zboží poskytuje bezplatné informace o vnitrostátních technických pravidlech a o uplatňování zásady vzájemného uznávání v oblasti výrobků</t>
        </is>
      </c>
      <c r="N569" t="inlineStr">
        <is>
          <t/>
        </is>
      </c>
      <c r="O569" t="inlineStr">
        <is>
          <t/>
        </is>
      </c>
      <c r="P569" t="inlineStr">
        <is>
          <t/>
        </is>
      </c>
      <c r="Q569" t="inlineStr">
        <is>
          <t/>
        </is>
      </c>
      <c r="R569" s="2" t="inlineStr">
        <is>
          <t>Produktinfostelle</t>
        </is>
      </c>
      <c r="S569" s="2" t="inlineStr">
        <is>
          <t>3</t>
        </is>
      </c>
      <c r="T569" s="2" t="inlineStr">
        <is>
          <t/>
        </is>
      </c>
      <c r="U569" t="inlineStr">
        <is>
          <t>nationale Anlaufstelle, die kostenlos Informationen über nationale technische Vorschriften und über die Anwendung des Grundsatzes der gegenseitigen Anerkennung auf Produkte bereitstellt</t>
        </is>
      </c>
      <c r="V569" s="2" t="inlineStr">
        <is>
          <t>σημείο επαφής για τα προϊόντα</t>
        </is>
      </c>
      <c r="W569" s="2" t="inlineStr">
        <is>
          <t>3</t>
        </is>
      </c>
      <c r="X569" s="2" t="inlineStr">
        <is>
          <t/>
        </is>
      </c>
      <c r="Y569" t="inlineStr">
        <is>
          <t/>
        </is>
      </c>
      <c r="Z569" s="2" t="inlineStr">
        <is>
          <t>Product Contact Point</t>
        </is>
      </c>
      <c r="AA569" s="2" t="inlineStr">
        <is>
          <t>3</t>
        </is>
      </c>
      <c r="AB569" s="2" t="inlineStr">
        <is>
          <t/>
        </is>
      </c>
      <c r="AC569" t="inlineStr">
        <is>
          <t>national contact point providing information on national technical rules and the application of the principle of mutual recognition as regards products</t>
        </is>
      </c>
      <c r="AD569" s="2" t="inlineStr">
        <is>
          <t>punto de contacto de producto</t>
        </is>
      </c>
      <c r="AE569" s="2" t="inlineStr">
        <is>
          <t>3</t>
        </is>
      </c>
      <c r="AF569" s="2" t="inlineStr">
        <is>
          <t/>
        </is>
      </c>
      <c r="AG569" t="inlineStr">
        <is>
          <t/>
        </is>
      </c>
      <c r="AH569" s="2" t="inlineStr">
        <is>
          <t>toote kontaktpunkt</t>
        </is>
      </c>
      <c r="AI569" s="2" t="inlineStr">
        <is>
          <t>3</t>
        </is>
      </c>
      <c r="AJ569" s="2" t="inlineStr">
        <is>
          <t/>
        </is>
      </c>
      <c r="AK569" t="inlineStr">
        <is>
          <t/>
        </is>
      </c>
      <c r="AL569" s="2" t="inlineStr">
        <is>
          <t>tuoteyhteyspiste</t>
        </is>
      </c>
      <c r="AM569" s="2" t="inlineStr">
        <is>
          <t>3</t>
        </is>
      </c>
      <c r="AN569" s="2" t="inlineStr">
        <is>
          <t/>
        </is>
      </c>
      <c r="AO569" t="inlineStr">
        <is>
          <t>kansallinen yhteyspiste, joka antaa tietoa tuotteiden kansallisista teknisistä määräyksistä ja niiden vastavuoroisen tunnustamisen periaatteen soveltamisesta</t>
        </is>
      </c>
      <c r="AP569" t="inlineStr">
        <is>
          <t/>
        </is>
      </c>
      <c r="AQ569" t="inlineStr">
        <is>
          <t/>
        </is>
      </c>
      <c r="AR569" t="inlineStr">
        <is>
          <t/>
        </is>
      </c>
      <c r="AS569" t="inlineStr">
        <is>
          <t/>
        </is>
      </c>
      <c r="AT569" s="2" t="inlineStr">
        <is>
          <t>Pointe Teagmhála do Tháirgí</t>
        </is>
      </c>
      <c r="AU569" s="2" t="inlineStr">
        <is>
          <t>3</t>
        </is>
      </c>
      <c r="AV569" s="2" t="inlineStr">
        <is>
          <t/>
        </is>
      </c>
      <c r="AW569" t="inlineStr">
        <is>
          <t/>
        </is>
      </c>
      <c r="AX569" s="2" t="inlineStr">
        <is>
          <t>kontaktna točka za proizvode</t>
        </is>
      </c>
      <c r="AY569" s="2" t="inlineStr">
        <is>
          <t>3</t>
        </is>
      </c>
      <c r="AZ569" s="2" t="inlineStr">
        <is>
          <t/>
        </is>
      </c>
      <c r="BA569" t="inlineStr">
        <is>
          <t/>
        </is>
      </c>
      <c r="BB569" s="2" t="inlineStr">
        <is>
          <t>termékinformációs kapcsolattartó pont</t>
        </is>
      </c>
      <c r="BC569" s="2" t="inlineStr">
        <is>
          <t>2</t>
        </is>
      </c>
      <c r="BD569" s="2" t="inlineStr">
        <is>
          <t/>
        </is>
      </c>
      <c r="BE569" t="inlineStr">
        <is>
          <t/>
        </is>
      </c>
      <c r="BF569" s="2" t="inlineStr">
        <is>
          <t>punto di contatto prodotto</t>
        </is>
      </c>
      <c r="BG569" s="2" t="inlineStr">
        <is>
          <t>3</t>
        </is>
      </c>
      <c r="BH569" s="2" t="inlineStr">
        <is>
          <t/>
        </is>
      </c>
      <c r="BI569" t="inlineStr">
        <is>
          <t>&lt;div&gt;punto di contatto nazionale che fornisce informazioni sulle regole tecniche nazionali
 e sull’applicazione del principio del reciproco riconoscimento nel settore
 dei prodotti &lt;/div&gt;</t>
        </is>
      </c>
      <c r="BJ569" t="inlineStr">
        <is>
          <t/>
        </is>
      </c>
      <c r="BK569" t="inlineStr">
        <is>
          <t/>
        </is>
      </c>
      <c r="BL569" t="inlineStr">
        <is>
          <t/>
        </is>
      </c>
      <c r="BM569" t="inlineStr">
        <is>
          <t/>
        </is>
      </c>
      <c r="BN569" s="2" t="inlineStr">
        <is>
          <t>produktu informācijas punkts</t>
        </is>
      </c>
      <c r="BO569" s="2" t="inlineStr">
        <is>
          <t>3</t>
        </is>
      </c>
      <c r="BP569" s="2" t="inlineStr">
        <is>
          <t/>
        </is>
      </c>
      <c r="BQ569" t="inlineStr">
        <is>
          <t/>
        </is>
      </c>
      <c r="BR569" s="2" t="inlineStr">
        <is>
          <t>Punt ta' Kuntatt għall-Prodotti</t>
        </is>
      </c>
      <c r="BS569" s="2" t="inlineStr">
        <is>
          <t>3</t>
        </is>
      </c>
      <c r="BT569" s="2" t="inlineStr">
        <is>
          <t/>
        </is>
      </c>
      <c r="BU569" t="inlineStr">
        <is>
          <t>punt ta' kuntatt nazzjonali li jipprovdi informazzjoni dwar regoli tekniċi nazzjonali u l-applikazzjoni tal-prinċipju tar-rikonoxximent komuni fir-rigward tal-prodotti</t>
        </is>
      </c>
      <c r="BV569" s="2" t="inlineStr">
        <is>
          <t>productcontactpunt</t>
        </is>
      </c>
      <c r="BW569" s="2" t="inlineStr">
        <is>
          <t>3</t>
        </is>
      </c>
      <c r="BX569" s="2" t="inlineStr">
        <is>
          <t/>
        </is>
      </c>
      <c r="BY569" t="inlineStr">
        <is>
          <t>nationaal contactpunt dat gratis informatie verstrekt over nationale technische voorschriften en over de toepassing van het beginsel van wederzijdse erkenning op het gebied van producten</t>
        </is>
      </c>
      <c r="BZ569" s="2" t="inlineStr">
        <is>
          <t>punkt kontaktowy ds. produktów</t>
        </is>
      </c>
      <c r="CA569" s="2" t="inlineStr">
        <is>
          <t>3</t>
        </is>
      </c>
      <c r="CB569" s="2" t="inlineStr">
        <is>
          <t/>
        </is>
      </c>
      <c r="CC569" t="inlineStr">
        <is>
          <t>organ przekazujący na wniosek podmiotu gospodarczego lub innego organu przepisy techniczne dotyczące konkretnego rodzaju produktu, dane kontaktowe właściwych organów odpowiedzialnych za wdrażanie danych przepisów technicznych, informacje na temat środków odwoławczych w przypadku sporu</t>
        </is>
      </c>
      <c r="CD569" s="2" t="inlineStr">
        <is>
          <t>ponto de contacto para produtos</t>
        </is>
      </c>
      <c r="CE569" s="2" t="inlineStr">
        <is>
          <t>3</t>
        </is>
      </c>
      <c r="CF569" s="2" t="inlineStr">
        <is>
          <t/>
        </is>
      </c>
      <c r="CG569" t="inlineStr">
        <is>
          <t>Ponto de contacto nacional que presta informações relativas a regras técnicas nacionais e à aplicação do princípio do reconhecimento mútuo no que diz respeito aos produtos.</t>
        </is>
      </c>
      <c r="CH569" s="2" t="inlineStr">
        <is>
          <t>punct de informare despre produse</t>
        </is>
      </c>
      <c r="CI569" s="2" t="inlineStr">
        <is>
          <t>3</t>
        </is>
      </c>
      <c r="CJ569" s="2" t="inlineStr">
        <is>
          <t/>
        </is>
      </c>
      <c r="CK569" t="inlineStr">
        <is>
          <t/>
        </is>
      </c>
      <c r="CL569" s="2" t="inlineStr">
        <is>
          <t>kontaktné miesto pre výrobky</t>
        </is>
      </c>
      <c r="CM569" s="2" t="inlineStr">
        <is>
          <t>3</t>
        </is>
      </c>
      <c r="CN569" s="2" t="inlineStr">
        <is>
          <t/>
        </is>
      </c>
      <c r="CO569" t="inlineStr">
        <is>
          <t>subjekt určený podľa nariadenia (ES) č. 764/2008, ktorého úlohou je podávať podnikateľským subjektom a príslušným orgánom iných členských štátov informácie o uplatňovaní princípu vzájomného uznávania, o národných technických pravidlách a národnej legislatíve, ale i o možných opravných prostriedkoch v prípade sporu podnikateľského subjektu s kompetentnými autoritami</t>
        </is>
      </c>
      <c r="CP569" s="2" t="inlineStr">
        <is>
          <t>kontaktna točka za proizvode</t>
        </is>
      </c>
      <c r="CQ569" s="2" t="inlineStr">
        <is>
          <t>3</t>
        </is>
      </c>
      <c r="CR569" s="2" t="inlineStr">
        <is>
          <t/>
        </is>
      </c>
      <c r="CS569" t="inlineStr">
        <is>
          <t/>
        </is>
      </c>
      <c r="CT569" s="2" t="inlineStr">
        <is>
          <t>kontaktpunkt för produkter</t>
        </is>
      </c>
      <c r="CU569" s="2" t="inlineStr">
        <is>
          <t>3</t>
        </is>
      </c>
      <c r="CV569" s="2" t="inlineStr">
        <is>
          <t/>
        </is>
      </c>
      <c r="CW569" t="inlineStr">
        <is>
          <t/>
        </is>
      </c>
    </row>
    <row r="570">
      <c r="A570" s="1" t="str">
        <f>HYPERLINK("https://iate.europa.eu/entry/result/319065/all", "319065")</f>
        <v>319065</v>
      </c>
      <c r="B570" t="inlineStr">
        <is>
          <t>FINANCE;EDUCATION AND COMMUNICATIONS</t>
        </is>
      </c>
      <c r="C570" t="inlineStr">
        <is>
          <t>FINANCE;EDUCATION AND COMMUNICATIONS|communications|communications policy</t>
        </is>
      </c>
      <c r="D570" t="inlineStr">
        <is>
          <t>yes</t>
        </is>
      </c>
      <c r="E570" t="inlineStr">
        <is>
          <t/>
        </is>
      </c>
      <c r="F570" s="2" t="inlineStr">
        <is>
          <t>онлайн продажби</t>
        </is>
      </c>
      <c r="G570" s="2" t="inlineStr">
        <is>
          <t>3</t>
        </is>
      </c>
      <c r="H570" s="2" t="inlineStr">
        <is>
          <t/>
        </is>
      </c>
      <c r="I570" t="inlineStr">
        <is>
          <t/>
        </is>
      </c>
      <c r="J570" s="2" t="inlineStr">
        <is>
          <t>on-line prodej|
prodej přes internet|
prodej on-line</t>
        </is>
      </c>
      <c r="K570" s="2" t="inlineStr">
        <is>
          <t>3|
3|
3</t>
        </is>
      </c>
      <c r="L570" s="2" t="inlineStr">
        <is>
          <t xml:space="preserve">|
|
</t>
        </is>
      </c>
      <c r="M570" t="inlineStr">
        <is>
          <t>prodej zboží a služeb prostřednictvím internetu a jiných elektronických médií</t>
        </is>
      </c>
      <c r="N570" s="2" t="inlineStr">
        <is>
          <t>onlinesalg</t>
        </is>
      </c>
      <c r="O570" s="2" t="inlineStr">
        <is>
          <t>3</t>
        </is>
      </c>
      <c r="P570" s="2" t="inlineStr">
        <is>
          <t/>
        </is>
      </c>
      <c r="Q570" t="inlineStr">
        <is>
          <t>fjernsalg via internettet</t>
        </is>
      </c>
      <c r="R570" s="2" t="inlineStr">
        <is>
          <t>über das Internet getätigte Verkäufe|
Online-Warenhandel|
Online-Verkäufe</t>
        </is>
      </c>
      <c r="S570" s="2" t="inlineStr">
        <is>
          <t>3|
3|
3</t>
        </is>
      </c>
      <c r="T570" s="2" t="inlineStr">
        <is>
          <t xml:space="preserve">|
|
</t>
        </is>
      </c>
      <c r="U570" t="inlineStr">
        <is>
          <t/>
        </is>
      </c>
      <c r="V570" s="2" t="inlineStr">
        <is>
          <t>διαδικτυακές πωλήσεις</t>
        </is>
      </c>
      <c r="W570" s="2" t="inlineStr">
        <is>
          <t>3</t>
        </is>
      </c>
      <c r="X570" s="2" t="inlineStr">
        <is>
          <t/>
        </is>
      </c>
      <c r="Y570" t="inlineStr">
        <is>
          <t/>
        </is>
      </c>
      <c r="Z570" s="2" t="inlineStr">
        <is>
          <t>online selling|
online sales|
sales made over the internet</t>
        </is>
      </c>
      <c r="AA570" s="2" t="inlineStr">
        <is>
          <t>3|
3|
3</t>
        </is>
      </c>
      <c r="AB570" s="2" t="inlineStr">
        <is>
          <t xml:space="preserve">|
|
</t>
        </is>
      </c>
      <c r="AC570" t="inlineStr">
        <is>
          <t>use of the Internet and other electronic media to sell products and services</t>
        </is>
      </c>
      <c r="AD570" s="2" t="inlineStr">
        <is>
          <t>venta en línea|
venta por Internet</t>
        </is>
      </c>
      <c r="AE570" s="2" t="inlineStr">
        <is>
          <t>2|
3</t>
        </is>
      </c>
      <c r="AF570" s="2" t="inlineStr">
        <is>
          <t xml:space="preserve">|
</t>
        </is>
      </c>
      <c r="AG570" t="inlineStr">
        <is>
          <t/>
        </is>
      </c>
      <c r="AH570" s="2" t="inlineStr">
        <is>
          <t>veebimüük|
internetimüük</t>
        </is>
      </c>
      <c r="AI570" s="2" t="inlineStr">
        <is>
          <t>3|
3</t>
        </is>
      </c>
      <c r="AJ570" s="2" t="inlineStr">
        <is>
          <t xml:space="preserve">|
</t>
        </is>
      </c>
      <c r="AK570" t="inlineStr">
        <is>
          <t/>
        </is>
      </c>
      <c r="AL570" s="2" t="inlineStr">
        <is>
          <t>internetmyynti</t>
        </is>
      </c>
      <c r="AM570" s="2" t="inlineStr">
        <is>
          <t>3</t>
        </is>
      </c>
      <c r="AN570" s="2" t="inlineStr">
        <is>
          <t/>
        </is>
      </c>
      <c r="AO570" t="inlineStr">
        <is>
          <t/>
        </is>
      </c>
      <c r="AP570" s="2" t="inlineStr">
        <is>
          <t>vente sur internet|
vente en ligne</t>
        </is>
      </c>
      <c r="AQ570" s="2" t="inlineStr">
        <is>
          <t>3|
3</t>
        </is>
      </c>
      <c r="AR570" s="2" t="inlineStr">
        <is>
          <t xml:space="preserve">|
</t>
        </is>
      </c>
      <c r="AS570" t="inlineStr">
        <is>
          <t>vente à distance qui s’effectue sur le réseau internet</t>
        </is>
      </c>
      <c r="AT570" s="2" t="inlineStr">
        <is>
          <t>díolacháin ar líne</t>
        </is>
      </c>
      <c r="AU570" s="2" t="inlineStr">
        <is>
          <t>3</t>
        </is>
      </c>
      <c r="AV570" s="2" t="inlineStr">
        <is>
          <t/>
        </is>
      </c>
      <c r="AW570" t="inlineStr">
        <is>
          <t/>
        </is>
      </c>
      <c r="AX570" s="2" t="inlineStr">
        <is>
          <t>prodaja na internetu|
online prodaja</t>
        </is>
      </c>
      <c r="AY570" s="2" t="inlineStr">
        <is>
          <t>3|
3</t>
        </is>
      </c>
      <c r="AZ570" s="2" t="inlineStr">
        <is>
          <t xml:space="preserve">|
</t>
        </is>
      </c>
      <c r="BA570" t="inlineStr">
        <is>
          <t>korištenje interneta i drugih elektroničkih medija za prodaju robe i usluga</t>
        </is>
      </c>
      <c r="BB570" s="2" t="inlineStr">
        <is>
          <t>internetes értékesítés|
online értékesítés</t>
        </is>
      </c>
      <c r="BC570" s="2" t="inlineStr">
        <is>
          <t>4|
4</t>
        </is>
      </c>
      <c r="BD570" s="2" t="inlineStr">
        <is>
          <t xml:space="preserve">|
</t>
        </is>
      </c>
      <c r="BE570" t="inlineStr">
        <is>
          <t>az internet és egyéb elektronikus média termékek és szolgáltatások értékesítésére történő használata</t>
        </is>
      </c>
      <c r="BF570" s="2" t="inlineStr">
        <is>
          <t>vendita online</t>
        </is>
      </c>
      <c r="BG570" s="2" t="inlineStr">
        <is>
          <t>3</t>
        </is>
      </c>
      <c r="BH570" s="2" t="inlineStr">
        <is>
          <t/>
        </is>
      </c>
      <c r="BI570" t="inlineStr">
        <is>
          <t>vendita via Internet tramite accesso del compratore nel sito web del venditore</t>
        </is>
      </c>
      <c r="BJ570" s="2" t="inlineStr">
        <is>
          <t>prekyba internetu|
pardavimas internetu|
internetinė prekyba</t>
        </is>
      </c>
      <c r="BK570" s="2" t="inlineStr">
        <is>
          <t>3|
3|
3</t>
        </is>
      </c>
      <c r="BL570" s="2" t="inlineStr">
        <is>
          <t xml:space="preserve">|
preferred|
</t>
        </is>
      </c>
      <c r="BM570" t="inlineStr">
        <is>
          <t>pardavimas per interneto svetainę, internetinėse parduotuvėse, įmonės vidiniame tinklalapyje, kuris teikia galimybę jungtis išorės vartotojams (ekstranetu) ar mobiliosiomis programėlėmis „apps“</t>
        </is>
      </c>
      <c r="BN570" s="2" t="inlineStr">
        <is>
          <t>tiešsaistes pārdošana</t>
        </is>
      </c>
      <c r="BO570" s="2" t="inlineStr">
        <is>
          <t>2</t>
        </is>
      </c>
      <c r="BP570" s="2" t="inlineStr">
        <is>
          <t/>
        </is>
      </c>
      <c r="BQ570" t="inlineStr">
        <is>
          <t/>
        </is>
      </c>
      <c r="BR570" s="2" t="inlineStr">
        <is>
          <t>bejgħ bl-internet|
bejgħ online</t>
        </is>
      </c>
      <c r="BS570" s="2" t="inlineStr">
        <is>
          <t>3|
3</t>
        </is>
      </c>
      <c r="BT570" s="2" t="inlineStr">
        <is>
          <t xml:space="preserve">|
</t>
        </is>
      </c>
      <c r="BU570" t="inlineStr">
        <is>
          <t>l-użu tal-internet u ta' mezzi elettroniċi oħrajn għall-bejgħ ta' prodotti u ta' servizzi</t>
        </is>
      </c>
      <c r="BV570" s="2" t="inlineStr">
        <is>
          <t>verkoop via internet|
online verkoop</t>
        </is>
      </c>
      <c r="BW570" s="2" t="inlineStr">
        <is>
          <t>3|
3</t>
        </is>
      </c>
      <c r="BX570" s="2" t="inlineStr">
        <is>
          <t xml:space="preserve">|
</t>
        </is>
      </c>
      <c r="BY570" t="inlineStr">
        <is>
          <t>verkoop- of dienstenovereenkomst waarbij de ondernemer, of zijn tussenpersoon, goederen of diensten op een website of via andere elektronische middelen heeft aangeboden en de consument die goederen of diensten op die website of via andere elektronische middelen heeft besteld</t>
        </is>
      </c>
      <c r="BZ570" s="2" t="inlineStr">
        <is>
          <t>sprzedaż przez internet</t>
        </is>
      </c>
      <c r="CA570" s="2" t="inlineStr">
        <is>
          <t>3</t>
        </is>
      </c>
      <c r="CB570" s="2" t="inlineStr">
        <is>
          <t/>
        </is>
      </c>
      <c r="CC570" t="inlineStr">
        <is>
          <t/>
        </is>
      </c>
      <c r="CD570" s="2" t="inlineStr">
        <is>
          <t>venda em linha|
vendas através da Internet</t>
        </is>
      </c>
      <c r="CE570" s="2" t="inlineStr">
        <is>
          <t>3|
3</t>
        </is>
      </c>
      <c r="CF570" s="2" t="inlineStr">
        <is>
          <t xml:space="preserve">|
</t>
        </is>
      </c>
      <c r="CG570" t="inlineStr">
        <is>
          <t/>
        </is>
      </c>
      <c r="CH570" s="2" t="inlineStr">
        <is>
          <t>vânzare online|
vânzări pe internet|
vânzări online</t>
        </is>
      </c>
      <c r="CI570" s="2" t="inlineStr">
        <is>
          <t>3|
3|
3</t>
        </is>
      </c>
      <c r="CJ570" s="2" t="inlineStr">
        <is>
          <t xml:space="preserve">|
|
</t>
        </is>
      </c>
      <c r="CK570" t="inlineStr">
        <is>
          <t/>
        </is>
      </c>
      <c r="CL570" s="2" t="inlineStr">
        <is>
          <t>online predaj|
predaj cez internet</t>
        </is>
      </c>
      <c r="CM570" s="2" t="inlineStr">
        <is>
          <t>3|
3</t>
        </is>
      </c>
      <c r="CN570" s="2" t="inlineStr">
        <is>
          <t xml:space="preserve">|
</t>
        </is>
      </c>
      <c r="CO570" t="inlineStr">
        <is>
          <t>predaj prostredníctvom internetu alebo iných elektronických médií</t>
        </is>
      </c>
      <c r="CP570" s="2" t="inlineStr">
        <is>
          <t>spletna prodaja</t>
        </is>
      </c>
      <c r="CQ570" s="2" t="inlineStr">
        <is>
          <t>3</t>
        </is>
      </c>
      <c r="CR570" s="2" t="inlineStr">
        <is>
          <t/>
        </is>
      </c>
      <c r="CS570" t="inlineStr">
        <is>
          <t>prodaja, pri kateri ponudnik ali njegov posrednik ponudi blago ali storitve na spletni strani ali po drugih elektronskih sredstvih, potrošnik pa to blago in storitve naroči na spletni strani ponudnika ali po drugih elektronskih sredstvih</t>
        </is>
      </c>
      <c r="CT570" s="2" t="inlineStr">
        <is>
          <t>internetförsäljning|
onlineförsäljning</t>
        </is>
      </c>
      <c r="CU570" s="2" t="inlineStr">
        <is>
          <t>3|
3</t>
        </is>
      </c>
      <c r="CV570" s="2" t="inlineStr">
        <is>
          <t xml:space="preserve">|
</t>
        </is>
      </c>
      <c r="CW570" t="inlineStr">
        <is>
          <t/>
        </is>
      </c>
    </row>
    <row r="571">
      <c r="A571" s="1" t="str">
        <f>HYPERLINK("https://iate.europa.eu/entry/result/3567830/all", "3567830")</f>
        <v>3567830</v>
      </c>
      <c r="B571" t="inlineStr">
        <is>
          <t>TRADE</t>
        </is>
      </c>
      <c r="C571" t="inlineStr">
        <is>
          <t>TRADE|marketing|commercial transaction</t>
        </is>
      </c>
      <c r="D571" t="inlineStr">
        <is>
          <t>yes</t>
        </is>
      </c>
      <c r="E571" t="inlineStr">
        <is>
          <t/>
        </is>
      </c>
      <c r="F571" s="2" t="inlineStr">
        <is>
          <t>онлайн продажби и други продажби от разстояние</t>
        </is>
      </c>
      <c r="G571" s="2" t="inlineStr">
        <is>
          <t>3</t>
        </is>
      </c>
      <c r="H571" s="2" t="inlineStr">
        <is>
          <t/>
        </is>
      </c>
      <c r="I571" t="inlineStr">
        <is>
          <t/>
        </is>
      </c>
      <c r="J571" s="2" t="inlineStr">
        <is>
          <t>prodej on-line a jinými prostředky na dálku</t>
        </is>
      </c>
      <c r="K571" s="2" t="inlineStr">
        <is>
          <t>3</t>
        </is>
      </c>
      <c r="L571" s="2" t="inlineStr">
        <is>
          <t/>
        </is>
      </c>
      <c r="M571" t="inlineStr">
        <is>
          <t/>
        </is>
      </c>
      <c r="N571" s="2" t="inlineStr">
        <is>
          <t>onlinesalg og andre former for fjernsalg</t>
        </is>
      </c>
      <c r="O571" s="2" t="inlineStr">
        <is>
          <t>3</t>
        </is>
      </c>
      <c r="P571" s="2" t="inlineStr">
        <is>
          <t/>
        </is>
      </c>
      <c r="Q571" t="inlineStr">
        <is>
          <t>salg via internettet eller pr. postordre eller telefon</t>
        </is>
      </c>
      <c r="R571" s="2" t="inlineStr">
        <is>
          <t>Online-Warenhandel und andere Formen des Fernabsatzes</t>
        </is>
      </c>
      <c r="S571" s="2" t="inlineStr">
        <is>
          <t>3</t>
        </is>
      </c>
      <c r="T571" s="2" t="inlineStr">
        <is>
          <t/>
        </is>
      </c>
      <c r="U571" t="inlineStr">
        <is>
          <t/>
        </is>
      </c>
      <c r="V571" s="2" t="inlineStr">
        <is>
          <t>διαδικτυακές και άλλες εξ αποστάσεως πωλήσεις</t>
        </is>
      </c>
      <c r="W571" s="2" t="inlineStr">
        <is>
          <t>3</t>
        </is>
      </c>
      <c r="X571" s="2" t="inlineStr">
        <is>
          <t/>
        </is>
      </c>
      <c r="Y571" t="inlineStr">
        <is>
          <t/>
        </is>
      </c>
      <c r="Z571" s="2" t="inlineStr">
        <is>
          <t>online and other distance sales</t>
        </is>
      </c>
      <c r="AA571" s="2" t="inlineStr">
        <is>
          <t>3</t>
        </is>
      </c>
      <c r="AB571" s="2" t="inlineStr">
        <is>
          <t/>
        </is>
      </c>
      <c r="AC571" t="inlineStr">
        <is>
          <t>sales made over the internet or by telephone or mail order</t>
        </is>
      </c>
      <c r="AD571" s="2" t="inlineStr">
        <is>
          <t>compraventa en línea y otras ventas a distancia</t>
        </is>
      </c>
      <c r="AE571" s="2" t="inlineStr">
        <is>
          <t>3</t>
        </is>
      </c>
      <c r="AF571" s="2" t="inlineStr">
        <is>
          <t/>
        </is>
      </c>
      <c r="AG571" t="inlineStr">
        <is>
          <t>La que se realiza sin la presencia física simultánea del comprador y el vendedor.</t>
        </is>
      </c>
      <c r="AH571" s="2" t="inlineStr">
        <is>
          <t>kaupade internetimüük ja muu kaugmüük|
veebi- ja muu kaugmüük</t>
        </is>
      </c>
      <c r="AI571" s="2" t="inlineStr">
        <is>
          <t>3|
2</t>
        </is>
      </c>
      <c r="AJ571" s="2" t="inlineStr">
        <is>
          <t xml:space="preserve">|
</t>
        </is>
      </c>
      <c r="AK571" t="inlineStr">
        <is>
          <t/>
        </is>
      </c>
      <c r="AL571" s="2" t="inlineStr">
        <is>
          <t>verkkokauppa ja muu etämyynti</t>
        </is>
      </c>
      <c r="AM571" s="2" t="inlineStr">
        <is>
          <t>3</t>
        </is>
      </c>
      <c r="AN571" s="2" t="inlineStr">
        <is>
          <t/>
        </is>
      </c>
      <c r="AO571" t="inlineStr">
        <is>
          <t>sopimus, joka syntyy yhtä tai useampaa etäviestintä (internet, sähköposti, tekstiviesti, puhelin, televisio, postimyyntiluettelo, kuponki tai muu väline) käyttämällä etämyyntiä varten luodussa myyntijärjestelmässä</t>
        </is>
      </c>
      <c r="AP571" s="2" t="inlineStr">
        <is>
          <t>vente en ligne et toute autre vente à distance</t>
        </is>
      </c>
      <c r="AQ571" s="2" t="inlineStr">
        <is>
          <t>3</t>
        </is>
      </c>
      <c r="AR571" s="2" t="inlineStr">
        <is>
          <t/>
        </is>
      </c>
      <c r="AS571" t="inlineStr">
        <is>
          <t>vente à distance qui s’effectue sur le réseau internet ou d'une autre manière, sans la présence physique simultanée du professionnel et du consommateur, par le recours exclusif à une ou plusieurs techniques de communication à distance jusqu'à la conclusion du contrat</t>
        </is>
      </c>
      <c r="AT571" s="2" t="inlineStr">
        <is>
          <t>díolacháin ar líne agus ciandíolacháin eile</t>
        </is>
      </c>
      <c r="AU571" s="2" t="inlineStr">
        <is>
          <t>3</t>
        </is>
      </c>
      <c r="AV571" s="2" t="inlineStr">
        <is>
          <t/>
        </is>
      </c>
      <c r="AW571" t="inlineStr">
        <is>
          <t/>
        </is>
      </c>
      <c r="AX571" s="2" t="inlineStr">
        <is>
          <t>prodaja na internetu i druge vrste prodaje na dajinu|
prodaja na internetu i druga prodaja na daljinu</t>
        </is>
      </c>
      <c r="AY571" s="2" t="inlineStr">
        <is>
          <t>3|
3</t>
        </is>
      </c>
      <c r="AZ571" s="2" t="inlineStr">
        <is>
          <t xml:space="preserve">preferred|
</t>
        </is>
      </c>
      <c r="BA571" t="inlineStr">
        <is>
          <t/>
        </is>
      </c>
      <c r="BB571" s="2" t="inlineStr">
        <is>
          <t>internetes és egyéb távértékesítés</t>
        </is>
      </c>
      <c r="BC571" s="2" t="inlineStr">
        <is>
          <t>4</t>
        </is>
      </c>
      <c r="BD571" s="2" t="inlineStr">
        <is>
          <t/>
        </is>
      </c>
      <c r="BE571" t="inlineStr">
        <is>
          <t/>
        </is>
      </c>
      <c r="BF571" s="2" t="inlineStr">
        <is>
          <t>vendita online e a distanza</t>
        </is>
      </c>
      <c r="BG571" s="2" t="inlineStr">
        <is>
          <t>3</t>
        </is>
      </c>
      <c r="BH571" s="2" t="inlineStr">
        <is>
          <t/>
        </is>
      </c>
      <c r="BI571" t="inlineStr">
        <is>
          <t>tipo di vendita effettuato online oppure via telefono o corrispondenza</t>
        </is>
      </c>
      <c r="BJ571" s="2" t="inlineStr">
        <is>
          <t>internetinis ir kitoks nuotolinis pardavimas</t>
        </is>
      </c>
      <c r="BK571" s="2" t="inlineStr">
        <is>
          <t>3</t>
        </is>
      </c>
      <c r="BL571" s="2" t="inlineStr">
        <is>
          <t/>
        </is>
      </c>
      <c r="BM571" t="inlineStr">
        <is>
          <t>prekių ar paslaugų pardavimas internetu, el. paštu arba telefonu</t>
        </is>
      </c>
      <c r="BN571" s="2" t="inlineStr">
        <is>
          <t>tiešsaistes un cita veida distances pārdošana</t>
        </is>
      </c>
      <c r="BO571" s="2" t="inlineStr">
        <is>
          <t>2</t>
        </is>
      </c>
      <c r="BP571" s="2" t="inlineStr">
        <is>
          <t/>
        </is>
      </c>
      <c r="BQ571" t="inlineStr">
        <is>
          <t/>
        </is>
      </c>
      <c r="BR571" s="2" t="inlineStr">
        <is>
          <t>bejgħ online u bejgħ mill-bogħod ieħor</t>
        </is>
      </c>
      <c r="BS571" s="2" t="inlineStr">
        <is>
          <t>3</t>
        </is>
      </c>
      <c r="BT571" s="2" t="inlineStr">
        <is>
          <t/>
        </is>
      </c>
      <c r="BU571" t="inlineStr">
        <is>
          <t>bejgħ mill-bogħod ta' prodotti u ta' servizzi permezz tal-internet u ta' mezzi oħrajn ta' komunikazzjoni (pereż. bit-telefown jew bil-posta) li ma jinvolvux il-preżenza simultanja tal-kummerċjant u l-konsumatur waqt u sa ma jiġi konkluż il-kuntratt tal-bejgħ</t>
        </is>
      </c>
      <c r="BV571" s="2" t="inlineStr">
        <is>
          <t>online-verkoop en andere verkoop op afstand</t>
        </is>
      </c>
      <c r="BW571" s="2" t="inlineStr">
        <is>
          <t>3</t>
        </is>
      </c>
      <c r="BX571" s="2" t="inlineStr">
        <is>
          <t/>
        </is>
      </c>
      <c r="BY571" t="inlineStr">
        <is>
          <t>verkoop via internet, via catalogus, per telefoon of televerkoop</t>
        </is>
      </c>
      <c r="BZ571" s="2" t="inlineStr">
        <is>
          <t>sprzedaż przez internet i w inny sposób na odległość</t>
        </is>
      </c>
      <c r="CA571" s="2" t="inlineStr">
        <is>
          <t>3</t>
        </is>
      </c>
      <c r="CB571" s="2" t="inlineStr">
        <is>
          <t/>
        </is>
      </c>
      <c r="CC571" t="inlineStr">
        <is>
          <t/>
        </is>
      </c>
      <c r="CD571" s="2" t="inlineStr">
        <is>
          <t>vendas em linha e outras vendas à distância</t>
        </is>
      </c>
      <c r="CE571" s="2" t="inlineStr">
        <is>
          <t>3</t>
        </is>
      </c>
      <c r="CF571" s="2" t="inlineStr">
        <is>
          <t/>
        </is>
      </c>
      <c r="CG571" t="inlineStr">
        <is>
          <t/>
        </is>
      </c>
      <c r="CH571" s="2" t="inlineStr">
        <is>
          <t>vânzări online și alte tipuri de vânzări la distanță</t>
        </is>
      </c>
      <c r="CI571" s="2" t="inlineStr">
        <is>
          <t>3</t>
        </is>
      </c>
      <c r="CJ571" s="2" t="inlineStr">
        <is>
          <t/>
        </is>
      </c>
      <c r="CK571" t="inlineStr">
        <is>
          <t/>
        </is>
      </c>
      <c r="CL571" s="2" t="inlineStr">
        <is>
          <t>online a iný predaj na diaľku</t>
        </is>
      </c>
      <c r="CM571" s="2" t="inlineStr">
        <is>
          <t>3</t>
        </is>
      </c>
      <c r="CN571" s="2" t="inlineStr">
        <is>
          <t/>
        </is>
      </c>
      <c r="CO571" t="inlineStr">
        <is>
          <t/>
        </is>
      </c>
      <c r="CP571" s="2" t="inlineStr">
        <is>
          <t>spletna in druge oblike prodaje na daljavo</t>
        </is>
      </c>
      <c r="CQ571" s="2" t="inlineStr">
        <is>
          <t>3</t>
        </is>
      </c>
      <c r="CR571" s="2" t="inlineStr">
        <is>
          <t/>
        </is>
      </c>
      <c r="CS571" t="inlineStr">
        <is>
          <t/>
        </is>
      </c>
      <c r="CT571" t="inlineStr">
        <is>
          <t/>
        </is>
      </c>
      <c r="CU571" t="inlineStr">
        <is>
          <t/>
        </is>
      </c>
      <c r="CV571" t="inlineStr">
        <is>
          <t/>
        </is>
      </c>
      <c r="CW571" t="inlineStr">
        <is>
          <t/>
        </is>
      </c>
    </row>
    <row r="572">
      <c r="A572" s="1" t="str">
        <f>HYPERLINK("https://iate.europa.eu/entry/result/2143727/all", "2143727")</f>
        <v>2143727</v>
      </c>
      <c r="B572" t="inlineStr">
        <is>
          <t>TRADE</t>
        </is>
      </c>
      <c r="C572" t="inlineStr">
        <is>
          <t>TRADE|consumption|consumer</t>
        </is>
      </c>
      <c r="D572" t="inlineStr">
        <is>
          <t>yes</t>
        </is>
      </c>
      <c r="E572" t="inlineStr">
        <is>
          <t/>
        </is>
      </c>
      <c r="F572" s="2" t="inlineStr">
        <is>
          <t>доверие на потребителите</t>
        </is>
      </c>
      <c r="G572" s="2" t="inlineStr">
        <is>
          <t>3</t>
        </is>
      </c>
      <c r="H572" s="2" t="inlineStr">
        <is>
          <t/>
        </is>
      </c>
      <c r="I572" t="inlineStr">
        <is>
          <t/>
        </is>
      </c>
      <c r="J572" s="2" t="inlineStr">
        <is>
          <t>důvěra spotřebitelů|
spotřebitelská důvěra</t>
        </is>
      </c>
      <c r="K572" s="2" t="inlineStr">
        <is>
          <t>3|
3</t>
        </is>
      </c>
      <c r="L572" s="2" t="inlineStr">
        <is>
          <t xml:space="preserve">|
</t>
        </is>
      </c>
      <c r="M572" t="inlineStr">
        <is>
          <t>indikátor složený ze čtyř ukazatelů: očekávaná finanční situace spotřebitele, očekávaná celková ekonomická situace, očekávaná celková nezaměstnanost a očekávané úspory spotřebitele v příštích 12 měsících</t>
        </is>
      </c>
      <c r="N572" s="2" t="inlineStr">
        <is>
          <t>forbrugertillid</t>
        </is>
      </c>
      <c r="O572" s="2" t="inlineStr">
        <is>
          <t>3</t>
        </is>
      </c>
      <c r="P572" s="2" t="inlineStr">
        <is>
          <t/>
        </is>
      </c>
      <c r="Q572" t="inlineStr">
        <is>
          <t/>
        </is>
      </c>
      <c r="R572" s="2" t="inlineStr">
        <is>
          <t>Verbrauchervertrauen</t>
        </is>
      </c>
      <c r="S572" s="2" t="inlineStr">
        <is>
          <t>3</t>
        </is>
      </c>
      <c r="T572" s="2" t="inlineStr">
        <is>
          <t/>
        </is>
      </c>
      <c r="U572" t="inlineStr">
        <is>
          <t/>
        </is>
      </c>
      <c r="V572" t="inlineStr">
        <is>
          <t/>
        </is>
      </c>
      <c r="W572" t="inlineStr">
        <is>
          <t/>
        </is>
      </c>
      <c r="X572" t="inlineStr">
        <is>
          <t/>
        </is>
      </c>
      <c r="Y572" t="inlineStr">
        <is>
          <t/>
        </is>
      </c>
      <c r="Z572" s="2" t="inlineStr">
        <is>
          <t>consumer confidence</t>
        </is>
      </c>
      <c r="AA572" s="2" t="inlineStr">
        <is>
          <t>3</t>
        </is>
      </c>
      <c r="AB572" s="2" t="inlineStr">
        <is>
          <t/>
        </is>
      </c>
      <c r="AC572" t="inlineStr">
        <is>
          <t>economic indicator that gauges how consumers interpret the present economic environment and their expectations for the future</t>
        </is>
      </c>
      <c r="AD572" s="2" t="inlineStr">
        <is>
          <t>confianza del consumidor</t>
        </is>
      </c>
      <c r="AE572" s="2" t="inlineStr">
        <is>
          <t>3</t>
        </is>
      </c>
      <c r="AF572" s="2" t="inlineStr">
        <is>
          <t/>
        </is>
      </c>
      <c r="AG572" t="inlineStr">
        <is>
          <t>Indicador económico que mide el grado de optimismo que los consumidores sienten sobre el estado general de la economía y sobre su situación financiera personal.</t>
        </is>
      </c>
      <c r="AH572" s="2" t="inlineStr">
        <is>
          <t>tarbijate kindlustunne|
tarbijakindlus|
tarbijausaldus|
tarbijate usaldus</t>
        </is>
      </c>
      <c r="AI572" s="2" t="inlineStr">
        <is>
          <t>3|
2|
3|
3</t>
        </is>
      </c>
      <c r="AJ572" s="2" t="inlineStr">
        <is>
          <t xml:space="preserve">preferred|
|
|
</t>
        </is>
      </c>
      <c r="AK572" t="inlineStr">
        <is>
          <t>majandusnäitaja, mis mõõdab seda, kuidas tarbijad hindavad praegust majanduskeskkonda ja milised on nende ootused tuleviku suhtes</t>
        </is>
      </c>
      <c r="AL572" s="2" t="inlineStr">
        <is>
          <t>kuluttajien luottamus</t>
        </is>
      </c>
      <c r="AM572" s="2" t="inlineStr">
        <is>
          <t>3</t>
        </is>
      </c>
      <c r="AN572" s="2" t="inlineStr">
        <is>
          <t/>
        </is>
      </c>
      <c r="AO572" t="inlineStr">
        <is>
          <t>taloudellinen tunnusluku, joka kuvaa kotitalouksien taloutta ja yleistä taloustilannetta sekä auttaa ennakoimaan tulevaa talouskehitykstä ja kulutusta</t>
        </is>
      </c>
      <c r="AP572" s="2" t="inlineStr">
        <is>
          <t>confiance des consommateurs</t>
        </is>
      </c>
      <c r="AQ572" s="2" t="inlineStr">
        <is>
          <t>3</t>
        </is>
      </c>
      <c r="AR572" s="2" t="inlineStr">
        <is>
          <t/>
        </is>
      </c>
      <c r="AS572" t="inlineStr">
        <is>
          <t>indicateur résultant d'une enquête réalisée auprès de plusieurs centaines de personnes au sujet de leur situation financière et de l'économie en général et dont la hausse (baisse) prolongée est considérée comme le signe avant-coureur d'une accélération (ralentissement) de la croissance économique</t>
        </is>
      </c>
      <c r="AT572" s="2" t="inlineStr">
        <is>
          <t>muinín tomhaltóirí</t>
        </is>
      </c>
      <c r="AU572" s="2" t="inlineStr">
        <is>
          <t>3</t>
        </is>
      </c>
      <c r="AV572" s="2" t="inlineStr">
        <is>
          <t/>
        </is>
      </c>
      <c r="AW572" t="inlineStr">
        <is>
          <t/>
        </is>
      </c>
      <c r="AX572" t="inlineStr">
        <is>
          <t/>
        </is>
      </c>
      <c r="AY572" t="inlineStr">
        <is>
          <t/>
        </is>
      </c>
      <c r="AZ572" t="inlineStr">
        <is>
          <t/>
        </is>
      </c>
      <c r="BA572" t="inlineStr">
        <is>
          <t/>
        </is>
      </c>
      <c r="BB572" s="2" t="inlineStr">
        <is>
          <t>fogyasztói bizalom</t>
        </is>
      </c>
      <c r="BC572" s="2" t="inlineStr">
        <is>
          <t>4</t>
        </is>
      </c>
      <c r="BD572" s="2" t="inlineStr">
        <is>
          <t/>
        </is>
      </c>
      <c r="BE572" t="inlineStr">
        <is>
          <t/>
        </is>
      </c>
      <c r="BF572" s="2" t="inlineStr">
        <is>
          <t>fiducia dei consumatori|
fiducia del consumatore</t>
        </is>
      </c>
      <c r="BG572" s="2" t="inlineStr">
        <is>
          <t>3|
3</t>
        </is>
      </c>
      <c r="BH572" s="2" t="inlineStr">
        <is>
          <t xml:space="preserve">|
</t>
        </is>
      </c>
      <c r="BI572" t="inlineStr">
        <is>
          <t>indice statistico che misura la percezione del contesto economico e delle aspettative del futuro da parte dei consumatori</t>
        </is>
      </c>
      <c r="BJ572" t="inlineStr">
        <is>
          <t/>
        </is>
      </c>
      <c r="BK572" t="inlineStr">
        <is>
          <t/>
        </is>
      </c>
      <c r="BL572" t="inlineStr">
        <is>
          <t/>
        </is>
      </c>
      <c r="BM572" t="inlineStr">
        <is>
          <t/>
        </is>
      </c>
      <c r="BN572" t="inlineStr">
        <is>
          <t/>
        </is>
      </c>
      <c r="BO572" t="inlineStr">
        <is>
          <t/>
        </is>
      </c>
      <c r="BP572" t="inlineStr">
        <is>
          <t/>
        </is>
      </c>
      <c r="BQ572" t="inlineStr">
        <is>
          <t/>
        </is>
      </c>
      <c r="BR572" s="2" t="inlineStr">
        <is>
          <t>kunfidenza tal-konsumatur</t>
        </is>
      </c>
      <c r="BS572" s="2" t="inlineStr">
        <is>
          <t>3</t>
        </is>
      </c>
      <c r="BT572" s="2" t="inlineStr">
        <is>
          <t/>
        </is>
      </c>
      <c r="BU572" t="inlineStr">
        <is>
          <t>indikatur ekonomiku li juri kif il-konsumaturi jinterpretaw l-ambjent ekonomku attwali u l-aspettattivi tagħhom għall-futur</t>
        </is>
      </c>
      <c r="BV572" s="2" t="inlineStr">
        <is>
          <t>consumentenvertrouwen</t>
        </is>
      </c>
      <c r="BW572" s="2" t="inlineStr">
        <is>
          <t>3</t>
        </is>
      </c>
      <c r="BX572" s="2" t="inlineStr">
        <is>
          <t/>
        </is>
      </c>
      <c r="BY572" t="inlineStr">
        <is>
          <t>vertrouwen van de consument in de economie, uitgedrukt door een index en/of tot uitdrukking komend in de bestedingen aan m.n. luxegoederen</t>
        </is>
      </c>
      <c r="BZ572" s="2" t="inlineStr">
        <is>
          <t>ufność konsumencka|
zaufanie konsumentów|
zaufanie konsumenckie</t>
        </is>
      </c>
      <c r="CA572" s="2" t="inlineStr">
        <is>
          <t>3|
3|
3</t>
        </is>
      </c>
      <c r="CB572" s="2" t="inlineStr">
        <is>
          <t>preferred|
admitted|
admitted</t>
        </is>
      </c>
      <c r="CC572" t="inlineStr">
        <is>
          <t>wskaźnik określający sytuację ekonomiczną i oczekiwania społeczeństwa dotyczące najbliższej przyszłości</t>
        </is>
      </c>
      <c r="CD572" s="2" t="inlineStr">
        <is>
          <t>confiança do consumidor</t>
        </is>
      </c>
      <c r="CE572" s="2" t="inlineStr">
        <is>
          <t>3</t>
        </is>
      </c>
      <c r="CF572" s="2" t="inlineStr">
        <is>
          <t/>
        </is>
      </c>
      <c r="CG572" t="inlineStr">
        <is>
          <t/>
        </is>
      </c>
      <c r="CH572" s="2" t="inlineStr">
        <is>
          <t>încredere a consumatorilor</t>
        </is>
      </c>
      <c r="CI572" s="2" t="inlineStr">
        <is>
          <t>3</t>
        </is>
      </c>
      <c r="CJ572" s="2" t="inlineStr">
        <is>
          <t/>
        </is>
      </c>
      <c r="CK572" t="inlineStr">
        <is>
          <t/>
        </is>
      </c>
      <c r="CL572" t="inlineStr">
        <is>
          <t/>
        </is>
      </c>
      <c r="CM572" t="inlineStr">
        <is>
          <t/>
        </is>
      </c>
      <c r="CN572" t="inlineStr">
        <is>
          <t/>
        </is>
      </c>
      <c r="CO572" t="inlineStr">
        <is>
          <t/>
        </is>
      </c>
      <c r="CP572" s="2" t="inlineStr">
        <is>
          <t>zaupanje potrošnikov</t>
        </is>
      </c>
      <c r="CQ572" s="2" t="inlineStr">
        <is>
          <t>3</t>
        </is>
      </c>
      <c r="CR572" s="2" t="inlineStr">
        <is>
          <t/>
        </is>
      </c>
      <c r="CS572" t="inlineStr">
        <is>
          <t/>
        </is>
      </c>
      <c r="CT572" s="2" t="inlineStr">
        <is>
          <t>konsumentförtroende</t>
        </is>
      </c>
      <c r="CU572" s="2" t="inlineStr">
        <is>
          <t>3</t>
        </is>
      </c>
      <c r="CV572" s="2" t="inlineStr">
        <is>
          <t/>
        </is>
      </c>
      <c r="CW572" t="inlineStr">
        <is>
          <t/>
        </is>
      </c>
    </row>
    <row r="573">
      <c r="A573" s="1" t="str">
        <f>HYPERLINK("https://iate.europa.eu/entry/result/1875255/all", "1875255")</f>
        <v>1875255</v>
      </c>
      <c r="B573" t="inlineStr">
        <is>
          <t>TRADE</t>
        </is>
      </c>
      <c r="C573" t="inlineStr">
        <is>
          <t>TRADE|consumption</t>
        </is>
      </c>
      <c r="D573" t="inlineStr">
        <is>
          <t>yes</t>
        </is>
      </c>
      <c r="E573" t="inlineStr">
        <is>
          <t/>
        </is>
      </c>
      <c r="F573" s="2" t="inlineStr">
        <is>
          <t>европейски потребителски център</t>
        </is>
      </c>
      <c r="G573" s="2" t="inlineStr">
        <is>
          <t>3</t>
        </is>
      </c>
      <c r="H573" s="2" t="inlineStr">
        <is>
          <t/>
        </is>
      </c>
      <c r="I573" t="inlineStr">
        <is>
          <t>Организация за защита на интересите на потребителите в случаи на трансгранични покупки, част от Европейската мрежа от потребителски центрове</t>
        </is>
      </c>
      <c r="J573" s="2" t="inlineStr">
        <is>
          <t>evropské spotřebitelské centrum|
ESC</t>
        </is>
      </c>
      <c r="K573" s="2" t="inlineStr">
        <is>
          <t>3|
3</t>
        </is>
      </c>
      <c r="L573" s="2" t="inlineStr">
        <is>
          <t xml:space="preserve">|
</t>
        </is>
      </c>
      <c r="M573" t="inlineStr">
        <is>
          <t>centrum, které poskytuje informace o právech spotřebitelů na společném evropském trhu a bezplatně pomáhá a radí spotřebitelům v jejich sporech s obchodníky z jiných zemí EU, Norska a Islandu</t>
        </is>
      </c>
      <c r="N573" s="2" t="inlineStr">
        <is>
          <t>europæisk forbrugercenter|
Forbruger Europa-center</t>
        </is>
      </c>
      <c r="O573" s="2" t="inlineStr">
        <is>
          <t>3|
3</t>
        </is>
      </c>
      <c r="P573" s="2" t="inlineStr">
        <is>
          <t xml:space="preserve">|
</t>
        </is>
      </c>
      <c r="Q573" t="inlineStr">
        <is>
          <t>del af et europæisk netværk (Forbruger Europa Netværket) med kontorer i hvert EU-land samt i Norge og Island</t>
        </is>
      </c>
      <c r="R573" s="2" t="inlineStr">
        <is>
          <t>Europäisches Verbraucherzentrum</t>
        </is>
      </c>
      <c r="S573" s="2" t="inlineStr">
        <is>
          <t>3</t>
        </is>
      </c>
      <c r="T573" s="2" t="inlineStr">
        <is>
          <t/>
        </is>
      </c>
      <c r="U573" t="inlineStr">
        <is>
          <t/>
        </is>
      </c>
      <c r="V573" t="inlineStr">
        <is>
          <t/>
        </is>
      </c>
      <c r="W573" t="inlineStr">
        <is>
          <t/>
        </is>
      </c>
      <c r="X573" t="inlineStr">
        <is>
          <t/>
        </is>
      </c>
      <c r="Y573" t="inlineStr">
        <is>
          <t/>
        </is>
      </c>
      <c r="Z573" s="2" t="inlineStr">
        <is>
          <t>ECC|
European Consumer Centre</t>
        </is>
      </c>
      <c r="AA573" s="2" t="inlineStr">
        <is>
          <t>3|
3</t>
        </is>
      </c>
      <c r="AB573" s="2" t="inlineStr">
        <is>
          <t xml:space="preserve">|
</t>
        </is>
      </c>
      <c r="AC573" t="inlineStr">
        <is>
          <t>part of the European Consumer Centres Network [ &lt;a href="/entry/result/384445/all" id="ENTRY_TO_ENTRY_CONVERTER" target="_blank"&gt;IATE:384445&lt;/a&gt; ], which is made up of 29 centres (one in each EU country plus Iceland and Norway)</t>
        </is>
      </c>
      <c r="AD573" s="2" t="inlineStr">
        <is>
          <t>CEC|
Centro Europeo del Consumidor</t>
        </is>
      </c>
      <c r="AE573" s="2" t="inlineStr">
        <is>
          <t>3|
3</t>
        </is>
      </c>
      <c r="AF573" s="2" t="inlineStr">
        <is>
          <t xml:space="preserve">|
</t>
        </is>
      </c>
      <c r="AG573" t="inlineStr">
        <is>
          <t>Oficina pública de atención al consumidor de cualquier Estado miembro de la Unión Europea que precise información o asistencia en relación con la adquisición de un bien o la utilización de un servicio en un país diferente al propio.</t>
        </is>
      </c>
      <c r="AH573" s="2" t="inlineStr">
        <is>
          <t>Euroopa tarbijakeskus</t>
        </is>
      </c>
      <c r="AI573" s="2" t="inlineStr">
        <is>
          <t>3</t>
        </is>
      </c>
      <c r="AJ573" s="2" t="inlineStr">
        <is>
          <t/>
        </is>
      </c>
      <c r="AK573" t="inlineStr">
        <is>
          <t/>
        </is>
      </c>
      <c r="AL573" s="2" t="inlineStr">
        <is>
          <t>Euroopan kuluttajakeskus</t>
        </is>
      </c>
      <c r="AM573" s="2" t="inlineStr">
        <is>
          <t>3</t>
        </is>
      </c>
      <c r="AN573" s="2" t="inlineStr">
        <is>
          <t/>
        </is>
      </c>
      <c r="AO573" t="inlineStr">
        <is>
          <t>verkosto, jonka eri maissa sijaitsevista toimipisteistä saa tietoa rajat ylittävän kaupan kuluttajakysymyksissä, kun tekee ostoksia tai tilaa palveluja muista EU-maista, Norjasta tai Islannista</t>
        </is>
      </c>
      <c r="AP573" s="2" t="inlineStr">
        <is>
          <t>CEC|
Centre européen des consommateurs</t>
        </is>
      </c>
      <c r="AQ573" s="2" t="inlineStr">
        <is>
          <t>2|
3</t>
        </is>
      </c>
      <c r="AR573" s="2" t="inlineStr">
        <is>
          <t xml:space="preserve">|
</t>
        </is>
      </c>
      <c r="AS573" t="inlineStr">
        <is>
          <t/>
        </is>
      </c>
      <c r="AT573" s="2" t="inlineStr">
        <is>
          <t>Lárionad Eorpach do Thomhaltóirí</t>
        </is>
      </c>
      <c r="AU573" s="2" t="inlineStr">
        <is>
          <t>3</t>
        </is>
      </c>
      <c r="AV573" s="2" t="inlineStr">
        <is>
          <t/>
        </is>
      </c>
      <c r="AW573" t="inlineStr">
        <is>
          <t/>
        </is>
      </c>
      <c r="AX573" t="inlineStr">
        <is>
          <t/>
        </is>
      </c>
      <c r="AY573" t="inlineStr">
        <is>
          <t/>
        </is>
      </c>
      <c r="AZ573" t="inlineStr">
        <is>
          <t/>
        </is>
      </c>
      <c r="BA573" t="inlineStr">
        <is>
          <t/>
        </is>
      </c>
      <c r="BB573" s="2" t="inlineStr">
        <is>
          <t>Európai Fogyasztói Központ</t>
        </is>
      </c>
      <c r="BC573" s="2" t="inlineStr">
        <is>
          <t>3</t>
        </is>
      </c>
      <c r="BD573" s="2" t="inlineStr">
        <is>
          <t/>
        </is>
      </c>
      <c r="BE573" t="inlineStr">
        <is>
          <t>Az Európai Fogyasztói Központ tájékoztatást nyújt a határon átnyúló áru vagy szolgáltatás vásárlással kapcsolatos az Európai Uniós fogyasztóvédelmi rendelkezésekről, valamint azok érvényesíthetőségéről.</t>
        </is>
      </c>
      <c r="BF573" s="2" t="inlineStr">
        <is>
          <t>CEC|
Centro europeo dei consumatori|
Centro Europeo Consumatori</t>
        </is>
      </c>
      <c r="BG573" s="2" t="inlineStr">
        <is>
          <t>3|
3|
3</t>
        </is>
      </c>
      <c r="BH573" s="2" t="inlineStr">
        <is>
          <t xml:space="preserve">|
|
</t>
        </is>
      </c>
      <c r="BI573" t="inlineStr">
        <is>
          <t>punto di contatto nazionale della &lt;i&gt;rete ECC-Net&lt;/i&gt; [ &lt;a href="/entry/result/384445/all" id="ENTRY_TO_ENTRY_CONVERTER" target="_blank"&gt;IATE:384445&lt;/a&gt; ], istituita dalla Commissione Europea e dai Governi Nazionali, all’interno degli Stati Membri e di Norvegia e Islanda, per fornire consulenza ed assistenza ai consumatori europei in materia di consumo transfrontaliero</t>
        </is>
      </c>
      <c r="BJ573" s="2" t="inlineStr">
        <is>
          <t>Europos vartotojų centras|
EVC</t>
        </is>
      </c>
      <c r="BK573" s="2" t="inlineStr">
        <is>
          <t>3|
3</t>
        </is>
      </c>
      <c r="BL573" s="2" t="inlineStr">
        <is>
          <t xml:space="preserve">|
</t>
        </is>
      </c>
      <c r="BM573" t="inlineStr">
        <is>
          <t/>
        </is>
      </c>
      <c r="BN573" t="inlineStr">
        <is>
          <t/>
        </is>
      </c>
      <c r="BO573" t="inlineStr">
        <is>
          <t/>
        </is>
      </c>
      <c r="BP573" t="inlineStr">
        <is>
          <t/>
        </is>
      </c>
      <c r="BQ573" t="inlineStr">
        <is>
          <t/>
        </is>
      </c>
      <c r="BR573" t="inlineStr">
        <is>
          <t/>
        </is>
      </c>
      <c r="BS573" t="inlineStr">
        <is>
          <t/>
        </is>
      </c>
      <c r="BT573" t="inlineStr">
        <is>
          <t/>
        </is>
      </c>
      <c r="BU573" t="inlineStr">
        <is>
          <t/>
        </is>
      </c>
      <c r="BV573" s="2" t="inlineStr">
        <is>
          <t>ECC|
Europees Centrum voor de Consument|
Europees Consumentencentrum|
Europees Consumenten Centrum</t>
        </is>
      </c>
      <c r="BW573" s="2" t="inlineStr">
        <is>
          <t>3|
3|
3|
3</t>
        </is>
      </c>
      <c r="BX573" s="2" t="inlineStr">
        <is>
          <t xml:space="preserve">|
|
|
</t>
        </is>
      </c>
      <c r="BY573" t="inlineStr">
        <is>
          <t>onafhankelijke publieke dienstverlener die deel uitmaakt van een netwerk [ &lt;a href="/entry/result/384445/all" id="ENTRY_TO_ENTRY_CONVERTER" target="_blank"&gt;IATE:384445&lt;/a&gt; ] en die consumenten informeert over hun rechten en plichten bij het doen van een grensoverschrijdende aankoop en hen adviseert en assisteert wanneer zij een geschil hebben met een ondernemer in een andere EU-lidstaat, Noorwegen of IJsland</t>
        </is>
      </c>
      <c r="BZ573" s="2" t="inlineStr">
        <is>
          <t>Europejskie Centrum Konsumenckie</t>
        </is>
      </c>
      <c r="CA573" s="2" t="inlineStr">
        <is>
          <t>3</t>
        </is>
      </c>
      <c r="CB573" s="2" t="inlineStr">
        <is>
          <t/>
        </is>
      </c>
      <c r="CC573" t="inlineStr">
        <is>
          <t>krajowy punkt kontaktowy należący do Sieci Europejskich Centrów Konsumenckich [ &lt;a href="/entry/result/384445/all" id="ENTRY_TO_ENTRY_CONVERTER" target="_blank"&gt;IATE:384445&lt;/a&gt; ]</t>
        </is>
      </c>
      <c r="CD573" s="2" t="inlineStr">
        <is>
          <t>Centro Europeu do Consumidor|
CEC</t>
        </is>
      </c>
      <c r="CE573" s="2" t="inlineStr">
        <is>
          <t>3|
3</t>
        </is>
      </c>
      <c r="CF573" s="2" t="inlineStr">
        <is>
          <t xml:space="preserve">|
</t>
        </is>
      </c>
      <c r="CG573" t="inlineStr">
        <is>
          <t/>
        </is>
      </c>
      <c r="CH573" s="2" t="inlineStr">
        <is>
          <t>ECC|
Centrul European al Consumatorilor</t>
        </is>
      </c>
      <c r="CI573" s="2" t="inlineStr">
        <is>
          <t>3|
3</t>
        </is>
      </c>
      <c r="CJ573" s="2" t="inlineStr">
        <is>
          <t xml:space="preserve">|
</t>
        </is>
      </c>
      <c r="CK573" t="inlineStr">
        <is>
          <t/>
        </is>
      </c>
      <c r="CL573" s="2" t="inlineStr">
        <is>
          <t>európske spotrebiteľské centrum|
ESC</t>
        </is>
      </c>
      <c r="CM573" s="2" t="inlineStr">
        <is>
          <t>3|
3</t>
        </is>
      </c>
      <c r="CN573" s="2" t="inlineStr">
        <is>
          <t xml:space="preserve">|
</t>
        </is>
      </c>
      <c r="CO573" t="inlineStr">
        <is>
          <t>centrum, ktorého účelom je pomáhať spotrebiteľom pri riešení cezhraničných reklamácií v rámci EÚ, poskytuje poradenstvo a pomoc spotrebiteľom pri nákupoch v rámci EÚ</t>
        </is>
      </c>
      <c r="CP573" s="2" t="inlineStr">
        <is>
          <t>evropski potrošniški center</t>
        </is>
      </c>
      <c r="CQ573" s="2" t="inlineStr">
        <is>
          <t>3</t>
        </is>
      </c>
      <c r="CR573" s="2" t="inlineStr">
        <is>
          <t/>
        </is>
      </c>
      <c r="CS573" t="inlineStr">
        <is>
          <t/>
        </is>
      </c>
      <c r="CT573" s="2" t="inlineStr">
        <is>
          <t>europeiskt konsumentcentrum|
Konsument Europa</t>
        </is>
      </c>
      <c r="CU573" s="2" t="inlineStr">
        <is>
          <t>2|
3</t>
        </is>
      </c>
      <c r="CV573" s="2" t="inlineStr">
        <is>
          <t xml:space="preserve">|
</t>
        </is>
      </c>
      <c r="CW573" t="inlineStr">
        <is>
          <t/>
        </is>
      </c>
    </row>
    <row r="574">
      <c r="A574" s="1" t="str">
        <f>HYPERLINK("https://iate.europa.eu/entry/result/1650514/all", "1650514")</f>
        <v>1650514</v>
      </c>
      <c r="B574" t="inlineStr">
        <is>
          <t>TRADE</t>
        </is>
      </c>
      <c r="C574" t="inlineStr">
        <is>
          <t>TRADE|marketing|commercial transaction</t>
        </is>
      </c>
      <c r="D574" t="inlineStr">
        <is>
          <t>yes</t>
        </is>
      </c>
      <c r="E574" t="inlineStr">
        <is>
          <t/>
        </is>
      </c>
      <c r="F574" s="2" t="inlineStr">
        <is>
          <t>лични продажби</t>
        </is>
      </c>
      <c r="G574" s="2" t="inlineStr">
        <is>
          <t>3</t>
        </is>
      </c>
      <c r="H574" s="2" t="inlineStr">
        <is>
          <t/>
        </is>
      </c>
      <c r="I574" t="inlineStr">
        <is>
          <t>директни, персонални комуникации по телефон или лице в лице като в хода на разговора продавачът информира, убеждава и насърчава клиента за покупка на стока или услуга, заплащане на оферта и сключване на сделка</t>
        </is>
      </c>
      <c r="J574" s="2" t="inlineStr">
        <is>
          <t>osobní prodej</t>
        </is>
      </c>
      <c r="K574" s="2" t="inlineStr">
        <is>
          <t>3</t>
        </is>
      </c>
      <c r="L574" s="2" t="inlineStr">
        <is>
          <t/>
        </is>
      </c>
      <c r="M574" t="inlineStr">
        <is>
          <t>osobní prezentace doprovázená prodejci společnosti za účelem prodeje a budování vztahů se zákazníky</t>
        </is>
      </c>
      <c r="N574" s="2" t="inlineStr">
        <is>
          <t>personligt salg|
direkte salg</t>
        </is>
      </c>
      <c r="O574" s="2" t="inlineStr">
        <is>
          <t>3|
3</t>
        </is>
      </c>
      <c r="P574" s="2" t="inlineStr">
        <is>
          <t xml:space="preserve">|
</t>
        </is>
      </c>
      <c r="Q574" t="inlineStr">
        <is>
          <t>salg direkte og med personlig kontakt til køberen</t>
        </is>
      </c>
      <c r="R574" s="2" t="inlineStr">
        <is>
          <t>klassischer Einzelhandel</t>
        </is>
      </c>
      <c r="S574" s="2" t="inlineStr">
        <is>
          <t>3</t>
        </is>
      </c>
      <c r="T574" s="2" t="inlineStr">
        <is>
          <t/>
        </is>
      </c>
      <c r="U574" t="inlineStr">
        <is>
          <t/>
        </is>
      </c>
      <c r="V574" s="2" t="inlineStr">
        <is>
          <t>προσωπικές πωλήσεις</t>
        </is>
      </c>
      <c r="W574" s="2" t="inlineStr">
        <is>
          <t>3</t>
        </is>
      </c>
      <c r="X574" s="2" t="inlineStr">
        <is>
          <t/>
        </is>
      </c>
      <c r="Y574" t="inlineStr">
        <is>
          <t/>
        </is>
      </c>
      <c r="Z574" s="2" t="inlineStr">
        <is>
          <t>personal selling|
face-to-face selling|
face-to-face sales|
face-to-face purchase</t>
        </is>
      </c>
      <c r="AA574" s="2" t="inlineStr">
        <is>
          <t>3|
3|
3|
1</t>
        </is>
      </c>
      <c r="AB574" s="2" t="inlineStr">
        <is>
          <t xml:space="preserve">|
|
|
</t>
        </is>
      </c>
      <c r="AC574" t="inlineStr">
        <is>
          <t>sales procedure involving direct and personal contact between the buyer and the seller or the seller's representative</t>
        </is>
      </c>
      <c r="AD574" s="2" t="inlineStr">
        <is>
          <t>venta cara a cara|
venta presencial|
venta personal</t>
        </is>
      </c>
      <c r="AE574" s="2" t="inlineStr">
        <is>
          <t>3|
3|
3</t>
        </is>
      </c>
      <c r="AF574" s="2" t="inlineStr">
        <is>
          <t xml:space="preserve">|
|
</t>
        </is>
      </c>
      <c r="AG574" t="inlineStr">
        <is>
          <t>Venta que se realiza a través de una relación personal entre el vendedor y el comprador.</t>
        </is>
      </c>
      <c r="AH574" s="2" t="inlineStr">
        <is>
          <t>personaalne müük|
isiklik müük</t>
        </is>
      </c>
      <c r="AI574" s="2" t="inlineStr">
        <is>
          <t>3|
3</t>
        </is>
      </c>
      <c r="AJ574" s="2" t="inlineStr">
        <is>
          <t xml:space="preserve">|
</t>
        </is>
      </c>
      <c r="AK574" t="inlineStr">
        <is>
          <t>müük, kus müüja suhtleb kliendiga isiklikult (sh telefonitsi, posti teel vm viisil)</t>
        </is>
      </c>
      <c r="AL574" s="2" t="inlineStr">
        <is>
          <t>henkilökohtainen myynti|
henkilökohtainen myyntityö</t>
        </is>
      </c>
      <c r="AM574" s="2" t="inlineStr">
        <is>
          <t>3|
3</t>
        </is>
      </c>
      <c r="AN574" s="2" t="inlineStr">
        <is>
          <t xml:space="preserve">|
</t>
        </is>
      </c>
      <c r="AO574" t="inlineStr">
        <is>
          <t>myyjän ja asiakkaan välinen vuorovaikutus, jossa myyjä auttaa asiakasta valitsemaan ja ostamaan hänelle sopivan tuotteen tai palvelun</t>
        </is>
      </c>
      <c r="AP574" s="2" t="inlineStr">
        <is>
          <t>vente personnelle|
vente en face à face</t>
        </is>
      </c>
      <c r="AQ574" s="2" t="inlineStr">
        <is>
          <t>3|
3</t>
        </is>
      </c>
      <c r="AR574" s="2" t="inlineStr">
        <is>
          <t xml:space="preserve">|
</t>
        </is>
      </c>
      <c r="AS574" t="inlineStr">
        <is>
          <t>vente qui s'effectue par l'intermédiaire d'un vendeur et dans laquelle l'influence du contact personnel avec l'acheteur est essentielle</t>
        </is>
      </c>
      <c r="AT574" s="2" t="inlineStr">
        <is>
          <t>díolacháin aghaidh ar aghaidh|
díol pearsanta</t>
        </is>
      </c>
      <c r="AU574" s="2" t="inlineStr">
        <is>
          <t>3|
3</t>
        </is>
      </c>
      <c r="AV574" s="2" t="inlineStr">
        <is>
          <t xml:space="preserve">|
</t>
        </is>
      </c>
      <c r="AW574" t="inlineStr">
        <is>
          <t/>
        </is>
      </c>
      <c r="AX574" s="2" t="inlineStr">
        <is>
          <t>klasična prodaja|
osobna prodaja|
prodaja na konvencionalan način</t>
        </is>
      </c>
      <c r="AY574" s="2" t="inlineStr">
        <is>
          <t>3|
3|
3</t>
        </is>
      </c>
      <c r="AZ574" s="2" t="inlineStr">
        <is>
          <t xml:space="preserve">|
|
</t>
        </is>
      </c>
      <c r="BA574" t="inlineStr">
        <is>
          <t>metoda prodaje direktnim posredovanjem prodavača prema kupcu</t>
        </is>
      </c>
      <c r="BB574" s="2" t="inlineStr">
        <is>
          <t>személyes eladás|
személyes értékesítés</t>
        </is>
      </c>
      <c r="BC574" s="2" t="inlineStr">
        <is>
          <t>4|
4</t>
        </is>
      </c>
      <c r="BD574" s="2" t="inlineStr">
        <is>
          <t xml:space="preserve">|
</t>
        </is>
      </c>
      <c r="BE574" t="inlineStr">
        <is>
          <t>az eladó személyes, aktív közreműködésével kialakuló üzletkötés és az ahhoz kapcsolódó folyamat</t>
        </is>
      </c>
      <c r="BF574" s="2" t="inlineStr">
        <is>
          <t>vendita personale|
vendita "faccia a faccia"</t>
        </is>
      </c>
      <c r="BG574" s="2" t="inlineStr">
        <is>
          <t>3|
3</t>
        </is>
      </c>
      <c r="BH574" s="2" t="inlineStr">
        <is>
          <t xml:space="preserve">|
</t>
        </is>
      </c>
      <c r="BI574" t="inlineStr">
        <is>
          <t>tipo di vendita che comporta una comunicazione diretta tra venditore e cliente</t>
        </is>
      </c>
      <c r="BJ574" s="2" t="inlineStr">
        <is>
          <t>įprastinė prekyba|
įprastinis pardavimas</t>
        </is>
      </c>
      <c r="BK574" s="2" t="inlineStr">
        <is>
          <t>3|
3</t>
        </is>
      </c>
      <c r="BL574" s="2" t="inlineStr">
        <is>
          <t xml:space="preserve">|
</t>
        </is>
      </c>
      <c r="BM574" t="inlineStr">
        <is>
          <t>pardavėjo ar jo atstovo vykdomas prekių ar paslaugų pardavimas pirkėjui jų fizinio susitikimo metu arba automatizuotoje prekybos vietoje</t>
        </is>
      </c>
      <c r="BN574" s="2" t="inlineStr">
        <is>
          <t>pārdošana klātienē</t>
        </is>
      </c>
      <c r="BO574" s="2" t="inlineStr">
        <is>
          <t>2</t>
        </is>
      </c>
      <c r="BP574" s="2" t="inlineStr">
        <is>
          <t/>
        </is>
      </c>
      <c r="BQ574" t="inlineStr">
        <is>
          <t/>
        </is>
      </c>
      <c r="BR574" s="2" t="inlineStr">
        <is>
          <t>bejgħ wiċċ imb wiċċ</t>
        </is>
      </c>
      <c r="BS574" s="2" t="inlineStr">
        <is>
          <t>3</t>
        </is>
      </c>
      <c r="BT574" s="2" t="inlineStr">
        <is>
          <t/>
        </is>
      </c>
      <c r="BU574" t="inlineStr">
        <is>
          <t>proċedura ta' bejgħ li tinvolvi kuntatt dirett u personali bejn ix-xerrej u l-bejjiegħ jew bejn ix-xerrej u r-rappreżentant tal-bejjiegħ</t>
        </is>
      </c>
      <c r="BV574" s="2" t="inlineStr">
        <is>
          <t>persoonlijke verkoop|
verkoop van hand tot hand</t>
        </is>
      </c>
      <c r="BW574" s="2" t="inlineStr">
        <is>
          <t>3|
3</t>
        </is>
      </c>
      <c r="BX574" s="2" t="inlineStr">
        <is>
          <t xml:space="preserve">|
</t>
        </is>
      </c>
      <c r="BY574" t="inlineStr">
        <is>
          <t>verkoopmethode waarbij er rechtsreeks en persoonlijk contact tussen koper en verkoper of vertegenwoordiger is</t>
        </is>
      </c>
      <c r="BZ574" s="2" t="inlineStr">
        <is>
          <t>sprzedaż przy fizycznej obecności stron</t>
        </is>
      </c>
      <c r="CA574" s="2" t="inlineStr">
        <is>
          <t>3</t>
        </is>
      </c>
      <c r="CB574" s="2" t="inlineStr">
        <is>
          <t/>
        </is>
      </c>
      <c r="CC574" t="inlineStr">
        <is>
          <t/>
        </is>
      </c>
      <c r="CD574" s="2" t="inlineStr">
        <is>
          <t>venda pessoal|
venda presencial</t>
        </is>
      </c>
      <c r="CE574" s="2" t="inlineStr">
        <is>
          <t>3|
3</t>
        </is>
      </c>
      <c r="CF574" s="2" t="inlineStr">
        <is>
          <t xml:space="preserve">|
</t>
        </is>
      </c>
      <c r="CG574" t="inlineStr">
        <is>
          <t/>
        </is>
      </c>
      <c r="CH574" s="2" t="inlineStr">
        <is>
          <t>vânzare personală</t>
        </is>
      </c>
      <c r="CI574" s="2" t="inlineStr">
        <is>
          <t>3</t>
        </is>
      </c>
      <c r="CJ574" s="2" t="inlineStr">
        <is>
          <t/>
        </is>
      </c>
      <c r="CK574" t="inlineStr">
        <is>
          <t/>
        </is>
      </c>
      <c r="CL574" s="2" t="inlineStr">
        <is>
          <t>osobný predaj</t>
        </is>
      </c>
      <c r="CM574" s="2" t="inlineStr">
        <is>
          <t>3</t>
        </is>
      </c>
      <c r="CN574" s="2" t="inlineStr">
        <is>
          <t/>
        </is>
      </c>
      <c r="CO574" t="inlineStr">
        <is>
          <t>predaj založený na osobnej komunikácii predávajúcich s potenciálnymi zákazníkmi</t>
        </is>
      </c>
      <c r="CP574" s="2" t="inlineStr">
        <is>
          <t>osebna prodaja</t>
        </is>
      </c>
      <c r="CQ574" s="2" t="inlineStr">
        <is>
          <t>3</t>
        </is>
      </c>
      <c r="CR574" s="2" t="inlineStr">
        <is>
          <t/>
        </is>
      </c>
      <c r="CS574" t="inlineStr">
        <is>
          <t/>
        </is>
      </c>
      <c r="CT574" s="2" t="inlineStr">
        <is>
          <t>personlig försäljning</t>
        </is>
      </c>
      <c r="CU574" s="2" t="inlineStr">
        <is>
          <t>3</t>
        </is>
      </c>
      <c r="CV574" s="2" t="inlineStr">
        <is>
          <t/>
        </is>
      </c>
      <c r="CW574" t="inlineStr">
        <is>
          <t/>
        </is>
      </c>
    </row>
    <row r="575">
      <c r="A575" s="1" t="str">
        <f>HYPERLINK("https://iate.europa.eu/entry/result/765060/all", "765060")</f>
        <v>765060</v>
      </c>
      <c r="B575" t="inlineStr">
        <is>
          <t>LAW</t>
        </is>
      </c>
      <c r="C575" t="inlineStr">
        <is>
          <t>LAW</t>
        </is>
      </c>
      <c r="D575" t="inlineStr">
        <is>
          <t>yes</t>
        </is>
      </c>
      <c r="E575" t="inlineStr">
        <is>
          <t/>
        </is>
      </c>
      <c r="F575" s="2" t="inlineStr">
        <is>
          <t>разместване на тежестта на доказване|
обръщане на тежестта на доказване</t>
        </is>
      </c>
      <c r="G575" s="2" t="inlineStr">
        <is>
          <t>3|
3</t>
        </is>
      </c>
      <c r="H575" s="2" t="inlineStr">
        <is>
          <t xml:space="preserve">|
</t>
        </is>
      </c>
      <c r="I575" t="inlineStr">
        <is>
          <t>Отклонение от установените принципи, уреждащи възлагането на тежестта на доказване в гражданския и наказателния процес.</t>
        </is>
      </c>
      <c r="J575" s="2" t="inlineStr">
        <is>
          <t>obrácení důkazního břemene</t>
        </is>
      </c>
      <c r="K575" s="2" t="inlineStr">
        <is>
          <t>3</t>
        </is>
      </c>
      <c r="L575" s="2" t="inlineStr">
        <is>
          <t/>
        </is>
      </c>
      <c r="M575" t="inlineStr">
        <is>
          <t>přenesení důkazního břemene na protistranu</t>
        </is>
      </c>
      <c r="N575" s="2" t="inlineStr">
        <is>
          <t>omvendt bevisbyrde</t>
        </is>
      </c>
      <c r="O575" s="2" t="inlineStr">
        <is>
          <t>3</t>
        </is>
      </c>
      <c r="P575" s="2" t="inlineStr">
        <is>
          <t/>
        </is>
      </c>
      <c r="Q575" t="inlineStr">
        <is>
          <t>bevisbyrde, der er omvendt i forhold til det normale, idet det her påhviler den anklagede eller sagsøgte at bevise sin uskyld</t>
        </is>
      </c>
      <c r="R575" s="2" t="inlineStr">
        <is>
          <t>Beweislastumkehr|
Umkehr der Beweislast|
Beweisumkehr|
umgekehrte Beweislast</t>
        </is>
      </c>
      <c r="S575" s="2" t="inlineStr">
        <is>
          <t>3|
3|
3|
3</t>
        </is>
      </c>
      <c r="T575" s="2" t="inlineStr">
        <is>
          <t xml:space="preserve">|
|
|
</t>
        </is>
      </c>
      <c r="U575" t="inlineStr">
        <is>
          <t>Ausnahme vom regulären juristischen Grundsatz, dass jede Partei selbst die Beweislast für die tatsächlichen Voraussetzungen der ihr günstigen Rechtsnorm trägt</t>
        </is>
      </c>
      <c r="V575" s="2" t="inlineStr">
        <is>
          <t>αντιστροφή του βάρους της αποδείξεως|
αντιστροφή του βάρους της απόδειξης</t>
        </is>
      </c>
      <c r="W575" s="2" t="inlineStr">
        <is>
          <t>3|
3</t>
        </is>
      </c>
      <c r="X575" s="2" t="inlineStr">
        <is>
          <t xml:space="preserve">|
</t>
        </is>
      </c>
      <c r="Y575" t="inlineStr">
        <is>
          <t/>
        </is>
      </c>
      <c r="Z575" s="2" t="inlineStr">
        <is>
          <t>reversal of the burden of proof|
reverse onus|
reversed onus of proof</t>
        </is>
      </c>
      <c r="AA575" s="2" t="inlineStr">
        <is>
          <t>3|
3|
1</t>
        </is>
      </c>
      <c r="AB575" s="2" t="inlineStr">
        <is>
          <t xml:space="preserve">|
|
</t>
        </is>
      </c>
      <c r="AC575" t="inlineStr">
        <is>
          <t>change to the normal rule of evidence, thereby imposing on the other party the initial obligation to prove or disprove a disputed fact</t>
        </is>
      </c>
      <c r="AD575" s="2" t="inlineStr">
        <is>
          <t>inversión de la carga de la prueba</t>
        </is>
      </c>
      <c r="AE575" s="2" t="inlineStr">
        <is>
          <t>3</t>
        </is>
      </c>
      <c r="AF575" s="2" t="inlineStr">
        <is>
          <t/>
        </is>
      </c>
      <c r="AG575" t="inlineStr">
        <is>
          <t>Infracción o excepción del principio general según el cual la carga de probar corresponde al que afirma unos hechos o sostiene una determinada pretensión, que se admite en algunos casos en que, en virtud del principio de facilidad probatoria, se traslada la obligación de facilitar los medios de prueba a la otra parte del procedimiento por resultar para ella más fácil la acreditación.</t>
        </is>
      </c>
      <c r="AH575" s="2" t="inlineStr">
        <is>
          <t>tõendamiskoormise ümberpööramine</t>
        </is>
      </c>
      <c r="AI575" s="2" t="inlineStr">
        <is>
          <t>3</t>
        </is>
      </c>
      <c r="AJ575" s="2" t="inlineStr">
        <is>
          <t/>
        </is>
      </c>
      <c r="AK575" t="inlineStr">
        <is>
          <t>&lt;em&gt;tõendamiskoormise&lt;/em&gt; &lt;a href="/entry/result/760347/all" id="ENTRY_TO_ENTRY_CONVERTER" target="_blank"&gt;IATE:760347&lt;/a&gt; üleminek vastaspoolele, kes peab tõendama neid asjaolusid, millele tuginevad talle esitatud nõuded</t>
        </is>
      </c>
      <c r="AL575" s="2" t="inlineStr">
        <is>
          <t>käännetty todistustaakka|
todistustaakan kääntäminen</t>
        </is>
      </c>
      <c r="AM575" s="2" t="inlineStr">
        <is>
          <t>3|
3</t>
        </is>
      </c>
      <c r="AN575" s="2" t="inlineStr">
        <is>
          <t xml:space="preserve">|
</t>
        </is>
      </c>
      <c r="AO575" t="inlineStr">
        <is>
          <t>todistustaakan siirtäminen siltä osapuolelta, joka on lähtökohtaisesti todistusvelvollinen, hänen vastapuolelleen</t>
        </is>
      </c>
      <c r="AP575" s="2" t="inlineStr">
        <is>
          <t>inversion du fardeau de la preuve|
renversement de la charge de la preuve|
inversion de la charge de la preuve|
déplacement du fardeau de la preuve|
charge inversée|
fardeau inversé</t>
        </is>
      </c>
      <c r="AQ575" s="2" t="inlineStr">
        <is>
          <t>3|
3|
3|
3|
3|
3</t>
        </is>
      </c>
      <c r="AR575" s="2" t="inlineStr">
        <is>
          <t xml:space="preserve">|
preferred|
|
|
|
</t>
        </is>
      </c>
      <c r="AS575" t="inlineStr">
        <is>
          <t>&lt;div&gt;fardeau de présentation et de persuasion qui, par l'opération d'une règle précise de droit, échoit exceptionnellement, non plus au demandeur ou au poursuivant, mais au défendeur ou à l'accusé&lt;br&gt;&lt;/div&gt;</t>
        </is>
      </c>
      <c r="AT575" s="2" t="inlineStr">
        <is>
          <t>dualgas cruthúnais a aistriú|
freaschur an dualgais cruthúnais|
aisiompú an dualgais cruthúnais</t>
        </is>
      </c>
      <c r="AU575" s="2" t="inlineStr">
        <is>
          <t>3|
3|
3</t>
        </is>
      </c>
      <c r="AV575" s="2" t="inlineStr">
        <is>
          <t xml:space="preserve">|
|
</t>
        </is>
      </c>
      <c r="AW575" t="inlineStr">
        <is>
          <t/>
        </is>
      </c>
      <c r="AX575" s="2" t="inlineStr">
        <is>
          <t>prebacivanje tereta dokazivanja</t>
        </is>
      </c>
      <c r="AY575" s="2" t="inlineStr">
        <is>
          <t>3</t>
        </is>
      </c>
      <c r="AZ575" s="2" t="inlineStr">
        <is>
          <t/>
        </is>
      </c>
      <c r="BA575" t="inlineStr">
        <is>
          <t>preokret na normalna pravila o dokazima čime se drugoj strani nameće obeza da dokaže ili ospori spornu činjenicu</t>
        </is>
      </c>
      <c r="BB575" s="2" t="inlineStr">
        <is>
          <t>a bizonyítási teher megfordítása|
fordított bizonyítási teher|
a bizonyítási teher megfordulása</t>
        </is>
      </c>
      <c r="BC575" s="2" t="inlineStr">
        <is>
          <t>3|
3|
2</t>
        </is>
      </c>
      <c r="BD575" s="2" t="inlineStr">
        <is>
          <t xml:space="preserve">|
|
</t>
        </is>
      </c>
      <c r="BE575" t="inlineStr">
        <is>
          <t>jogi szabály, amelynek értelmében – a rendes bizonyítási feltételektől eltérően – a felperes, illetve vádló helyett az alperesnek, illetve vádlottnak kell bizonyítania az előadott tények valódiságát vagy valótlanságát</t>
        </is>
      </c>
      <c r="BF575" s="2" t="inlineStr">
        <is>
          <t>inversione dell'onere della prova</t>
        </is>
      </c>
      <c r="BG575" s="2" t="inlineStr">
        <is>
          <t>3</t>
        </is>
      </c>
      <c r="BH575" s="2" t="inlineStr">
        <is>
          <t/>
        </is>
      </c>
      <c r="BI575" t="inlineStr">
        <is>
          <t>modifica dell'onere della prova quale fissata dalla legge disposta dalle parti o dal legislatore</t>
        </is>
      </c>
      <c r="BJ575" s="2" t="inlineStr">
        <is>
          <t>prievolės įrodyti perkėlimas|
įrodinėjimo pareigos perkėlimas</t>
        </is>
      </c>
      <c r="BK575" s="2" t="inlineStr">
        <is>
          <t>2|
3</t>
        </is>
      </c>
      <c r="BL575" s="2" t="inlineStr">
        <is>
          <t>|
preferred</t>
        </is>
      </c>
      <c r="BM575" t="inlineStr">
        <is>
          <t/>
        </is>
      </c>
      <c r="BN575" s="2" t="inlineStr">
        <is>
          <t>apgrieztās pierādīšanas pienākums</t>
        </is>
      </c>
      <c r="BO575" s="2" t="inlineStr">
        <is>
          <t>3</t>
        </is>
      </c>
      <c r="BP575" s="2" t="inlineStr">
        <is>
          <t/>
        </is>
      </c>
      <c r="BQ575" t="inlineStr">
        <is>
          <t/>
        </is>
      </c>
      <c r="BR575" s="2" t="inlineStr">
        <is>
          <t>inverżjoni tal-oneru tal-provi</t>
        </is>
      </c>
      <c r="BS575" s="2" t="inlineStr">
        <is>
          <t>3</t>
        </is>
      </c>
      <c r="BT575" s="2" t="inlineStr">
        <is>
          <t/>
        </is>
      </c>
      <c r="BU575" t="inlineStr">
        <is>
          <t>bidla għar-regola normali ta' evidenza, fejn jiġi impost fuq il-parti l-oħra l-obbligu inizjali li tagħti prova ta' jew tiċħad fatt kontestat</t>
        </is>
      </c>
      <c r="BV575" s="2" t="inlineStr">
        <is>
          <t>omkering van de bewijslast</t>
        </is>
      </c>
      <c r="BW575" s="2" t="inlineStr">
        <is>
          <t>3</t>
        </is>
      </c>
      <c r="BX575" s="2" t="inlineStr">
        <is>
          <t/>
        </is>
      </c>
      <c r="BY575" t="inlineStr">
        <is>
          <t>verplichting van een partij om aannemelijk te maken dat wat de tegenpartij beweert, onjuist is</t>
        </is>
      </c>
      <c r="BZ575" s="2" t="inlineStr">
        <is>
          <t>przeniesienie ciężaru dowodu</t>
        </is>
      </c>
      <c r="CA575" s="2" t="inlineStr">
        <is>
          <t>3</t>
        </is>
      </c>
      <c r="CB575" s="2" t="inlineStr">
        <is>
          <t/>
        </is>
      </c>
      <c r="CC575" t="inlineStr">
        <is>
          <t/>
        </is>
      </c>
      <c r="CD575" s="2" t="inlineStr">
        <is>
          <t>inversão do ónus da prova</t>
        </is>
      </c>
      <c r="CE575" s="2" t="inlineStr">
        <is>
          <t>3</t>
        </is>
      </c>
      <c r="CF575" s="2" t="inlineStr">
        <is>
          <t/>
        </is>
      </c>
      <c r="CG575" t="inlineStr">
        <is>
          <t>Inversão da regra segundo a qual a prova dos factos deve ser feita pela parte que invoca um direito, impondo a prova ou refutação dos factos à parte contra a qual esse direito é invocado.</t>
        </is>
      </c>
      <c r="CH575" s="2" t="inlineStr">
        <is>
          <t>inversare a sarcinii probei</t>
        </is>
      </c>
      <c r="CI575" s="2" t="inlineStr">
        <is>
          <t>3</t>
        </is>
      </c>
      <c r="CJ575" s="2" t="inlineStr">
        <is>
          <t/>
        </is>
      </c>
      <c r="CK575" t="inlineStr">
        <is>
          <t/>
        </is>
      </c>
      <c r="CL575" s="2" t="inlineStr">
        <is>
          <t>prenesenie dôkazného bremena|
obrátenie dôkazného bremena|
presun dôkazného bremena|
prenos dôkazného bremena</t>
        </is>
      </c>
      <c r="CM575" s="2" t="inlineStr">
        <is>
          <t>3|
2|
3|
3</t>
        </is>
      </c>
      <c r="CN575" s="2" t="inlineStr">
        <is>
          <t xml:space="preserve">preferred|
|
|
</t>
        </is>
      </c>
      <c r="CO575" t="inlineStr">
        <is>
          <t>zvrátenie procesnej zásady, podľa ktorej dôkazné bremeno znáša ten, kto niečo tvrdí</t>
        </is>
      </c>
      <c r="CP575" s="2" t="inlineStr">
        <is>
          <t>obrnjeno dokazno breme</t>
        </is>
      </c>
      <c r="CQ575" s="2" t="inlineStr">
        <is>
          <t>3</t>
        </is>
      </c>
      <c r="CR575" s="2" t="inlineStr">
        <is>
          <t/>
        </is>
      </c>
      <c r="CS575" t="inlineStr">
        <is>
          <t/>
        </is>
      </c>
      <c r="CT575" s="2" t="inlineStr">
        <is>
          <t>omvänd bevisbörda</t>
        </is>
      </c>
      <c r="CU575" s="2" t="inlineStr">
        <is>
          <t>3</t>
        </is>
      </c>
      <c r="CV575" s="2" t="inlineStr">
        <is>
          <t/>
        </is>
      </c>
      <c r="CW575" t="inlineStr">
        <is>
          <t/>
        </is>
      </c>
    </row>
    <row r="576">
      <c r="A576" s="1" t="str">
        <f>HYPERLINK("https://iate.europa.eu/entry/result/1863742/all", "1863742")</f>
        <v>1863742</v>
      </c>
      <c r="B576" t="inlineStr">
        <is>
          <t>EDUCATION AND COMMUNICATIONS</t>
        </is>
      </c>
      <c r="C576" t="inlineStr">
        <is>
          <t>EDUCATION AND COMMUNICATIONS|information technology and data processing|data processing</t>
        </is>
      </c>
      <c r="D576" t="inlineStr">
        <is>
          <t>yes</t>
        </is>
      </c>
      <c r="E576" t="inlineStr">
        <is>
          <t/>
        </is>
      </c>
      <c r="F576" s="2" t="inlineStr">
        <is>
          <t>съхраняване на данни</t>
        </is>
      </c>
      <c r="G576" s="2" t="inlineStr">
        <is>
          <t>3</t>
        </is>
      </c>
      <c r="H576" s="2" t="inlineStr">
        <is>
          <t/>
        </is>
      </c>
      <c r="I576" t="inlineStr">
        <is>
          <t/>
        </is>
      </c>
      <c r="J576" s="2" t="inlineStr">
        <is>
          <t>uchovávání dat|
skladování dat</t>
        </is>
      </c>
      <c r="K576" s="2" t="inlineStr">
        <is>
          <t>3|
3</t>
        </is>
      </c>
      <c r="L576" s="2" t="inlineStr">
        <is>
          <t xml:space="preserve">|
</t>
        </is>
      </c>
      <c r="M576" t="inlineStr">
        <is>
          <t>technologie pro sběr, transformaci a ukládání dat z heterogenních zdrojů</t>
        </is>
      </c>
      <c r="N576" s="2" t="inlineStr">
        <is>
          <t>datalagring|
data warehousing</t>
        </is>
      </c>
      <c r="O576" s="2" t="inlineStr">
        <is>
          <t>4|
4</t>
        </is>
      </c>
      <c r="P576" s="2" t="inlineStr">
        <is>
          <t xml:space="preserve">|
</t>
        </is>
      </c>
      <c r="Q576" t="inlineStr">
        <is>
          <t/>
        </is>
      </c>
      <c r="R576" s="2" t="inlineStr">
        <is>
          <t>Data-Warehousing</t>
        </is>
      </c>
      <c r="S576" s="2" t="inlineStr">
        <is>
          <t>3</t>
        </is>
      </c>
      <c r="T576" s="2" t="inlineStr">
        <is>
          <t/>
        </is>
      </c>
      <c r="U576" t="inlineStr">
        <is>
          <t>Systemlösung, die die unternehmensweite Versorgung der Front-End-Systeme zur Managementunterstützung mit den benötigten Informationen gewährleistet</t>
        </is>
      </c>
      <c r="V576" s="2" t="inlineStr">
        <is>
          <t>αποθήκευση δεδομένων</t>
        </is>
      </c>
      <c r="W576" s="2" t="inlineStr">
        <is>
          <t>3</t>
        </is>
      </c>
      <c r="X576" s="2" t="inlineStr">
        <is>
          <t/>
        </is>
      </c>
      <c r="Y576" t="inlineStr">
        <is>
          <t/>
        </is>
      </c>
      <c r="Z576" s="2" t="inlineStr">
        <is>
          <t>data warehousing</t>
        </is>
      </c>
      <c r="AA576" s="2" t="inlineStr">
        <is>
          <t>3</t>
        </is>
      </c>
      <c r="AB576" s="2" t="inlineStr">
        <is>
          <t/>
        </is>
      </c>
      <c r="AC576" t="inlineStr">
        <is>
          <t>electronic storage of a large amount of information by a business</t>
        </is>
      </c>
      <c r="AD576" s="2" t="inlineStr">
        <is>
          <t>depósito de datos|
almacenamiento de datos</t>
        </is>
      </c>
      <c r="AE576" s="2" t="inlineStr">
        <is>
          <t>3|
3</t>
        </is>
      </c>
      <c r="AF576" s="2" t="inlineStr">
        <is>
          <t xml:space="preserve">|
</t>
        </is>
      </c>
      <c r="AG576" t="inlineStr">
        <is>
          <t/>
        </is>
      </c>
      <c r="AH576" t="inlineStr">
        <is>
          <t/>
        </is>
      </c>
      <c r="AI576" t="inlineStr">
        <is>
          <t/>
        </is>
      </c>
      <c r="AJ576" t="inlineStr">
        <is>
          <t/>
        </is>
      </c>
      <c r="AK576" t="inlineStr">
        <is>
          <t/>
        </is>
      </c>
      <c r="AL576" s="2" t="inlineStr">
        <is>
          <t>tietovarastointi</t>
        </is>
      </c>
      <c r="AM576" s="2" t="inlineStr">
        <is>
          <t>3</t>
        </is>
      </c>
      <c r="AN576" s="2" t="inlineStr">
        <is>
          <t/>
        </is>
      </c>
      <c r="AO576" t="inlineStr">
        <is>
          <t>kokonaisvaltainen prosessi, jossa yritys kerää tietoa eri lähteistä muuttaen sen informaatioksi, jota voidaan hyödyntääliiketoiminnan päätöksenteossa</t>
        </is>
      </c>
      <c r="AP576" s="2" t="inlineStr">
        <is>
          <t>stockage de données|
entreposage de données</t>
        </is>
      </c>
      <c r="AQ576" s="2" t="inlineStr">
        <is>
          <t>3|
3</t>
        </is>
      </c>
      <c r="AR576" s="2" t="inlineStr">
        <is>
          <t xml:space="preserve">|
</t>
        </is>
      </c>
      <c r="AS576" t="inlineStr">
        <is>
          <t>La logistique des données numériques est devenue une discipline à part entière: le Data Warehousing (entreposage de données). Un entrepôt de données (Data Warehouse) se définit comme un ensemble de bases de données relatives à une problématique: gestion des stocks, gestion des ventes, suivi des fichiers clients, etc. Il se caractérise par: un environnement informatique hétérogène (système d'exploitation, format, etc.) parce que contenant des éléments d'origines diverses (Intranet, Extranet, Internet ou autres); l'incompatibilité logique des informations observées sur des échantillons différents; des volumes considérables de données chiffrées et codifiées.</t>
        </is>
      </c>
      <c r="AT576" s="2" t="inlineStr">
        <is>
          <t>ollstóráil sonraí|
stórasú sonraí</t>
        </is>
      </c>
      <c r="AU576" s="2" t="inlineStr">
        <is>
          <t>3|
3</t>
        </is>
      </c>
      <c r="AV576" s="2" t="inlineStr">
        <is>
          <t>|
preferred</t>
        </is>
      </c>
      <c r="AW576" t="inlineStr">
        <is>
          <t>úsáid teicníochtaí agus bogearraí bunachar ar leith chun rochtain ar shonraí roghnaithe, ó chomhlacht nó eagraíocht stáit mar shampla, chun staidéar a dhéanamh ar chlaontaí agus patrúin gnó, do phleanáil an ghnó</t>
        </is>
      </c>
      <c r="AX576" t="inlineStr">
        <is>
          <t/>
        </is>
      </c>
      <c r="AY576" t="inlineStr">
        <is>
          <t/>
        </is>
      </c>
      <c r="AZ576" t="inlineStr">
        <is>
          <t/>
        </is>
      </c>
      <c r="BA576" t="inlineStr">
        <is>
          <t/>
        </is>
      </c>
      <c r="BB576" t="inlineStr">
        <is>
          <t/>
        </is>
      </c>
      <c r="BC576" t="inlineStr">
        <is>
          <t/>
        </is>
      </c>
      <c r="BD576" t="inlineStr">
        <is>
          <t/>
        </is>
      </c>
      <c r="BE576" t="inlineStr">
        <is>
          <t/>
        </is>
      </c>
      <c r="BF576" s="2" t="inlineStr">
        <is>
          <t>stoccaggio di dati</t>
        </is>
      </c>
      <c r="BG576" s="2" t="inlineStr">
        <is>
          <t>3</t>
        </is>
      </c>
      <c r="BH576" s="2" t="inlineStr">
        <is>
          <t/>
        </is>
      </c>
      <c r="BI576" t="inlineStr">
        <is>
          <t/>
        </is>
      </c>
      <c r="BJ576" t="inlineStr">
        <is>
          <t/>
        </is>
      </c>
      <c r="BK576" t="inlineStr">
        <is>
          <t/>
        </is>
      </c>
      <c r="BL576" t="inlineStr">
        <is>
          <t/>
        </is>
      </c>
      <c r="BM576" t="inlineStr">
        <is>
          <t/>
        </is>
      </c>
      <c r="BN576" t="inlineStr">
        <is>
          <t/>
        </is>
      </c>
      <c r="BO576" t="inlineStr">
        <is>
          <t/>
        </is>
      </c>
      <c r="BP576" t="inlineStr">
        <is>
          <t/>
        </is>
      </c>
      <c r="BQ576" t="inlineStr">
        <is>
          <t/>
        </is>
      </c>
      <c r="BR576" t="inlineStr">
        <is>
          <t/>
        </is>
      </c>
      <c r="BS576" t="inlineStr">
        <is>
          <t/>
        </is>
      </c>
      <c r="BT576" t="inlineStr">
        <is>
          <t/>
        </is>
      </c>
      <c r="BU576" t="inlineStr">
        <is>
          <t/>
        </is>
      </c>
      <c r="BV576" s="2" t="inlineStr">
        <is>
          <t>opslag van gegevens|
datawarehousing|
gegevensopslag</t>
        </is>
      </c>
      <c r="BW576" s="2" t="inlineStr">
        <is>
          <t>3|
3|
3</t>
        </is>
      </c>
      <c r="BX576" s="2" t="inlineStr">
        <is>
          <t xml:space="preserve">|
|
</t>
        </is>
      </c>
      <c r="BY576" t="inlineStr">
        <is>
          <t>bouwen en vullen van een database (datawarehouse) die specifiek is ingericht op het analyseren van gegevens</t>
        </is>
      </c>
      <c r="BZ576" s="2" t="inlineStr">
        <is>
          <t>hurtownia danych|
przechowywanie danych w hurtowni danych</t>
        </is>
      </c>
      <c r="CA576" s="2" t="inlineStr">
        <is>
          <t>3|
3</t>
        </is>
      </c>
      <c r="CB576" s="2" t="inlineStr">
        <is>
          <t xml:space="preserve">|
</t>
        </is>
      </c>
      <c r="CC576" t="inlineStr">
        <is>
          <t>technologia informatyczna polegająca na magazynowaniu danych w &lt;i&gt;hurtowni danych&lt;/i&gt; [ &lt;a href="/entry/result/1267002/all" id="ENTRY_TO_ENTRY_CONVERTER" target="_blank"&gt;IATE:1267002&lt;/a&gt; ]</t>
        </is>
      </c>
      <c r="CD576" s="2" t="inlineStr">
        <is>
          <t>armazenamento de dados</t>
        </is>
      </c>
      <c r="CE576" s="2" t="inlineStr">
        <is>
          <t>3</t>
        </is>
      </c>
      <c r="CF576" s="2" t="inlineStr">
        <is>
          <t/>
        </is>
      </c>
      <c r="CG576" t="inlineStr">
        <is>
          <t/>
        </is>
      </c>
      <c r="CH576" s="2" t="inlineStr">
        <is>
          <t>depozitare de date|
stocare de date</t>
        </is>
      </c>
      <c r="CI576" s="2" t="inlineStr">
        <is>
          <t>3|
3</t>
        </is>
      </c>
      <c r="CJ576" s="2" t="inlineStr">
        <is>
          <t xml:space="preserve">|
</t>
        </is>
      </c>
      <c r="CK576" t="inlineStr">
        <is>
          <t>o stocare a datelor unitară,completă și consistentă ,obținută dintr-o varietate de surse, disponibilă utilizatorilorfinali într-un mod ușor perceptibil și utilizabil în contextul afacerii</t>
        </is>
      </c>
      <c r="CL576" t="inlineStr">
        <is>
          <t/>
        </is>
      </c>
      <c r="CM576" t="inlineStr">
        <is>
          <t/>
        </is>
      </c>
      <c r="CN576" t="inlineStr">
        <is>
          <t/>
        </is>
      </c>
      <c r="CO576" t="inlineStr">
        <is>
          <t/>
        </is>
      </c>
      <c r="CP576" s="2" t="inlineStr">
        <is>
          <t>skladiščenje podatkov</t>
        </is>
      </c>
      <c r="CQ576" s="2" t="inlineStr">
        <is>
          <t>3</t>
        </is>
      </c>
      <c r="CR576" s="2" t="inlineStr">
        <is>
          <t/>
        </is>
      </c>
      <c r="CS576" t="inlineStr">
        <is>
          <t/>
        </is>
      </c>
      <c r="CT576" t="inlineStr">
        <is>
          <t/>
        </is>
      </c>
      <c r="CU576" t="inlineStr">
        <is>
          <t/>
        </is>
      </c>
      <c r="CV576" t="inlineStr">
        <is>
          <t/>
        </is>
      </c>
      <c r="CW576" t="inlineStr">
        <is>
          <t/>
        </is>
      </c>
    </row>
    <row r="577">
      <c r="A577" s="1" t="str">
        <f>HYPERLINK("https://iate.europa.eu/entry/result/3528464/all", "3528464")</f>
        <v>3528464</v>
      </c>
      <c r="B577" t="inlineStr">
        <is>
          <t>TRADE;EDUCATION AND COMMUNICATIONS</t>
        </is>
      </c>
      <c r="C577" t="inlineStr">
        <is>
          <t>TRADE|marketing|commercial transaction;EDUCATION AND COMMUNICATIONS|information technology and data processing</t>
        </is>
      </c>
      <c r="D577" t="inlineStr">
        <is>
          <t>yes</t>
        </is>
      </c>
      <c r="E577" t="inlineStr">
        <is>
          <t/>
        </is>
      </c>
      <c r="F577" s="2" t="inlineStr">
        <is>
          <t>марка за доверие на ЕС|
онлайн знак за доверие на ЕС</t>
        </is>
      </c>
      <c r="G577" s="2" t="inlineStr">
        <is>
          <t>3|
3</t>
        </is>
      </c>
      <c r="H577" s="2" t="inlineStr">
        <is>
          <t xml:space="preserve">|
</t>
        </is>
      </c>
      <c r="I577" t="inlineStr">
        <is>
          <t/>
        </is>
      </c>
      <c r="J577" s="2" t="inlineStr">
        <is>
          <t>značka důvěry EU|
evropská značka důvěry pro internetové obchody</t>
        </is>
      </c>
      <c r="K577" s="2" t="inlineStr">
        <is>
          <t>3|
3</t>
        </is>
      </c>
      <c r="L577" s="2" t="inlineStr">
        <is>
          <t xml:space="preserve">|
</t>
        </is>
      </c>
      <c r="M577" t="inlineStr">
        <is>
          <t>známka kvality udělovaná internetovým obchodníkům splňujícím určitá kritéria pro ochranu spotřebitele</t>
        </is>
      </c>
      <c r="N577" t="inlineStr">
        <is>
          <t/>
        </is>
      </c>
      <c r="O577" t="inlineStr">
        <is>
          <t/>
        </is>
      </c>
      <c r="P577" t="inlineStr">
        <is>
          <t/>
        </is>
      </c>
      <c r="Q577" t="inlineStr">
        <is>
          <t/>
        </is>
      </c>
      <c r="R577" s="2" t="inlineStr">
        <is>
          <t>EU-Online-Vertrauenssiegel|
EU-Vertrauenssiegel</t>
        </is>
      </c>
      <c r="S577" s="2" t="inlineStr">
        <is>
          <t>3|
3</t>
        </is>
      </c>
      <c r="T577" s="2" t="inlineStr">
        <is>
          <t xml:space="preserve">|
</t>
        </is>
      </c>
      <c r="U577" t="inlineStr">
        <is>
          <t/>
        </is>
      </c>
      <c r="V577" t="inlineStr">
        <is>
          <t/>
        </is>
      </c>
      <c r="W577" t="inlineStr">
        <is>
          <t/>
        </is>
      </c>
      <c r="X577" t="inlineStr">
        <is>
          <t/>
        </is>
      </c>
      <c r="Y577" t="inlineStr">
        <is>
          <t/>
        </is>
      </c>
      <c r="Z577" s="2" t="inlineStr">
        <is>
          <t>EU online trustmark|
EU trustmark|
European trust mark|
European trust-mark|
European trustmark|
EU trust-mark|
EU trust mark</t>
        </is>
      </c>
      <c r="AA577" s="2" t="inlineStr">
        <is>
          <t>3|
1|
1|
1|
1|
1|
3</t>
        </is>
      </c>
      <c r="AB577" s="2" t="inlineStr">
        <is>
          <t xml:space="preserve">|
|
|
|
|
|
</t>
        </is>
      </c>
      <c r="AC577" t="inlineStr">
        <is>
          <t>quality mark awarded to online merchants who fulfil certain consumer protection criteria</t>
        </is>
      </c>
      <c r="AD577" s="2" t="inlineStr">
        <is>
          <t>etiqueta de confianza de la «UE»|
marca de confianza de la UE</t>
        </is>
      </c>
      <c r="AE577" s="2" t="inlineStr">
        <is>
          <t>3|
3</t>
        </is>
      </c>
      <c r="AF577" s="2" t="inlineStr">
        <is>
          <t xml:space="preserve">|
</t>
        </is>
      </c>
      <c r="AG577" t="inlineStr">
        <is>
          <t>Etiqueta que tiene como función identificar los servicios de confianza cualificados prestados por prestadores cualificados para diferenciar los servicios de confianza cualificados del resto de servicios de confianza y de esta manera mejorar la transparencia del mercado.</t>
        </is>
      </c>
      <c r="AH577" s="2" t="inlineStr">
        <is>
          <t>ELi e-kaubanduse usaldusmärk|
ELi usaldusmärk</t>
        </is>
      </c>
      <c r="AI577" s="2" t="inlineStr">
        <is>
          <t>3|
3</t>
        </is>
      </c>
      <c r="AJ577" s="2" t="inlineStr">
        <is>
          <t xml:space="preserve">|
</t>
        </is>
      </c>
      <c r="AK577" t="inlineStr">
        <is>
          <t/>
        </is>
      </c>
      <c r="AL577" s="2" t="inlineStr">
        <is>
          <t>EU:n verkkokaupan luotettavuusmerkki|
EU:n luotettavuusmerkki</t>
        </is>
      </c>
      <c r="AM577" s="2" t="inlineStr">
        <is>
          <t>3|
3</t>
        </is>
      </c>
      <c r="AN577" s="2" t="inlineStr">
        <is>
          <t xml:space="preserve">|
</t>
        </is>
      </c>
      <c r="AO577" t="inlineStr">
        <is>
          <t>vuonna 2016 käyttöön otettu merkki, jota voivat käyttää vapaaehtoisesti sellaiset hyväksyttyjen luottamuspalveluiden tarjoajat EU:n 28 jäsenvaltiossa, jotka täyttävät asetuksen asetuksen (EU) N:o 910/2014 vaatimukset</t>
        </is>
      </c>
      <c r="AP577" s="2" t="inlineStr">
        <is>
          <t>label UE de confiance en ligne</t>
        </is>
      </c>
      <c r="AQ577" s="2" t="inlineStr">
        <is>
          <t>3</t>
        </is>
      </c>
      <c r="AR577" s="2" t="inlineStr">
        <is>
          <t/>
        </is>
      </c>
      <c r="AS577" t="inlineStr">
        <is>
          <t/>
        </is>
      </c>
      <c r="AT577" s="2" t="inlineStr">
        <is>
          <t>trustmharc AE do ghnó ar líne|
trustmharc AE</t>
        </is>
      </c>
      <c r="AU577" s="2" t="inlineStr">
        <is>
          <t>3|
3</t>
        </is>
      </c>
      <c r="AV577" s="2" t="inlineStr">
        <is>
          <t xml:space="preserve">|
</t>
        </is>
      </c>
      <c r="AW577" t="inlineStr">
        <is>
          <t/>
        </is>
      </c>
      <c r="AX577" t="inlineStr">
        <is>
          <t/>
        </is>
      </c>
      <c r="AY577" t="inlineStr">
        <is>
          <t/>
        </is>
      </c>
      <c r="AZ577" t="inlineStr">
        <is>
          <t/>
        </is>
      </c>
      <c r="BA577" t="inlineStr">
        <is>
          <t/>
        </is>
      </c>
      <c r="BB577" s="2" t="inlineStr">
        <is>
          <t>uniós internetes bizalmi jegy|
uniós bizalmi jegy</t>
        </is>
      </c>
      <c r="BC577" s="2" t="inlineStr">
        <is>
          <t>4|
2</t>
        </is>
      </c>
      <c r="BD577" s="2" t="inlineStr">
        <is>
          <t xml:space="preserve">|
</t>
        </is>
      </c>
      <c r="BE577" t="inlineStr">
        <is>
          <t/>
        </is>
      </c>
      <c r="BF577" s="2" t="inlineStr">
        <is>
          <t>marchio di fiducia UE|
marchio di fiducia UE online</t>
        </is>
      </c>
      <c r="BG577" s="2" t="inlineStr">
        <is>
          <t>3|
3</t>
        </is>
      </c>
      <c r="BH577" s="2" t="inlineStr">
        <is>
          <t xml:space="preserve">|
</t>
        </is>
      </c>
      <c r="BI577" t="inlineStr">
        <is>
          <t>marchio destinato ai venditori online che rispettano determinati criteri</t>
        </is>
      </c>
      <c r="BJ577" s="2" t="inlineStr">
        <is>
          <t>ES patikimumo ženklas</t>
        </is>
      </c>
      <c r="BK577" s="2" t="inlineStr">
        <is>
          <t>3</t>
        </is>
      </c>
      <c r="BL577" s="2" t="inlineStr">
        <is>
          <t/>
        </is>
      </c>
      <c r="BM577" t="inlineStr">
        <is>
          <t/>
        </is>
      </c>
      <c r="BN577" t="inlineStr">
        <is>
          <t/>
        </is>
      </c>
      <c r="BO577" t="inlineStr">
        <is>
          <t/>
        </is>
      </c>
      <c r="BP577" t="inlineStr">
        <is>
          <t/>
        </is>
      </c>
      <c r="BQ577" t="inlineStr">
        <is>
          <t/>
        </is>
      </c>
      <c r="BR577" s="2" t="inlineStr">
        <is>
          <t>marka ta' fiduċja tal-UE</t>
        </is>
      </c>
      <c r="BS577" s="2" t="inlineStr">
        <is>
          <t>3</t>
        </is>
      </c>
      <c r="BT577" s="2" t="inlineStr">
        <is>
          <t/>
        </is>
      </c>
      <c r="BU577" t="inlineStr">
        <is>
          <t/>
        </is>
      </c>
      <c r="BV577" s="2" t="inlineStr">
        <is>
          <t>EU-vertrouwensmerk|
EU-wijd online betrouwbaarheidskeurmerk|
vertrouwensmerk van de EU</t>
        </is>
      </c>
      <c r="BW577" s="2" t="inlineStr">
        <is>
          <t>3|
3|
3</t>
        </is>
      </c>
      <c r="BX577" s="2" t="inlineStr">
        <is>
          <t xml:space="preserve">|
|
</t>
        </is>
      </c>
      <c r="BY577" t="inlineStr">
        <is>
          <t>keurmerk toegekend aan gekwalificeerde online handelaars die voldoen aan een aantal criteria ter bescherming van de consumenten</t>
        </is>
      </c>
      <c r="BZ577" s="2" t="inlineStr">
        <is>
          <t>unijny internetowy znak zaufania</t>
        </is>
      </c>
      <c r="CA577" s="2" t="inlineStr">
        <is>
          <t>3</t>
        </is>
      </c>
      <c r="CB577" s="2" t="inlineStr">
        <is>
          <t/>
        </is>
      </c>
      <c r="CC577" t="inlineStr">
        <is>
          <t/>
        </is>
      </c>
      <c r="CD577" s="2" t="inlineStr">
        <is>
          <t>marca UE de confiança em linha</t>
        </is>
      </c>
      <c r="CE577" s="2" t="inlineStr">
        <is>
          <t>3</t>
        </is>
      </c>
      <c r="CF577" s="2" t="inlineStr">
        <is>
          <t/>
        </is>
      </c>
      <c r="CG577" t="inlineStr">
        <is>
          <t/>
        </is>
      </c>
      <c r="CH577" s="2" t="inlineStr">
        <is>
          <t>marcă de încredere online la nivelul UE</t>
        </is>
      </c>
      <c r="CI577" s="2" t="inlineStr">
        <is>
          <t>3</t>
        </is>
      </c>
      <c r="CJ577" s="2" t="inlineStr">
        <is>
          <t/>
        </is>
      </c>
      <c r="CK577" t="inlineStr">
        <is>
          <t/>
        </is>
      </c>
      <c r="CL577" s="2" t="inlineStr">
        <is>
          <t>online značka dôvery EÚ</t>
        </is>
      </c>
      <c r="CM577" s="2" t="inlineStr">
        <is>
          <t>2</t>
        </is>
      </c>
      <c r="CN577" s="2" t="inlineStr">
        <is>
          <t/>
        </is>
      </c>
      <c r="CO577" t="inlineStr">
        <is>
          <t/>
        </is>
      </c>
      <c r="CP577" s="2" t="inlineStr">
        <is>
          <t>zaupanja vredna spletna znamka EU</t>
        </is>
      </c>
      <c r="CQ577" s="2" t="inlineStr">
        <is>
          <t>3</t>
        </is>
      </c>
      <c r="CR577" s="2" t="inlineStr">
        <is>
          <t/>
        </is>
      </c>
      <c r="CS577" t="inlineStr">
        <is>
          <t>znamka, ki se jo podeli zaupanja vrednim spletnim trgovinam</t>
        </is>
      </c>
      <c r="CT577" s="2" t="inlineStr">
        <is>
          <t>onlineförtroendemärkning för EU</t>
        </is>
      </c>
      <c r="CU577" s="2" t="inlineStr">
        <is>
          <t>2</t>
        </is>
      </c>
      <c r="CV577" s="2" t="inlineStr">
        <is>
          <t/>
        </is>
      </c>
      <c r="CW577" t="inlineStr">
        <is>
          <t/>
        </is>
      </c>
    </row>
    <row r="578">
      <c r="A578" s="1" t="str">
        <f>HYPERLINK("https://iate.europa.eu/entry/result/1356099/all", "1356099")</f>
        <v>1356099</v>
      </c>
      <c r="B578" t="inlineStr">
        <is>
          <t>EDUCATION AND COMMUNICATIONS</t>
        </is>
      </c>
      <c r="C578" t="inlineStr">
        <is>
          <t>EDUCATION AND COMMUNICATIONS|communications|communications systems;EDUCATION AND COMMUNICATIONS|information technology and data processing;EDUCATION AND COMMUNICATIONS|documentation;EDUCATION AND COMMUNICATIONS|communications|means of communication</t>
        </is>
      </c>
      <c r="D578" t="inlineStr">
        <is>
          <t>yes</t>
        </is>
      </c>
      <c r="E578" t="inlineStr">
        <is>
          <t/>
        </is>
      </c>
      <c r="F578" s="2" t="inlineStr">
        <is>
          <t>удостоверение за време|
електронен времеви печат</t>
        </is>
      </c>
      <c r="G578" s="2" t="inlineStr">
        <is>
          <t>3|
3</t>
        </is>
      </c>
      <c r="H578" s="2" t="inlineStr">
        <is>
          <t xml:space="preserve">|
</t>
        </is>
      </c>
      <c r="I578" t="inlineStr">
        <is>
          <t>електронна квитанция, която удостоверява съдържанието на електронен документ към даден момент и която може да се използва за отчитане на извършена работа, за доказване на авторство към определена дата и др.</t>
        </is>
      </c>
      <c r="J578" s="2" t="inlineStr">
        <is>
          <t>časové razítko</t>
        </is>
      </c>
      <c r="K578" s="2" t="inlineStr">
        <is>
          <t>3</t>
        </is>
      </c>
      <c r="L578" s="2" t="inlineStr">
        <is>
          <t/>
        </is>
      </c>
      <c r="M578" t="inlineStr">
        <is>
          <t>datová zpráva, která důvěryhodným způsobem spojuje data v elektronické podobě s časovým okamžikem, a zaručuje, že uvedená data v elektronické podobě existovala před daným časovým okamžikem</t>
        </is>
      </c>
      <c r="N578" s="2" t="inlineStr">
        <is>
          <t>tidsstempel</t>
        </is>
      </c>
      <c r="O578" s="2" t="inlineStr">
        <is>
          <t>3</t>
        </is>
      </c>
      <c r="P578" s="2" t="inlineStr">
        <is>
          <t/>
        </is>
      </c>
      <c r="Q578" t="inlineStr">
        <is>
          <t>sekvens af karakterer eller kodede informationer, der gør det muligt at fastslå, hvornår en bestemt begivenhed fandt sted, og som normalt angiver dato og klokkeslet</t>
        </is>
      </c>
      <c r="R578" s="2" t="inlineStr">
        <is>
          <t>Zeitstempel</t>
        </is>
      </c>
      <c r="S578" s="2" t="inlineStr">
        <is>
          <t>3</t>
        </is>
      </c>
      <c r="T578" s="2" t="inlineStr">
        <is>
          <t/>
        </is>
      </c>
      <c r="U578" t="inlineStr">
        <is>
          <t/>
        </is>
      </c>
      <c r="V578" s="2" t="inlineStr">
        <is>
          <t>χρονοσφραγίδα</t>
        </is>
      </c>
      <c r="W578" s="2" t="inlineStr">
        <is>
          <t>4</t>
        </is>
      </c>
      <c r="X578" s="2" t="inlineStr">
        <is>
          <t/>
        </is>
      </c>
      <c r="Y578" t="inlineStr">
        <is>
          <t/>
        </is>
      </c>
      <c r="Z578" s="2" t="inlineStr">
        <is>
          <t>time stamp|
time stamp|
time-stamping|
time-stamp|
timestamp</t>
        </is>
      </c>
      <c r="AA578" s="2" t="inlineStr">
        <is>
          <t>1|
3|
1|
3|
3</t>
        </is>
      </c>
      <c r="AB578" s="2" t="inlineStr">
        <is>
          <t xml:space="preserve">|
|
|
|
</t>
        </is>
      </c>
      <c r="AC578" t="inlineStr">
        <is>
          <t>sequence of characters or encoded information identifying when a certain event occurred, usually giving date and time of day</t>
        </is>
      </c>
      <c r="AD578" s="2" t="inlineStr">
        <is>
          <t>sello de tiempo|
marca temporal</t>
        </is>
      </c>
      <c r="AE578" s="2" t="inlineStr">
        <is>
          <t>3|
3</t>
        </is>
      </c>
      <c r="AF578" s="2" t="inlineStr">
        <is>
          <t xml:space="preserve">preferred|
</t>
        </is>
      </c>
      <c r="AG578" t="inlineStr">
        <is>
          <t>Datos en formato electrónico que vinculan otros datos en formato electrónico con un instante concreto, aportando la prueba de que estos últimos datos existían en ese instante.</t>
        </is>
      </c>
      <c r="AH578" s="2" t="inlineStr">
        <is>
          <t>ajatempel</t>
        </is>
      </c>
      <c r="AI578" s="2" t="inlineStr">
        <is>
          <t>3</t>
        </is>
      </c>
      <c r="AJ578" s="2" t="inlineStr">
        <is>
          <t/>
        </is>
      </c>
      <c r="AK578" t="inlineStr">
        <is>
          <t>krüptograafiliste meetoditega tekitatud andmekogum, mille abil tõestatakse, et 
&lt;i&gt;digitaalne dokument&lt;/i&gt; [ &lt;a href="/entry/result/926962/all" id="ENTRY_TO_ENTRY_CONVERTER" target="_blank"&gt;IATE:926962&lt;/a&gt; ] eksisteeris teatud ajahetkel</t>
        </is>
      </c>
      <c r="AL578" s="2" t="inlineStr">
        <is>
          <t>aikaleima</t>
        </is>
      </c>
      <c r="AM578" s="2" t="inlineStr">
        <is>
          <t>3</t>
        </is>
      </c>
      <c r="AN578" s="2" t="inlineStr">
        <is>
          <t/>
        </is>
      </c>
      <c r="AO578" t="inlineStr">
        <is>
          <t>viestiin tai tapahtumatietoon liitetty tieto lähetys-, saapumis- tai käsittelyajankohdasta ja mahdollisesti tapahtuman osapuolista</t>
        </is>
      </c>
      <c r="AP578" s="2" t="inlineStr">
        <is>
          <t>timbre horodateur|
estampille temporelle|
horodatage|
horodatage électronique|
horodateur|
pointeur temporel|
horodate</t>
        </is>
      </c>
      <c r="AQ578" s="2" t="inlineStr">
        <is>
          <t>3|
3|
3|
3|
3|
3|
3</t>
        </is>
      </c>
      <c r="AR578" s="2" t="inlineStr">
        <is>
          <t xml:space="preserve">|
|
|
|
|
|
</t>
        </is>
      </c>
      <c r="AS578" t="inlineStr">
        <is>
          <t>données sous forme électronique qui associent d’autres données sous forme électronique à un instant particulier et établissent la preuve que ces dernières données existaient à cet instant</t>
        </is>
      </c>
      <c r="AT578" s="2" t="inlineStr">
        <is>
          <t>stampa ama</t>
        </is>
      </c>
      <c r="AU578" s="2" t="inlineStr">
        <is>
          <t>3</t>
        </is>
      </c>
      <c r="AV578" s="2" t="inlineStr">
        <is>
          <t/>
        </is>
      </c>
      <c r="AW578" t="inlineStr">
        <is>
          <t/>
        </is>
      </c>
      <c r="AX578" s="2" t="inlineStr">
        <is>
          <t>vremenski žig</t>
        </is>
      </c>
      <c r="AY578" s="2" t="inlineStr">
        <is>
          <t>2</t>
        </is>
      </c>
      <c r="AZ578" s="2" t="inlineStr">
        <is>
          <t/>
        </is>
      </c>
      <c r="BA578" t="inlineStr">
        <is>
          <t>elektronički potpisana potvrda izdavatelja koja potvrđuje sadržaj podataka na koje se odnosi u navedenom vremenu</t>
        </is>
      </c>
      <c r="BB578" s="2" t="inlineStr">
        <is>
          <t>időbélyegző</t>
        </is>
      </c>
      <c r="BC578" s="2" t="inlineStr">
        <is>
          <t>4</t>
        </is>
      </c>
      <c r="BD578" s="2" t="inlineStr">
        <is>
          <t/>
        </is>
      </c>
      <c r="BE578" t="inlineStr">
        <is>
          <t>elektronikus dokumentumhoz végérvényesen hozzárendelt vagy azzal logikailag összekapcsolt olyan adat, amely igazolja, hogy az elektronikus dokumentum az időbélyegző elhelyezésének időpontjában változatlan formában létezett</t>
        </is>
      </c>
      <c r="BF578" s="2" t="inlineStr">
        <is>
          <t>marca temporale|
marcatura temporale|
validazione temporale</t>
        </is>
      </c>
      <c r="BG578" s="2" t="inlineStr">
        <is>
          <t>3|
3|
3</t>
        </is>
      </c>
      <c r="BH578" s="2" t="inlineStr">
        <is>
          <t xml:space="preserve">|
|
</t>
        </is>
      </c>
      <c r="BI578" t="inlineStr">
        <is>
          <t>evidenza informatica che consente di attribuire a uno o più documenti informatici un riferimento temporale opponibile ai terzi</t>
        </is>
      </c>
      <c r="BJ578" s="2" t="inlineStr">
        <is>
          <t>laiko žyma</t>
        </is>
      </c>
      <c r="BK578" s="2" t="inlineStr">
        <is>
          <t>3</t>
        </is>
      </c>
      <c r="BL578" s="2" t="inlineStr">
        <is>
          <t/>
        </is>
      </c>
      <c r="BM578" t="inlineStr">
        <is>
          <t>duomenys, kuriais kiti duomenys susiejami su tam tikru laiku ir taip sukuriamas įrodymas, kad tam tikru laiku pastarieji egzistavo tuo metu</t>
        </is>
      </c>
      <c r="BN578" s="2" t="inlineStr">
        <is>
          <t>laika zīmogs</t>
        </is>
      </c>
      <c r="BO578" s="2" t="inlineStr">
        <is>
          <t>3</t>
        </is>
      </c>
      <c r="BP578" s="2" t="inlineStr">
        <is>
          <t/>
        </is>
      </c>
      <c r="BQ578" t="inlineStr">
        <is>
          <t/>
        </is>
      </c>
      <c r="BR578" s="2" t="inlineStr">
        <is>
          <t>kronogramma|
kronogramma elettronika</t>
        </is>
      </c>
      <c r="BS578" s="2" t="inlineStr">
        <is>
          <t>3|
3</t>
        </is>
      </c>
      <c r="BT578" s="2" t="inlineStr">
        <is>
          <t xml:space="preserve">|
</t>
        </is>
      </c>
      <c r="BU578" t="inlineStr">
        <is>
          <t>data fil-forma elettronika li torbot data elettronika oħra ma’ ħin partikolari li tistabbilixxi evidenza li dik id-data kienet teżisti f’dak il-ħin</t>
        </is>
      </c>
      <c r="BV578" s="2" t="inlineStr">
        <is>
          <t>tijdstempel</t>
        </is>
      </c>
      <c r="BW578" s="2" t="inlineStr">
        <is>
          <t>3</t>
        </is>
      </c>
      <c r="BX578" s="2" t="inlineStr">
        <is>
          <t/>
        </is>
      </c>
      <c r="BY578" t="inlineStr">
        <is>
          <t>stempel dat een bepaalde tijd aangeeft waarop iets is gebeurd</t>
        </is>
      </c>
      <c r="BZ578" s="2" t="inlineStr">
        <is>
          <t>znacznik czasu</t>
        </is>
      </c>
      <c r="CA578" s="2" t="inlineStr">
        <is>
          <t>3</t>
        </is>
      </c>
      <c r="CB578" s="2" t="inlineStr">
        <is>
          <t/>
        </is>
      </c>
      <c r="CC578" t="inlineStr">
        <is>
          <t>dane w formie elektronicznej, które wiążą inne dane elektroniczne z określonym czasem, stanowiąc dowód na to, że te dane istniały w tym czasie</t>
        </is>
      </c>
      <c r="CD578" s="2" t="inlineStr">
        <is>
          <t>carimbo temporal|
selo temporal|
marca temporal</t>
        </is>
      </c>
      <c r="CE578" s="2" t="inlineStr">
        <is>
          <t>3|
3|
3</t>
        </is>
      </c>
      <c r="CF578" s="2" t="inlineStr">
        <is>
          <t xml:space="preserve">|
|
</t>
        </is>
      </c>
      <c r="CG578" t="inlineStr">
        <is>
          <t>Dados em formato eletrónico que vinculam outros dados em formato eletrónico a uma hora específica, criando uma prova de que esses outros dados existiam nesse momento.</t>
        </is>
      </c>
      <c r="CH578" s="2" t="inlineStr">
        <is>
          <t>marcă temporală|
marcaj temporal</t>
        </is>
      </c>
      <c r="CI578" s="2" t="inlineStr">
        <is>
          <t>3|
3</t>
        </is>
      </c>
      <c r="CJ578" s="2" t="inlineStr">
        <is>
          <t xml:space="preserve">|
</t>
        </is>
      </c>
      <c r="CK578" t="inlineStr">
        <is>
          <t>colecție de date în formă electronică, atașată în mod unic unui document electronic; ea certifică faptul că anumite date în formă electronică au fost prezentate la un moment de timp determinat furnizorului de servicii de marcare temporală</t>
        </is>
      </c>
      <c r="CL578" s="2" t="inlineStr">
        <is>
          <t>časová pečiatka</t>
        </is>
      </c>
      <c r="CM578" s="2" t="inlineStr">
        <is>
          <t>3</t>
        </is>
      </c>
      <c r="CN578" s="2" t="inlineStr">
        <is>
          <t/>
        </is>
      </c>
      <c r="CO578" t="inlineStr">
        <is>
          <t>informácia pripojená alebo inak logicky spojená s elektronickým dokumentom, ktorá musí spĺňať tieto požiadavky:a) nemožno ju efektívne vyhotoviť bez znalosti súkromného kľúča určeného na tento účel a bez elektronického dokumentu, b) na základe znalosti verejného kľúča patriaceho k súkromnému kľúču použitému pri jej vyhotovení možno overiť, že elektronický dokument, ku ktorému je pripojená alebo s ním inak logicky spojená, je zhodný s elektronickým dokumentom použitým na jej vyhotovenie, c) vyhotovila ju akreditovaná certifikačná autorita použitím súkromného kľúča určeného na tento účel, d) možno ju vyhotoviť len použitím bezpečného zariadenia na vyhotovovanie časovej pečiatky, e) na verejný kľúč patriaci k súkromnému kľúču použitému na jej vyhotovenie vydala akreditovaná certifikačná autorita kvalifikovaný certifikát, f) umožňuje jednoznačne identifikovať dátum a čas, kedy bola vyhotovená.</t>
        </is>
      </c>
      <c r="CP578" s="2" t="inlineStr">
        <is>
          <t>časovni žig</t>
        </is>
      </c>
      <c r="CQ578" s="2" t="inlineStr">
        <is>
          <t>3</t>
        </is>
      </c>
      <c r="CR578" s="2" t="inlineStr">
        <is>
          <t/>
        </is>
      </c>
      <c r="CS578" t="inlineStr">
        <is>
          <t>digitalni zapis, ki zagotavlja elektronski podpis dokumenta z veljavnim digitalnim potrdilom v določenem časovnem trenutku, tako da povezuje datum in čas podpisa ter podatke v elektronski obliki na kriptografsko varen način</t>
        </is>
      </c>
      <c r="CT578" s="2" t="inlineStr">
        <is>
          <t>tidsstämpel|
tidsmarkering|
tidsangivelse</t>
        </is>
      </c>
      <c r="CU578" s="2" t="inlineStr">
        <is>
          <t>3|
3|
3</t>
        </is>
      </c>
      <c r="CV578" s="2" t="inlineStr">
        <is>
          <t xml:space="preserve">|
|
</t>
        </is>
      </c>
      <c r="CW578" t="inlineStr">
        <is>
          <t>värde knutet till ett objekt, som anger systemtiden vid någon kritisk punkt i objektets historia</t>
        </is>
      </c>
    </row>
    <row r="579">
      <c r="A579" s="1" t="str">
        <f>HYPERLINK("https://iate.europa.eu/entry/result/3509194/all", "3509194")</f>
        <v>3509194</v>
      </c>
      <c r="B579" t="inlineStr">
        <is>
          <t>EDUCATION AND COMMUNICATIONS</t>
        </is>
      </c>
      <c r="C579" t="inlineStr">
        <is>
          <t>EDUCATION AND COMMUNICATIONS|communications|communications systems;EDUCATION AND COMMUNICATIONS|information technology and data processing|computer system;EDUCATION AND COMMUNICATIONS|information technology and data processing</t>
        </is>
      </c>
      <c r="D579" t="inlineStr">
        <is>
          <t>yes</t>
        </is>
      </c>
      <c r="E579" t="inlineStr">
        <is>
          <t/>
        </is>
      </c>
      <c r="F579" s="2" t="inlineStr">
        <is>
          <t>насоченост към ползвателите</t>
        </is>
      </c>
      <c r="G579" s="2" t="inlineStr">
        <is>
          <t>3</t>
        </is>
      </c>
      <c r="H579" s="2" t="inlineStr">
        <is>
          <t/>
        </is>
      </c>
      <c r="I579" t="inlineStr">
        <is>
          <t/>
        </is>
      </c>
      <c r="J579" s="2" t="inlineStr">
        <is>
          <t>zaměření na uživatele</t>
        </is>
      </c>
      <c r="K579" s="2" t="inlineStr">
        <is>
          <t>3</t>
        </is>
      </c>
      <c r="L579" s="2" t="inlineStr">
        <is>
          <t/>
        </is>
      </c>
      <c r="M579" t="inlineStr">
        <is>
          <t>požadavek, aby se návrh a vývoj veřejných služeb pokud možno řídil potřebami a požadavky jejich uživatelů</t>
        </is>
      </c>
      <c r="N579" s="2" t="inlineStr">
        <is>
          <t>brugerfokus|
brugerne i centrum</t>
        </is>
      </c>
      <c r="O579" s="2" t="inlineStr">
        <is>
          <t>3|
3</t>
        </is>
      </c>
      <c r="P579" s="2" t="inlineStr">
        <is>
          <t xml:space="preserve">|
</t>
        </is>
      </c>
      <c r="Q579" t="inlineStr">
        <is>
          <t/>
        </is>
      </c>
      <c r="R579" s="2" t="inlineStr">
        <is>
          <t>Nutzerorientierung</t>
        </is>
      </c>
      <c r="S579" s="2" t="inlineStr">
        <is>
          <t>3</t>
        </is>
      </c>
      <c r="T579" s="2" t="inlineStr">
        <is>
          <t/>
        </is>
      </c>
      <c r="U579" t="inlineStr">
        <is>
          <t/>
        </is>
      </c>
      <c r="V579" s="2" t="inlineStr">
        <is>
          <t>χρηστοκεντρικότητα</t>
        </is>
      </c>
      <c r="W579" s="2" t="inlineStr">
        <is>
          <t>3</t>
        </is>
      </c>
      <c r="X579" s="2" t="inlineStr">
        <is>
          <t/>
        </is>
      </c>
      <c r="Y579" t="inlineStr">
        <is>
          <t>Μία από τις υποκείμενες αρχές που πρέπει να διέπουν την παροχή ευρωπαϊκών δημόσιων υπηρεσιών σύμφωνα με την οποία αυτές προορίζονται για να εξυπηρετούν τις ανάγκες πολιτών και επιχειρήσεων και επομένως οι ανάγκες αυτές θα πρέπει να καθορίζουν ποιες δημόσιες υπηρεσίες παρέχονται και με ποιον τρόπο.</t>
        </is>
      </c>
      <c r="Z579" s="2" t="inlineStr">
        <is>
          <t>user-centricity</t>
        </is>
      </c>
      <c r="AA579" s="2" t="inlineStr">
        <is>
          <t>3</t>
        </is>
      </c>
      <c r="AB579" s="2" t="inlineStr">
        <is>
          <t/>
        </is>
      </c>
      <c r="AC579" t="inlineStr">
        <is>
          <t>design philosophy in which the needs and expectations of the end user of an interface are the centre of focus</t>
        </is>
      </c>
      <c r="AD579" s="2" t="inlineStr">
        <is>
          <t>centralidad del usuario|
papel central del usuario</t>
        </is>
      </c>
      <c r="AE579" s="2" t="inlineStr">
        <is>
          <t>3|
3</t>
        </is>
      </c>
      <c r="AF579" s="2" t="inlineStr">
        <is>
          <t xml:space="preserve">|
</t>
        </is>
      </c>
      <c r="AG579" t="inlineStr">
        <is>
          <t>En la concepción y diseño de una aplicación o interfaz informáticas, criterio que consiste en tener en cuenta las expectativas y necesidades del usuario como un requisito esencial.</t>
        </is>
      </c>
      <c r="AH579" s="2" t="inlineStr">
        <is>
          <t>kasutajakesksus</t>
        </is>
      </c>
      <c r="AI579" s="2" t="inlineStr">
        <is>
          <t>3</t>
        </is>
      </c>
      <c r="AJ579" s="2" t="inlineStr">
        <is>
          <t/>
        </is>
      </c>
      <c r="AK579" t="inlineStr">
        <is>
          <t>põhimõte, mille kohaselt teenus peab vastama kodanike ja ettevõtjate huvidele</t>
        </is>
      </c>
      <c r="AL579" s="2" t="inlineStr">
        <is>
          <t>käyttäjäkeskeisyys</t>
        </is>
      </c>
      <c r="AM579" s="2" t="inlineStr">
        <is>
          <t>3</t>
        </is>
      </c>
      <c r="AN579" s="2" t="inlineStr">
        <is>
          <t/>
        </is>
      </c>
      <c r="AO579" t="inlineStr">
        <is>
          <t>suunnittelufilosofia, jossa loppukäyttäjän tarpeet ja odotukset otetaan huomioon mahdollisimman aikaisessa vaiheessa</t>
        </is>
      </c>
      <c r="AP579" s="2" t="inlineStr">
        <is>
          <t>centrage sur l'utilisateur</t>
        </is>
      </c>
      <c r="AQ579" s="2" t="inlineStr">
        <is>
          <t>3</t>
        </is>
      </c>
      <c r="AR579" s="2" t="inlineStr">
        <is>
          <t/>
        </is>
      </c>
      <c r="AS579" t="inlineStr">
        <is>
          <t>philosophie de conception dans laquelle les besoins et attentes de l'utilisateur final d'une interface sont au centre de l'attention</t>
        </is>
      </c>
      <c r="AT579" s="2" t="inlineStr">
        <is>
          <t>úsáideoir-lárnacht</t>
        </is>
      </c>
      <c r="AU579" s="2" t="inlineStr">
        <is>
          <t>3</t>
        </is>
      </c>
      <c r="AV579" s="2" t="inlineStr">
        <is>
          <t/>
        </is>
      </c>
      <c r="AW579" t="inlineStr">
        <is>
          <t/>
        </is>
      </c>
      <c r="AX579" s="2" t="inlineStr">
        <is>
          <t>usmjerenost na korisnika</t>
        </is>
      </c>
      <c r="AY579" s="2" t="inlineStr">
        <is>
          <t>3</t>
        </is>
      </c>
      <c r="AZ579" s="2" t="inlineStr">
        <is>
          <t/>
        </is>
      </c>
      <c r="BA579" t="inlineStr">
        <is>
          <t/>
        </is>
      </c>
      <c r="BB579" s="2" t="inlineStr">
        <is>
          <t>felhasználóközpontúság</t>
        </is>
      </c>
      <c r="BC579" s="2" t="inlineStr">
        <is>
          <t>3</t>
        </is>
      </c>
      <c r="BD579" s="2" t="inlineStr">
        <is>
          <t/>
        </is>
      </c>
      <c r="BE579" t="inlineStr">
        <is>
          <t>olyan tervezési alapelv, amely a végső felhasználó igényeit és elvárásait állítja a középpontba</t>
        </is>
      </c>
      <c r="BF579" s="2" t="inlineStr">
        <is>
          <t>centralità dell'utente</t>
        </is>
      </c>
      <c r="BG579" s="2" t="inlineStr">
        <is>
          <t>3</t>
        </is>
      </c>
      <c r="BH579" s="2" t="inlineStr">
        <is>
          <t/>
        </is>
      </c>
      <c r="BI579" t="inlineStr">
        <is>
          <t>principio in base al quale il prestatore di servizi s'interroga sui risultati dell'attività svolta e sul grado di soddisfazione del destinatario finale piuttosto che sulla correttezza procedurale</t>
        </is>
      </c>
      <c r="BJ579" s="2" t="inlineStr">
        <is>
          <t>didžiausias dėmesys naudotojui|
orientacija į naudotoją</t>
        </is>
      </c>
      <c r="BK579" s="2" t="inlineStr">
        <is>
          <t>2|
3</t>
        </is>
      </c>
      <c r="BL579" s="2" t="inlineStr">
        <is>
          <t xml:space="preserve">|
</t>
        </is>
      </c>
      <c r="BM579" t="inlineStr">
        <is>
          <t>dizaino filosofija, pagal kurią didžiausias dėmesys skiriamas naudotojo sąsajos poreikiams ir lūkesčiams</t>
        </is>
      </c>
      <c r="BN579" s="2" t="inlineStr">
        <is>
          <t>uzsvars uz lietotāju</t>
        </is>
      </c>
      <c r="BO579" s="2" t="inlineStr">
        <is>
          <t>2</t>
        </is>
      </c>
      <c r="BP579" s="2" t="inlineStr">
        <is>
          <t/>
        </is>
      </c>
      <c r="BQ579" t="inlineStr">
        <is>
          <t/>
        </is>
      </c>
      <c r="BR579" s="2" t="inlineStr">
        <is>
          <t>ffukar fuq l-utent</t>
        </is>
      </c>
      <c r="BS579" s="2" t="inlineStr">
        <is>
          <t>3</t>
        </is>
      </c>
      <c r="BT579" s="2" t="inlineStr">
        <is>
          <t/>
        </is>
      </c>
      <c r="BU579" t="inlineStr">
        <is>
          <t>filosofija fit-tfassil fejn il-ħtiġijiet u l-aspettattivi tal-utent aħħari ta' interfaċċa jkunu ċ-ċentru tal-punt fokali</t>
        </is>
      </c>
      <c r="BV579" s="2" t="inlineStr">
        <is>
          <t>gebruikersgerichtheid</t>
        </is>
      </c>
      <c r="BW579" s="2" t="inlineStr">
        <is>
          <t>3</t>
        </is>
      </c>
      <c r="BX579" s="2" t="inlineStr">
        <is>
          <t/>
        </is>
      </c>
      <c r="BY579" t="inlineStr">
        <is>
          <t>ontwerpfilosofie voor gebruikersinterfaces waarbij de behoeften en verwachtingen van de eindgebruiker centraal staan</t>
        </is>
      </c>
      <c r="BZ579" s="2" t="inlineStr">
        <is>
          <t>projektowanie zorientowane na użytkownika</t>
        </is>
      </c>
      <c r="CA579" s="2" t="inlineStr">
        <is>
          <t>3</t>
        </is>
      </c>
      <c r="CB579" s="2" t="inlineStr">
        <is>
          <t/>
        </is>
      </c>
      <c r="CC579" t="inlineStr">
        <is>
          <t>podejście do projektowania interakcji człowieka z komputerem, w którym potrzeby, wymagania i ograniczenia końcowego użytkownika są szczegółowo badane na każdym etapie procesu projektowego</t>
        </is>
      </c>
      <c r="CD579" s="2" t="inlineStr">
        <is>
          <t>abordagem centrada no utilizador|
centragem no utilizador</t>
        </is>
      </c>
      <c r="CE579" s="2" t="inlineStr">
        <is>
          <t>3|
3</t>
        </is>
      </c>
      <c r="CF579" s="2" t="inlineStr">
        <is>
          <t xml:space="preserve">|
</t>
        </is>
      </c>
      <c r="CG579" t="inlineStr">
        <is>
          <t/>
        </is>
      </c>
      <c r="CH579" s="2" t="inlineStr">
        <is>
          <t>abordare centrată pe utilizator</t>
        </is>
      </c>
      <c r="CI579" s="2" t="inlineStr">
        <is>
          <t>3</t>
        </is>
      </c>
      <c r="CJ579" s="2" t="inlineStr">
        <is>
          <t/>
        </is>
      </c>
      <c r="CK579" t="inlineStr">
        <is>
          <t/>
        </is>
      </c>
      <c r="CL579" s="2" t="inlineStr">
        <is>
          <t>zameranie na používateľa</t>
        </is>
      </c>
      <c r="CM579" s="2" t="inlineStr">
        <is>
          <t>3</t>
        </is>
      </c>
      <c r="CN579" s="2" t="inlineStr">
        <is>
          <t/>
        </is>
      </c>
      <c r="CO579" t="inlineStr">
        <is>
          <t>prístup k navrhovaniu produktov založený na tom, že potreby aočakávania používateľa rozhrania sú pri navrhovaní prvoradé</t>
        </is>
      </c>
      <c r="CP579" s="2" t="inlineStr">
        <is>
          <t>osredotočenost na uporabnika</t>
        </is>
      </c>
      <c r="CQ579" s="2" t="inlineStr">
        <is>
          <t>3</t>
        </is>
      </c>
      <c r="CR579" s="2" t="inlineStr">
        <is>
          <t/>
        </is>
      </c>
      <c r="CS579" t="inlineStr">
        <is>
          <t/>
        </is>
      </c>
      <c r="CT579" s="2" t="inlineStr">
        <is>
          <t>användaren i centrum</t>
        </is>
      </c>
      <c r="CU579" s="2" t="inlineStr">
        <is>
          <t>3</t>
        </is>
      </c>
      <c r="CV579" s="2" t="inlineStr">
        <is>
          <t/>
        </is>
      </c>
      <c r="CW579" t="inlineStr">
        <is>
          <t/>
        </is>
      </c>
    </row>
    <row r="580">
      <c r="A580" s="1" t="str">
        <f>HYPERLINK("https://iate.europa.eu/entry/result/3566046/all", "3566046")</f>
        <v>3566046</v>
      </c>
      <c r="B580" t="inlineStr">
        <is>
          <t>EDUCATION AND COMMUNICATIONS;EUROPEAN UNION</t>
        </is>
      </c>
      <c r="C580" t="inlineStr">
        <is>
          <t>EDUCATION AND COMMUNICATIONS|communications;EUROPEAN UNION|European construction|deepening of the European Union;EDUCATION AND COMMUNICATIONS|information technology and data processing</t>
        </is>
      </c>
      <c r="D580" t="inlineStr">
        <is>
          <t>yes</t>
        </is>
      </c>
      <c r="E580" t="inlineStr">
        <is>
          <t/>
        </is>
      </c>
      <c r="F580" s="2" t="inlineStr">
        <is>
          <t>стратегия за цифров единен пазар</t>
        </is>
      </c>
      <c r="G580" s="2" t="inlineStr">
        <is>
          <t>2</t>
        </is>
      </c>
      <c r="H580" s="2" t="inlineStr">
        <is>
          <t/>
        </is>
      </c>
      <c r="I580" t="inlineStr">
        <is>
          <t>многогодишна стратегия на ЕС, имаща за цел насърчаване на по-добър достъп до стоки и услуги онлайн, осигуряване на подходяща техническа и регулаторна среда за цифровите мрежи и услуги и увеличаване на потенциала за растеж на европейската цифрова икономика</t>
        </is>
      </c>
      <c r="J580" s="2" t="inlineStr">
        <is>
          <t>strategie pro jednotný digitální trh v Evropě|
strategie pro jednotný digitální trh</t>
        </is>
      </c>
      <c r="K580" s="2" t="inlineStr">
        <is>
          <t>3|
3</t>
        </is>
      </c>
      <c r="L580" s="2" t="inlineStr">
        <is>
          <t xml:space="preserve">|
</t>
        </is>
      </c>
      <c r="M580" t="inlineStr">
        <is>
          <t>víceletá strategie EU, jejímž cílem je podpora lepšího přístupu ke zboží a službám on-line, zajištění vhodného technického a regulačního prostředí pro digitální sítě a služby a maximalizace růstového potenciálu evropské digitální ekonomiky</t>
        </is>
      </c>
      <c r="N580" s="2" t="inlineStr">
        <is>
          <t>strategi for et digitalt indre marked i EU|
strategi for et digitalt indre marked</t>
        </is>
      </c>
      <c r="O580" s="2" t="inlineStr">
        <is>
          <t>3|
3</t>
        </is>
      </c>
      <c r="P580" s="2" t="inlineStr">
        <is>
          <t xml:space="preserve">|
</t>
        </is>
      </c>
      <c r="Q580" t="inlineStr">
        <is>
          <t>flerårig EU-strategi til fremme af bedre adgang til digitale varer og tjenesteydelser, sikring af lovrammer for digitale net og tjenester og bedst mulig udnyttelse af den europæiske digitale økonomis vækstpotentiale</t>
        </is>
      </c>
      <c r="R580" s="2" t="inlineStr">
        <is>
          <t>Strategie für einen digitalen Binnenmarkt</t>
        </is>
      </c>
      <c r="S580" s="2" t="inlineStr">
        <is>
          <t>3</t>
        </is>
      </c>
      <c r="T580" s="2" t="inlineStr">
        <is>
          <t/>
        </is>
      </c>
      <c r="U580" t="inlineStr">
        <is>
          <t/>
        </is>
      </c>
      <c r="V580" s="2" t="inlineStr">
        <is>
          <t>Στρατηγική για την ψηφιακή ενιαία αγορά</t>
        </is>
      </c>
      <c r="W580" s="2" t="inlineStr">
        <is>
          <t>3</t>
        </is>
      </c>
      <c r="X580" s="2" t="inlineStr">
        <is>
          <t/>
        </is>
      </c>
      <c r="Y580" t="inlineStr">
        <is>
          <t/>
        </is>
      </c>
      <c r="Z580" s="2" t="inlineStr">
        <is>
          <t>Digital Market Strategy|
A Digital Single Market Strategy for Europe|
DSM Strategy|
Digital Single Market Strategy</t>
        </is>
      </c>
      <c r="AA580" s="2" t="inlineStr">
        <is>
          <t>1|
3|
3|
3</t>
        </is>
      </c>
      <c r="AB580" s="2" t="inlineStr">
        <is>
          <t xml:space="preserve">|
|
|
</t>
        </is>
      </c>
      <c r="AC580" t="inlineStr">
        <is>
          <t>multi-annual EU strategy to promote better access to online goods and services, to provide the right technical and regulatory environment for digital networks and services and to maximise the growth potential of the European Digital Economy.</t>
        </is>
      </c>
      <c r="AD580" s="2" t="inlineStr">
        <is>
          <t>Estrategia para el Mercado Único Digital|
Estrategia para el Mercado Único Digital de Europa</t>
        </is>
      </c>
      <c r="AE580" s="2" t="inlineStr">
        <is>
          <t>3|
3</t>
        </is>
      </c>
      <c r="AF580" s="2" t="inlineStr">
        <is>
          <t xml:space="preserve">|
</t>
        </is>
      </c>
      <c r="AG580" t="inlineStr">
        <is>
          <t>Estrategia plurianual de la UE cuyo objeto es promover un mejor acceso a los bienes y servicios digitales, crear el marco técnico y reglamentario adecuado para las redes digitales y aprovechar al máximo el potencial de crecimiento de la economía digital europea</t>
        </is>
      </c>
      <c r="AH580" s="2" t="inlineStr">
        <is>
          <t>Euroopa digitaalse ühtse turu strateegia|
digitaalse ühtse turu strateegia</t>
        </is>
      </c>
      <c r="AI580" s="2" t="inlineStr">
        <is>
          <t>3|
3</t>
        </is>
      </c>
      <c r="AJ580" s="2" t="inlineStr">
        <is>
          <t xml:space="preserve">|
</t>
        </is>
      </c>
      <c r="AK580" t="inlineStr">
        <is>
          <t>ELi mitmeaastane strateegia, mille eesmärk on edendada paremat juurdepääsu veebis pakutavatele kaupadele ja teenustele, pakkuda digitaalvõrkude ja -teenuste jaoks korrektset tehnilist ja õiguslikku raamistikku ning maksimeerida Euroopa &lt;i&gt;digitaalmajanduse &lt;/i&gt; [ &lt;a href="/entry/result/157531/all" id="ENTRY_TO_ENTRY_CONVERTER" target="_blank"&gt;IATE:157531&lt;/a&gt; ] kasvupotentsiaali</t>
        </is>
      </c>
      <c r="AL580" s="2" t="inlineStr">
        <is>
          <t>digitaalisten sisämarkkinoiden strategia</t>
        </is>
      </c>
      <c r="AM580" s="2" t="inlineStr">
        <is>
          <t>3</t>
        </is>
      </c>
      <c r="AN580" s="2" t="inlineStr">
        <is>
          <t/>
        </is>
      </c>
      <c r="AO580" t="inlineStr">
        <is>
          <t>monivuotinen EU-strategia, jolla parannetaan verkkotuotteiden ja -palvelujen saantia, luodaan suotuisat edellytykset digitaalisia verkkoja ja palveluja varten sekä maksimoidaan Euroopan digitaalitalouden kasvupotentiaali</t>
        </is>
      </c>
      <c r="AP580" s="2" t="inlineStr">
        <is>
          <t>stratégie pour un marché unique numérique|
stratégie pour un marché unique numérique en Europe</t>
        </is>
      </c>
      <c r="AQ580" s="2" t="inlineStr">
        <is>
          <t>3|
3</t>
        </is>
      </c>
      <c r="AR580" s="2" t="inlineStr">
        <is>
          <t xml:space="preserve">|
</t>
        </is>
      </c>
      <c r="AS580" t="inlineStr">
        <is>
          <t>stratégie pluriannuelle de l'UE qui définit 16 actions clés relevant de trois piliers: améliorer l'accès aux biens et services numériques dans toute l’Europe pour les consommateurs et les entreprises, mettre en place un environnement propice au développement des réseaux et services numériques et maximiser le potentiel de croissance de l'économie numérique européenne</t>
        </is>
      </c>
      <c r="AT580" s="2" t="inlineStr">
        <is>
          <t>Straitéis maidir le Margadh Aonair Digiteach|
Straitéis maidir le Margadh Aonair Digiteach don Eoraip</t>
        </is>
      </c>
      <c r="AU580" s="2" t="inlineStr">
        <is>
          <t>3|
3</t>
        </is>
      </c>
      <c r="AV580" s="2" t="inlineStr">
        <is>
          <t xml:space="preserve">|
</t>
        </is>
      </c>
      <c r="AW580" t="inlineStr">
        <is>
          <t>straitéis ilbhliantúil de chuid an Aontais chun rochtain níos fearr ar earraí agus seirbhísí ar líne, chun an timpeallacht cheart theicniúil, rialála a sholáthar do líonraí agus do sheirbhísí digiteacha agus chun cumas fáis Gheilleagar Digiteach na hEorpa a uasmhéadú.</t>
        </is>
      </c>
      <c r="AX580" s="2" t="inlineStr">
        <is>
          <t>strategija jedinstvenog digitalnog tržišta|
Strategija jedinstvenog digitalnog tržišta za Europu</t>
        </is>
      </c>
      <c r="AY580" s="2" t="inlineStr">
        <is>
          <t>3|
3</t>
        </is>
      </c>
      <c r="AZ580" s="2" t="inlineStr">
        <is>
          <t xml:space="preserve">|
</t>
        </is>
      </c>
      <c r="BA580" t="inlineStr">
        <is>
          <t/>
        </is>
      </c>
      <c r="BB580" s="2" t="inlineStr">
        <is>
          <t>digitális egységes piaci stratégia|
európai digitális egységes piaci stratégia</t>
        </is>
      </c>
      <c r="BC580" s="2" t="inlineStr">
        <is>
          <t>4|
4</t>
        </is>
      </c>
      <c r="BD580" s="2" t="inlineStr">
        <is>
          <t>|
preferred</t>
        </is>
      </c>
      <c r="BE580" t="inlineStr">
        <is>
          <t>több évre szóló uniós stratégia, melynek fő céljai az internetes termékek és szolgáltatások elérhetőbbé tétele, a digitális hálózatok és szolgáltatások megfelelő technikai és szabályozási feltételeinek megteremtése, valamint az európai digitális gazdaság növekedési potenciáljának maximalizálása</t>
        </is>
      </c>
      <c r="BF580" s="2" t="inlineStr">
        <is>
          <t>strategia per il mercato unico digitale</t>
        </is>
      </c>
      <c r="BG580" s="2" t="inlineStr">
        <is>
          <t>3</t>
        </is>
      </c>
      <c r="BH580" s="2" t="inlineStr">
        <is>
          <t/>
        </is>
      </c>
      <c r="BI580" t="inlineStr">
        <is>
          <t>strategia finalizzata principalmente a instaurare un clima propizio agli investimenti nelle reti digitali, nella ricerca e nell'imprenditoria innovativa, contribuendo a mobilitare gli investimenti privati e infondendo fiducia tra gli investitori</t>
        </is>
      </c>
      <c r="BJ580" s="2" t="inlineStr">
        <is>
          <t>Europos bendrosios skaitmeninės rinkos strategija|
bendrosios skaitmeninės rinkos strategija</t>
        </is>
      </c>
      <c r="BK580" s="2" t="inlineStr">
        <is>
          <t>3|
3</t>
        </is>
      </c>
      <c r="BL580" s="2" t="inlineStr">
        <is>
          <t xml:space="preserve">|
</t>
        </is>
      </c>
      <c r="BM580" t="inlineStr">
        <is>
          <t>daugiametė ES strategija, kuria siekiama sukurti didesnes galimybes vartotojams ir įmonėms visoje Europoje gauti skaitmeninių prekių ir paslaugų, sudaryti tinkamas sąlygas skaitmeniniams tinklams ir paslaugoms suklestėti, maksimaliai padidinti europinės skaitmeninės ekonomikos augimo potencialą</t>
        </is>
      </c>
      <c r="BN580" s="2" t="inlineStr">
        <is>
          <t>digitālā vienotā tirgus stratēģija|
digitālā vienotā tirgus stratēģija Eiropai</t>
        </is>
      </c>
      <c r="BO580" s="2" t="inlineStr">
        <is>
          <t>2|
2</t>
        </is>
      </c>
      <c r="BP580" s="2" t="inlineStr">
        <is>
          <t xml:space="preserve">|
</t>
        </is>
      </c>
      <c r="BQ580" t="inlineStr">
        <is>
          <t>daudzgadu ES stratēģija, kas vērsta uz to, lai veicinātu labāku piekļuvi tiešsaistes precēm un pakalpojumiem, nodrošinātu piemērotu tehnisko un regulatīvo vidi digitālajiem tīkliem un pakalpojumiem un maksimāli izmantotu Eiropas digitālās ekonomikas izaugsmes potenciālu</t>
        </is>
      </c>
      <c r="BR580" s="2" t="inlineStr">
        <is>
          <t>Strateġija għal Suq Uniku Diġitali|
Strateġija għal Suq Uniku Diġitali għall-Ewropa</t>
        </is>
      </c>
      <c r="BS580" s="2" t="inlineStr">
        <is>
          <t>3|
3</t>
        </is>
      </c>
      <c r="BT580" s="2" t="inlineStr">
        <is>
          <t xml:space="preserve">|
</t>
        </is>
      </c>
      <c r="BU580" t="inlineStr">
        <is>
          <t>strateġija pluriennali mibnija fuq tliet pilastri: &lt;br&gt; - aċċess aħjar għall-konsumaturi u n-negozji għall-prodotti u s-servizzi online madwar l-Ewropa; &lt;br&gt; - il-ħolqien tal-kundizzjonijiet tajba għal networks u servizzi diġitali biex jiffjorixxu; &lt;br&gt; - il-massimizzar tal-potenzjal ta’ tkabbir tal-Ekonomija Diġitali Ewropea</t>
        </is>
      </c>
      <c r="BV580" s="2" t="inlineStr">
        <is>
          <t>strategie voor een digitale eengemaakte markt|
strategie voor een digitale eengemaakte markt voor Europa</t>
        </is>
      </c>
      <c r="BW580" s="2" t="inlineStr">
        <is>
          <t>3|
3</t>
        </is>
      </c>
      <c r="BX580" s="2" t="inlineStr">
        <is>
          <t xml:space="preserve">|
</t>
        </is>
      </c>
      <c r="BY580" t="inlineStr">
        <is>
          <t>meerjarenstrategie van de EU die berust op drie pijlers:&lt;br&gt;- betere toegang tot onlinegoederen en -diensten voor consumenten en bedrijven in heel Europa&lt;br&gt;- randvoorwaarden die bevorderlijk zijn voor digitale netwerken en diensten&lt;br&gt;- maximaal groeipotentieel voor de Europese digitale economie</t>
        </is>
      </c>
      <c r="BZ580" s="2" t="inlineStr">
        <is>
          <t>Strategia jednolitego rynku cyfrowego dla Europy|
strategia jednolitego rynku cyfrowego</t>
        </is>
      </c>
      <c r="CA580" s="2" t="inlineStr">
        <is>
          <t>3|
3</t>
        </is>
      </c>
      <c r="CB580" s="2" t="inlineStr">
        <is>
          <t xml:space="preserve">|
</t>
        </is>
      </c>
      <c r="CC580" t="inlineStr">
        <is>
          <t>wieloletnia strategia unijna, która ma promować: lepszy dostęp konsumentów i przedsiębiorstw do towarów i usług w internecie, tworzenie odpowiednich warunków do rozwoju sieci i usług cyfrowych oraz maksymalizację wzrostu gospodarczego generowanego przez europejską gospodarkę cyfrową</t>
        </is>
      </c>
      <c r="CD580" s="2" t="inlineStr">
        <is>
          <t>Estratégia para o Mercado Único Digital|
Estratégia para o Mercado Único Digital na Europa</t>
        </is>
      </c>
      <c r="CE580" s="2" t="inlineStr">
        <is>
          <t>3|
3</t>
        </is>
      </c>
      <c r="CF580" s="2" t="inlineStr">
        <is>
          <t xml:space="preserve">|
</t>
        </is>
      </c>
      <c r="CG580" t="inlineStr">
        <is>
          <t>Estratégia plurianual da UE em prol da economia e dos serviços digitais à escala europeia assente em três pilares: melhorar o acesso dos consumidores e empresas a bens e serviços em linha; criar condições adequadas para o desenvolvimento de redes e serviços digitais; otimizar o potencial de crescimento da economia digital europeia.</t>
        </is>
      </c>
      <c r="CH580" s="2" t="inlineStr">
        <is>
          <t>Strategia privind piața unică digitală pentru Europa</t>
        </is>
      </c>
      <c r="CI580" s="2" t="inlineStr">
        <is>
          <t>3</t>
        </is>
      </c>
      <c r="CJ580" s="2" t="inlineStr">
        <is>
          <t/>
        </is>
      </c>
      <c r="CK580" t="inlineStr">
        <is>
          <t>strategie multianuală a UE pentru a promova un acces mai bun al consumatorilor și al întreprinderilor la bunuri și servicii online în întreaga Europă, a crea condiții adecvate pentru dezvoltarea rețelelor și a serviciilor digitale și a valorifica la maximum potențialul de creștere al economiei digitale</t>
        </is>
      </c>
      <c r="CL580" s="2" t="inlineStr">
        <is>
          <t>stratégia digitálneho jednotného trhu|
stratégia pre digitálny jednotný trh v Európe</t>
        </is>
      </c>
      <c r="CM580" s="2" t="inlineStr">
        <is>
          <t>3|
3</t>
        </is>
      </c>
      <c r="CN580" s="2" t="inlineStr">
        <is>
          <t xml:space="preserve">|
</t>
        </is>
      </c>
      <c r="CO580" t="inlineStr">
        <is>
          <t>viacročná stratégia EÚ, ktorej cieľom je zabezpečiť lepší prístup spotrebiteľov a podnikov k online tovarom a službám v celej Európe, vytvoriť priaznivé investičné prostredie pre digitálne siete a služby a maximalizovať rastový potenciál európskeho digitálneho hospodárstva</t>
        </is>
      </c>
      <c r="CP580" s="2" t="inlineStr">
        <is>
          <t>strategija za digitalni enotni trg|
strategija za digitalni enotni trg za Evropo</t>
        </is>
      </c>
      <c r="CQ580" s="2" t="inlineStr">
        <is>
          <t>3|
3</t>
        </is>
      </c>
      <c r="CR580" s="2" t="inlineStr">
        <is>
          <t xml:space="preserve">|
</t>
        </is>
      </c>
      <c r="CS580" t="inlineStr">
        <is>
          <t/>
        </is>
      </c>
      <c r="CT580" s="2" t="inlineStr">
        <is>
          <t>strategi för den digitala inre marknaden</t>
        </is>
      </c>
      <c r="CU580" s="2" t="inlineStr">
        <is>
          <t>3</t>
        </is>
      </c>
      <c r="CV580" s="2" t="inlineStr">
        <is>
          <t/>
        </is>
      </c>
      <c r="CW580" t="inlineStr">
        <is>
          <t/>
        </is>
      </c>
    </row>
    <row r="581">
      <c r="A581" s="1" t="str">
        <f>HYPERLINK("https://iate.europa.eu/entry/result/3551142/all", "3551142")</f>
        <v>3551142</v>
      </c>
      <c r="B581" t="inlineStr">
        <is>
          <t>POLITICS;TRADE;EDUCATION AND COMMUNICATIONS</t>
        </is>
      </c>
      <c r="C581" t="inlineStr">
        <is>
          <t>POLITICS|executive power and public service|public administration;TRADE|marketing|commercial transaction;EDUCATION AND COMMUNICATIONS|information and information processing|information policy</t>
        </is>
      </c>
      <c r="D581" t="inlineStr">
        <is>
          <t>yes</t>
        </is>
      </c>
      <c r="E581" t="inlineStr">
        <is>
          <t/>
        </is>
      </c>
      <c r="F581" t="inlineStr">
        <is>
          <t/>
        </is>
      </c>
      <c r="G581" t="inlineStr">
        <is>
          <t/>
        </is>
      </c>
      <c r="H581" t="inlineStr">
        <is>
          <t/>
        </is>
      </c>
      <c r="I581" t="inlineStr">
        <is>
          <t/>
        </is>
      </c>
      <c r="J581" s="2" t="inlineStr">
        <is>
          <t>standardně digitalizovaný</t>
        </is>
      </c>
      <c r="K581" s="2" t="inlineStr">
        <is>
          <t>3</t>
        </is>
      </c>
      <c r="L581" s="2" t="inlineStr">
        <is>
          <t/>
        </is>
      </c>
      <c r="M581" t="inlineStr">
        <is>
          <t/>
        </is>
      </c>
      <c r="N581" s="2" t="inlineStr">
        <is>
          <t>digital betjening som udgangspunkt</t>
        </is>
      </c>
      <c r="O581" s="2" t="inlineStr">
        <is>
          <t>3</t>
        </is>
      </c>
      <c r="P581" s="2" t="inlineStr">
        <is>
          <t/>
        </is>
      </c>
      <c r="Q581" t="inlineStr">
        <is>
          <t/>
        </is>
      </c>
      <c r="R581" s="2" t="inlineStr">
        <is>
          <t>standardmäßig digital</t>
        </is>
      </c>
      <c r="S581" s="2" t="inlineStr">
        <is>
          <t>3</t>
        </is>
      </c>
      <c r="T581" s="2" t="inlineStr">
        <is>
          <t/>
        </is>
      </c>
      <c r="U581" t="inlineStr">
        <is>
          <t/>
        </is>
      </c>
      <c r="V581" t="inlineStr">
        <is>
          <t/>
        </is>
      </c>
      <c r="W581" t="inlineStr">
        <is>
          <t/>
        </is>
      </c>
      <c r="X581" t="inlineStr">
        <is>
          <t/>
        </is>
      </c>
      <c r="Y581" t="inlineStr">
        <is>
          <t/>
        </is>
      </c>
      <c r="Z581" s="2" t="inlineStr">
        <is>
          <t>digital by default</t>
        </is>
      </c>
      <c r="AA581" s="2" t="inlineStr">
        <is>
          <t>3</t>
        </is>
      </c>
      <c r="AB581" s="2" t="inlineStr">
        <is>
          <t/>
        </is>
      </c>
      <c r="AC581" t="inlineStr">
        <is>
          <t>(of a digital service) designed to be so straightforward and convenient that all those who can use it will choose to do so whilst those who can’t are not excluded, the service also being accessible in an appropriate non-digital way (e.g. face to face or by telephone), with someone either inputting their data into the digital system on their behalf, or helping them put their data into the digital service themselves</t>
        </is>
      </c>
      <c r="AD581" t="inlineStr">
        <is>
          <t/>
        </is>
      </c>
      <c r="AE581" t="inlineStr">
        <is>
          <t/>
        </is>
      </c>
      <c r="AF581" t="inlineStr">
        <is>
          <t/>
        </is>
      </c>
      <c r="AG581" t="inlineStr">
        <is>
          <t/>
        </is>
      </c>
      <c r="AH581" t="inlineStr">
        <is>
          <t/>
        </is>
      </c>
      <c r="AI581" t="inlineStr">
        <is>
          <t/>
        </is>
      </c>
      <c r="AJ581" t="inlineStr">
        <is>
          <t/>
        </is>
      </c>
      <c r="AK581" t="inlineStr">
        <is>
          <t/>
        </is>
      </c>
      <c r="AL581" s="2" t="inlineStr">
        <is>
          <t>digitalisaatio oletusarvona|
oletusarvona digitaalisuus</t>
        </is>
      </c>
      <c r="AM581" s="2" t="inlineStr">
        <is>
          <t>3|
3</t>
        </is>
      </c>
      <c r="AN581" s="2" t="inlineStr">
        <is>
          <t xml:space="preserve">|
</t>
        </is>
      </c>
      <c r="AO581" t="inlineStr">
        <is>
          <t/>
        </is>
      </c>
      <c r="AP581" t="inlineStr">
        <is>
          <t/>
        </is>
      </c>
      <c r="AQ581" t="inlineStr">
        <is>
          <t/>
        </is>
      </c>
      <c r="AR581" t="inlineStr">
        <is>
          <t/>
        </is>
      </c>
      <c r="AS581" t="inlineStr">
        <is>
          <t/>
        </is>
      </c>
      <c r="AT581" s="2" t="inlineStr">
        <is>
          <t>digiteach mar réamhshocrú</t>
        </is>
      </c>
      <c r="AU581" s="2" t="inlineStr">
        <is>
          <t>3</t>
        </is>
      </c>
      <c r="AV581" s="2" t="inlineStr">
        <is>
          <t/>
        </is>
      </c>
      <c r="AW581" t="inlineStr">
        <is>
          <t/>
        </is>
      </c>
      <c r="AX581" t="inlineStr">
        <is>
          <t/>
        </is>
      </c>
      <c r="AY581" t="inlineStr">
        <is>
          <t/>
        </is>
      </c>
      <c r="AZ581" t="inlineStr">
        <is>
          <t/>
        </is>
      </c>
      <c r="BA581" t="inlineStr">
        <is>
          <t/>
        </is>
      </c>
      <c r="BB581" t="inlineStr">
        <is>
          <t/>
        </is>
      </c>
      <c r="BC581" t="inlineStr">
        <is>
          <t/>
        </is>
      </c>
      <c r="BD581" t="inlineStr">
        <is>
          <t/>
        </is>
      </c>
      <c r="BE581" t="inlineStr">
        <is>
          <t/>
        </is>
      </c>
      <c r="BF581" s="2" t="inlineStr">
        <is>
          <t>digitale per default</t>
        </is>
      </c>
      <c r="BG581" s="2" t="inlineStr">
        <is>
          <t>3</t>
        </is>
      </c>
      <c r="BH581" s="2" t="inlineStr">
        <is>
          <t/>
        </is>
      </c>
      <c r="BI581" t="inlineStr">
        <is>
          <t>strategia in base alla quale i servizi erogati dalle PA in modalità digitale sono resi talmente convenienti che tutti sono incoraggiati ad attuare il passaggio, senza escludere però coloro che non possono adeguarsi, perché il servizio continua a essere erogato anche in modalità tradizionale</t>
        </is>
      </c>
      <c r="BJ581" s="2" t="inlineStr">
        <is>
          <t>standartiškai skaitmeninis</t>
        </is>
      </c>
      <c r="BK581" s="2" t="inlineStr">
        <is>
          <t>3</t>
        </is>
      </c>
      <c r="BL581" s="2" t="inlineStr">
        <is>
          <t/>
        </is>
      </c>
      <c r="BM581" t="inlineStr">
        <is>
          <t/>
        </is>
      </c>
      <c r="BN581" s="2" t="inlineStr">
        <is>
          <t>digitāls pēc noklusējuma</t>
        </is>
      </c>
      <c r="BO581" s="2" t="inlineStr">
        <is>
          <t>2</t>
        </is>
      </c>
      <c r="BP581" s="2" t="inlineStr">
        <is>
          <t/>
        </is>
      </c>
      <c r="BQ581" t="inlineStr">
        <is>
          <t>pieeja, saskaņā ar kuru, lai piekļūtu kādam publiskajam pakalpojumam un to lietotu, vienmēr ir pieejams vismaz viens digitāls kanāls</t>
        </is>
      </c>
      <c r="BR581" s="2" t="inlineStr">
        <is>
          <t>diġitali b'mod awtomatiku</t>
        </is>
      </c>
      <c r="BS581" s="2" t="inlineStr">
        <is>
          <t>3</t>
        </is>
      </c>
      <c r="BT581" s="2" t="inlineStr">
        <is>
          <t/>
        </is>
      </c>
      <c r="BU581" t="inlineStr">
        <is>
          <t>amministrazzjonijiet pubbliċi li jwasslu servizzi b’mod diġitali (inkluż informazzjoni li tinqara minn magna) bħala l-għażla ppreferuta (waqt li jżommu mezzi oħrajn miftuħin għal dawk li mhumiex imqabbdin mal-internet, kemm jekk din tkun l-għażla tagħhom kif ukoll għax ma jkunux jistgħu). Dawn is-servizzi pubbliċi għandhom jitwasslu permezz ta’ punt uniku ta’ kuntatt u b’mezzi differenti</t>
        </is>
      </c>
      <c r="BV581" s="2" t="inlineStr">
        <is>
          <t>digitaal als de norm|
standaard digitaal|
digital by default</t>
        </is>
      </c>
      <c r="BW581" s="2" t="inlineStr">
        <is>
          <t>3|
3|
3</t>
        </is>
      </c>
      <c r="BX581" s="2" t="inlineStr">
        <is>
          <t xml:space="preserve">|
|
</t>
        </is>
      </c>
      <c r="BY581" t="inlineStr">
        <is>
          <t>beginsel
 waarmee wordt beoogd de administratieve lasten te verminderen door de
 digitale levering van diensten de standaardkeuze van overheidsdiensten te
 maken</t>
        </is>
      </c>
      <c r="BZ581" s="2" t="inlineStr">
        <is>
          <t>domyślnie cyfrowy|
domyślna cyfrowość</t>
        </is>
      </c>
      <c r="CA581" s="2" t="inlineStr">
        <is>
          <t>3|
3</t>
        </is>
      </c>
      <c r="CB581" s="2" t="inlineStr">
        <is>
          <t xml:space="preserve">|
</t>
        </is>
      </c>
      <c r="CC581" t="inlineStr">
        <is>
          <t>cecha usług i procesów, które są domyślnie dostępne przez internet lub w formie elektronicznej.</t>
        </is>
      </c>
      <c r="CD581" s="2" t="inlineStr">
        <is>
          <t>digital como regra|
princípio digital por defeito</t>
        </is>
      </c>
      <c r="CE581" s="2" t="inlineStr">
        <is>
          <t>3|
3</t>
        </is>
      </c>
      <c r="CF581" s="2" t="inlineStr">
        <is>
          <t xml:space="preserve">|
</t>
        </is>
      </c>
      <c r="CG581" t="inlineStr">
        <is>
          <t>Princípio que visa reduzir os encargos administrativos tornando a prestação digital de serviços a opção por defeito das administrações públicas.</t>
        </is>
      </c>
      <c r="CH581" s="2" t="inlineStr">
        <is>
          <t>digital în mod implicit</t>
        </is>
      </c>
      <c r="CI581" s="2" t="inlineStr">
        <is>
          <t>3</t>
        </is>
      </c>
      <c r="CJ581" s="2" t="inlineStr">
        <is>
          <t/>
        </is>
      </c>
      <c r="CK581" t="inlineStr">
        <is>
          <t/>
        </is>
      </c>
      <c r="CL581" s="2" t="inlineStr">
        <is>
          <t>digitálne služby ako štandard</t>
        </is>
      </c>
      <c r="CM581" s="2" t="inlineStr">
        <is>
          <t>3</t>
        </is>
      </c>
      <c r="CN581" s="2" t="inlineStr">
        <is>
          <t/>
        </is>
      </c>
      <c r="CO581" t="inlineStr">
        <is>
          <t>služby a procesy, ktoré sú štandardne dostupné online alebo v digitálnej forme</t>
        </is>
      </c>
      <c r="CP581" s="2" t="inlineStr">
        <is>
          <t>privzeto digitalen</t>
        </is>
      </c>
      <c r="CQ581" s="2" t="inlineStr">
        <is>
          <t>3</t>
        </is>
      </c>
      <c r="CR581" s="2" t="inlineStr">
        <is>
          <t>proposed</t>
        </is>
      </c>
      <c r="CS581" t="inlineStr">
        <is>
          <t/>
        </is>
      </c>
      <c r="CT581" s="2" t="inlineStr">
        <is>
          <t>digitalt som standard</t>
        </is>
      </c>
      <c r="CU581" s="2" t="inlineStr">
        <is>
          <t>3</t>
        </is>
      </c>
      <c r="CV581" s="2" t="inlineStr">
        <is>
          <t/>
        </is>
      </c>
      <c r="CW581" t="inlineStr">
        <is>
          <t>minska den administrativa bördan genom att göra digitalt
levererade tjänster till standard för myndigheter och förvaltningar</t>
        </is>
      </c>
    </row>
    <row r="582">
      <c r="A582" s="1" t="str">
        <f>HYPERLINK("https://iate.europa.eu/entry/result/3571589/all", "3571589")</f>
        <v>3571589</v>
      </c>
      <c r="B582" t="inlineStr">
        <is>
          <t>EMPLOYMENT AND WORKING CONDITIONS;TRADE</t>
        </is>
      </c>
      <c r="C582" t="inlineStr">
        <is>
          <t>EMPLOYMENT AND WORKING CONDITIONS|labour market;TRADE</t>
        </is>
      </c>
      <c r="D582" t="inlineStr">
        <is>
          <t>yes</t>
        </is>
      </c>
      <c r="E582" t="inlineStr">
        <is>
          <t/>
        </is>
      </c>
      <c r="F582" s="2" t="inlineStr">
        <is>
          <t>европейска електронна карта за услуги</t>
        </is>
      </c>
      <c r="G582" s="2" t="inlineStr">
        <is>
          <t>3</t>
        </is>
      </c>
      <c r="H582" s="2" t="inlineStr">
        <is>
          <t/>
        </is>
      </c>
      <c r="I582" t="inlineStr">
        <is>
          <t>електронно удостоверение, в което се посочва, че даден доставчик на услуги е законно установен в държава членка</t>
        </is>
      </c>
      <c r="J582" s="2" t="inlineStr">
        <is>
          <t>evropský elektronický průkaz služeb</t>
        </is>
      </c>
      <c r="K582" s="2" t="inlineStr">
        <is>
          <t>3</t>
        </is>
      </c>
      <c r="L582" s="2" t="inlineStr">
        <is>
          <t/>
        </is>
      </c>
      <c r="M582" t="inlineStr">
        <is>
          <t>průkaz, jehož držitel je usazen na území domovského členského státu a je oprávněn na tomto území provádět činnosti poskytování služeb, na které se průkaz vztahuje</t>
        </is>
      </c>
      <c r="N582" s="2" t="inlineStr">
        <is>
          <t>europæisk e-tjenesteydelseskort</t>
        </is>
      </c>
      <c r="O582" s="2" t="inlineStr">
        <is>
          <t>3</t>
        </is>
      </c>
      <c r="P582" s="2" t="inlineStr">
        <is>
          <t/>
        </is>
      </c>
      <c r="Q582" t="inlineStr">
        <is>
          <t>bevis for, at kortindehaveren er etableret i sit hjemland og i dette land har lov til at udøve den servicevirksomhed, der er omfattet af e-kortet</t>
        </is>
      </c>
      <c r="R582" s="2" t="inlineStr">
        <is>
          <t>Elektronische Europäische Dienstleistungskarte</t>
        </is>
      </c>
      <c r="S582" s="2" t="inlineStr">
        <is>
          <t>3</t>
        </is>
      </c>
      <c r="T582" s="2" t="inlineStr">
        <is>
          <t/>
        </is>
      </c>
      <c r="U582" t="inlineStr">
        <is>
          <t/>
        </is>
      </c>
      <c r="V582" s="2" t="inlineStr">
        <is>
          <t>ευρωπαϊκή ηλεκτρονική κάρτα υπηρεσιών</t>
        </is>
      </c>
      <c r="W582" s="2" t="inlineStr">
        <is>
          <t>3</t>
        </is>
      </c>
      <c r="X582" s="2" t="inlineStr">
        <is>
          <t/>
        </is>
      </c>
      <c r="Y582" t="inlineStr">
        <is>
          <t>απλουστευμένη ηλεκτρονική διαδικασία για τους παρόχους ορισμένων επιχειρηματικών και κατασκευαστικών υπηρεσιών οι οποίοι επιθυμούν να παρέχουν τις υπηρεσίες τους σε άλλο κράτος μέλος. Βασικά στοιχεία της εν λόγω διαδικασίας είναι η επικοινωνία μεταξύ των αρχών του κράτους καταγωγής και του κράτους υποδοχής</t>
        </is>
      </c>
      <c r="Z582" s="2" t="inlineStr">
        <is>
          <t>European services e-card</t>
        </is>
      </c>
      <c r="AA582" s="2" t="inlineStr">
        <is>
          <t>3</t>
        </is>
      </c>
      <c r="AB582" s="2" t="inlineStr">
        <is>
          <t/>
        </is>
      </c>
      <c r="AC582" t="inlineStr">
        <is>
          <t>electronic certificate stating that a service provider is legally established in a Member State</t>
        </is>
      </c>
      <c r="AD582" s="2" t="inlineStr">
        <is>
          <t>tarjeta electrónica europea de servicios</t>
        </is>
      </c>
      <c r="AE582" s="2" t="inlineStr">
        <is>
          <t>3</t>
        </is>
      </c>
      <c r="AF582" s="2" t="inlineStr">
        <is>
          <t/>
        </is>
      </c>
      <c r="AG582" t="inlineStr">
        <is>
          <t>Certificado electrónico en el que se hace constar que un proveedor de servicios está establecido legalmente en un Estado miembro.</t>
        </is>
      </c>
      <c r="AH582" s="2" t="inlineStr">
        <is>
          <t>Euroopa teenuste e-kaart</t>
        </is>
      </c>
      <c r="AI582" s="2" t="inlineStr">
        <is>
          <t>3</t>
        </is>
      </c>
      <c r="AJ582" s="2" t="inlineStr">
        <is>
          <t/>
        </is>
      </c>
      <c r="AK582" t="inlineStr">
        <is>
          <t>tõend selle kohta, et kaardi omanik on oma päritoluliikmesriigi territooriumil asutatud ja tal on õigus osutada kõnealusel territooriumil e-kaardiga hõlmatud teenuseid</t>
        </is>
      </c>
      <c r="AL582" s="2" t="inlineStr">
        <is>
          <t>sähköinen eurooppalainen palvelukortti</t>
        </is>
      </c>
      <c r="AM582" s="2" t="inlineStr">
        <is>
          <t>3</t>
        </is>
      </c>
      <c r="AN582" s="2" t="inlineStr">
        <is>
          <t/>
        </is>
      </c>
      <c r="AO582" t="inlineStr">
        <is>
          <t>sähköinen todistus siitä, että palveluntarjoaja on laillisesti sijoittautunut johonkin jäsenvaltioon (kotijäsenvaltio)</t>
        </is>
      </c>
      <c r="AP582" s="2" t="inlineStr">
        <is>
          <t>carte électronique de services|
carte électronique européenne de services</t>
        </is>
      </c>
      <c r="AQ582" s="2" t="inlineStr">
        <is>
          <t>2|
3</t>
        </is>
      </c>
      <c r="AR582" s="2" t="inlineStr">
        <is>
          <t xml:space="preserve">|
</t>
        </is>
      </c>
      <c r="AS582" t="inlineStr">
        <is>
          <t>certificat électronique attestant que le prestataire de services qui en est le titulaire est légalement établi sur le territoire de son État membre d’origine et qu’il est habilité, sur ce territoire, à exercer les activités de services auxquelles s’applique ledit certificat</t>
        </is>
      </c>
      <c r="AT582" s="2" t="inlineStr">
        <is>
          <t>ríomhchárta Eorpach seirbhísí</t>
        </is>
      </c>
      <c r="AU582" s="2" t="inlineStr">
        <is>
          <t>3</t>
        </is>
      </c>
      <c r="AV582" s="2" t="inlineStr">
        <is>
          <t/>
        </is>
      </c>
      <c r="AW582" t="inlineStr">
        <is>
          <t>deimhniú leictreonach a chuireann in iúl go bhfuil soláthraí seirbhíse bunaithe go dlíthiúil i mBallstát</t>
        </is>
      </c>
      <c r="AX582" s="2" t="inlineStr">
        <is>
          <t>europska e-kartica usluga</t>
        </is>
      </c>
      <c r="AY582" s="2" t="inlineStr">
        <is>
          <t>3</t>
        </is>
      </c>
      <c r="AZ582" s="2" t="inlineStr">
        <is>
          <t/>
        </is>
      </c>
      <c r="BA582" t="inlineStr">
        <is>
          <t>elektronička potvrda kojom se izjavljuje da pružatelj usluga ima zakoniti poslovni nastan u državi članici (matična država članica)</t>
        </is>
      </c>
      <c r="BB582" s="2" t="inlineStr">
        <is>
          <t>európai szolgáltatási e-kártya</t>
        </is>
      </c>
      <c r="BC582" s="2" t="inlineStr">
        <is>
          <t>3</t>
        </is>
      </c>
      <c r="BD582" s="2" t="inlineStr">
        <is>
          <t/>
        </is>
      </c>
      <c r="BE582" t="inlineStr">
        <is>
          <t>elektronikus igazolás, amely bizonyítja, hogy egy szolgáltató jogszerűen letelepedett valamely tagállamban</t>
        </is>
      </c>
      <c r="BF582" s="2" t="inlineStr">
        <is>
          <t>carta elettronica europea dei servizi|
carta elettronica</t>
        </is>
      </c>
      <c r="BG582" s="2" t="inlineStr">
        <is>
          <t>3|
3</t>
        </is>
      </c>
      <c r="BH582" s="2" t="inlineStr">
        <is>
          <t xml:space="preserve">|
</t>
        </is>
      </c>
      <c r="BI582" t="inlineStr">
        <is>
          <t>mezzo di prova idoneo in tutta l'UE per certificare lo stabilimento legale nello Stato membro di origine per i servizi oggetto della carta elettronica</t>
        </is>
      </c>
      <c r="BJ582" s="2" t="inlineStr">
        <is>
          <t>Europos paslaugų e. kortelė</t>
        </is>
      </c>
      <c r="BK582" s="2" t="inlineStr">
        <is>
          <t>3</t>
        </is>
      </c>
      <c r="BL582" s="2" t="inlineStr">
        <is>
          <t/>
        </is>
      </c>
      <c r="BM582" t="inlineStr">
        <is>
          <t>elektroninė kortelė, kuria siekiama supaprastinti sudėtingą administravimą paslaugų teikėjams, norintiems plėsti savo veiklą į kitas valstybes nares</t>
        </is>
      </c>
      <c r="BN582" s="2" t="inlineStr">
        <is>
          <t>Eiropas pakalpojumu e-karte</t>
        </is>
      </c>
      <c r="BO582" s="2" t="inlineStr">
        <is>
          <t>2</t>
        </is>
      </c>
      <c r="BP582" s="2" t="inlineStr">
        <is>
          <t/>
        </is>
      </c>
      <c r="BQ582" t="inlineStr">
        <is>
          <t>elektroniska apliecība, kurā norādīts, ka pakalpojumu sniedzējs likumīgi veic uzņēmējdarbību dalībvalstī</t>
        </is>
      </c>
      <c r="BR582" s="2" t="inlineStr">
        <is>
          <t>e-Card Ewropea tas-servizzi</t>
        </is>
      </c>
      <c r="BS582" s="2" t="inlineStr">
        <is>
          <t>3</t>
        </is>
      </c>
      <c r="BT582" s="2" t="inlineStr">
        <is>
          <t/>
        </is>
      </c>
      <c r="BU582" t="inlineStr">
        <is>
          <t>ċertifikat elettroniku li jiddikjara li fornitur ta' servizz huwa stabbilit legalment fi Stat Membru</t>
        </is>
      </c>
      <c r="BV582" s="2" t="inlineStr">
        <is>
          <t>Europese e-kaart voor diensten</t>
        </is>
      </c>
      <c r="BW582" s="2" t="inlineStr">
        <is>
          <t>3</t>
        </is>
      </c>
      <c r="BX582" s="2" t="inlineStr">
        <is>
          <t/>
        </is>
      </c>
      <c r="BY582" t="inlineStr">
        <is>
          <t>elektronisch certificaat waarin wordt bevestigd dat de dienstverrichter op rechtmatige wijze in een lidstaat is gevestigd</t>
        </is>
      </c>
      <c r="BZ582" s="2" t="inlineStr">
        <is>
          <t>europejska e-karta usług</t>
        </is>
      </c>
      <c r="CA582" s="2" t="inlineStr">
        <is>
          <t>3</t>
        </is>
      </c>
      <c r="CB582" s="2" t="inlineStr">
        <is>
          <t/>
        </is>
      </c>
      <c r="CC582" t="inlineStr">
        <is>
          <t>elektroniczny certyfikat potwierdzający, że usługodawca legalnie prowadzi przedsiębiorstwo w państwie członkowskim</t>
        </is>
      </c>
      <c r="CD582" s="2" t="inlineStr">
        <is>
          <t>Cartão Eletrónico Europeu de Serviços</t>
        </is>
      </c>
      <c r="CE582" s="2" t="inlineStr">
        <is>
          <t>3</t>
        </is>
      </c>
      <c r="CF582" s="2" t="inlineStr">
        <is>
          <t/>
        </is>
      </c>
      <c r="CG582" t="inlineStr">
        <is>
          <t>Certificado eletrónico que atesta que um prestador de serviços se encontra legalmente estabelecido num Estado-Membro.</t>
        </is>
      </c>
      <c r="CH582" s="2" t="inlineStr">
        <is>
          <t>card electronic european pentru servicii</t>
        </is>
      </c>
      <c r="CI582" s="2" t="inlineStr">
        <is>
          <t>3</t>
        </is>
      </c>
      <c r="CJ582" s="2" t="inlineStr">
        <is>
          <t/>
        </is>
      </c>
      <c r="CK582" t="inlineStr">
        <is>
          <t/>
        </is>
      </c>
      <c r="CL582" s="2" t="inlineStr">
        <is>
          <t>európsky elektronický preukaz služieb</t>
        </is>
      </c>
      <c r="CM582" s="2" t="inlineStr">
        <is>
          <t>3</t>
        </is>
      </c>
      <c r="CN582" s="2" t="inlineStr">
        <is>
          <t/>
        </is>
      </c>
      <c r="CO582" t="inlineStr">
        <is>
          <t>dokument umožňujúci poskytovateľom určitých služieb usadeným v jednom členskom štáte uchádzať sa prostredníctvom kontaktného miesta v domovskom členskom štáte o poskytovanie služieb v inom (hostiteľskom) členskom štáte</t>
        </is>
      </c>
      <c r="CP582" s="2" t="inlineStr">
        <is>
          <t>evropska storitvena e-izkaznica</t>
        </is>
      </c>
      <c r="CQ582" s="2" t="inlineStr">
        <is>
          <t>3</t>
        </is>
      </c>
      <c r="CR582" s="2" t="inlineStr">
        <is>
          <t/>
        </is>
      </c>
      <c r="CS582" t="inlineStr">
        <is>
          <t>elektronsko potrdilo, ki potrjuje, da je ponudnik storitev zakonito ustanovljen v državi članici (matični državi članici)</t>
        </is>
      </c>
      <c r="CT582" s="2" t="inlineStr">
        <is>
          <t>europeiskt elektroniskt tjänstekort|
e-tjänstekort</t>
        </is>
      </c>
      <c r="CU582" s="2" t="inlineStr">
        <is>
          <t>2|
3</t>
        </is>
      </c>
      <c r="CV582" s="2" t="inlineStr">
        <is>
          <t xml:space="preserve">|
</t>
        </is>
      </c>
      <c r="CW582" t="inlineStr">
        <is>
          <t/>
        </is>
      </c>
    </row>
    <row r="583">
      <c r="A583" s="1" t="str">
        <f>HYPERLINK("https://iate.europa.eu/entry/result/3506603/all", "3506603")</f>
        <v>3506603</v>
      </c>
      <c r="B583" t="inlineStr">
        <is>
          <t>EDUCATION AND COMMUNICATIONS;BUSINESS AND COMPETITION</t>
        </is>
      </c>
      <c r="C583" t="inlineStr">
        <is>
          <t>EDUCATION AND COMMUNICATIONS|information technology and data processing;BUSINESS AND COMPETITION|accounting</t>
        </is>
      </c>
      <c r="D583" t="inlineStr">
        <is>
          <t>yes</t>
        </is>
      </c>
      <c r="E583" t="inlineStr">
        <is>
          <t/>
        </is>
      </c>
      <c r="F583" s="2" t="inlineStr">
        <is>
          <t>издадена по електронен път фактура|
електронна фактура</t>
        </is>
      </c>
      <c r="G583" s="2" t="inlineStr">
        <is>
          <t>4|
3</t>
        </is>
      </c>
      <c r="H583" s="2" t="inlineStr">
        <is>
          <t xml:space="preserve">|
</t>
        </is>
      </c>
      <c r="I583" t="inlineStr">
        <is>
          <t/>
        </is>
      </c>
      <c r="J583" s="2" t="inlineStr">
        <is>
          <t>elektronická faktura</t>
        </is>
      </c>
      <c r="K583" s="2" t="inlineStr">
        <is>
          <t>3</t>
        </is>
      </c>
      <c r="L583" s="2" t="inlineStr">
        <is>
          <t/>
        </is>
      </c>
      <c r="M583" t="inlineStr">
        <is>
          <t>faktura, která byla vystavena, předána a přijata ve strukturovaném elektronickém formátu, jenž umožňuje její automatizované a elektronické zpracování</t>
        </is>
      </c>
      <c r="N583" s="2" t="inlineStr">
        <is>
          <t>elektronisk faktura|
e-faktura</t>
        </is>
      </c>
      <c r="O583" s="2" t="inlineStr">
        <is>
          <t>3|
3</t>
        </is>
      </c>
      <c r="P583" s="2" t="inlineStr">
        <is>
          <t xml:space="preserve">|
</t>
        </is>
      </c>
      <c r="Q583" t="inlineStr">
        <is>
          <t>faktura, der sendes elektronisk</t>
        </is>
      </c>
      <c r="R583" s="2" t="inlineStr">
        <is>
          <t>elektronische Rechnung|
E-Rechnung</t>
        </is>
      </c>
      <c r="S583" s="2" t="inlineStr">
        <is>
          <t>3|
3</t>
        </is>
      </c>
      <c r="T583" s="2" t="inlineStr">
        <is>
          <t xml:space="preserve">|
</t>
        </is>
      </c>
      <c r="U583" t="inlineStr">
        <is>
          <t>Dokument, das die gleichen Inhalte und Rechtsfolgen hat wie eine Rechnung auf Papier</t>
        </is>
      </c>
      <c r="V583" s="2" t="inlineStr">
        <is>
          <t>ηλεκτρονικό τιμολόγιο</t>
        </is>
      </c>
      <c r="W583" s="2" t="inlineStr">
        <is>
          <t>3</t>
        </is>
      </c>
      <c r="X583" s="2" t="inlineStr">
        <is>
          <t/>
        </is>
      </c>
      <c r="Y583" t="inlineStr">
        <is>
          <t/>
        </is>
      </c>
      <c r="Z583" s="2" t="inlineStr">
        <is>
          <t>e-invoice|
electronic invoice</t>
        </is>
      </c>
      <c r="AA583" s="2" t="inlineStr">
        <is>
          <t>3|
2</t>
        </is>
      </c>
      <c r="AB583" s="2" t="inlineStr">
        <is>
          <t xml:space="preserve">|
</t>
        </is>
      </c>
      <c r="AC583" t="inlineStr">
        <is>
          <t>invoice (document asking for payment for a product or service) that is sent in electronic format rather than on paper</t>
        </is>
      </c>
      <c r="AD583" s="2" t="inlineStr">
        <is>
          <t>factura electrónica</t>
        </is>
      </c>
      <c r="AE583" s="2" t="inlineStr">
        <is>
          <t>3</t>
        </is>
      </c>
      <c r="AF583" s="2" t="inlineStr">
        <is>
          <t/>
        </is>
      </c>
      <c r="AG583" t="inlineStr">
        <is>
          <t>Factura que se expide y transmite por vía electrónica en lugar de en papel.</t>
        </is>
      </c>
      <c r="AH583" s="2" t="inlineStr">
        <is>
          <t>e-arve|
elektrooniline arve</t>
        </is>
      </c>
      <c r="AI583" s="2" t="inlineStr">
        <is>
          <t>3|
3</t>
        </is>
      </c>
      <c r="AJ583" s="2" t="inlineStr">
        <is>
          <t xml:space="preserve">preferred|
</t>
        </is>
      </c>
      <c r="AK583" t="inlineStr">
        <is>
          <t>elektrooniline arve, mis luuakse, edastatakse ja säilitatakse elektroonilises keskkonnas</t>
        </is>
      </c>
      <c r="AL583" s="2" t="inlineStr">
        <is>
          <t>e-lasku|
sähköinen lasku</t>
        </is>
      </c>
      <c r="AM583" s="2" t="inlineStr">
        <is>
          <t>3|
3</t>
        </is>
      </c>
      <c r="AN583" s="2" t="inlineStr">
        <is>
          <t xml:space="preserve">|
</t>
        </is>
      </c>
      <c r="AO583" t="inlineStr">
        <is>
          <t>laskuttajan sähköisessä laskutuksessa maksajalle paperisen laskun sijaan lähettämä sähköinen lasku</t>
        </is>
      </c>
      <c r="AP583" s="2" t="inlineStr">
        <is>
          <t>e-facture|
facture numérique|
facture électronique</t>
        </is>
      </c>
      <c r="AQ583" s="2" t="inlineStr">
        <is>
          <t>3|
2|
3</t>
        </is>
      </c>
      <c r="AR583" s="2" t="inlineStr">
        <is>
          <t xml:space="preserve">|
|
</t>
        </is>
      </c>
      <c r="AS583" t="inlineStr">
        <is>
          <t>facture (document appelant au paiement du prix d'un produit ou service) transmise dans un format électronique plutôt que sur support papier</t>
        </is>
      </c>
      <c r="AT583" s="2" t="inlineStr">
        <is>
          <t>ríomhshonrasc|
sonrasc leictreonach</t>
        </is>
      </c>
      <c r="AU583" s="2" t="inlineStr">
        <is>
          <t>3|
3</t>
        </is>
      </c>
      <c r="AV583" s="2" t="inlineStr">
        <is>
          <t xml:space="preserve">|
</t>
        </is>
      </c>
      <c r="AW583" t="inlineStr">
        <is>
          <t/>
        </is>
      </c>
      <c r="AX583" s="2" t="inlineStr">
        <is>
          <t>elektronički račun|
e-račun</t>
        </is>
      </c>
      <c r="AY583" s="2" t="inlineStr">
        <is>
          <t>3|
3</t>
        </is>
      </c>
      <c r="AZ583" s="2" t="inlineStr">
        <is>
          <t xml:space="preserve">|
</t>
        </is>
      </c>
      <c r="BA583" t="inlineStr">
        <is>
          <t>račun koji je izdan, proslijeđen i zaprimljen u strukturiranom elektroničkom obliku koji omogućuje njegovu automatsku i elektroničku obradu</t>
        </is>
      </c>
      <c r="BB583" s="2" t="inlineStr">
        <is>
          <t>e-számla|
elektronikus számla</t>
        </is>
      </c>
      <c r="BC583" s="2" t="inlineStr">
        <is>
          <t>3|
3</t>
        </is>
      </c>
      <c r="BD583" s="2" t="inlineStr">
        <is>
          <t xml:space="preserve">|
</t>
        </is>
      </c>
      <c r="BE583" t="inlineStr">
        <is>
          <t>olyan dokumentum, mely tartalmazza a jogszabály által előírt adatokat és elektronikus formában bocsátották ki és fogadták be</t>
        </is>
      </c>
      <c r="BF583" s="2" t="inlineStr">
        <is>
          <t>fattura elettronica</t>
        </is>
      </c>
      <c r="BG583" s="2" t="inlineStr">
        <is>
          <t>2</t>
        </is>
      </c>
      <c r="BH583" s="2" t="inlineStr">
        <is>
          <t/>
        </is>
      </c>
      <c r="BI583" t="inlineStr">
        <is>
          <t>fattura 
&lt;sup&gt;1&lt;/sup&gt; che è stata emessa e ricevuta in un qualunque formato elettronico 
&lt;p&gt;&lt;sup&gt;1&lt;/sup&gt; fattura [ &lt;a href="/entry/result/1130318]&lt;&gt;&lt;&gt;&lt;&gt;&lt;&gt;&lt;&gt;&lt;&gt;&lt;&gt;&lt;/all" id="ENTRY_TO_ENTRY_CONVERTER" target="_blank"&gt;IATE:1130318]&amp;lt;&amp;gt;&amp;lt;&amp;gt;&amp;lt;&amp;gt;&amp;lt;&amp;gt;&amp;lt;&amp;gt;&amp;lt;&amp;gt;&amp;lt;&amp;gt;&amp;lt;&lt;/a&gt;&amp;gt;&lt;/p&gt;</t>
        </is>
      </c>
      <c r="BJ583" s="2" t="inlineStr">
        <is>
          <t>elektroninė sąskaita faktūra</t>
        </is>
      </c>
      <c r="BK583" s="2" t="inlineStr">
        <is>
          <t>3</t>
        </is>
      </c>
      <c r="BL583" s="2" t="inlineStr">
        <is>
          <t/>
        </is>
      </c>
      <c r="BM583" t="inlineStr">
        <is>
          <t>elektronine forma siunčiama sąskaita faktūra</t>
        </is>
      </c>
      <c r="BN583" s="2" t="inlineStr">
        <is>
          <t>e-rēķins|
elektroniskais rēķins</t>
        </is>
      </c>
      <c r="BO583" s="2" t="inlineStr">
        <is>
          <t>3|
3</t>
        </is>
      </c>
      <c r="BP583" s="2" t="inlineStr">
        <is>
          <t xml:space="preserve">|
</t>
        </is>
      </c>
      <c r="BQ583" t="inlineStr">
        <is>
          <t>rēķins, kurā visi dati ir elektroniskā formātā un kuru var apstrādāt automātiski</t>
        </is>
      </c>
      <c r="BR583" s="2" t="inlineStr">
        <is>
          <t>e-Fattura|
fattura elettronika</t>
        </is>
      </c>
      <c r="BS583" s="2" t="inlineStr">
        <is>
          <t>3|
3</t>
        </is>
      </c>
      <c r="BT583" s="2" t="inlineStr">
        <is>
          <t xml:space="preserve">|
</t>
        </is>
      </c>
      <c r="BU583" t="inlineStr">
        <is>
          <t>fattura (dokument li jitlob ħlas għal prodott jew servizz) li tintbagħat f'format elettroniku minflok fuq karta</t>
        </is>
      </c>
      <c r="BV583" s="2" t="inlineStr">
        <is>
          <t>e-factuur|
elektronische factuur</t>
        </is>
      </c>
      <c r="BW583" s="2" t="inlineStr">
        <is>
          <t>3|
3</t>
        </is>
      </c>
      <c r="BX583" s="2" t="inlineStr">
        <is>
          <t xml:space="preserve">|
</t>
        </is>
      </c>
      <c r="BY583" t="inlineStr">
        <is>
          <t>factuur die in elektronisch formaat is verstrekt en ontvangen</t>
        </is>
      </c>
      <c r="BZ583" s="2" t="inlineStr">
        <is>
          <t>faktura elektroniczna</t>
        </is>
      </c>
      <c r="CA583" s="2" t="inlineStr">
        <is>
          <t>3</t>
        </is>
      </c>
      <c r="CB583" s="2" t="inlineStr">
        <is>
          <t/>
        </is>
      </c>
      <c r="CC583" t="inlineStr">
        <is>
          <t>faktura w formie elektronicznej wystawiona i otrzymana w dowolnym formacie elektronicznym</t>
        </is>
      </c>
      <c r="CD583" s="2" t="inlineStr">
        <is>
          <t>fatura eletrónica</t>
        </is>
      </c>
      <c r="CE583" s="2" t="inlineStr">
        <is>
          <t>3</t>
        </is>
      </c>
      <c r="CF583" s="2" t="inlineStr">
        <is>
          <t/>
        </is>
      </c>
      <c r="CG583" t="inlineStr">
        <is>
          <t>Fatura emitida, transmitida e recebida num formato eletrónico estruturado que permite o seu tratamento automático e eletrónico.</t>
        </is>
      </c>
      <c r="CH583" s="2" t="inlineStr">
        <is>
          <t>factură electronică</t>
        </is>
      </c>
      <c r="CI583" s="2" t="inlineStr">
        <is>
          <t>3</t>
        </is>
      </c>
      <c r="CJ583" s="2" t="inlineStr">
        <is>
          <t/>
        </is>
      </c>
      <c r="CK583" t="inlineStr">
        <is>
          <t/>
        </is>
      </c>
      <c r="CL583" s="2" t="inlineStr">
        <is>
          <t>elektronická faktúra</t>
        </is>
      </c>
      <c r="CM583" s="2" t="inlineStr">
        <is>
          <t>3</t>
        </is>
      </c>
      <c r="CN583" s="2" t="inlineStr">
        <is>
          <t/>
        </is>
      </c>
      <c r="CO583" t="inlineStr">
        <is>
          <t>faktúra, ktorá bola vystavená, zaslaná a prijatá v štruktúrovanom elektronickom formáte, ktorý umožňuje jej automatické a elektronické spracovanie</t>
        </is>
      </c>
      <c r="CP583" s="2" t="inlineStr">
        <is>
          <t>elektronski račun|
e-račun</t>
        </is>
      </c>
      <c r="CQ583" s="2" t="inlineStr">
        <is>
          <t>3|
3</t>
        </is>
      </c>
      <c r="CR583" s="2" t="inlineStr">
        <is>
          <t xml:space="preserve">|
</t>
        </is>
      </c>
      <c r="CS583" t="inlineStr">
        <is>
          <t>račun, ki je bil izdan, poslan in prejet v strukturirani elektronski obliki, ki omogoča samodejno in elektronsko obdelavo</t>
        </is>
      </c>
      <c r="CT583" s="2" t="inlineStr">
        <is>
          <t>e-faktura|
elektronisk faktura</t>
        </is>
      </c>
      <c r="CU583" s="2" t="inlineStr">
        <is>
          <t>3|
3</t>
        </is>
      </c>
      <c r="CV583" s="2" t="inlineStr">
        <is>
          <t xml:space="preserve">|
</t>
        </is>
      </c>
      <c r="CW583" t="inlineStr">
        <is>
          <t>faktura som både skickas och tas emot i elektronisk form</t>
        </is>
      </c>
    </row>
    <row r="584">
      <c r="A584" s="1" t="str">
        <f>HYPERLINK("https://iate.europa.eu/entry/result/3551868/all", "3551868")</f>
        <v>3551868</v>
      </c>
      <c r="B584" t="inlineStr">
        <is>
          <t>SCIENCE;INDUSTRY;EUROPEAN UNION;PRODUCTION, TECHNOLOGY AND RESEARCH;TRADE;EDUCATION AND COMMUNICATIONS</t>
        </is>
      </c>
      <c r="C584" t="inlineStr">
        <is>
          <t>SCIENCE|natural and applied sciences|applied sciences;INDUSTRY|electronics and electrical engineering|electronics industry;EUROPEAN UNION|European construction|deepening of the European Union;PRODUCTION, TECHNOLOGY AND RESEARCH|technology and technical regulations|technology;TRADE|trade;EDUCATION AND COMMUNICATIONS|information technology and data processing</t>
        </is>
      </c>
      <c r="D584" t="inlineStr">
        <is>
          <t>yes</t>
        </is>
      </c>
      <c r="E584" t="inlineStr">
        <is>
          <t/>
        </is>
      </c>
      <c r="F584" s="2" t="inlineStr">
        <is>
          <t>единен пазар на услугите, свързани с изчисления в облак</t>
        </is>
      </c>
      <c r="G584" s="2" t="inlineStr">
        <is>
          <t>3</t>
        </is>
      </c>
      <c r="H584" s="2" t="inlineStr">
        <is>
          <t/>
        </is>
      </c>
      <c r="I584" t="inlineStr">
        <is>
          <t>единен за ЕС пазар на цифрови услуги, свързани с изчисления в облак, чието създаване се направлява от Управителния съвет на Европейското партньорство в областта на изчислителните облаци</t>
        </is>
      </c>
      <c r="J584" s="2" t="inlineStr">
        <is>
          <t>jednotný digitální trh v oblasti cloud computingu|
jednotný trh v oblasti cloud computingu</t>
        </is>
      </c>
      <c r="K584" s="2" t="inlineStr">
        <is>
          <t>2|
2</t>
        </is>
      </c>
      <c r="L584" s="2" t="inlineStr">
        <is>
          <t xml:space="preserve">|
</t>
        </is>
      </c>
      <c r="M584" t="inlineStr">
        <is>
          <t/>
        </is>
      </c>
      <c r="N584" s="2" t="inlineStr">
        <is>
          <t>indre marked for cloudcomputing</t>
        </is>
      </c>
      <c r="O584" s="2" t="inlineStr">
        <is>
          <t>4</t>
        </is>
      </c>
      <c r="P584" s="2" t="inlineStr">
        <is>
          <t/>
        </is>
      </c>
      <c r="Q584" t="inlineStr">
        <is>
          <t>Indre marked for lagring, behandling og udnyttelse af data på fjerne computere, hvortil der er adgang via internettet (cloudcomputing).</t>
        </is>
      </c>
      <c r="R584" s="2" t="inlineStr">
        <is>
          <t>digitaler Binnenmarkt für das Cloud-Computing|
Binnenmarkt für Cloud-Computing</t>
        </is>
      </c>
      <c r="S584" s="2" t="inlineStr">
        <is>
          <t>3|
3</t>
        </is>
      </c>
      <c r="T584" s="2" t="inlineStr">
        <is>
          <t xml:space="preserve">|
</t>
        </is>
      </c>
      <c r="U584" t="inlineStr">
        <is>
          <t/>
        </is>
      </c>
      <c r="V584" s="2" t="inlineStr">
        <is>
          <t>ψηφιακή ενιαία αγορά για το υπολογιστικό νέφος</t>
        </is>
      </c>
      <c r="W584" s="2" t="inlineStr">
        <is>
          <t>3</t>
        </is>
      </c>
      <c r="X584" s="2" t="inlineStr">
        <is>
          <t/>
        </is>
      </c>
      <c r="Y584" t="inlineStr">
        <is>
          <t/>
        </is>
      </c>
      <c r="Z584" s="2" t="inlineStr">
        <is>
          <t>single market for cloud computing|
digital single market for cloud computing</t>
        </is>
      </c>
      <c r="AA584" s="2" t="inlineStr">
        <is>
          <t>2|
3</t>
        </is>
      </c>
      <c r="AB584" s="2" t="inlineStr">
        <is>
          <t xml:space="preserve">|
</t>
        </is>
      </c>
      <c r="AC584" t="inlineStr">
        <is>
          <t>European single market for the storing, processing and use of data on remotely located computers accessed over the internet (cloud computing)</t>
        </is>
      </c>
      <c r="AD584" s="2" t="inlineStr">
        <is>
          <t>Mercado Único Digital de la computación en nube</t>
        </is>
      </c>
      <c r="AE584" s="2" t="inlineStr">
        <is>
          <t>2</t>
        </is>
      </c>
      <c r="AF584" s="2" t="inlineStr">
        <is>
          <t/>
        </is>
      </c>
      <c r="AG584" t="inlineStr">
        <is>
          <t/>
        </is>
      </c>
      <c r="AH584" s="2" t="inlineStr">
        <is>
          <t>pilvandmetöötluse ühtne turg</t>
        </is>
      </c>
      <c r="AI584" s="2" t="inlineStr">
        <is>
          <t>3</t>
        </is>
      </c>
      <c r="AJ584" s="2" t="inlineStr">
        <is>
          <t/>
        </is>
      </c>
      <c r="AK584" t="inlineStr">
        <is>
          <t/>
        </is>
      </c>
      <c r="AL584" s="2" t="inlineStr">
        <is>
          <t>digitaaliset sisämarkkinat pilvipalveluille</t>
        </is>
      </c>
      <c r="AM584" s="2" t="inlineStr">
        <is>
          <t>2</t>
        </is>
      </c>
      <c r="AN584" s="2" t="inlineStr">
        <is>
          <t/>
        </is>
      </c>
      <c r="AO584" t="inlineStr">
        <is>
          <t/>
        </is>
      </c>
      <c r="AP584" s="2" t="inlineStr">
        <is>
          <t>marché unique de l'informatique en nuage|
marché unique numérique fondé sur l'informatique en nuage|
marché unique numérique pour l'informatique en nuage</t>
        </is>
      </c>
      <c r="AQ584" s="2" t="inlineStr">
        <is>
          <t>2|
2|
3</t>
        </is>
      </c>
      <c r="AR584" s="2" t="inlineStr">
        <is>
          <t xml:space="preserve">|
|
</t>
        </is>
      </c>
      <c r="AS584" t="inlineStr">
        <is>
          <t>marché unique européen pour le stockage, sur des ordinateurs distants, de données (telles que des fichiers de texte, des images et des vidéos) et de logiciels, auxquels les utilisateurs ont accès par internet via l'appareil de leur choix</t>
        </is>
      </c>
      <c r="AT584" s="2" t="inlineStr">
        <is>
          <t>margadh digiteach aonair don néalríomhaireacht|
margadh aonair don néalríomhaireacht</t>
        </is>
      </c>
      <c r="AU584" s="2" t="inlineStr">
        <is>
          <t>3|
3</t>
        </is>
      </c>
      <c r="AV584" s="2" t="inlineStr">
        <is>
          <t xml:space="preserve">|
</t>
        </is>
      </c>
      <c r="AW584" t="inlineStr">
        <is>
          <t/>
        </is>
      </c>
      <c r="AX584" s="2" t="inlineStr">
        <is>
          <t>digitalno jedinstveno tržište za računalstvo u oblaku|
digitalno jedinstveno tržište za računalstvo u oblaku</t>
        </is>
      </c>
      <c r="AY584" s="2" t="inlineStr">
        <is>
          <t>3|
3</t>
        </is>
      </c>
      <c r="AZ584" s="2" t="inlineStr">
        <is>
          <t xml:space="preserve">|
</t>
        </is>
      </c>
      <c r="BA584" t="inlineStr">
        <is>
          <t/>
        </is>
      </c>
      <c r="BB584" s="2" t="inlineStr">
        <is>
          <t>a számításifelhő-szolgáltatások egységes digitális piaca</t>
        </is>
      </c>
      <c r="BC584" s="2" t="inlineStr">
        <is>
          <t>4</t>
        </is>
      </c>
      <c r="BD584" s="2" t="inlineStr">
        <is>
          <t/>
        </is>
      </c>
      <c r="BE584" t="inlineStr">
        <is>
          <t/>
        </is>
      </c>
      <c r="BF584" s="2" t="inlineStr">
        <is>
          <t>mercato unico digitale del cloud computing|
mercato unico del cloud computing</t>
        </is>
      </c>
      <c r="BG584" s="2" t="inlineStr">
        <is>
          <t>2|
3</t>
        </is>
      </c>
      <c r="BH584" s="2" t="inlineStr">
        <is>
          <t xml:space="preserve">|
</t>
        </is>
      </c>
      <c r="BI584" t="inlineStr">
        <is>
          <t/>
        </is>
      </c>
      <c r="BJ584" s="2" t="inlineStr">
        <is>
          <t>bendroji debesijos kompiuterijos rinka|
bendroji skaitmeninė debesijos kompiuterijos rinka</t>
        </is>
      </c>
      <c r="BK584" s="2" t="inlineStr">
        <is>
          <t>3|
2</t>
        </is>
      </c>
      <c r="BL584" s="2" t="inlineStr">
        <is>
          <t xml:space="preserve">|
</t>
        </is>
      </c>
      <c r="BM584" t="inlineStr">
        <is>
          <t/>
        </is>
      </c>
      <c r="BN584" s="2" t="inlineStr">
        <is>
          <t>mākoņdatošanas vienotais tirgus</t>
        </is>
      </c>
      <c r="BO584" s="2" t="inlineStr">
        <is>
          <t>2</t>
        </is>
      </c>
      <c r="BP584" s="2" t="inlineStr">
        <is>
          <t/>
        </is>
      </c>
      <c r="BQ584" t="inlineStr">
        <is>
          <t/>
        </is>
      </c>
      <c r="BR584" s="2" t="inlineStr">
        <is>
          <t>suq uniku għall-cloud computing</t>
        </is>
      </c>
      <c r="BS584" s="2" t="inlineStr">
        <is>
          <t>3</t>
        </is>
      </c>
      <c r="BT584" s="2" t="inlineStr">
        <is>
          <t/>
        </is>
      </c>
      <c r="BU584" t="inlineStr">
        <is>
          <t/>
        </is>
      </c>
      <c r="BV584" s="2" t="inlineStr">
        <is>
          <t>eengemaakte markt voor cloudcomputing|
digitale eengemaakte markt voor cloudcomputing</t>
        </is>
      </c>
      <c r="BW584" s="2" t="inlineStr">
        <is>
          <t>2|
2</t>
        </is>
      </c>
      <c r="BX584" s="2" t="inlineStr">
        <is>
          <t xml:space="preserve">|
</t>
        </is>
      </c>
      <c r="BY584" t="inlineStr">
        <is>
          <t/>
        </is>
      </c>
      <c r="BZ584" s="2" t="inlineStr">
        <is>
          <t>jednolity rynek cyfrowy przetwarzania w chmurze</t>
        </is>
      </c>
      <c r="CA584" s="2" t="inlineStr">
        <is>
          <t>2</t>
        </is>
      </c>
      <c r="CB584" s="2" t="inlineStr">
        <is>
          <t/>
        </is>
      </c>
      <c r="CC584" t="inlineStr">
        <is>
          <t>jednolity rynek cyfrowy w zakresie usług związanych z przetwarzaniem danych w chmurze, którego utworzenie (2013) postuluje Europejskie partnerstwo na rzecz chmur obliczeniowych [ &lt;a href="/entry/result/3547511/all" id="ENTRY_TO_ENTRY_CONVERTER" target="_blank"&gt;IATE:3547511&lt;/a&gt; ]</t>
        </is>
      </c>
      <c r="CD584" s="2" t="inlineStr">
        <is>
          <t>mercado único digital para a computação em nuvem|
mercado único para a computação em nuvem</t>
        </is>
      </c>
      <c r="CE584" s="2" t="inlineStr">
        <is>
          <t>3|
3</t>
        </is>
      </c>
      <c r="CF584" s="2" t="inlineStr">
        <is>
          <t xml:space="preserve">|
</t>
        </is>
      </c>
      <c r="CG584" t="inlineStr">
        <is>
          <t>Mercado único europeu destinado ao armazenamento, processamento e utilização de dados em computadores localizados remotamente e que podem ser acedidos através da Internet (computação em nuvem).</t>
        </is>
      </c>
      <c r="CH584" s="2" t="inlineStr">
        <is>
          <t>piața unică a Cloud Computing</t>
        </is>
      </c>
      <c r="CI584" s="2" t="inlineStr">
        <is>
          <t>3</t>
        </is>
      </c>
      <c r="CJ584" s="2" t="inlineStr">
        <is>
          <t/>
        </is>
      </c>
      <c r="CK584" t="inlineStr">
        <is>
          <t/>
        </is>
      </c>
      <c r="CL584" s="2" t="inlineStr">
        <is>
          <t>jednotný trh v oblasti cloud computingu|
jednotný trh v oblasti technológií Cloud Computing</t>
        </is>
      </c>
      <c r="CM584" s="2" t="inlineStr">
        <is>
          <t>3|
2</t>
        </is>
      </c>
      <c r="CN584" s="2" t="inlineStr">
        <is>
          <t xml:space="preserve">|
</t>
        </is>
      </c>
      <c r="CO584" t="inlineStr">
        <is>
          <t>európsky jednotný trh na uchovávanie, spracúvanie a využívanie údajov na vzdialených počítačoch, ku ktorým sa pristupuje cez internet (cloud computing &lt;a href="/entry/result/2250701/all" id="ENTRY_TO_ENTRY_CONVERTER" target="_blank"&gt;IATE:2250701&lt;/a&gt; )</t>
        </is>
      </c>
      <c r="CP584" s="2" t="inlineStr">
        <is>
          <t>digitalni enotni trg za računalništvo v oblaku|
enotni trg za računalništvo v oblaku</t>
        </is>
      </c>
      <c r="CQ584" s="2" t="inlineStr">
        <is>
          <t>2|
3</t>
        </is>
      </c>
      <c r="CR584" s="2" t="inlineStr">
        <is>
          <t xml:space="preserve">|
</t>
        </is>
      </c>
      <c r="CS584" t="inlineStr">
        <is>
          <t>evropski enotni trg za shranjevanje podatkov (na primer besedil, slik in posnetkov) in programske opreme v oddaljenih računalnikih, do katerih uporabniki dostopajo prek interneta z napravo, ki jo sami izberejo</t>
        </is>
      </c>
      <c r="CT584" s="2" t="inlineStr">
        <is>
          <t>den digitala inre marknaden för molntjänster|
inre marknad för molntjänster</t>
        </is>
      </c>
      <c r="CU584" s="2" t="inlineStr">
        <is>
          <t>3|
3</t>
        </is>
      </c>
      <c r="CV584" s="2" t="inlineStr">
        <is>
          <t xml:space="preserve">|
</t>
        </is>
      </c>
      <c r="CW584" t="inlineStr">
        <is>
          <t/>
        </is>
      </c>
    </row>
    <row r="585">
      <c r="A585" s="1" t="str">
        <f>HYPERLINK("https://iate.europa.eu/entry/result/3546883/all", "3546883")</f>
        <v>3546883</v>
      </c>
      <c r="B585" t="inlineStr">
        <is>
          <t>EDUCATION AND COMMUNICATIONS</t>
        </is>
      </c>
      <c r="C585" t="inlineStr">
        <is>
          <t>EDUCATION AND COMMUNICATIONS|communications|communications systems;EDUCATION AND COMMUNICATIONS|information technology and data processing</t>
        </is>
      </c>
      <c r="D585" t="inlineStr">
        <is>
          <t>yes</t>
        </is>
      </c>
      <c r="E585" t="inlineStr">
        <is>
          <t/>
        </is>
      </c>
      <c r="F585" s="2" t="inlineStr">
        <is>
          <t>данни за валидиране</t>
        </is>
      </c>
      <c r="G585" s="2" t="inlineStr">
        <is>
          <t>3</t>
        </is>
      </c>
      <c r="H585" s="2" t="inlineStr">
        <is>
          <t/>
        </is>
      </c>
      <c r="I585" t="inlineStr">
        <is>
          <t>данни, които се използват за валидиране на 
&lt;i&gt;електронен подпис&lt;/i&gt; или 
&lt;i&gt;електронен печат&lt;/i&gt;</t>
        </is>
      </c>
      <c r="J585" s="2" t="inlineStr">
        <is>
          <t>data pro ověřování platnosti</t>
        </is>
      </c>
      <c r="K585" s="2" t="inlineStr">
        <is>
          <t>3</t>
        </is>
      </c>
      <c r="L585" s="2" t="inlineStr">
        <is>
          <t/>
        </is>
      </c>
      <c r="M585" t="inlineStr">
        <is>
          <t>data, která se používají k ověření platnosti 
&lt;i&gt;elektronického podpisu&lt;/i&gt; [ &lt;a href="/entry/result/1068875/all" id="ENTRY_TO_ENTRY_CONVERTER" target="_blank"&gt;IATE:1068875&lt;/a&gt; ] nebo 
&lt;i&gt;elektronické pečeti&lt;/i&gt; [ &lt;a href="/entry/result/3546964/all" id="ENTRY_TO_ENTRY_CONVERTER" target="_blank"&gt;IATE:3546964&lt;/a&gt; ]</t>
        </is>
      </c>
      <c r="N585" s="2" t="inlineStr">
        <is>
          <t>valideringsdata</t>
        </is>
      </c>
      <c r="O585" s="2" t="inlineStr">
        <is>
          <t>3</t>
        </is>
      </c>
      <c r="P585" s="2" t="inlineStr">
        <is>
          <t/>
        </is>
      </c>
      <c r="Q585" t="inlineStr">
        <is>
          <t>data, der bruges til at validere en 
&lt;i&gt;elektronisk signatur&lt;/i&gt; [ &lt;a href="/entry/result/1068875/all" id="ENTRY_TO_ENTRY_CONVERTER" target="_blank"&gt;IATE:1068875&lt;/a&gt; ] eller et 
&lt;i&gt;elektronisk segl&lt;/i&gt; [ &lt;a href="/entry/result/3546964/all" id="ENTRY_TO_ENTRY_CONVERTER" target="_blank"&gt;IATE:3546964&lt;/a&gt; ]</t>
        </is>
      </c>
      <c r="R585" s="2" t="inlineStr">
        <is>
          <t>Validierungsdaten</t>
        </is>
      </c>
      <c r="S585" s="2" t="inlineStr">
        <is>
          <t>3</t>
        </is>
      </c>
      <c r="T585" s="2" t="inlineStr">
        <is>
          <t/>
        </is>
      </c>
      <c r="U585" t="inlineStr">
        <is>
          <t>Daten, die zur Validierung einer elektronischen Signatur oder eines elektronisches Siegels verwendet werden</t>
        </is>
      </c>
      <c r="V585" s="2" t="inlineStr">
        <is>
          <t>δεδομένα επικύρωσης</t>
        </is>
      </c>
      <c r="W585" s="2" t="inlineStr">
        <is>
          <t>3</t>
        </is>
      </c>
      <c r="X585" s="2" t="inlineStr">
        <is>
          <t/>
        </is>
      </c>
      <c r="Y585" t="inlineStr">
        <is>
          <t/>
        </is>
      </c>
      <c r="Z585" s="2" t="inlineStr">
        <is>
          <t>validation data</t>
        </is>
      </c>
      <c r="AA585" s="2" t="inlineStr">
        <is>
          <t>3</t>
        </is>
      </c>
      <c r="AB585" s="2" t="inlineStr">
        <is>
          <t/>
        </is>
      </c>
      <c r="AC585" t="inlineStr">
        <is>
          <t>data which are used to validate an 
&lt;i&gt;electronic signature&lt;/i&gt; [ &lt;a href="/entry/result/1068875/all" id="ENTRY_TO_ENTRY_CONVERTER" target="_blank"&gt;IATE:1068875&lt;/a&gt; ] or an 
&lt;i&gt;electronic seal&lt;/i&gt; [ &lt;a href="/entry/result/3546964/all" id="ENTRY_TO_ENTRY_CONVERTER" target="_blank"&gt;IATE:3546964&lt;/a&gt; ]</t>
        </is>
      </c>
      <c r="AD585" s="2" t="inlineStr">
        <is>
          <t>datos de validación</t>
        </is>
      </c>
      <c r="AE585" s="2" t="inlineStr">
        <is>
          <t>3</t>
        </is>
      </c>
      <c r="AF585" s="2" t="inlineStr">
        <is>
          <t/>
        </is>
      </c>
      <c r="AG585" t="inlineStr">
        <is>
          <t>Datos utilizados para validar una firma electrónica o un sello electrónico.</t>
        </is>
      </c>
      <c r="AH585" s="2" t="inlineStr">
        <is>
          <t>valideerimisandmed</t>
        </is>
      </c>
      <c r="AI585" s="2" t="inlineStr">
        <is>
          <t>3</t>
        </is>
      </c>
      <c r="AJ585" s="2" t="inlineStr">
        <is>
          <t/>
        </is>
      </c>
      <c r="AK585" t="inlineStr">
        <is>
          <t>andmed, mida kasutatakse 
&lt;i&gt;e-allkirja&lt;/i&gt; [ &lt;a href="/entry/result/1068875/all" id="ENTRY_TO_ENTRY_CONVERTER" target="_blank"&gt;IATE:1068875&lt;/a&gt; ] või 
&lt;i&gt;e-templi&lt;/i&gt; [ &lt;a href="/entry/result/3546964/all" id="ENTRY_TO_ENTRY_CONVERTER" target="_blank"&gt;IATE:3546964&lt;/a&gt; ] valideerimiseks</t>
        </is>
      </c>
      <c r="AL585" s="2" t="inlineStr">
        <is>
          <t>validointitiedot</t>
        </is>
      </c>
      <c r="AM585" s="2" t="inlineStr">
        <is>
          <t>3</t>
        </is>
      </c>
      <c r="AN585" s="2" t="inlineStr">
        <is>
          <t/>
        </is>
      </c>
      <c r="AO585" t="inlineStr">
        <is>
          <t>tiedot, joita käytetään 
&lt;i&gt;sähköisen allekirjoituksen&lt;/i&gt; [ &lt;a href="/entry/result/1068875/all" id="ENTRY_TO_ENTRY_CONVERTER" target="_blank"&gt;IATE:1068875&lt;/a&gt; ] tai 
&lt;i&gt;sähköisen leiman&lt;/i&gt; [ &lt;a href="/entry/result/3546964/all" id="ENTRY_TO_ENTRY_CONVERTER" target="_blank"&gt;IATE:3546964&lt;/a&gt; ] validointiin</t>
        </is>
      </c>
      <c r="AP585" s="2" t="inlineStr">
        <is>
          <t>données de validation</t>
        </is>
      </c>
      <c r="AQ585" s="2" t="inlineStr">
        <is>
          <t>3</t>
        </is>
      </c>
      <c r="AR585" s="2" t="inlineStr">
        <is>
          <t/>
        </is>
      </c>
      <c r="AS585" t="inlineStr">
        <is>
          <t>données qui servent à valider une signature électronique ou un cachet électronique</t>
        </is>
      </c>
      <c r="AT585" s="2" t="inlineStr">
        <is>
          <t>sonraí bailíochtaithe</t>
        </is>
      </c>
      <c r="AU585" s="2" t="inlineStr">
        <is>
          <t>3</t>
        </is>
      </c>
      <c r="AV585" s="2" t="inlineStr">
        <is>
          <t/>
        </is>
      </c>
      <c r="AW585" t="inlineStr">
        <is>
          <t/>
        </is>
      </c>
      <c r="AX585" t="inlineStr">
        <is>
          <t/>
        </is>
      </c>
      <c r="AY585" t="inlineStr">
        <is>
          <t/>
        </is>
      </c>
      <c r="AZ585" t="inlineStr">
        <is>
          <t/>
        </is>
      </c>
      <c r="BA585" t="inlineStr">
        <is>
          <t/>
        </is>
      </c>
      <c r="BB585" s="2" t="inlineStr">
        <is>
          <t>érvényesítési adatok</t>
        </is>
      </c>
      <c r="BC585" s="2" t="inlineStr">
        <is>
          <t>4</t>
        </is>
      </c>
      <c r="BD585" s="2" t="inlineStr">
        <is>
          <t/>
        </is>
      </c>
      <c r="BE585" t="inlineStr">
        <is>
          <t>elektronikus aláírás [ &lt;a href="/entry/result/1068875/all" id="ENTRY_TO_ENTRY_CONVERTER" target="_blank"&gt;IATE:1068875&lt;/a&gt; ] vagy elektronikus bélyegző [ &lt;a href="/entry/result/3546964/all" id="ENTRY_TO_ENTRY_CONVERTER" target="_blank"&gt;IATE:3546964&lt;/a&gt; ] érvényesítéséhez használt adatok</t>
        </is>
      </c>
      <c r="BF585" s="2" t="inlineStr">
        <is>
          <t>dati di convalida</t>
        </is>
      </c>
      <c r="BG585" s="2" t="inlineStr">
        <is>
          <t>3</t>
        </is>
      </c>
      <c r="BH585" s="2" t="inlineStr">
        <is>
          <t/>
        </is>
      </c>
      <c r="BI585" t="inlineStr">
        <is>
          <t>dati utilizzati per convalidare una firma elettronica o un sigillo elettronico</t>
        </is>
      </c>
      <c r="BJ585" s="2" t="inlineStr">
        <is>
          <t>patvirtinimo duomenys</t>
        </is>
      </c>
      <c r="BK585" s="2" t="inlineStr">
        <is>
          <t>3</t>
        </is>
      </c>
      <c r="BL585" s="2" t="inlineStr">
        <is>
          <t/>
        </is>
      </c>
      <c r="BM585" t="inlineStr">
        <is>
          <t>duomenys, naudojami elektroninio parašo arba elektroninio spaudo galiojimui patvirtinti</t>
        </is>
      </c>
      <c r="BN585" s="2" t="inlineStr">
        <is>
          <t>validācijas dati</t>
        </is>
      </c>
      <c r="BO585" s="2" t="inlineStr">
        <is>
          <t>3</t>
        </is>
      </c>
      <c r="BP585" s="2" t="inlineStr">
        <is>
          <t/>
        </is>
      </c>
      <c r="BQ585" t="inlineStr">
        <is>
          <t>dati, ko izmanto 
&lt;i&gt;elektroniskā paraksta&lt;/i&gt; [ &lt;a href="/entry/result/1068875/all" id="ENTRY_TO_ENTRY_CONVERTER" target="_blank"&gt;IATE:1068875&lt;/a&gt; ]vai 
&lt;i&gt;elektroniskā zīmoga&lt;/i&gt; [ &lt;a href="/entry/result/3546964/all" id="ENTRY_TO_ENTRY_CONVERTER" target="_blank"&gt;IATE:3546964&lt;/a&gt; ] validācijai</t>
        </is>
      </c>
      <c r="BR585" s="2" t="inlineStr">
        <is>
          <t>&lt;i&gt;data &lt;/i&gt;ta' validazzjoni</t>
        </is>
      </c>
      <c r="BS585" s="2" t="inlineStr">
        <is>
          <t>3</t>
        </is>
      </c>
      <c r="BT585" s="2" t="inlineStr">
        <is>
          <t/>
        </is>
      </c>
      <c r="BU585" t="inlineStr">
        <is>
          <t>&lt;i&gt;data &lt;/i&gt;li tintuża għall-validazzjoni ta’ firma elettronika [ &lt;a href="/entry/result/1068875/all" id="ENTRY_TO_ENTRY_CONVERTER" target="_blank"&gt;IATE:1068875&lt;/a&gt; ] jew ta’ siġill elettroniku [ &lt;a href="/entry/result/3546964/all" id="ENTRY_TO_ENTRY_CONVERTER" target="_blank"&gt;IATE:3546964&lt;/a&gt; ]</t>
        </is>
      </c>
      <c r="BV585" s="2" t="inlineStr">
        <is>
          <t>valideringsgegevens</t>
        </is>
      </c>
      <c r="BW585" s="2" t="inlineStr">
        <is>
          <t>3</t>
        </is>
      </c>
      <c r="BX585" s="2" t="inlineStr">
        <is>
          <t/>
        </is>
      </c>
      <c r="BY585" t="inlineStr">
        <is>
          <t>gegevens die worden gebruikt om een elektronische handtekening of elektronisch zegel te valideren</t>
        </is>
      </c>
      <c r="BZ585" s="2" t="inlineStr">
        <is>
          <t>dane służące do walidacji</t>
        </is>
      </c>
      <c r="CA585" s="2" t="inlineStr">
        <is>
          <t>3</t>
        </is>
      </c>
      <c r="CB585" s="2" t="inlineStr">
        <is>
          <t/>
        </is>
      </c>
      <c r="CC585" t="inlineStr">
        <is>
          <t>dane używane do walidacji podpisu elektronicznego lub pieczęci elektronicznej</t>
        </is>
      </c>
      <c r="CD585" s="2" t="inlineStr">
        <is>
          <t>dados de validação</t>
        </is>
      </c>
      <c r="CE585" s="2" t="inlineStr">
        <is>
          <t>3</t>
        </is>
      </c>
      <c r="CF585" s="2" t="inlineStr">
        <is>
          <t/>
        </is>
      </c>
      <c r="CG585" t="inlineStr">
        <is>
          <t>Dados que são utilizados para validar uma assinatura eletrónica ou um selo eletrónico.</t>
        </is>
      </c>
      <c r="CH585" s="2" t="inlineStr">
        <is>
          <t>date de verificare</t>
        </is>
      </c>
      <c r="CI585" s="2" t="inlineStr">
        <is>
          <t>3</t>
        </is>
      </c>
      <c r="CJ585" s="2" t="inlineStr">
        <is>
          <t/>
        </is>
      </c>
      <c r="CK585" t="inlineStr">
        <is>
          <t>date în formă electronică, cum ar fi coduri sau cheicriptografice publice, care sunt utilizate în scopul verificării unei semnături electronice</t>
        </is>
      </c>
      <c r="CL585" s="2" t="inlineStr">
        <is>
          <t>validačné údaje</t>
        </is>
      </c>
      <c r="CM585" s="2" t="inlineStr">
        <is>
          <t>3</t>
        </is>
      </c>
      <c r="CN585" s="2" t="inlineStr">
        <is>
          <t/>
        </is>
      </c>
      <c r="CO585" t="inlineStr">
        <is>
          <t>údaje, ktoré sa používajú na validáciu 
&lt;i&gt;elektronického podpisu&lt;/i&gt; [ &lt;a href="/entry/result/1068875/all" id="ENTRY_TO_ENTRY_CONVERTER" target="_blank"&gt;IATE:1068875&lt;/a&gt; ] alebo 
&lt;i&gt;elektronickej pečiate&lt;/i&gt; [ &lt;a href="/entry/result/3546964/all" id="ENTRY_TO_ENTRY_CONVERTER" target="_blank"&gt;IATE:3546964&lt;/a&gt; ]</t>
        </is>
      </c>
      <c r="CP585" s="2" t="inlineStr">
        <is>
          <t>podatki za potrjevanje</t>
        </is>
      </c>
      <c r="CQ585" s="2" t="inlineStr">
        <is>
          <t>3</t>
        </is>
      </c>
      <c r="CR585" s="2" t="inlineStr">
        <is>
          <t/>
        </is>
      </c>
      <c r="CS585" t="inlineStr">
        <is>
          <t>podatki, ki se uporabljajo za potrjevanje elektronskega podpisa [ &lt;a href="/entry/result/1068875/all" id="ENTRY_TO_ENTRY_CONVERTER" target="_blank"&gt;IATE:1068875&lt;/a&gt; ] ali elektronskega žiga [ &lt;a href="/entry/result/3546964/all" id="ENTRY_TO_ENTRY_CONVERTER" target="_blank"&gt;IATE:3546964&lt;/a&gt; ]</t>
        </is>
      </c>
      <c r="CT585" s="2" t="inlineStr">
        <is>
          <t>valideringsuppgifter</t>
        </is>
      </c>
      <c r="CU585" s="2" t="inlineStr">
        <is>
          <t>3</t>
        </is>
      </c>
      <c r="CV585" s="2" t="inlineStr">
        <is>
          <t/>
        </is>
      </c>
      <c r="CW585" t="inlineStr">
        <is>
          <t>uppgifter som används för att validera en 
&lt;i&gt;elektronisk underskrift&lt;/i&gt; [ &lt;a href="/entry/result/1068875/all" id="ENTRY_TO_ENTRY_CONVERTER" target="_blank"&gt;IATE:1068875&lt;/a&gt; ] eller en 
&lt;i&gt;elektronisk stämpel&lt;/i&gt; [ &lt;a href="/entry/result/3546964/all" id="ENTRY_TO_ENTRY_CONVERTER" target="_blank"&gt;IATE:3546964&lt;/a&gt; ]</t>
        </is>
      </c>
    </row>
    <row r="586">
      <c r="A586" s="1" t="str">
        <f>HYPERLINK("https://iate.europa.eu/entry/result/3537041/all", "3537041")</f>
        <v>3537041</v>
      </c>
      <c r="B586" t="inlineStr">
        <is>
          <t>EDUCATION AND COMMUNICATIONS;POLITICS</t>
        </is>
      </c>
      <c r="C586" t="inlineStr">
        <is>
          <t>EDUCATION AND COMMUNICATIONS|communications|communications systems;POLITICS|executive power and public service|administrative law;EDUCATION AND COMMUNICATIONS|information technology and data processing</t>
        </is>
      </c>
      <c r="D586" t="inlineStr">
        <is>
          <t>yes</t>
        </is>
      </c>
      <c r="E586" t="inlineStr">
        <is>
          <t/>
        </is>
      </c>
      <c r="F586" s="2" t="inlineStr">
        <is>
          <t>устройство за създаване на електронен подпис</t>
        </is>
      </c>
      <c r="G586" s="2" t="inlineStr">
        <is>
          <t>3</t>
        </is>
      </c>
      <c r="H586" s="2" t="inlineStr">
        <is>
          <t/>
        </is>
      </c>
      <c r="I586" t="inlineStr">
        <is>
          <t>конфигуриран софтуер или хардуер, който се използва за създаването на 
&lt;i&gt;електронен подпис&lt;/i&gt;</t>
        </is>
      </c>
      <c r="J586" s="2" t="inlineStr">
        <is>
          <t>prostředek pro vytváření elektronického podpisu|
prostředek pro vytváření podpisů</t>
        </is>
      </c>
      <c r="K586" s="2" t="inlineStr">
        <is>
          <t>3|
3</t>
        </is>
      </c>
      <c r="L586" s="2" t="inlineStr">
        <is>
          <t xml:space="preserve">|
</t>
        </is>
      </c>
      <c r="M586" t="inlineStr">
        <is>
          <t>technické zařízení nebo programové vybavení, které se používá k vytváření elektronických podpisů</t>
        </is>
      </c>
      <c r="N586" s="2" t="inlineStr">
        <is>
          <t>signaturgenereringssystem|
elektronisk signaturgenereringssystem</t>
        </is>
      </c>
      <c r="O586" s="2" t="inlineStr">
        <is>
          <t>3|
3</t>
        </is>
      </c>
      <c r="P586" s="2" t="inlineStr">
        <is>
          <t xml:space="preserve">|
</t>
        </is>
      </c>
      <c r="Q586" t="inlineStr">
        <is>
          <t>konfigureret software eller hardware, der bruges til at generere en elektronisk signatur</t>
        </is>
      </c>
      <c r="R586" s="2" t="inlineStr">
        <is>
          <t>Signaturerstellungseinheit|
Einheit zur Erstellung elektronischer Signaturen|
elektronische Signaturerstellungseinheit</t>
        </is>
      </c>
      <c r="S586" s="2" t="inlineStr">
        <is>
          <t>3|
3|
2</t>
        </is>
      </c>
      <c r="T586" s="2" t="inlineStr">
        <is>
          <t xml:space="preserve">|
preferred|
</t>
        </is>
      </c>
      <c r="U586" t="inlineStr">
        <is>
          <t>konfigurierte Software oder Hardware, die zum Erstellen einer elektronischen Signatur verwendet wird</t>
        </is>
      </c>
      <c r="V586" s="2" t="inlineStr">
        <is>
          <t>διάταξη δημιουργίας ηλεκτρονικής υπογραφής|
διάταξη δημιουργίας υπογραφής</t>
        </is>
      </c>
      <c r="W586" s="2" t="inlineStr">
        <is>
          <t>3|
3</t>
        </is>
      </c>
      <c r="X586" s="2" t="inlineStr">
        <is>
          <t xml:space="preserve">|
</t>
        </is>
      </c>
      <c r="Y586" t="inlineStr">
        <is>
          <t>διατεταγμένο υλικό ή λογισμικό που χρησιμοποιείται για τη δημιουργία ηλεκτρονικής υπογραφής</t>
        </is>
      </c>
      <c r="Z586" s="2" t="inlineStr">
        <is>
          <t>signature creation device|
electronic signature creation device</t>
        </is>
      </c>
      <c r="AA586" s="2" t="inlineStr">
        <is>
          <t>3|
3</t>
        </is>
      </c>
      <c r="AB586" s="2" t="inlineStr">
        <is>
          <t xml:space="preserve">|
</t>
        </is>
      </c>
      <c r="AC586" t="inlineStr">
        <is>
          <t>configured software or hardware used to create an electronic signature</t>
        </is>
      </c>
      <c r="AD586" s="2" t="inlineStr">
        <is>
          <t>dispositivo de creación de firmas electrónicas</t>
        </is>
      </c>
      <c r="AE586" s="2" t="inlineStr">
        <is>
          <t>3</t>
        </is>
      </c>
      <c r="AF586" s="2" t="inlineStr">
        <is>
          <t/>
        </is>
      </c>
      <c r="AG586" t="inlineStr">
        <is>
          <t>Equipo o programa informático configurado que se utiliza para crear una firma electrónica.</t>
        </is>
      </c>
      <c r="AH586" s="2" t="inlineStr">
        <is>
          <t>e-allkirja andmise vahend</t>
        </is>
      </c>
      <c r="AI586" s="2" t="inlineStr">
        <is>
          <t>3</t>
        </is>
      </c>
      <c r="AJ586" s="2" t="inlineStr">
        <is>
          <t/>
        </is>
      </c>
      <c r="AK586" t="inlineStr">
        <is>
          <t>seadistatud tark- või riistvara, mida kasutatakse e-allkirja andmiseks</t>
        </is>
      </c>
      <c r="AL586" s="2" t="inlineStr">
        <is>
          <t>sähköisen allekirjoituksen luontiväline|
allekirjoituksen luontiväline</t>
        </is>
      </c>
      <c r="AM586" s="2" t="inlineStr">
        <is>
          <t>3|
3</t>
        </is>
      </c>
      <c r="AN586" s="2" t="inlineStr">
        <is>
          <t xml:space="preserve">|
</t>
        </is>
      </c>
      <c r="AO586" t="inlineStr">
        <is>
          <t>asetuksin varustettu ohjelmisto tai laitteisto, jota käytetään sähköisen allekirjoituksen luomiseen</t>
        </is>
      </c>
      <c r="AP586" s="2" t="inlineStr">
        <is>
          <t>dispositif de création de signature électronique|
dispositif de création de signature</t>
        </is>
      </c>
      <c r="AQ586" s="2" t="inlineStr">
        <is>
          <t>3|
3</t>
        </is>
      </c>
      <c r="AR586" s="2" t="inlineStr">
        <is>
          <t xml:space="preserve">|
</t>
        </is>
      </c>
      <c r="AS586" t="inlineStr">
        <is>
          <t>dispositif logiciel ou matériel configuré servant à créer une signature électronique</t>
        </is>
      </c>
      <c r="AT586" s="2" t="inlineStr">
        <is>
          <t>gléas cruthaithe ríomhshínithe</t>
        </is>
      </c>
      <c r="AU586" s="2" t="inlineStr">
        <is>
          <t>3</t>
        </is>
      </c>
      <c r="AV586" s="2" t="inlineStr">
        <is>
          <t/>
        </is>
      </c>
      <c r="AW586" t="inlineStr">
        <is>
          <t/>
        </is>
      </c>
      <c r="AX586" s="2" t="inlineStr">
        <is>
          <t>sredstvo za izradu elektroničkog potpisa|
sredstvo za izradu potpisa</t>
        </is>
      </c>
      <c r="AY586" s="2" t="inlineStr">
        <is>
          <t>3|
3</t>
        </is>
      </c>
      <c r="AZ586" s="2" t="inlineStr">
        <is>
          <t xml:space="preserve">|
</t>
        </is>
      </c>
      <c r="BA586" t="inlineStr">
        <is>
          <t>konfigurirani softver ili hardver koji se koristi za izradu elektroničkog potpisa</t>
        </is>
      </c>
      <c r="BB586" s="2" t="inlineStr">
        <is>
          <t>aláírás-létrehozó eszköz|
elektronikus aláírást létrehozó eszköz</t>
        </is>
      </c>
      <c r="BC586" s="2" t="inlineStr">
        <is>
          <t>4|
4</t>
        </is>
      </c>
      <c r="BD586" s="2" t="inlineStr">
        <is>
          <t xml:space="preserve">|
</t>
        </is>
      </c>
      <c r="BE586" t="inlineStr">
        <is>
          <t>elektronikus aláírás létrehozására használt, konfigurált hardver- vagy szoftvereszköz</t>
        </is>
      </c>
      <c r="BF586" s="2" t="inlineStr">
        <is>
          <t>dispositivo per la creazione di una firma|
dispositivo per la creazione di una firma elettronica</t>
        </is>
      </c>
      <c r="BG586" s="2" t="inlineStr">
        <is>
          <t>2|
3</t>
        </is>
      </c>
      <c r="BH586" s="2" t="inlineStr">
        <is>
          <t xml:space="preserve">|
</t>
        </is>
      </c>
      <c r="BI586" t="inlineStr">
        <is>
          <t>software o hardware configurato utilizzato per creare una firma elettronica</t>
        </is>
      </c>
      <c r="BJ586" s="2" t="inlineStr">
        <is>
          <t>parašo kūrimo įtaisas|
elektroninio parašo kūrimo įtaisas</t>
        </is>
      </c>
      <c r="BK586" s="2" t="inlineStr">
        <is>
          <t>3|
3</t>
        </is>
      </c>
      <c r="BL586" s="2" t="inlineStr">
        <is>
          <t xml:space="preserve">|
</t>
        </is>
      </c>
      <c r="BM586" t="inlineStr">
        <is>
          <t>sukonfigūruota programinė arba aparatinė įranga, naudojama elektroniniam parašui kurti ; konfigūruota programinė ar techninė elektroninio parašo kūrimo įranga</t>
        </is>
      </c>
      <c r="BN586" s="2" t="inlineStr">
        <is>
          <t>paraksta radīšanas ierīce|
elektroniskā paraksta radīšanas ierīce</t>
        </is>
      </c>
      <c r="BO586" s="2" t="inlineStr">
        <is>
          <t>3|
3</t>
        </is>
      </c>
      <c r="BP586" s="2" t="inlineStr">
        <is>
          <t xml:space="preserve">|
</t>
        </is>
      </c>
      <c r="BQ586" t="inlineStr">
        <is>
          <t>konfigurēta programmatūra vai aparatūra, ko izmanto elektroniska paraksta radīšanai</t>
        </is>
      </c>
      <c r="BR586" s="2" t="inlineStr">
        <is>
          <t>apparat għall-ħolqien ta’ firem elettroniċi</t>
        </is>
      </c>
      <c r="BS586" s="2" t="inlineStr">
        <is>
          <t>3</t>
        </is>
      </c>
      <c r="BT586" s="2" t="inlineStr">
        <is>
          <t/>
        </is>
      </c>
      <c r="BU586" t="inlineStr">
        <is>
          <t>software jew hardware konfigurat użat għall-ħolqien ta’ firma elettronika</t>
        </is>
      </c>
      <c r="BV586" s="2" t="inlineStr">
        <is>
          <t>middel voor het aanmaken van elektronische handtekeningen|
middel voor het aanmaken van handtekeningen</t>
        </is>
      </c>
      <c r="BW586" s="2" t="inlineStr">
        <is>
          <t>3|
3</t>
        </is>
      </c>
      <c r="BX586" s="2" t="inlineStr">
        <is>
          <t xml:space="preserve">|
</t>
        </is>
      </c>
      <c r="BY586" t="inlineStr">
        <is>
          <t>geconfigureerde software of hardware die wordt gebruikt om een elektronische handtekening aan te maken</t>
        </is>
      </c>
      <c r="BZ586" s="2" t="inlineStr">
        <is>
          <t>urządzenie do składania podpisu elektronicznego|
urządzenie służące do składania podpisu elektronicznego</t>
        </is>
      </c>
      <c r="CA586" s="2" t="inlineStr">
        <is>
          <t>3|
3</t>
        </is>
      </c>
      <c r="CB586" s="2" t="inlineStr">
        <is>
          <t xml:space="preserve">|
</t>
        </is>
      </c>
      <c r="CC586" t="inlineStr">
        <is>
          <t>skonfigurowane oprogramowanie lub skonfigurowany sprzęt komputerowy, które wykorzystuje się do składania podpisu elektronicznego ; sprzęt i oprogramowanie skonfigurowane w sposób umożliwiający złożenie podpisu lub poświadczenia elektronicznego przy wykorzystaniu danych służących do składania podpisu lub poświadczenia elektronicznego</t>
        </is>
      </c>
      <c r="CD586" s="2" t="inlineStr">
        <is>
          <t>dispositivo de criação de assinaturas|
dispositivo de criação de assinaturas eletrónicas</t>
        </is>
      </c>
      <c r="CE586" s="2" t="inlineStr">
        <is>
          <t>3|
3</t>
        </is>
      </c>
      <c r="CF586" s="2" t="inlineStr">
        <is>
          <t xml:space="preserve">|
</t>
        </is>
      </c>
      <c r="CG586" t="inlineStr">
        <is>
          <t>&lt;i&gt;Software&lt;/i&gt; ou 
&lt;i&gt;hardware&lt;/i&gt; (equipamento informático) configurados, utilizados para criar assinaturas eletrónicas.</t>
        </is>
      </c>
      <c r="CH586" s="2" t="inlineStr">
        <is>
          <t>dispozitiv de creare a semnăturii electronice</t>
        </is>
      </c>
      <c r="CI586" s="2" t="inlineStr">
        <is>
          <t>3</t>
        </is>
      </c>
      <c r="CJ586" s="2" t="inlineStr">
        <is>
          <t/>
        </is>
      </c>
      <c r="CK586" t="inlineStr">
        <is>
          <t>software și/sau hardware configurate, utilizat pentru a implementa datele de creare a semnăturii electronice</t>
        </is>
      </c>
      <c r="CL586" s="2" t="inlineStr">
        <is>
          <t>zariadenie na vytvorenie podpisu|
zariadenie na vyhotovenie elektronického podpisu|
prostriedok na vyhotovenie elektronického podpisu</t>
        </is>
      </c>
      <c r="CM586" s="2" t="inlineStr">
        <is>
          <t>3|
3|
3</t>
        </is>
      </c>
      <c r="CN586" s="2" t="inlineStr">
        <is>
          <t xml:space="preserve">|
|
</t>
        </is>
      </c>
      <c r="CO586" t="inlineStr">
        <is>
          <t>technické zariadenie alebo programové vybavenie, alebo algoritmy, alebo ich kombinácia, prostredníctvom ktorých môže podpisovateľ na základe elektronického dokumentu a súkromného kľúča podpisovateľa vyhotoviť elektronický podpis elektronického dokumentu</t>
        </is>
      </c>
      <c r="CP586" s="2" t="inlineStr">
        <is>
          <t>naprava za ustvarjanje elektronskega podpisa|
naprava za ustvarjanje podpisa</t>
        </is>
      </c>
      <c r="CQ586" s="2" t="inlineStr">
        <is>
          <t>3|
3</t>
        </is>
      </c>
      <c r="CR586" s="2" t="inlineStr">
        <is>
          <t xml:space="preserve">|
</t>
        </is>
      </c>
      <c r="CS586" t="inlineStr">
        <is>
          <t>konfigurirana programska ali strojna oprema, ki se uporablja za ustvarjanje elektronskega podpisa</t>
        </is>
      </c>
      <c r="CT586" s="2" t="inlineStr">
        <is>
          <t>anordning för underskriftframställning|
anordning för skapande av elektroniska underskrifter</t>
        </is>
      </c>
      <c r="CU586" s="2" t="inlineStr">
        <is>
          <t>3|
2</t>
        </is>
      </c>
      <c r="CV586" s="2" t="inlineStr">
        <is>
          <t xml:space="preserve">|
</t>
        </is>
      </c>
      <c r="CW586" t="inlineStr">
        <is>
          <t>en konfigurerad programvara eller maskinvara som används för att skapa en elektronisk underskrift</t>
        </is>
      </c>
    </row>
    <row r="587">
      <c r="A587" s="1" t="str">
        <f>HYPERLINK("https://iate.europa.eu/entry/result/3569887/all", "3569887")</f>
        <v>3569887</v>
      </c>
      <c r="B587" t="inlineStr">
        <is>
          <t>TRADE;EDUCATION AND COMMUNICATIONS</t>
        </is>
      </c>
      <c r="C587" t="inlineStr">
        <is>
          <t>TRADE|marketing|commercial transaction;EDUCATION AND COMMUNICATIONS|information technology and data processing</t>
        </is>
      </c>
      <c r="D587" t="inlineStr">
        <is>
          <t>yes</t>
        </is>
      </c>
      <c r="E587" t="inlineStr">
        <is>
          <t/>
        </is>
      </c>
      <c r="F587" s="2" t="inlineStr">
        <is>
          <t>дискриминация на географски принцип</t>
        </is>
      </c>
      <c r="G587" s="2" t="inlineStr">
        <is>
          <t>3</t>
        </is>
      </c>
      <c r="H587" s="2" t="inlineStr">
        <is>
          <t/>
        </is>
      </c>
      <c r="I587" t="inlineStr">
        <is>
          <t/>
        </is>
      </c>
      <c r="J587" s="2" t="inlineStr">
        <is>
          <t>zeměpisná diskriminace</t>
        </is>
      </c>
      <c r="K587" s="2" t="inlineStr">
        <is>
          <t>3</t>
        </is>
      </c>
      <c r="L587" s="2" t="inlineStr">
        <is>
          <t/>
        </is>
      </c>
      <c r="M587" t="inlineStr">
        <is>
          <t>diskriminace spotřebitelů na základě státní příslušnosti, bydliště nebo místa usazení, pokud jde o jejich přístup k obchodním nabídkám</t>
        </is>
      </c>
      <c r="N587" s="2" t="inlineStr">
        <is>
          <t>geografisk betinget forskelsbehandling|
geografisk forskelsbehandling</t>
        </is>
      </c>
      <c r="O587" s="2" t="inlineStr">
        <is>
          <t>3|
3</t>
        </is>
      </c>
      <c r="P587" s="2" t="inlineStr">
        <is>
          <t xml:space="preserve">|
</t>
        </is>
      </c>
      <c r="Q587" t="inlineStr">
        <is>
          <t/>
        </is>
      </c>
      <c r="R587" s="2" t="inlineStr">
        <is>
          <t>geografisch begründete Diskriminierung</t>
        </is>
      </c>
      <c r="S587" s="2" t="inlineStr">
        <is>
          <t>3</t>
        </is>
      </c>
      <c r="T587" s="2" t="inlineStr">
        <is>
          <t/>
        </is>
      </c>
      <c r="U587" t="inlineStr">
        <is>
          <t/>
        </is>
      </c>
      <c r="V587" t="inlineStr">
        <is>
          <t/>
        </is>
      </c>
      <c r="W587" t="inlineStr">
        <is>
          <t/>
        </is>
      </c>
      <c r="X587" t="inlineStr">
        <is>
          <t/>
        </is>
      </c>
      <c r="Y587" t="inlineStr">
        <is>
          <t/>
        </is>
      </c>
      <c r="Z587" s="2" t="inlineStr">
        <is>
          <t>geo-discrimination</t>
        </is>
      </c>
      <c r="AA587" s="2" t="inlineStr">
        <is>
          <t>3</t>
        </is>
      </c>
      <c r="AB587" s="2" t="inlineStr">
        <is>
          <t/>
        </is>
      </c>
      <c r="AC587" t="inlineStr">
        <is>
          <t>discrimination, particularly with regard to prices or conditions, based on a consumer's nationality or place of residence or establishment</t>
        </is>
      </c>
      <c r="AD587" s="2" t="inlineStr">
        <is>
          <t>geo­discriminación</t>
        </is>
      </c>
      <c r="AE587" s="2" t="inlineStr">
        <is>
          <t>3</t>
        </is>
      </c>
      <c r="AF587" s="2" t="inlineStr">
        <is>
          <t/>
        </is>
      </c>
      <c r="AG587" t="inlineStr">
        <is>
          <t>Discriminación en precios o condiciones por razón de la nacionalidad, la residencia o el establecimiento del comprador online.</t>
        </is>
      </c>
      <c r="AH587" s="2" t="inlineStr">
        <is>
          <t>asukohapõhine diskrimineerimine</t>
        </is>
      </c>
      <c r="AI587" s="2" t="inlineStr">
        <is>
          <t>3</t>
        </is>
      </c>
      <c r="AJ587" s="2" t="inlineStr">
        <is>
          <t/>
        </is>
      </c>
      <c r="AK587" t="inlineStr">
        <is>
          <t>diskrimineerimine eelkõige hindade ja tingimuste osas tarbija rahvuse või asukohariigi alusel</t>
        </is>
      </c>
      <c r="AL587" s="2" t="inlineStr">
        <is>
          <t>maantieteellinen syrjintä|
maantieteelliseen sijaintiin perustuva syrjintä</t>
        </is>
      </c>
      <c r="AM587" s="2" t="inlineStr">
        <is>
          <t>3|
3</t>
        </is>
      </c>
      <c r="AN587" s="2" t="inlineStr">
        <is>
          <t xml:space="preserve">|
</t>
        </is>
      </c>
      <c r="AO587" t="inlineStr">
        <is>
          <t/>
        </is>
      </c>
      <c r="AP587" s="2" t="inlineStr">
        <is>
          <t>géo-discrimination|
discrimination géographique</t>
        </is>
      </c>
      <c r="AQ587" s="2" t="inlineStr">
        <is>
          <t>3|
3</t>
        </is>
      </c>
      <c r="AR587" s="2" t="inlineStr">
        <is>
          <t xml:space="preserve">admitted|
</t>
        </is>
      </c>
      <c r="AS587" t="inlineStr">
        <is>
          <t>différence de traitement entre les clients fondée sur la nationalité, le lieu de résidence ou le lieu d’établissement de ces derniers</t>
        </is>
      </c>
      <c r="AT587" s="2" t="inlineStr">
        <is>
          <t>geo-idirdhealú</t>
        </is>
      </c>
      <c r="AU587" s="2" t="inlineStr">
        <is>
          <t>3</t>
        </is>
      </c>
      <c r="AV587" s="2" t="inlineStr">
        <is>
          <t/>
        </is>
      </c>
      <c r="AW587" t="inlineStr">
        <is>
          <t/>
        </is>
      </c>
      <c r="AX587" s="2" t="inlineStr">
        <is>
          <t>geografska diskriminacija</t>
        </is>
      </c>
      <c r="AY587" s="2" t="inlineStr">
        <is>
          <t>3</t>
        </is>
      </c>
      <c r="AZ587" s="2" t="inlineStr">
        <is>
          <t/>
        </is>
      </c>
      <c r="BA587" t="inlineStr">
        <is>
          <t/>
        </is>
      </c>
      <c r="BB587" s="2" t="inlineStr">
        <is>
          <t>földrajzi alapú megkülönböztetés</t>
        </is>
      </c>
      <c r="BC587" s="2" t="inlineStr">
        <is>
          <t>3</t>
        </is>
      </c>
      <c r="BD587" s="2" t="inlineStr">
        <is>
          <t/>
        </is>
      </c>
      <c r="BE587" t="inlineStr">
        <is>
          <t>földrajzi alapon (állampolgárság, lakóhely, székhely) szerint eltérő árak és feltételek érvényesítése a fogyasztóval szemben</t>
        </is>
      </c>
      <c r="BF587" s="2" t="inlineStr">
        <is>
          <t>geodiscriminazione</t>
        </is>
      </c>
      <c r="BG587" s="2" t="inlineStr">
        <is>
          <t>3</t>
        </is>
      </c>
      <c r="BH587" s="2" t="inlineStr">
        <is>
          <t/>
        </is>
      </c>
      <c r="BI587" t="inlineStr">
        <is>
          <t>disparità di trattamento dei clienti fondate, direttamente o indirettamente, sullal oro nazionalità, luogo di residenza o luogo di stabilimento e ingiustificate sulla base di altri criteri di differenziazione</t>
        </is>
      </c>
      <c r="BJ587" s="2" t="inlineStr">
        <is>
          <t>geografinis diskriminavimas</t>
        </is>
      </c>
      <c r="BK587" s="2" t="inlineStr">
        <is>
          <t>3</t>
        </is>
      </c>
      <c r="BL587" s="2" t="inlineStr">
        <is>
          <t/>
        </is>
      </c>
      <c r="BM587" t="inlineStr">
        <is>
          <t/>
        </is>
      </c>
      <c r="BN587" s="2" t="inlineStr">
        <is>
          <t>diskriminācija ģeogrāfiskās atrašanās vietas dēļ</t>
        </is>
      </c>
      <c r="BO587" s="2" t="inlineStr">
        <is>
          <t>2</t>
        </is>
      </c>
      <c r="BP587" s="2" t="inlineStr">
        <is>
          <t/>
        </is>
      </c>
      <c r="BQ587" t="inlineStr">
        <is>
          <t/>
        </is>
      </c>
      <c r="BR587" s="2" t="inlineStr">
        <is>
          <t>ġeodiskriminazzjoni</t>
        </is>
      </c>
      <c r="BS587" s="2" t="inlineStr">
        <is>
          <t>3</t>
        </is>
      </c>
      <c r="BT587" s="2" t="inlineStr">
        <is>
          <t/>
        </is>
      </c>
      <c r="BU587" t="inlineStr">
        <is>
          <t>tip ta' diskriminazzjoni min-naħa ta' fornituri ta' servizzi fil-konfront tal-klijenti tagħhom (l-aktar f'dak li jirrigwarda prezzijiet jew kundizzjonijiet) minħabba n-nazzjonalità, il-post tar-residenza jew inkella l-post ta' stabbiliment tagħhom, li tinvolvi differenzi mhux ġustifikati fil-mod kif jiġu ttrattati abbażi ta' ċerti kriterji ta' distinzjoni</t>
        </is>
      </c>
      <c r="BV587" s="2" t="inlineStr">
        <is>
          <t>geodiscriminatie</t>
        </is>
      </c>
      <c r="BW587" s="2" t="inlineStr">
        <is>
          <t>3</t>
        </is>
      </c>
      <c r="BX587" s="2" t="inlineStr">
        <is>
          <t/>
        </is>
      </c>
      <c r="BY587" t="inlineStr">
        <is>
          <t>discriminatie op grond van nationaliteit, woon- of vestigingsplaats in de elektronische handel</t>
        </is>
      </c>
      <c r="BZ587" s="2" t="inlineStr">
        <is>
          <t>dyskryminacja geograficzna</t>
        </is>
      </c>
      <c r="CA587" s="2" t="inlineStr">
        <is>
          <t>3</t>
        </is>
      </c>
      <c r="CB587" s="2" t="inlineStr">
        <is>
          <t/>
        </is>
      </c>
      <c r="CC587" t="inlineStr">
        <is>
          <t>dyskryminacja klientów z innych państw np. przez odmowę sprzedaży lub zmianę ceny</t>
        </is>
      </c>
      <c r="CD587" s="2" t="inlineStr">
        <is>
          <t>geodiscriminação|
discriminação geográfica</t>
        </is>
      </c>
      <c r="CE587" s="2" t="inlineStr">
        <is>
          <t>3|
3</t>
        </is>
      </c>
      <c r="CF587" s="2" t="inlineStr">
        <is>
          <t xml:space="preserve">|
</t>
        </is>
      </c>
      <c r="CG587" t="inlineStr">
        <is>
          <t/>
        </is>
      </c>
      <c r="CH587" s="2" t="inlineStr">
        <is>
          <t>geodiscriminare</t>
        </is>
      </c>
      <c r="CI587" s="2" t="inlineStr">
        <is>
          <t>3</t>
        </is>
      </c>
      <c r="CJ587" s="2" t="inlineStr">
        <is>
          <t/>
        </is>
      </c>
      <c r="CK587" t="inlineStr">
        <is>
          <t/>
        </is>
      </c>
      <c r="CL587" s="2" t="inlineStr">
        <is>
          <t>geografická diskriminácia</t>
        </is>
      </c>
      <c r="CM587" s="2" t="inlineStr">
        <is>
          <t>3</t>
        </is>
      </c>
      <c r="CN587" s="2" t="inlineStr">
        <is>
          <t/>
        </is>
      </c>
      <c r="CO587" t="inlineStr">
        <is>
          <t>diskriminácia spotrebiteľov na základe ich štátnej príslušnosti, miesta bydliska alebo sídla, pokiaľ ide o ceny alebo podmienky</t>
        </is>
      </c>
      <c r="CP587" s="2" t="inlineStr">
        <is>
          <t>geografska diskriminacija</t>
        </is>
      </c>
      <c r="CQ587" s="2" t="inlineStr">
        <is>
          <t>3</t>
        </is>
      </c>
      <c r="CR587" s="2" t="inlineStr">
        <is>
          <t/>
        </is>
      </c>
      <c r="CS587" t="inlineStr">
        <is>
          <t/>
        </is>
      </c>
      <c r="CT587" s="2" t="inlineStr">
        <is>
          <t>diskriminerande geoblockering|
geografisk diskriminering</t>
        </is>
      </c>
      <c r="CU587" s="2" t="inlineStr">
        <is>
          <t>3|
3</t>
        </is>
      </c>
      <c r="CV587" s="2" t="inlineStr">
        <is>
          <t xml:space="preserve">|
</t>
        </is>
      </c>
      <c r="CW587" t="inlineStr">
        <is>
          <t/>
        </is>
      </c>
    </row>
    <row r="588">
      <c r="A588" s="1" t="str">
        <f>HYPERLINK("https://iate.europa.eu/entry/result/3569908/all", "3569908")</f>
        <v>3569908</v>
      </c>
      <c r="B588" t="inlineStr">
        <is>
          <t>TRADE</t>
        </is>
      </c>
      <c r="C588" t="inlineStr">
        <is>
          <t>TRADE|marketing|marketing</t>
        </is>
      </c>
      <c r="D588" t="inlineStr">
        <is>
          <t>yes</t>
        </is>
      </c>
      <c r="E588" t="inlineStr">
        <is>
          <t/>
        </is>
      </c>
      <c r="F588" s="2" t="inlineStr">
        <is>
          <t>рекламна агенция</t>
        </is>
      </c>
      <c r="G588" s="2" t="inlineStr">
        <is>
          <t>3</t>
        </is>
      </c>
      <c r="H588" s="2" t="inlineStr">
        <is>
          <t/>
        </is>
      </c>
      <c r="I588" t="inlineStr">
        <is>
          <t/>
        </is>
      </c>
      <c r="J588" s="2" t="inlineStr">
        <is>
          <t>prodejce reklamního prostoru|
prodejce reklamy</t>
        </is>
      </c>
      <c r="K588" s="2" t="inlineStr">
        <is>
          <t>3|
3</t>
        </is>
      </c>
      <c r="L588" s="2" t="inlineStr">
        <is>
          <t xml:space="preserve">|
</t>
        </is>
      </c>
      <c r="M588" t="inlineStr">
        <is>
          <t>organizace, která jménem majitelů médií prodává reklamní prostor</t>
        </is>
      </c>
      <c r="N588" s="2" t="inlineStr">
        <is>
          <t>reklamevirksomhed</t>
        </is>
      </c>
      <c r="O588" s="2" t="inlineStr">
        <is>
          <t>3</t>
        </is>
      </c>
      <c r="P588" s="2" t="inlineStr">
        <is>
          <t/>
        </is>
      </c>
      <c r="Q588" t="inlineStr">
        <is>
          <t/>
        </is>
      </c>
      <c r="R588" s="2" t="inlineStr">
        <is>
          <t>Vermarkter</t>
        </is>
      </c>
      <c r="S588" s="2" t="inlineStr">
        <is>
          <t>3</t>
        </is>
      </c>
      <c r="T588" s="2" t="inlineStr">
        <is>
          <t/>
        </is>
      </c>
      <c r="U588" t="inlineStr">
        <is>
          <t>Dienstleister, der die Werbeflächen eines Internetportals an Werbetreibende vermittelt</t>
        </is>
      </c>
      <c r="V588" t="inlineStr">
        <is>
          <t/>
        </is>
      </c>
      <c r="W588" t="inlineStr">
        <is>
          <t/>
        </is>
      </c>
      <c r="X588" t="inlineStr">
        <is>
          <t/>
        </is>
      </c>
      <c r="Y588" t="inlineStr">
        <is>
          <t/>
        </is>
      </c>
      <c r="Z588" s="2" t="inlineStr">
        <is>
          <t>media sales house|
sales house</t>
        </is>
      </c>
      <c r="AA588" s="2" t="inlineStr">
        <is>
          <t>3|
3</t>
        </is>
      </c>
      <c r="AB588" s="2" t="inlineStr">
        <is>
          <t xml:space="preserve">|
</t>
        </is>
      </c>
      <c r="AC588" t="inlineStr">
        <is>
          <t>organisation which sells advertising on behalf of other media owners</t>
        </is>
      </c>
      <c r="AD588" s="2" t="inlineStr">
        <is>
          <t>concesionaria de publicidad</t>
        </is>
      </c>
      <c r="AE588" s="2" t="inlineStr">
        <is>
          <t>3</t>
        </is>
      </c>
      <c r="AF588" s="2" t="inlineStr">
        <is>
          <t/>
        </is>
      </c>
      <c r="AG588" t="inlineStr">
        <is>
          <t>Empresas que tienen como función principal la compra y venta de publicidad de terceros mediante la fórmula de representación en exclusiva.</t>
        </is>
      </c>
      <c r="AH588" s="2" t="inlineStr">
        <is>
          <t>reklaamivahendaja|
meediaagentuur</t>
        </is>
      </c>
      <c r="AI588" s="2" t="inlineStr">
        <is>
          <t>2|
2</t>
        </is>
      </c>
      <c r="AJ588" s="2" t="inlineStr">
        <is>
          <t xml:space="preserve">|
</t>
        </is>
      </c>
      <c r="AK588" t="inlineStr">
        <is>
          <t>agentuur, kes ostab reklaami aega ja pinda isikutelt, kelle meedia- või reklaamikanalites reklaame esitatakse, ning müüb seda edasi isikutele, kes soovivad oma toodet või teenust müüa ja reklaamida</t>
        </is>
      </c>
      <c r="AL588" s="2" t="inlineStr">
        <is>
          <t>mainonnan myyntipalvelu</t>
        </is>
      </c>
      <c r="AM588" s="2" t="inlineStr">
        <is>
          <t>3</t>
        </is>
      </c>
      <c r="AN588" s="2" t="inlineStr">
        <is>
          <t/>
        </is>
      </c>
      <c r="AO588" t="inlineStr">
        <is>
          <t/>
        </is>
      </c>
      <c r="AP588" s="2" t="inlineStr">
        <is>
          <t>régie de publicité|
régie publicitaire</t>
        </is>
      </c>
      <c r="AQ588" s="2" t="inlineStr">
        <is>
          <t>3|
3</t>
        </is>
      </c>
      <c r="AR588" s="2" t="inlineStr">
        <is>
          <t xml:space="preserve">|
</t>
        </is>
      </c>
      <c r="AS588" t="inlineStr">
        <is>
          <t>entité (société, groupement d’intérêt ou département / service d’entreprise) chargée de la commercialisation des espaces publicitaires d’un support, d’un ensemble de supports ou d’un groupe média</t>
        </is>
      </c>
      <c r="AT588" s="2" t="inlineStr">
        <is>
          <t>teach díolachán</t>
        </is>
      </c>
      <c r="AU588" s="2" t="inlineStr">
        <is>
          <t>3</t>
        </is>
      </c>
      <c r="AV588" s="2" t="inlineStr">
        <is>
          <t/>
        </is>
      </c>
      <c r="AW588" t="inlineStr">
        <is>
          <t/>
        </is>
      </c>
      <c r="AX588" s="2" t="inlineStr">
        <is>
          <t>agencija za prodaju oglasnog prostora</t>
        </is>
      </c>
      <c r="AY588" s="2" t="inlineStr">
        <is>
          <t>2</t>
        </is>
      </c>
      <c r="AZ588" s="2" t="inlineStr">
        <is>
          <t/>
        </is>
      </c>
      <c r="BA588" t="inlineStr">
        <is>
          <t/>
        </is>
      </c>
      <c r="BB588" s="2" t="inlineStr">
        <is>
          <t>reklámértékesítő ügynökség</t>
        </is>
      </c>
      <c r="BC588" s="2" t="inlineStr">
        <is>
          <t>4</t>
        </is>
      </c>
      <c r="BD588" s="2" t="inlineStr">
        <is>
          <t/>
        </is>
      </c>
      <c r="BE588" t="inlineStr">
        <is>
          <t>olyan - reklámhelyeket értékesítő - ügynökség, amely összefogja különböző, jellemzően prémium (nagy elérésű, ismert márkájú, minőségi tartalmú) médiumok - sajtótermékek, rádió-, televíziós csatortnák, internetes site-ok - hirdetési felületeit, prémium inventory-ját, majd saját portfólióba rendezve, különböző összetételben és árazással - legtöbbször kizárólagos joggal - értékesíti a médiavásárló ügynökségeknek, direkt hirdetőknek vagy bármilyen egyéb hirdetésvásárló félnek a reklámpiacon</t>
        </is>
      </c>
      <c r="BF588" s="2" t="inlineStr">
        <is>
          <t>concessionaria di pubblicità|
società di servizi pubblicitari</t>
        </is>
      </c>
      <c r="BG588" s="2" t="inlineStr">
        <is>
          <t>3|
3</t>
        </is>
      </c>
      <c r="BH588" s="2" t="inlineStr">
        <is>
          <t xml:space="preserve">|
</t>
        </is>
      </c>
      <c r="BI588" t="inlineStr">
        <is>
          <t>impresa che svolge l’attività di vendita degli spazi pubblicitari sui diversi media per conto dei proprietari di questi ultimi (editori)</t>
        </is>
      </c>
      <c r="BJ588" s="2" t="inlineStr">
        <is>
          <t>reklamos agentūra</t>
        </is>
      </c>
      <c r="BK588" s="2" t="inlineStr">
        <is>
          <t>2</t>
        </is>
      </c>
      <c r="BL588" s="2" t="inlineStr">
        <is>
          <t/>
        </is>
      </c>
      <c r="BM588" t="inlineStr">
        <is>
          <t/>
        </is>
      </c>
      <c r="BN588" s="2" t="inlineStr">
        <is>
          <t>tirdzniecības nams</t>
        </is>
      </c>
      <c r="BO588" s="2" t="inlineStr">
        <is>
          <t>2</t>
        </is>
      </c>
      <c r="BP588" s="2" t="inlineStr">
        <is>
          <t/>
        </is>
      </c>
      <c r="BQ588" t="inlineStr">
        <is>
          <t/>
        </is>
      </c>
      <c r="BR588" s="2" t="inlineStr">
        <is>
          <t>kumpanija li tbigħ ir-riklamar|
konċessjonarja tar-riklamar</t>
        </is>
      </c>
      <c r="BS588" s="2" t="inlineStr">
        <is>
          <t>3|
3</t>
        </is>
      </c>
      <c r="BT588" s="2" t="inlineStr">
        <is>
          <t>admitted|
preferred</t>
        </is>
      </c>
      <c r="BU588" t="inlineStr">
        <is>
          <t>kumpanija li tkun inkarigata mill-bejgħ ta' spazji maħsuba apposta għar-riklamar fuq midja differenti</t>
        </is>
      </c>
      <c r="BV588" s="2" t="inlineStr">
        <is>
          <t>reclameverkoopbedrijf|
reclameverkoopmaatschappij|
reclameverkooporganisatie|
adverteerregie</t>
        </is>
      </c>
      <c r="BW588" s="2" t="inlineStr">
        <is>
          <t>3|
3|
3|
3</t>
        </is>
      </c>
      <c r="BX588" s="2" t="inlineStr">
        <is>
          <t xml:space="preserve">|
|
|
</t>
        </is>
      </c>
      <c r="BY588" t="inlineStr">
        <is>
          <t>bedrijf dat reclameruimte verkoopt in opdracht van andere mediabedrijven</t>
        </is>
      </c>
      <c r="BZ588" s="2" t="inlineStr">
        <is>
          <t>dom sprzedaży</t>
        </is>
      </c>
      <c r="CA588" s="2" t="inlineStr">
        <is>
          <t>2</t>
        </is>
      </c>
      <c r="CB588" s="2" t="inlineStr">
        <is>
          <t/>
        </is>
      </c>
      <c r="CC588" t="inlineStr">
        <is>
          <t/>
        </is>
      </c>
      <c r="CD588" s="2" t="inlineStr">
        <is>
          <t>empresa de venda de publicidade</t>
        </is>
      </c>
      <c r="CE588" s="2" t="inlineStr">
        <is>
          <t>3</t>
        </is>
      </c>
      <c r="CF588" s="2" t="inlineStr">
        <is>
          <t/>
        </is>
      </c>
      <c r="CG588" t="inlineStr">
        <is>
          <t>Empresa que vende publicidade em nome de um proprietário de mídia.</t>
        </is>
      </c>
      <c r="CH588" s="2" t="inlineStr">
        <is>
          <t>casă de vânzări</t>
        </is>
      </c>
      <c r="CI588" s="2" t="inlineStr">
        <is>
          <t>3</t>
        </is>
      </c>
      <c r="CJ588" s="2" t="inlineStr">
        <is>
          <t/>
        </is>
      </c>
      <c r="CK588" t="inlineStr">
        <is>
          <t/>
        </is>
      </c>
      <c r="CL588" s="2" t="inlineStr">
        <is>
          <t>reklamná agentúra</t>
        </is>
      </c>
      <c r="CM588" s="2" t="inlineStr">
        <is>
          <t>2</t>
        </is>
      </c>
      <c r="CN588" s="2" t="inlineStr">
        <is>
          <t/>
        </is>
      </c>
      <c r="CO588" t="inlineStr">
        <is>
          <t/>
        </is>
      </c>
      <c r="CP588" s="2" t="inlineStr">
        <is>
          <t>oglaševalska agencija</t>
        </is>
      </c>
      <c r="CQ588" s="2" t="inlineStr">
        <is>
          <t>2</t>
        </is>
      </c>
      <c r="CR588" s="2" t="inlineStr">
        <is>
          <t/>
        </is>
      </c>
      <c r="CS588" t="inlineStr">
        <is>
          <t/>
        </is>
      </c>
      <c r="CT588" s="2" t="inlineStr">
        <is>
          <t>mediebyrå</t>
        </is>
      </c>
      <c r="CU588" s="2" t="inlineStr">
        <is>
          <t>3</t>
        </is>
      </c>
      <c r="CV588" s="2" t="inlineStr">
        <is>
          <t/>
        </is>
      </c>
      <c r="CW588" t="inlineStr">
        <is>
          <t/>
        </is>
      </c>
    </row>
    <row r="589">
      <c r="A589" s="1" t="str">
        <f>HYPERLINK("https://iate.europa.eu/entry/result/1155931/all", "1155931")</f>
        <v>1155931</v>
      </c>
      <c r="B589" t="inlineStr">
        <is>
          <t>TRADE</t>
        </is>
      </c>
      <c r="C589" t="inlineStr">
        <is>
          <t>TRADE</t>
        </is>
      </c>
      <c r="D589" t="inlineStr">
        <is>
          <t>yes</t>
        </is>
      </c>
      <c r="E589" t="inlineStr">
        <is>
          <t/>
        </is>
      </c>
      <c r="F589" s="2" t="inlineStr">
        <is>
          <t>канал за продажби</t>
        </is>
      </c>
      <c r="G589" s="2" t="inlineStr">
        <is>
          <t>3</t>
        </is>
      </c>
      <c r="H589" s="2" t="inlineStr">
        <is>
          <t/>
        </is>
      </c>
      <c r="I589" t="inlineStr">
        <is>
          <t/>
        </is>
      </c>
      <c r="J589" s="2" t="inlineStr">
        <is>
          <t>prodejní kanál</t>
        </is>
      </c>
      <c r="K589" s="2" t="inlineStr">
        <is>
          <t>3</t>
        </is>
      </c>
      <c r="L589" s="2" t="inlineStr">
        <is>
          <t/>
        </is>
      </c>
      <c r="M589" t="inlineStr">
        <is>
          <t>zůsob, jak uvést produkty a služby na trh tak, aby si je spotřebitelé mohli pořídit</t>
        </is>
      </c>
      <c r="N589" s="2" t="inlineStr">
        <is>
          <t>salgskanal</t>
        </is>
      </c>
      <c r="O589" s="2" t="inlineStr">
        <is>
          <t>3</t>
        </is>
      </c>
      <c r="P589" s="2" t="inlineStr">
        <is>
          <t/>
        </is>
      </c>
      <c r="Q589" t="inlineStr">
        <is>
          <t>en vares eller en tjenesteydelses vej fra producent til forbruger</t>
        </is>
      </c>
      <c r="R589" s="2" t="inlineStr">
        <is>
          <t>Vertriebsweg</t>
        </is>
      </c>
      <c r="S589" s="2" t="inlineStr">
        <is>
          <t>3</t>
        </is>
      </c>
      <c r="T589" s="2" t="inlineStr">
        <is>
          <t/>
        </is>
      </c>
      <c r="U589" t="inlineStr">
        <is>
          <t/>
        </is>
      </c>
      <c r="V589" s="2" t="inlineStr">
        <is>
          <t>δίαυλος πωλήσεων</t>
        </is>
      </c>
      <c r="W589" s="2" t="inlineStr">
        <is>
          <t>3</t>
        </is>
      </c>
      <c r="X589" s="2" t="inlineStr">
        <is>
          <t/>
        </is>
      </c>
      <c r="Y589" t="inlineStr">
        <is>
          <t/>
        </is>
      </c>
      <c r="Z589" s="2" t="inlineStr">
        <is>
          <t>sales channel</t>
        </is>
      </c>
      <c r="AA589" s="2" t="inlineStr">
        <is>
          <t>3</t>
        </is>
      </c>
      <c r="AB589" s="2" t="inlineStr">
        <is>
          <t/>
        </is>
      </c>
      <c r="AC589" t="inlineStr">
        <is>
          <t>way of bringing products or services to market so that they can be purchased by consumers</t>
        </is>
      </c>
      <c r="AD589" s="2" t="inlineStr">
        <is>
          <t>canal de distribución</t>
        </is>
      </c>
      <c r="AE589" s="2" t="inlineStr">
        <is>
          <t>3</t>
        </is>
      </c>
      <c r="AF589" s="2" t="inlineStr">
        <is>
          <t/>
        </is>
      </c>
      <c r="AG589" t="inlineStr">
        <is>
          <t>Conducto que cada empresa escoge para llevar sus productos al consumidor de la forma más completa, eficiente y económica posible.</t>
        </is>
      </c>
      <c r="AH589" s="2" t="inlineStr">
        <is>
          <t>müügikanal</t>
        </is>
      </c>
      <c r="AI589" s="2" t="inlineStr">
        <is>
          <t>3</t>
        </is>
      </c>
      <c r="AJ589" s="2" t="inlineStr">
        <is>
          <t/>
        </is>
      </c>
      <c r="AK589" t="inlineStr">
        <is>
          <t/>
        </is>
      </c>
      <c r="AL589" s="2" t="inlineStr">
        <is>
          <t>myyntikanava</t>
        </is>
      </c>
      <c r="AM589" s="2" t="inlineStr">
        <is>
          <t>3</t>
        </is>
      </c>
      <c r="AN589" s="2" t="inlineStr">
        <is>
          <t/>
        </is>
      </c>
      <c r="AO589" t="inlineStr">
        <is>
          <t>kanava, jonka kautta asiakas voi ostaa yrityksen palvelun tai tuotteen</t>
        </is>
      </c>
      <c r="AP589" s="2" t="inlineStr">
        <is>
          <t>circuit de vente|
canal de vente</t>
        </is>
      </c>
      <c r="AQ589" s="2" t="inlineStr">
        <is>
          <t>3|
3</t>
        </is>
      </c>
      <c r="AR589" s="2" t="inlineStr">
        <is>
          <t xml:space="preserve">|
</t>
        </is>
      </c>
      <c r="AS589" t="inlineStr">
        <is>
          <t>moyen d’acheminement utilisé par l’entreprise pour amener son produit ou service du producteur au consommateur</t>
        </is>
      </c>
      <c r="AT589" s="2" t="inlineStr">
        <is>
          <t>bealach díolacháin</t>
        </is>
      </c>
      <c r="AU589" s="2" t="inlineStr">
        <is>
          <t>3</t>
        </is>
      </c>
      <c r="AV589" s="2" t="inlineStr">
        <is>
          <t/>
        </is>
      </c>
      <c r="AW589" t="inlineStr">
        <is>
          <t/>
        </is>
      </c>
      <c r="AX589" s="2" t="inlineStr">
        <is>
          <t>prodajni kanal</t>
        </is>
      </c>
      <c r="AY589" s="2" t="inlineStr">
        <is>
          <t>3</t>
        </is>
      </c>
      <c r="AZ589" s="2" t="inlineStr">
        <is>
          <t/>
        </is>
      </c>
      <c r="BA589" t="inlineStr">
        <is>
          <t/>
        </is>
      </c>
      <c r="BB589" s="2" t="inlineStr">
        <is>
          <t>értékesítési csatorna</t>
        </is>
      </c>
      <c r="BC589" s="2" t="inlineStr">
        <is>
          <t>4</t>
        </is>
      </c>
      <c r="BD589" s="2" t="inlineStr">
        <is>
          <t/>
        </is>
      </c>
      <c r="BE589" t="inlineStr">
        <is>
          <t>a termékek és szolgáltatások fogyasztóhoz való eljuttatásának módja és az eljuttatásban részt vevő szervezetek</t>
        </is>
      </c>
      <c r="BF589" s="2" t="inlineStr">
        <is>
          <t>canale di vendita</t>
        </is>
      </c>
      <c r="BG589" s="2" t="inlineStr">
        <is>
          <t>3</t>
        </is>
      </c>
      <c r="BH589" s="2" t="inlineStr">
        <is>
          <t/>
        </is>
      </c>
      <c r="BI589" t="inlineStr">
        <is>
          <t>canale la cui funzione è trasferire beni o servizi dal produttore al consumatore</t>
        </is>
      </c>
      <c r="BJ589" s="2" t="inlineStr">
        <is>
          <t>pardavimo kanalas|
prekybos kanalas</t>
        </is>
      </c>
      <c r="BK589" s="2" t="inlineStr">
        <is>
          <t>3|
3</t>
        </is>
      </c>
      <c r="BL589" s="2" t="inlineStr">
        <is>
          <t xml:space="preserve">preferred|
</t>
        </is>
      </c>
      <c r="BM589" t="inlineStr">
        <is>
          <t>prekių ar paslaugų teikimo rinkai, kad jas galėtų įsigyti klientai, būdas</t>
        </is>
      </c>
      <c r="BN589" s="2" t="inlineStr">
        <is>
          <t>pārdošanas kanāls</t>
        </is>
      </c>
      <c r="BO589" s="2" t="inlineStr">
        <is>
          <t>3</t>
        </is>
      </c>
      <c r="BP589" s="2" t="inlineStr">
        <is>
          <t/>
        </is>
      </c>
      <c r="BQ589" t="inlineStr">
        <is>
          <t/>
        </is>
      </c>
      <c r="BR589" s="2" t="inlineStr">
        <is>
          <t>kanal tal-bejgħ|
mezz ta' bejgħ</t>
        </is>
      </c>
      <c r="BS589" s="2" t="inlineStr">
        <is>
          <t>3|
3</t>
        </is>
      </c>
      <c r="BT589" s="2" t="inlineStr">
        <is>
          <t xml:space="preserve">|
</t>
        </is>
      </c>
      <c r="BU589" t="inlineStr">
        <is>
          <t>mezz kif prodotti jew servizzi jistgħu jitqiegħdu fis-suq biex jinxtraw mill-konsumaturi</t>
        </is>
      </c>
      <c r="BV589" s="2" t="inlineStr">
        <is>
          <t>afzetkanaal|
verkoopkanaal</t>
        </is>
      </c>
      <c r="BW589" s="2" t="inlineStr">
        <is>
          <t>3|
3</t>
        </is>
      </c>
      <c r="BX589" s="2" t="inlineStr">
        <is>
          <t xml:space="preserve">|
</t>
        </is>
      </c>
      <c r="BY589" t="inlineStr">
        <is>
          <t>manier waarop een onderneming zijn producten of diensten op de consumentenmarkt brengt</t>
        </is>
      </c>
      <c r="BZ589" s="2" t="inlineStr">
        <is>
          <t>kanał sprzedaży</t>
        </is>
      </c>
      <c r="CA589" s="2" t="inlineStr">
        <is>
          <t>3</t>
        </is>
      </c>
      <c r="CB589" s="2" t="inlineStr">
        <is>
          <t/>
        </is>
      </c>
      <c r="CC589" t="inlineStr">
        <is>
          <t/>
        </is>
      </c>
      <c r="CD589" s="2" t="inlineStr">
        <is>
          <t>canal de vendas</t>
        </is>
      </c>
      <c r="CE589" s="2" t="inlineStr">
        <is>
          <t>3</t>
        </is>
      </c>
      <c r="CF589" s="2" t="inlineStr">
        <is>
          <t/>
        </is>
      </c>
      <c r="CG589" t="inlineStr">
        <is>
          <t/>
        </is>
      </c>
      <c r="CH589" s="2" t="inlineStr">
        <is>
          <t>canal de vânzări</t>
        </is>
      </c>
      <c r="CI589" s="2" t="inlineStr">
        <is>
          <t>3</t>
        </is>
      </c>
      <c r="CJ589" s="2" t="inlineStr">
        <is>
          <t/>
        </is>
      </c>
      <c r="CK589" t="inlineStr">
        <is>
          <t/>
        </is>
      </c>
      <c r="CL589" s="2" t="inlineStr">
        <is>
          <t>predajný kanál</t>
        </is>
      </c>
      <c r="CM589" s="2" t="inlineStr">
        <is>
          <t>3</t>
        </is>
      </c>
      <c r="CN589" s="2" t="inlineStr">
        <is>
          <t/>
        </is>
      </c>
      <c r="CO589" t="inlineStr">
        <is>
          <t/>
        </is>
      </c>
      <c r="CP589" s="2" t="inlineStr">
        <is>
          <t>prodajni kanal</t>
        </is>
      </c>
      <c r="CQ589" s="2" t="inlineStr">
        <is>
          <t>3</t>
        </is>
      </c>
      <c r="CR589" s="2" t="inlineStr">
        <is>
          <t/>
        </is>
      </c>
      <c r="CS589" t="inlineStr">
        <is>
          <t/>
        </is>
      </c>
      <c r="CT589" s="2" t="inlineStr">
        <is>
          <t>försäljningskanal</t>
        </is>
      </c>
      <c r="CU589" s="2" t="inlineStr">
        <is>
          <t>2</t>
        </is>
      </c>
      <c r="CV589" s="2" t="inlineStr">
        <is>
          <t/>
        </is>
      </c>
      <c r="CW589" t="inlineStr">
        <is>
          <t/>
        </is>
      </c>
    </row>
    <row r="590">
      <c r="A590" s="1" t="str">
        <f>HYPERLINK("https://iate.europa.eu/entry/result/3569539/all", "3569539")</f>
        <v>3569539</v>
      </c>
      <c r="B590" t="inlineStr">
        <is>
          <t>TRADE</t>
        </is>
      </c>
      <c r="C590" t="inlineStr">
        <is>
          <t>TRADE|marketing|commercial transaction</t>
        </is>
      </c>
      <c r="D590" t="inlineStr">
        <is>
          <t>yes</t>
        </is>
      </c>
      <c r="E590" t="inlineStr">
        <is>
          <t/>
        </is>
      </c>
      <c r="F590" s="2" t="inlineStr">
        <is>
          <t>трансгранична електронна търговия</t>
        </is>
      </c>
      <c r="G590" s="2" t="inlineStr">
        <is>
          <t>3</t>
        </is>
      </c>
      <c r="H590" s="2" t="inlineStr">
        <is>
          <t/>
        </is>
      </c>
      <c r="I590" t="inlineStr">
        <is>
          <t/>
        </is>
      </c>
      <c r="J590" s="2" t="inlineStr">
        <is>
          <t>přeshraniční elektronický obchod|
přeshraniční elektronické obchodování</t>
        </is>
      </c>
      <c r="K590" s="2" t="inlineStr">
        <is>
          <t>3|
3</t>
        </is>
      </c>
      <c r="L590" s="2" t="inlineStr">
        <is>
          <t xml:space="preserve">|
</t>
        </is>
      </c>
      <c r="M590" t="inlineStr">
        <is>
          <t>prodej a nákup zboží uskutečňovaný prostřednictvím internetových obchodů přes hranice států</t>
        </is>
      </c>
      <c r="N590" s="2" t="inlineStr">
        <is>
          <t>grænseoverskridende e-handel</t>
        </is>
      </c>
      <c r="O590" s="2" t="inlineStr">
        <is>
          <t>3</t>
        </is>
      </c>
      <c r="P590" s="2" t="inlineStr">
        <is>
          <t/>
        </is>
      </c>
      <c r="Q590" t="inlineStr">
        <is>
          <t/>
        </is>
      </c>
      <c r="R590" s="2" t="inlineStr">
        <is>
          <t>grenzüberschreitender elektronischer Handel</t>
        </is>
      </c>
      <c r="S590" s="2" t="inlineStr">
        <is>
          <t>3</t>
        </is>
      </c>
      <c r="T590" s="2" t="inlineStr">
        <is>
          <t/>
        </is>
      </c>
      <c r="U590" t="inlineStr">
        <is>
          <t/>
        </is>
      </c>
      <c r="V590" s="2" t="inlineStr">
        <is>
          <t>διασυνοριακό ηλεκτρονικό εμπόριο</t>
        </is>
      </c>
      <c r="W590" s="2" t="inlineStr">
        <is>
          <t>3</t>
        </is>
      </c>
      <c r="X590" s="2" t="inlineStr">
        <is>
          <t/>
        </is>
      </c>
      <c r="Y590" t="inlineStr">
        <is>
          <t/>
        </is>
      </c>
      <c r="Z590" s="2" t="inlineStr">
        <is>
          <t>cross-border ecommerce|
cross-border electronic commerce|
cross-border e-commerce</t>
        </is>
      </c>
      <c r="AA590" s="2" t="inlineStr">
        <is>
          <t>1|
3|
3</t>
        </is>
      </c>
      <c r="AB590" s="2" t="inlineStr">
        <is>
          <t xml:space="preserve">|
|
</t>
        </is>
      </c>
      <c r="AC590" t="inlineStr">
        <is>
          <t>sale and purchase of products via online shops across national borders</t>
        </is>
      </c>
      <c r="AD590" s="2" t="inlineStr">
        <is>
          <t>comercio electrónico transfronterizo</t>
        </is>
      </c>
      <c r="AE590" s="2" t="inlineStr">
        <is>
          <t>3</t>
        </is>
      </c>
      <c r="AF590" s="2" t="inlineStr">
        <is>
          <t/>
        </is>
      </c>
      <c r="AG590" t="inlineStr">
        <is>
          <t>Producción, distribución, comercialización, venta o entrega de bienes y servicios por medios electrónicos que se da más allá de las fronteras nacionales.</t>
        </is>
      </c>
      <c r="AH590" s="2" t="inlineStr">
        <is>
          <t>piiriülene e-kaubandus</t>
        </is>
      </c>
      <c r="AI590" s="2" t="inlineStr">
        <is>
          <t>3</t>
        </is>
      </c>
      <c r="AJ590" s="2" t="inlineStr">
        <is>
          <t/>
        </is>
      </c>
      <c r="AK590" t="inlineStr">
        <is>
          <t/>
        </is>
      </c>
      <c r="AL590" s="2" t="inlineStr">
        <is>
          <t>rajat ylittävä verkkokauppa|
rajat ylittävä sähköinen kauppa</t>
        </is>
      </c>
      <c r="AM590" s="2" t="inlineStr">
        <is>
          <t>3|
3</t>
        </is>
      </c>
      <c r="AN590" s="2" t="inlineStr">
        <is>
          <t xml:space="preserve">|
</t>
        </is>
      </c>
      <c r="AO590" t="inlineStr">
        <is>
          <t/>
        </is>
      </c>
      <c r="AP590" s="2" t="inlineStr">
        <is>
          <t>commerce électronique transfrontière|
commerce transfrontière en ligne</t>
        </is>
      </c>
      <c r="AQ590" s="2" t="inlineStr">
        <is>
          <t>3|
3</t>
        </is>
      </c>
      <c r="AR590" s="2" t="inlineStr">
        <is>
          <t xml:space="preserve">|
</t>
        </is>
      </c>
      <c r="AS590" t="inlineStr">
        <is>
          <t>achat et vente de biens et de services sur des sites web à l’étranger à l’aide d’ordinateurs ou de téléphones mobiles</t>
        </is>
      </c>
      <c r="AT590" s="2" t="inlineStr">
        <is>
          <t>ríomhthráchtáil trasteorann</t>
        </is>
      </c>
      <c r="AU590" s="2" t="inlineStr">
        <is>
          <t>3</t>
        </is>
      </c>
      <c r="AV590" s="2" t="inlineStr">
        <is>
          <t/>
        </is>
      </c>
      <c r="AW590" t="inlineStr">
        <is>
          <t/>
        </is>
      </c>
      <c r="AX590" s="2" t="inlineStr">
        <is>
          <t>prekogranična e-trgovina</t>
        </is>
      </c>
      <c r="AY590" s="2" t="inlineStr">
        <is>
          <t>3</t>
        </is>
      </c>
      <c r="AZ590" s="2" t="inlineStr">
        <is>
          <t/>
        </is>
      </c>
      <c r="BA590" t="inlineStr">
        <is>
          <t/>
        </is>
      </c>
      <c r="BB590" s="2" t="inlineStr">
        <is>
          <t>határokon átnyúló e-kereskedelem|
határokon átnyúló elektronikus kereskedelem</t>
        </is>
      </c>
      <c r="BC590" s="2" t="inlineStr">
        <is>
          <t>4|
4</t>
        </is>
      </c>
      <c r="BD590" s="2" t="inlineStr">
        <is>
          <t xml:space="preserve">|
</t>
        </is>
      </c>
      <c r="BE590" t="inlineStr">
        <is>
          <t>online bolton keresztül a nemzeti határokon túlra történő értékesítés, illetve onnan történő beszerzés</t>
        </is>
      </c>
      <c r="BF590" s="2" t="inlineStr">
        <is>
          <t>commercio elettronico transfrontaliero</t>
        </is>
      </c>
      <c r="BG590" s="2" t="inlineStr">
        <is>
          <t>3</t>
        </is>
      </c>
      <c r="BH590" s="2" t="inlineStr">
        <is>
          <t/>
        </is>
      </c>
      <c r="BI590" t="inlineStr">
        <is>
          <t>acquisto di beni e servizi attraverso i siti internet i cui venditori hanno sede in un altro Stato dell'UE</t>
        </is>
      </c>
      <c r="BJ590" s="2" t="inlineStr">
        <is>
          <t>tarpvalstybinė e. prekyba|
tarpvalstybinė elektroninė prekyba</t>
        </is>
      </c>
      <c r="BK590" s="2" t="inlineStr">
        <is>
          <t>3|
3</t>
        </is>
      </c>
      <c r="BL590" s="2" t="inlineStr">
        <is>
          <t xml:space="preserve">|
</t>
        </is>
      </c>
      <c r="BM590" t="inlineStr">
        <is>
          <t>prekių ir paslaugų pirkimas ar pardavimas internetu kitoje valstybėje</t>
        </is>
      </c>
      <c r="BN590" s="2" t="inlineStr">
        <is>
          <t>pārrobežu e-komercija</t>
        </is>
      </c>
      <c r="BO590" s="2" t="inlineStr">
        <is>
          <t>2</t>
        </is>
      </c>
      <c r="BP590" s="2" t="inlineStr">
        <is>
          <t/>
        </is>
      </c>
      <c r="BQ590" t="inlineStr">
        <is>
          <t/>
        </is>
      </c>
      <c r="BR590" s="2" t="inlineStr">
        <is>
          <t>kummerċ elettroniku transfruntier</t>
        </is>
      </c>
      <c r="BS590" s="2" t="inlineStr">
        <is>
          <t>3</t>
        </is>
      </c>
      <c r="BT590" s="2" t="inlineStr">
        <is>
          <t/>
        </is>
      </c>
      <c r="BU590" t="inlineStr">
        <is>
          <t>il-bejgħ u x-xiri ta' prodotti minn ħwienet onlajn bejn il-fruntieri nazzjonali</t>
        </is>
      </c>
      <c r="BV590" s="2" t="inlineStr">
        <is>
          <t>grensoverschrijdende e-commerce|
grensoverschrijdende e-handel</t>
        </is>
      </c>
      <c r="BW590" s="2" t="inlineStr">
        <is>
          <t>3|
3</t>
        </is>
      </c>
      <c r="BX590" s="2" t="inlineStr">
        <is>
          <t xml:space="preserve">|
</t>
        </is>
      </c>
      <c r="BY590" t="inlineStr">
        <is>
          <t>grensoverschrijdende elektronische handel via webwinkels en onlineverkoopdiensten</t>
        </is>
      </c>
      <c r="BZ590" s="2" t="inlineStr">
        <is>
          <t>transgraniczny handel elektroniczny</t>
        </is>
      </c>
      <c r="CA590" s="2" t="inlineStr">
        <is>
          <t>3</t>
        </is>
      </c>
      <c r="CB590" s="2" t="inlineStr">
        <is>
          <t/>
        </is>
      </c>
      <c r="CC590" t="inlineStr">
        <is>
          <t/>
        </is>
      </c>
      <c r="CD590" s="2" t="inlineStr">
        <is>
          <t>comércio eletrónico transfronteiriço</t>
        </is>
      </c>
      <c r="CE590" s="2" t="inlineStr">
        <is>
          <t>3</t>
        </is>
      </c>
      <c r="CF590" s="2" t="inlineStr">
        <is>
          <t/>
        </is>
      </c>
      <c r="CG590" t="inlineStr">
        <is>
          <t/>
        </is>
      </c>
      <c r="CH590" s="2" t="inlineStr">
        <is>
          <t>comerț electronic transfrontalier</t>
        </is>
      </c>
      <c r="CI590" s="2" t="inlineStr">
        <is>
          <t>3</t>
        </is>
      </c>
      <c r="CJ590" s="2" t="inlineStr">
        <is>
          <t/>
        </is>
      </c>
      <c r="CK590" t="inlineStr">
        <is>
          <t/>
        </is>
      </c>
      <c r="CL590" s="2" t="inlineStr">
        <is>
          <t>cezhraničný elektronický obchod</t>
        </is>
      </c>
      <c r="CM590" s="2" t="inlineStr">
        <is>
          <t>3</t>
        </is>
      </c>
      <c r="CN590" s="2" t="inlineStr">
        <is>
          <t/>
        </is>
      </c>
      <c r="CO590" t="inlineStr">
        <is>
          <t/>
        </is>
      </c>
      <c r="CP590" s="2" t="inlineStr">
        <is>
          <t>čezmejno e-trgovanje|
čezmejno elektronsko trgovanje</t>
        </is>
      </c>
      <c r="CQ590" s="2" t="inlineStr">
        <is>
          <t>3|
3</t>
        </is>
      </c>
      <c r="CR590" s="2" t="inlineStr">
        <is>
          <t xml:space="preserve">|
</t>
        </is>
      </c>
      <c r="CS590" t="inlineStr">
        <is>
          <t/>
        </is>
      </c>
      <c r="CT590" s="2" t="inlineStr">
        <is>
          <t>gränsöverskridande e-handel</t>
        </is>
      </c>
      <c r="CU590" s="2" t="inlineStr">
        <is>
          <t>3</t>
        </is>
      </c>
      <c r="CV590" s="2" t="inlineStr">
        <is>
          <t/>
        </is>
      </c>
      <c r="CW590" t="inlineStr">
        <is>
          <t/>
        </is>
      </c>
    </row>
    <row r="591">
      <c r="A591" s="1" t="str">
        <f>HYPERLINK("https://iate.europa.eu/entry/result/3568750/all", "3568750")</f>
        <v>3568750</v>
      </c>
      <c r="B591" t="inlineStr">
        <is>
          <t>EUROPEAN UNION;TRADE</t>
        </is>
      </c>
      <c r="C591" t="inlineStr">
        <is>
          <t>EUROPEAN UNION;TRADE|consumption|consumer</t>
        </is>
      </c>
      <c r="D591" t="inlineStr">
        <is>
          <t>yes</t>
        </is>
      </c>
      <c r="E591" t="inlineStr">
        <is>
          <t/>
        </is>
      </c>
      <c r="F591" s="2" t="inlineStr">
        <is>
          <t>Регламент за СОЗП|
Регламент (ЕО) № 2006/2004 на Европейския парламент и на Съвета от 27 октомври 2004 година за сътрудничество между националните органи, отговорни за прилагане на законодателството за защита на потребителите</t>
        </is>
      </c>
      <c r="G591" s="2" t="inlineStr">
        <is>
          <t>3|
3</t>
        </is>
      </c>
      <c r="H591" s="2" t="inlineStr">
        <is>
          <t xml:space="preserve">|
</t>
        </is>
      </c>
      <c r="I591" t="inlineStr">
        <is>
          <t/>
        </is>
      </c>
      <c r="J591" s="2" t="inlineStr">
        <is>
          <t>nařízení o spolupráci v oblasti ochrany spotřebitele|
nařízení Evropského parlamentu a rady (ES) č. 2006/2004 ze dne 27. října 2004 o spolupráci mezi vnitrostátními orgány příslušnými pro vymáhání dodržování zákonů na ochranu zájmů spotřebitele|
nařízení SOOS</t>
        </is>
      </c>
      <c r="K591" s="2" t="inlineStr">
        <is>
          <t>4|
4|
3</t>
        </is>
      </c>
      <c r="L591" s="2" t="inlineStr">
        <is>
          <t xml:space="preserve">|
|
</t>
        </is>
      </c>
      <c r="M591" t="inlineStr">
        <is>
          <t/>
        </is>
      </c>
      <c r="N591" s="2" t="inlineStr">
        <is>
          <t>CPC-forordningen|
forordningen om forbrugerbeskyttelsessamarbejde</t>
        </is>
      </c>
      <c r="O591" s="2" t="inlineStr">
        <is>
          <t>3|
4</t>
        </is>
      </c>
      <c r="P591" s="2" t="inlineStr">
        <is>
          <t xml:space="preserve">|
</t>
        </is>
      </c>
      <c r="Q591" t="inlineStr">
        <is>
          <t/>
        </is>
      </c>
      <c r="R591" s="2" t="inlineStr">
        <is>
          <t>Verordnung über die Zusammenarbeit im Verbraucherschutz|
Verordnung (EG) Nr. 2006/2004 des Europäischen Parlaments und des Rates vom 27. Oktober 2004 über die Zusammenarbeit zwischen den für die Durchsetzung der Verbraucherschutzgesetze zuständigen nationalen Behörden|
CPC-Verordnung</t>
        </is>
      </c>
      <c r="S591" s="2" t="inlineStr">
        <is>
          <t>3|
3|
3</t>
        </is>
      </c>
      <c r="T591" s="2" t="inlineStr">
        <is>
          <t xml:space="preserve">|
|
</t>
        </is>
      </c>
      <c r="U591" t="inlineStr">
        <is>
          <t/>
        </is>
      </c>
      <c r="V591" s="2" t="inlineStr">
        <is>
          <t>Κανονισμός (ΕΚ) αριθ. 2006/2004 του Ευρωπαϊκού Κοινοβουλίου και του Συμβουλίου της 27ης Οκτωβρίου 2004 σχετικά με τη συνεργασία μεταξύ των εθνικών αρχών που είναι αρμόδιες για την επιβολή της νομοθεσίας για την προστασία των καταναλωτών|
κανονισμός ΣΠΚ|
κανονισμός για τη συνεργασία όσον αφορά την προστασία των καταναλωτών</t>
        </is>
      </c>
      <c r="W591" s="2" t="inlineStr">
        <is>
          <t>3|
3|
3</t>
        </is>
      </c>
      <c r="X591" s="2" t="inlineStr">
        <is>
          <t xml:space="preserve">|
|
</t>
        </is>
      </c>
      <c r="Y591" t="inlineStr">
        <is>
          <t/>
        </is>
      </c>
      <c r="Z591" s="2" t="inlineStr">
        <is>
          <t>Consumer Protection Cooperation Regulation|
CPC Regulation|
Regulation (EC) No 2006/2004 of the European Parliament and of the Council of 27 October 2004 on cooperation between national authorities responsible for the enforcement of consumer protection laws|
Regulation on consumer protection cooperation</t>
        </is>
      </c>
      <c r="AA591" s="2" t="inlineStr">
        <is>
          <t>3|
3|
3|
3</t>
        </is>
      </c>
      <c r="AB591" s="2" t="inlineStr">
        <is>
          <t xml:space="preserve">|
|
|
</t>
        </is>
      </c>
      <c r="AC591" t="inlineStr">
        <is>
          <t/>
        </is>
      </c>
      <c r="AD591" s="2" t="inlineStr">
        <is>
          <t>Reglamento sobre la cooperación en materia de protección de los consumidores|
Reglamento CPC|
Reglamento (CE) n.º 2006/2004 del Parlamento Europeo y del consejo, de 27 de octubre de 2004, sobre la cooperación entre las autoridades nacionales encargadas de la aplicación de la legislación de protección de los consumidores</t>
        </is>
      </c>
      <c r="AE591" s="2" t="inlineStr">
        <is>
          <t>3|
3|
3</t>
        </is>
      </c>
      <c r="AF591" s="2" t="inlineStr">
        <is>
          <t xml:space="preserve">|
|
</t>
        </is>
      </c>
      <c r="AG591" t="inlineStr">
        <is>
          <t>Reglamento que vela por el buen funcionamiento de los mercados minoristas en toda la UE.</t>
        </is>
      </c>
      <c r="AH591" s="2" t="inlineStr">
        <is>
          <t>Euroopa Parlamendi ja nõukogu 27. oktoobri 2004. aasta määrus (EÜ) nr 2006/2004 tarbijakaitseseaduse jõustamise eest vastutavate siseriiklike asutuste vahelise koostöö kohta (tarbijakaitsealase koostöö määrus)|
tarbijakaitsealase koostöö määrus</t>
        </is>
      </c>
      <c r="AI591" s="2" t="inlineStr">
        <is>
          <t>3|
3</t>
        </is>
      </c>
      <c r="AJ591" s="2" t="inlineStr">
        <is>
          <t xml:space="preserve">|
</t>
        </is>
      </c>
      <c r="AK591" t="inlineStr">
        <is>
          <t/>
        </is>
      </c>
      <c r="AL591" s="2" t="inlineStr">
        <is>
          <t>asetus kuluttajansuojaa koskevasta yhteistyöstä|
asetus (EY) N:o 2006/2004 kuluttajansuojalainsäädännön täytäntöönpanosta vastaavien kansallisten viranomaisten yhteistyöstä</t>
        </is>
      </c>
      <c r="AM591" s="2" t="inlineStr">
        <is>
          <t>3|
3</t>
        </is>
      </c>
      <c r="AN591" s="2" t="inlineStr">
        <is>
          <t xml:space="preserve">|
</t>
        </is>
      </c>
      <c r="AO591" t="inlineStr">
        <is>
          <t/>
        </is>
      </c>
      <c r="AP591" s="2" t="inlineStr">
        <is>
          <t>règlement CPC|
règlement relatif à la coopération en matière de protection des consommateurs|
Règlement (CE) n° 2006/2004 du Parlement européen et du Conseil du 27 octobre 2004 relatif à la coopération entre les autorités nationales chargées de veiller à l'application de la législation en matière de protection des consommateurs</t>
        </is>
      </c>
      <c r="AQ591" s="2" t="inlineStr">
        <is>
          <t>3|
3|
3</t>
        </is>
      </c>
      <c r="AR591" s="2" t="inlineStr">
        <is>
          <t xml:space="preserve">|
|
</t>
        </is>
      </c>
      <c r="AS591" t="inlineStr">
        <is>
          <t/>
        </is>
      </c>
      <c r="AT591" s="2" t="inlineStr">
        <is>
          <t>Rialachán (CE) Uimh. 2006/2004 ó Pharlaimint na hEorpa agus ón gComhairle an 27 Deireadh Fómhair 2004 maidir le comhar idir údaráis náisiúnta atá freagrach as dlíthe um chosaint tomhaltóirí a fhorfheidhmiú|
an Rialachán maidir le comhar ar mhaithe le cosaint tomhaltóirí</t>
        </is>
      </c>
      <c r="AU591" s="2" t="inlineStr">
        <is>
          <t>3|
3</t>
        </is>
      </c>
      <c r="AV591" s="2" t="inlineStr">
        <is>
          <t xml:space="preserve">|
</t>
        </is>
      </c>
      <c r="AW591" t="inlineStr">
        <is>
          <t/>
        </is>
      </c>
      <c r="AX591" s="2" t="inlineStr">
        <is>
          <t>Uredba o CPC-u|
Uredba (EZ) br. 2006/2004 Europskog parlamenta i Vijeća od 27. listopada 2004. o suradnji između nacionalnih tijela odgovornih za provedbu zakona o zaštiti potrošača|
Uredba o suradnji u zaštiti potrošača</t>
        </is>
      </c>
      <c r="AY591" s="2" t="inlineStr">
        <is>
          <t>3|
3|
3</t>
        </is>
      </c>
      <c r="AZ591" s="2" t="inlineStr">
        <is>
          <t xml:space="preserve">|
|
</t>
        </is>
      </c>
      <c r="BA591" t="inlineStr">
        <is>
          <t/>
        </is>
      </c>
      <c r="BB591" s="2" t="inlineStr">
        <is>
          <t>a fogyasztóvédelmi együttműködésről szóló rendelet|
Rendelet a fogyasztóvédelmi együttműködésről|
Az Európai Parlament és a Tanács 2006/2004/EK rendelete a fogyasztóvédelmi jogszabályok alkalmazásáért felelős nemzeti hatóságok közötti együttműködésről</t>
        </is>
      </c>
      <c r="BC591" s="2" t="inlineStr">
        <is>
          <t>4|
4|
4</t>
        </is>
      </c>
      <c r="BD591" s="2" t="inlineStr">
        <is>
          <t xml:space="preserve">|
|
</t>
        </is>
      </c>
      <c r="BE591" t="inlineStr">
        <is>
          <t/>
        </is>
      </c>
      <c r="BF591" s="2" t="inlineStr">
        <is>
          <t>regolamento CPC|
regolamento sulla cooperazione per la tutela dei consumatori</t>
        </is>
      </c>
      <c r="BG591" s="2" t="inlineStr">
        <is>
          <t>3|
3</t>
        </is>
      </c>
      <c r="BH591" s="2" t="inlineStr">
        <is>
          <t xml:space="preserve">|
</t>
        </is>
      </c>
      <c r="BI591" t="inlineStr">
        <is>
          <t>regolamento che favorisce la cooperazione fra le autorità nazionali responsabili dell'esecuzione della normativa che tutela i consumatori</t>
        </is>
      </c>
      <c r="BJ591" s="2" t="inlineStr">
        <is>
          <t>2004 m. spalio 27 d. Europos Parlamento ir Tarybos reglamentas (EB) Nr. 2006/2004 dėl nacionalinių institucijų, atsakingų už vartotojų apsaugos teisės aktų vykdymą, bendradarbiavimo|
BVAS reglamentas|
Reglamentas dėl bendradarbiavimo vartotojų apsaugos srityje</t>
        </is>
      </c>
      <c r="BK591" s="2" t="inlineStr">
        <is>
          <t>4|
3|
4</t>
        </is>
      </c>
      <c r="BL591" s="2" t="inlineStr">
        <is>
          <t xml:space="preserve">|
|
</t>
        </is>
      </c>
      <c r="BM591" t="inlineStr">
        <is>
          <t/>
        </is>
      </c>
      <c r="BN591" s="2" t="inlineStr">
        <is>
          <t>Regula par sadarbību patērētāju tiesību aizsardzības jomā</t>
        </is>
      </c>
      <c r="BO591" s="2" t="inlineStr">
        <is>
          <t>3</t>
        </is>
      </c>
      <c r="BP591" s="2" t="inlineStr">
        <is>
          <t/>
        </is>
      </c>
      <c r="BQ591" t="inlineStr">
        <is>
          <t/>
        </is>
      </c>
      <c r="BR591" s="2" t="inlineStr">
        <is>
          <t>Regolament (KE) Nru 2006/2004 tal-Parlament Ewropew u tal-Kunsill tas-27 ta’ Ottubru 2004 dwar il-kooperazzjoni bejn l-awtoritajiet nazzjonali responsabbli għall-infurzar tal-liġijiet tal-protezzjoni tal-konsumaturi|
Regolament dwar kooperazzjoni fil-protezzjoni tal-konsumaturi|
Regolament CPC</t>
        </is>
      </c>
      <c r="BS591" s="2" t="inlineStr">
        <is>
          <t>3|
3|
3</t>
        </is>
      </c>
      <c r="BT591" s="2" t="inlineStr">
        <is>
          <t xml:space="preserve">|
|
</t>
        </is>
      </c>
      <c r="BU591" t="inlineStr">
        <is>
          <t>regolament li jistabbilixxi network ta' awtoritajiet responsabbli għall-monitoraġġ tal-applikazzjoni tal-leġiżlazzjoni dwar il-protezzjoni tal-konsumaturi</t>
        </is>
      </c>
      <c r="BV591" s="2" t="inlineStr">
        <is>
          <t>SCB-verordening|
Verordening (EU) 2017/2394 van het Europees Parlement en de Raad van 12 december 2017 betreffende samenwerking tussen de nationale autoriteiten die verantwoordelijk zijn voor handhaving van de wetgeving inzake consumentenbescherming en tot intrekking van Verordening (EG) nr. 2006/2004|
Verordening betreffende samenwerking met betrekking tot consumentenbescherming</t>
        </is>
      </c>
      <c r="BW591" s="2" t="inlineStr">
        <is>
          <t>3|
3|
3</t>
        </is>
      </c>
      <c r="BX591" s="2" t="inlineStr">
        <is>
          <t xml:space="preserve">|
|
</t>
        </is>
      </c>
      <c r="BY591" t="inlineStr">
        <is>
          <t>EU-wetgeving bedoeld om het soepel functioneren van de interne markt te waarborgen en de economische consumentenbelangen beter te beschermen</t>
        </is>
      </c>
      <c r="BZ591" s="2" t="inlineStr">
        <is>
          <t>rozporządzenie w sprawie współpracy w dziedzinie ochrony konsumentów</t>
        </is>
      </c>
      <c r="CA591" s="2" t="inlineStr">
        <is>
          <t>3</t>
        </is>
      </c>
      <c r="CB591" s="2" t="inlineStr">
        <is>
          <t/>
        </is>
      </c>
      <c r="CC591" t="inlineStr">
        <is>
          <t/>
        </is>
      </c>
      <c r="CD591" s="2" t="inlineStr">
        <is>
          <t>Regulamento (CE) n.° 2006/2004 do Parlamento Europeu e do Conselho, de 27 de outubro de 2004, relativo à cooperação entre as autoridades nacionais responsáveis pela aplicação da legislação de defesa do consumidor|
Regulamento CDC|
Regulamento relativo à cooperação no domínio da defesa do consumidor</t>
        </is>
      </c>
      <c r="CE591" s="2" t="inlineStr">
        <is>
          <t>3|
3|
3</t>
        </is>
      </c>
      <c r="CF591" s="2" t="inlineStr">
        <is>
          <t xml:space="preserve">|
|
</t>
        </is>
      </c>
      <c r="CG591" t="inlineStr">
        <is>
          <t>Regulamento que estabelece as regras e condições aplicáveis à cooperação entre as autoridades nacionais e a Comissão no âmbito da rede de cooperação no domínio da defesa do consumidor tendo em vista garantir o cumprimento das regras que defendem os interesses económicos dos consumidores e resolver casos de infrações transfronteiriças destas regras.</t>
        </is>
      </c>
      <c r="CH591" s="2" t="inlineStr">
        <is>
          <t>Regulamentul (CE) nr. 2006/2004 al Parlamentului European și al Consiliului din 27 octombrie 2004 privind cooperarea dintre autoritățile naționale însărcinate să asigure aplicarea legislației în materie de protecție a consumatorului|
Regulamentul CPC|
Regulamentul privind cooperarea în materie de protecție a consumatorului</t>
        </is>
      </c>
      <c r="CI591" s="2" t="inlineStr">
        <is>
          <t>3|
3|
3</t>
        </is>
      </c>
      <c r="CJ591" s="2" t="inlineStr">
        <is>
          <t xml:space="preserve">|
|
</t>
        </is>
      </c>
      <c r="CK591" t="inlineStr">
        <is>
          <t/>
        </is>
      </c>
      <c r="CL591" s="2" t="inlineStr">
        <is>
          <t>nariadenie o spolupráci v oblasti ochrany spotrebiteľa|
nariadenie CPC|
nariadenie Európskeho parlamentu a Rady (ES) č. 2006/2004 z 27. októbra 2004 o spolupráci medzi národnými orgánmi zodpovednými za vynucovanie právnych predpisov na ochranu spotrebiteľa</t>
        </is>
      </c>
      <c r="CM591" s="2" t="inlineStr">
        <is>
          <t>3|
3|
3</t>
        </is>
      </c>
      <c r="CN591" s="2" t="inlineStr">
        <is>
          <t xml:space="preserve">|
|
</t>
        </is>
      </c>
      <c r="CO591" t="inlineStr">
        <is>
          <t/>
        </is>
      </c>
      <c r="CP591" s="2" t="inlineStr">
        <is>
          <t>Uredba (ES) št. 2006/2004 Evropskega parlamenta in Sveta z dne 27. oktobra 2004o sodelovanju med nacionalnimi organi, odgovornimi za izvrševanje zakonodaje o varstvu potrošnikov|
Uredba o sodelovanju na področju varstva potrošnikov</t>
        </is>
      </c>
      <c r="CQ591" s="2" t="inlineStr">
        <is>
          <t>3|
3</t>
        </is>
      </c>
      <c r="CR591" s="2" t="inlineStr">
        <is>
          <t xml:space="preserve">|
</t>
        </is>
      </c>
      <c r="CS591" t="inlineStr">
        <is>
          <t/>
        </is>
      </c>
      <c r="CT591" s="2" t="inlineStr">
        <is>
          <t>förordning om konsumentskyddssamarbete</t>
        </is>
      </c>
      <c r="CU591" s="2" t="inlineStr">
        <is>
          <t>2</t>
        </is>
      </c>
      <c r="CV591" s="2" t="inlineStr">
        <is>
          <t/>
        </is>
      </c>
      <c r="CW591" t="inlineStr">
        <is>
          <t/>
        </is>
      </c>
    </row>
    <row r="592">
      <c r="A592" s="1" t="str">
        <f>HYPERLINK("https://iate.europa.eu/entry/result/3572739/all", "3572739")</f>
        <v>3572739</v>
      </c>
      <c r="B592" t="inlineStr">
        <is>
          <t>EUROPEAN UNION;EDUCATION AND COMMUNICATIONS</t>
        </is>
      </c>
      <c r="C592" t="inlineStr">
        <is>
          <t>EUROPEAN UNION|European construction|deepening of the European Union;EDUCATION AND COMMUNICATIONS|information technology and data processing</t>
        </is>
      </c>
      <c r="D592" t="inlineStr">
        <is>
          <t>yes</t>
        </is>
      </c>
      <c r="E592" t="inlineStr">
        <is>
          <t/>
        </is>
      </c>
      <c r="F592" s="2" t="inlineStr">
        <is>
          <t>Система за взаимно свързване на бизнес регистрите</t>
        </is>
      </c>
      <c r="G592" s="2" t="inlineStr">
        <is>
          <t>3</t>
        </is>
      </c>
      <c r="H592" s="2" t="inlineStr">
        <is>
          <t/>
        </is>
      </c>
      <c r="I592" t="inlineStr">
        <is>
          <t>платформа, която предоставя свързаност между централните, търговските и дружествените регистри на държавите - членки на ЕС</t>
        </is>
      </c>
      <c r="J592" s="2" t="inlineStr">
        <is>
          <t>BRIS|
systém propojení obchodních rejstříků</t>
        </is>
      </c>
      <c r="K592" s="2" t="inlineStr">
        <is>
          <t>3|
3</t>
        </is>
      </c>
      <c r="L592" s="2" t="inlineStr">
        <is>
          <t xml:space="preserve">|
</t>
        </is>
      </c>
      <c r="M592" t="inlineStr">
        <is>
          <t>platforma propojující obchodní rejstříky členských států EU</t>
        </is>
      </c>
      <c r="N592" s="2" t="inlineStr">
        <is>
          <t>registersammenkoblingssystemet|
systemet til sammenkobling af selskabsregistre|
BRIS</t>
        </is>
      </c>
      <c r="O592" s="2" t="inlineStr">
        <is>
          <t>3|
3|
3</t>
        </is>
      </c>
      <c r="P592" s="2" t="inlineStr">
        <is>
          <t xml:space="preserve">|
|
</t>
        </is>
      </c>
      <c r="Q592" t="inlineStr">
        <is>
          <t/>
        </is>
      </c>
      <c r="R592" s="2" t="inlineStr">
        <is>
          <t>System zur Verknüpfung von Unternehmensregistern|
BRIS</t>
        </is>
      </c>
      <c r="S592" s="2" t="inlineStr">
        <is>
          <t>3|
3</t>
        </is>
      </c>
      <c r="T592" s="2" t="inlineStr">
        <is>
          <t xml:space="preserve">|
</t>
        </is>
      </c>
      <c r="U592" t="inlineStr">
        <is>
          <t/>
        </is>
      </c>
      <c r="V592" s="2" t="inlineStr">
        <is>
          <t>σύστημα διασύνδεσης των μητρώων επιχειρήσεων (BRIS-ΣΔΙΜΗΕ)|
BRIS-ΣΔΙΜΗΕ</t>
        </is>
      </c>
      <c r="W592" s="2" t="inlineStr">
        <is>
          <t>3|
3</t>
        </is>
      </c>
      <c r="X592" s="2" t="inlineStr">
        <is>
          <t xml:space="preserve">|
</t>
        </is>
      </c>
      <c r="Y592" t="inlineStr">
        <is>
          <t>ηλεκτρονική πλατφόρμα που θα εξασφαλίζει, σε επίπεδο ΕΕ, την πρόσβαση σε πληροφορίες σχετικά με εταιρείες που είναι καταχωρισμένες στα κράτη μέλη, καθώς και την ανταλλαγή πληροφοριών μεταξύ των διαφόρων μητρώων επιχειρήσεων</t>
        </is>
      </c>
      <c r="Z592" s="2" t="inlineStr">
        <is>
          <t>BRIS|
Business Registers Interconnection System</t>
        </is>
      </c>
      <c r="AA592" s="2" t="inlineStr">
        <is>
          <t>3|
3</t>
        </is>
      </c>
      <c r="AB592" s="2" t="inlineStr">
        <is>
          <t xml:space="preserve">|
</t>
        </is>
      </c>
      <c r="AC592" t="inlineStr">
        <is>
          <t>platform interconnecting the business registers of EU Member States</t>
        </is>
      </c>
      <c r="AD592" s="2" t="inlineStr">
        <is>
          <t>BRIS|
sistema de interconexión de los registros empresariales</t>
        </is>
      </c>
      <c r="AE592" s="2" t="inlineStr">
        <is>
          <t>3|
3</t>
        </is>
      </c>
      <c r="AF592" s="2" t="inlineStr">
        <is>
          <t xml:space="preserve">|
</t>
        </is>
      </c>
      <c r="AG592" t="inlineStr">
        <is>
          <t>Plataforma de interconexión de los registros empresariales de los Estados miembros de la UE.</t>
        </is>
      </c>
      <c r="AH592" s="2" t="inlineStr">
        <is>
          <t>ühendamissüsteem|
ettevõtlusregistrite omavahelise ühendamise süsteem</t>
        </is>
      </c>
      <c r="AI592" s="2" t="inlineStr">
        <is>
          <t>3|
3</t>
        </is>
      </c>
      <c r="AJ592" s="2" t="inlineStr">
        <is>
          <t xml:space="preserve">|
</t>
        </is>
      </c>
      <c r="AK592" t="inlineStr">
        <is>
          <t/>
        </is>
      </c>
      <c r="AL592" s="2" t="inlineStr">
        <is>
          <t>kaupparekistereiden yhteenliittämisjärjestelmä|
BRIS</t>
        </is>
      </c>
      <c r="AM592" s="2" t="inlineStr">
        <is>
          <t>3|
3</t>
        </is>
      </c>
      <c r="AN592" s="2" t="inlineStr">
        <is>
          <t xml:space="preserve">|
</t>
        </is>
      </c>
      <c r="AO592" t="inlineStr">
        <is>
          <t>keskusjärjestelmä, joka liittää yhteen EU:n jäsenvaltioiden kaupparekisterit</t>
        </is>
      </c>
      <c r="AP592" s="2" t="inlineStr">
        <is>
          <t>BRIS|
système d’interconnexion des registres du commerce</t>
        </is>
      </c>
      <c r="AQ592" s="2" t="inlineStr">
        <is>
          <t>3|
3</t>
        </is>
      </c>
      <c r="AR592" s="2" t="inlineStr">
        <is>
          <t xml:space="preserve">|
</t>
        </is>
      </c>
      <c r="AS592" t="inlineStr">
        <is>
          <t>plate-forme d'interconnexion des registres du commerce des États membres de l'Union européenne</t>
        </is>
      </c>
      <c r="AT592" s="2" t="inlineStr">
        <is>
          <t>Córas Idirnasctha na gClár Gnó|
BRIS</t>
        </is>
      </c>
      <c r="AU592" s="2" t="inlineStr">
        <is>
          <t>3|
3</t>
        </is>
      </c>
      <c r="AV592" s="2" t="inlineStr">
        <is>
          <t xml:space="preserve">|
</t>
        </is>
      </c>
      <c r="AW592" t="inlineStr">
        <is>
          <t/>
        </is>
      </c>
      <c r="AX592" s="2" t="inlineStr">
        <is>
          <t>sustav povezivanja poslovnih registara|
BRIS</t>
        </is>
      </c>
      <c r="AY592" s="2" t="inlineStr">
        <is>
          <t>3|
3</t>
        </is>
      </c>
      <c r="AZ592" s="2" t="inlineStr">
        <is>
          <t xml:space="preserve">|
</t>
        </is>
      </c>
      <c r="BA592" t="inlineStr">
        <is>
          <t/>
        </is>
      </c>
      <c r="BB592" s="2" t="inlineStr">
        <is>
          <t>az üzleti nyilvántartások összekapcsolására szolgáló rendszer|
BRIS</t>
        </is>
      </c>
      <c r="BC592" s="2" t="inlineStr">
        <is>
          <t>3|
3</t>
        </is>
      </c>
      <c r="BD592" s="2" t="inlineStr">
        <is>
          <t xml:space="preserve">|
</t>
        </is>
      </c>
      <c r="BE592" t="inlineStr">
        <is>
          <t>a tagállamok központi és kereskedelmi nyilvántartásait és cégjegyzékeit összekötő platform</t>
        </is>
      </c>
      <c r="BF592" s="2" t="inlineStr">
        <is>
          <t>sistema di interconnessione dei registri delle imprese|
BRIS</t>
        </is>
      </c>
      <c r="BG592" s="2" t="inlineStr">
        <is>
          <t>3|
3</t>
        </is>
      </c>
      <c r="BH592" s="2" t="inlineStr">
        <is>
          <t xml:space="preserve">|
</t>
        </is>
      </c>
      <c r="BI592" t="inlineStr">
        <is>
          <t>struttura informatica che comprende i registri degli Stati membri, una piattaforma e un portale e all'interno della quale è assicurata l'interoperabilità dei registri</t>
        </is>
      </c>
      <c r="BJ592" s="2" t="inlineStr">
        <is>
          <t>BRIS|
Verslo registrų sąveikos sistema</t>
        </is>
      </c>
      <c r="BK592" s="2" t="inlineStr">
        <is>
          <t>3|
3</t>
        </is>
      </c>
      <c r="BL592" s="2" t="inlineStr">
        <is>
          <t xml:space="preserve">|
</t>
        </is>
      </c>
      <c r="BM592" t="inlineStr">
        <is>
          <t>visų ES šalių verslo registrus susiejanti platforma</t>
        </is>
      </c>
      <c r="BN592" s="2" t="inlineStr">
        <is>
          <t>Uzņēmējdarbības reģistru savstarpējās savienojamības sistēma|
&lt;i&gt;BRIS&lt;/i&gt;</t>
        </is>
      </c>
      <c r="BO592" s="2" t="inlineStr">
        <is>
          <t>3|
3</t>
        </is>
      </c>
      <c r="BP592" s="2" t="inlineStr">
        <is>
          <t xml:space="preserve">|
</t>
        </is>
      </c>
      <c r="BQ592" t="inlineStr">
        <is>
          <t>sistēma, kas ES līmenī nodrošinās piekļuvi informācijai par uzņēmumiem, kas reģistrēti dalībvalstīs</t>
        </is>
      </c>
      <c r="BR592" s="2" t="inlineStr">
        <is>
          <t>Sistema ta’ Interkonnessjoni tar-Reġistri Kummerċjali|
BRIS</t>
        </is>
      </c>
      <c r="BS592" s="2" t="inlineStr">
        <is>
          <t>3|
3</t>
        </is>
      </c>
      <c r="BT592" s="2" t="inlineStr">
        <is>
          <t xml:space="preserve">|
</t>
        </is>
      </c>
      <c r="BU592" t="inlineStr">
        <is>
          <t>pjattaforma ta' interkonnessjoni tar-reġistri kummerċjali tal-Istati Membri tal-UE</t>
        </is>
      </c>
      <c r="BV592" s="2" t="inlineStr">
        <is>
          <t>systeem van gekoppelde registers|
BRIS</t>
        </is>
      </c>
      <c r="BW592" s="2" t="inlineStr">
        <is>
          <t>3|
3</t>
        </is>
      </c>
      <c r="BX592" s="2" t="inlineStr">
        <is>
          <t xml:space="preserve">|
</t>
        </is>
      </c>
      <c r="BY592" t="inlineStr">
        <is>
          <t>platform dat de centrale, handels- en vennootschapsregisters van EU-lidstaten onderling koppelt</t>
        </is>
      </c>
      <c r="BZ592" s="2" t="inlineStr">
        <is>
          <t>BRIS|
system integracji rejestrów przedsiębiorstw</t>
        </is>
      </c>
      <c r="CA592" s="2" t="inlineStr">
        <is>
          <t>3|
3</t>
        </is>
      </c>
      <c r="CB592" s="2" t="inlineStr">
        <is>
          <t xml:space="preserve">|
</t>
        </is>
      </c>
      <c r="CC592" t="inlineStr">
        <is>
          <t/>
        </is>
      </c>
      <c r="CD592" s="2" t="inlineStr">
        <is>
          <t>BRIS|
Sistema de Interconexão dos Registos das Empresas</t>
        </is>
      </c>
      <c r="CE592" s="2" t="inlineStr">
        <is>
          <t>3|
3</t>
        </is>
      </c>
      <c r="CF592" s="2" t="inlineStr">
        <is>
          <t xml:space="preserve">|
</t>
        </is>
      </c>
      <c r="CG592" t="inlineStr">
        <is>
          <t>Plataforma eletrónica de distribuição de informação contida em cada um dos registos dos Estados-Membros aos registos competentes dos outros Estados-Membros, num formato de mensagem normalizado e na versão linguística pertinente.</t>
        </is>
      </c>
      <c r="CH592" s="2" t="inlineStr">
        <is>
          <t>sistem de interconectare a registrelor comerțului|
BRIS</t>
        </is>
      </c>
      <c r="CI592" s="2" t="inlineStr">
        <is>
          <t>3|
3</t>
        </is>
      </c>
      <c r="CJ592" s="2" t="inlineStr">
        <is>
          <t xml:space="preserve">|
</t>
        </is>
      </c>
      <c r="CK592" t="inlineStr">
        <is>
          <t>platformă care interconectează registrele comerțului din statele membre ale UE</t>
        </is>
      </c>
      <c r="CL592" s="2" t="inlineStr">
        <is>
          <t>systém prepojenia obchodných registrov|
BRIS</t>
        </is>
      </c>
      <c r="CM592" s="2" t="inlineStr">
        <is>
          <t>3|
3</t>
        </is>
      </c>
      <c r="CN592" s="2" t="inlineStr">
        <is>
          <t xml:space="preserve">|
</t>
        </is>
      </c>
      <c r="CO592" t="inlineStr">
        <is>
          <t>platforma umožňujúca prepojenie obchodných registrov členských štátov EÚ</t>
        </is>
      </c>
      <c r="CP592" s="2" t="inlineStr">
        <is>
          <t>BRIS|
sistem povezovanja poslovnih registrov</t>
        </is>
      </c>
      <c r="CQ592" s="2" t="inlineStr">
        <is>
          <t>3|
3</t>
        </is>
      </c>
      <c r="CR592" s="2" t="inlineStr">
        <is>
          <t xml:space="preserve">|
</t>
        </is>
      </c>
      <c r="CS592" t="inlineStr">
        <is>
          <t/>
        </is>
      </c>
      <c r="CT592" s="2" t="inlineStr">
        <is>
          <t>företagsregistrens sammankopplingssystem</t>
        </is>
      </c>
      <c r="CU592" s="2" t="inlineStr">
        <is>
          <t>2</t>
        </is>
      </c>
      <c r="CV592" s="2" t="inlineStr">
        <is>
          <t/>
        </is>
      </c>
      <c r="CW592" t="inlineStr">
        <is>
          <t>system för sammankoppling av EU-ländernas företagsregister</t>
        </is>
      </c>
    </row>
    <row r="593">
      <c r="A593" s="1" t="str">
        <f>HYPERLINK("https://iate.europa.eu/entry/result/3546881/all", "3546881")</f>
        <v>3546881</v>
      </c>
      <c r="B593" t="inlineStr">
        <is>
          <t>EDUCATION AND COMMUNICATIONS</t>
        </is>
      </c>
      <c r="C593" t="inlineStr">
        <is>
          <t>EDUCATION AND COMMUNICATIONS|communications|communications systems;EDUCATION AND COMMUNICATIONS|information technology and data processing</t>
        </is>
      </c>
      <c r="D593" t="inlineStr">
        <is>
          <t>yes</t>
        </is>
      </c>
      <c r="E593" t="inlineStr">
        <is>
          <t/>
        </is>
      </c>
      <c r="F593" s="2" t="inlineStr">
        <is>
          <t>услуга за електронна препоръчана поща</t>
        </is>
      </c>
      <c r="G593" s="2" t="inlineStr">
        <is>
          <t>3</t>
        </is>
      </c>
      <c r="H593" s="2" t="inlineStr">
        <is>
          <t/>
        </is>
      </c>
      <c r="I593" t="inlineStr">
        <is>
          <t>услуга, която позволява предаването на данни между трети страни по електронен път, предоставя доказателство във връзка с обработката на предаваните данни, включително доказателство за изпращането и получаването на данните, и защитава предаваните данни срещу риск от загуба, кражба, повреда или непозволени изменения</t>
        </is>
      </c>
      <c r="J593" s="2" t="inlineStr">
        <is>
          <t>služba elektronického doporučeného doručování</t>
        </is>
      </c>
      <c r="K593" s="2" t="inlineStr">
        <is>
          <t>3</t>
        </is>
      </c>
      <c r="L593" s="2" t="inlineStr">
        <is>
          <t/>
        </is>
      </c>
      <c r="M593" t="inlineStr">
        <is>
          <t>služba, která umožňuje přenášet data mezi třetími osobami elektronickými prostředky a poskytuje důkazy týkající se nakládání s přenášenými daty, včetně dokladu o odeslání a přijetí dat, a která chrání přenášená data před rizikem ztráty, odcizení, poškození nebo neoprávněných změn</t>
        </is>
      </c>
      <c r="N593" s="2" t="inlineStr">
        <is>
          <t>elektronisk leveringstjeneste</t>
        </is>
      </c>
      <c r="O593" s="2" t="inlineStr">
        <is>
          <t>3</t>
        </is>
      </c>
      <c r="P593" s="2" t="inlineStr">
        <is>
          <t/>
        </is>
      </c>
      <c r="Q593" t="inlineStr">
        <is>
          <t>tjeneste, der gør det muligt at sende data ad elektronisk vej og dokumenterer behandlingen af de sendte data, herunder leverer bevis for afsendelse og modtagelse af dataene, og som beskytter de sendte data mod tab, tyveri, beskadigelse og uautoriseret ændring</t>
        </is>
      </c>
      <c r="R593" s="2" t="inlineStr">
        <is>
          <t>Dienst für die Zustellung elektronischer Einschreiben</t>
        </is>
      </c>
      <c r="S593" s="2" t="inlineStr">
        <is>
          <t>3</t>
        </is>
      </c>
      <c r="T593" s="2" t="inlineStr">
        <is>
          <t/>
        </is>
      </c>
      <c r="U593" t="inlineStr">
        <is>
          <t>Dienst, der die Übermittlung von Daten mit elektronischen Mitteln ermöglicht und einen Nachweis der Handhabung der übermittelten Daten erbringt, darunter den Nachweis der Absendung und des Empfangs der Daten, und der die übertragenen Daten vor Verlust, Diebstahl, Beschädigung oder unbefugter Veränderung schützt</t>
        </is>
      </c>
      <c r="V593" s="2" t="inlineStr">
        <is>
          <t>ηλεκτρονική υπηρεσία συστημένης παράδοσης</t>
        </is>
      </c>
      <c r="W593" s="2" t="inlineStr">
        <is>
          <t>3</t>
        </is>
      </c>
      <c r="X593" s="2" t="inlineStr">
        <is>
          <t/>
        </is>
      </c>
      <c r="Y593" t="inlineStr">
        <is>
          <t>υπηρεσία η οποία καθιστά δυνατή τη διαβίβαση δεδομένων μεταξύ τρίτων μερών με ηλεκτρονικά μέσα και παρέχει τεκμήρια σχετικά με τον χειρισμό των διαβιβαζόμενων δεδομένων, περιλαμβανομένης απόδειξης της αποστολής και της παραλαβής των δεδομένων, και η οποία προστατεύει τα διαβιβαζόμενα δεδομένα από τον κίνδυνο απώλειας, κλοπής, βλάβης ή τροποποίησης τους χωρίς άδεια</t>
        </is>
      </c>
      <c r="Z593" s="2" t="inlineStr">
        <is>
          <t>electronic registered delivery service</t>
        </is>
      </c>
      <c r="AA593" s="2" t="inlineStr">
        <is>
          <t>3</t>
        </is>
      </c>
      <c r="AB593" s="2" t="inlineStr">
        <is>
          <t/>
        </is>
      </c>
      <c r="AC593" t="inlineStr">
        <is>
          <t>service that makes it possible to transmit data between third parties by electronic means and provides evidence relating to the handling of the transmitted data, including proof of sending and receiving the data, and that protects transmitted data against the risk of loss, theft, damage or any unauthorised alterations</t>
        </is>
      </c>
      <c r="AD593" s="2" t="inlineStr">
        <is>
          <t>servicio de entrega electrónica</t>
        </is>
      </c>
      <c r="AE593" s="2" t="inlineStr">
        <is>
          <t>3</t>
        </is>
      </c>
      <c r="AF593" s="2" t="inlineStr">
        <is>
          <t/>
        </is>
      </c>
      <c r="AG593" t="inlineStr">
        <is>
          <t>Servicio que permite transmitir datos por medios electrónicos y aporta pruebas relacionadas con la gestión de los datos transmitidos, incluida la prueba del envío o la recepción de los datos, y que protege los datos transmitidos frente a los riesgos de pérdida, robo, deterioro o alteración no autorizada.</t>
        </is>
      </c>
      <c r="AH593" s="2" t="inlineStr">
        <is>
          <t>e-andmevahetusteenus</t>
        </is>
      </c>
      <c r="AI593" s="2" t="inlineStr">
        <is>
          <t>3</t>
        </is>
      </c>
      <c r="AJ593" s="2" t="inlineStr">
        <is>
          <t/>
        </is>
      </c>
      <c r="AK593" t="inlineStr">
        <is>
          <t>teenus, mis võimaldab edastada andmeid elektrooniliselt, tõendab edastatud andmete käitamist, sealhulgas andmete saatmist või kättesaamist, ja kaitseb edastatud andmeid kadumise, varastamise, kahjustamise või lubamatu muutmise eest</t>
        </is>
      </c>
      <c r="AL593" s="2" t="inlineStr">
        <is>
          <t>sähköinen rekisteröity jakelupalvelu</t>
        </is>
      </c>
      <c r="AM593" s="2" t="inlineStr">
        <is>
          <t>3</t>
        </is>
      </c>
      <c r="AN593" s="2" t="inlineStr">
        <is>
          <t/>
        </is>
      </c>
      <c r="AO593" t="inlineStr">
        <is>
          <t>palvelu, jonka avulla tietoa voidaan siirtää sähköisesti kolmansien osapuolten välillä ja joka antaa siirretyn tiedon käsittelyyn liittyviä todisteita, muun muassa vahvistuksen tietojen lähettämisestä ja vastaanottamisesta, ja joka suojaa siirretyt tiedot häviämisen, varkauden, vaurioitumisen tai luvattomien muutosten riskiltä</t>
        </is>
      </c>
      <c r="AP593" s="2" t="inlineStr">
        <is>
          <t>service d'envoi recommandé électronique</t>
        </is>
      </c>
      <c r="AQ593" s="2" t="inlineStr">
        <is>
          <t>3</t>
        </is>
      </c>
      <c r="AR593" s="2" t="inlineStr">
        <is>
          <t/>
        </is>
      </c>
      <c r="AS593" t="inlineStr">
        <is>
          <t>service qui permet de transmettre des données entre des tiers par voie électronique, qui fournit des preuves concernant le traitement des données transmises, y compris la preuve de leur envoi ou de leur réception, et qui protège les données transmises contre les risques de perte, de vol, d'altération ou de toute modification non autorisée</t>
        </is>
      </c>
      <c r="AT593" s="2" t="inlineStr">
        <is>
          <t>ríomhsheirbhís seachadta chláraithe</t>
        </is>
      </c>
      <c r="AU593" s="2" t="inlineStr">
        <is>
          <t>3</t>
        </is>
      </c>
      <c r="AV593" s="2" t="inlineStr">
        <is>
          <t/>
        </is>
      </c>
      <c r="AW593" t="inlineStr">
        <is>
          <t/>
        </is>
      </c>
      <c r="AX593" s="2" t="inlineStr">
        <is>
          <t>usluga elektroničke preporučene dostave</t>
        </is>
      </c>
      <c r="AY593" s="2" t="inlineStr">
        <is>
          <t>3</t>
        </is>
      </c>
      <c r="AZ593" s="2" t="inlineStr">
        <is>
          <t/>
        </is>
      </c>
      <c r="BA593" t="inlineStr">
        <is>
          <t>usluga koja omogućava prijenos podataka među trećim stranama pomoću elektroničkih sredstava i pruža dokaz o postupanju s prenesenim podacima, uključujući dokaz o slanju i primanju podataka, čime se preneseni podaci štite od rizika gubitka, krađe, oštećenja ili bilo kakvih neovlaštenih preinaka</t>
        </is>
      </c>
      <c r="BB593" s="2" t="inlineStr">
        <is>
          <t>ajánlott elektronikus kézbesítési szolgáltatás</t>
        </is>
      </c>
      <c r="BC593" s="2" t="inlineStr">
        <is>
          <t>4</t>
        </is>
      </c>
      <c r="BD593" s="2" t="inlineStr">
        <is>
          <t/>
        </is>
      </c>
      <c r="BE593" t="inlineStr">
        <is>
          <t>lyan szolgáltatás, amely lehetővé teszi az adatok harmadik felek közötti, elektronikus úton való továbbítását, és bizonyítékot szolgáltat a továbbított adatok kezelésére vonatkozóan, beleértve az adatok küldésének és fogadásának igazolását, valamint amely védi a továbbított adatokat az adatvesztés, az adatlopás, az adatkárosodás vagy a jogosulatlan adatmódosítás kockázata ellen</t>
        </is>
      </c>
      <c r="BF593" s="2" t="inlineStr">
        <is>
          <t>servizio elettronico di recapito certificato</t>
        </is>
      </c>
      <c r="BG593" s="2" t="inlineStr">
        <is>
          <t>3</t>
        </is>
      </c>
      <c r="BH593" s="2" t="inlineStr">
        <is>
          <t/>
        </is>
      </c>
      <c r="BI593" t="inlineStr">
        <is>
          <t>servizio che consente la trasmissione di dati fra terzi per via elettronica e fornisce prove relative al trattamento dei dati trasmessi, fra cui prove dell’avvenuto invio e dell’avvenuta ricezione dei dati, e protegge i dati trasmessi dal rischio di perdita, furto, danni o di modifiche non autorizzate</t>
        </is>
      </c>
      <c r="BJ593" s="2" t="inlineStr">
        <is>
          <t>elektroninio registruoto pristatymo paslauga</t>
        </is>
      </c>
      <c r="BK593" s="2" t="inlineStr">
        <is>
          <t>3</t>
        </is>
      </c>
      <c r="BL593" s="2" t="inlineStr">
        <is>
          <t/>
        </is>
      </c>
      <c r="BM593" t="inlineStr">
        <is>
          <t>paslauga, kuria sudaroma galimybė perduoti duomenis elektroninėmis priemonėmis tarp trečiųjų šalių ir kuria suteikiama su perduodamų duomenų tvarkymu susijusių įrodymų, įskaitant duomenų išsiuntimo ir gavimo įrodymą, ir kuria perduodami duomenys apsaugomi nuo praradimo, vagystės, sugadinimo arba neteisėto pakeitimo rizikos</t>
        </is>
      </c>
      <c r="BN593" s="2" t="inlineStr">
        <is>
          <t>elektroniskais piegādes pakalpojums</t>
        </is>
      </c>
      <c r="BO593" s="2" t="inlineStr">
        <is>
          <t>3</t>
        </is>
      </c>
      <c r="BP593" s="2" t="inlineStr">
        <is>
          <t/>
        </is>
      </c>
      <c r="BQ593" t="inlineStr">
        <is>
          <t>pakalpojums, kuru izmantojot, ar elektroniskiem līdzekļiem tiek nosūtīti dati, sniedzot apliecinājumu par nosūtīto datu apstrādi, tostarp pierādījumu par datu nosūtīšanu vai saņemšanu, un kuri nodrošina nosūtīto datu aizsardzību pret pazušanu, zādzību vai jebkādu neatļautu sagrozīšanu</t>
        </is>
      </c>
      <c r="BR593" s="2" t="inlineStr">
        <is>
          <t>servizz elettroniku ta' konsenja reġistrat</t>
        </is>
      </c>
      <c r="BS593" s="2" t="inlineStr">
        <is>
          <t>3</t>
        </is>
      </c>
      <c r="BT593" s="2" t="inlineStr">
        <is>
          <t/>
        </is>
      </c>
      <c r="BU593" t="inlineStr">
        <is>
          <t>servizz li jrendi possibbli d-datatrażmissjoni bejn partijiet terzi permezz ta’ mezzi elettroniċi u jipprovdi evidenza relatata mal-maniġġ tad-data trażmessa, inkluż prova tat-trażmissjoni jew tar-riċeviment tad-data, u li jipproteġi d-data trażmessa kontra r-riskju ta’ telf, serq, ħsara jew kwalunkwe alterazzjoni mhux awtorizzata</t>
        </is>
      </c>
      <c r="BV593" s="2" t="inlineStr">
        <is>
          <t>dienst voor elektronisch aangetekende bezorging</t>
        </is>
      </c>
      <c r="BW593" s="2" t="inlineStr">
        <is>
          <t>3</t>
        </is>
      </c>
      <c r="BX593" s="2" t="inlineStr">
        <is>
          <t/>
        </is>
      </c>
      <c r="BY593" t="inlineStr">
        <is>
          <t>dienst die het mogelijk maakt gegevens via elektronische middelen tussen derden te verzenden en die bewijs verschaft ten aanzien van het hanteren van de verzonden gegevens, met inbegrip van bewijs van het verzenden en ontvangen van de gegevens, en die de verzonden gegevens beschermt tegen het risico van verlies, diefstal, beschadiging of onbevoegde wijzigingen</t>
        </is>
      </c>
      <c r="BZ593" s="2" t="inlineStr">
        <is>
          <t>usługa rejestrowanego doręczenia elektronicznego</t>
        </is>
      </c>
      <c r="CA593" s="2" t="inlineStr">
        <is>
          <t>3</t>
        </is>
      </c>
      <c r="CB593" s="2" t="inlineStr">
        <is>
          <t/>
        </is>
      </c>
      <c r="CC593" t="inlineStr">
        <is>
          <t>usługa umożliwiająca przesłanie danych między stronami trzecimi drogą elektroniczną i zapewniająca dowody związane z posługiwaniem się przesyłanymi danymi, w tym dowód wysłania i otrzymania danych, oraz chroniąca przesyłane dane przed ryzykiem utraty, kradzieży, uszkodzenia lub jakiejkolwiek nieupoważnionej zmiany</t>
        </is>
      </c>
      <c r="CD593" s="2" t="inlineStr">
        <is>
          <t>serviço de envio registado eletrónico</t>
        </is>
      </c>
      <c r="CE593" s="2" t="inlineStr">
        <is>
          <t>3</t>
        </is>
      </c>
      <c r="CF593" s="2" t="inlineStr">
        <is>
          <t/>
        </is>
      </c>
      <c r="CG593" t="inlineStr">
        <is>
          <t>Serviço que torne possível a transmissão de dados entre terceiros por meios eletrónicos e forneça prova do tratamento dos dados transmitidos, nomeadamente a prova do envio e da receção dos mesmos, e que proteja os dados transferidos contra o risco de perda, roubo, dano ou alteração não autorizada.</t>
        </is>
      </c>
      <c r="CH593" s="2" t="inlineStr">
        <is>
          <t>serviciu de distribuție electronică înregistrată</t>
        </is>
      </c>
      <c r="CI593" s="2" t="inlineStr">
        <is>
          <t>3</t>
        </is>
      </c>
      <c r="CJ593" s="2" t="inlineStr">
        <is>
          <t/>
        </is>
      </c>
      <c r="CK593" t="inlineStr">
        <is>
          <t/>
        </is>
      </c>
      <c r="CL593" s="2" t="inlineStr">
        <is>
          <t>elektronická doručovacia služba pre registrované zásielky</t>
        </is>
      </c>
      <c r="CM593" s="2" t="inlineStr">
        <is>
          <t>3</t>
        </is>
      </c>
      <c r="CN593" s="2" t="inlineStr">
        <is>
          <t/>
        </is>
      </c>
      <c r="CO593" t="inlineStr">
        <is>
          <t>služba, ktorá umožňuje posielanie údajov elektronickými prostriedkami medzi tretími stranami a poskytuje dôkaz týkajúci sa nakladania s odoslanými údajmi vrátane potvrdenia o odoslaní a doručení údajov a ktorá chráni odosielané údaje pred rizikom straty, krádeže, poškodenia alebo akýchkoľvek neoprávnených úprav</t>
        </is>
      </c>
      <c r="CP593" s="2" t="inlineStr">
        <is>
          <t>storitev elektronske priporočene dostave</t>
        </is>
      </c>
      <c r="CQ593" s="2" t="inlineStr">
        <is>
          <t>3</t>
        </is>
      </c>
      <c r="CR593" s="2" t="inlineStr">
        <is>
          <t/>
        </is>
      </c>
      <c r="CS593" t="inlineStr">
        <is>
          <t>storitev, ki omogoča prenos podatkov med tretjimi stranmi z elektronskimi sredstvi, zagotavlja dokaze o ravnanju s prenesenimi podatki, vključno z dokazilom o oddaji in prejemu podatkov, ter prenesene podatke varuje pred izgubo, krajo, poškodbo ali kakršno koli nepooblaščeno spremembo</t>
        </is>
      </c>
      <c r="CT593" s="2" t="inlineStr">
        <is>
          <t>elektronisk tjänst för rekommenderad leverans</t>
        </is>
      </c>
      <c r="CU593" s="2" t="inlineStr">
        <is>
          <t>3</t>
        </is>
      </c>
      <c r="CV593" s="2" t="inlineStr">
        <is>
          <t/>
        </is>
      </c>
      <c r="CW593" t="inlineStr">
        <is>
          <t>en tjänst som gör det möjligt att överföra uppgifter mellan tredje män på elektronisk väg och tillhandahåller bevis avseende de överförda uppgifternas hantering, inklusive bevis för uppgifternas sändning och mottagande, och som skyddar överförda uppgifter mot risken för förlust, stöld, skada eller otillåtna ändringar</t>
        </is>
      </c>
    </row>
    <row r="594">
      <c r="A594" s="1" t="str">
        <f>HYPERLINK("https://iate.europa.eu/entry/result/2222726/all", "2222726")</f>
        <v>2222726</v>
      </c>
      <c r="B594" t="inlineStr">
        <is>
          <t>EUROPEAN UNION</t>
        </is>
      </c>
      <c r="C594" t="inlineStr">
        <is>
          <t>EUROPEAN UNION|European construction|deepening of the European Union</t>
        </is>
      </c>
      <c r="D594" t="inlineStr">
        <is>
          <t>yes</t>
        </is>
      </c>
      <c r="E594" t="inlineStr">
        <is>
          <t/>
        </is>
      </c>
      <c r="F594" s="2" t="inlineStr">
        <is>
          <t>Информационна система за вътрешния пазар|
IMI</t>
        </is>
      </c>
      <c r="G594" s="2" t="inlineStr">
        <is>
          <t>4|
3</t>
        </is>
      </c>
      <c r="H594" s="2" t="inlineStr">
        <is>
          <t xml:space="preserve">|
</t>
        </is>
      </c>
      <c r="I594" t="inlineStr">
        <is>
          <t>сигурен
многоезичен онлайн инструмент, който улеснява обмена на информация между
публичните органи на държавите членки, занимаващи се с практическото прилагане
на законодателството на ЕС, като им помага да изпълняват задълженията си за
трансгранично сътрудничество в редица области на политиката, свързани с единния
пазар</t>
        </is>
      </c>
      <c r="J594" s="2" t="inlineStr">
        <is>
          <t>systém IMI|
systém pro výměnu informací o vnitřním trhu</t>
        </is>
      </c>
      <c r="K594" s="2" t="inlineStr">
        <is>
          <t>3|
3</t>
        </is>
      </c>
      <c r="L594" s="2" t="inlineStr">
        <is>
          <t xml:space="preserve">|
</t>
        </is>
      </c>
      <c r="M594" t="inlineStr">
        <is>
          <t>Projekt společného zájmu v rámci programu IDABC [ &lt;a href="/entry/result/932477/all" id="ENTRY_TO_ENTRY_CONVERTER" target="_blank"&gt;IATE:932477&lt;/a&gt; ]; má poskytovat podporu legislativním aktům v oblasti vnitřního trhu, u kterých je požadována výměna informací mezi správními orgány členských států, tj. směrnici Evropského parlamentu a Rady 2006/123/ES ze dne 12. prosince 2006 o službách na vnitřním trhu a směrnici Evropského parlamentu a Rady 2005/36/ES ze dne 7. září 2005 o uznávání odborných kvalifikací.</t>
        </is>
      </c>
      <c r="N594" s="2" t="inlineStr">
        <is>
          <t>IMI|
informationssystem for det indre marked</t>
        </is>
      </c>
      <c r="O594" s="2" t="inlineStr">
        <is>
          <t>2|
2</t>
        </is>
      </c>
      <c r="P594" s="2" t="inlineStr">
        <is>
          <t xml:space="preserve">|
</t>
        </is>
      </c>
      <c r="Q594" t="inlineStr">
        <is>
          <t/>
        </is>
      </c>
      <c r="R594" s="2" t="inlineStr">
        <is>
          <t>Binnenmarktinformationssystem|
IMI</t>
        </is>
      </c>
      <c r="S594" s="2" t="inlineStr">
        <is>
          <t>3|
3</t>
        </is>
      </c>
      <c r="T594" s="2" t="inlineStr">
        <is>
          <t xml:space="preserve">|
</t>
        </is>
      </c>
      <c r="U594" t="inlineStr">
        <is>
          <t>elektronisches System für den Austausch von Informationen zur effizienteren Anwendung der Binnenmarktvorschriften durch Überwindung der praktischen Hindernisse aufgrund der unterschiedlichen Verwaltungs- und Arbeitsabläufe in den Mitgliedstaaten</t>
        </is>
      </c>
      <c r="V594" s="2" t="inlineStr">
        <is>
          <t>ΙΜΙ|
σύστημα πληροφόρησης για την εσωτερική αγορά</t>
        </is>
      </c>
      <c r="W594" s="2" t="inlineStr">
        <is>
          <t>4|
4</t>
        </is>
      </c>
      <c r="X594" s="2" t="inlineStr">
        <is>
          <t xml:space="preserve">|
</t>
        </is>
      </c>
      <c r="Y594" t="inlineStr">
        <is>
          <t/>
        </is>
      </c>
      <c r="Z594" s="2" t="inlineStr">
        <is>
          <t>IMI|
Internal Market Information System</t>
        </is>
      </c>
      <c r="AA594" s="2" t="inlineStr">
        <is>
          <t>4|
4</t>
        </is>
      </c>
      <c r="AB594" s="2" t="inlineStr">
        <is>
          <t xml:space="preserve">|
</t>
        </is>
      </c>
      <c r="AC594" t="inlineStr">
        <is>
          <t>secure online application that allows national, regional and local authorities in the EU, Iceland, Liechtenstein and Norway who deal with EU single market legislation to communicate quickly and easily with their counterparts abroad</t>
        </is>
      </c>
      <c r="AD594" s="2" t="inlineStr">
        <is>
          <t>Sistema de Información del Mercado Interior|
IMI</t>
        </is>
      </c>
      <c r="AE594" s="2" t="inlineStr">
        <is>
          <t>3|
3</t>
        </is>
      </c>
      <c r="AF594" s="2" t="inlineStr">
        <is>
          <t xml:space="preserve">|
</t>
        </is>
      </c>
      <c r="AG594" t="inlineStr">
        <is>
          <t>Sistema electrónico de intercambio de información destinado a mejorar la comunicación entre las administraciones de los Estados miembros, de manera que estos puedan mantener una cooperación diaria más eficaz en la aplicación de la legislación del mercado interior.</t>
        </is>
      </c>
      <c r="AH594" s="2" t="inlineStr">
        <is>
          <t>IMI|
siseturu infosüsteem</t>
        </is>
      </c>
      <c r="AI594" s="2" t="inlineStr">
        <is>
          <t>3|
3</t>
        </is>
      </c>
      <c r="AJ594" s="2" t="inlineStr">
        <is>
          <t xml:space="preserve">|
</t>
        </is>
      </c>
      <c r="AK594" t="inlineStr">
        <is>
          <t>komisjoni väljatöötatud võrgurakendus, mis võimaldab riiklikel, piirkondlikel ja kohalikel ametiasutustel teha tõhusat koostööd siseturu õigusaktide nõuetekohaseks rakendamiseks</t>
        </is>
      </c>
      <c r="AL594" s="2" t="inlineStr">
        <is>
          <t>IMI|
sisämarkkinoiden tietojenvaihtojärjestelmä</t>
        </is>
      </c>
      <c r="AM594" s="2" t="inlineStr">
        <is>
          <t>3|
3</t>
        </is>
      </c>
      <c r="AN594" s="2" t="inlineStr">
        <is>
          <t xml:space="preserve">|
</t>
        </is>
      </c>
      <c r="AO594" t="inlineStr">
        <is>
          <t>"IMI-järjestelmän tarkoituksena on auttaa selviämään merkittävistä käytännön esteistä, kuten erilaisista hallinto- ja työkulttuureista, eri kielistä ja siitä seikasta, ettei yhteistyökumppani toisessa jäsenvaltiossa aina ole täysin tiedossa. "</t>
        </is>
      </c>
      <c r="AP594" s="2" t="inlineStr">
        <is>
          <t>système d'information du marché intérieur|
IMI</t>
        </is>
      </c>
      <c r="AQ594" s="2" t="inlineStr">
        <is>
          <t>3|
3</t>
        </is>
      </c>
      <c r="AR594" s="2" t="inlineStr">
        <is>
          <t xml:space="preserve">|
</t>
        </is>
      </c>
      <c r="AS594" t="inlineStr">
        <is>
          <t/>
        </is>
      </c>
      <c r="AT594" s="2" t="inlineStr">
        <is>
          <t>Córas Faisnéise an Mhargaidh Inmheánaigh|
IMI</t>
        </is>
      </c>
      <c r="AU594" s="2" t="inlineStr">
        <is>
          <t>4|
4</t>
        </is>
      </c>
      <c r="AV594" s="2" t="inlineStr">
        <is>
          <t xml:space="preserve">|
</t>
        </is>
      </c>
      <c r="AW594" t="inlineStr">
        <is>
          <t/>
        </is>
      </c>
      <c r="AX594" s="2" t="inlineStr">
        <is>
          <t>Informacijski sustav unutarnjeg tržišta (IMI)</t>
        </is>
      </c>
      <c r="AY594" s="2" t="inlineStr">
        <is>
          <t>2</t>
        </is>
      </c>
      <c r="AZ594" s="2" t="inlineStr">
        <is>
          <t/>
        </is>
      </c>
      <c r="BA594" t="inlineStr">
        <is>
          <t>elektronički alat koji pruža Komisija kako bi se olakšala administrativna suradnja između nadležnih tijela država članica i između nadležnih tijela država članica i Komisije</t>
        </is>
      </c>
      <c r="BB594" s="2" t="inlineStr">
        <is>
          <t>belső piaci információs rendszer|
IMI</t>
        </is>
      </c>
      <c r="BC594" s="2" t="inlineStr">
        <is>
          <t>4|
4</t>
        </is>
      </c>
      <c r="BD594" s="2" t="inlineStr">
        <is>
          <t xml:space="preserve">|
</t>
        </is>
      </c>
      <c r="BE594" t="inlineStr">
        <is>
          <t>A 27 tagállammal és 23 hivatalos nyelvvel rendelkező Európai Unió számára kifejlesztett többnyelvű eszköz, amelynek rendeltetése az, hogy a belső piaci joganyag egészével kapcsolatban támogassa az igazgatási együttműködést.</t>
        </is>
      </c>
      <c r="BF594" s="2" t="inlineStr">
        <is>
          <t>sistema di informazione del mercato interno|
IMI</t>
        </is>
      </c>
      <c r="BG594" s="2" t="inlineStr">
        <is>
          <t>3|
3</t>
        </is>
      </c>
      <c r="BH594" s="2" t="inlineStr">
        <is>
          <t xml:space="preserve">|
</t>
        </is>
      </c>
      <c r="BI594" t="inlineStr">
        <is>
          <t/>
        </is>
      </c>
      <c r="BJ594" s="2" t="inlineStr">
        <is>
          <t>IMI|
Vidaus rinkos informacinė sistema</t>
        </is>
      </c>
      <c r="BK594" s="2" t="inlineStr">
        <is>
          <t>3|
3</t>
        </is>
      </c>
      <c r="BL594" s="2" t="inlineStr">
        <is>
          <t xml:space="preserve">|
</t>
        </is>
      </c>
      <c r="BM594" t="inlineStr">
        <is>
          <t>tai Europos Komisijos sukurta nemokama elektroninė priemonė, sukurianti keitimosi informacija sistemą, kurią taikydamos valstybės narės gali veiksmingiau bendradarbiauti savo kasdienėje veikloje, įgyvendindamos vidaus rinkos teisės aktus. Šios sistemos paskirtis – padėti įveikti svarbias praktines kliūtis, pvz., skirtingas valdymo ir darbo kultūras, skirtingas kalbas ir informacijos apie kompetentingų partnerių kitose valstybės narėse stoką. Jos tikslas – sumažinti administracinę naštą ir padėti valstybėms narėms kuo veiksmingiau ir rezultatyviau bendradarbiauti</t>
        </is>
      </c>
      <c r="BN594" s="2" t="inlineStr">
        <is>
          <t>Iekšējā tirgus informācijas sistēma|
&lt;i&gt;IMI&lt;/i&gt;</t>
        </is>
      </c>
      <c r="BO594" s="2" t="inlineStr">
        <is>
          <t>3|
3</t>
        </is>
      </c>
      <c r="BP594" s="2" t="inlineStr">
        <is>
          <t xml:space="preserve">|
</t>
        </is>
      </c>
      <c r="BQ594" t="inlineStr">
        <is>
          <t/>
        </is>
      </c>
      <c r="BR594" s="2" t="inlineStr">
        <is>
          <t>Sistema ta' Informazzjoni tas-Suq Intern</t>
        </is>
      </c>
      <c r="BS594" s="2" t="inlineStr">
        <is>
          <t>3</t>
        </is>
      </c>
      <c r="BT594" s="2" t="inlineStr">
        <is>
          <t/>
        </is>
      </c>
      <c r="BU594" t="inlineStr">
        <is>
          <t>strument maħsub biex jappoġġa l-implimentazzjoni tal-leġislazzjoni dwar is-suq intern</t>
        </is>
      </c>
      <c r="BV594" s="2" t="inlineStr">
        <is>
          <t>Informatiesysteem interne markt|
IMI</t>
        </is>
      </c>
      <c r="BW594" s="2" t="inlineStr">
        <is>
          <t>3|
3</t>
        </is>
      </c>
      <c r="BX594" s="2" t="inlineStr">
        <is>
          <t xml:space="preserve">|
</t>
        </is>
      </c>
      <c r="BY594" t="inlineStr">
        <is>
          <t>elektronisch instrument dat "wordt gebruikt voor de administratieve samenwerking tussen de bevoegde autoriteiten van de lidstaten onderling en tussen de bevoegde autoriteiten van de lidstaten en de Commissie die noodzakelijk is voor de tenuitvoerlegging van handelingen van de Unie met betrekking tot de interne markt"</t>
        </is>
      </c>
      <c r="BZ594" s="2" t="inlineStr">
        <is>
          <t>IMI|
system wymiany informacji na rynku wewnętrznym</t>
        </is>
      </c>
      <c r="CA594" s="2" t="inlineStr">
        <is>
          <t>3|
3</t>
        </is>
      </c>
      <c r="CB594" s="2" t="inlineStr">
        <is>
          <t xml:space="preserve">|
</t>
        </is>
      </c>
      <c r="CC594" t="inlineStr">
        <is>
          <t/>
        </is>
      </c>
      <c r="CD594" s="2" t="inlineStr">
        <is>
          <t>IMI|
Sistema de Informação do Mercado Interno</t>
        </is>
      </c>
      <c r="CE594" s="2" t="inlineStr">
        <is>
          <t>3|
3</t>
        </is>
      </c>
      <c r="CF594" s="2" t="inlineStr">
        <is>
          <t xml:space="preserve">|
</t>
        </is>
      </c>
      <c r="CG594" t="inlineStr">
        <is>
          <t/>
        </is>
      </c>
      <c r="CH594" s="2" t="inlineStr">
        <is>
          <t>IMI|
Sistemul de informare al pieței interne</t>
        </is>
      </c>
      <c r="CI594" s="2" t="inlineStr">
        <is>
          <t>3|
3</t>
        </is>
      </c>
      <c r="CJ594" s="2" t="inlineStr">
        <is>
          <t xml:space="preserve">|
</t>
        </is>
      </c>
      <c r="CK594" t="inlineStr">
        <is>
          <t/>
        </is>
      </c>
      <c r="CL594" s="2" t="inlineStr">
        <is>
          <t>informačný systém o vnútornom trhu|
IMI</t>
        </is>
      </c>
      <c r="CM594" s="2" t="inlineStr">
        <is>
          <t>3|
3</t>
        </is>
      </c>
      <c r="CN594" s="2" t="inlineStr">
        <is>
          <t xml:space="preserve">|
</t>
        </is>
      </c>
      <c r="CO594" t="inlineStr">
        <is>
          <t/>
        </is>
      </c>
      <c r="CP594" s="2" t="inlineStr">
        <is>
          <t>IMI|
informacijski sistem za notranji trg</t>
        </is>
      </c>
      <c r="CQ594" s="2" t="inlineStr">
        <is>
          <t>3|
3</t>
        </is>
      </c>
      <c r="CR594" s="2" t="inlineStr">
        <is>
          <t xml:space="preserve">|
</t>
        </is>
      </c>
      <c r="CS594" t="inlineStr">
        <is>
          <t/>
        </is>
      </c>
      <c r="CT594" s="2" t="inlineStr">
        <is>
          <t>informationssystemet för den inre marknaden|
IMI</t>
        </is>
      </c>
      <c r="CU594" s="2" t="inlineStr">
        <is>
          <t>3|
3</t>
        </is>
      </c>
      <c r="CV594" s="2" t="inlineStr">
        <is>
          <t xml:space="preserve">|
</t>
        </is>
      </c>
      <c r="CW594" t="inlineStr">
        <is>
          <t>elektroniskt system för informationsutbyte som syftar till att förbättra kommunikationen mellan medlemsstaternas förvaltningar och underlätta samarbetet</t>
        </is>
      </c>
    </row>
    <row r="595">
      <c r="A595" s="1" t="str">
        <f>HYPERLINK("https://iate.europa.eu/entry/result/926962/all", "926962")</f>
        <v>926962</v>
      </c>
      <c r="B595" t="inlineStr">
        <is>
          <t>EDUCATION AND COMMUNICATIONS</t>
        </is>
      </c>
      <c r="C595" t="inlineStr">
        <is>
          <t>EDUCATION AND COMMUNICATIONS|information technology and data processing</t>
        </is>
      </c>
      <c r="D595" t="inlineStr">
        <is>
          <t>yes</t>
        </is>
      </c>
      <c r="E595" t="inlineStr">
        <is>
          <t/>
        </is>
      </c>
      <c r="F595" s="2" t="inlineStr">
        <is>
          <t>електронен документ</t>
        </is>
      </c>
      <c r="G595" s="2" t="inlineStr">
        <is>
          <t>3</t>
        </is>
      </c>
      <c r="H595" s="2" t="inlineStr">
        <is>
          <t/>
        </is>
      </c>
      <c r="I595" t="inlineStr">
        <is>
          <t>електронно изявление, записано върху магнитен, оптичен или друг носител, който дава възможност да бъде възпроизвеждано</t>
        </is>
      </c>
      <c r="J595" s="2" t="inlineStr">
        <is>
          <t>elektronický dokument</t>
        </is>
      </c>
      <c r="K595" s="2" t="inlineStr">
        <is>
          <t>3</t>
        </is>
      </c>
      <c r="L595" s="2" t="inlineStr">
        <is>
          <t/>
        </is>
      </c>
      <c r="M595" t="inlineStr">
        <is>
          <t>různé zdroje, jejichž styčným bodem je elektronická forma. Z hlediska zpřístupnění lze odlišit zdroje na pevných nosičích (např. CD-ROM) a online zdroje (např. elektronické verze tištěných předloh, statické elektronické dokumenty bez tištěného ekvivalentu, dynamické elektronické zdroje atd.</t>
        </is>
      </c>
      <c r="N595" s="2" t="inlineStr">
        <is>
          <t>elektronisk dokument</t>
        </is>
      </c>
      <c r="O595" s="2" t="inlineStr">
        <is>
          <t>4</t>
        </is>
      </c>
      <c r="P595" s="2" t="inlineStr">
        <is>
          <t/>
        </is>
      </c>
      <c r="Q595" t="inlineStr">
        <is>
          <t>analogt eller digitalt dokument i en form der kan transmitteres elektronisk</t>
        </is>
      </c>
      <c r="R595" s="2" t="inlineStr">
        <is>
          <t>elektronisches Dokument</t>
        </is>
      </c>
      <c r="S595" s="2" t="inlineStr">
        <is>
          <t>3</t>
        </is>
      </c>
      <c r="T595" s="2" t="inlineStr">
        <is>
          <t/>
        </is>
      </c>
      <c r="U595" t="inlineStr">
        <is>
          <t>jeder in elektronischer Form, insbesondere als Text-, Ton-, Bild- oder audiovisuelle Aufzeichnung gespeicherte Inhalt</t>
        </is>
      </c>
      <c r="V595" s="2" t="inlineStr">
        <is>
          <t>ηλεκτρονικό έγγραφο</t>
        </is>
      </c>
      <c r="W595" s="2" t="inlineStr">
        <is>
          <t>3</t>
        </is>
      </c>
      <c r="X595" s="2" t="inlineStr">
        <is>
          <t/>
        </is>
      </c>
      <c r="Y595" t="inlineStr">
        <is>
          <t/>
        </is>
      </c>
      <c r="Z595" s="2" t="inlineStr">
        <is>
          <t>e-document|
electronic document|
digital document</t>
        </is>
      </c>
      <c r="AA595" s="2" t="inlineStr">
        <is>
          <t>3|
3|
2</t>
        </is>
      </c>
      <c r="AB595" s="2" t="inlineStr">
        <is>
          <t xml:space="preserve">|
|
</t>
        </is>
      </c>
      <c r="AC595" t="inlineStr">
        <is>
          <t>information or the representation of information, data, figures, symbols or other modes of written expression which is received, recorded, transmitted, stored, processed, retrieved or produced electronically</t>
        </is>
      </c>
      <c r="AD595" s="2" t="inlineStr">
        <is>
          <t>documento electrónico</t>
        </is>
      </c>
      <c r="AE595" s="2" t="inlineStr">
        <is>
          <t>3</t>
        </is>
      </c>
      <c r="AF595" s="2" t="inlineStr">
        <is>
          <t/>
        </is>
      </c>
      <c r="AG595" t="inlineStr">
        <is>
          <t>Documento en cualquier formato electrónico.</t>
        </is>
      </c>
      <c r="AH595" s="2" t="inlineStr">
        <is>
          <t>digitaalne dokument|
e-dokument|
digitaaldokument</t>
        </is>
      </c>
      <c r="AI595" s="2" t="inlineStr">
        <is>
          <t>3|
3|
3</t>
        </is>
      </c>
      <c r="AJ595" s="2" t="inlineStr">
        <is>
          <t xml:space="preserve">|
|
</t>
        </is>
      </c>
      <c r="AK595" t="inlineStr">
        <is>
          <t>mis tahes elektroonilises vormingus dokument</t>
        </is>
      </c>
      <c r="AL595" s="2" t="inlineStr">
        <is>
          <t>sähköinen asiakirja</t>
        </is>
      </c>
      <c r="AM595" s="2" t="inlineStr">
        <is>
          <t>3</t>
        </is>
      </c>
      <c r="AN595" s="2" t="inlineStr">
        <is>
          <t/>
        </is>
      </c>
      <c r="AO595" t="inlineStr">
        <is>
          <t>sähköinen viesti, joka liittyy asian vireillepanoon, käsittelyyn tai päätöksen tiedoksiantamiseen</t>
        </is>
      </c>
      <c r="AP595" s="2" t="inlineStr">
        <is>
          <t>document électronique|
document numérique</t>
        </is>
      </c>
      <c r="AQ595" s="2" t="inlineStr">
        <is>
          <t>3|
3</t>
        </is>
      </c>
      <c r="AR595" s="2" t="inlineStr">
        <is>
          <t xml:space="preserve">|
</t>
        </is>
      </c>
      <c r="AS595" t="inlineStr">
        <is>
          <t>toute forme de représentation d'informations ou de notions fixée sur quelque support que ce soit par des moyens électroniques, optiques ou autres moyens semblables et qui peut être lue ou perçue par une personne ou par tout moyen</t>
        </is>
      </c>
      <c r="AT595" s="2" t="inlineStr">
        <is>
          <t>doiciméad digiteach|
doiciméad leictreonach|
ríomhdhoiciméad</t>
        </is>
      </c>
      <c r="AU595" s="2" t="inlineStr">
        <is>
          <t>3|
3|
3</t>
        </is>
      </c>
      <c r="AV595" s="2" t="inlineStr">
        <is>
          <t xml:space="preserve">|
|
</t>
        </is>
      </c>
      <c r="AW595" t="inlineStr">
        <is>
          <t/>
        </is>
      </c>
      <c r="AX595" t="inlineStr">
        <is>
          <t/>
        </is>
      </c>
      <c r="AY595" t="inlineStr">
        <is>
          <t/>
        </is>
      </c>
      <c r="AZ595" t="inlineStr">
        <is>
          <t/>
        </is>
      </c>
      <c r="BA595" t="inlineStr">
        <is>
          <t/>
        </is>
      </c>
      <c r="BB595" s="2" t="inlineStr">
        <is>
          <t>elektronikus dokumentum</t>
        </is>
      </c>
      <c r="BC595" s="2" t="inlineStr">
        <is>
          <t>4</t>
        </is>
      </c>
      <c r="BD595" s="2" t="inlineStr">
        <is>
          <t/>
        </is>
      </c>
      <c r="BE595" t="inlineStr">
        <is>
          <t>megfelelő számítógépes hardver- és szoftvereszközökkel kezelhető, digitálisan kódolt információforrás</t>
        </is>
      </c>
      <c r="BF595" s="2" t="inlineStr">
        <is>
          <t>documento elettronico</t>
        </is>
      </c>
      <c r="BG595" s="2" t="inlineStr">
        <is>
          <t>3</t>
        </is>
      </c>
      <c r="BH595" s="2" t="inlineStr">
        <is>
          <t/>
        </is>
      </c>
      <c r="BI595" t="inlineStr">
        <is>
          <t>documento in formato elettronico</t>
        </is>
      </c>
      <c r="BJ595" s="2" t="inlineStr">
        <is>
          <t>elektroninis dokumentas</t>
        </is>
      </c>
      <c r="BK595" s="2" t="inlineStr">
        <is>
          <t>4</t>
        </is>
      </c>
      <c r="BL595" s="2" t="inlineStr">
        <is>
          <t/>
        </is>
      </c>
      <c r="BM595" t="inlineStr">
        <is>
          <t>1) kompiuterio atmintinėje įrašyta ir laikoma informacija, kurią galima perduoti iš vieno į kitą kompiuterį; 
&lt;p&gt;2) bet koks turinys, saugomas elektronine forma, visų pirma tekstas ar garsas, vaizdo arba garso ir vaizdo įrašas&lt;/p&gt;</t>
        </is>
      </c>
      <c r="BN595" s="2" t="inlineStr">
        <is>
          <t>elektroniskais dokuments</t>
        </is>
      </c>
      <c r="BO595" s="2" t="inlineStr">
        <is>
          <t>3</t>
        </is>
      </c>
      <c r="BP595" s="2" t="inlineStr">
        <is>
          <t/>
        </is>
      </c>
      <c r="BQ595" t="inlineStr">
        <is>
          <t>dokuments jebkādā elektroniskā formātā</t>
        </is>
      </c>
      <c r="BR595" s="2" t="inlineStr">
        <is>
          <t>e-Dokument|
dokument elettroniku|
dokument diġitali</t>
        </is>
      </c>
      <c r="BS595" s="2" t="inlineStr">
        <is>
          <t>3|
3|
3</t>
        </is>
      </c>
      <c r="BT595" s="2" t="inlineStr">
        <is>
          <t xml:space="preserve">|
|
</t>
        </is>
      </c>
      <c r="BU595" t="inlineStr">
        <is>
          <t>dokument fi kwalunkwe format elettroniku</t>
        </is>
      </c>
      <c r="BV595" s="2" t="inlineStr">
        <is>
          <t>elektronisch document</t>
        </is>
      </c>
      <c r="BW595" s="2" t="inlineStr">
        <is>
          <t>2</t>
        </is>
      </c>
      <c r="BX595" s="2" t="inlineStr">
        <is>
          <t/>
        </is>
      </c>
      <c r="BY595" t="inlineStr">
        <is>
          <t/>
        </is>
      </c>
      <c r="BZ595" s="2" t="inlineStr">
        <is>
          <t>dokument elektroniczny</t>
        </is>
      </c>
      <c r="CA595" s="2" t="inlineStr">
        <is>
          <t>3</t>
        </is>
      </c>
      <c r="CB595" s="2" t="inlineStr">
        <is>
          <t/>
        </is>
      </c>
      <c r="CC595" t="inlineStr">
        <is>
          <t>każda treść przechowywana w postaci elektronicznej, w szczególności tekst lub nagranie dźwiękowe, wizualne lub audiowizualne</t>
        </is>
      </c>
      <c r="CD595" s="2" t="inlineStr">
        <is>
          <t>documento eletrónico|
documento digital</t>
        </is>
      </c>
      <c r="CE595" s="2" t="inlineStr">
        <is>
          <t>4|
4</t>
        </is>
      </c>
      <c r="CF595" s="2" t="inlineStr">
        <is>
          <t xml:space="preserve">|
</t>
        </is>
      </c>
      <c r="CG595" t="inlineStr">
        <is>
          <t>Qualquer informação que possa ser gerada em, ou convertida para formato digital, armazenada e recuperada sob controlo de um computador.</t>
        </is>
      </c>
      <c r="CH595" s="2" t="inlineStr">
        <is>
          <t>document electronic|
document în formă electronică</t>
        </is>
      </c>
      <c r="CI595" s="2" t="inlineStr">
        <is>
          <t>3|
3</t>
        </is>
      </c>
      <c r="CJ595" s="2" t="inlineStr">
        <is>
          <t xml:space="preserve">|
</t>
        </is>
      </c>
      <c r="CK595" t="inlineStr">
        <is>
          <t/>
        </is>
      </c>
      <c r="CL595" s="2" t="inlineStr">
        <is>
          <t>elektronický dokument</t>
        </is>
      </c>
      <c r="CM595" s="2" t="inlineStr">
        <is>
          <t>3</t>
        </is>
      </c>
      <c r="CN595" s="2" t="inlineStr">
        <is>
          <t/>
        </is>
      </c>
      <c r="CO595" t="inlineStr">
        <is>
          <t>digitálny dokument uchovávaný na fyzickom nosiči, prenášaný alebo spracúvaný pomocou technických prostriedkov v elektrickej, magnetickej, optickej alebo inej forme</t>
        </is>
      </c>
      <c r="CP595" s="2" t="inlineStr">
        <is>
          <t>elektronski dokument</t>
        </is>
      </c>
      <c r="CQ595" s="2" t="inlineStr">
        <is>
          <t>3</t>
        </is>
      </c>
      <c r="CR595" s="2" t="inlineStr">
        <is>
          <t/>
        </is>
      </c>
      <c r="CS595" t="inlineStr">
        <is>
          <t>kakršna koli vsebina, shranjena v elektronski obliki, zlasti besedilo ali zvočni, vizualni ali avdiovizualni zapis</t>
        </is>
      </c>
      <c r="CT595" s="2" t="inlineStr">
        <is>
          <t>e-dokument|
elektroniskt dokument</t>
        </is>
      </c>
      <c r="CU595" s="2" t="inlineStr">
        <is>
          <t>3|
3</t>
        </is>
      </c>
      <c r="CV595" s="2" t="inlineStr">
        <is>
          <t xml:space="preserve">|
</t>
        </is>
      </c>
      <c r="CW595" t="inlineStr">
        <is>
          <t>dokument vars information är digitalt lagrad och manifesteras och blir åtkomlig via någon form av elektronisk utrustning</t>
        </is>
      </c>
    </row>
    <row r="596">
      <c r="A596" s="1" t="str">
        <f>HYPERLINK("https://iate.europa.eu/entry/result/3569612/all", "3569612")</f>
        <v>3569612</v>
      </c>
      <c r="B596" t="inlineStr">
        <is>
          <t>TRADE</t>
        </is>
      </c>
      <c r="C596" t="inlineStr">
        <is>
          <t>TRADE|marketing|commercial transaction</t>
        </is>
      </c>
      <c r="D596" t="inlineStr">
        <is>
          <t>yes</t>
        </is>
      </c>
      <c r="E596" t="inlineStr">
        <is>
          <t/>
        </is>
      </c>
      <c r="F596" s="2" t="inlineStr">
        <is>
          <t>доверие на потребителите</t>
        </is>
      </c>
      <c r="G596" s="2" t="inlineStr">
        <is>
          <t>3</t>
        </is>
      </c>
      <c r="H596" s="2" t="inlineStr">
        <is>
          <t/>
        </is>
      </c>
      <c r="I596" t="inlineStr">
        <is>
          <t/>
        </is>
      </c>
      <c r="J596" s="2" t="inlineStr">
        <is>
          <t>důvěra spotřebitelů</t>
        </is>
      </c>
      <c r="K596" s="2" t="inlineStr">
        <is>
          <t>3</t>
        </is>
      </c>
      <c r="L596" s="2" t="inlineStr">
        <is>
          <t/>
        </is>
      </c>
      <c r="M596" t="inlineStr">
        <is>
          <t/>
        </is>
      </c>
      <c r="N596" s="2" t="inlineStr">
        <is>
          <t>forbrugernes tillid</t>
        </is>
      </c>
      <c r="O596" s="2" t="inlineStr">
        <is>
          <t>3</t>
        </is>
      </c>
      <c r="P596" s="2" t="inlineStr">
        <is>
          <t/>
        </is>
      </c>
      <c r="Q596" t="inlineStr">
        <is>
          <t/>
        </is>
      </c>
      <c r="R596" s="2" t="inlineStr">
        <is>
          <t>Verbrauchervertrauen</t>
        </is>
      </c>
      <c r="S596" s="2" t="inlineStr">
        <is>
          <t>3</t>
        </is>
      </c>
      <c r="T596" s="2" t="inlineStr">
        <is>
          <t/>
        </is>
      </c>
      <c r="U596" t="inlineStr">
        <is>
          <t/>
        </is>
      </c>
      <c r="V596" s="2" t="inlineStr">
        <is>
          <t>εμπιστοσύνη καταναλωτών</t>
        </is>
      </c>
      <c r="W596" s="2" t="inlineStr">
        <is>
          <t>3</t>
        </is>
      </c>
      <c r="X596" s="2" t="inlineStr">
        <is>
          <t/>
        </is>
      </c>
      <c r="Y596" t="inlineStr">
        <is>
          <t/>
        </is>
      </c>
      <c r="Z596" s="2" t="inlineStr">
        <is>
          <t>consumer trust</t>
        </is>
      </c>
      <c r="AA596" s="2" t="inlineStr">
        <is>
          <t>3</t>
        </is>
      </c>
      <c r="AB596" s="2" t="inlineStr">
        <is>
          <t/>
        </is>
      </c>
      <c r="AC596" t="inlineStr">
        <is>
          <t>intention of the consumer to accept vulnerability based upon his or her positive expectations of the intentions or behaviour of a seller</t>
        </is>
      </c>
      <c r="AD596" s="2" t="inlineStr">
        <is>
          <t>confianza de los consumidores</t>
        </is>
      </c>
      <c r="AE596" s="2" t="inlineStr">
        <is>
          <t>3</t>
        </is>
      </c>
      <c r="AF596" s="2" t="inlineStr">
        <is>
          <t/>
        </is>
      </c>
      <c r="AG596" t="inlineStr">
        <is>
          <t/>
        </is>
      </c>
      <c r="AH596" s="2" t="inlineStr">
        <is>
          <t>tarbijate usaldus|
tarbija usaldus</t>
        </is>
      </c>
      <c r="AI596" s="2" t="inlineStr">
        <is>
          <t>3|
2</t>
        </is>
      </c>
      <c r="AJ596" s="2" t="inlineStr">
        <is>
          <t xml:space="preserve">|
</t>
        </is>
      </c>
      <c r="AK596" t="inlineStr">
        <is>
          <t/>
        </is>
      </c>
      <c r="AL596" s="2" t="inlineStr">
        <is>
          <t>kuluttajien luottamus</t>
        </is>
      </c>
      <c r="AM596" s="2" t="inlineStr">
        <is>
          <t>3</t>
        </is>
      </c>
      <c r="AN596" s="2" t="inlineStr">
        <is>
          <t/>
        </is>
      </c>
      <c r="AO596" t="inlineStr">
        <is>
          <t/>
        </is>
      </c>
      <c r="AP596" s="2" t="inlineStr">
        <is>
          <t>confiance des consommateurs</t>
        </is>
      </c>
      <c r="AQ596" s="2" t="inlineStr">
        <is>
          <t>3</t>
        </is>
      </c>
      <c r="AR596" s="2" t="inlineStr">
        <is>
          <t/>
        </is>
      </c>
      <c r="AS596" t="inlineStr">
        <is>
          <t>attitude du consommateur pariant sur le comportement coopératif du vendeur</t>
        </is>
      </c>
      <c r="AT596" s="2" t="inlineStr">
        <is>
          <t>iontaoibh tomhaltóirí</t>
        </is>
      </c>
      <c r="AU596" s="2" t="inlineStr">
        <is>
          <t>3</t>
        </is>
      </c>
      <c r="AV596" s="2" t="inlineStr">
        <is>
          <t/>
        </is>
      </c>
      <c r="AW596" t="inlineStr">
        <is>
          <t/>
        </is>
      </c>
      <c r="AX596" s="2" t="inlineStr">
        <is>
          <t>povjerenje potrošača</t>
        </is>
      </c>
      <c r="AY596" s="2" t="inlineStr">
        <is>
          <t>3</t>
        </is>
      </c>
      <c r="AZ596" s="2" t="inlineStr">
        <is>
          <t/>
        </is>
      </c>
      <c r="BA596" t="inlineStr">
        <is>
          <t/>
        </is>
      </c>
      <c r="BB596" s="2" t="inlineStr">
        <is>
          <t>fogyasztói bizalom</t>
        </is>
      </c>
      <c r="BC596" s="2" t="inlineStr">
        <is>
          <t>4</t>
        </is>
      </c>
      <c r="BD596" s="2" t="inlineStr">
        <is>
          <t/>
        </is>
      </c>
      <c r="BE596" t="inlineStr">
        <is>
          <t>partnerek közötti csereügylet során a biztonság benyomása, az abba vetett hit, hogy a másik fél nem él vissza a partner sebezhetőségével, ami alapvető eleme az erős, hosszú távú kapcsolat kialakításának fogyasztó és szervezet között</t>
        </is>
      </c>
      <c r="BF596" s="2" t="inlineStr">
        <is>
          <t>fiducia del consumatore|
fiducia dei consumatori</t>
        </is>
      </c>
      <c r="BG596" s="2" t="inlineStr">
        <is>
          <t>3|
3</t>
        </is>
      </c>
      <c r="BH596" s="2" t="inlineStr">
        <is>
          <t xml:space="preserve">|
</t>
        </is>
      </c>
      <c r="BI596" t="inlineStr">
        <is>
          <t>fiducia basata sulle esperienze positive del consumatore presso un venditore che rende possibile anche l’accettazione di eventuali delusioni</t>
        </is>
      </c>
      <c r="BJ596" s="2" t="inlineStr">
        <is>
          <t>vartotojo pasitikėjimas</t>
        </is>
      </c>
      <c r="BK596" s="2" t="inlineStr">
        <is>
          <t>3</t>
        </is>
      </c>
      <c r="BL596" s="2" t="inlineStr">
        <is>
          <t/>
        </is>
      </c>
      <c r="BM596" t="inlineStr">
        <is>
          <t/>
        </is>
      </c>
      <c r="BN596" s="2" t="inlineStr">
        <is>
          <t>patērētāju uzticēšanās</t>
        </is>
      </c>
      <c r="BO596" s="2" t="inlineStr">
        <is>
          <t>3</t>
        </is>
      </c>
      <c r="BP596" s="2" t="inlineStr">
        <is>
          <t/>
        </is>
      </c>
      <c r="BQ596" t="inlineStr">
        <is>
          <t/>
        </is>
      </c>
      <c r="BR596" s="2" t="inlineStr">
        <is>
          <t>fiduċja tal-konsumatur</t>
        </is>
      </c>
      <c r="BS596" s="2" t="inlineStr">
        <is>
          <t>3</t>
        </is>
      </c>
      <c r="BT596" s="2" t="inlineStr">
        <is>
          <t/>
        </is>
      </c>
      <c r="BU596" t="inlineStr">
        <is>
          <t>meta l-konsumatur, abbażi ta' esperjenzi preċedenti tajbin, iżomm aspettattivi pożittivi fir-rigward tal-intenzjonijiet jew l-imġiba ta' bejjiegħ partikolari li jwassluh biex ikollu fiduċja fih (i.e. jaċċetta li jkun vulnerabbli)</t>
        </is>
      </c>
      <c r="BV596" s="2" t="inlineStr">
        <is>
          <t>vertrouwen van de consument|
consumentenvertrouwen</t>
        </is>
      </c>
      <c r="BW596" s="2" t="inlineStr">
        <is>
          <t>2|
3</t>
        </is>
      </c>
      <c r="BX596" s="2" t="inlineStr">
        <is>
          <t xml:space="preserve">|
</t>
        </is>
      </c>
      <c r="BY596" t="inlineStr">
        <is>
          <t>geloof van de consument in de bonafide aard van de verkoper</t>
        </is>
      </c>
      <c r="BZ596" s="2" t="inlineStr">
        <is>
          <t>zaufanie konsumentów|
zaufanie konsumenckie</t>
        </is>
      </c>
      <c r="CA596" s="2" t="inlineStr">
        <is>
          <t>3|
3</t>
        </is>
      </c>
      <c r="CB596" s="2" t="inlineStr">
        <is>
          <t>|
admitted</t>
        </is>
      </c>
      <c r="CC596" t="inlineStr">
        <is>
          <t/>
        </is>
      </c>
      <c r="CD596" s="2" t="inlineStr">
        <is>
          <t>confiança do consumidor</t>
        </is>
      </c>
      <c r="CE596" s="2" t="inlineStr">
        <is>
          <t>3</t>
        </is>
      </c>
      <c r="CF596" s="2" t="inlineStr">
        <is>
          <t/>
        </is>
      </c>
      <c r="CG596" t="inlineStr">
        <is>
          <t/>
        </is>
      </c>
      <c r="CH596" s="2" t="inlineStr">
        <is>
          <t>încredere a consumatorilor</t>
        </is>
      </c>
      <c r="CI596" s="2" t="inlineStr">
        <is>
          <t>3</t>
        </is>
      </c>
      <c r="CJ596" s="2" t="inlineStr">
        <is>
          <t/>
        </is>
      </c>
      <c r="CK596" t="inlineStr">
        <is>
          <t/>
        </is>
      </c>
      <c r="CL596" s="2" t="inlineStr">
        <is>
          <t>dôvera spotrebiteľa</t>
        </is>
      </c>
      <c r="CM596" s="2" t="inlineStr">
        <is>
          <t>3</t>
        </is>
      </c>
      <c r="CN596" s="2" t="inlineStr">
        <is>
          <t/>
        </is>
      </c>
      <c r="CO596" t="inlineStr">
        <is>
          <t/>
        </is>
      </c>
      <c r="CP596" s="2" t="inlineStr">
        <is>
          <t>zaupanje potrošnikov</t>
        </is>
      </c>
      <c r="CQ596" s="2" t="inlineStr">
        <is>
          <t>3</t>
        </is>
      </c>
      <c r="CR596" s="2" t="inlineStr">
        <is>
          <t/>
        </is>
      </c>
      <c r="CS596" t="inlineStr">
        <is>
          <t/>
        </is>
      </c>
      <c r="CT596" s="2" t="inlineStr">
        <is>
          <t>konsuments förtroende</t>
        </is>
      </c>
      <c r="CU596" s="2" t="inlineStr">
        <is>
          <t>2</t>
        </is>
      </c>
      <c r="CV596" s="2" t="inlineStr">
        <is>
          <t/>
        </is>
      </c>
      <c r="CW596" t="inlineStr">
        <is>
          <t/>
        </is>
      </c>
    </row>
    <row r="597">
      <c r="A597" s="1" t="str">
        <f>HYPERLINK("https://iate.europa.eu/entry/result/3570443/all", "3570443")</f>
        <v>3570443</v>
      </c>
      <c r="B597" t="inlineStr">
        <is>
          <t>EUROPEAN UNION;EDUCATION AND COMMUNICATIONS</t>
        </is>
      </c>
      <c r="C597" t="inlineStr">
        <is>
          <t>EUROPEAN UNION|European construction|deepening of the European Union;EDUCATION AND COMMUNICATIONS|information technology and data processing</t>
        </is>
      </c>
      <c r="D597" t="inlineStr">
        <is>
          <t>yes</t>
        </is>
      </c>
      <c r="E597" t="inlineStr">
        <is>
          <t/>
        </is>
      </c>
      <c r="F597" s="2" t="inlineStr">
        <is>
          <t>инструмент за информация за единния пазар</t>
        </is>
      </c>
      <c r="G597" s="2" t="inlineStr">
        <is>
          <t>3</t>
        </is>
      </c>
      <c r="H597" s="2" t="inlineStr">
        <is>
          <t/>
        </is>
      </c>
      <c r="I597" t="inlineStr">
        <is>
          <t/>
        </is>
      </c>
      <c r="J597" s="2" t="inlineStr">
        <is>
          <t>nástroj pro zjišťování informací o jednotném trhu|
SMIT</t>
        </is>
      </c>
      <c r="K597" s="2" t="inlineStr">
        <is>
          <t>3|
3</t>
        </is>
      </c>
      <c r="L597" s="2" t="inlineStr">
        <is>
          <t xml:space="preserve">|
</t>
        </is>
      </c>
      <c r="M597" t="inlineStr">
        <is>
          <t>nástroj, který Evropské komisi umožní shromažďovat informace od vybraných účastníků trhu v případech závažného špatného fungování jednotného trhu</t>
        </is>
      </c>
      <c r="N597" s="2" t="inlineStr">
        <is>
          <t>markedsinformationsværktøj for det indre marked</t>
        </is>
      </c>
      <c r="O597" s="2" t="inlineStr">
        <is>
          <t>3</t>
        </is>
      </c>
      <c r="P597" s="2" t="inlineStr">
        <is>
          <t/>
        </is>
      </c>
      <c r="Q597" t="inlineStr">
        <is>
          <t/>
        </is>
      </c>
      <c r="R597" s="2" t="inlineStr">
        <is>
          <t>Binnenmarkt-Informationstool</t>
        </is>
      </c>
      <c r="S597" s="2" t="inlineStr">
        <is>
          <t>3</t>
        </is>
      </c>
      <c r="T597" s="2" t="inlineStr">
        <is>
          <t/>
        </is>
      </c>
      <c r="U597" t="inlineStr">
        <is>
          <t>Werkzeug, mit dem die Europäische Kommission im Falle schwerwiegender Störungen des Binnenmarkts Informationen direkt bei ausgewählten Marktteilnehmern erfassen könnte</t>
        </is>
      </c>
      <c r="V597" s="2" t="inlineStr">
        <is>
          <t>SMIT|
εργαλείο πληροφόρησης για την ενιαία αγορά σε επίπεδο ΕΕ</t>
        </is>
      </c>
      <c r="W597" s="2" t="inlineStr">
        <is>
          <t>3|
3</t>
        </is>
      </c>
      <c r="X597" s="2" t="inlineStr">
        <is>
          <t xml:space="preserve">|
</t>
        </is>
      </c>
      <c r="Y597" t="inlineStr">
        <is>
          <t>εργαλείο που δίνει τη δυνατότητα στην Επιτροπή να συλλέγει πληροφορίες σχετικά με την αγορά (όπως πραγματολογικά δεδομένα της αγοράς που περιλαμβάνουν τη διάρθρωση κόστους, την πολιτική τιμολόγησης, τα χαρακτηριστικά προϊόντων ή υπηρεσιών ή τη γεωγραφική κατανομή πελατών και προμηθευτών) απευθείας από τις επιχειρήσεις και τις επιχειρηματικές ενώσεις</t>
        </is>
      </c>
      <c r="Z597" s="2" t="inlineStr">
        <is>
          <t>SMIT|
Single Market Information Tool</t>
        </is>
      </c>
      <c r="AA597" s="2" t="inlineStr">
        <is>
          <t>3|
3</t>
        </is>
      </c>
      <c r="AB597" s="2" t="inlineStr">
        <is>
          <t xml:space="preserve">|
</t>
        </is>
      </c>
      <c r="AC597" t="inlineStr">
        <is>
          <t>tool which would allow the European Commission to gather information from selected market players in cases of serious Single Market malfunctioning</t>
        </is>
      </c>
      <c r="AD597" s="2" t="inlineStr">
        <is>
          <t>herramienta de información del mercado único</t>
        </is>
      </c>
      <c r="AE597" s="2" t="inlineStr">
        <is>
          <t>3</t>
        </is>
      </c>
      <c r="AF597" s="2" t="inlineStr">
        <is>
          <t/>
        </is>
      </c>
      <c r="AG597" t="inlineStr">
        <is>
          <t/>
        </is>
      </c>
      <c r="AH597" s="2" t="inlineStr">
        <is>
          <t>ühtse turu teabevahend</t>
        </is>
      </c>
      <c r="AI597" s="2" t="inlineStr">
        <is>
          <t>3</t>
        </is>
      </c>
      <c r="AJ597" s="2" t="inlineStr">
        <is>
          <t/>
        </is>
      </c>
      <c r="AK597" t="inlineStr">
        <is>
          <t/>
        </is>
      </c>
      <c r="AL597" s="2" t="inlineStr">
        <is>
          <t>sisämarkkinoiden markkinatietoväline</t>
        </is>
      </c>
      <c r="AM597" s="2" t="inlineStr">
        <is>
          <t>3</t>
        </is>
      </c>
      <c r="AN597" s="2" t="inlineStr">
        <is>
          <t/>
        </is>
      </c>
      <c r="AO597" t="inlineStr">
        <is>
          <t>väline, jonka avulla Euroopan komissio voi kerätä tietoja valikoiduilta markkinatoimijoilta, kun sisämarkkinoiden toiminnassa on vakavia puutteita</t>
        </is>
      </c>
      <c r="AP597" s="2" t="inlineStr">
        <is>
          <t>SMIT|
outil d'information sur le marché unique</t>
        </is>
      </c>
      <c r="AQ597" s="2" t="inlineStr">
        <is>
          <t>3|
3</t>
        </is>
      </c>
      <c r="AR597" s="2" t="inlineStr">
        <is>
          <t xml:space="preserve">|
</t>
        </is>
      </c>
      <c r="AS597" t="inlineStr">
        <is>
          <t>outil qui permettrait à la Commission d'obtenir des informations auprès des entreprises en cas de défaillance grave du marché unique</t>
        </is>
      </c>
      <c r="AT597" s="2" t="inlineStr">
        <is>
          <t>UFMA|
Uirlis Faisnéise an Mhargaidh Aonair</t>
        </is>
      </c>
      <c r="AU597" s="2" t="inlineStr">
        <is>
          <t>3|
3</t>
        </is>
      </c>
      <c r="AV597" s="2" t="inlineStr">
        <is>
          <t xml:space="preserve">|
</t>
        </is>
      </c>
      <c r="AW597" t="inlineStr">
        <is>
          <t/>
        </is>
      </c>
      <c r="AX597" s="2" t="inlineStr">
        <is>
          <t>informacijski instrument jedinstvenog tržišta</t>
        </is>
      </c>
      <c r="AY597" s="2" t="inlineStr">
        <is>
          <t>3</t>
        </is>
      </c>
      <c r="AZ597" s="2" t="inlineStr">
        <is>
          <t/>
        </is>
      </c>
      <c r="BA597" t="inlineStr">
        <is>
          <t/>
        </is>
      </c>
      <c r="BB597" s="2" t="inlineStr">
        <is>
          <t>egységes piaci információs eszköz</t>
        </is>
      </c>
      <c r="BC597" s="2" t="inlineStr">
        <is>
          <t>3</t>
        </is>
      </c>
      <c r="BD597" s="2" t="inlineStr">
        <is>
          <t/>
        </is>
      </c>
      <c r="BE597" t="inlineStr">
        <is>
          <t>olyan eszköz, amelynek segítségével a Bizottság kiválasztott piaci szereplőktől közvetlenül gyűjt adatokat az egységes piaccal összefüggő új joganyag előkészítése, illetve a meglévő szabályok végrehajtása során az egységes piac súlyos zavara esetén</t>
        </is>
      </c>
      <c r="BF597" s="2" t="inlineStr">
        <is>
          <t>strumento d'informazione per il mercato unico</t>
        </is>
      </c>
      <c r="BG597" s="2" t="inlineStr">
        <is>
          <t>3</t>
        </is>
      </c>
      <c r="BH597" s="2" t="inlineStr">
        <is>
          <t/>
        </is>
      </c>
      <c r="BI597" t="inlineStr">
        <is>
          <t>strumento per ottenere tempestivamente informazioni ampie e attendibili sotto il profilo quantitativo e qualitativo da determinati attori del mercato</t>
        </is>
      </c>
      <c r="BJ597" s="2" t="inlineStr">
        <is>
          <t>bendrosios rinkos informacijos rinkimo priemonė</t>
        </is>
      </c>
      <c r="BK597" s="2" t="inlineStr">
        <is>
          <t>3</t>
        </is>
      </c>
      <c r="BL597" s="2" t="inlineStr">
        <is>
          <t/>
        </is>
      </c>
      <c r="BM597" t="inlineStr">
        <is>
          <t>priemonė kiekybinei ir kokybinei informacijai rinkti tiesiogiai iš atrinktų rinkos dalyvių ir tikslingiau bendradarbiauti su valstybėmis narėmis, siekiant gerinti vykdymo užtikrinimą</t>
        </is>
      </c>
      <c r="BN597" s="2" t="inlineStr">
        <is>
          <t>vienotā tirgus informācijas rīks</t>
        </is>
      </c>
      <c r="BO597" s="2" t="inlineStr">
        <is>
          <t>2</t>
        </is>
      </c>
      <c r="BP597" s="2" t="inlineStr">
        <is>
          <t/>
        </is>
      </c>
      <c r="BQ597" t="inlineStr">
        <is>
          <t>rīks, kas palīdz Eiropas Komisijai savākt ticamu informāciju mērķtiecīgākai un efektīvākai politikai un izpildes nodrošināšanai un kas tiek izmantots, piem., gadījumos, kad pienācīga visas pieejamās informācijas izpēte liecina par vajadzību iegūt ziņas tieši no tirgus dalībniekiem</t>
        </is>
      </c>
      <c r="BR597" s="2" t="inlineStr">
        <is>
          <t>Għodda ta' Informazzjoni għas-Suq Uniku</t>
        </is>
      </c>
      <c r="BS597" s="2" t="inlineStr">
        <is>
          <t>3</t>
        </is>
      </c>
      <c r="BT597" s="2" t="inlineStr">
        <is>
          <t/>
        </is>
      </c>
      <c r="BU597" t="inlineStr">
        <is>
          <t>għodda li permezz tagħha l-Kummissjoni Ewropea tkun tista' tiġbor informazzjoni minn atturi fis-suq magħżulin f'każijiet serji fejn is-Suq Uniku ma jkunx qed jiffunzjona sew</t>
        </is>
      </c>
      <c r="BV597" s="2" t="inlineStr">
        <is>
          <t>informatie-instrument voor de eengemaakte markt</t>
        </is>
      </c>
      <c r="BW597" s="2" t="inlineStr">
        <is>
          <t>3</t>
        </is>
      </c>
      <c r="BX597" s="2" t="inlineStr">
        <is>
          <t/>
        </is>
      </c>
      <c r="BY597" t="inlineStr">
        <is>
          <t>instrument waarmee de Europese Commissie bij ernstige verstoringen van de eengemaakte markt informatie afkomstig van geselecteerde marktdeelnemers kan verzamelen</t>
        </is>
      </c>
      <c r="BZ597" s="2" t="inlineStr">
        <is>
          <t>SMIT|
narzędzie informacyjne dotyczące jednolitego rynku</t>
        </is>
      </c>
      <c r="CA597" s="2" t="inlineStr">
        <is>
          <t>3|
3</t>
        </is>
      </c>
      <c r="CB597" s="2" t="inlineStr">
        <is>
          <t xml:space="preserve">|
</t>
        </is>
      </c>
      <c r="CC597" t="inlineStr">
        <is>
          <t>narzędzie umożliwiające Komisji Europejskiej gromadzenie informacji, takich jak struktura kosztów, polityka cenowa, zyski lub umowy o pracę, bezpośrednio do zainteresowanych podmiotów na rynku, także w przypadkach niewłaściwego funkcjonowania jednolitego rynku</t>
        </is>
      </c>
      <c r="CD597" s="2" t="inlineStr">
        <is>
          <t>Instrumento de Informação do Mercado Único</t>
        </is>
      </c>
      <c r="CE597" s="2" t="inlineStr">
        <is>
          <t>3</t>
        </is>
      </c>
      <c r="CF597" s="2" t="inlineStr">
        <is>
          <t/>
        </is>
      </c>
      <c r="CG597" t="inlineStr">
        <is>
          <t/>
        </is>
      </c>
      <c r="CH597" s="2" t="inlineStr">
        <is>
          <t>SMIT|
instrument de informare privind piața unică</t>
        </is>
      </c>
      <c r="CI597" s="2" t="inlineStr">
        <is>
          <t>3|
3</t>
        </is>
      </c>
      <c r="CJ597" s="2" t="inlineStr">
        <is>
          <t xml:space="preserve">|
</t>
        </is>
      </c>
      <c r="CK597" t="inlineStr">
        <is>
          <t/>
        </is>
      </c>
      <c r="CL597" s="2" t="inlineStr">
        <is>
          <t>informačný nástroj jednotného trhu</t>
        </is>
      </c>
      <c r="CM597" s="2" t="inlineStr">
        <is>
          <t>3</t>
        </is>
      </c>
      <c r="CN597" s="2" t="inlineStr">
        <is>
          <t/>
        </is>
      </c>
      <c r="CO597" t="inlineStr">
        <is>
          <t>nástroj, ktorý by Európskej komisii umožnil získavať od vybraných subjektov na trhu informácie s cieľom analyzovať nedostatky vo fungovaní jednotného trhu</t>
        </is>
      </c>
      <c r="CP597" s="2" t="inlineStr">
        <is>
          <t>orodje za zbiranje informacij o enotnem trgu</t>
        </is>
      </c>
      <c r="CQ597" s="2" t="inlineStr">
        <is>
          <t>3</t>
        </is>
      </c>
      <c r="CR597" s="2" t="inlineStr">
        <is>
          <t/>
        </is>
      </c>
      <c r="CS597" t="inlineStr">
        <is>
          <t/>
        </is>
      </c>
      <c r="CT597" s="2" t="inlineStr">
        <is>
          <t>informationsverktyg för den inre marknaden</t>
        </is>
      </c>
      <c r="CU597" s="2" t="inlineStr">
        <is>
          <t>2</t>
        </is>
      </c>
      <c r="CV597" s="2" t="inlineStr">
        <is>
          <t/>
        </is>
      </c>
      <c r="CW597" t="inlineStr">
        <is>
          <t/>
        </is>
      </c>
    </row>
    <row r="598">
      <c r="A598" s="1" t="str">
        <f>HYPERLINK("https://iate.europa.eu/entry/result/3540449/all", "3540449")</f>
        <v>3540449</v>
      </c>
      <c r="B598" t="inlineStr">
        <is>
          <t>TRADE</t>
        </is>
      </c>
      <c r="C598" t="inlineStr">
        <is>
          <t>TRADE|consumption</t>
        </is>
      </c>
      <c r="D598" t="inlineStr">
        <is>
          <t>yes</t>
        </is>
      </c>
      <c r="E598" t="inlineStr">
        <is>
          <t/>
        </is>
      </c>
      <c r="F598" s="2" t="inlineStr">
        <is>
          <t>тайно пазаруване</t>
        </is>
      </c>
      <c r="G598" s="2" t="inlineStr">
        <is>
          <t>3</t>
        </is>
      </c>
      <c r="H598" s="2" t="inlineStr">
        <is>
          <t/>
        </is>
      </c>
      <c r="I598" t="inlineStr">
        <is>
          <t>инструмент използван от фирми и компании с цел проучване на пазара, измерване качеството на услугата, събиране на конкретна информация за стоки, продукти и услуги</t>
        </is>
      </c>
      <c r="J598" s="2" t="inlineStr">
        <is>
          <t>fiktivní nákup</t>
        </is>
      </c>
      <c r="K598" s="2" t="inlineStr">
        <is>
          <t>3</t>
        </is>
      </c>
      <c r="L598" s="2" t="inlineStr">
        <is>
          <t/>
        </is>
      </c>
      <c r="M598" t="inlineStr">
        <is>
          <t>výzkum, který měří maloobchodní kvalitu produktů a služeb nebo získává informace o produktech a službách vlastní či konkurenční firmy prostřednictvím fiktivního zákazníka, jehož úkolem je nákup produktu či služby, kladení otázek nebo registrace stížností a podání zpětné vazby o svých zkušenostech</t>
        </is>
      </c>
      <c r="N598" s="2" t="inlineStr">
        <is>
          <t>mystery shopping|
testbesøg|
prøvekøb|
mystery guest-besøg|
prøvebesøg</t>
        </is>
      </c>
      <c r="O598" s="2" t="inlineStr">
        <is>
          <t>3|
3|
3|
3|
3</t>
        </is>
      </c>
      <c r="P598" s="2" t="inlineStr">
        <is>
          <t xml:space="preserve">|
|
|
|
</t>
        </is>
      </c>
      <c r="Q598" t="inlineStr">
        <is>
          <t>metode, hvor en interviewer, som handler på en virksomheds vegne, giver sig ud for at være kunde eller bruger af en service og gør observationer om sin oplevelse for at vurdere, hvordan virksomheden præsenterer sig selv på forhandlersiden, dvs. om virksomhedens politik om god service når helt ud til kunderne</t>
        </is>
      </c>
      <c r="R598" s="2" t="inlineStr">
        <is>
          <t>Testkauf</t>
        </is>
      </c>
      <c r="S598" s="2" t="inlineStr">
        <is>
          <t>3</t>
        </is>
      </c>
      <c r="T598" s="2" t="inlineStr">
        <is>
          <t/>
        </is>
      </c>
      <c r="U598" t="inlineStr">
        <is>
          <t/>
        </is>
      </c>
      <c r="V598" t="inlineStr">
        <is>
          <t/>
        </is>
      </c>
      <c r="W598" t="inlineStr">
        <is>
          <t/>
        </is>
      </c>
      <c r="X598" t="inlineStr">
        <is>
          <t/>
        </is>
      </c>
      <c r="Y598" t="inlineStr">
        <is>
          <t/>
        </is>
      </c>
      <c r="Z598" s="2" t="inlineStr">
        <is>
          <t>mystery shopping</t>
        </is>
      </c>
      <c r="AA598" s="2" t="inlineStr">
        <is>
          <t>3</t>
        </is>
      </c>
      <c r="AB598" s="2" t="inlineStr">
        <is>
          <t/>
        </is>
      </c>
      <c r="AC598" t="inlineStr">
        <is>
          <t>tool used externally by market research companies or watchdog organisations, or internally by companies themselves to measure quality of service or compliance to regulation, or to gather specific information about products and services</t>
        </is>
      </c>
      <c r="AD598" s="2" t="inlineStr">
        <is>
          <t>compra misteriosa|
compra simulada</t>
        </is>
      </c>
      <c r="AE598" s="2" t="inlineStr">
        <is>
          <t>3|
3</t>
        </is>
      </c>
      <c r="AF598" s="2" t="inlineStr">
        <is>
          <t xml:space="preserve">|
</t>
        </is>
      </c>
      <c r="AG598" t="inlineStr">
        <is>
          <t>Técnica utilizada por las empresas para evaluar y medir la calidad en la atención al cliente. Los clientes misteriosos actúan como clientes comunes que realizan una compra o consumen un servicio y luego entregan un informe sobre cómo fue su experiencia.</t>
        </is>
      </c>
      <c r="AH598" s="2" t="inlineStr">
        <is>
          <t>kontrollost</t>
        </is>
      </c>
      <c r="AI598" s="2" t="inlineStr">
        <is>
          <t>3</t>
        </is>
      </c>
      <c r="AJ598" s="2" t="inlineStr">
        <is>
          <t/>
        </is>
      </c>
      <c r="AK598" t="inlineStr">
        <is>
          <t/>
        </is>
      </c>
      <c r="AL598" s="2" t="inlineStr">
        <is>
          <t>haamuasiointi</t>
        </is>
      </c>
      <c r="AM598" s="2" t="inlineStr">
        <is>
          <t>3</t>
        </is>
      </c>
      <c r="AN598" s="2" t="inlineStr">
        <is>
          <t/>
        </is>
      </c>
      <c r="AO598" t="inlineStr">
        <is>
          <t>tutkimusmenetelmä, jolla tutkitaan konkreettista asiakaspalvelua ja jossa tavallisina asiakkaina esiintyvät henkilöt arvioivat palvelun laatua ja sen eri osa-alueita ja dokumentoivat käyntien tulokset</t>
        </is>
      </c>
      <c r="AP598" s="2" t="inlineStr">
        <is>
          <t>enquête client mystère|
évaluation mystère|
enquête mystère</t>
        </is>
      </c>
      <c r="AQ598" s="2" t="inlineStr">
        <is>
          <t>3|
3|
3</t>
        </is>
      </c>
      <c r="AR598" s="2" t="inlineStr">
        <is>
          <t xml:space="preserve">|
|
</t>
        </is>
      </c>
      <c r="AS598" t="inlineStr">
        <is>
          <t>méthode de recherche utilisée pour observer et évaluer différents aspects d’une entreprise et qui consiste à faire appel à des enquêteurs pour jouer incognito le rôle de clients ou de clients potentiels afin de pouvoir évaluer avec précision et le plus objectivement possible la qualité d’un service ou d’un mode de contact</t>
        </is>
      </c>
      <c r="AT598" s="2" t="inlineStr">
        <is>
          <t>rúnsiopadóireacht</t>
        </is>
      </c>
      <c r="AU598" s="2" t="inlineStr">
        <is>
          <t>3</t>
        </is>
      </c>
      <c r="AV598" s="2" t="inlineStr">
        <is>
          <t/>
        </is>
      </c>
      <c r="AW598" t="inlineStr">
        <is>
          <t/>
        </is>
      </c>
      <c r="AX598" s="2" t="inlineStr">
        <is>
          <t>tajna kupnja</t>
        </is>
      </c>
      <c r="AY598" s="2" t="inlineStr">
        <is>
          <t>3</t>
        </is>
      </c>
      <c r="AZ598" s="2" t="inlineStr">
        <is>
          <t/>
        </is>
      </c>
      <c r="BA598" t="inlineStr">
        <is>
          <t>poslovni alat za mjerenje kvalitete usluge koji podrazumijeva angažiranje prethodno educiranih tajnih kupaca koji prema unaprijed definiranim kriterijima detaljno i objektivno mjere kvalitetu proizvoda ili usluge s ciljem njezina poboljšanja</t>
        </is>
      </c>
      <c r="BB598" s="2" t="inlineStr">
        <is>
          <t>próbavásárlás</t>
        </is>
      </c>
      <c r="BC598" s="2" t="inlineStr">
        <is>
          <t>4</t>
        </is>
      </c>
      <c r="BD598" s="2" t="inlineStr">
        <is>
          <t/>
        </is>
      </c>
      <c r="BE598" t="inlineStr">
        <is>
          <t>termékek és szolgáltatások megvásárlása annak érdekében, hogy ellenőrizzék a folyamatot, a szabályoknak való megfelelést stb.</t>
        </is>
      </c>
      <c r="BF598" s="2" t="inlineStr">
        <is>
          <t>mystery shopping</t>
        </is>
      </c>
      <c r="BG598" s="2" t="inlineStr">
        <is>
          <t>3</t>
        </is>
      </c>
      <c r="BH598" s="2" t="inlineStr">
        <is>
          <t/>
        </is>
      </c>
      <c r="BI598" t="inlineStr">
        <is>
          <t>strumento di valutazione che consiste nell'effettuare acquisti o avvalersi di servizi in forma anonima attraverso “utenti addestrati”, per valutare la qualità dei servizi erogati dai propri uffici e valutare il comportamento dei propri dipendenti</t>
        </is>
      </c>
      <c r="BJ598" s="2" t="inlineStr">
        <is>
          <t>kontrolinis pirkimas</t>
        </is>
      </c>
      <c r="BK598" s="2" t="inlineStr">
        <is>
          <t>3</t>
        </is>
      </c>
      <c r="BL598" s="2" t="inlineStr">
        <is>
          <t/>
        </is>
      </c>
      <c r="BM598" t="inlineStr">
        <is>
          <t>paslaugų kokybės kontrolės metodas, kai tyrimo tikslais paslaugos perkamos tiesiogiai paslaugas teikiantiems darbuotojams nežinant</t>
        </is>
      </c>
      <c r="BN598" s="2" t="inlineStr">
        <is>
          <t>kontrolpirkums</t>
        </is>
      </c>
      <c r="BO598" s="2" t="inlineStr">
        <is>
          <t>3</t>
        </is>
      </c>
      <c r="BP598" s="2" t="inlineStr">
        <is>
          <t/>
        </is>
      </c>
      <c r="BQ598" t="inlineStr">
        <is>
          <t/>
        </is>
      </c>
      <c r="BR598" s="2" t="inlineStr">
        <is>
          <t>xiri bil-moħbi</t>
        </is>
      </c>
      <c r="BS598" s="2" t="inlineStr">
        <is>
          <t>3</t>
        </is>
      </c>
      <c r="BT598" s="2" t="inlineStr">
        <is>
          <t/>
        </is>
      </c>
      <c r="BU598" t="inlineStr">
        <is>
          <t>teknika ta' riċerka bbażata fuq il-post li tuża awdituri indipendenti li jagħmluha ta' klijenti konsumaturi bil-għan li jiġbru informazzjoni dwar il-kwalità tal-prodotti u t-twassil tas-servizz offruti minn kumpaniji ta' bejgħ bl-imnut</t>
        </is>
      </c>
      <c r="BV598" s="2" t="inlineStr">
        <is>
          <t>mystery shopping</t>
        </is>
      </c>
      <c r="BW598" s="2" t="inlineStr">
        <is>
          <t>3</t>
        </is>
      </c>
      <c r="BX598" s="2" t="inlineStr">
        <is>
          <t/>
        </is>
      </c>
      <c r="BY598" t="inlineStr">
        <is>
          <t>instrument om vaststellingen te doen ter controle van de kwaliteit of van het naleven van wetgeving</t>
        </is>
      </c>
      <c r="BZ598" s="2" t="inlineStr">
        <is>
          <t>badanie Mystery Shopping|
badanie typu Tajemniczy Klient</t>
        </is>
      </c>
      <c r="CA598" s="2" t="inlineStr">
        <is>
          <t>3|
3</t>
        </is>
      </c>
      <c r="CB598" s="2" t="inlineStr">
        <is>
          <t xml:space="preserve">|
</t>
        </is>
      </c>
      <c r="CC598" t="inlineStr">
        <is>
          <t>badanie wykorzystujące technikę obserwacji uczestniczących, dokonywanych przez specjalnie przeszkolone podstawione osoby udające klientów lub kontrahentów w punktach sprzedaży lub dowolnych placówkach, w których dochodzi do interakcji klient - pracownik firmy (banki, firmy lesingowe, itd.), w celu stwierdzenia poziomu jakości obsługi klientów</t>
        </is>
      </c>
      <c r="CD598" s="2" t="inlineStr">
        <is>
          <t>cliente oculto</t>
        </is>
      </c>
      <c r="CE598" s="2" t="inlineStr">
        <is>
          <t>3</t>
        </is>
      </c>
      <c r="CF598" s="2" t="inlineStr">
        <is>
          <t/>
        </is>
      </c>
      <c r="CG598" t="inlineStr">
        <is>
          <t>Ferramenta utilizada por empresas de pesquisa de mercado para medir a qualidade do atendimento de empresas ou para levantar informações específicas sobre produtos e serviços.</t>
        </is>
      </c>
      <c r="CH598" s="2" t="inlineStr">
        <is>
          <t>client misterios</t>
        </is>
      </c>
      <c r="CI598" s="2" t="inlineStr">
        <is>
          <t>3</t>
        </is>
      </c>
      <c r="CJ598" s="2" t="inlineStr">
        <is>
          <t/>
        </is>
      </c>
      <c r="CK598" t="inlineStr">
        <is>
          <t>un instrument al cercetărilor de marketing moderne, utilizat pentru măsurarea calității serviciilor din vânzări</t>
        </is>
      </c>
      <c r="CL598" s="2" t="inlineStr">
        <is>
          <t>fiktívne nakupovanie</t>
        </is>
      </c>
      <c r="CM598" s="2" t="inlineStr">
        <is>
          <t>3</t>
        </is>
      </c>
      <c r="CN598" s="2" t="inlineStr">
        <is>
          <t/>
        </is>
      </c>
      <c r="CO598" t="inlineStr">
        <is>
          <t>dlhodobo preverená výskumná technika, ktorá sa používa ako metóda zisťovania kvality služieb</t>
        </is>
      </c>
      <c r="CP598" s="2" t="inlineStr">
        <is>
          <t>prikrito nakupovanje</t>
        </is>
      </c>
      <c r="CQ598" s="2" t="inlineStr">
        <is>
          <t>3</t>
        </is>
      </c>
      <c r="CR598" s="2" t="inlineStr">
        <is>
          <t/>
        </is>
      </c>
      <c r="CS598" t="inlineStr">
        <is>
          <t/>
        </is>
      </c>
      <c r="CT598" s="2" t="inlineStr">
        <is>
          <t>anonymt kundbesök</t>
        </is>
      </c>
      <c r="CU598" s="2" t="inlineStr">
        <is>
          <t>3</t>
        </is>
      </c>
      <c r="CV598" s="2" t="inlineStr">
        <is>
          <t/>
        </is>
      </c>
      <c r="CW598" t="inlineStr">
        <is>
          <t>metod för att utvärdera om saker och ting fungerar i en butik eller annan verksamhet som har direkta kundrelationer</t>
        </is>
      </c>
    </row>
    <row r="599">
      <c r="A599" s="1" t="str">
        <f>HYPERLINK("https://iate.europa.eu/entry/result/3593312/all", "3593312")</f>
        <v>3593312</v>
      </c>
      <c r="B599" t="inlineStr">
        <is>
          <t>EUROPEAN UNION</t>
        </is>
      </c>
      <c r="C599" t="inlineStr">
        <is>
          <t>EUROPEAN UNION|EU finance</t>
        </is>
      </c>
      <c r="D599" t="inlineStr">
        <is>
          <t>yes</t>
        </is>
      </c>
      <c r="E599" t="inlineStr">
        <is>
          <t/>
        </is>
      </c>
      <c r="F599" s="2" t="inlineStr">
        <is>
          <t>Единен пазар, иновации и цифрова сфера</t>
        </is>
      </c>
      <c r="G599" s="2" t="inlineStr">
        <is>
          <t>3</t>
        </is>
      </c>
      <c r="H599" s="2" t="inlineStr">
        <is>
          <t/>
        </is>
      </c>
      <c r="I599" t="inlineStr">
        <is>
          <t/>
        </is>
      </c>
      <c r="J599" s="2" t="inlineStr">
        <is>
          <t>Jednotný trh, inovace a digitální agenda</t>
        </is>
      </c>
      <c r="K599" s="2" t="inlineStr">
        <is>
          <t>3</t>
        </is>
      </c>
      <c r="L599" s="2" t="inlineStr">
        <is>
          <t/>
        </is>
      </c>
      <c r="M599" t="inlineStr">
        <is>
          <t>okruh 1 víceletého finančního rámce na období 2021–2027</t>
        </is>
      </c>
      <c r="N599" s="2" t="inlineStr">
        <is>
          <t>Det indre marked, innovation og det digitale område</t>
        </is>
      </c>
      <c r="O599" s="2" t="inlineStr">
        <is>
          <t>3</t>
        </is>
      </c>
      <c r="P599" s="2" t="inlineStr">
        <is>
          <t/>
        </is>
      </c>
      <c r="Q599" t="inlineStr">
        <is>
          <t>udgiftsområde 1 i den flerårige finansiele ramme for årene 2021-2027</t>
        </is>
      </c>
      <c r="R599" s="2" t="inlineStr">
        <is>
          <t>Binnenmarkt, Innovation und Digitales</t>
        </is>
      </c>
      <c r="S599" s="2" t="inlineStr">
        <is>
          <t>3</t>
        </is>
      </c>
      <c r="T599" s="2" t="inlineStr">
        <is>
          <t/>
        </is>
      </c>
      <c r="U599" t="inlineStr">
        <is>
          <t/>
        </is>
      </c>
      <c r="V599" s="2" t="inlineStr">
        <is>
          <t>ενιαία αγορά, καινοτομία και ψηφιακή οικονομία</t>
        </is>
      </c>
      <c r="W599" s="2" t="inlineStr">
        <is>
          <t>3</t>
        </is>
      </c>
      <c r="X599" s="2" t="inlineStr">
        <is>
          <t/>
        </is>
      </c>
      <c r="Y599" t="inlineStr">
        <is>
          <t>τομέας 1 του Πολυετούς Δημοσιονομικού Πλαισίου για την περίοδο 2021-2027</t>
        </is>
      </c>
      <c r="Z599" s="2" t="inlineStr">
        <is>
          <t>Single Market, Innovation and Digital|
Single Market, Innovation &amp;amp; Digital</t>
        </is>
      </c>
      <c r="AA599" s="2" t="inlineStr">
        <is>
          <t>3|
1</t>
        </is>
      </c>
      <c r="AB599" s="2" t="inlineStr">
        <is>
          <t xml:space="preserve">|
</t>
        </is>
      </c>
      <c r="AC599" t="inlineStr">
        <is>
          <t>heading 1 of the 2021–2027 &lt;a href="https://iate.europa.eu/entry/result/930627/en" target="_blank"&gt;multiannual financial framework&lt;/a&gt;</t>
        </is>
      </c>
      <c r="AD599" s="2" t="inlineStr">
        <is>
          <t>Mercado único, innovación y economía digital</t>
        </is>
      </c>
      <c r="AE599" s="2" t="inlineStr">
        <is>
          <t>3</t>
        </is>
      </c>
      <c r="AF599" s="2" t="inlineStr">
        <is>
          <t/>
        </is>
      </c>
      <c r="AG599" t="inlineStr">
        <is>
          <t>Rúbrica 1 del marco financiero plurianual (UE-27) para el período 2021-2027.</t>
        </is>
      </c>
      <c r="AH599" s="2" t="inlineStr">
        <is>
          <t>Ühtne turg, innovatsioon ja digitaalvaldkond</t>
        </is>
      </c>
      <c r="AI599" s="2" t="inlineStr">
        <is>
          <t>3</t>
        </is>
      </c>
      <c r="AJ599" s="2" t="inlineStr">
        <is>
          <t/>
        </is>
      </c>
      <c r="AK599" t="inlineStr">
        <is>
          <t>mitmeaastase finantsraamistiku 2021-2027 1. rubriigi pealkiri</t>
        </is>
      </c>
      <c r="AL599" s="2" t="inlineStr">
        <is>
          <t>Sisämarkkinat, innovointi ja digitaalitalous</t>
        </is>
      </c>
      <c r="AM599" s="2" t="inlineStr">
        <is>
          <t>3</t>
        </is>
      </c>
      <c r="AN599" s="2" t="inlineStr">
        <is>
          <t/>
        </is>
      </c>
      <c r="AO599" t="inlineStr">
        <is>
          <t>monivuotisen rahoituskehyksen 2021–2027 otsake 1</t>
        </is>
      </c>
      <c r="AP599" s="2" t="inlineStr">
        <is>
          <t>Marché unique, innovation et numérique</t>
        </is>
      </c>
      <c r="AQ599" s="2" t="inlineStr">
        <is>
          <t>3</t>
        </is>
      </c>
      <c r="AR599" s="2" t="inlineStr">
        <is>
          <t/>
        </is>
      </c>
      <c r="AS599" t="inlineStr">
        <is>
          <t>première rubrique du &lt;a href="https://iate.europa.eu/entry/result/930627/fr" target="_blank"&gt;cadre financier pluriannuel&lt;/a&gt; pour les années 2021 à 2027</t>
        </is>
      </c>
      <c r="AT599" t="inlineStr">
        <is>
          <t/>
        </is>
      </c>
      <c r="AU599" t="inlineStr">
        <is>
          <t/>
        </is>
      </c>
      <c r="AV599" t="inlineStr">
        <is>
          <t/>
        </is>
      </c>
      <c r="AW599" t="inlineStr">
        <is>
          <t/>
        </is>
      </c>
      <c r="AX599" s="2" t="inlineStr">
        <is>
          <t>Jedinstveno tržište, inovacije i digitalizacija</t>
        </is>
      </c>
      <c r="AY599" s="2" t="inlineStr">
        <is>
          <t>3</t>
        </is>
      </c>
      <c r="AZ599" s="2" t="inlineStr">
        <is>
          <t/>
        </is>
      </c>
      <c r="BA599" t="inlineStr">
        <is>
          <t>naslov 1. višegodišnjeg financijskog okvira za razdoblje 2021. - 2027.</t>
        </is>
      </c>
      <c r="BB599" s="2" t="inlineStr">
        <is>
          <t>Egységes piac, innováció és digitális gazdaság</t>
        </is>
      </c>
      <c r="BC599" s="2" t="inlineStr">
        <is>
          <t>3</t>
        </is>
      </c>
      <c r="BD599" s="2" t="inlineStr">
        <is>
          <t/>
        </is>
      </c>
      <c r="BE599" t="inlineStr">
        <is>
          <t>a 2021-2027-es időszakra szóló többéves pénzügyi keret 1. fejezete</t>
        </is>
      </c>
      <c r="BF599" s="2" t="inlineStr">
        <is>
          <t>Mercato unico, innovazione e agenda digitale</t>
        </is>
      </c>
      <c r="BG599" s="2" t="inlineStr">
        <is>
          <t>3</t>
        </is>
      </c>
      <c r="BH599" s="2" t="inlineStr">
        <is>
          <t/>
        </is>
      </c>
      <c r="BI599" t="inlineStr">
        <is>
          <t>rubrica 1 della tabella riepilogativa per rubrica del quadro finanziario pluriennale (QFP) per il periodo 2021-2027</t>
        </is>
      </c>
      <c r="BJ599" s="2" t="inlineStr">
        <is>
          <t>Bendroji rinka, inovacijos ir skaitmeninė ekonomika</t>
        </is>
      </c>
      <c r="BK599" s="2" t="inlineStr">
        <is>
          <t>3</t>
        </is>
      </c>
      <c r="BL599" s="2" t="inlineStr">
        <is>
          <t/>
        </is>
      </c>
      <c r="BM599" t="inlineStr">
        <is>
          <t>2021–2027 m. daugiametės finansinės programos 1-oji išlaidų kategorija</t>
        </is>
      </c>
      <c r="BN599" s="2" t="inlineStr">
        <is>
          <t>Vienotais tirgus, inovācija un digitālā joma</t>
        </is>
      </c>
      <c r="BO599" s="2" t="inlineStr">
        <is>
          <t>3</t>
        </is>
      </c>
      <c r="BP599" s="2" t="inlineStr">
        <is>
          <t/>
        </is>
      </c>
      <c r="BQ599" t="inlineStr">
        <is>
          <t>daudzgadu finanšu shēmas 2021.–2027. gadam 1.
izdevumu kategorijas nosaukums</t>
        </is>
      </c>
      <c r="BR599" s="2" t="inlineStr">
        <is>
          <t>Suq Uniku, Innovazzjoni u Aġenda Diġitali|
Suq Uniku, Innovazzjoni u Diġitali</t>
        </is>
      </c>
      <c r="BS599" s="2" t="inlineStr">
        <is>
          <t>2|
3</t>
        </is>
      </c>
      <c r="BT599" s="2" t="inlineStr">
        <is>
          <t xml:space="preserve">|
</t>
        </is>
      </c>
      <c r="BU599" t="inlineStr">
        <is>
          <t>l-intestatura nru 1 tal-Qafas Finanzjarju Pluriennali (QFP) għall-perjodu 2021 - 2027</t>
        </is>
      </c>
      <c r="BV599" s="2" t="inlineStr">
        <is>
          <t>Eengemaakte markt, innovatie en digitaal beleid</t>
        </is>
      </c>
      <c r="BW599" s="2" t="inlineStr">
        <is>
          <t>3</t>
        </is>
      </c>
      <c r="BX599" s="2" t="inlineStr">
        <is>
          <t/>
        </is>
      </c>
      <c r="BY599" t="inlineStr">
        <is>
          <t>rubriek 1 van het meerjarig financieel kader voor de periode 2021-2027</t>
        </is>
      </c>
      <c r="BZ599" s="2" t="inlineStr">
        <is>
          <t>Jednolity rynek, innowacje i gospodarka cyfrowa</t>
        </is>
      </c>
      <c r="CA599" s="2" t="inlineStr">
        <is>
          <t>3</t>
        </is>
      </c>
      <c r="CB599" s="2" t="inlineStr">
        <is>
          <t/>
        </is>
      </c>
      <c r="CC599" t="inlineStr">
        <is>
          <t>dział 1 wieloletnich ram finansowych na lata 2021-2027</t>
        </is>
      </c>
      <c r="CD599" s="2" t="inlineStr">
        <is>
          <t>Mercado Único, Inovação e Digital</t>
        </is>
      </c>
      <c r="CE599" s="2" t="inlineStr">
        <is>
          <t>3</t>
        </is>
      </c>
      <c r="CF599" s="2" t="inlineStr">
        <is>
          <t/>
        </is>
      </c>
      <c r="CG599" t="inlineStr">
        <is>
          <t>Rubrica 1 do Quadro Financeiro Plurianual para 2021-2027.</t>
        </is>
      </c>
      <c r="CH599" s="2" t="inlineStr">
        <is>
          <t>Piața unică, inovare și sectorul digital</t>
        </is>
      </c>
      <c r="CI599" s="2" t="inlineStr">
        <is>
          <t>3</t>
        </is>
      </c>
      <c r="CJ599" s="2" t="inlineStr">
        <is>
          <t/>
        </is>
      </c>
      <c r="CK599" t="inlineStr">
        <is>
          <t>rubrica 1 din cadrul financiar multianual pentru perioada 2021-2027</t>
        </is>
      </c>
      <c r="CL599" s="2" t="inlineStr">
        <is>
          <t>Jednotný trh, inovácie a digitálna ekonomika</t>
        </is>
      </c>
      <c r="CM599" s="2" t="inlineStr">
        <is>
          <t>3</t>
        </is>
      </c>
      <c r="CN599" s="2" t="inlineStr">
        <is>
          <t/>
        </is>
      </c>
      <c r="CO599" t="inlineStr">
        <is>
          <t>okruh 1 viacročného finančného rámca na roky 2021 – 2027</t>
        </is>
      </c>
      <c r="CP599" s="2" t="inlineStr">
        <is>
          <t>Enotni trg, inovacije in digitalno</t>
        </is>
      </c>
      <c r="CQ599" s="2" t="inlineStr">
        <is>
          <t>3</t>
        </is>
      </c>
      <c r="CR599" s="2" t="inlineStr">
        <is>
          <t/>
        </is>
      </c>
      <c r="CS599" t="inlineStr">
        <is>
          <t>razdelek 1 večletnega finančnega okvira za obdobje 2021–2027</t>
        </is>
      </c>
      <c r="CT599" s="2" t="inlineStr">
        <is>
          <t>inre marknaden, innovation och digitalisering</t>
        </is>
      </c>
      <c r="CU599" s="2" t="inlineStr">
        <is>
          <t>3</t>
        </is>
      </c>
      <c r="CV599" s="2" t="inlineStr">
        <is>
          <t/>
        </is>
      </c>
      <c r="CW599" t="inlineStr">
        <is>
          <t>rubrik 1 i den fleråriga budgetramen för perioden 2021-2027</t>
        </is>
      </c>
    </row>
    <row r="600">
      <c r="A600" s="1" t="str">
        <f>HYPERLINK("https://iate.europa.eu/entry/result/3557101/all", "3557101")</f>
        <v>3557101</v>
      </c>
      <c r="B600" t="inlineStr">
        <is>
          <t>FINANCE</t>
        </is>
      </c>
      <c r="C600" t="inlineStr">
        <is>
          <t>FINANCE|taxation</t>
        </is>
      </c>
      <c r="D600" t="inlineStr">
        <is>
          <t>yes</t>
        </is>
      </c>
      <c r="E600" t="inlineStr">
        <is>
          <t/>
        </is>
      </c>
      <c r="F600" s="2" t="inlineStr">
        <is>
          <t>режим за съкратено обслужване на едно гише</t>
        </is>
      </c>
      <c r="G600" s="2" t="inlineStr">
        <is>
          <t>3</t>
        </is>
      </c>
      <c r="H600" s="2" t="inlineStr">
        <is>
          <t/>
        </is>
      </c>
      <c r="I600" t="inlineStr">
        <is>
          <t/>
        </is>
      </c>
      <c r="J600" s="2" t="inlineStr">
        <is>
          <t>zvláštní režim jednoho správního místa|
zjednodušené jedno správní místo</t>
        </is>
      </c>
      <c r="K600" s="2" t="inlineStr">
        <is>
          <t>3|
3</t>
        </is>
      </c>
      <c r="L600" s="2" t="inlineStr">
        <is>
          <t xml:space="preserve">|
</t>
        </is>
      </c>
      <c r="M600" t="inlineStr">
        <is>
          <t>&lt;i&gt;jedno správní místo&lt;/i&gt; [ &lt;a href="/entry/result/1892474/all" id="ENTRY_TO_ENTRY_CONVERTER" target="_blank"&gt;IATE:1892474&lt;/a&gt; ], jež osobám povinným k DPH, které poskytují telekomunikační služby, služby rozhlasového a televizního vysílání a elektronické služby osobám nepovinným k dani v členských státech, v nichž nemají sídlo ekonomické činnosti ani stálou provozovnu, umožní vyúčtovat daň splatnou z poskytnutých služeb prostřednictvím internetového portálu v členském státě, v němž jsou identifikovány</t>
        </is>
      </c>
      <c r="N600" s="2" t="inlineStr">
        <is>
          <t>mini-one-stop-shop|
mini-OSS|
MOSS</t>
        </is>
      </c>
      <c r="O600" s="2" t="inlineStr">
        <is>
          <t>3|
3|
3</t>
        </is>
      </c>
      <c r="P600" s="2" t="inlineStr">
        <is>
          <t xml:space="preserve">|
|
</t>
        </is>
      </c>
      <c r="Q600" t="inlineStr">
        <is>
          <t/>
        </is>
      </c>
      <c r="R600" s="2" t="inlineStr">
        <is>
          <t>KEA|
Miniregelung|
Miniregelung für eine einzige Anlaufstelle|
kleine einzige Anlaufstelle für die Mehrwertsteuer</t>
        </is>
      </c>
      <c r="S600" s="2" t="inlineStr">
        <is>
          <t>3|
3|
3|
3</t>
        </is>
      </c>
      <c r="T600" s="2" t="inlineStr">
        <is>
          <t xml:space="preserve">|
|
|
</t>
        </is>
      </c>
      <c r="U600" t="inlineStr">
        <is>
          <t>optionale vereinfachte Regelung für steuerpflichtige Erbringer von Telekommunikations-, Rundfunk- und Fernsehdienstleistungen oder elektronischen Dienstleistungen in anderen Mitgliedstaaten, wonch sie ihre MwSt-Erklärungen auf elektronischem Wege übermitteln können, ohne sich in jedem dieser Mitgliedstaaten gesondert umsatzsteuerlich registrieren zu lassen</t>
        </is>
      </c>
      <c r="V600" s="2" t="inlineStr">
        <is>
          <t>μίνι θυρίδας ενιαίας εξυπηρέτησης|
MOSS|
μίνι θυρίδα ενιαίας εξυπηρέτησης για τον ΦΠΑ|
μικρή ΘΕΕ|
μικρή μονοαπευθυντική θυρίδα</t>
        </is>
      </c>
      <c r="W600" s="2" t="inlineStr">
        <is>
          <t>2|
2|
3|
2|
3</t>
        </is>
      </c>
      <c r="X600" s="2" t="inlineStr">
        <is>
          <t xml:space="preserve">|
|
|
|
</t>
        </is>
      </c>
      <c r="Y600" t="inlineStr">
        <is>
          <t/>
        </is>
      </c>
      <c r="Z600" s="2" t="inlineStr">
        <is>
          <t>mini OSS|
mini One Stop Shop|
MOSS|
VAT mini one‑stop shop|
mini one-stop shop for VAT|
VAT MOSS</t>
        </is>
      </c>
      <c r="AA600" s="2" t="inlineStr">
        <is>
          <t>3|
3|
3|
3|
1|
3</t>
        </is>
      </c>
      <c r="AB600" s="2" t="inlineStr">
        <is>
          <t xml:space="preserve">|
|
|
|
|
</t>
        </is>
      </c>
      <c r="AC600" t="inlineStr">
        <is>
          <t>optional scheme for taxable service providers established within or outside the EU to submit VAT returns electronically without having to register separately in every Member State in which they provide telecommunications, broadcasting and electronically supplied services</t>
        </is>
      </c>
      <c r="AD600" s="2" t="inlineStr">
        <is>
          <t>miniventanilla única|
MOSS</t>
        </is>
      </c>
      <c r="AE600" s="2" t="inlineStr">
        <is>
          <t>3|
3</t>
        </is>
      </c>
      <c r="AF600" s="2" t="inlineStr">
        <is>
          <t xml:space="preserve">|
</t>
        </is>
      </c>
      <c r="AG600" t="inlineStr">
        <is>
          <t>Servicio telemático que ofrecerá a todos los serivios de telecomunicaciones, radiodifusión o de televisión y electrónicos ("TRE") prestados por un empresario o profesional a particulares consumidores finales establecidos o residentes en un Estado de la Unión Europea distinto del prestador de ese servicio, la posibilidad de cumplir con las obligaciones tributarias en materia de IVA en esos Estados miembros directamente desde la SEde Eelectrónica de la Agencia Estatal de Administración Tributaria.</t>
        </is>
      </c>
      <c r="AH600" s="2" t="inlineStr">
        <is>
          <t>käibemaksu väike ühe akna süsteem|
väike ühe akna süsteem|
väike kontaktpunkt</t>
        </is>
      </c>
      <c r="AI600" s="2" t="inlineStr">
        <is>
          <t>2|
3|
2</t>
        </is>
      </c>
      <c r="AJ600" s="2" t="inlineStr">
        <is>
          <t xml:space="preserve">|
preferred|
</t>
        </is>
      </c>
      <c r="AK600" t="inlineStr">
        <is>
          <t>vabatahtlik kord, mis võimaldab
maksukohustuslastel, kes pakuvad mittemaksukohustuslastele telekommunikatsiooni-, raadio- ja teleringhäälingu- ning elektroonilisi teenuseid mujal kui oma asukohajärgses liikmesriigis,
deklareerida kõnealuste teenuste eest tasutavat käibemaksu veebiportaali kaudu liikmesriigis,
kus nad on registreeritud</t>
        </is>
      </c>
      <c r="AL600" s="2" t="inlineStr">
        <is>
          <t>arvonlisäveron erityisjärjestelmä|
keskitetty minipalvelupiste|
keskitetty alv-minipalvelupiste</t>
        </is>
      </c>
      <c r="AM600" s="2" t="inlineStr">
        <is>
          <t>3|
3|
3</t>
        </is>
      </c>
      <c r="AN600" s="2" t="inlineStr">
        <is>
          <t xml:space="preserve">preferred|
|
</t>
        </is>
      </c>
      <c r="AO600" t="inlineStr">
        <is>
          <t>vapaaehtoinen järjestelmä, jossa verovelvollinen, joka on rekisteröity keskitettyyn minipalvelupisteeseen jossakin jäsenvaltiossa (tunnistamisjäsenvaltiossa), voi antaa neljännesvuosittain keskitetyn minipalvelupisteen sähköiset alv-ilmoitukset</t>
        </is>
      </c>
      <c r="AP600" s="2" t="inlineStr">
        <is>
          <t>MGU|
mini-guichet unique|
mini-guichet unique en matière de TVA|
MGU TVA</t>
        </is>
      </c>
      <c r="AQ600" s="2" t="inlineStr">
        <is>
          <t>2|
3|
3|
2</t>
        </is>
      </c>
      <c r="AR600" s="2" t="inlineStr">
        <is>
          <t xml:space="preserve">|
|
|
</t>
        </is>
      </c>
      <c r="AS600" t="inlineStr">
        <is>
          <t>régime facultatif entré en vigueur le 1&lt;sup&gt;er&lt;/sup&gt; janvier 2015 et destiné aux assujettis qui
fournissent des services de télécommunication, de radiodiffusion et de télévision ou des
services électroniques à des personnes non assujetties dans des États membres où ils ne sont
pas établis d’acquitter la TVA due sur ces services via un portail web dans l’État membre où
ils sont inscrits</t>
        </is>
      </c>
      <c r="AT600" s="2" t="inlineStr">
        <is>
          <t>mion-ionad ilfhreastail|
MOSS</t>
        </is>
      </c>
      <c r="AU600" s="2" t="inlineStr">
        <is>
          <t>3|
3</t>
        </is>
      </c>
      <c r="AV600" s="2" t="inlineStr">
        <is>
          <t xml:space="preserve">|
</t>
        </is>
      </c>
      <c r="AW600" t="inlineStr">
        <is>
          <t/>
        </is>
      </c>
      <c r="AX600" s="2" t="inlineStr">
        <is>
          <t>mini sustav za pružanje usluga na jednom mjestu|
mini sustav za pružanje usluga na jednom mjestu za PDV</t>
        </is>
      </c>
      <c r="AY600" s="2" t="inlineStr">
        <is>
          <t>3|
3</t>
        </is>
      </c>
      <c r="AZ600" s="2" t="inlineStr">
        <is>
          <t xml:space="preserve">|
</t>
        </is>
      </c>
      <c r="BA600" t="inlineStr">
        <is>
          <t/>
        </is>
      </c>
      <c r="BB600" s="2" t="inlineStr">
        <is>
          <t>MoSS|
szűkített egyablakos hozzáadottértékadó-ügyintézés|
szűkített egyablakos ügyintézés|
szűkített egyablakos héaügyintézés|
mini egyablakos rendszer</t>
        </is>
      </c>
      <c r="BC600" s="2" t="inlineStr">
        <is>
          <t>4|
4|
4|
4|
3</t>
        </is>
      </c>
      <c r="BD600" s="2" t="inlineStr">
        <is>
          <t>admitted|
|
preferred|
|
admitted</t>
        </is>
      </c>
      <c r="BE600" t="inlineStr">
        <is>
          <t>olyan rendszer, amely lehetővé teszi a nem adóalanyok részére távközlési szolgáltatást, műsorszolgáltatást vagy elektronikus szolgáltatást nyújtó adóalanyok számára, hogy ha olyan tagállamban nyújtanak szolgáltatásokat, ahol nem telepedtek le, akkor az e szolgáltatásaikra vonatkozó héabevallásukat azon tagállam webes portálján keresztül nyújtsák be, amelyben azonosítóval rendelkeznek</t>
        </is>
      </c>
      <c r="BF600" s="2" t="inlineStr">
        <is>
          <t>mini sportello unico|
mini sportello unico per l'IVA|
MOSS|
sistema MOSS</t>
        </is>
      </c>
      <c r="BG600" s="2" t="inlineStr">
        <is>
          <t>3|
3|
3|
3</t>
        </is>
      </c>
      <c r="BH600" s="2" t="inlineStr">
        <is>
          <t xml:space="preserve">|
|
|
</t>
        </is>
      </c>
      <c r="BI600" t="inlineStr">
        <is>
          <t>regime facoltativo che permette ai soggetti passivi che
prestano servizi di telecomunicazione, servizi di teleradiodiffusione e servizi elettronici a
persone che non sono soggetti passivi negli Stati membri in cui non sono stabiliti di versare
l'IVA dovuta su tali servizi allo Stato membro in cui sono identificati attraverso un portale
web</t>
        </is>
      </c>
      <c r="BJ600" s="2" t="inlineStr">
        <is>
          <t>vieno langelio principu grindžiama minisistema</t>
        </is>
      </c>
      <c r="BK600" s="2" t="inlineStr">
        <is>
          <t>3</t>
        </is>
      </c>
      <c r="BL600" s="2" t="inlineStr">
        <is>
          <t/>
        </is>
      </c>
      <c r="BM600" t="inlineStr">
        <is>
          <t>neprivaloma schema, skirta paslaugas teikiantiems apmokestinamiesiems asmenims, kurie gali būti įsisteigę ES arba už jos ribų, kad jie galėtų PVM deklaracijas pateikti elektroniniu būdu ir jiems nereikėtų registruotis kiekvienoje valstybėje narėje, kurioje jie teikia telekomunikacijų, transliavimo ir elektroniniu būdu teikiamas paslaugas</t>
        </is>
      </c>
      <c r="BN600" s="2" t="inlineStr">
        <is>
          <t>mini vienas pieturas aģentūra|
vienas pieturas aģentūras minishēma PVN jomā</t>
        </is>
      </c>
      <c r="BO600" s="2" t="inlineStr">
        <is>
          <t>3|
3</t>
        </is>
      </c>
      <c r="BP600" s="2" t="inlineStr">
        <is>
          <t xml:space="preserve">|
</t>
        </is>
      </c>
      <c r="BQ600" t="inlineStr">
        <is>
          <t>neobligāta shēma, ko var izmantot nodokļu maksātāji, kuri sniedz telesakaru pakalpojumus, televīzijas un radio apraides
pakalpojumus un elektroniskus pakalpojumus citās dalībvalstīs, un saskaņā ar kuru tie PVN deklarācijas var iesniegt elektroniski, nereģistrējoties katrā patēriņa dalībvalstī</t>
        </is>
      </c>
      <c r="BR600" s="2" t="inlineStr">
        <is>
          <t>MOSS|
punt uniku ta' servizz żgħir|
VAT MOSS|
mini One Stop Shop|
VAT f'punt uniku ta' servizz żgħir</t>
        </is>
      </c>
      <c r="BS600" s="2" t="inlineStr">
        <is>
          <t>3|
3|
3|
3|
3</t>
        </is>
      </c>
      <c r="BT600" s="2" t="inlineStr">
        <is>
          <t xml:space="preserve">|
|
|
|
</t>
        </is>
      </c>
      <c r="BU600" t="inlineStr">
        <is>
          <t>skema fakultattiva biex il-fornituri ta' servizzi taxxabbli stabbiliti fl-UE jew barra minnha jippreżentaw dikjarazzjonijiet tal-VAT b'mod elettroniku mingħajr ma jkollhom jirreġistraw separatament f'kull Stat Membru li fih jipprovdu telekomunikazzjoni, xandir u servizzi fornuti b'mod elettroniku</t>
        </is>
      </c>
      <c r="BV600" s="2" t="inlineStr">
        <is>
          <t>mini-éénloketsysteem|
mini-éénloketsysteem van de btw</t>
        </is>
      </c>
      <c r="BW600" s="2" t="inlineStr">
        <is>
          <t>3|
3</t>
        </is>
      </c>
      <c r="BX600" s="2" t="inlineStr">
        <is>
          <t xml:space="preserve">|
</t>
        </is>
      </c>
      <c r="BY600" t="inlineStr">
        <is>
          <t>systeem waarbij een belastingplichtige die diensten inzake telecommunicatie, radio- en televisieomroep en langs elektronische weg verrichte diensten levert aan niet-belastingplichtigen in een lidstaat waar hij niet is gevestigd, de keuze heeft de voor deze diensten verschuldigde btw aan te geven via een webportaal in de lidstaat waar hij voor de btw geïdentificeerd is (en waarbij wordt aangenomen dat de dienst plaatsvindt in de lidstaat van de afnemer en niet in de lidstaat van de dienstverlener)</t>
        </is>
      </c>
      <c r="BZ600" s="2" t="inlineStr">
        <is>
          <t>MOSS|
mały punkt kompleksowej obsługi</t>
        </is>
      </c>
      <c r="CA600" s="2" t="inlineStr">
        <is>
          <t>3|
3</t>
        </is>
      </c>
      <c r="CB600" s="2" t="inlineStr">
        <is>
          <t xml:space="preserve">|
</t>
        </is>
      </c>
      <c r="CC600" t="inlineStr">
        <is>
          <t>szczególna procedura rozliczania VAT, w ramach której podmiot rejestruje się w jednym państwie, składa w nim drogą elektroniczną kwartalną deklarację VAT oraz wpłaca należną wszystkim państwom członkowskim UE kwotę VAT; następnie kwoty VAT przekazywane są do właściwych państw członkowskich konsumpcji</t>
        </is>
      </c>
      <c r="CD600" s="2" t="inlineStr">
        <is>
          <t>minibalcão único</t>
        </is>
      </c>
      <c r="CE600" s="2" t="inlineStr">
        <is>
          <t>3</t>
        </is>
      </c>
      <c r="CF600" s="2" t="inlineStr">
        <is>
          <t/>
        </is>
      </c>
      <c r="CG600" t="inlineStr">
        <is>
          <t>&lt;p&gt;Regime especial do IVA para sujeitos passivos não estabelecidos no Estado-Membro de consumo ou na UE que prestem serviços de telecomunicações, de radiodifusão ou televisão e serviços por via eletrónica a pessoas que não sejam sujeitos passivos, estabelecidas ou domiciliadas na UE.&lt;/p&gt;</t>
        </is>
      </c>
      <c r="CH600" s="2" t="inlineStr">
        <is>
          <t>mini-ghișeu unic|
MOSS</t>
        </is>
      </c>
      <c r="CI600" s="2" t="inlineStr">
        <is>
          <t>3|
3</t>
        </is>
      </c>
      <c r="CJ600" s="2" t="inlineStr">
        <is>
          <t xml:space="preserve">|
</t>
        </is>
      </c>
      <c r="CK600" t="inlineStr">
        <is>
          <t>un regim de TVA opțional ce facilitează respectarea obligațiilor fiscale ale furnizorilor de servicii de telecomunicații, televiziune, radiodifuziune și servicii prestate pe cale electronică către clienți persoane neimpozabile</t>
        </is>
      </c>
      <c r="CL600" s="2" t="inlineStr">
        <is>
          <t>zjednodušený režim jednotného kontaktného miesta|
MOSS</t>
        </is>
      </c>
      <c r="CM600" s="2" t="inlineStr">
        <is>
          <t>3|
3</t>
        </is>
      </c>
      <c r="CN600" s="2" t="inlineStr">
        <is>
          <t xml:space="preserve">|
</t>
        </is>
      </c>
      <c r="CO600" t="inlineStr">
        <is>
          <t>osobitná úprava, ktorú môže dobrovoľne využiť poskytovateľ telekomunikačných služieb, služieb rozhlasového a televízneho vysielania a elektronických služieb so sídlom v Európskej únii alebo mimo nej tak, že svoju povinnosť priznať a uhradiť daň, ktorá prislúcha členskému štátu spotreby, si splní prostredníctvom jedného daňového priznania podaného cez portál členského štátu identifikácie, čím sa vyhne viacnásobnej registrácii v každom členskom štáte spotreby (v členskom štáte zákazníka)</t>
        </is>
      </c>
      <c r="CP600" s="2" t="inlineStr">
        <is>
          <t>mini VEM za DDV|
mini sistem „vse na enem mestu“|
mini VEM</t>
        </is>
      </c>
      <c r="CQ600" s="2" t="inlineStr">
        <is>
          <t>2|
3|
3</t>
        </is>
      </c>
      <c r="CR600" s="2" t="inlineStr">
        <is>
          <t xml:space="preserve">|
|
</t>
        </is>
      </c>
      <c r="CS600" t="inlineStr">
        <is>
          <t/>
        </is>
      </c>
      <c r="CT600" s="2" t="inlineStr">
        <is>
          <t>Mini One Stop Shop|
Moss</t>
        </is>
      </c>
      <c r="CU600" s="2" t="inlineStr">
        <is>
          <t>3|
3</t>
        </is>
      </c>
      <c r="CV600" s="2" t="inlineStr">
        <is>
          <t xml:space="preserve">|
</t>
        </is>
      </c>
      <c r="CW600" t="inlineStr">
        <is>
          <t/>
        </is>
      </c>
    </row>
    <row r="601">
      <c r="A601" s="1" t="str">
        <f>HYPERLINK("https://iate.europa.eu/entry/result/1912970/all", "1912970")</f>
        <v>1912970</v>
      </c>
      <c r="B601" t="inlineStr">
        <is>
          <t>EDUCATION AND COMMUNICATIONS</t>
        </is>
      </c>
      <c r="C601" t="inlineStr">
        <is>
          <t>EDUCATION AND COMMUNICATIONS|communications</t>
        </is>
      </c>
      <c r="D601" t="inlineStr">
        <is>
          <t>yes</t>
        </is>
      </c>
      <c r="E601" t="inlineStr">
        <is>
          <t/>
        </is>
      </c>
      <c r="F601" s="2" t="inlineStr">
        <is>
          <t>ОРС|
онлайн решаване на спорове</t>
        </is>
      </c>
      <c r="G601" s="2" t="inlineStr">
        <is>
          <t>3|
3</t>
        </is>
      </c>
      <c r="H601" s="2" t="inlineStr">
        <is>
          <t xml:space="preserve">|
</t>
        </is>
      </c>
      <c r="I601" t="inlineStr">
        <is>
          <t>съвкупност от методи за разрешаване на спорове с използването на интернет технологиите</t>
        </is>
      </c>
      <c r="J601" s="2" t="inlineStr">
        <is>
          <t>řešení sporů on-line</t>
        </is>
      </c>
      <c r="K601" s="2" t="inlineStr">
        <is>
          <t>2</t>
        </is>
      </c>
      <c r="L601" s="2" t="inlineStr">
        <is>
          <t/>
        </is>
      </c>
      <c r="M601" t="inlineStr">
        <is>
          <t/>
        </is>
      </c>
      <c r="N601" s="2" t="inlineStr">
        <is>
          <t>onlinetvistbilæggelse</t>
        </is>
      </c>
      <c r="O601" s="2" t="inlineStr">
        <is>
          <t>4</t>
        </is>
      </c>
      <c r="P601" s="2" t="inlineStr">
        <is>
          <t/>
        </is>
      </c>
      <c r="Q601" t="inlineStr">
        <is>
          <t/>
        </is>
      </c>
      <c r="R601" s="2" t="inlineStr">
        <is>
          <t>Online-Streitbeilegung</t>
        </is>
      </c>
      <c r="S601" s="2" t="inlineStr">
        <is>
          <t>3</t>
        </is>
      </c>
      <c r="T601" s="2" t="inlineStr">
        <is>
          <t/>
        </is>
      </c>
      <c r="U601" t="inlineStr">
        <is>
          <t>Verfahren der außergerichtlichen (alternativen) Streitbeilegung &lt;a href="/entry/result/917735/all" id="ENTRY_TO_ENTRY_CONVERTER" target="_blank"&gt;IATE:917735&lt;/a&gt; in elektronischer Form</t>
        </is>
      </c>
      <c r="V601" s="2" t="inlineStr">
        <is>
          <t>ηλεκτρονική επίλυση καταναλωτικών διαφορών|
ΗΕΚΔ</t>
        </is>
      </c>
      <c r="W601" s="2" t="inlineStr">
        <is>
          <t>3|
3</t>
        </is>
      </c>
      <c r="X601" s="2" t="inlineStr">
        <is>
          <t xml:space="preserve">|
</t>
        </is>
      </c>
      <c r="Y601" t="inlineStr">
        <is>
          <t/>
        </is>
      </c>
      <c r="Z601" s="2" t="inlineStr">
        <is>
          <t>ODR|
online dispute resolution</t>
        </is>
      </c>
      <c r="AA601" s="2" t="inlineStr">
        <is>
          <t>3|
3</t>
        </is>
      </c>
      <c r="AB601" s="2" t="inlineStr">
        <is>
          <t xml:space="preserve">|
</t>
        </is>
      </c>
      <c r="AC601" t="inlineStr">
        <is>
          <t>method of dispute resolution which uses innovative techniques and online technologies</t>
        </is>
      </c>
      <c r="AD601" s="2" t="inlineStr">
        <is>
          <t>resolución de litigios en línea|
RLL</t>
        </is>
      </c>
      <c r="AE601" s="2" t="inlineStr">
        <is>
          <t>3|
3</t>
        </is>
      </c>
      <c r="AF601" s="2" t="inlineStr">
        <is>
          <t xml:space="preserve">|
</t>
        </is>
      </c>
      <c r="AG601" t="inlineStr">
        <is>
          <t>Uno de los métodos de resolución alternativa de litigios, a través de Internet y en particular una plataforma europea de resolución de litigios en línea.</t>
        </is>
      </c>
      <c r="AH601" s="2" t="inlineStr">
        <is>
          <t>vaidluste internetipõhine lahendamine</t>
        </is>
      </c>
      <c r="AI601" s="2" t="inlineStr">
        <is>
          <t>3</t>
        </is>
      </c>
      <c r="AJ601" s="2" t="inlineStr">
        <is>
          <t/>
        </is>
      </c>
      <c r="AK601" t="inlineStr">
        <is>
          <t/>
        </is>
      </c>
      <c r="AL601" s="2" t="inlineStr">
        <is>
          <t>verkkovälitteinen vaihtoehtoinen riidanratkaisu|
verkkovälitteinen riidanratkaisu</t>
        </is>
      </c>
      <c r="AM601" s="2" t="inlineStr">
        <is>
          <t>2|
3</t>
        </is>
      </c>
      <c r="AN601" s="2" t="inlineStr">
        <is>
          <t xml:space="preserve">|
</t>
        </is>
      </c>
      <c r="AO601" t="inlineStr">
        <is>
          <t/>
        </is>
      </c>
      <c r="AP601" s="2" t="inlineStr">
        <is>
          <t>règlement des litiges en ligne|
règlement en ligne des litiges|
RLL</t>
        </is>
      </c>
      <c r="AQ601" s="2" t="inlineStr">
        <is>
          <t>3|
3|
3</t>
        </is>
      </c>
      <c r="AR601" s="2" t="inlineStr">
        <is>
          <t xml:space="preserve">|
preferred|
</t>
        </is>
      </c>
      <c r="AS601" t="inlineStr">
        <is>
          <t>résolution en ligne de conflits</t>
        </is>
      </c>
      <c r="AT601" s="2" t="inlineStr">
        <is>
          <t>réiteach díospóide ar líne</t>
        </is>
      </c>
      <c r="AU601" s="2" t="inlineStr">
        <is>
          <t>3</t>
        </is>
      </c>
      <c r="AV601" s="2" t="inlineStr">
        <is>
          <t/>
        </is>
      </c>
      <c r="AW601" t="inlineStr">
        <is>
          <t/>
        </is>
      </c>
      <c r="AX601" s="2" t="inlineStr">
        <is>
          <t>internetsko rješavanje sporova</t>
        </is>
      </c>
      <c r="AY601" s="2" t="inlineStr">
        <is>
          <t>2</t>
        </is>
      </c>
      <c r="AZ601" s="2" t="inlineStr">
        <is>
          <t/>
        </is>
      </c>
      <c r="BA601" t="inlineStr">
        <is>
          <t>izvansudsko rješavanje sporova vezanih uz ugovorne obveze koje proizlaze iz ugovora o online prodaji ili uslugama između potrošača s prebivalištem u Uniji i trgovaca s poslovnim nastanom u Uniji, posredstvom subjekta za ARS u skladu s člankom 20. stavkom 2. Direktive 2013/11/EU, a što uključuje i korištenje platforme za ORS</t>
        </is>
      </c>
      <c r="BB601" s="2" t="inlineStr">
        <is>
          <t>OVR|
online vitarendezés|
jogviták online rendezése</t>
        </is>
      </c>
      <c r="BC601" s="2" t="inlineStr">
        <is>
          <t>4|
4|
4</t>
        </is>
      </c>
      <c r="BD601" s="2" t="inlineStr">
        <is>
          <t xml:space="preserve">admitted|
|
</t>
        </is>
      </c>
      <c r="BE601" t="inlineStr">
        <is>
          <t>Az alternatív vitarendezés [&lt;a href="/entry/result/917735/all" id="ENTRY_TO_ENTRY_CONVERTER" target="_blank"&gt;IATE:917735&lt;/a&gt;] fogalomkörébe tartozó eljárási forma, mely az interneten zajlik.</t>
        </is>
      </c>
      <c r="BF601" s="2" t="inlineStr">
        <is>
          <t>risoluzione delle controversie online</t>
        </is>
      </c>
      <c r="BG601" s="2" t="inlineStr">
        <is>
          <t>3</t>
        </is>
      </c>
      <c r="BH601" s="2" t="inlineStr">
        <is>
          <t/>
        </is>
      </c>
      <c r="BI601" t="inlineStr">
        <is>
          <t/>
        </is>
      </c>
      <c r="BJ601" s="2" t="inlineStr">
        <is>
          <t>EGS|
elektroninis ginčų sprendimas</t>
        </is>
      </c>
      <c r="BK601" s="2" t="inlineStr">
        <is>
          <t>3|
3</t>
        </is>
      </c>
      <c r="BL601" s="2" t="inlineStr">
        <is>
          <t xml:space="preserve">|
</t>
        </is>
      </c>
      <c r="BM601" t="inlineStr">
        <is>
          <t>ginčų sprendimas naudojant naujoviškas taikomąsias programas ir internetines technologijas</t>
        </is>
      </c>
      <c r="BN601" s="2" t="inlineStr">
        <is>
          <t>SIT|
strīdu izšķiršana tiešsaistē</t>
        </is>
      </c>
      <c r="BO601" s="2" t="inlineStr">
        <is>
          <t>3|
3</t>
        </is>
      </c>
      <c r="BP601" s="2" t="inlineStr">
        <is>
          <t xml:space="preserve">|
</t>
        </is>
      </c>
      <c r="BQ601" t="inlineStr">
        <is>
          <t>risinājums, kā ar elektroniskiem līdzekļiem ārpus tiesas izšķirt strīdus, kas saistīti ar pārrobežu darījumiem tiešsaistē</t>
        </is>
      </c>
      <c r="BR601" s="2" t="inlineStr">
        <is>
          <t>soluzzjoni online għat-tilwim|
ODR</t>
        </is>
      </c>
      <c r="BS601" s="2" t="inlineStr">
        <is>
          <t>3|
3</t>
        </is>
      </c>
      <c r="BT601" s="2" t="inlineStr">
        <is>
          <t xml:space="preserve">|
</t>
        </is>
      </c>
      <c r="BU601" t="inlineStr">
        <is>
          <t>metodu ta' riżoluzzjoni tat-tilwim li juża tekniki innovattivi u teknoloġiji online</t>
        </is>
      </c>
      <c r="BV601" s="2" t="inlineStr">
        <is>
          <t>onlinegeschillenbeslechting|
ODR</t>
        </is>
      </c>
      <c r="BW601" s="2" t="inlineStr">
        <is>
          <t>3|
3</t>
        </is>
      </c>
      <c r="BX601" s="2" t="inlineStr">
        <is>
          <t xml:space="preserve">|
</t>
        </is>
      </c>
      <c r="BY601" t="inlineStr">
        <is>
          <t>"proces van alternatieve geschillenbeslechting ( &lt;a href="/entry/result/917735/all" id="ENTRY_TO_ENTRY_CONVERTER" target="_blank"&gt;IATE:917735&lt;/a&gt; ) met gebruikmaking van onlinetechnologie"</t>
        </is>
      </c>
      <c r="BZ601" s="2" t="inlineStr">
        <is>
          <t>rozstrzyganie sporów drogą elektroniczną|
ODR|
internetowe rozstrzyganie sporów</t>
        </is>
      </c>
      <c r="CA601" s="2" t="inlineStr">
        <is>
          <t>3|
3|
3</t>
        </is>
      </c>
      <c r="CB601" s="2" t="inlineStr">
        <is>
          <t>|
|
preferred</t>
        </is>
      </c>
      <c r="CC601" t="inlineStr">
        <is>
          <t>forma rozstrzygania sporów &lt;i&gt;online&lt;/i&gt;, np. arbitraż &lt;i&gt;online&lt;/i&gt;, mediacje &lt;i&gt;online&lt;/i&gt; czy rozwiązywanie skarg konsumenckich &lt;i&gt;online&lt;/i&gt;</t>
        </is>
      </c>
      <c r="CD601" s="2" t="inlineStr">
        <is>
          <t>RLL|
resolução de litígios em linha</t>
        </is>
      </c>
      <c r="CE601" s="2" t="inlineStr">
        <is>
          <t>3|
3</t>
        </is>
      </c>
      <c r="CF601" s="2" t="inlineStr">
        <is>
          <t xml:space="preserve">|
</t>
        </is>
      </c>
      <c r="CG601" t="inlineStr">
        <is>
          <t>Resolução de litígios realizada em linha, em especial através de uma plataforma Internet prevista para o efeito.&lt;br&gt;A Comissão apresentou em 2011 uma proposta de regulamento destinada a criar uma plataforma de resolução de litígios em linha (ODR) à escala europeia no domínio das transações transfronteiriças de comércio eletrónico.</t>
        </is>
      </c>
      <c r="CH601" s="2" t="inlineStr">
        <is>
          <t>soluționare online a litigiilor|
SOL</t>
        </is>
      </c>
      <c r="CI601" s="2" t="inlineStr">
        <is>
          <t>3|
3</t>
        </is>
      </c>
      <c r="CJ601" s="2" t="inlineStr">
        <is>
          <t xml:space="preserve">|
</t>
        </is>
      </c>
      <c r="CK601" t="inlineStr">
        <is>
          <t/>
        </is>
      </c>
      <c r="CL601" s="2" t="inlineStr">
        <is>
          <t>riešenie sporov online|
RSO</t>
        </is>
      </c>
      <c r="CM601" s="2" t="inlineStr">
        <is>
          <t>3|
3</t>
        </is>
      </c>
      <c r="CN601" s="2" t="inlineStr">
        <is>
          <t xml:space="preserve">|
</t>
        </is>
      </c>
      <c r="CO601" t="inlineStr">
        <is>
          <t>proces alternatívneho riešenia sporov s pomocou online technológie</t>
        </is>
      </c>
      <c r="CP601" s="2" t="inlineStr">
        <is>
          <t>SRS|
spletno reševanje sporov</t>
        </is>
      </c>
      <c r="CQ601" s="2" t="inlineStr">
        <is>
          <t>3|
3</t>
        </is>
      </c>
      <c r="CR601" s="2" t="inlineStr">
        <is>
          <t xml:space="preserve">|
</t>
        </is>
      </c>
      <c r="CS601" t="inlineStr">
        <is>
          <t>postopek alternativnega reševanja spora s pomočjo spletne tehnologije. Organi SRS omogočajo potrošnikom in trgovcem, da spor rešujejo na spletu. To lahko pripomore k rešitvi sporov zlasti pri spletnih nakupih, pri katerih sta potrošnik in trgovec pogosto daleč narazen.</t>
        </is>
      </c>
      <c r="CT601" s="2" t="inlineStr">
        <is>
          <t>tvistlösning online</t>
        </is>
      </c>
      <c r="CU601" s="2" t="inlineStr">
        <is>
          <t>3</t>
        </is>
      </c>
      <c r="CV601" s="2" t="inlineStr">
        <is>
          <t/>
        </is>
      </c>
      <c r="CW601" t="inlineStr">
        <is>
          <t/>
        </is>
      </c>
    </row>
    <row r="602">
      <c r="A602" s="1" t="str">
        <f>HYPERLINK("https://iate.europa.eu/entry/result/3567945/all", "3567945")</f>
        <v>3567945</v>
      </c>
      <c r="B602" t="inlineStr">
        <is>
          <t>TRADE</t>
        </is>
      </c>
      <c r="C602" t="inlineStr">
        <is>
          <t>TRADE|consumption;TRADE;TRADE|consumption|consumer</t>
        </is>
      </c>
      <c r="D602" t="inlineStr">
        <is>
          <t>yes</t>
        </is>
      </c>
      <c r="E602" t="inlineStr">
        <is>
          <t/>
        </is>
      </c>
      <c r="F602" s="2" t="inlineStr">
        <is>
          <t>платформа за онлайн решаване на спорове|
платформа за ОРС</t>
        </is>
      </c>
      <c r="G602" s="2" t="inlineStr">
        <is>
          <t>3|
3</t>
        </is>
      </c>
      <c r="H602" s="2" t="inlineStr">
        <is>
          <t xml:space="preserve">|
</t>
        </is>
      </c>
      <c r="I602" t="inlineStr">
        <is>
          <t>европейска платформа за ОРС (онлайн решаване на спорове) за улесняване на извънсъдебното разрешаване на спорове между потребители и търговци онлайн</t>
        </is>
      </c>
      <c r="J602" s="2" t="inlineStr">
        <is>
          <t>platforma pro řešení sporů on-line</t>
        </is>
      </c>
      <c r="K602" s="2" t="inlineStr">
        <is>
          <t>3</t>
        </is>
      </c>
      <c r="L602" s="2" t="inlineStr">
        <is>
          <t/>
        </is>
      </c>
      <c r="M602" t="inlineStr">
        <is>
          <t/>
        </is>
      </c>
      <c r="N602" s="2" t="inlineStr">
        <is>
          <t>OTB-platform|
platform til onlinetvistbilæggelse</t>
        </is>
      </c>
      <c r="O602" s="2" t="inlineStr">
        <is>
          <t>3|
3</t>
        </is>
      </c>
      <c r="P602" s="2" t="inlineStr">
        <is>
          <t xml:space="preserve">|
</t>
        </is>
      </c>
      <c r="Q602" t="inlineStr">
        <is>
          <t>en platform, der letter en udenretslig bilæggelse af tvister mellem forbrugere og erhvervsdrivende online</t>
        </is>
      </c>
      <c r="R602" s="2" t="inlineStr">
        <is>
          <t>Plattform zur Online-Streitbeilegung|
OS-Plattform|
Online-Streitbeilegungsplattform</t>
        </is>
      </c>
      <c r="S602" s="2" t="inlineStr">
        <is>
          <t>3|
3|
3</t>
        </is>
      </c>
      <c r="T602" s="2" t="inlineStr">
        <is>
          <t xml:space="preserve">|
|
</t>
        </is>
      </c>
      <c r="U602" t="inlineStr">
        <is>
          <t>interaktive Website, auf die in allen Amtssprachen der Organe der Europäischen Union elektronisch zugegriffen werden kann, als zentrale Anlaufstelle für Verbraucher und Unternehmer, die Streitigkeiten, die in den Anwendungsbereich dieser Verordnung fallen, außergerichtlich beilegen möchten</t>
        </is>
      </c>
      <c r="V602" s="2" t="inlineStr">
        <is>
          <t>πλατφόρμα ΗΕΔ|
πλατφόρμα ηλεκτρονικής επίλυσης διαφορών</t>
        </is>
      </c>
      <c r="W602" s="2" t="inlineStr">
        <is>
          <t>3|
3</t>
        </is>
      </c>
      <c r="X602" s="2" t="inlineStr">
        <is>
          <t xml:space="preserve">|
</t>
        </is>
      </c>
      <c r="Y602" t="inlineStr">
        <is>
          <t/>
        </is>
      </c>
      <c r="Z602" s="2" t="inlineStr">
        <is>
          <t>Online Dispute Resolution (ODR) platform|
Online Dispute Resolution platform|
ODR platform</t>
        </is>
      </c>
      <c r="AA602" s="2" t="inlineStr">
        <is>
          <t>1|
3|
3</t>
        </is>
      </c>
      <c r="AB602" s="2" t="inlineStr">
        <is>
          <t xml:space="preserve">|
|
</t>
        </is>
      </c>
      <c r="AC602" t="inlineStr">
        <is>
          <t>European ODR platform facilitating out-of-court resolution of disputes between consumers and traders online</t>
        </is>
      </c>
      <c r="AD602" s="2" t="inlineStr">
        <is>
          <t>plataforma de resolución de litigios en línea</t>
        </is>
      </c>
      <c r="AE602" s="2" t="inlineStr">
        <is>
          <t>3</t>
        </is>
      </c>
      <c r="AF602" s="2" t="inlineStr">
        <is>
          <t/>
        </is>
      </c>
      <c r="AG602" t="inlineStr">
        <is>
          <t>Sitio de internet interactivo que ofrece una ventanilla única a los consumidores y a los comerciantes que quieran resolver extrajudicialmente litigios derivados de transacciones en línea.</t>
        </is>
      </c>
      <c r="AH602" s="2" t="inlineStr">
        <is>
          <t>ODR-platvorm|
internetipõhine vaidluste lahendamise platvorm</t>
        </is>
      </c>
      <c r="AI602" s="2" t="inlineStr">
        <is>
          <t>3|
3</t>
        </is>
      </c>
      <c r="AJ602" s="2" t="inlineStr">
        <is>
          <t xml:space="preserve">|
</t>
        </is>
      </c>
      <c r="AK602" t="inlineStr">
        <is>
          <t/>
        </is>
      </c>
      <c r="AL602" s="2" t="inlineStr">
        <is>
          <t>verkkovälitteinen riidanratkaisusivusto|
eurooppalainen verkkovälitteinen riidanratkaisufoorumi</t>
        </is>
      </c>
      <c r="AM602" s="2" t="inlineStr">
        <is>
          <t>3|
3</t>
        </is>
      </c>
      <c r="AN602" s="2" t="inlineStr">
        <is>
          <t xml:space="preserve">|
</t>
        </is>
      </c>
      <c r="AO602" t="inlineStr">
        <is>
          <t>eurooppalainen verkkovälitteinen riidanratkaisufoorumi, jolla helpotetaan kuluttajien ja elinkeinonharjoittajien välisten riitojen tuomioistuinten ulkopuolista verkkovälitteistä ratkaisua</t>
        </is>
      </c>
      <c r="AP602" s="2" t="inlineStr">
        <is>
          <t>plateforme de règlement en ligne des litiges|
plateforme de RLL</t>
        </is>
      </c>
      <c r="AQ602" s="2" t="inlineStr">
        <is>
          <t>3|
2</t>
        </is>
      </c>
      <c r="AR602" s="2" t="inlineStr">
        <is>
          <t xml:space="preserve">|
</t>
        </is>
      </c>
      <c r="AS602" t="inlineStr">
        <is>
          <t/>
        </is>
      </c>
      <c r="AT602" s="2" t="inlineStr">
        <is>
          <t>an clár réitigh díospóidí ar líne|
clár ODR</t>
        </is>
      </c>
      <c r="AU602" s="2" t="inlineStr">
        <is>
          <t>3|
3</t>
        </is>
      </c>
      <c r="AV602" s="2" t="inlineStr">
        <is>
          <t xml:space="preserve">|
</t>
        </is>
      </c>
      <c r="AW602" t="inlineStr">
        <is>
          <t/>
        </is>
      </c>
      <c r="AX602" s="2" t="inlineStr">
        <is>
          <t>platforma za internetsko rješavanje sporova</t>
        </is>
      </c>
      <c r="AY602" s="2" t="inlineStr">
        <is>
          <t>3</t>
        </is>
      </c>
      <c r="AZ602" s="2" t="inlineStr">
        <is>
          <t/>
        </is>
      </c>
      <c r="BA602" t="inlineStr">
        <is>
          <t>europska platforma koja olakšava neovisno, nepristrano, transparentno, učinkovito, brzo i izvansudsko online rješavanje sporova između potrošača i trgovaca</t>
        </is>
      </c>
      <c r="BB602" s="2" t="inlineStr">
        <is>
          <t>OVR-platform|
online vitarendezési platform</t>
        </is>
      </c>
      <c r="BC602" s="2" t="inlineStr">
        <is>
          <t>3|
3</t>
        </is>
      </c>
      <c r="BD602" s="2" t="inlineStr">
        <is>
          <t xml:space="preserve">|
</t>
        </is>
      </c>
      <c r="BE602" t="inlineStr">
        <is>
          <t/>
        </is>
      </c>
      <c r="BF602" s="2" t="inlineStr">
        <is>
          <t>sistema di risoluzione delle controversie online|
piattaforma ODR</t>
        </is>
      </c>
      <c r="BG602" s="2" t="inlineStr">
        <is>
          <t>2|
2</t>
        </is>
      </c>
      <c r="BH602" s="2" t="inlineStr">
        <is>
          <t xml:space="preserve">|
</t>
        </is>
      </c>
      <c r="BI602" t="inlineStr">
        <is>
          <t>soluzione extragiudiziale per le controversie derivanti da operazioni online</t>
        </is>
      </c>
      <c r="BJ602" s="2" t="inlineStr">
        <is>
          <t>EGS platforma|
elektroninio ginčų sprendimo platforma</t>
        </is>
      </c>
      <c r="BK602" s="2" t="inlineStr">
        <is>
          <t>3|
3</t>
        </is>
      </c>
      <c r="BL602" s="2" t="inlineStr">
        <is>
          <t xml:space="preserve">|
</t>
        </is>
      </c>
      <c r="BM602" t="inlineStr">
        <is>
          <t>platforma, sudaranti palankesnes sąlygas nepriklausomai, nešališkai, skaidriai, efektyviai, greitai ir teisingai elektroniniu būdu ne teisme spręsti vartotojų ir komercinės veiklos subjektų ginčus</t>
        </is>
      </c>
      <c r="BN602" s="2" t="inlineStr">
        <is>
          <t>SIT platforma|
strīdu izšķiršanas tiešsaistē platforma</t>
        </is>
      </c>
      <c r="BO602" s="2" t="inlineStr">
        <is>
          <t>3|
3</t>
        </is>
      </c>
      <c r="BP602" s="2" t="inlineStr">
        <is>
          <t xml:space="preserve">|
</t>
        </is>
      </c>
      <c r="BQ602" t="inlineStr">
        <is>
          <t/>
        </is>
      </c>
      <c r="BR602" s="2" t="inlineStr">
        <is>
          <t>pjattaforma tal-ODR|
pjattaforma għas-soluzzjoni online għat-tilwim</t>
        </is>
      </c>
      <c r="BS602" s="2" t="inlineStr">
        <is>
          <t>3|
3</t>
        </is>
      </c>
      <c r="BT602" s="2" t="inlineStr">
        <is>
          <t xml:space="preserve">|
</t>
        </is>
      </c>
      <c r="BU602" t="inlineStr">
        <is>
          <t/>
        </is>
      </c>
      <c r="BV602" s="2" t="inlineStr">
        <is>
          <t>ODR-platform|
platform voor onlinegeschillenbeslechting</t>
        </is>
      </c>
      <c r="BW602" s="2" t="inlineStr">
        <is>
          <t>3|
3</t>
        </is>
      </c>
      <c r="BX602" s="2" t="inlineStr">
        <is>
          <t xml:space="preserve">|
</t>
        </is>
      </c>
      <c r="BY602" t="inlineStr">
        <is>
          <t>platform dat de onafhankelijke, onpartijdige, transparante, doeltreffende, snelle en billijke buitengerechtelijke onlinebeslechting van geschillen tussen consumenten en ondernemers faciliteert</t>
        </is>
      </c>
      <c r="BZ602" s="2" t="inlineStr">
        <is>
          <t>platforma ODR|
platforma internetowego rozstrzygania sporów</t>
        </is>
      </c>
      <c r="CA602" s="2" t="inlineStr">
        <is>
          <t>3|
3</t>
        </is>
      </c>
      <c r="CB602" s="2" t="inlineStr">
        <is>
          <t xml:space="preserve">|
</t>
        </is>
      </c>
      <c r="CC602" t="inlineStr">
        <is>
          <t>platforma mająca formę interaktywnej strony internetowej stanowiącej jeden punkt dostępu dla konsumentów i przedsiębiorców pragnących pozasądowego rozstrzygania sporów powstałych w związku z transakcjami internetowymi</t>
        </is>
      </c>
      <c r="CD602" s="2" t="inlineStr">
        <is>
          <t>plataforma de resolução de litígios em linha|
plataforma de RLL</t>
        </is>
      </c>
      <c r="CE602" s="2" t="inlineStr">
        <is>
          <t>3|
3</t>
        </is>
      </c>
      <c r="CF602" s="2" t="inlineStr">
        <is>
          <t xml:space="preserve">|
</t>
        </is>
      </c>
      <c r="CG602" t="inlineStr">
        <is>
          <t>plataforma (destinada a facilitar) a resolução de litígios entre consumidores e comerciantes, em linha e por via extrajudicial, de forma independente, imparcial, transparente, eficaz, célere e justa</t>
        </is>
      </c>
      <c r="CH602" s="2" t="inlineStr">
        <is>
          <t>platforma SOL|
platforma de soluționare online a litigiilor</t>
        </is>
      </c>
      <c r="CI602" s="2" t="inlineStr">
        <is>
          <t>4|
4</t>
        </is>
      </c>
      <c r="CJ602" s="2" t="inlineStr">
        <is>
          <t xml:space="preserve">|
</t>
        </is>
      </c>
      <c r="CK602" t="inlineStr">
        <is>
          <t>site interactiv și multilingv care oferă un punct de intrare unic pentru consumatorii și comercianții care doresc o soluționare pe cale extrajudiciară a litigiilor referitoare la obligații contractuale ce decurg din contractele de vânzare sau de prestare de servicii online</t>
        </is>
      </c>
      <c r="CL602" s="2" t="inlineStr">
        <is>
          <t>platforma na riešenie sporov online</t>
        </is>
      </c>
      <c r="CM602" s="2" t="inlineStr">
        <is>
          <t>3</t>
        </is>
      </c>
      <c r="CN602" s="2" t="inlineStr">
        <is>
          <t/>
        </is>
      </c>
      <c r="CO602" t="inlineStr">
        <is>
          <t/>
        </is>
      </c>
      <c r="CP602" s="2" t="inlineStr">
        <is>
          <t>platforma za spletno reševanje sporov</t>
        </is>
      </c>
      <c r="CQ602" s="2" t="inlineStr">
        <is>
          <t>3</t>
        </is>
      </c>
      <c r="CR602" s="2" t="inlineStr">
        <is>
          <t/>
        </is>
      </c>
      <c r="CS602" t="inlineStr">
        <is>
          <t>Platforma za SRS je enotna vstopna točka za potrošnike in trgovce, ki želijo izvensodno rešitev sporov, zajetih v tej uredbi.</t>
        </is>
      </c>
      <c r="CT602" s="2" t="inlineStr">
        <is>
          <t>plattform för tvistlösning online</t>
        </is>
      </c>
      <c r="CU602" s="2" t="inlineStr">
        <is>
          <t>3</t>
        </is>
      </c>
      <c r="CV602" s="2" t="inlineStr">
        <is>
          <t/>
        </is>
      </c>
      <c r="CW602" t="inlineStr">
        <is>
          <t>plattform som underlättar lösning av tvister mellan konsumenter och näringsidkare online utanför domstol</t>
        </is>
      </c>
    </row>
    <row r="603">
      <c r="A603" s="1" t="str">
        <f>HYPERLINK("https://iate.europa.eu/entry/result/3569599/all", "3569599")</f>
        <v>3569599</v>
      </c>
      <c r="B603" t="inlineStr">
        <is>
          <t>TRADE</t>
        </is>
      </c>
      <c r="C603" t="inlineStr">
        <is>
          <t>TRADE|marketing|commercial transaction</t>
        </is>
      </c>
      <c r="D603" t="inlineStr">
        <is>
          <t>yes</t>
        </is>
      </c>
      <c r="E603" t="inlineStr">
        <is>
          <t/>
        </is>
      </c>
      <c r="F603" s="2" t="inlineStr">
        <is>
          <t>вреди за потребителите</t>
        </is>
      </c>
      <c r="G603" s="2" t="inlineStr">
        <is>
          <t>3</t>
        </is>
      </c>
      <c r="H603" s="2" t="inlineStr">
        <is>
          <t/>
        </is>
      </c>
      <c r="I603" t="inlineStr">
        <is>
          <t/>
        </is>
      </c>
      <c r="J603" s="2" t="inlineStr">
        <is>
          <t>újma spotřebitelům|
poškozování spotřebitele</t>
        </is>
      </c>
      <c r="K603" s="2" t="inlineStr">
        <is>
          <t>3|
3</t>
        </is>
      </c>
      <c r="L603" s="2" t="inlineStr">
        <is>
          <t xml:space="preserve">|
</t>
        </is>
      </c>
      <c r="M603" t="inlineStr">
        <is>
          <t>škoda způsobená spotřebiteli zejména tím, že je šizen na jakosti, množství nebo hmotnosti zboží nebo že jsou ve větším rozsahu uvedeny na trh výrobky, práce nebo služby a zatajeny jejich podstatné vady</t>
        </is>
      </c>
      <c r="N603" s="2" t="inlineStr">
        <is>
          <t>skade for forbrugere</t>
        </is>
      </c>
      <c r="O603" s="2" t="inlineStr">
        <is>
          <t>3</t>
        </is>
      </c>
      <c r="P603" s="2" t="inlineStr">
        <is>
          <t/>
        </is>
      </c>
      <c r="Q603" t="inlineStr">
        <is>
          <t/>
        </is>
      </c>
      <c r="R603" s="2" t="inlineStr">
        <is>
          <t>Verbraucherschaden</t>
        </is>
      </c>
      <c r="S603" s="2" t="inlineStr">
        <is>
          <t>3</t>
        </is>
      </c>
      <c r="T603" s="2" t="inlineStr">
        <is>
          <t/>
        </is>
      </c>
      <c r="U603" t="inlineStr">
        <is>
          <t/>
        </is>
      </c>
      <c r="V603" s="2" t="inlineStr">
        <is>
          <t>ζημία καταναλωτών</t>
        </is>
      </c>
      <c r="W603" s="2" t="inlineStr">
        <is>
          <t>3</t>
        </is>
      </c>
      <c r="X603" s="2" t="inlineStr">
        <is>
          <t/>
        </is>
      </c>
      <c r="Y603" t="inlineStr">
        <is>
          <t/>
        </is>
      </c>
      <c r="Z603" s="2" t="inlineStr">
        <is>
          <t>consumer detriment</t>
        </is>
      </c>
      <c r="AA603" s="2" t="inlineStr">
        <is>
          <t>3</t>
        </is>
      </c>
      <c r="AB603" s="2" t="inlineStr">
        <is>
          <t/>
        </is>
      </c>
      <c r="AC603" t="inlineStr">
        <is>
          <t>measure of the financial losses suffered by consumers as a result of unsatisfactory purchases of goods and services</t>
        </is>
      </c>
      <c r="AD603" s="2" t="inlineStr">
        <is>
          <t>perjuicio para el consumidor</t>
        </is>
      </c>
      <c r="AE603" s="2" t="inlineStr">
        <is>
          <t>2</t>
        </is>
      </c>
      <c r="AF603" s="2" t="inlineStr">
        <is>
          <t/>
        </is>
      </c>
      <c r="AG603" t="inlineStr">
        <is>
          <t>Pérdida económica que sufre el consumidor en las compras en línea cuando los bienes comprados en el extranjero no se le entregan, cuando recibe información engañosa sobre las modalidades de pago o cuando se le cobra automáticamente por defecto sin su consentimiento expreso.</t>
        </is>
      </c>
      <c r="AH603" s="2" t="inlineStr">
        <is>
          <t>tarbijale tekitatav kahju|
tarbijakahju</t>
        </is>
      </c>
      <c r="AI603" s="2" t="inlineStr">
        <is>
          <t>2|
3</t>
        </is>
      </c>
      <c r="AJ603" s="2" t="inlineStr">
        <is>
          <t xml:space="preserve">|
</t>
        </is>
      </c>
      <c r="AK603" t="inlineStr">
        <is>
          <t/>
        </is>
      </c>
      <c r="AL603" s="2" t="inlineStr">
        <is>
          <t>kuluttajille aiheutuvat vahingot</t>
        </is>
      </c>
      <c r="AM603" s="2" t="inlineStr">
        <is>
          <t>3</t>
        </is>
      </c>
      <c r="AN603" s="2" t="inlineStr">
        <is>
          <t/>
        </is>
      </c>
      <c r="AO603" t="inlineStr">
        <is>
          <t>kuluttajalle koituvien taloudellisten menetysten määrä, josta hyvitys jää saamatta</t>
        </is>
      </c>
      <c r="AP603" s="2" t="inlineStr">
        <is>
          <t>préjudice subi par le consommateur</t>
        </is>
      </c>
      <c r="AQ603" s="2" t="inlineStr">
        <is>
          <t>3</t>
        </is>
      </c>
      <c r="AR603" s="2" t="inlineStr">
        <is>
          <t/>
        </is>
      </c>
      <c r="AS603" t="inlineStr">
        <is>
          <t/>
        </is>
      </c>
      <c r="AT603" s="2" t="inlineStr">
        <is>
          <t>díobháil do thomhaltóirí</t>
        </is>
      </c>
      <c r="AU603" s="2" t="inlineStr">
        <is>
          <t>3</t>
        </is>
      </c>
      <c r="AV603" s="2" t="inlineStr">
        <is>
          <t/>
        </is>
      </c>
      <c r="AW603" t="inlineStr">
        <is>
          <t/>
        </is>
      </c>
      <c r="AX603" s="2" t="inlineStr">
        <is>
          <t>šteta za potrošača|
šteta koju trpi potrošač</t>
        </is>
      </c>
      <c r="AY603" s="2" t="inlineStr">
        <is>
          <t>3|
3</t>
        </is>
      </c>
      <c r="AZ603" s="2" t="inlineStr">
        <is>
          <t xml:space="preserve">|
</t>
        </is>
      </c>
      <c r="BA603" t="inlineStr">
        <is>
          <t/>
        </is>
      </c>
      <c r="BB603" s="2" t="inlineStr">
        <is>
          <t>fogyasztói kár|
a fogyasztó kára|
a fogyasztót ért kár|
fogyasztónak okozott kár</t>
        </is>
      </c>
      <c r="BC603" s="2" t="inlineStr">
        <is>
          <t>3|
4|
4|
4</t>
        </is>
      </c>
      <c r="BD603" s="2" t="inlineStr">
        <is>
          <t xml:space="preserve">|
|
|
</t>
        </is>
      </c>
      <c r="BE603" t="inlineStr">
        <is>
          <t>fogyasztó által nem megfelelő vásárlás miatt elszenvedett pénzügyi veszteség</t>
        </is>
      </c>
      <c r="BF603" s="2" t="inlineStr">
        <is>
          <t>pregiudizio ai consumatori</t>
        </is>
      </c>
      <c r="BG603" s="2" t="inlineStr">
        <is>
          <t>3</t>
        </is>
      </c>
      <c r="BH603" s="2" t="inlineStr">
        <is>
          <t/>
        </is>
      </c>
      <c r="BI603" t="inlineStr">
        <is>
          <t>danno finanziario subito dai consumatori nell’acquisto di merci o servizi</t>
        </is>
      </c>
      <c r="BJ603" s="2" t="inlineStr">
        <is>
          <t>žala vartotojui|
vartotojo nuostolis</t>
        </is>
      </c>
      <c r="BK603" s="2" t="inlineStr">
        <is>
          <t>3|
3</t>
        </is>
      </c>
      <c r="BL603" s="2" t="inlineStr">
        <is>
          <t xml:space="preserve">|
</t>
        </is>
      </c>
      <c r="BM603" t="inlineStr">
        <is>
          <t>dėl įsigyto netinkamo produkto ar paslaugos vartotojo patirtas finansinis nuostolis</t>
        </is>
      </c>
      <c r="BN603" s="2" t="inlineStr">
        <is>
          <t>kaitējums patērētājam</t>
        </is>
      </c>
      <c r="BO603" s="2" t="inlineStr">
        <is>
          <t>2</t>
        </is>
      </c>
      <c r="BP603" s="2" t="inlineStr">
        <is>
          <t/>
        </is>
      </c>
      <c r="BQ603" t="inlineStr">
        <is>
          <t/>
        </is>
      </c>
      <c r="BR603" s="2" t="inlineStr">
        <is>
          <t>detriment għall-konsumatur</t>
        </is>
      </c>
      <c r="BS603" s="2" t="inlineStr">
        <is>
          <t>3</t>
        </is>
      </c>
      <c r="BT603" s="2" t="inlineStr">
        <is>
          <t/>
        </is>
      </c>
      <c r="BU603" t="inlineStr">
        <is>
          <t>il-kejl ta' telf finanzjarju mġarrab minn konsumatur meta jixtri prodotti u/jew servizzi mhux ta' livell sodisfaċenti</t>
        </is>
      </c>
      <c r="BV603" s="2" t="inlineStr">
        <is>
          <t>benadeling van de consument|
nadeel voor de consument|
schade voor de consument</t>
        </is>
      </c>
      <c r="BW603" s="2" t="inlineStr">
        <is>
          <t>3|
3|
3</t>
        </is>
      </c>
      <c r="BX603" s="2" t="inlineStr">
        <is>
          <t xml:space="preserve">|
|
</t>
        </is>
      </c>
      <c r="BY603" t="inlineStr">
        <is>
          <t>schade die de consument oploopt bij de aankoop van goederen/diensten door het niet-naleven van de consumentenwetgeving door de handelaar</t>
        </is>
      </c>
      <c r="BZ603" s="2" t="inlineStr">
        <is>
          <t>szkoda konsumenta|
szkoda ponoszona przez konsumenta</t>
        </is>
      </c>
      <c r="CA603" s="2" t="inlineStr">
        <is>
          <t>3|
3</t>
        </is>
      </c>
      <c r="CB603" s="2" t="inlineStr">
        <is>
          <t xml:space="preserve">|
</t>
        </is>
      </c>
      <c r="CC603" t="inlineStr">
        <is>
          <t/>
        </is>
      </c>
      <c r="CD603" s="2" t="inlineStr">
        <is>
          <t>prejuízo do consumidor</t>
        </is>
      </c>
      <c r="CE603" s="2" t="inlineStr">
        <is>
          <t>3</t>
        </is>
      </c>
      <c r="CF603" s="2" t="inlineStr">
        <is>
          <t/>
        </is>
      </c>
      <c r="CG603" t="inlineStr">
        <is>
          <t/>
        </is>
      </c>
      <c r="CH603" s="2" t="inlineStr">
        <is>
          <t>prejudiciu creat consumatorului</t>
        </is>
      </c>
      <c r="CI603" s="2" t="inlineStr">
        <is>
          <t>3</t>
        </is>
      </c>
      <c r="CJ603" s="2" t="inlineStr">
        <is>
          <t/>
        </is>
      </c>
      <c r="CK603" t="inlineStr">
        <is>
          <t/>
        </is>
      </c>
      <c r="CL603" s="2" t="inlineStr">
        <is>
          <t>poškodzovanie spotrebiteľa</t>
        </is>
      </c>
      <c r="CM603" s="2" t="inlineStr">
        <is>
          <t>3</t>
        </is>
      </c>
      <c r="CN603" s="2" t="inlineStr">
        <is>
          <t/>
        </is>
      </c>
      <c r="CO603" t="inlineStr">
        <is>
          <t/>
        </is>
      </c>
      <c r="CP603" s="2" t="inlineStr">
        <is>
          <t>škoda za potrošnike</t>
        </is>
      </c>
      <c r="CQ603" s="2" t="inlineStr">
        <is>
          <t>3</t>
        </is>
      </c>
      <c r="CR603" s="2" t="inlineStr">
        <is>
          <t/>
        </is>
      </c>
      <c r="CS603" t="inlineStr">
        <is>
          <t/>
        </is>
      </c>
      <c r="CT603" s="2" t="inlineStr">
        <is>
          <t>förlust för konsumenter</t>
        </is>
      </c>
      <c r="CU603" s="2" t="inlineStr">
        <is>
          <t>2</t>
        </is>
      </c>
      <c r="CV603" s="2" t="inlineStr">
        <is>
          <t/>
        </is>
      </c>
      <c r="CW603" t="inlineStr">
        <is>
          <t/>
        </is>
      </c>
    </row>
    <row r="604">
      <c r="A604" s="1" t="str">
        <f>HYPERLINK("https://iate.europa.eu/entry/result/3536372/all", "3536372")</f>
        <v>3536372</v>
      </c>
      <c r="B604" t="inlineStr">
        <is>
          <t>LAW;TRADE</t>
        </is>
      </c>
      <c r="C604" t="inlineStr">
        <is>
          <t>LAW|civil law;TRADE|trade|trading operation</t>
        </is>
      </c>
      <c r="D604" t="inlineStr">
        <is>
          <t>yes</t>
        </is>
      </c>
      <c r="E604" t="inlineStr">
        <is>
          <t/>
        </is>
      </c>
      <c r="F604" s="2" t="inlineStr">
        <is>
          <t>преминаване на риска</t>
        </is>
      </c>
      <c r="G604" s="2" t="inlineStr">
        <is>
          <t>4</t>
        </is>
      </c>
      <c r="H604" s="2" t="inlineStr">
        <is>
          <t/>
        </is>
      </c>
      <c r="I604" t="inlineStr">
        <is>
          <t/>
        </is>
      </c>
      <c r="J604" s="2" t="inlineStr">
        <is>
          <t>přechod nebezpečí</t>
        </is>
      </c>
      <c r="K604" s="2" t="inlineStr">
        <is>
          <t>3</t>
        </is>
      </c>
      <c r="L604" s="2" t="inlineStr">
        <is>
          <t/>
        </is>
      </c>
      <c r="M604" t="inlineStr">
        <is>
          <t>přechod nebezpečí škody na věci z prodávajícího na kupujícího, k němuž obvykle dochází s nabytím vlastnického práva</t>
        </is>
      </c>
      <c r="N604" s="2" t="inlineStr">
        <is>
          <t>risikoens overgang</t>
        </is>
      </c>
      <c r="O604" s="2" t="inlineStr">
        <is>
          <t>3</t>
        </is>
      </c>
      <c r="P604" s="2" t="inlineStr">
        <is>
          <t/>
        </is>
      </c>
      <c r="Q604" t="inlineStr">
        <is>
          <t/>
        </is>
      </c>
      <c r="R604" s="2" t="inlineStr">
        <is>
          <t>Gefahrübergang</t>
        </is>
      </c>
      <c r="S604" s="2" t="inlineStr">
        <is>
          <t>3</t>
        </is>
      </c>
      <c r="T604" s="2" t="inlineStr">
        <is>
          <t/>
        </is>
      </c>
      <c r="U604" t="inlineStr">
        <is>
          <t>Zeitpunkt, zu dem das Risiko der Verschlechterung oder des Verlusts der geschuldeten Sache vom Schuldner auf den Gläubiger übergeht</t>
        </is>
      </c>
      <c r="V604" t="inlineStr">
        <is>
          <t/>
        </is>
      </c>
      <c r="W604" t="inlineStr">
        <is>
          <t/>
        </is>
      </c>
      <c r="X604" t="inlineStr">
        <is>
          <t/>
        </is>
      </c>
      <c r="Y604" t="inlineStr">
        <is>
          <t/>
        </is>
      </c>
      <c r="Z604" s="2" t="inlineStr">
        <is>
          <t>passing of risk|
selling online|
passage of risk</t>
        </is>
      </c>
      <c r="AA604" s="2" t="inlineStr">
        <is>
          <t>3|
1|
3</t>
        </is>
      </c>
      <c r="AB604" s="2" t="inlineStr">
        <is>
          <t xml:space="preserve">|
|
</t>
        </is>
      </c>
      <c r="AC604" t="inlineStr">
        <is>
          <t>stage in a transaction at which the risk of loss and damage passes on from the seller to the buyer</t>
        </is>
      </c>
      <c r="AD604" s="2" t="inlineStr">
        <is>
          <t>transmisión de riesgos</t>
        </is>
      </c>
      <c r="AE604" s="2" t="inlineStr">
        <is>
          <t>3</t>
        </is>
      </c>
      <c r="AF604" s="2" t="inlineStr">
        <is>
          <t/>
        </is>
      </c>
      <c r="AG604" t="inlineStr">
        <is>
          <t>Momento de una transacción en la que el vendedor transmite el riesgo por posibles deterioros al comprador.</t>
        </is>
      </c>
      <c r="AH604" s="2" t="inlineStr">
        <is>
          <t>riisiko üleminek</t>
        </is>
      </c>
      <c r="AI604" s="2" t="inlineStr">
        <is>
          <t>3</t>
        </is>
      </c>
      <c r="AJ604" s="2" t="inlineStr">
        <is>
          <t/>
        </is>
      </c>
      <c r="AK604" t="inlineStr">
        <is>
          <t/>
        </is>
      </c>
      <c r="AL604" s="2" t="inlineStr">
        <is>
          <t>vaaranvastuun siirtyminen|
riskin siirtyminen</t>
        </is>
      </c>
      <c r="AM604" s="2" t="inlineStr">
        <is>
          <t>3|
3</t>
        </is>
      </c>
      <c r="AN604" s="2" t="inlineStr">
        <is>
          <t xml:space="preserve">|
</t>
        </is>
      </c>
      <c r="AO604" t="inlineStr">
        <is>
          <t/>
        </is>
      </c>
      <c r="AP604" t="inlineStr">
        <is>
          <t/>
        </is>
      </c>
      <c r="AQ604" t="inlineStr">
        <is>
          <t/>
        </is>
      </c>
      <c r="AR604" t="inlineStr">
        <is>
          <t/>
        </is>
      </c>
      <c r="AS604" t="inlineStr">
        <is>
          <t/>
        </is>
      </c>
      <c r="AT604" s="2" t="inlineStr">
        <is>
          <t>seachadadh riosca</t>
        </is>
      </c>
      <c r="AU604" s="2" t="inlineStr">
        <is>
          <t>3</t>
        </is>
      </c>
      <c r="AV604" s="2" t="inlineStr">
        <is>
          <t/>
        </is>
      </c>
      <c r="AW604" t="inlineStr">
        <is>
          <t/>
        </is>
      </c>
      <c r="AX604" t="inlineStr">
        <is>
          <t/>
        </is>
      </c>
      <c r="AY604" t="inlineStr">
        <is>
          <t/>
        </is>
      </c>
      <c r="AZ604" t="inlineStr">
        <is>
          <t/>
        </is>
      </c>
      <c r="BA604" t="inlineStr">
        <is>
          <t/>
        </is>
      </c>
      <c r="BB604" s="2" t="inlineStr">
        <is>
          <t>kárveszély átszállása</t>
        </is>
      </c>
      <c r="BC604" s="2" t="inlineStr">
        <is>
          <t>4</t>
        </is>
      </c>
      <c r="BD604" s="2" t="inlineStr">
        <is>
          <t/>
        </is>
      </c>
      <c r="BE604" t="inlineStr">
        <is>
          <t/>
        </is>
      </c>
      <c r="BF604" s="2" t="inlineStr">
        <is>
          <t>passaggio del rischio</t>
        </is>
      </c>
      <c r="BG604" s="2" t="inlineStr">
        <is>
          <t>3</t>
        </is>
      </c>
      <c r="BH604" s="2" t="inlineStr">
        <is>
          <t/>
        </is>
      </c>
      <c r="BI604" t="inlineStr">
        <is>
          <t>momento in cui il rischio di distruzione o deterioramento di un bene passa dal venditore all’acquirente</t>
        </is>
      </c>
      <c r="BJ604" s="2" t="inlineStr">
        <is>
          <t>rizikos perėjimas</t>
        </is>
      </c>
      <c r="BK604" s="2" t="inlineStr">
        <is>
          <t>3</t>
        </is>
      </c>
      <c r="BL604" s="2" t="inlineStr">
        <is>
          <t/>
        </is>
      </c>
      <c r="BM604" t="inlineStr">
        <is>
          <t/>
        </is>
      </c>
      <c r="BN604" s="2" t="inlineStr">
        <is>
          <t>riska nodošana|
riska pāreja</t>
        </is>
      </c>
      <c r="BO604" s="2" t="inlineStr">
        <is>
          <t>3|
3</t>
        </is>
      </c>
      <c r="BP604" s="2" t="inlineStr">
        <is>
          <t xml:space="preserve">|
</t>
        </is>
      </c>
      <c r="BQ604" t="inlineStr">
        <is>
          <t>brīdis darījumā, kad risks par lietas bojāeju vai sabojāšanos, pāriet no īpašnieka uz pircēju.</t>
        </is>
      </c>
      <c r="BR604" s="2" t="inlineStr">
        <is>
          <t>trasferiment tar-riskju</t>
        </is>
      </c>
      <c r="BS604" s="2" t="inlineStr">
        <is>
          <t>3</t>
        </is>
      </c>
      <c r="BT604" s="2" t="inlineStr">
        <is>
          <t/>
        </is>
      </c>
      <c r="BU604" t="inlineStr">
        <is>
          <t/>
        </is>
      </c>
      <c r="BV604" s="2" t="inlineStr">
        <is>
          <t>overdracht van risico|
risico-overdracht</t>
        </is>
      </c>
      <c r="BW604" s="2" t="inlineStr">
        <is>
          <t>3|
3</t>
        </is>
      </c>
      <c r="BX604" s="2" t="inlineStr">
        <is>
          <t xml:space="preserve">|
</t>
        </is>
      </c>
      <c r="BY604" t="inlineStr">
        <is>
          <t>moment waarop het risico voor verlies of beschadiging van het product overgaat van de ondernemer naar de consument</t>
        </is>
      </c>
      <c r="BZ604" s="2" t="inlineStr">
        <is>
          <t>przejście ryzyka</t>
        </is>
      </c>
      <c r="CA604" s="2" t="inlineStr">
        <is>
          <t>3</t>
        </is>
      </c>
      <c r="CB604" s="2" t="inlineStr">
        <is>
          <t/>
        </is>
      </c>
      <c r="CC604" t="inlineStr">
        <is>
          <t/>
        </is>
      </c>
      <c r="CD604" s="2" t="inlineStr">
        <is>
          <t>transferência do risco|
passagem do risco</t>
        </is>
      </c>
      <c r="CE604" s="2" t="inlineStr">
        <is>
          <t>3|
3</t>
        </is>
      </c>
      <c r="CF604" s="2" t="inlineStr">
        <is>
          <t xml:space="preserve">|
</t>
        </is>
      </c>
      <c r="CG604" t="inlineStr">
        <is>
          <t/>
        </is>
      </c>
      <c r="CH604" s="2" t="inlineStr">
        <is>
          <t>transfer al riscurilor</t>
        </is>
      </c>
      <c r="CI604" s="2" t="inlineStr">
        <is>
          <t>3</t>
        </is>
      </c>
      <c r="CJ604" s="2" t="inlineStr">
        <is>
          <t/>
        </is>
      </c>
      <c r="CK604" t="inlineStr">
        <is>
          <t/>
        </is>
      </c>
      <c r="CL604" s="2" t="inlineStr">
        <is>
          <t>prechod rizika</t>
        </is>
      </c>
      <c r="CM604" s="2" t="inlineStr">
        <is>
          <t>3</t>
        </is>
      </c>
      <c r="CN604" s="2" t="inlineStr">
        <is>
          <t/>
        </is>
      </c>
      <c r="CO604" t="inlineStr">
        <is>
          <t>vedľajšie dojednanie v kúpnej zmluve, podľa ktorého riziko náhodnej skazy predmetu kúpy znáša kupujúci prevzatím pedmetu kúpy</t>
        </is>
      </c>
      <c r="CP604" s="2" t="inlineStr">
        <is>
          <t>prehod nevarnosti</t>
        </is>
      </c>
      <c r="CQ604" s="2" t="inlineStr">
        <is>
          <t>3</t>
        </is>
      </c>
      <c r="CR604" s="2" t="inlineStr">
        <is>
          <t/>
        </is>
      </c>
      <c r="CS604" t="inlineStr">
        <is>
          <t/>
        </is>
      </c>
      <c r="CT604" s="2" t="inlineStr">
        <is>
          <t>riskens övergång|
riskövergång</t>
        </is>
      </c>
      <c r="CU604" s="2" t="inlineStr">
        <is>
          <t>3|
3</t>
        </is>
      </c>
      <c r="CV604" s="2" t="inlineStr">
        <is>
          <t xml:space="preserve">|
</t>
        </is>
      </c>
      <c r="CW604" t="inlineStr">
        <is>
          <t/>
        </is>
      </c>
    </row>
    <row r="605">
      <c r="A605" s="1" t="str">
        <f>HYPERLINK("https://iate.europa.eu/entry/result/3575909/all", "3575909")</f>
        <v>3575909</v>
      </c>
      <c r="B605" t="inlineStr">
        <is>
          <t>EUROPEAN UNION</t>
        </is>
      </c>
      <c r="C605" t="inlineStr">
        <is>
          <t>EUROPEAN UNION|European construction|deepening of the European Union</t>
        </is>
      </c>
      <c r="D605" t="inlineStr">
        <is>
          <t>yes</t>
        </is>
      </c>
      <c r="E605" t="inlineStr">
        <is>
          <t/>
        </is>
      </c>
      <c r="F605" t="inlineStr">
        <is>
          <t/>
        </is>
      </c>
      <c r="G605" t="inlineStr">
        <is>
          <t/>
        </is>
      </c>
      <c r="H605" t="inlineStr">
        <is>
          <t/>
        </is>
      </c>
      <c r="I605" t="inlineStr">
        <is>
          <t/>
        </is>
      </c>
      <c r="J605" t="inlineStr">
        <is>
          <t/>
        </is>
      </c>
      <c r="K605" t="inlineStr">
        <is>
          <t/>
        </is>
      </c>
      <c r="L605" t="inlineStr">
        <is>
          <t/>
        </is>
      </c>
      <c r="M605" t="inlineStr">
        <is>
          <t/>
        </is>
      </c>
      <c r="N605" t="inlineStr">
        <is>
          <t/>
        </is>
      </c>
      <c r="O605" t="inlineStr">
        <is>
          <t/>
        </is>
      </c>
      <c r="P605" t="inlineStr">
        <is>
          <t/>
        </is>
      </c>
      <c r="Q605" t="inlineStr">
        <is>
          <t/>
        </is>
      </c>
      <c r="R605" t="inlineStr">
        <is>
          <t/>
        </is>
      </c>
      <c r="S605" t="inlineStr">
        <is>
          <t/>
        </is>
      </c>
      <c r="T605" t="inlineStr">
        <is>
          <t/>
        </is>
      </c>
      <c r="U605" t="inlineStr">
        <is>
          <t/>
        </is>
      </c>
      <c r="V605" t="inlineStr">
        <is>
          <t/>
        </is>
      </c>
      <c r="W605" t="inlineStr">
        <is>
          <t/>
        </is>
      </c>
      <c r="X605" t="inlineStr">
        <is>
          <t/>
        </is>
      </c>
      <c r="Y605" t="inlineStr">
        <is>
          <t/>
        </is>
      </c>
      <c r="Z605" s="2" t="inlineStr">
        <is>
          <t>Digital Pole</t>
        </is>
      </c>
      <c r="AA605" s="2" t="inlineStr">
        <is>
          <t>3</t>
        </is>
      </c>
      <c r="AB605" s="2" t="inlineStr">
        <is>
          <t/>
        </is>
      </c>
      <c r="AC605" t="inlineStr">
        <is>
          <t>European Commission centre of excellence for providing an important contribution to the definition and practical delivery of the Digital Single Market strategy</t>
        </is>
      </c>
      <c r="AD605" t="inlineStr">
        <is>
          <t/>
        </is>
      </c>
      <c r="AE605" t="inlineStr">
        <is>
          <t/>
        </is>
      </c>
      <c r="AF605" t="inlineStr">
        <is>
          <t/>
        </is>
      </c>
      <c r="AG605" t="inlineStr">
        <is>
          <t/>
        </is>
      </c>
      <c r="AH605" t="inlineStr">
        <is>
          <t/>
        </is>
      </c>
      <c r="AI605" t="inlineStr">
        <is>
          <t/>
        </is>
      </c>
      <c r="AJ605" t="inlineStr">
        <is>
          <t/>
        </is>
      </c>
      <c r="AK605" t="inlineStr">
        <is>
          <t/>
        </is>
      </c>
      <c r="AL605" t="inlineStr">
        <is>
          <t/>
        </is>
      </c>
      <c r="AM605" t="inlineStr">
        <is>
          <t/>
        </is>
      </c>
      <c r="AN605" t="inlineStr">
        <is>
          <t/>
        </is>
      </c>
      <c r="AO605" t="inlineStr">
        <is>
          <t/>
        </is>
      </c>
      <c r="AP605" s="2" t="inlineStr">
        <is>
          <t>pôle numérique</t>
        </is>
      </c>
      <c r="AQ605" s="2" t="inlineStr">
        <is>
          <t>3</t>
        </is>
      </c>
      <c r="AR605" s="2" t="inlineStr">
        <is>
          <t/>
        </is>
      </c>
      <c r="AS605" t="inlineStr">
        <is>
          <t/>
        </is>
      </c>
      <c r="AT605" t="inlineStr">
        <is>
          <t/>
        </is>
      </c>
      <c r="AU605" t="inlineStr">
        <is>
          <t/>
        </is>
      </c>
      <c r="AV605" t="inlineStr">
        <is>
          <t/>
        </is>
      </c>
      <c r="AW605" t="inlineStr">
        <is>
          <t/>
        </is>
      </c>
      <c r="AX605" t="inlineStr">
        <is>
          <t/>
        </is>
      </c>
      <c r="AY605" t="inlineStr">
        <is>
          <t/>
        </is>
      </c>
      <c r="AZ605" t="inlineStr">
        <is>
          <t/>
        </is>
      </c>
      <c r="BA605" t="inlineStr">
        <is>
          <t/>
        </is>
      </c>
      <c r="BB605" s="2" t="inlineStr">
        <is>
          <t>Digitalizációs Központ</t>
        </is>
      </c>
      <c r="BC605" s="2" t="inlineStr">
        <is>
          <t>3</t>
        </is>
      </c>
      <c r="BD605" s="2" t="inlineStr">
        <is>
          <t/>
        </is>
      </c>
      <c r="BE605" t="inlineStr">
        <is>
          <t>az Európai Bizottságon belül létrehozott egység, amely az egységes digitális piac gyakorlati megvalósításával foglalkozik</t>
        </is>
      </c>
      <c r="BF605" t="inlineStr">
        <is>
          <t/>
        </is>
      </c>
      <c r="BG605" t="inlineStr">
        <is>
          <t/>
        </is>
      </c>
      <c r="BH605" t="inlineStr">
        <is>
          <t/>
        </is>
      </c>
      <c r="BI605" t="inlineStr">
        <is>
          <t/>
        </is>
      </c>
      <c r="BJ605" t="inlineStr">
        <is>
          <t/>
        </is>
      </c>
      <c r="BK605" t="inlineStr">
        <is>
          <t/>
        </is>
      </c>
      <c r="BL605" t="inlineStr">
        <is>
          <t/>
        </is>
      </c>
      <c r="BM605" t="inlineStr">
        <is>
          <t/>
        </is>
      </c>
      <c r="BN605" t="inlineStr">
        <is>
          <t/>
        </is>
      </c>
      <c r="BO605" t="inlineStr">
        <is>
          <t/>
        </is>
      </c>
      <c r="BP605" t="inlineStr">
        <is>
          <t/>
        </is>
      </c>
      <c r="BQ605" t="inlineStr">
        <is>
          <t/>
        </is>
      </c>
      <c r="BR605" t="inlineStr">
        <is>
          <t/>
        </is>
      </c>
      <c r="BS605" t="inlineStr">
        <is>
          <t/>
        </is>
      </c>
      <c r="BT605" t="inlineStr">
        <is>
          <t/>
        </is>
      </c>
      <c r="BU605" t="inlineStr">
        <is>
          <t/>
        </is>
      </c>
      <c r="BV605" t="inlineStr">
        <is>
          <t/>
        </is>
      </c>
      <c r="BW605" t="inlineStr">
        <is>
          <t/>
        </is>
      </c>
      <c r="BX605" t="inlineStr">
        <is>
          <t/>
        </is>
      </c>
      <c r="BY605" t="inlineStr">
        <is>
          <t/>
        </is>
      </c>
      <c r="BZ605" t="inlineStr">
        <is>
          <t/>
        </is>
      </c>
      <c r="CA605" t="inlineStr">
        <is>
          <t/>
        </is>
      </c>
      <c r="CB605" t="inlineStr">
        <is>
          <t/>
        </is>
      </c>
      <c r="CC605" t="inlineStr">
        <is>
          <t/>
        </is>
      </c>
      <c r="CD605" t="inlineStr">
        <is>
          <t/>
        </is>
      </c>
      <c r="CE605" t="inlineStr">
        <is>
          <t/>
        </is>
      </c>
      <c r="CF605" t="inlineStr">
        <is>
          <t/>
        </is>
      </c>
      <c r="CG605" t="inlineStr">
        <is>
          <t/>
        </is>
      </c>
      <c r="CH605" t="inlineStr">
        <is>
          <t/>
        </is>
      </c>
      <c r="CI605" t="inlineStr">
        <is>
          <t/>
        </is>
      </c>
      <c r="CJ605" t="inlineStr">
        <is>
          <t/>
        </is>
      </c>
      <c r="CK605" t="inlineStr">
        <is>
          <t/>
        </is>
      </c>
      <c r="CL605" t="inlineStr">
        <is>
          <t/>
        </is>
      </c>
      <c r="CM605" t="inlineStr">
        <is>
          <t/>
        </is>
      </c>
      <c r="CN605" t="inlineStr">
        <is>
          <t/>
        </is>
      </c>
      <c r="CO605" t="inlineStr">
        <is>
          <t/>
        </is>
      </c>
      <c r="CP605" t="inlineStr">
        <is>
          <t/>
        </is>
      </c>
      <c r="CQ605" t="inlineStr">
        <is>
          <t/>
        </is>
      </c>
      <c r="CR605" t="inlineStr">
        <is>
          <t/>
        </is>
      </c>
      <c r="CS605" t="inlineStr">
        <is>
          <t/>
        </is>
      </c>
      <c r="CT605" t="inlineStr">
        <is>
          <t/>
        </is>
      </c>
      <c r="CU605" t="inlineStr">
        <is>
          <t/>
        </is>
      </c>
      <c r="CV605" t="inlineStr">
        <is>
          <t/>
        </is>
      </c>
      <c r="CW605" t="inlineStr">
        <is>
          <t/>
        </is>
      </c>
    </row>
    <row r="606">
      <c r="A606" s="1" t="str">
        <f>HYPERLINK("https://iate.europa.eu/entry/result/3569543/all", "3569543")</f>
        <v>3569543</v>
      </c>
      <c r="B606" t="inlineStr">
        <is>
          <t>TRADE</t>
        </is>
      </c>
      <c r="C606" t="inlineStr">
        <is>
          <t>TRADE|marketing|commercial transaction</t>
        </is>
      </c>
      <c r="D606" t="inlineStr">
        <is>
          <t>yes</t>
        </is>
      </c>
      <c r="E606" t="inlineStr">
        <is>
          <t/>
        </is>
      </c>
      <c r="F606" s="2" t="inlineStr">
        <is>
          <t>законодателство на държавата на търговеца</t>
        </is>
      </c>
      <c r="G606" s="2" t="inlineStr">
        <is>
          <t>3</t>
        </is>
      </c>
      <c r="H606" s="2" t="inlineStr">
        <is>
          <t/>
        </is>
      </c>
      <c r="I606" t="inlineStr">
        <is>
          <t/>
        </is>
      </c>
      <c r="J606" s="2" t="inlineStr">
        <is>
          <t>právo země obchodníka</t>
        </is>
      </c>
      <c r="K606" s="2" t="inlineStr">
        <is>
          <t>3</t>
        </is>
      </c>
      <c r="L606" s="2" t="inlineStr">
        <is>
          <t/>
        </is>
      </c>
      <c r="M606" t="inlineStr">
        <is>
          <t>vnitrostátní právo země, z níž pochází obchodník</t>
        </is>
      </c>
      <c r="N606" s="2" t="inlineStr">
        <is>
          <t>den erhvervsdrivendes lovgivning</t>
        </is>
      </c>
      <c r="O606" s="2" t="inlineStr">
        <is>
          <t>2</t>
        </is>
      </c>
      <c r="P606" s="2" t="inlineStr">
        <is>
          <t/>
        </is>
      </c>
      <c r="Q606" t="inlineStr">
        <is>
          <t>lovvalgsregel, hvorefter det er lovgivningen i den erhvervsdrivendes hjemland, der finder anvendelse i tilfælde af lovkonflikt</t>
        </is>
      </c>
      <c r="R606" s="2" t="inlineStr">
        <is>
          <t>Heimatrecht des Anbieters</t>
        </is>
      </c>
      <c r="S606" s="2" t="inlineStr">
        <is>
          <t>3</t>
        </is>
      </c>
      <c r="T606" s="2" t="inlineStr">
        <is>
          <t/>
        </is>
      </c>
      <c r="U606" t="inlineStr">
        <is>
          <t>Grundsatz, nach dem die Rechtsvorschriften des Mitgliedstaats des Anbieters zugrunde gelegt werden</t>
        </is>
      </c>
      <c r="V606" s="2" t="inlineStr">
        <is>
          <t>δίκαιο της χώρας του εμπόρου</t>
        </is>
      </c>
      <c r="W606" s="2" t="inlineStr">
        <is>
          <t>3</t>
        </is>
      </c>
      <c r="X606" s="2" t="inlineStr">
        <is>
          <t/>
        </is>
      </c>
      <c r="Y606" t="inlineStr">
        <is>
          <t/>
        </is>
      </c>
      <c r="Z606" s="2" t="inlineStr">
        <is>
          <t>trader's law|
law of the trader</t>
        </is>
      </c>
      <c r="AA606" s="2" t="inlineStr">
        <is>
          <t>3|
1</t>
        </is>
      </c>
      <c r="AB606" s="2" t="inlineStr">
        <is>
          <t xml:space="preserve">|
</t>
        </is>
      </c>
      <c r="AC606" t="inlineStr">
        <is>
          <t>national law of the trader's country</t>
        </is>
      </c>
      <c r="AD606" s="2" t="inlineStr">
        <is>
          <t>ley del comerciante</t>
        </is>
      </c>
      <c r="AE606" s="2" t="inlineStr">
        <is>
          <t>2</t>
        </is>
      </c>
      <c r="AF606" s="2" t="inlineStr">
        <is>
          <t/>
        </is>
      </c>
      <c r="AG606" t="inlineStr">
        <is>
          <t>Ley que caracteriza los actos de comercio y que regula la actividad del comerciante, sus derechos y obligaciones, la competencia comercial, la transferencia de los establecimientos mercantiles.</t>
        </is>
      </c>
      <c r="AH606" s="2" t="inlineStr">
        <is>
          <t>kaupleja asukohariigi õigus</t>
        </is>
      </c>
      <c r="AI606" s="2" t="inlineStr">
        <is>
          <t>3</t>
        </is>
      </c>
      <c r="AJ606" s="2" t="inlineStr">
        <is>
          <t/>
        </is>
      </c>
      <c r="AK606" t="inlineStr">
        <is>
          <t>kaupleja asukohariigis kehtivad õigusnormid</t>
        </is>
      </c>
      <c r="AL606" s="2" t="inlineStr">
        <is>
          <t>myyjän laki</t>
        </is>
      </c>
      <c r="AM606" s="2" t="inlineStr">
        <is>
          <t>3</t>
        </is>
      </c>
      <c r="AN606" s="2" t="inlineStr">
        <is>
          <t/>
        </is>
      </c>
      <c r="AO606" t="inlineStr">
        <is>
          <t/>
        </is>
      </c>
      <c r="AP606" s="2" t="inlineStr">
        <is>
          <t>loi du pays du vendeur</t>
        </is>
      </c>
      <c r="AQ606" s="2" t="inlineStr">
        <is>
          <t>3</t>
        </is>
      </c>
      <c r="AR606" s="2" t="inlineStr">
        <is>
          <t/>
        </is>
      </c>
      <c r="AS606" t="inlineStr">
        <is>
          <t/>
        </is>
      </c>
      <c r="AT606" s="2" t="inlineStr">
        <is>
          <t>dlí an trádálaí</t>
        </is>
      </c>
      <c r="AU606" s="2" t="inlineStr">
        <is>
          <t>3</t>
        </is>
      </c>
      <c r="AV606" s="2" t="inlineStr">
        <is>
          <t/>
        </is>
      </c>
      <c r="AW606" t="inlineStr">
        <is>
          <t/>
        </is>
      </c>
      <c r="AX606" s="2" t="inlineStr">
        <is>
          <t>pravo države trgovca</t>
        </is>
      </c>
      <c r="AY606" s="2" t="inlineStr">
        <is>
          <t>3</t>
        </is>
      </c>
      <c r="AZ606" s="2" t="inlineStr">
        <is>
          <t/>
        </is>
      </c>
      <c r="BA606" t="inlineStr">
        <is>
          <t/>
        </is>
      </c>
      <c r="BB606" s="2" t="inlineStr">
        <is>
          <t>a kereskedő székhelye szerinti jogszabályok</t>
        </is>
      </c>
      <c r="BC606" s="2" t="inlineStr">
        <is>
          <t>3</t>
        </is>
      </c>
      <c r="BD606" s="2" t="inlineStr">
        <is>
          <t/>
        </is>
      </c>
      <c r="BE606" t="inlineStr">
        <is>
          <t/>
        </is>
      </c>
      <c r="BF606" s="2" t="inlineStr">
        <is>
          <t>diritto del paese dell'operatore</t>
        </is>
      </c>
      <c r="BG606" s="2" t="inlineStr">
        <is>
          <t>3</t>
        </is>
      </c>
      <c r="BH606" s="2" t="inlineStr">
        <is>
          <t/>
        </is>
      </c>
      <c r="BI606" t="inlineStr">
        <is>
          <t/>
        </is>
      </c>
      <c r="BJ606" s="2" t="inlineStr">
        <is>
          <t>prekiautojų teisė</t>
        </is>
      </c>
      <c r="BK606" s="2" t="inlineStr">
        <is>
          <t>3</t>
        </is>
      </c>
      <c r="BL606" s="2" t="inlineStr">
        <is>
          <t/>
        </is>
      </c>
      <c r="BM606" t="inlineStr">
        <is>
          <t/>
        </is>
      </c>
      <c r="BN606" s="2" t="inlineStr">
        <is>
          <t>tirgotāja mītnes zemes tiesību akti</t>
        </is>
      </c>
      <c r="BO606" s="2" t="inlineStr">
        <is>
          <t>2</t>
        </is>
      </c>
      <c r="BP606" s="2" t="inlineStr">
        <is>
          <t/>
        </is>
      </c>
      <c r="BQ606" t="inlineStr">
        <is>
          <t/>
        </is>
      </c>
      <c r="BR606" s="2" t="inlineStr">
        <is>
          <t>liġi tal-kummerċjant|
liġi tan-negozjant</t>
        </is>
      </c>
      <c r="BS606" s="2" t="inlineStr">
        <is>
          <t>3|
3</t>
        </is>
      </c>
      <c r="BT606" s="2" t="inlineStr">
        <is>
          <t xml:space="preserve">|
</t>
        </is>
      </c>
      <c r="BU606" t="inlineStr">
        <is>
          <t>il-liġi nazzjonali tal-Istat Membru tal-kummerċjant</t>
        </is>
      </c>
      <c r="BV606" s="2" t="inlineStr">
        <is>
          <t>wetgeving van de lidstaat van de handelaar|
recht van de lidstaat van de handelaar</t>
        </is>
      </c>
      <c r="BW606" s="2" t="inlineStr">
        <is>
          <t>3|
3</t>
        </is>
      </c>
      <c r="BX606" s="2" t="inlineStr">
        <is>
          <t xml:space="preserve">|
</t>
        </is>
      </c>
      <c r="BY606" t="inlineStr">
        <is>
          <t>nationale wetgeving van het land van de handelaar</t>
        </is>
      </c>
      <c r="BZ606" s="2" t="inlineStr">
        <is>
          <t>prawo krajowe przedsiębiorcy</t>
        </is>
      </c>
      <c r="CA606" s="2" t="inlineStr">
        <is>
          <t>3</t>
        </is>
      </c>
      <c r="CB606" s="2" t="inlineStr">
        <is>
          <t/>
        </is>
      </c>
      <c r="CC606" t="inlineStr">
        <is>
          <t/>
        </is>
      </c>
      <c r="CD606" s="2" t="inlineStr">
        <is>
          <t>direito do profissional</t>
        </is>
      </c>
      <c r="CE606" s="2" t="inlineStr">
        <is>
          <t>3</t>
        </is>
      </c>
      <c r="CF606" s="2" t="inlineStr">
        <is>
          <t/>
        </is>
      </c>
      <c r="CG606" t="inlineStr">
        <is>
          <t/>
        </is>
      </c>
      <c r="CH606" s="2" t="inlineStr">
        <is>
          <t>legislație a țării comerciantului</t>
        </is>
      </c>
      <c r="CI606" s="2" t="inlineStr">
        <is>
          <t>3</t>
        </is>
      </c>
      <c r="CJ606" s="2" t="inlineStr">
        <is>
          <t/>
        </is>
      </c>
      <c r="CK606" t="inlineStr">
        <is>
          <t/>
        </is>
      </c>
      <c r="CL606" s="2" t="inlineStr">
        <is>
          <t>právo krajiny obchodníka</t>
        </is>
      </c>
      <c r="CM606" s="2" t="inlineStr">
        <is>
          <t>3</t>
        </is>
      </c>
      <c r="CN606" s="2" t="inlineStr">
        <is>
          <t/>
        </is>
      </c>
      <c r="CO606" t="inlineStr">
        <is>
          <t>vnútroštátne právo krajiny, ktorej je obchodník štátnym príslušníkom</t>
        </is>
      </c>
      <c r="CP606" s="2" t="inlineStr">
        <is>
          <t>pravo države trgovca</t>
        </is>
      </c>
      <c r="CQ606" s="2" t="inlineStr">
        <is>
          <t>3</t>
        </is>
      </c>
      <c r="CR606" s="2" t="inlineStr">
        <is>
          <t/>
        </is>
      </c>
      <c r="CS606" t="inlineStr">
        <is>
          <t/>
        </is>
      </c>
      <c r="CT606" t="inlineStr">
        <is>
          <t/>
        </is>
      </c>
      <c r="CU606" t="inlineStr">
        <is>
          <t/>
        </is>
      </c>
      <c r="CV606" t="inlineStr">
        <is>
          <t/>
        </is>
      </c>
      <c r="CW606" t="inlineStr">
        <is>
          <t/>
        </is>
      </c>
    </row>
    <row r="607">
      <c r="A607" s="1" t="str">
        <f>HYPERLINK("https://iate.europa.eu/entry/result/3573736/all", "3573736")</f>
        <v>3573736</v>
      </c>
      <c r="B607" t="inlineStr">
        <is>
          <t>EUROPEAN UNION;EMPLOYMENT AND WORKING CONDITIONS</t>
        </is>
      </c>
      <c r="C607" t="inlineStr">
        <is>
          <t>EUROPEAN UNION;EMPLOYMENT AND WORKING CONDITIONS|organisation of work and working conditions|organisation of work</t>
        </is>
      </c>
      <c r="D607" t="inlineStr">
        <is>
          <t>yes</t>
        </is>
      </c>
      <c r="E607" t="inlineStr">
        <is>
          <t/>
        </is>
      </c>
      <c r="F607" t="inlineStr">
        <is>
          <t/>
        </is>
      </c>
      <c r="G607" t="inlineStr">
        <is>
          <t/>
        </is>
      </c>
      <c r="H607" t="inlineStr">
        <is>
          <t/>
        </is>
      </c>
      <c r="I607" t="inlineStr">
        <is>
          <t/>
        </is>
      </c>
      <c r="J607" t="inlineStr">
        <is>
          <t/>
        </is>
      </c>
      <c r="K607" t="inlineStr">
        <is>
          <t/>
        </is>
      </c>
      <c r="L607" t="inlineStr">
        <is>
          <t/>
        </is>
      </c>
      <c r="M607" t="inlineStr">
        <is>
          <t/>
        </is>
      </c>
      <c r="N607" t="inlineStr">
        <is>
          <t/>
        </is>
      </c>
      <c r="O607" t="inlineStr">
        <is>
          <t/>
        </is>
      </c>
      <c r="P607" t="inlineStr">
        <is>
          <t/>
        </is>
      </c>
      <c r="Q607" t="inlineStr">
        <is>
          <t/>
        </is>
      </c>
      <c r="R607" t="inlineStr">
        <is>
          <t/>
        </is>
      </c>
      <c r="S607" t="inlineStr">
        <is>
          <t/>
        </is>
      </c>
      <c r="T607" t="inlineStr">
        <is>
          <t/>
        </is>
      </c>
      <c r="U607" t="inlineStr">
        <is>
          <t/>
        </is>
      </c>
      <c r="V607" t="inlineStr">
        <is>
          <t/>
        </is>
      </c>
      <c r="W607" t="inlineStr">
        <is>
          <t/>
        </is>
      </c>
      <c r="X607" t="inlineStr">
        <is>
          <t/>
        </is>
      </c>
      <c r="Y607" t="inlineStr">
        <is>
          <t/>
        </is>
      </c>
      <c r="Z607" s="2" t="inlineStr">
        <is>
          <t>Digital Single Market project team|
project team "Digital Single Market"|
project team "A Connected Digital Single Market"|
DSM project team</t>
        </is>
      </c>
      <c r="AA607" s="2" t="inlineStr">
        <is>
          <t>3|
3|
1|
3</t>
        </is>
      </c>
      <c r="AB607" s="2" t="inlineStr">
        <is>
          <t xml:space="preserve">|
|
|
</t>
        </is>
      </c>
      <c r="AC607" t="inlineStr">
        <is>
          <t/>
        </is>
      </c>
      <c r="AD607" t="inlineStr">
        <is>
          <t/>
        </is>
      </c>
      <c r="AE607" t="inlineStr">
        <is>
          <t/>
        </is>
      </c>
      <c r="AF607" t="inlineStr">
        <is>
          <t/>
        </is>
      </c>
      <c r="AG607" t="inlineStr">
        <is>
          <t/>
        </is>
      </c>
      <c r="AH607" t="inlineStr">
        <is>
          <t/>
        </is>
      </c>
      <c r="AI607" t="inlineStr">
        <is>
          <t/>
        </is>
      </c>
      <c r="AJ607" t="inlineStr">
        <is>
          <t/>
        </is>
      </c>
      <c r="AK607" t="inlineStr">
        <is>
          <t/>
        </is>
      </c>
      <c r="AL607" t="inlineStr">
        <is>
          <t/>
        </is>
      </c>
      <c r="AM607" t="inlineStr">
        <is>
          <t/>
        </is>
      </c>
      <c r="AN607" t="inlineStr">
        <is>
          <t/>
        </is>
      </c>
      <c r="AO607" t="inlineStr">
        <is>
          <t/>
        </is>
      </c>
      <c r="AP607" t="inlineStr">
        <is>
          <t/>
        </is>
      </c>
      <c r="AQ607" t="inlineStr">
        <is>
          <t/>
        </is>
      </c>
      <c r="AR607" t="inlineStr">
        <is>
          <t/>
        </is>
      </c>
      <c r="AS607" t="inlineStr">
        <is>
          <t/>
        </is>
      </c>
      <c r="AT607" t="inlineStr">
        <is>
          <t/>
        </is>
      </c>
      <c r="AU607" t="inlineStr">
        <is>
          <t/>
        </is>
      </c>
      <c r="AV607" t="inlineStr">
        <is>
          <t/>
        </is>
      </c>
      <c r="AW607" t="inlineStr">
        <is>
          <t/>
        </is>
      </c>
      <c r="AX607" t="inlineStr">
        <is>
          <t/>
        </is>
      </c>
      <c r="AY607" t="inlineStr">
        <is>
          <t/>
        </is>
      </c>
      <c r="AZ607" t="inlineStr">
        <is>
          <t/>
        </is>
      </c>
      <c r="BA607" t="inlineStr">
        <is>
          <t/>
        </is>
      </c>
      <c r="BB607" s="2" t="inlineStr">
        <is>
          <t>digitális egységes piaci projektcsapat</t>
        </is>
      </c>
      <c r="BC607" s="2" t="inlineStr">
        <is>
          <t>4</t>
        </is>
      </c>
      <c r="BD607" s="2" t="inlineStr">
        <is>
          <t/>
        </is>
      </c>
      <c r="BE607" t="inlineStr">
        <is>
          <t/>
        </is>
      </c>
      <c r="BF607" t="inlineStr">
        <is>
          <t/>
        </is>
      </c>
      <c r="BG607" t="inlineStr">
        <is>
          <t/>
        </is>
      </c>
      <c r="BH607" t="inlineStr">
        <is>
          <t/>
        </is>
      </c>
      <c r="BI607" t="inlineStr">
        <is>
          <t/>
        </is>
      </c>
      <c r="BJ607" t="inlineStr">
        <is>
          <t/>
        </is>
      </c>
      <c r="BK607" t="inlineStr">
        <is>
          <t/>
        </is>
      </c>
      <c r="BL607" t="inlineStr">
        <is>
          <t/>
        </is>
      </c>
      <c r="BM607" t="inlineStr">
        <is>
          <t/>
        </is>
      </c>
      <c r="BN607" t="inlineStr">
        <is>
          <t/>
        </is>
      </c>
      <c r="BO607" t="inlineStr">
        <is>
          <t/>
        </is>
      </c>
      <c r="BP607" t="inlineStr">
        <is>
          <t/>
        </is>
      </c>
      <c r="BQ607" t="inlineStr">
        <is>
          <t/>
        </is>
      </c>
      <c r="BR607" t="inlineStr">
        <is>
          <t/>
        </is>
      </c>
      <c r="BS607" t="inlineStr">
        <is>
          <t/>
        </is>
      </c>
      <c r="BT607" t="inlineStr">
        <is>
          <t/>
        </is>
      </c>
      <c r="BU607" t="inlineStr">
        <is>
          <t/>
        </is>
      </c>
      <c r="BV607" t="inlineStr">
        <is>
          <t/>
        </is>
      </c>
      <c r="BW607" t="inlineStr">
        <is>
          <t/>
        </is>
      </c>
      <c r="BX607" t="inlineStr">
        <is>
          <t/>
        </is>
      </c>
      <c r="BY607" t="inlineStr">
        <is>
          <t/>
        </is>
      </c>
      <c r="BZ607" t="inlineStr">
        <is>
          <t/>
        </is>
      </c>
      <c r="CA607" t="inlineStr">
        <is>
          <t/>
        </is>
      </c>
      <c r="CB607" t="inlineStr">
        <is>
          <t/>
        </is>
      </c>
      <c r="CC607" t="inlineStr">
        <is>
          <t/>
        </is>
      </c>
      <c r="CD607" t="inlineStr">
        <is>
          <t/>
        </is>
      </c>
      <c r="CE607" t="inlineStr">
        <is>
          <t/>
        </is>
      </c>
      <c r="CF607" t="inlineStr">
        <is>
          <t/>
        </is>
      </c>
      <c r="CG607" t="inlineStr">
        <is>
          <t/>
        </is>
      </c>
      <c r="CH607" t="inlineStr">
        <is>
          <t/>
        </is>
      </c>
      <c r="CI607" t="inlineStr">
        <is>
          <t/>
        </is>
      </c>
      <c r="CJ607" t="inlineStr">
        <is>
          <t/>
        </is>
      </c>
      <c r="CK607" t="inlineStr">
        <is>
          <t/>
        </is>
      </c>
      <c r="CL607" t="inlineStr">
        <is>
          <t/>
        </is>
      </c>
      <c r="CM607" t="inlineStr">
        <is>
          <t/>
        </is>
      </c>
      <c r="CN607" t="inlineStr">
        <is>
          <t/>
        </is>
      </c>
      <c r="CO607" t="inlineStr">
        <is>
          <t/>
        </is>
      </c>
      <c r="CP607" t="inlineStr">
        <is>
          <t/>
        </is>
      </c>
      <c r="CQ607" t="inlineStr">
        <is>
          <t/>
        </is>
      </c>
      <c r="CR607" t="inlineStr">
        <is>
          <t/>
        </is>
      </c>
      <c r="CS607" t="inlineStr">
        <is>
          <t/>
        </is>
      </c>
      <c r="CT607" t="inlineStr">
        <is>
          <t/>
        </is>
      </c>
      <c r="CU607" t="inlineStr">
        <is>
          <t/>
        </is>
      </c>
      <c r="CV607" t="inlineStr">
        <is>
          <t/>
        </is>
      </c>
      <c r="CW607" t="inlineStr">
        <is>
          <t/>
        </is>
      </c>
    </row>
    <row r="608">
      <c r="A608" s="1" t="str">
        <f>HYPERLINK("https://iate.europa.eu/entry/result/3587764/all", "3587764")</f>
        <v>3587764</v>
      </c>
      <c r="B608" t="inlineStr">
        <is>
          <t>EMPLOYMENT AND WORKING CONDITIONS;ECONOMICS</t>
        </is>
      </c>
      <c r="C608" t="inlineStr">
        <is>
          <t>EMPLOYMENT AND WORKING CONDITIONS|labour market|labour market;ECONOMICS|economic structure|economic sector|tertiary sector</t>
        </is>
      </c>
      <c r="D608" t="inlineStr">
        <is>
          <t>yes</t>
        </is>
      </c>
      <c r="E608" t="inlineStr">
        <is>
          <t>proposed</t>
        </is>
      </c>
      <c r="F608" t="inlineStr">
        <is>
          <t/>
        </is>
      </c>
      <c r="G608" t="inlineStr">
        <is>
          <t/>
        </is>
      </c>
      <c r="H608" t="inlineStr">
        <is>
          <t/>
        </is>
      </c>
      <c r="I608" t="inlineStr">
        <is>
          <t/>
        </is>
      </c>
      <c r="J608" t="inlineStr">
        <is>
          <t/>
        </is>
      </c>
      <c r="K608" t="inlineStr">
        <is>
          <t/>
        </is>
      </c>
      <c r="L608" t="inlineStr">
        <is>
          <t/>
        </is>
      </c>
      <c r="M608" t="inlineStr">
        <is>
          <t/>
        </is>
      </c>
      <c r="N608" t="inlineStr">
        <is>
          <t/>
        </is>
      </c>
      <c r="O608" t="inlineStr">
        <is>
          <t/>
        </is>
      </c>
      <c r="P608" t="inlineStr">
        <is>
          <t/>
        </is>
      </c>
      <c r="Q608" t="inlineStr">
        <is>
          <t/>
        </is>
      </c>
      <c r="R608" t="inlineStr">
        <is>
          <t/>
        </is>
      </c>
      <c r="S608" t="inlineStr">
        <is>
          <t/>
        </is>
      </c>
      <c r="T608" t="inlineStr">
        <is>
          <t/>
        </is>
      </c>
      <c r="U608" t="inlineStr">
        <is>
          <t/>
        </is>
      </c>
      <c r="V608" t="inlineStr">
        <is>
          <t/>
        </is>
      </c>
      <c r="W608" t="inlineStr">
        <is>
          <t/>
        </is>
      </c>
      <c r="X608" t="inlineStr">
        <is>
          <t/>
        </is>
      </c>
      <c r="Y608" t="inlineStr">
        <is>
          <t/>
        </is>
      </c>
      <c r="Z608" s="2" t="inlineStr">
        <is>
          <t>home Member State</t>
        </is>
      </c>
      <c r="AA608" s="2" t="inlineStr">
        <is>
          <t>3</t>
        </is>
      </c>
      <c r="AB608" s="2" t="inlineStr">
        <is>
          <t/>
        </is>
      </c>
      <c r="AC608" t="inlineStr">
        <is>
          <t>the Member State to which a provider addressed the application for a European services e-card [ &lt;a href="/entry/result/3571589/all" id="ENTRY_TO_ENTRY_CONVERTER" target="_blank"&gt;IATE:3571589&lt;/a&gt; ]</t>
        </is>
      </c>
      <c r="AD608" t="inlineStr">
        <is>
          <t/>
        </is>
      </c>
      <c r="AE608" t="inlineStr">
        <is>
          <t/>
        </is>
      </c>
      <c r="AF608" t="inlineStr">
        <is>
          <t/>
        </is>
      </c>
      <c r="AG608" t="inlineStr">
        <is>
          <t/>
        </is>
      </c>
      <c r="AH608" t="inlineStr">
        <is>
          <t/>
        </is>
      </c>
      <c r="AI608" t="inlineStr">
        <is>
          <t/>
        </is>
      </c>
      <c r="AJ608" t="inlineStr">
        <is>
          <t/>
        </is>
      </c>
      <c r="AK608" t="inlineStr">
        <is>
          <t/>
        </is>
      </c>
      <c r="AL608" t="inlineStr">
        <is>
          <t/>
        </is>
      </c>
      <c r="AM608" t="inlineStr">
        <is>
          <t/>
        </is>
      </c>
      <c r="AN608" t="inlineStr">
        <is>
          <t/>
        </is>
      </c>
      <c r="AO608" t="inlineStr">
        <is>
          <t/>
        </is>
      </c>
      <c r="AP608" t="inlineStr">
        <is>
          <t/>
        </is>
      </c>
      <c r="AQ608" t="inlineStr">
        <is>
          <t/>
        </is>
      </c>
      <c r="AR608" t="inlineStr">
        <is>
          <t/>
        </is>
      </c>
      <c r="AS608" t="inlineStr">
        <is>
          <t/>
        </is>
      </c>
      <c r="AT608" t="inlineStr">
        <is>
          <t/>
        </is>
      </c>
      <c r="AU608" t="inlineStr">
        <is>
          <t/>
        </is>
      </c>
      <c r="AV608" t="inlineStr">
        <is>
          <t/>
        </is>
      </c>
      <c r="AW608" t="inlineStr">
        <is>
          <t/>
        </is>
      </c>
      <c r="AX608" t="inlineStr">
        <is>
          <t/>
        </is>
      </c>
      <c r="AY608" t="inlineStr">
        <is>
          <t/>
        </is>
      </c>
      <c r="AZ608" t="inlineStr">
        <is>
          <t/>
        </is>
      </c>
      <c r="BA608" t="inlineStr">
        <is>
          <t/>
        </is>
      </c>
      <c r="BB608" s="2" t="inlineStr">
        <is>
          <t>saját tagállam</t>
        </is>
      </c>
      <c r="BC608" s="2" t="inlineStr">
        <is>
          <t>2</t>
        </is>
      </c>
      <c r="BD608" s="2" t="inlineStr">
        <is>
          <t/>
        </is>
      </c>
      <c r="BE608" t="inlineStr">
        <is>
          <t>az a tagállam, amelyhez a szolgáltató az európai szolgáltatási e-kártya iránti kérelmet címezte</t>
        </is>
      </c>
      <c r="BF608" t="inlineStr">
        <is>
          <t/>
        </is>
      </c>
      <c r="BG608" t="inlineStr">
        <is>
          <t/>
        </is>
      </c>
      <c r="BH608" t="inlineStr">
        <is>
          <t/>
        </is>
      </c>
      <c r="BI608" t="inlineStr">
        <is>
          <t/>
        </is>
      </c>
      <c r="BJ608" t="inlineStr">
        <is>
          <t/>
        </is>
      </c>
      <c r="BK608" t="inlineStr">
        <is>
          <t/>
        </is>
      </c>
      <c r="BL608" t="inlineStr">
        <is>
          <t/>
        </is>
      </c>
      <c r="BM608" t="inlineStr">
        <is>
          <t/>
        </is>
      </c>
      <c r="BN608" t="inlineStr">
        <is>
          <t/>
        </is>
      </c>
      <c r="BO608" t="inlineStr">
        <is>
          <t/>
        </is>
      </c>
      <c r="BP608" t="inlineStr">
        <is>
          <t/>
        </is>
      </c>
      <c r="BQ608" t="inlineStr">
        <is>
          <t/>
        </is>
      </c>
      <c r="BR608" t="inlineStr">
        <is>
          <t/>
        </is>
      </c>
      <c r="BS608" t="inlineStr">
        <is>
          <t/>
        </is>
      </c>
      <c r="BT608" t="inlineStr">
        <is>
          <t/>
        </is>
      </c>
      <c r="BU608" t="inlineStr">
        <is>
          <t/>
        </is>
      </c>
      <c r="BV608" t="inlineStr">
        <is>
          <t/>
        </is>
      </c>
      <c r="BW608" t="inlineStr">
        <is>
          <t/>
        </is>
      </c>
      <c r="BX608" t="inlineStr">
        <is>
          <t/>
        </is>
      </c>
      <c r="BY608" t="inlineStr">
        <is>
          <t/>
        </is>
      </c>
      <c r="BZ608" t="inlineStr">
        <is>
          <t/>
        </is>
      </c>
      <c r="CA608" t="inlineStr">
        <is>
          <t/>
        </is>
      </c>
      <c r="CB608" t="inlineStr">
        <is>
          <t/>
        </is>
      </c>
      <c r="CC608" t="inlineStr">
        <is>
          <t/>
        </is>
      </c>
      <c r="CD608" t="inlineStr">
        <is>
          <t/>
        </is>
      </c>
      <c r="CE608" t="inlineStr">
        <is>
          <t/>
        </is>
      </c>
      <c r="CF608" t="inlineStr">
        <is>
          <t/>
        </is>
      </c>
      <c r="CG608" t="inlineStr">
        <is>
          <t/>
        </is>
      </c>
      <c r="CH608" t="inlineStr">
        <is>
          <t/>
        </is>
      </c>
      <c r="CI608" t="inlineStr">
        <is>
          <t/>
        </is>
      </c>
      <c r="CJ608" t="inlineStr">
        <is>
          <t/>
        </is>
      </c>
      <c r="CK608" t="inlineStr">
        <is>
          <t/>
        </is>
      </c>
      <c r="CL608" t="inlineStr">
        <is>
          <t/>
        </is>
      </c>
      <c r="CM608" t="inlineStr">
        <is>
          <t/>
        </is>
      </c>
      <c r="CN608" t="inlineStr">
        <is>
          <t/>
        </is>
      </c>
      <c r="CO608" t="inlineStr">
        <is>
          <t/>
        </is>
      </c>
      <c r="CP608" t="inlineStr">
        <is>
          <t/>
        </is>
      </c>
      <c r="CQ608" t="inlineStr">
        <is>
          <t/>
        </is>
      </c>
      <c r="CR608" t="inlineStr">
        <is>
          <t/>
        </is>
      </c>
      <c r="CS608" t="inlineStr">
        <is>
          <t/>
        </is>
      </c>
      <c r="CT608" t="inlineStr">
        <is>
          <t/>
        </is>
      </c>
      <c r="CU608" t="inlineStr">
        <is>
          <t/>
        </is>
      </c>
      <c r="CV608" t="inlineStr">
        <is>
          <t/>
        </is>
      </c>
      <c r="CW608" t="inlineStr">
        <is>
          <t/>
        </is>
      </c>
    </row>
    <row r="609">
      <c r="A609" s="1" t="str">
        <f>HYPERLINK("https://iate.europa.eu/entry/result/3562178/all", "3562178")</f>
        <v>3562178</v>
      </c>
      <c r="B609" t="inlineStr">
        <is>
          <t>PRODUCTION, TECHNOLOGY AND RESEARCH;EUROPEAN UNION;EDUCATION AND COMMUNICATIONS</t>
        </is>
      </c>
      <c r="C609" t="inlineStr">
        <is>
          <t>PRODUCTION, TECHNOLOGY AND RESEARCH;EUROPEAN UNION|EU institutions and European civil service|EU institution|European Commission|European Commissioner;EUROPEAN UNION|European construction|deepening of the European Union|single market;EDUCATION AND COMMUNICATIONS|information technology and data processing</t>
        </is>
      </c>
      <c r="D609" t="inlineStr">
        <is>
          <t>yes</t>
        </is>
      </c>
      <c r="E609" t="inlineStr">
        <is>
          <t/>
        </is>
      </c>
      <c r="F609" s="2" t="inlineStr">
        <is>
          <t>заместник-председател, отговарящ за цифровия единен пазар</t>
        </is>
      </c>
      <c r="G609" s="2" t="inlineStr">
        <is>
          <t>3</t>
        </is>
      </c>
      <c r="H609" s="2" t="inlineStr">
        <is>
          <t/>
        </is>
      </c>
      <c r="I609" t="inlineStr">
        <is>
          <t/>
        </is>
      </c>
      <c r="J609" s="2" t="inlineStr">
        <is>
          <t>místopředseda (místopředsedkyně) pro jednotný digitální trh</t>
        </is>
      </c>
      <c r="K609" s="2" t="inlineStr">
        <is>
          <t>3</t>
        </is>
      </c>
      <c r="L609" s="2" t="inlineStr">
        <is>
          <t/>
        </is>
      </c>
      <c r="M609" t="inlineStr">
        <is>
          <t/>
        </is>
      </c>
      <c r="N609" s="2" t="inlineStr">
        <is>
          <t>næstformand med ansvar for det digitale indre marked</t>
        </is>
      </c>
      <c r="O609" s="2" t="inlineStr">
        <is>
          <t>4</t>
        </is>
      </c>
      <c r="P609" s="2" t="inlineStr">
        <is>
          <t/>
        </is>
      </c>
      <c r="Q609" t="inlineStr">
        <is>
          <t/>
        </is>
      </c>
      <c r="R609" s="2" t="inlineStr">
        <is>
          <t>Vizepräsident für den digitalen Binnenmarkt|
Vizepräsidentin für den digitalen Binnenmarkt</t>
        </is>
      </c>
      <c r="S609" s="2" t="inlineStr">
        <is>
          <t>4|
4</t>
        </is>
      </c>
      <c r="T609" s="2" t="inlineStr">
        <is>
          <t xml:space="preserve">|
</t>
        </is>
      </c>
      <c r="U609" t="inlineStr">
        <is>
          <t/>
        </is>
      </c>
      <c r="V609" s="2" t="inlineStr">
        <is>
          <t>Αντιπρόεδρος αρμόδιος για την Ψηφιακή Ενιαία Αγορά</t>
        </is>
      </c>
      <c r="W609" s="2" t="inlineStr">
        <is>
          <t>3</t>
        </is>
      </c>
      <c r="X609" s="2" t="inlineStr">
        <is>
          <t/>
        </is>
      </c>
      <c r="Y609" t="inlineStr">
        <is>
          <t/>
        </is>
      </c>
      <c r="Z609" s="2" t="inlineStr">
        <is>
          <t>Vice-President for the Digital Single Market|
Commissioner</t>
        </is>
      </c>
      <c r="AA609" s="2" t="inlineStr">
        <is>
          <t>4|
1</t>
        </is>
      </c>
      <c r="AB609" s="2" t="inlineStr">
        <is>
          <t xml:space="preserve">|
</t>
        </is>
      </c>
      <c r="AC609" t="inlineStr">
        <is>
          <t/>
        </is>
      </c>
      <c r="AD609" s="2" t="inlineStr">
        <is>
          <t>Vicepresidente responsable del Mercado Único Digital</t>
        </is>
      </c>
      <c r="AE609" s="2" t="inlineStr">
        <is>
          <t>3</t>
        </is>
      </c>
      <c r="AF609" s="2" t="inlineStr">
        <is>
          <t/>
        </is>
      </c>
      <c r="AG609" t="inlineStr">
        <is>
          <t/>
        </is>
      </c>
      <c r="AH609" s="2" t="inlineStr">
        <is>
          <t>digitaalse ühtse turu eest vastutav asepresident</t>
        </is>
      </c>
      <c r="AI609" s="2" t="inlineStr">
        <is>
          <t>3</t>
        </is>
      </c>
      <c r="AJ609" s="2" t="inlineStr">
        <is>
          <t/>
        </is>
      </c>
      <c r="AK609" t="inlineStr">
        <is>
          <t/>
        </is>
      </c>
      <c r="AL609" s="2" t="inlineStr">
        <is>
          <t>digitaalisista sisämarkkinoista vastaava varapuheenjohtaja</t>
        </is>
      </c>
      <c r="AM609" s="2" t="inlineStr">
        <is>
          <t>3</t>
        </is>
      </c>
      <c r="AN609" s="2" t="inlineStr">
        <is>
          <t/>
        </is>
      </c>
      <c r="AO609" t="inlineStr">
        <is>
          <t/>
        </is>
      </c>
      <c r="AP609" s="2" t="inlineStr">
        <is>
          <t>vice-président pour le marché unique numérique</t>
        </is>
      </c>
      <c r="AQ609" s="2" t="inlineStr">
        <is>
          <t>3</t>
        </is>
      </c>
      <c r="AR609" s="2" t="inlineStr">
        <is>
          <t/>
        </is>
      </c>
      <c r="AS609" t="inlineStr">
        <is>
          <t/>
        </is>
      </c>
      <c r="AT609" s="2" t="inlineStr">
        <is>
          <t>an Leas-Uachtarán um an Margadh Aonair Digiteach</t>
        </is>
      </c>
      <c r="AU609" s="2" t="inlineStr">
        <is>
          <t>3</t>
        </is>
      </c>
      <c r="AV609" s="2" t="inlineStr">
        <is>
          <t/>
        </is>
      </c>
      <c r="AW609" t="inlineStr">
        <is>
          <t/>
        </is>
      </c>
      <c r="AX609" s="2" t="inlineStr">
        <is>
          <t>potpredsjednica za jedinstveno digitalno tržište|
potpredsjednik za jedinstveno digitalno tržište</t>
        </is>
      </c>
      <c r="AY609" s="2" t="inlineStr">
        <is>
          <t>3|
3</t>
        </is>
      </c>
      <c r="AZ609" s="2" t="inlineStr">
        <is>
          <t xml:space="preserve">|
</t>
        </is>
      </c>
      <c r="BA609" t="inlineStr">
        <is>
          <t/>
        </is>
      </c>
      <c r="BB609" s="2" t="inlineStr">
        <is>
          <t>a digitális egységes piacért felelős alelnök</t>
        </is>
      </c>
      <c r="BC609" s="2" t="inlineStr">
        <is>
          <t>4</t>
        </is>
      </c>
      <c r="BD609" s="2" t="inlineStr">
        <is>
          <t/>
        </is>
      </c>
      <c r="BE609" t="inlineStr">
        <is>
          <t/>
        </is>
      </c>
      <c r="BF609" s="2" t="inlineStr">
        <is>
          <t>vicepresidente responsabile per il portafoglio "Mercato unico digitale"|
vicepresidente responsabile per il Mercato unico digitale</t>
        </is>
      </c>
      <c r="BG609" s="2" t="inlineStr">
        <is>
          <t>3|
3</t>
        </is>
      </c>
      <c r="BH609" s="2" t="inlineStr">
        <is>
          <t xml:space="preserve">|
</t>
        </is>
      </c>
      <c r="BI609" t="inlineStr">
        <is>
          <t>membro della Commissione Junker che nell’ambito della sua competenza è responsabile del progetto prioritario "un mercato unico del digitale" e coordina il lavoro di un gruppo di commissari</t>
        </is>
      </c>
      <c r="BJ609" s="2" t="inlineStr">
        <is>
          <t>pirmininko pavaduotojas, atsakingas už bendrąją skaitmeninę rinką</t>
        </is>
      </c>
      <c r="BK609" s="2" t="inlineStr">
        <is>
          <t>3</t>
        </is>
      </c>
      <c r="BL609" s="2" t="inlineStr">
        <is>
          <t/>
        </is>
      </c>
      <c r="BM609" t="inlineStr">
        <is>
          <t/>
        </is>
      </c>
      <c r="BN609" s="2" t="inlineStr">
        <is>
          <t>priekšsēdētāja vietnieks digitālā vienotā tirgus jautājumos</t>
        </is>
      </c>
      <c r="BO609" s="2" t="inlineStr">
        <is>
          <t>3</t>
        </is>
      </c>
      <c r="BP609" s="2" t="inlineStr">
        <is>
          <t/>
        </is>
      </c>
      <c r="BQ609" t="inlineStr">
        <is>
          <t/>
        </is>
      </c>
      <c r="BR609" s="2" t="inlineStr">
        <is>
          <t>Viċi President għas-Suq Uniku Diġitali|
Suq Uniku Diġitali</t>
        </is>
      </c>
      <c r="BS609" s="2" t="inlineStr">
        <is>
          <t>4|
4</t>
        </is>
      </c>
      <c r="BT609" s="2" t="inlineStr">
        <is>
          <t xml:space="preserve">|
</t>
        </is>
      </c>
      <c r="BU609" t="inlineStr">
        <is>
          <t>Viċi President membru tal-Kulleġġ tal-Kummissjoni Ewropea, li flimkien mal-Kulleġġ jipprovdi t-tmexxija politika tal-Kummissjoni matul il-mandat ta' 5 snin, u li ngħata r-responsabilità għal oqsma politiċi speċifiċi mill-President tal-Kummissjoni f'dan il-każ:&lt;br&gt;Is-Suq Uniku Diġitali</t>
        </is>
      </c>
      <c r="BV609" s="2" t="inlineStr">
        <is>
          <t>vicevoorzitter voor Digitale Eengemaakte Markt|
vicevoorzitter van de Commissie die belast is met Digitale Eengemaakte Markt</t>
        </is>
      </c>
      <c r="BW609" s="2" t="inlineStr">
        <is>
          <t>3|
3</t>
        </is>
      </c>
      <c r="BX609" s="2" t="inlineStr">
        <is>
          <t xml:space="preserve">|
</t>
        </is>
      </c>
      <c r="BY609" t="inlineStr">
        <is>
          <t/>
        </is>
      </c>
      <c r="BZ609" s="2" t="inlineStr">
        <is>
          <t>wiceprzewodniczący do spraw jednolitego rynku cyfrowego</t>
        </is>
      </c>
      <c r="CA609" s="2" t="inlineStr">
        <is>
          <t>3</t>
        </is>
      </c>
      <c r="CB609" s="2" t="inlineStr">
        <is>
          <t/>
        </is>
      </c>
      <c r="CC609" t="inlineStr">
        <is>
          <t/>
        </is>
      </c>
      <c r="CD609" s="2" t="inlineStr">
        <is>
          <t>Vice-Presidente da Comissão Europeia responsável pelo Mercado Único Digital|
Vice-Presidente do Mercado Único Digital</t>
        </is>
      </c>
      <c r="CE609" s="2" t="inlineStr">
        <is>
          <t>4|
3</t>
        </is>
      </c>
      <c r="CF609" s="2" t="inlineStr">
        <is>
          <t xml:space="preserve">|
</t>
        </is>
      </c>
      <c r="CG609" t="inlineStr">
        <is>
          <t>Membro da designada Comissão Juncker (2014-2019) que orienta e coordena o trabalho de um grupo de comissários.</t>
        </is>
      </c>
      <c r="CH609" s="2" t="inlineStr">
        <is>
          <t>vicepreședinte pentru piața unică digitală</t>
        </is>
      </c>
      <c r="CI609" s="2" t="inlineStr">
        <is>
          <t>3</t>
        </is>
      </c>
      <c r="CJ609" s="2" t="inlineStr">
        <is>
          <t/>
        </is>
      </c>
      <c r="CK609" t="inlineStr">
        <is>
          <t/>
        </is>
      </c>
      <c r="CL609" s="2" t="inlineStr">
        <is>
          <t>podpredseda pre digitálny jednotný trh</t>
        </is>
      </c>
      <c r="CM609" s="2" t="inlineStr">
        <is>
          <t>3</t>
        </is>
      </c>
      <c r="CN609" s="2" t="inlineStr">
        <is>
          <t/>
        </is>
      </c>
      <c r="CO609" t="inlineStr">
        <is>
          <t/>
        </is>
      </c>
      <c r="CP609" s="2" t="inlineStr">
        <is>
          <t>podpredsednik za digitalni enotni trg</t>
        </is>
      </c>
      <c r="CQ609" s="2" t="inlineStr">
        <is>
          <t>3</t>
        </is>
      </c>
      <c r="CR609" s="2" t="inlineStr">
        <is>
          <t/>
        </is>
      </c>
      <c r="CS609" t="inlineStr">
        <is>
          <t/>
        </is>
      </c>
      <c r="CT609" s="2" t="inlineStr">
        <is>
          <t>vice ordförande med ansvar för den digitala inre marknaden</t>
        </is>
      </c>
      <c r="CU609" s="2" t="inlineStr">
        <is>
          <t>3</t>
        </is>
      </c>
      <c r="CV609" s="2" t="inlineStr">
        <is>
          <t/>
        </is>
      </c>
      <c r="CW609" t="inlineStr">
        <is>
          <t/>
        </is>
      </c>
    </row>
    <row r="610">
      <c r="A610" s="1" t="str">
        <f>HYPERLINK("https://iate.europa.eu/entry/result/3575605/all", "3575605")</f>
        <v>3575605</v>
      </c>
      <c r="B610" t="inlineStr">
        <is>
          <t>EUROPEAN UNION</t>
        </is>
      </c>
      <c r="C610" t="inlineStr">
        <is>
          <t>EUROPEAN UNION|EU institutions and European civil service|EU body</t>
        </is>
      </c>
      <c r="D610" t="inlineStr">
        <is>
          <t>yes</t>
        </is>
      </c>
      <c r="E610" t="inlineStr">
        <is>
          <t/>
        </is>
      </c>
      <c r="F610" t="inlineStr">
        <is>
          <t/>
        </is>
      </c>
      <c r="G610" t="inlineStr">
        <is>
          <t/>
        </is>
      </c>
      <c r="H610" t="inlineStr">
        <is>
          <t/>
        </is>
      </c>
      <c r="I610" t="inlineStr">
        <is>
          <t/>
        </is>
      </c>
      <c r="J610" t="inlineStr">
        <is>
          <t/>
        </is>
      </c>
      <c r="K610" t="inlineStr">
        <is>
          <t/>
        </is>
      </c>
      <c r="L610" t="inlineStr">
        <is>
          <t/>
        </is>
      </c>
      <c r="M610" t="inlineStr">
        <is>
          <t/>
        </is>
      </c>
      <c r="N610" s="2" t="inlineStr">
        <is>
          <t>EU's Observationscenter og Forum for Blockchainteknologi</t>
        </is>
      </c>
      <c r="O610" s="2" t="inlineStr">
        <is>
          <t>3</t>
        </is>
      </c>
      <c r="P610" s="2" t="inlineStr">
        <is>
          <t/>
        </is>
      </c>
      <c r="Q610" t="inlineStr">
        <is>
          <t/>
        </is>
      </c>
      <c r="R610" t="inlineStr">
        <is>
          <t/>
        </is>
      </c>
      <c r="S610" t="inlineStr">
        <is>
          <t/>
        </is>
      </c>
      <c r="T610" t="inlineStr">
        <is>
          <t/>
        </is>
      </c>
      <c r="U610" t="inlineStr">
        <is>
          <t/>
        </is>
      </c>
      <c r="V610" t="inlineStr">
        <is>
          <t/>
        </is>
      </c>
      <c r="W610" t="inlineStr">
        <is>
          <t/>
        </is>
      </c>
      <c r="X610" t="inlineStr">
        <is>
          <t/>
        </is>
      </c>
      <c r="Y610" t="inlineStr">
        <is>
          <t/>
        </is>
      </c>
      <c r="Z610" s="2" t="inlineStr">
        <is>
          <t>EU Blockchain Observatory and Forum|
EU Blockchain Observatory &amp;amp; Forum|
European Blockchain Observatory and Forum</t>
        </is>
      </c>
      <c r="AA610" s="2" t="inlineStr">
        <is>
          <t>3|
1|
3</t>
        </is>
      </c>
      <c r="AB610" s="2" t="inlineStr">
        <is>
          <t xml:space="preserve">|
|
</t>
        </is>
      </c>
      <c r="AC610" t="inlineStr">
        <is>
          <t>planned EU expertise hub to discuss forward-looking topics on blockchain and distributed-ledger technologies at the EU level</t>
        </is>
      </c>
      <c r="AD610" s="2" t="inlineStr">
        <is>
          <t>Observatorio y Foro de la Cadena de Bloques de la UE</t>
        </is>
      </c>
      <c r="AE610" s="2" t="inlineStr">
        <is>
          <t>3</t>
        </is>
      </c>
      <c r="AF610" s="2" t="inlineStr">
        <is>
          <t/>
        </is>
      </c>
      <c r="AG610" t="inlineStr">
        <is>
          <t>Observatorio que entró en funcionamiento en febrero de 2018 por un periodo de dos años con los objetivos siguientes: la vigilancia de las tendencias y de la evolución de las tecnologías de cadena de bloques, la puesta en común de conocimientos especializados para abordar los problemas sectoriales e intersectoriales y la búsqueda de soluciones conjuntas para los casos de utilización transfronteriza de la cadena de bloques.</t>
        </is>
      </c>
      <c r="AH610" t="inlineStr">
        <is>
          <t/>
        </is>
      </c>
      <c r="AI610" t="inlineStr">
        <is>
          <t/>
        </is>
      </c>
      <c r="AJ610" t="inlineStr">
        <is>
          <t/>
        </is>
      </c>
      <c r="AK610" t="inlineStr">
        <is>
          <t/>
        </is>
      </c>
      <c r="AL610" s="2" t="inlineStr">
        <is>
          <t>lohkoketjujärjestelmän EU-seurantakeskus ja foorumi|
EU:n lohkoketjuteknologian seurantakeskus ja foorumi</t>
        </is>
      </c>
      <c r="AM610" s="2" t="inlineStr">
        <is>
          <t>3|
3</t>
        </is>
      </c>
      <c r="AN610" s="2" t="inlineStr">
        <is>
          <t xml:space="preserve">|
</t>
        </is>
      </c>
      <c r="AO610" t="inlineStr">
        <is>
          <t>seurantakeskus ja foorumi, joka mahdollistaa rajat ylittävän yhteistyön käytännön tasolla, kokoaa yhteen Euroopan parhaat asiantuntijat ja tarjoaa lohkoketjuteknologian ammattilaisille, innovoijille, kansalaisille, teollisuuden sidosryhmille, viranomaisille, sääntelijöille ja valvojille avoimen foorumin, jolla keskustella ja kehittää uusia ajatuksia opettavaisella, osallistavalla ja avoimella tavalla ja, joiden tavoitteena on toimia aktiivisesti ja auttaa Eurooppaa hyödyntämään lohkoketjuihin liittyvät mahdollisuudet, kehittää asiantuntemusta ja osoittaa johtajuutta tällä alalla, kerätä tietoa, seurata ja analysoida suuntauksia, vastata haasteisiin ja kartoittaa lohkoketjujen sosioekonomista potentiaalia</t>
        </is>
      </c>
      <c r="AP610" s="2" t="inlineStr">
        <is>
          <t>Observatoire-forum des chaînes de blocs de l’UE</t>
        </is>
      </c>
      <c r="AQ610" s="2" t="inlineStr">
        <is>
          <t>3</t>
        </is>
      </c>
      <c r="AR610" s="2" t="inlineStr">
        <is>
          <t/>
        </is>
      </c>
      <c r="AS610" t="inlineStr">
        <is>
          <t/>
        </is>
      </c>
      <c r="AT610" s="2" t="inlineStr">
        <is>
          <t>Faireachlann Bhlocshlabhra agus Fóram Blocshlabhra an Aontais Eorpaigh</t>
        </is>
      </c>
      <c r="AU610" s="2" t="inlineStr">
        <is>
          <t>3</t>
        </is>
      </c>
      <c r="AV610" s="2" t="inlineStr">
        <is>
          <t/>
        </is>
      </c>
      <c r="AW610" t="inlineStr">
        <is>
          <t/>
        </is>
      </c>
      <c r="AX610" t="inlineStr">
        <is>
          <t/>
        </is>
      </c>
      <c r="AY610" t="inlineStr">
        <is>
          <t/>
        </is>
      </c>
      <c r="AZ610" t="inlineStr">
        <is>
          <t/>
        </is>
      </c>
      <c r="BA610" t="inlineStr">
        <is>
          <t/>
        </is>
      </c>
      <c r="BB610" s="2" t="inlineStr">
        <is>
          <t>Uniós Blokklánc Megfigyelőközpont és Fórum</t>
        </is>
      </c>
      <c r="BC610" s="2" t="inlineStr">
        <is>
          <t>3</t>
        </is>
      </c>
      <c r="BD610" s="2" t="inlineStr">
        <is>
          <t/>
        </is>
      </c>
      <c r="BE610" t="inlineStr">
        <is>
          <t>tervezett szakértői központ, amely a blokklánccal és a megosztott könyvelési technológiákkal foglalkozik EU-szinten</t>
        </is>
      </c>
      <c r="BF610" s="2" t="inlineStr">
        <is>
          <t>Osservatorio e forum dell'UE sulla blockchain</t>
        </is>
      </c>
      <c r="BG610" s="2" t="inlineStr">
        <is>
          <t>3</t>
        </is>
      </c>
      <c r="BH610" s="2" t="inlineStr">
        <is>
          <t/>
        </is>
      </c>
      <c r="BI610" t="inlineStr">
        <is>
          <t>osservatorio e forum destinato a evidenziare i principali sviluppi delle tecnologie blockchain e a promuovere la discussione tra esperti, tecnici, operatorie imprenditori del settore a livello transfrontaliero</t>
        </is>
      </c>
      <c r="BJ610" s="2" t="inlineStr">
        <is>
          <t>ES blokų grandinės stebėjimo centras ir forumas</t>
        </is>
      </c>
      <c r="BK610" s="2" t="inlineStr">
        <is>
          <t>3</t>
        </is>
      </c>
      <c r="BL610" s="2" t="inlineStr">
        <is>
          <t/>
        </is>
      </c>
      <c r="BM610" t="inlineStr">
        <is>
          <t/>
        </is>
      </c>
      <c r="BN610" t="inlineStr">
        <is>
          <t/>
        </is>
      </c>
      <c r="BO610" t="inlineStr">
        <is>
          <t/>
        </is>
      </c>
      <c r="BP610" t="inlineStr">
        <is>
          <t/>
        </is>
      </c>
      <c r="BQ610" t="inlineStr">
        <is>
          <t/>
        </is>
      </c>
      <c r="BR610" t="inlineStr">
        <is>
          <t/>
        </is>
      </c>
      <c r="BS610" t="inlineStr">
        <is>
          <t/>
        </is>
      </c>
      <c r="BT610" t="inlineStr">
        <is>
          <t/>
        </is>
      </c>
      <c r="BU610" t="inlineStr">
        <is>
          <t/>
        </is>
      </c>
      <c r="BV610" s="2" t="inlineStr">
        <is>
          <t>EU-blockchainwaarnemingscentrum en -forum</t>
        </is>
      </c>
      <c r="BW610" s="2" t="inlineStr">
        <is>
          <t>3</t>
        </is>
      </c>
      <c r="BX610" s="2" t="inlineStr">
        <is>
          <t/>
        </is>
      </c>
      <c r="BY610" t="inlineStr">
        <is>
          <t>gepland initiatief om op EU-niveau trends en ontwikkelingen te monitoren en deskundigheid bijeen te brengen om blockchain- en "distributed ledger"-technologieën te onderzoeken.</t>
        </is>
      </c>
      <c r="BZ610" s="2" t="inlineStr">
        <is>
          <t>Unijne Obserwatorium i Forum ds. Łańcucha Bloków</t>
        </is>
      </c>
      <c r="CA610" s="2" t="inlineStr">
        <is>
          <t>3</t>
        </is>
      </c>
      <c r="CB610" s="2" t="inlineStr">
        <is>
          <t/>
        </is>
      </c>
      <c r="CC610" t="inlineStr">
        <is>
          <t>jednostka, której zadaniem jest eksponowanie najważniejszych postępów w dziedzinie technologii łańcucha bloków (tzw. technologii blockchain), wspieranie europejskich podmiotów oraz zwiększanie współpracy UE z zainteresowanymi stronami działającymi w tym obszarze</t>
        </is>
      </c>
      <c r="CD610" s="2" t="inlineStr">
        <is>
          <t>Observatório e Fórum da UE para a Tecnologia de Cadeia de Blocos</t>
        </is>
      </c>
      <c r="CE610" s="2" t="inlineStr">
        <is>
          <t>3</t>
        </is>
      </c>
      <c r="CF610" s="2" t="inlineStr">
        <is>
          <t/>
        </is>
      </c>
      <c r="CG610" t="inlineStr">
        <is>
          <t>Observatório e fórum da UE que salientará os principais desenvolvimentos da tecnologia de cadeia de blocos, promoverá os atores europeus e reforçará o compromisso europeu com várias partes interessadas envolvidas em atividades neste setor.</t>
        </is>
      </c>
      <c r="CH610" s="2" t="inlineStr">
        <is>
          <t>Observatorul și forumul UE privind tehnologia blockchain</t>
        </is>
      </c>
      <c r="CI610" s="2" t="inlineStr">
        <is>
          <t>3</t>
        </is>
      </c>
      <c r="CJ610" s="2" t="inlineStr">
        <is>
          <t/>
        </is>
      </c>
      <c r="CK610" t="inlineStr">
        <is>
          <t>centru menit să monitorizeze tendințele și evoluțiile în ceea ce privește tehnologia blockchain, să pună în comun competențele în domeniu pentru a aborda aspectele sectoriale și transsectoriale, precum și să exploreze soluții comune și cazurile transfrontaliere de utilizare a tehnologiei blockchain</t>
        </is>
      </c>
      <c r="CL610" s="2" t="inlineStr">
        <is>
          <t>Monitorovacie stredisko a fórum EÚ pre technológiu blockchainu</t>
        </is>
      </c>
      <c r="CM610" s="2" t="inlineStr">
        <is>
          <t>3</t>
        </is>
      </c>
      <c r="CN610" s="2" t="inlineStr">
        <is>
          <t/>
        </is>
      </c>
      <c r="CO610" t="inlineStr">
        <is>
          <t>stredisko, ktorého cieľom je upozorňovať na kľúčové trendy rozvoja technológie blockchainu, podporovať európskych aktérov a posilňovať európsku spoluprácu s rôznymi partnermi v sektore blockchainu</t>
        </is>
      </c>
      <c r="CP610" s="2" t="inlineStr">
        <is>
          <t>Evropska opazovalnica in forum za blokovne verige|
Opazovalnica in forum EU za blokovne verige</t>
        </is>
      </c>
      <c r="CQ610" s="2" t="inlineStr">
        <is>
          <t>3|
3</t>
        </is>
      </c>
      <c r="CR610" s="2" t="inlineStr">
        <is>
          <t xml:space="preserve">|
</t>
        </is>
      </c>
      <c r="CS610" t="inlineStr">
        <is>
          <t/>
        </is>
      </c>
      <c r="CT610" s="2" t="inlineStr">
        <is>
          <t>EU:s observationscentrum och forum för blockkedjor</t>
        </is>
      </c>
      <c r="CU610" s="2" t="inlineStr">
        <is>
          <t>3</t>
        </is>
      </c>
      <c r="CV610" s="2" t="inlineStr">
        <is>
          <t/>
        </is>
      </c>
      <c r="CW610" t="inlineStr">
        <is>
          <t/>
        </is>
      </c>
    </row>
    <row r="611">
      <c r="A611" s="1" t="str">
        <f>HYPERLINK("https://iate.europa.eu/entry/result/3573282/all", "3573282")</f>
        <v>3573282</v>
      </c>
      <c r="B611" t="inlineStr">
        <is>
          <t>TRADE;EDUCATION AND COMMUNICATIONS;ECONOMICS</t>
        </is>
      </c>
      <c r="C611" t="inlineStr">
        <is>
          <t>TRADE|marketing|commercial transaction;EDUCATION AND COMMUNICATIONS|information technology and data processing|information technology industry;ECONOMICS|economic structure|economic system</t>
        </is>
      </c>
      <c r="D611" t="inlineStr">
        <is>
          <t>yes</t>
        </is>
      </c>
      <c r="E611" t="inlineStr">
        <is>
          <t/>
        </is>
      </c>
      <c r="F611" s="2" t="inlineStr">
        <is>
          <t>икономика на равнопоставени|
икономика на сътрудничеството|
икономика на съвместната употреба</t>
        </is>
      </c>
      <c r="G611" s="2" t="inlineStr">
        <is>
          <t>3|
3|
3</t>
        </is>
      </c>
      <c r="H611" s="2" t="inlineStr">
        <is>
          <t xml:space="preserve">|
|
</t>
        </is>
      </c>
      <c r="I611" t="inlineStr">
        <is>
          <t>бизнес модели, при които за улеснение на дейностите се използват платформи за сътрудничество, с които се създава открит пазар за временното използване на стоки или услуги, които често се предоставят от частни лица</t>
        </is>
      </c>
      <c r="J611" s="2" t="inlineStr">
        <is>
          <t>kolaborativní ekonomika|
ekonomika sdílení</t>
        </is>
      </c>
      <c r="K611" s="2" t="inlineStr">
        <is>
          <t>3|
3</t>
        </is>
      </c>
      <c r="L611" s="2" t="inlineStr">
        <is>
          <t xml:space="preserve">|
</t>
        </is>
      </c>
      <c r="M611" t="inlineStr">
        <is>
          <t>obchodní modely, v nichž jsou činnosti usnadňovány platformami pro spolupráci, které vytvářejí otevřený trh pro dočasné využívání zboží nebo služeb často poskytovaných soukromými osobami</t>
        </is>
      </c>
      <c r="N611" s="2" t="inlineStr">
        <is>
          <t>kollaborativ økonomi</t>
        </is>
      </c>
      <c r="O611" s="2" t="inlineStr">
        <is>
          <t>3</t>
        </is>
      </c>
      <c r="P611" s="2" t="inlineStr">
        <is>
          <t/>
        </is>
      </c>
      <c r="Q611" t="inlineStr">
        <is>
          <t>uafhængige netværk af både enkeltpersoner og fællesskaber, der samarbejder, og som en reaktion mod hierarkier og centraliserede institutioner forandrer den måde, vi producerer, forbruger, finansierer og tilegner os viden på</t>
        </is>
      </c>
      <c r="R611" s="2" t="inlineStr">
        <is>
          <t>kollaborative Wirtschaft</t>
        </is>
      </c>
      <c r="S611" s="2" t="inlineStr">
        <is>
          <t>3</t>
        </is>
      </c>
      <c r="T611" s="2" t="inlineStr">
        <is>
          <t/>
        </is>
      </c>
      <c r="U611" t="inlineStr">
        <is>
          <t/>
        </is>
      </c>
      <c r="V611" s="2" t="inlineStr">
        <is>
          <t>συνεργατική οικονομία</t>
        </is>
      </c>
      <c r="W611" s="2" t="inlineStr">
        <is>
          <t>3</t>
        </is>
      </c>
      <c r="X611" s="2" t="inlineStr">
        <is>
          <t/>
        </is>
      </c>
      <c r="Y611" t="inlineStr">
        <is>
          <t>επιχειρηματικά μοντέλα όπου τις δραστηριότητες διευκολύνουν συνεργατικές πλατφόρμες οι οποίες δημιουργούν μια ανοικτή αγορά για την προσωρινή χρήση αγαθών ή υπηρεσιών που συχνά παρέχουν ιδιώτες</t>
        </is>
      </c>
      <c r="Z611" s="2" t="inlineStr">
        <is>
          <t>peer economy|
sharing economy|
collaborative consumption|
collaborative economy|
peer-to-peer economy|
the mesh|
on-demand economy</t>
        </is>
      </c>
      <c r="AA611" s="2" t="inlineStr">
        <is>
          <t>1|
1|
1|
3|
1|
1|
1</t>
        </is>
      </c>
      <c r="AB611" s="2" t="inlineStr">
        <is>
          <t xml:space="preserve">|
|
|
|
|
|
</t>
        </is>
      </c>
      <c r="AC611" t="inlineStr">
        <is>
          <t>segment of the economy where collaborative platforms enable people to get the goods and services they need from each other, peer to peer, instead of buying from established corporations</t>
        </is>
      </c>
      <c r="AD611" s="2" t="inlineStr">
        <is>
          <t>economía colaborativa</t>
        </is>
      </c>
      <c r="AE611" s="2" t="inlineStr">
        <is>
          <t>3</t>
        </is>
      </c>
      <c r="AF611" s="2" t="inlineStr">
        <is>
          <t/>
        </is>
      </c>
      <c r="AG611" t="inlineStr">
        <is>
          <t>Modelo de actividad económica centrado en la colaboración y la ayuda mutua y basado más en la satisfacción de necesidades específicas que en la búsqueda del beneficio.</t>
        </is>
      </c>
      <c r="AH611" s="2" t="inlineStr">
        <is>
          <t>koostöömajandus</t>
        </is>
      </c>
      <c r="AI611" s="2" t="inlineStr">
        <is>
          <t>3</t>
        </is>
      </c>
      <c r="AJ611" s="2" t="inlineStr">
        <is>
          <t/>
        </is>
      </c>
      <c r="AK611" t="inlineStr">
        <is>
          <t>majanduse vorm, mis baseerub eraisikute ja kogukondade võrgustikele, jättes kõrvale suured tavamajanduse institutsioonid (pangad, rahvusvahelised korporatsioonid jne).</t>
        </is>
      </c>
      <c r="AL611" s="2" t="inlineStr">
        <is>
          <t>yhteistyötalous|
yhteistoimintatalous</t>
        </is>
      </c>
      <c r="AM611" s="2" t="inlineStr">
        <is>
          <t>3|
3</t>
        </is>
      </c>
      <c r="AN611" s="2" t="inlineStr">
        <is>
          <t xml:space="preserve">|
</t>
        </is>
      </c>
      <c r="AO611" t="inlineStr">
        <is>
          <t>vaihtoon, vuokraukseen, kierrätykseen yms. perustuva yhteisöllisyyttä korostava talous</t>
        </is>
      </c>
      <c r="AP611" s="2" t="inlineStr">
        <is>
          <t>économie collaborative</t>
        </is>
      </c>
      <c r="AQ611" s="2" t="inlineStr">
        <is>
          <t>4</t>
        </is>
      </c>
      <c r="AR611" s="2" t="inlineStr">
        <is>
          <t/>
        </is>
      </c>
      <c r="AS611" t="inlineStr">
        <is>
          <t>modèle économique qui vise à produire de la valeur en commun et qui repose sur de nouvelles formes, collaboratives, d'organisation du travail et d'échanges</t>
        </is>
      </c>
      <c r="AT611" s="2" t="inlineStr">
        <is>
          <t>geilleagar comhoibríoch</t>
        </is>
      </c>
      <c r="AU611" s="2" t="inlineStr">
        <is>
          <t>3</t>
        </is>
      </c>
      <c r="AV611" s="2" t="inlineStr">
        <is>
          <t/>
        </is>
      </c>
      <c r="AW611" t="inlineStr">
        <is>
          <t/>
        </is>
      </c>
      <c r="AX611" s="2" t="inlineStr">
        <is>
          <t>ekonomija suradnje</t>
        </is>
      </c>
      <c r="AY611" s="2" t="inlineStr">
        <is>
          <t>3</t>
        </is>
      </c>
      <c r="AZ611" s="2" t="inlineStr">
        <is>
          <t/>
        </is>
      </c>
      <c r="BA611" t="inlineStr">
        <is>
          <t>poslovni modeli u kojima se djelatnosti pospješuju platformama za suradnju kojima se stvara otvoreno tržište za privremenu upotrebu robe ili usluga koje nerijetko pružaju privatne osobe</t>
        </is>
      </c>
      <c r="BB611" s="2" t="inlineStr">
        <is>
          <t>közösségi gazdaság|
megosztáson alapuló gazdaság|
megosztásalapú gazdaság</t>
        </is>
      </c>
      <c r="BC611" s="2" t="inlineStr">
        <is>
          <t>4|
3|
4</t>
        </is>
      </c>
      <c r="BD611" s="2" t="inlineStr">
        <is>
          <t xml:space="preserve">|
|
</t>
        </is>
      </c>
      <c r="BE611" t="inlineStr">
        <is>
          <t>olyan gazdasági modell, amelyben tulajdonlás helyett az elérés áll a középpontban</t>
        </is>
      </c>
      <c r="BF611" s="2" t="inlineStr">
        <is>
          <t>economia collaborativa</t>
        </is>
      </c>
      <c r="BG611" s="2" t="inlineStr">
        <is>
          <t>3</t>
        </is>
      </c>
      <c r="BH611" s="2" t="inlineStr">
        <is>
          <t/>
        </is>
      </c>
      <c r="BI611" t="inlineStr">
        <is>
          <t>nuovo modello organizzativo e di business basato sull’uso di piattaforme digitali per connettere tra loro persone che vogliono scambiarsi beni o servizi in modo diretto, semplice, e con la minima intermediazione</t>
        </is>
      </c>
      <c r="BJ611" s="2" t="inlineStr">
        <is>
          <t>bendradarbiaujamoji ekonomika</t>
        </is>
      </c>
      <c r="BK611" s="2" t="inlineStr">
        <is>
          <t>3</t>
        </is>
      </c>
      <c r="BL611" s="2" t="inlineStr">
        <is>
          <t/>
        </is>
      </c>
      <c r="BM611" t="inlineStr">
        <is>
          <t>ekonomikos sritis, kurioje bendradarbiavimo platformos leidžia žmonėms gauti reikiamų prekių ir paslaugų vieniems iš kitų užuot jas pirkus</t>
        </is>
      </c>
      <c r="BN611" s="2" t="inlineStr">
        <is>
          <t>sadarbīgā ekonomika</t>
        </is>
      </c>
      <c r="BO611" s="2" t="inlineStr">
        <is>
          <t>3</t>
        </is>
      </c>
      <c r="BP611" s="2" t="inlineStr">
        <is>
          <t/>
        </is>
      </c>
      <c r="BQ611" t="inlineStr">
        <is>
          <t/>
        </is>
      </c>
      <c r="BR611" s="2" t="inlineStr">
        <is>
          <t>ekonomija kollaborattiva</t>
        </is>
      </c>
      <c r="BS611" s="2" t="inlineStr">
        <is>
          <t>3</t>
        </is>
      </c>
      <c r="BT611" s="2" t="inlineStr">
        <is>
          <t/>
        </is>
      </c>
      <c r="BU611" t="inlineStr">
        <is>
          <t>segment tal-ekonomija fejn permezz ta' pjattaformi kollaborattivi persuni jkunu jistgħu jġibu l-beni u s-servizzi li jkunu jeħtieġu mingħand xulxin, minn pari għal pari, minflok jixtruhom mingħand korporazzjonijiet stabbiliti</t>
        </is>
      </c>
      <c r="BV611" s="2" t="inlineStr">
        <is>
          <t>deeleconomie</t>
        </is>
      </c>
      <c r="BW611" s="2" t="inlineStr">
        <is>
          <t>3</t>
        </is>
      </c>
      <c r="BX611" s="2" t="inlineStr">
        <is>
          <t/>
        </is>
      </c>
      <c r="BY611" t="inlineStr">
        <is>
          <t>socio-economisch systeem waarbij collaboratieve platformen mensen in staat stellen om goederen en diensten met elkaar te delen in plaats van ze te kopen bij traditionele marktspelers</t>
        </is>
      </c>
      <c r="BZ611" s="2" t="inlineStr">
        <is>
          <t>gospodarka współpracy|
gospodarka społecznościowa</t>
        </is>
      </c>
      <c r="CA611" s="2" t="inlineStr">
        <is>
          <t>3|
2</t>
        </is>
      </c>
      <c r="CB611" s="2" t="inlineStr">
        <is>
          <t xml:space="preserve">preferred|
</t>
        </is>
      </c>
      <c r="CC611" t="inlineStr">
        <is>
          <t>całokształt działalności gospodarczej, polegający na wytwarzaniu dóbr i świadczeniu usług, a oparty na zasadach ekonomii społecznościowej</t>
        </is>
      </c>
      <c r="CD611" s="2" t="inlineStr">
        <is>
          <t>economia colaborativa</t>
        </is>
      </c>
      <c r="CE611" s="2" t="inlineStr">
        <is>
          <t>3</t>
        </is>
      </c>
      <c r="CF611" s="2" t="inlineStr">
        <is>
          <t/>
        </is>
      </c>
      <c r="CG611" t="inlineStr">
        <is>
          <t/>
        </is>
      </c>
      <c r="CH611" s="2" t="inlineStr">
        <is>
          <t>economie colaborativă</t>
        </is>
      </c>
      <c r="CI611" s="2" t="inlineStr">
        <is>
          <t>3</t>
        </is>
      </c>
      <c r="CJ611" s="2" t="inlineStr">
        <is>
          <t/>
        </is>
      </c>
      <c r="CK611" t="inlineStr">
        <is>
          <t>modele de afaceri în care activitățile sunt facilitate de platforme colaborative care creează o piață deschisă pentru utilizarea temporară a bunurilor sau a serviciilor prestate adesea de persoane fizice</t>
        </is>
      </c>
      <c r="CL611" s="2" t="inlineStr">
        <is>
          <t>kolaboratívne hospodárstvo</t>
        </is>
      </c>
      <c r="CM611" s="2" t="inlineStr">
        <is>
          <t>3</t>
        </is>
      </c>
      <c r="CN611" s="2" t="inlineStr">
        <is>
          <t/>
        </is>
      </c>
      <c r="CO611" t="inlineStr">
        <is>
          <t>obchodné modely, pri ktorých sú obchodné činnosti podporené kolaboratívnymi online platformami, ktoré prevádzkujú sprostredkovatelia, a tak vytvárajú otvorený trh pre dočasné využívanie tovarov a služieb, pričom súčasťou zrealizovaných transakcií medzi poskytovateľmi služieb a ich používateľmi zvyčajne nebýva zmena vlastníctva a tieto transakcie môžu viesť k tvorbe zisku, ale môžu sa vykonávať aj na neziskové účely</t>
        </is>
      </c>
      <c r="CP611" s="2" t="inlineStr">
        <is>
          <t>sodelovalno gospodarstvo</t>
        </is>
      </c>
      <c r="CQ611" s="2" t="inlineStr">
        <is>
          <t>3</t>
        </is>
      </c>
      <c r="CR611" s="2" t="inlineStr">
        <is>
          <t/>
        </is>
      </c>
      <c r="CS611" t="inlineStr">
        <is>
          <t>poslovni modeli, pri katerih se dejavnosti omogočajo prek platform za sodelovanje, ki ustvarjajo odprt trg za začasno uporabo blaga ali storitev, ki jih pogosto zagotavljajo posamezniki</t>
        </is>
      </c>
      <c r="CT611" s="2" t="inlineStr">
        <is>
          <t>delningsekonomi|
kollaborativ ekonomi</t>
        </is>
      </c>
      <c r="CU611" s="2" t="inlineStr">
        <is>
          <t>3|
3</t>
        </is>
      </c>
      <c r="CV611" s="2" t="inlineStr">
        <is>
          <t xml:space="preserve">|
</t>
        </is>
      </c>
      <c r="CW611" t="inlineStr">
        <is>
          <t>samlingsnamn på aktiviteter som syftar till minskad resursåtgång genom effektivare kapacitetsutnyttjande såsom delning av tillgång till varor och tjänster</t>
        </is>
      </c>
    </row>
    <row r="612">
      <c r="A612" s="1" t="str">
        <f>HYPERLINK("https://iate.europa.eu/entry/result/3592418/all", "3592418")</f>
        <v>3592418</v>
      </c>
      <c r="B612" t="inlineStr">
        <is>
          <t>EDUCATION AND COMMUNICATIONS</t>
        </is>
      </c>
      <c r="C612" t="inlineStr">
        <is>
          <t>EDUCATION AND COMMUNICATIONS|communications;EDUCATION AND COMMUNICATIONS|information technology and data processing</t>
        </is>
      </c>
      <c r="D612" t="inlineStr">
        <is>
          <t>yes</t>
        </is>
      </c>
      <c r="E612" t="inlineStr">
        <is>
          <t>proposed</t>
        </is>
      </c>
      <c r="F612" s="2" t="inlineStr">
        <is>
          <t>Европейски съвет за цифровите услуги</t>
        </is>
      </c>
      <c r="G612" s="2" t="inlineStr">
        <is>
          <t>3</t>
        </is>
      </c>
      <c r="H612" s="2" t="inlineStr">
        <is>
          <t/>
        </is>
      </c>
      <c r="I612" t="inlineStr">
        <is>
          <t/>
        </is>
      </c>
      <c r="J612" s="2" t="inlineStr">
        <is>
          <t>Evropský sbor pro digitální služby</t>
        </is>
      </c>
      <c r="K612" s="2" t="inlineStr">
        <is>
          <t>2</t>
        </is>
      </c>
      <c r="L612" s="2" t="inlineStr">
        <is>
          <t>proposed</t>
        </is>
      </c>
      <c r="M612" t="inlineStr">
        <is>
          <t>nezávislá poradní skupina poskytující poradenství &lt;a href="https://iate.europa.eu/entry/result/3592459" target="_blank"&gt;koordinatorům digitálních služeb&lt;/a&gt; a Evropské komisi ohledně dozoru a prosazování v souvislosti s aktem o digitálních službách</t>
        </is>
      </c>
      <c r="N612" s="2" t="inlineStr">
        <is>
          <t>Det Europæiske Råd for Digitale Tjenester|
Rådet for Digitale Tjenester</t>
        </is>
      </c>
      <c r="O612" s="2" t="inlineStr">
        <is>
          <t>3|
3</t>
        </is>
      </c>
      <c r="P612" s="2" t="inlineStr">
        <is>
          <t xml:space="preserve">|
</t>
        </is>
      </c>
      <c r="Q612" t="inlineStr">
        <is>
          <t>uafhængig rådgivende gruppe af &lt;a href="https://iate.europa.eu/entry/result/3592459" target="_blank"&gt;koordinatorer for digitale tjenester&lt;/a&gt;, som har til opgave at føre tilsyn med udbydere af formidlingstjenester</t>
        </is>
      </c>
      <c r="R612" s="2" t="inlineStr">
        <is>
          <t>Europäisches Gremium für digitale Dienste</t>
        </is>
      </c>
      <c r="S612" s="2" t="inlineStr">
        <is>
          <t>3</t>
        </is>
      </c>
      <c r="T612" s="2" t="inlineStr">
        <is>
          <t/>
        </is>
      </c>
      <c r="U612" t="inlineStr">
        <is>
          <t>unabhängige Beratergruppe der &lt;a href="https://iate.europa.eu/entry/result/3592459" target="_blank"&gt;Koordinatoren für digitale Dienste&lt;/a&gt; für die Beaufsichtigung der Anbieter von Vermittlungsdiensten</t>
        </is>
      </c>
      <c r="V612" s="2" t="inlineStr">
        <is>
          <t>ευρωπαϊκό συμβούλιο ψηφιακών υπηρεσιών</t>
        </is>
      </c>
      <c r="W612" s="2" t="inlineStr">
        <is>
          <t>3</t>
        </is>
      </c>
      <c r="X612" s="2" t="inlineStr">
        <is>
          <t/>
        </is>
      </c>
      <c r="Y612" t="inlineStr">
        <is>
          <t>ανεξάρτητη συμβουλευτική ομάδα που συμβουλεύει τους συντονιστές ψηφιακών υπηρεσιών και την Επιτροπή σε θέματα εποπτείας και επιβολής που σχετίζονται με την πράξη για τις ψηφιακές υπηρεσίες</t>
        </is>
      </c>
      <c r="Z612" s="2" t="inlineStr">
        <is>
          <t>European Board for Digital Services</t>
        </is>
      </c>
      <c r="AA612" s="2" t="inlineStr">
        <is>
          <t>3</t>
        </is>
      </c>
      <c r="AB612" s="2" t="inlineStr">
        <is>
          <t/>
        </is>
      </c>
      <c r="AC612" t="inlineStr">
        <is>
          <t>independent advisory group that provides advice to the &lt;a href="https://iate.europa.eu/entry/result/3592459" target="_blank"&gt;Digital Services Coordinators&lt;/a&gt; and the Commission on supervisory and enforcement issues in relation to the Digital Services Act</t>
        </is>
      </c>
      <c r="AD612" s="2" t="inlineStr">
        <is>
          <t>Junta Europea de Servicios Digitales</t>
        </is>
      </c>
      <c r="AE612" s="2" t="inlineStr">
        <is>
          <t>3</t>
        </is>
      </c>
      <c r="AF612" s="2" t="inlineStr">
        <is>
          <t/>
        </is>
      </c>
      <c r="AG612" t="inlineStr">
        <is>
          <t>Grupo
independiente que asesora a los &lt;a href="https://iate.europa.eu/entry/result/3592459/es" target="_blank"&gt;coordinadores de servicios digitales&lt;/a&gt; y a la Comisión en materia de ejecución y supervisión en el marco de la &lt;a href="https://iate.europa.eu/entry/result/3582127/es" target="_blank"&gt;norma sobre servicios digitales&lt;/a&gt;.</t>
        </is>
      </c>
      <c r="AH612" s="2" t="inlineStr">
        <is>
          <t>Euroopa digiteenuste nõukoda</t>
        </is>
      </c>
      <c r="AI612" s="2" t="inlineStr">
        <is>
          <t>2</t>
        </is>
      </c>
      <c r="AJ612" s="2" t="inlineStr">
        <is>
          <t/>
        </is>
      </c>
      <c r="AK612" t="inlineStr">
        <is>
          <t>sõltumatu nõuanderühm, kelle ülesandeks on toetada komisjoni ning koordineerida digiteenuste koordinaatorite tegevust digiteenuste õigusakti kohaldamisega seotud küsimustes</t>
        </is>
      </c>
      <c r="AL612" s="2" t="inlineStr">
        <is>
          <t>Euroopan digitaalisten palvelujen lautakunta</t>
        </is>
      </c>
      <c r="AM612" s="2" t="inlineStr">
        <is>
          <t>3</t>
        </is>
      </c>
      <c r="AN612" s="2" t="inlineStr">
        <is>
          <t/>
        </is>
      </c>
      <c r="AO612" t="inlineStr">
        <is>
          <t>välityspalvelujen tarjoajien valvontaa
käsittelevä digitaalisten palvelujen koordinaattoreista koostuva riippumaton
neuvoa-antava ryhmä</t>
        </is>
      </c>
      <c r="AP612" s="2" t="inlineStr">
        <is>
          <t>Comité européen pour les services numériques</t>
        </is>
      </c>
      <c r="AQ612" s="2" t="inlineStr">
        <is>
          <t>3</t>
        </is>
      </c>
      <c r="AR612" s="2" t="inlineStr">
        <is>
          <t/>
        </is>
      </c>
      <c r="AS612" t="inlineStr">
        <is>
          <t>groupe
consultatif indépendant de &lt;a href="https://iate.europa.eu/entry/slideshow/1612955320801/3592459/fr" target="_blank"&gt;coordinateurs pour les services numériques&lt;time datetime="10.2.2021"&gt; (10.2.2021)&lt;/time&gt;&lt;/a&gt; qui offre
des conseils à ceux-ci ainsi qu’à la Commission et assure la surveillance des
fournisseurs de services intermédiaires</t>
        </is>
      </c>
      <c r="AT612" s="2" t="inlineStr">
        <is>
          <t>an Bord Eorpach um Sheirbhísí Digiteacha</t>
        </is>
      </c>
      <c r="AU612" s="2" t="inlineStr">
        <is>
          <t>3</t>
        </is>
      </c>
      <c r="AV612" s="2" t="inlineStr">
        <is>
          <t/>
        </is>
      </c>
      <c r="AW612" t="inlineStr">
        <is>
          <t/>
        </is>
      </c>
      <c r="AX612" s="2" t="inlineStr">
        <is>
          <t>Europski odbor za digitalne usluge</t>
        </is>
      </c>
      <c r="AY612" s="2" t="inlineStr">
        <is>
          <t>3</t>
        </is>
      </c>
      <c r="AZ612" s="2" t="inlineStr">
        <is>
          <t/>
        </is>
      </c>
      <c r="BA612" t="inlineStr">
        <is>
          <t/>
        </is>
      </c>
      <c r="BB612" s="2" t="inlineStr">
        <is>
          <t>Digitális Szolgáltatások Európai Testülete</t>
        </is>
      </c>
      <c r="BC612" s="2" t="inlineStr">
        <is>
          <t>2</t>
        </is>
      </c>
      <c r="BD612" s="2" t="inlineStr">
        <is>
          <t/>
        </is>
      </c>
      <c r="BE612" t="inlineStr">
        <is>
          <t/>
        </is>
      </c>
      <c r="BF612" s="2" t="inlineStr">
        <is>
          <t>comitato europeo per i servizi digitali</t>
        </is>
      </c>
      <c r="BG612" s="2" t="inlineStr">
        <is>
          <t>3</t>
        </is>
      </c>
      <c r="BH612" s="2" t="inlineStr">
        <is>
          <t/>
        </is>
      </c>
      <c r="BI612" t="inlineStr">
        <is>
          <t>gruppo consultivo indipendente di coordinatori dei servizi digitali per la vigilanza sui prestatori di servizi intermediari destinato a fornire consulenza ai coordinatori dei servizi digitali e alla Commissione</t>
        </is>
      </c>
      <c r="BJ612" s="2" t="inlineStr">
        <is>
          <t>Europos skaitmeninių paslaugų valdyba</t>
        </is>
      </c>
      <c r="BK612" s="2" t="inlineStr">
        <is>
          <t>3</t>
        </is>
      </c>
      <c r="BL612" s="2" t="inlineStr">
        <is>
          <t/>
        </is>
      </c>
      <c r="BM612" t="inlineStr">
        <is>
          <t/>
        </is>
      </c>
      <c r="BN612" s="2" t="inlineStr">
        <is>
          <t>Eiropas Digitālo pakalpojumu padome</t>
        </is>
      </c>
      <c r="BO612" s="2" t="inlineStr">
        <is>
          <t>2</t>
        </is>
      </c>
      <c r="BP612" s="2" t="inlineStr">
        <is>
          <t/>
        </is>
      </c>
      <c r="BQ612" t="inlineStr">
        <is>
          <t>neatkarīga padomdevēju grupa, kas sniedz konsultācijas digitālo pakalpojumu koordinatoriem un Komisijai uzraudzības un izpildes jautājumos, kas saistīti ar Digitālo pakalpojumu aktu</t>
        </is>
      </c>
      <c r="BR612" s="2" t="inlineStr">
        <is>
          <t>Bord Ewropew għas-Servizzi Diġitali</t>
        </is>
      </c>
      <c r="BS612" s="2" t="inlineStr">
        <is>
          <t>3</t>
        </is>
      </c>
      <c r="BT612" s="2" t="inlineStr">
        <is>
          <t/>
        </is>
      </c>
      <c r="BU612" t="inlineStr">
        <is>
          <t>grupp konsultattiv indipendenti li jipprovdi parir lill-&lt;a href="https://iate.europa.eu/entry/result/3592459" target="_blank"&gt;Koordinaturi tas-Servizzi Diġitali&lt;/a&gt; u lill-Kummissjoni dwar kwistjonijiet superviżorji u ta' infurzar b'rabta mal-Att dwar is-Servizzi Diġitali</t>
        </is>
      </c>
      <c r="BV612" s="2" t="inlineStr">
        <is>
          <t>Europese Raad voor digitale diensten</t>
        </is>
      </c>
      <c r="BW612" s="2" t="inlineStr">
        <is>
          <t>3</t>
        </is>
      </c>
      <c r="BX612" s="2" t="inlineStr">
        <is>
          <t/>
        </is>
      </c>
      <c r="BY612" t="inlineStr">
        <is>
          <t>onafhankelijke
 adviesgroep die de coördinatoren voor digitale diensten en de Commissie
 adviseert met betrekking tot het toezicht en de handhaving rond de wet inzake
 digitale diensten</t>
        </is>
      </c>
      <c r="BZ612" s="2" t="inlineStr">
        <is>
          <t>Europejska Rada ds. Usług Cyfrowych</t>
        </is>
      </c>
      <c r="CA612" s="2" t="inlineStr">
        <is>
          <t>3</t>
        </is>
      </c>
      <c r="CB612" s="2" t="inlineStr">
        <is>
          <t/>
        </is>
      </c>
      <c r="CC612" t="inlineStr">
        <is>
          <t>niezależna grupa doradcza wspierająca &lt;a href="https://iate.europa.eu/entry/slideshow/1612357437133/3592459/pl" target="_blank"&gt;koordynatorów ds. usług cyfrowych&lt;/a&gt; i Komisję w nadzorowaniu zgodności z przepisami aktu o usługach cyfrowych i ich egzekwowaniu</t>
        </is>
      </c>
      <c r="CD612" s="2" t="inlineStr">
        <is>
          <t>Comité Europeu dos Serviços Digitais</t>
        </is>
      </c>
      <c r="CE612" s="2" t="inlineStr">
        <is>
          <t>3</t>
        </is>
      </c>
      <c r="CF612" s="2" t="inlineStr">
        <is>
          <t>proposed</t>
        </is>
      </c>
      <c r="CG612" t="inlineStr">
        <is>
          <t>Grupo consultivo independente que aconselha os coordenadores dos serviços digitais e a Comissão Europeia sobre questões de supervisão e execução relacionadas com o ato legislativo sobre os serviços digitais.</t>
        </is>
      </c>
      <c r="CH612" s="2" t="inlineStr">
        <is>
          <t>Comitetul european pentru servicii digitale</t>
        </is>
      </c>
      <c r="CI612" s="2" t="inlineStr">
        <is>
          <t>2</t>
        </is>
      </c>
      <c r="CJ612" s="2" t="inlineStr">
        <is>
          <t/>
        </is>
      </c>
      <c r="CK612" t="inlineStr">
        <is>
          <t/>
        </is>
      </c>
      <c r="CL612" s="2" t="inlineStr">
        <is>
          <t>Európsky výbor pre digitálne služby</t>
        </is>
      </c>
      <c r="CM612" s="2" t="inlineStr">
        <is>
          <t>3</t>
        </is>
      </c>
      <c r="CN612" s="2" t="inlineStr">
        <is>
          <t/>
        </is>
      </c>
      <c r="CO612" t="inlineStr">
        <is>
          <t>nezávislá poradná skupina koordinátorov digitálnych služieb pre dohľad nad poskytovateľmi sprostredkovateľských služieb</t>
        </is>
      </c>
      <c r="CP612" s="2" t="inlineStr">
        <is>
          <t>Evropski odbor za digitalne storitve</t>
        </is>
      </c>
      <c r="CQ612" s="2" t="inlineStr">
        <is>
          <t>3</t>
        </is>
      </c>
      <c r="CR612" s="2" t="inlineStr">
        <is>
          <t/>
        </is>
      </c>
      <c r="CS612" t="inlineStr">
        <is>
          <t/>
        </is>
      </c>
      <c r="CT612" s="2" t="inlineStr">
        <is>
          <t>europeiska nämnden för digitala tjänster</t>
        </is>
      </c>
      <c r="CU612" s="2" t="inlineStr">
        <is>
          <t>2</t>
        </is>
      </c>
      <c r="CV612" s="2" t="inlineStr">
        <is>
          <t/>
        </is>
      </c>
      <c r="CW612" t="inlineStr">
        <is>
          <t>oberoende rådgivande grupp av samordnare för digitala tjänster som
ska utöva tillsyn över leverantörer av förmedlingstjänster</t>
        </is>
      </c>
    </row>
    <row r="613">
      <c r="A613" s="1" t="str">
        <f>HYPERLINK("https://iate.europa.eu/entry/result/3576095/all", "3576095")</f>
        <v>3576095</v>
      </c>
      <c r="B613" t="inlineStr">
        <is>
          <t>EDUCATION AND COMMUNICATIONS;TRADE</t>
        </is>
      </c>
      <c r="C613" t="inlineStr">
        <is>
          <t>EDUCATION AND COMMUNICATIONS|information technology and data processing|computer systems;TRADE|trade;EDUCATION AND COMMUNICATIONS|information and information processing|information processing</t>
        </is>
      </c>
      <c r="D613" t="inlineStr">
        <is>
          <t>yes</t>
        </is>
      </c>
      <c r="E613" t="inlineStr">
        <is>
          <t/>
        </is>
      </c>
      <c r="F613" s="2" t="inlineStr">
        <is>
          <t>онлайн интерфейс</t>
        </is>
      </c>
      <c r="G613" s="2" t="inlineStr">
        <is>
          <t>3</t>
        </is>
      </c>
      <c r="H613" s="2" t="inlineStr">
        <is>
          <t/>
        </is>
      </c>
      <c r="I613" t="inlineStr">
        <is>
          <t>всякакъв софтуер, включително уебсайт или част от уебсайт и приложения, включително мобилни приложения, използван от търговец или от негово име и служещ за предоставяне на достъп на клиентите до стоки или услуги на търговеца с цел извършване на сделка с тези стоки или услуги</t>
        </is>
      </c>
      <c r="J613" s="2" t="inlineStr">
        <is>
          <t>online rozhraní</t>
        </is>
      </c>
      <c r="K613" s="2" t="inlineStr">
        <is>
          <t>3</t>
        </is>
      </c>
      <c r="L613" s="2" t="inlineStr">
        <is>
          <t/>
        </is>
      </c>
      <c r="M613" t="inlineStr">
        <is>
          <t>jakýkoli software, včetně internetové stránky nebo její části, a aplikace, včetně mobilních aplikací</t>
        </is>
      </c>
      <c r="N613" s="2" t="inlineStr">
        <is>
          <t>onlinegrænseflade</t>
        </is>
      </c>
      <c r="O613" s="2" t="inlineStr">
        <is>
          <t>3</t>
        </is>
      </c>
      <c r="P613" s="2" t="inlineStr">
        <is>
          <t/>
        </is>
      </c>
      <c r="Q613" t="inlineStr">
        <is>
          <t>enhver form for software, herunder et websted eller en del af et websted, og applikationer, herunder mobilapplikationer</t>
        </is>
      </c>
      <c r="R613" s="2" t="inlineStr">
        <is>
          <t>Online-Benutzeroberfläche</t>
        </is>
      </c>
      <c r="S613" s="2" t="inlineStr">
        <is>
          <t>3</t>
        </is>
      </c>
      <c r="T613" s="2" t="inlineStr">
        <is>
          <t/>
        </is>
      </c>
      <c r="U613" t="inlineStr">
        <is>
          <t>eine Software, einschließlich Internetseiten oder Teile davon und Anwendungen, einschließlich mobiler Anwendungen, die von einem Anbieter oder in dessen Namen betrieben werden und dazu dienen, den Kunden Zugang zu den Waren oder Dienstleistungen des Anbieters zu gewähren mit dem Ziel, ein Geschäft über diese Waren oder Dienstleistungen zu tätigen</t>
        </is>
      </c>
      <c r="V613" s="2" t="inlineStr">
        <is>
          <t>επιγραμμική διεπαφή</t>
        </is>
      </c>
      <c r="W613" s="2" t="inlineStr">
        <is>
          <t>3</t>
        </is>
      </c>
      <c r="X613" s="2" t="inlineStr">
        <is>
          <t/>
        </is>
      </c>
      <c r="Y613" t="inlineStr">
        <is>
          <t>κάθε λογισμικό, συμπεριλαμβανομένου ενός ιστότοπου ή μέρους αυτού, και εφαρμογές, συμπεριλαμβανομένων των εφαρμογών για φορητές συσκευές</t>
        </is>
      </c>
      <c r="Z613" s="2" t="inlineStr">
        <is>
          <t>online interface</t>
        </is>
      </c>
      <c r="AA613" s="2" t="inlineStr">
        <is>
          <t>3</t>
        </is>
      </c>
      <c r="AB613" s="2" t="inlineStr">
        <is>
          <t/>
        </is>
      </c>
      <c r="AC613" t="inlineStr">
        <is>
          <t>any
software, including a website or a part thereof, and applications, including
mobile applications</t>
        </is>
      </c>
      <c r="AD613" s="2" t="inlineStr">
        <is>
          <t>interfaz en línea|
interfaz digital</t>
        </is>
      </c>
      <c r="AE613" s="2" t="inlineStr">
        <is>
          <t>3|
3</t>
        </is>
      </c>
      <c r="AF613" s="2" t="inlineStr">
        <is>
          <t xml:space="preserve">|
</t>
        </is>
      </c>
      <c r="AG613" t="inlineStr">
        <is>
          <t>Todo programa informático, incluidos los sitios web o partes de sitios 
web, y las aplicaciones, incluidas las aplicaciones móviles.</t>
        </is>
      </c>
      <c r="AH613" s="2" t="inlineStr">
        <is>
          <t>internetipõhine kasutajaliides</t>
        </is>
      </c>
      <c r="AI613" s="2" t="inlineStr">
        <is>
          <t>2</t>
        </is>
      </c>
      <c r="AJ613" s="2" t="inlineStr">
        <is>
          <t/>
        </is>
      </c>
      <c r="AK613" t="inlineStr">
        <is>
          <t>tarkvara, sealhulgas veebisait või selle osa ja rakendused, sealhulgas mobiilirakendused, mida haldab kaupleja või mida hallatakse tema nimel, et teha kaupleja kaubad või teenused klientidele kättesaadavaks eesmärgiga teha nende kaupade või teenustega tehing</t>
        </is>
      </c>
      <c r="AL613" s="2" t="inlineStr">
        <is>
          <t>verkkorajapinta</t>
        </is>
      </c>
      <c r="AM613" s="2" t="inlineStr">
        <is>
          <t>3</t>
        </is>
      </c>
      <c r="AN613" s="2" t="inlineStr">
        <is>
          <t/>
        </is>
      </c>
      <c r="AO613" t="inlineStr">
        <is>
          <t>mikä tahansa ohjelmisto, mukaan lukien
verkkosivusto tai sen osa, ja sovellukset, mobiilisovellukset mukaan luettuina</t>
        </is>
      </c>
      <c r="AP613" s="2" t="inlineStr">
        <is>
          <t>interface en ligne</t>
        </is>
      </c>
      <c r="AQ613" s="2" t="inlineStr">
        <is>
          <t>3</t>
        </is>
      </c>
      <c r="AR613" s="2" t="inlineStr">
        <is>
          <t/>
        </is>
      </c>
      <c r="AS613" t="inlineStr">
        <is>
          <t>Tout logiciel, y compris un site internet ou une section de site internet, et des applications, notamment des applications mobiles, exploité par un professionnel ou pour son compte et permettant aux clients d'accéder aux biens ou aux services qu'il propose en vue de réaliser une transaction portant sur ces biens ou services.</t>
        </is>
      </c>
      <c r="AT613" s="2" t="inlineStr">
        <is>
          <t>comhéadan ar líne</t>
        </is>
      </c>
      <c r="AU613" s="2" t="inlineStr">
        <is>
          <t>3</t>
        </is>
      </c>
      <c r="AV613" s="2" t="inlineStr">
        <is>
          <t/>
        </is>
      </c>
      <c r="AW613" t="inlineStr">
        <is>
          <t>aon
 bhogearraí, lena n‑áirítear suíomh gréasáin nó cuid de, agus feidhmchláir,
 lena n‑áirítear feidhmchláir shoghluaiste</t>
        </is>
      </c>
      <c r="AX613" s="2" t="inlineStr">
        <is>
          <t>internetsko sučelje</t>
        </is>
      </c>
      <c r="AY613" s="2" t="inlineStr">
        <is>
          <t>3</t>
        </is>
      </c>
      <c r="AZ613" s="2" t="inlineStr">
        <is>
          <t/>
        </is>
      </c>
      <c r="BA613" t="inlineStr">
        <is>
          <t>svaki softver, uključujući internetske stranice ili njihove dijelove, i aplikacije, uključujući mobilne aplikacije</t>
        </is>
      </c>
      <c r="BB613" s="2" t="inlineStr">
        <is>
          <t>online interfész|
elektronikus felület</t>
        </is>
      </c>
      <c r="BC613" s="2" t="inlineStr">
        <is>
          <t>3|
3</t>
        </is>
      </c>
      <c r="BD613" s="2" t="inlineStr">
        <is>
          <t xml:space="preserve">|
</t>
        </is>
      </c>
      <c r="BE613" t="inlineStr">
        <is>
          <t>bármely szoftver, weboldal vagy annak része, vagy alkalmazás (mobilalkalmazás is)</t>
        </is>
      </c>
      <c r="BF613" s="2" t="inlineStr">
        <is>
          <t>interfaccia online</t>
        </is>
      </c>
      <c r="BG613" s="2" t="inlineStr">
        <is>
          <t>3</t>
        </is>
      </c>
      <c r="BH613" s="2" t="inlineStr">
        <is>
          <t/>
        </is>
      </c>
      <c r="BI613" t="inlineStr">
        <is>
          <t>qualsiasi software, compresi i siti web o parti di essi e le applicazioni, incluse le applicazioni mobili</t>
        </is>
      </c>
      <c r="BJ613" s="2" t="inlineStr">
        <is>
          <t>elektroninė sąsaja</t>
        </is>
      </c>
      <c r="BK613" s="2" t="inlineStr">
        <is>
          <t>3</t>
        </is>
      </c>
      <c r="BL613" s="2" t="inlineStr">
        <is>
          <t/>
        </is>
      </c>
      <c r="BM613" t="inlineStr">
        <is>
          <t>verslininko
 arba tokio subjekto vardu naudojama programinė įranga, įskaitant interneto
 svetainę, jos dalis ir taikomąsias programas, be kita ko, mobiliųjų įrenginių
 taikomąsias programas, kuria klientams suteikiama prieiga prie verslininko
 prekių ir paslaugų, kad būtų sudaromi tų prekių ir paslaugų sandoriai</t>
        </is>
      </c>
      <c r="BN613" s="2" t="inlineStr">
        <is>
          <t>tiešsaistes saskarne</t>
        </is>
      </c>
      <c r="BO613" s="2" t="inlineStr">
        <is>
          <t>3</t>
        </is>
      </c>
      <c r="BP613" s="2" t="inlineStr">
        <is>
          <t/>
        </is>
      </c>
      <c r="BQ613" t="inlineStr">
        <is>
          <t>jebkura programmatūra, tostarp tīmekļa vietne vai tīmekļa vietnes daļa un lietotnes, tostarp mobilās lietotnes, ko uztur tirgotājs vai kas tiek uzturētas tirgotāja vārdā, lai klientiem sniegtu piekļuvi tirgotāja precēm vai pakalpojumiem nolūkā veikt darījumu ar šīm precēm vai pakalpojumiem</t>
        </is>
      </c>
      <c r="BR613" s="2" t="inlineStr">
        <is>
          <t>interfaċċa online</t>
        </is>
      </c>
      <c r="BS613" s="2" t="inlineStr">
        <is>
          <t>3</t>
        </is>
      </c>
      <c r="BT613" s="2" t="inlineStr">
        <is>
          <t/>
        </is>
      </c>
      <c r="BU613" t="inlineStr">
        <is>
          <t>kwalunkwe software, inkluż sit web jew parti minnu, u applikazzjonijiet, inklużi applikazzjonijiet tal-mobile</t>
        </is>
      </c>
      <c r="BV613" s="2" t="inlineStr">
        <is>
          <t>online-interface</t>
        </is>
      </c>
      <c r="BW613" s="2" t="inlineStr">
        <is>
          <t>3</t>
        </is>
      </c>
      <c r="BX613" s="2" t="inlineStr">
        <is>
          <t/>
        </is>
      </c>
      <c r="BY613" t="inlineStr">
        <is>
          <t>software,
 met inbegrip van een website of onderdeel ervan, en apps, met inbegrip van
 mobiele apps</t>
        </is>
      </c>
      <c r="BZ613" s="2" t="inlineStr">
        <is>
          <t>interfejs internetowy</t>
        </is>
      </c>
      <c r="CA613" s="2" t="inlineStr">
        <is>
          <t>3</t>
        </is>
      </c>
      <c r="CB613" s="2" t="inlineStr">
        <is>
          <t/>
        </is>
      </c>
      <c r="CC613" t="inlineStr">
        <is>
          <t>każde oprogramowanie komputerowe, w tym strona internetowa lub jej część, oraz aplikacje, w tym aplikacje mobilne</t>
        </is>
      </c>
      <c r="CD613" s="2" t="inlineStr">
        <is>
          <t>interface em linha</t>
        </is>
      </c>
      <c r="CE613" s="2" t="inlineStr">
        <is>
          <t>3</t>
        </is>
      </c>
      <c r="CF613" s="2" t="inlineStr">
        <is>
          <t/>
        </is>
      </c>
      <c r="CG613" t="inlineStr">
        <is>
          <t>&lt;i&gt;Software&lt;/i&gt;, incluindo um sítio Web ou uma parte dele e as aplicações, nomeadamente aplicações móveis.</t>
        </is>
      </c>
      <c r="CH613" s="2" t="inlineStr">
        <is>
          <t>interfață online</t>
        </is>
      </c>
      <c r="CI613" s="2" t="inlineStr">
        <is>
          <t>3</t>
        </is>
      </c>
      <c r="CJ613" s="2" t="inlineStr">
        <is>
          <t/>
        </is>
      </c>
      <c r="CK613" t="inlineStr">
        <is>
          <t/>
        </is>
      </c>
      <c r="CL613" s="2" t="inlineStr">
        <is>
          <t>online rozhranie</t>
        </is>
      </c>
      <c r="CM613" s="2" t="inlineStr">
        <is>
          <t>3</t>
        </is>
      </c>
      <c r="CN613" s="2" t="inlineStr">
        <is>
          <t/>
        </is>
      </c>
      <c r="CO613" t="inlineStr">
        <is>
          <t>akýkoľvek softvér vrátane webového sídla alebo jeho časti a aplikácií vrátane mobilných aplikácií, ktorý je prevádzkovaný obchodníkom alebo v jeho mene a prostredníctvom ktorého získavajú zákazníci prístup k tovaru alebo službám obchodníka s cieľom uskutočniť transakciu v súvislosti s týmto tovarom alebo službami</t>
        </is>
      </c>
      <c r="CP613" s="2" t="inlineStr">
        <is>
          <t>spletni vmesnik</t>
        </is>
      </c>
      <c r="CQ613" s="2" t="inlineStr">
        <is>
          <t>3</t>
        </is>
      </c>
      <c r="CR613" s="2" t="inlineStr">
        <is>
          <t/>
        </is>
      </c>
      <c r="CS613" t="inlineStr">
        <is>
          <t>vsa programska oprema, vključno s spletiščem ali njegovim delom in aplikacijami, tudi mobilnimi aplikacijami, ki jo upravlja trgovec ali se upravlja v njegovem imenu in je namenjena temu, da potrošnikom omogoča dostop do trgovčevega blaga ali storitev, z namenom sklepanja poslov, povezanih s tem blagom ali storitvami</t>
        </is>
      </c>
      <c r="CT613" s="2" t="inlineStr">
        <is>
          <t>onlinegränssnitt</t>
        </is>
      </c>
      <c r="CU613" s="2" t="inlineStr">
        <is>
          <t>3</t>
        </is>
      </c>
      <c r="CV613" s="2" t="inlineStr">
        <is>
          <t/>
        </is>
      </c>
      <c r="CW613" t="inlineStr">
        <is>
          <t>programvara, inbegripet
en webbplats eller en del av en sådan, och applikationer, inbegripet mobilappar</t>
        </is>
      </c>
    </row>
    <row r="614">
      <c r="A614" s="1" t="str">
        <f>HYPERLINK("https://iate.europa.eu/entry/result/3502049/all", "3502049")</f>
        <v>3502049</v>
      </c>
      <c r="B614" t="inlineStr">
        <is>
          <t>PRODUCTION, TECHNOLOGY AND RESEARCH;LAW</t>
        </is>
      </c>
      <c r="C614" t="inlineStr">
        <is>
          <t>PRODUCTION, TECHNOLOGY AND RESEARCH|technology and technical regulations|technology;LAW</t>
        </is>
      </c>
      <c r="D614" t="inlineStr">
        <is>
          <t>yes</t>
        </is>
      </c>
      <c r="E614" t="inlineStr">
        <is>
          <t/>
        </is>
      </c>
      <c r="F614" s="2" t="inlineStr">
        <is>
          <t>технологична неутралност</t>
        </is>
      </c>
      <c r="G614" s="2" t="inlineStr">
        <is>
          <t>3</t>
        </is>
      </c>
      <c r="H614" s="2" t="inlineStr">
        <is>
          <t/>
        </is>
      </c>
      <c r="I614" t="inlineStr">
        <is>
          <t>подход за регулаторни действия, свързани с развитието на информационното общество, с оглед защитата на интересите на гражданите и потребителите, при който различни технологии се третират по еднакъв начин, без да се дава предимство на една или друга технология</t>
        </is>
      </c>
      <c r="J614" s="2" t="inlineStr">
        <is>
          <t>technologická neutralita</t>
        </is>
      </c>
      <c r="K614" s="2" t="inlineStr">
        <is>
          <t>3</t>
        </is>
      </c>
      <c r="L614" s="2" t="inlineStr">
        <is>
          <t/>
        </is>
      </c>
      <c r="M614" t="inlineStr">
        <is>
          <t>zásada při tvorbě právních předpisů v oblasti telekomunikací založená na rovnosti různých technologií, které nabízejí v zásadě stejné služby</t>
        </is>
      </c>
      <c r="N614" s="2" t="inlineStr">
        <is>
          <t>teknisk neutralitet|
teknologineutralitet|
teknologisk neutralitet</t>
        </is>
      </c>
      <c r="O614" s="2" t="inlineStr">
        <is>
          <t>3|
4|
2</t>
        </is>
      </c>
      <c r="P614" s="2" t="inlineStr">
        <is>
          <t xml:space="preserve">|
|
</t>
        </is>
      </c>
      <c r="Q614" t="inlineStr">
        <is>
          <t/>
        </is>
      </c>
      <c r="R614" s="2" t="inlineStr">
        <is>
          <t>Technologieneutralität</t>
        </is>
      </c>
      <c r="S614" s="2" t="inlineStr">
        <is>
          <t>3</t>
        </is>
      </c>
      <c r="T614" s="2" t="inlineStr">
        <is>
          <t/>
        </is>
      </c>
      <c r="U614" t="inlineStr">
        <is>
          <t>Ansatz bei der Ausarbeitung von Entwürfen von Rechtsakten (insbesondere im Bereich der Telekommunikation), bei dem keine Festlegungen getroffen werden, die bestimmte Technologien bevorzugen bzw. ausschließen</t>
        </is>
      </c>
      <c r="V614" t="inlineStr">
        <is>
          <t/>
        </is>
      </c>
      <c r="W614" t="inlineStr">
        <is>
          <t/>
        </is>
      </c>
      <c r="X614" t="inlineStr">
        <is>
          <t/>
        </is>
      </c>
      <c r="Y614" t="inlineStr">
        <is>
          <t/>
        </is>
      </c>
      <c r="Z614" s="2" t="inlineStr">
        <is>
          <t>technologically neutral|
technology neutrality|
technological neutrality</t>
        </is>
      </c>
      <c r="AA614" s="2" t="inlineStr">
        <is>
          <t>1|
3|
3</t>
        </is>
      </c>
      <c r="AB614" s="2" t="inlineStr">
        <is>
          <t xml:space="preserve">|
|
</t>
        </is>
      </c>
      <c r="AC614" t="inlineStr">
        <is>
          <t>approach in legislative drafting (particularly in the telecoms context) based on equality between different technologies offering essentially similar services, to ensure regulatory even-handedness</t>
        </is>
      </c>
      <c r="AD614" s="2" t="inlineStr">
        <is>
          <t>neutralidad tecnológica</t>
        </is>
      </c>
      <c r="AE614" s="2" t="inlineStr">
        <is>
          <t>3</t>
        </is>
      </c>
      <c r="AF614" s="2" t="inlineStr">
        <is>
          <t/>
        </is>
      </c>
      <c r="AG614" t="inlineStr">
        <is>
          <t>Actitud que ha de regir las relaciones de las administraciones públicas con sus proveedores de bienes y servicios tecnológicos (y, particularmente, informáticos o de telecomunicaciones) para garantizar la igualdad de trato a estos proveedores en los contratos públicos.</t>
        </is>
      </c>
      <c r="AH614" s="2" t="inlineStr">
        <is>
          <t>tehnoloogianeutraalsus|
tehnoloogiline neutraalsus</t>
        </is>
      </c>
      <c r="AI614" s="2" t="inlineStr">
        <is>
          <t>3|
3</t>
        </is>
      </c>
      <c r="AJ614" s="2" t="inlineStr">
        <is>
          <t xml:space="preserve">|
</t>
        </is>
      </c>
      <c r="AK614" t="inlineStr">
        <is>
          <t>vabadus kasutada konkreetsel sagedusalal mis tahes tehnoloogiat</t>
        </is>
      </c>
      <c r="AL614" s="2" t="inlineStr">
        <is>
          <t>teknologianeutraalius|
teknologiariippumattomuus</t>
        </is>
      </c>
      <c r="AM614" s="2" t="inlineStr">
        <is>
          <t>3|
3</t>
        </is>
      </c>
      <c r="AN614" s="2" t="inlineStr">
        <is>
          <t xml:space="preserve">|
</t>
        </is>
      </c>
      <c r="AO614" t="inlineStr">
        <is>
          <t>periaate, jonka mukaan mitään yksittäistä tekniikkaa t. teknologiaa ei saa suosia lainsäädännössä, kun säädetään samantyyppisten palvelujen tarjonnasta</t>
        </is>
      </c>
      <c r="AP614" s="2" t="inlineStr">
        <is>
          <t>neutralité technologique</t>
        </is>
      </c>
      <c r="AQ614" s="2" t="inlineStr">
        <is>
          <t>3</t>
        </is>
      </c>
      <c r="AR614" s="2" t="inlineStr">
        <is>
          <t/>
        </is>
      </c>
      <c r="AS614" t="inlineStr">
        <is>
          <t>caractéristique d'une loi qui ne favorise pas un moyen de communication plutôt qu'un autre</t>
        </is>
      </c>
      <c r="AT614" s="2" t="inlineStr">
        <is>
          <t>neodracht theicneolaíoch|
neodracht na teicneolaíochta</t>
        </is>
      </c>
      <c r="AU614" s="2" t="inlineStr">
        <is>
          <t>3|
3</t>
        </is>
      </c>
      <c r="AV614" s="2" t="inlineStr">
        <is>
          <t xml:space="preserve">|
</t>
        </is>
      </c>
      <c r="AW614" t="inlineStr">
        <is>
          <t/>
        </is>
      </c>
      <c r="AX614" s="2" t="inlineStr">
        <is>
          <t>tehnološka neutralnost</t>
        </is>
      </c>
      <c r="AY614" s="2" t="inlineStr">
        <is>
          <t>3</t>
        </is>
      </c>
      <c r="AZ614" s="2" t="inlineStr">
        <is>
          <t/>
        </is>
      </c>
      <c r="BA614" t="inlineStr">
        <is>
          <t/>
        </is>
      </c>
      <c r="BB614" s="2" t="inlineStr">
        <is>
          <t>technológiasemlegesség</t>
        </is>
      </c>
      <c r="BC614" s="2" t="inlineStr">
        <is>
          <t>4</t>
        </is>
      </c>
      <c r="BD614" s="2" t="inlineStr">
        <is>
          <t/>
        </is>
      </c>
      <c r="BE614" t="inlineStr">
        <is>
          <t>szabályozási alapelv, mely szerint az egyes hálózati platformok között a szabályozási és az adminisztratív terhekre vonatkozóan nem tehető indokolatlan különbség</t>
        </is>
      </c>
      <c r="BF614" s="2" t="inlineStr">
        <is>
          <t>neutralità tecnologica</t>
        </is>
      </c>
      <c r="BG614" s="2" t="inlineStr">
        <is>
          <t>3</t>
        </is>
      </c>
      <c r="BH614" s="2" t="inlineStr">
        <is>
          <t/>
        </is>
      </c>
      <c r="BI614" t="inlineStr">
        <is>
          <t>principio che, nel contesto dello spettro radioelettrico, corrisponde alla necessità di ridurre al massimo le restrizioni garantendo un’adeguata protezione dalle interferenze</t>
        </is>
      </c>
      <c r="BJ614" s="2" t="inlineStr">
        <is>
          <t>technologinis neutralumas</t>
        </is>
      </c>
      <c r="BK614" s="2" t="inlineStr">
        <is>
          <t>3</t>
        </is>
      </c>
      <c r="BL614" s="2" t="inlineStr">
        <is>
          <t/>
        </is>
      </c>
      <c r="BM614" t="inlineStr">
        <is>
          <t>principas, pagal kurį teisės normos turi būti vienodai taikomos visoms technologijoms, kurias naudojant gali būti teikiamos iš esmės vienodos paslaugos</t>
        </is>
      </c>
      <c r="BN614" s="2" t="inlineStr">
        <is>
          <t>tehnoloģiskā neitralitāte|
tehnoloģiju neitralitāte</t>
        </is>
      </c>
      <c r="BO614" s="2" t="inlineStr">
        <is>
          <t>3|
3</t>
        </is>
      </c>
      <c r="BP614" s="2" t="inlineStr">
        <is>
          <t xml:space="preserve">|
</t>
        </is>
      </c>
      <c r="BQ614" t="inlineStr">
        <is>
          <t>viens no pārvaldības principiem, saskaņā ar kuru pārvaldes iestādes tiecas radīt vienlīdzīgus attīstības apstākļus visu veidu tehnoloģijām un:&lt;br&gt;1) neizvirza par noteikumu, ka tiek izmantots kāds konkrēts tehnoloģiju veids; &lt;br&gt;2) nepiemēro nekādu diskrimināciju attiecībā pret to, ka tiek izmantotas kādas noteiktas tehnoloģijas</t>
        </is>
      </c>
      <c r="BR614" s="2" t="inlineStr">
        <is>
          <t>teknoloġikament newtrali|
newtralità teknoloġika</t>
        </is>
      </c>
      <c r="BS614" s="2" t="inlineStr">
        <is>
          <t>3|
3</t>
        </is>
      </c>
      <c r="BT614" s="2" t="inlineStr">
        <is>
          <t xml:space="preserve">|
</t>
        </is>
      </c>
      <c r="BU614" t="inlineStr">
        <is>
          <t>prinċipju stabbilit fil-qafas regolatorju attwali fil-kuntest tat-telekomunikazzjoni li għandu l-għan li jnaqqas kemm jista' jkun ir-restrizzjonijiet u jiżgura trattament regolatorju ugwali bejn diversi servizzi simili</t>
        </is>
      </c>
      <c r="BV614" s="2" t="inlineStr">
        <is>
          <t>technologieneutraliteit|
technologische neutraliteit</t>
        </is>
      </c>
      <c r="BW614" s="2" t="inlineStr">
        <is>
          <t>3|
2</t>
        </is>
      </c>
      <c r="BX614" s="2" t="inlineStr">
        <is>
          <t xml:space="preserve">|
</t>
        </is>
      </c>
      <c r="BY614" t="inlineStr">
        <is>
          <t>wetgevingssysteem waarin alle vergelijkbare diensten op vergelijkbare wijze worden behandeld, ongeacht de gebruikte technologieën</t>
        </is>
      </c>
      <c r="BZ614" s="2" t="inlineStr">
        <is>
          <t>neutralność pod względem technologicznym|
neutralność technologiczna</t>
        </is>
      </c>
      <c r="CA614" s="2" t="inlineStr">
        <is>
          <t>3|
3</t>
        </is>
      </c>
      <c r="CB614" s="2" t="inlineStr">
        <is>
          <t xml:space="preserve">|
</t>
        </is>
      </c>
      <c r="CC614" t="inlineStr">
        <is>
          <t/>
        </is>
      </c>
      <c r="CD614" s="2" t="inlineStr">
        <is>
          <t>neutralidade tecnológica</t>
        </is>
      </c>
      <c r="CE614" s="2" t="inlineStr">
        <is>
          <t>3</t>
        </is>
      </c>
      <c r="CF614" s="2" t="inlineStr">
        <is>
          <t/>
        </is>
      </c>
      <c r="CG614" t="inlineStr">
        <is>
          <t>Abordagem segundo a qual a legislação regulatória não deve impor a utilização nem discriminar contra a utilização de tecnologias que proporcionem serviços similares.</t>
        </is>
      </c>
      <c r="CH614" s="2" t="inlineStr">
        <is>
          <t>neutralitate tehnologică</t>
        </is>
      </c>
      <c r="CI614" s="2" t="inlineStr">
        <is>
          <t>3</t>
        </is>
      </c>
      <c r="CJ614" s="2" t="inlineStr">
        <is>
          <t/>
        </is>
      </c>
      <c r="CK614" t="inlineStr">
        <is>
          <t/>
        </is>
      </c>
      <c r="CL614" s="2" t="inlineStr">
        <is>
          <t>technologická neutralita</t>
        </is>
      </c>
      <c r="CM614" s="2" t="inlineStr">
        <is>
          <t>3</t>
        </is>
      </c>
      <c r="CN614" s="2" t="inlineStr">
        <is>
          <t/>
        </is>
      </c>
      <c r="CO614" t="inlineStr">
        <is>
          <t/>
        </is>
      </c>
      <c r="CP614" s="2" t="inlineStr">
        <is>
          <t>tehnološka nevtralnost</t>
        </is>
      </c>
      <c r="CQ614" s="2" t="inlineStr">
        <is>
          <t>3</t>
        </is>
      </c>
      <c r="CR614" s="2" t="inlineStr">
        <is>
          <t/>
        </is>
      </c>
      <c r="CS614" t="inlineStr">
        <is>
          <t>pristop pri pripravi zakonodaje, da se zakon ne nanaša zgolj na eno od vrst tehnologije ali zgolj na sedanje rešitve, temveč ostaja splošen in zato uporaben za daljše časovno obdobje in nove tehnologije.</t>
        </is>
      </c>
      <c r="CT614" s="2" t="inlineStr">
        <is>
          <t>teknisk neutralitet|
teknikneutralitet</t>
        </is>
      </c>
      <c r="CU614" s="2" t="inlineStr">
        <is>
          <t>2|
2</t>
        </is>
      </c>
      <c r="CV614" s="2" t="inlineStr">
        <is>
          <t xml:space="preserve">|
</t>
        </is>
      </c>
      <c r="CW614" t="inlineStr">
        <is>
          <t/>
        </is>
      </c>
    </row>
    <row r="615">
      <c r="A615" s="1" t="str">
        <f>HYPERLINK("https://iate.europa.eu/entry/result/3592218/all", "3592218")</f>
        <v>3592218</v>
      </c>
      <c r="B615" t="inlineStr">
        <is>
          <t>SCIENCE</t>
        </is>
      </c>
      <c r="C615" t="inlineStr">
        <is>
          <t>SCIENCE|natural and applied sciences</t>
        </is>
      </c>
      <c r="D615" t="inlineStr">
        <is>
          <t>yes</t>
        </is>
      </c>
      <c r="E615" t="inlineStr">
        <is>
          <t/>
        </is>
      </c>
      <c r="F615" s="2" t="inlineStr">
        <is>
          <t>теория на управлението</t>
        </is>
      </c>
      <c r="G615" s="2" t="inlineStr">
        <is>
          <t>3</t>
        </is>
      </c>
      <c r="H615" s="2" t="inlineStr">
        <is>
          <t/>
        </is>
      </c>
      <c r="I615" t="inlineStr">
        <is>
          <t>теория в областта на инженерството и математиката, която се занимава с поведението на динамичните системи</t>
        </is>
      </c>
      <c r="J615" s="2" t="inlineStr">
        <is>
          <t>teorie řízení</t>
        </is>
      </c>
      <c r="K615" s="2" t="inlineStr">
        <is>
          <t>3</t>
        </is>
      </c>
      <c r="L615" s="2" t="inlineStr">
        <is>
          <t/>
        </is>
      </c>
      <c r="M615" t="inlineStr">
        <is>
          <t/>
        </is>
      </c>
      <c r="N615" s="2" t="inlineStr">
        <is>
          <t>kontrolteori</t>
        </is>
      </c>
      <c r="O615" s="2" t="inlineStr">
        <is>
          <t>3</t>
        </is>
      </c>
      <c r="P615" s="2" t="inlineStr">
        <is>
          <t/>
        </is>
      </c>
      <c r="Q615" t="inlineStr">
        <is>
          <t>det matematiske studium af modellers afhængighed af kontrolparametre</t>
        </is>
      </c>
      <c r="R615" s="2" t="inlineStr">
        <is>
          <t>Regelungstheorie|
Kontrolltheorie|
Steuerungstheorie</t>
        </is>
      </c>
      <c r="S615" s="2" t="inlineStr">
        <is>
          <t>3|
3|
3</t>
        </is>
      </c>
      <c r="T615" s="2" t="inlineStr">
        <is>
          <t xml:space="preserve">|
|
</t>
        </is>
      </c>
      <c r="U615" t="inlineStr">
        <is>
          <t>Teilgebiet
der angewandten Mathematik, das sich mit dynamischen Systemen befasst, deren Verhalten
durch Eingangsgrößen von außen beeinflusst werden können</t>
        </is>
      </c>
      <c r="V615" s="2" t="inlineStr">
        <is>
          <t>θεωρία ελέγχου</t>
        </is>
      </c>
      <c r="W615" s="2" t="inlineStr">
        <is>
          <t>3</t>
        </is>
      </c>
      <c r="X615" s="2" t="inlineStr">
        <is>
          <t/>
        </is>
      </c>
      <c r="Y615" t="inlineStr">
        <is>
          <t>διεπιστημονικός κλάδος της μηχανικής και των μαθηματικών, ο οποίος ασχολείται με την συμπεριφορά των δυναμικών συστημάτων και έχει ως στόχο την θεμελίωση του θεωρητικού υπόβαθρου που διέπει ένα φυσικό σύστημα ελέγχου, αυτόνομο ή όχι</t>
        </is>
      </c>
      <c r="Z615" s="2" t="inlineStr">
        <is>
          <t>control theory</t>
        </is>
      </c>
      <c r="AA615" s="2" t="inlineStr">
        <is>
          <t>3</t>
        </is>
      </c>
      <c r="AB615" s="2" t="inlineStr">
        <is>
          <t/>
        </is>
      </c>
      <c r="AC615" t="inlineStr">
        <is>
          <t>theory covering control of dynamical
systems in engineered processes and
machines</t>
        </is>
      </c>
      <c r="AD615" s="2" t="inlineStr">
        <is>
          <t>teoría del control</t>
        </is>
      </c>
      <c r="AE615" s="2" t="inlineStr">
        <is>
          <t>3</t>
        </is>
      </c>
      <c r="AF615" s="2" t="inlineStr">
        <is>
          <t/>
        </is>
      </c>
      <c r="AG615" t="inlineStr">
        <is>
          <t>En los campos de la ingeniería y las matemáticas, teoría que se ocupa del comportamiento de los sistemas dinámicos.</t>
        </is>
      </c>
      <c r="AH615" s="2" t="inlineStr">
        <is>
          <t>juhtimisteooria</t>
        </is>
      </c>
      <c r="AI615" s="2" t="inlineStr">
        <is>
          <t>3</t>
        </is>
      </c>
      <c r="AJ615" s="2" t="inlineStr">
        <is>
          <t/>
        </is>
      </c>
      <c r="AK615" t="inlineStr">
        <is>
          <t>matemaatiline tehnikadistsipliin, mis käsitleb dünaamiliste süsteemide käitumist ja selle muutmist tagasiside abil</t>
        </is>
      </c>
      <c r="AL615" t="inlineStr">
        <is>
          <t/>
        </is>
      </c>
      <c r="AM615" t="inlineStr">
        <is>
          <t/>
        </is>
      </c>
      <c r="AN615" t="inlineStr">
        <is>
          <t/>
        </is>
      </c>
      <c r="AO615" t="inlineStr">
        <is>
          <t/>
        </is>
      </c>
      <c r="AP615" s="2" t="inlineStr">
        <is>
          <t>théorie du contrôle</t>
        </is>
      </c>
      <c r="AQ615" s="2" t="inlineStr">
        <is>
          <t>3</t>
        </is>
      </c>
      <c r="AR615" s="2" t="inlineStr">
        <is>
          <t/>
        </is>
      </c>
      <c r="AS615" t="inlineStr">
        <is>
          <t>théorie mathématique permettant de déterminer des lois de guidage, d'action, sur un système dynamique donné</t>
        </is>
      </c>
      <c r="AT615" s="2" t="inlineStr">
        <is>
          <t>teoiric rialúcháin</t>
        </is>
      </c>
      <c r="AU615" s="2" t="inlineStr">
        <is>
          <t>3</t>
        </is>
      </c>
      <c r="AV615" s="2" t="inlineStr">
        <is>
          <t/>
        </is>
      </c>
      <c r="AW615" t="inlineStr">
        <is>
          <t/>
        </is>
      </c>
      <c r="AX615" s="2" t="inlineStr">
        <is>
          <t>teorija kontrole</t>
        </is>
      </c>
      <c r="AY615" s="2" t="inlineStr">
        <is>
          <t>3</t>
        </is>
      </c>
      <c r="AZ615" s="2" t="inlineStr">
        <is>
          <t/>
        </is>
      </c>
      <c r="BA615" t="inlineStr">
        <is>
          <t>u inženjerstvu i matematici teorija koja se bavi ponašanjem dinamičkih sustava</t>
        </is>
      </c>
      <c r="BB615" s="2" t="inlineStr">
        <is>
          <t>kontrollelmélet</t>
        </is>
      </c>
      <c r="BC615" s="2" t="inlineStr">
        <is>
          <t>3</t>
        </is>
      </c>
      <c r="BD615" s="2" t="inlineStr">
        <is>
          <t/>
        </is>
      </c>
      <c r="BE615" t="inlineStr">
        <is>
          <t>a mérnöki tudományban és a matematikában a dinamikus rendszerek viselkedésével foglalkozó elmélet</t>
        </is>
      </c>
      <c r="BF615" s="2" t="inlineStr">
        <is>
          <t>teoria dei controlli</t>
        </is>
      </c>
      <c r="BG615" s="2" t="inlineStr">
        <is>
          <t>3</t>
        </is>
      </c>
      <c r="BH615" s="2" t="inlineStr">
        <is>
          <t/>
        </is>
      </c>
      <c r="BI615" t="inlineStr">
        <is>
          <t>branca della scienza ed ingegneria che studia il comportamento di un sistema le cui grandezze siano soggette a variazioni nel tempo</t>
        </is>
      </c>
      <c r="BJ615" s="2" t="inlineStr">
        <is>
          <t>valdymo teorija</t>
        </is>
      </c>
      <c r="BK615" s="2" t="inlineStr">
        <is>
          <t>3</t>
        </is>
      </c>
      <c r="BL615" s="2" t="inlineStr">
        <is>
          <t/>
        </is>
      </c>
      <c r="BM615" t="inlineStr">
        <is>
          <t>inžinerijos ir matematikos srityse taikoma dinaminių sistemų elgesio nagrinėjimo teorija</t>
        </is>
      </c>
      <c r="BN615" s="2" t="inlineStr">
        <is>
          <t>kontroles teorija</t>
        </is>
      </c>
      <c r="BO615" s="2" t="inlineStr">
        <is>
          <t>3</t>
        </is>
      </c>
      <c r="BP615" s="2" t="inlineStr">
        <is>
          <t/>
        </is>
      </c>
      <c r="BQ615" t="inlineStr">
        <is>
          <t>inženierijā un matemātikā - teorija, kas nodarbojas ar dinamikas sistēmu uzvedību</t>
        </is>
      </c>
      <c r="BR615" s="2" t="inlineStr">
        <is>
          <t>teorija tal-kontroll</t>
        </is>
      </c>
      <c r="BS615" s="2" t="inlineStr">
        <is>
          <t>2</t>
        </is>
      </c>
      <c r="BT615" s="2" t="inlineStr">
        <is>
          <t/>
        </is>
      </c>
      <c r="BU615" t="inlineStr">
        <is>
          <t>fl-inġinerija u l-matematika, teorija li tittratta l-imġiba tas-sistemi dinamiċi</t>
        </is>
      </c>
      <c r="BV615" s="2" t="inlineStr">
        <is>
          <t>meet- en regeltechniek</t>
        </is>
      </c>
      <c r="BW615" s="2" t="inlineStr">
        <is>
          <t>3</t>
        </is>
      </c>
      <c r="BX615" s="2" t="inlineStr">
        <is>
          <t/>
        </is>
      </c>
      <c r="BY615" t="inlineStr">
        <is>
          <t>verzamelnaam voor alle technieken die worden gebruikt voor het meten en regelen van dynamische systemen</t>
        </is>
      </c>
      <c r="BZ615" s="2" t="inlineStr">
        <is>
          <t>teoria sterowania</t>
        </is>
      </c>
      <c r="CA615" s="2" t="inlineStr">
        <is>
          <t>3</t>
        </is>
      </c>
      <c r="CB615" s="2" t="inlineStr">
        <is>
          <t/>
        </is>
      </c>
      <c r="CC615" t="inlineStr">
        <is>
          <t>dziedzina zajmująca się teorią analizy i modelowania matematycznego obiektów i procesów różnej natury, zarówno fizycznych (np. chemicznych, cieplnych, mechanicznych, hydraulicznych, pneumatycznych, elektrycznych), jak i społecznych (np. ekonomia matematyczna), traktowanych jako układy dynamiczne ze sterowaniem</t>
        </is>
      </c>
      <c r="CD615" s="2" t="inlineStr">
        <is>
          <t>teoria de controlo</t>
        </is>
      </c>
      <c r="CE615" s="2" t="inlineStr">
        <is>
          <t>3</t>
        </is>
      </c>
      <c r="CF615" s="2" t="inlineStr">
        <is>
          <t/>
        </is>
      </c>
      <c r="CG615" t="inlineStr">
        <is>
          <t>Metodologia de modelação e simulação de sistemas por computador na qual se baseia a dinâmica de sistemas.</t>
        </is>
      </c>
      <c r="CH615" t="inlineStr">
        <is>
          <t/>
        </is>
      </c>
      <c r="CI615" t="inlineStr">
        <is>
          <t/>
        </is>
      </c>
      <c r="CJ615" t="inlineStr">
        <is>
          <t/>
        </is>
      </c>
      <c r="CK615" t="inlineStr">
        <is>
          <t/>
        </is>
      </c>
      <c r="CL615" t="inlineStr">
        <is>
          <t/>
        </is>
      </c>
      <c r="CM615" t="inlineStr">
        <is>
          <t/>
        </is>
      </c>
      <c r="CN615" t="inlineStr">
        <is>
          <t/>
        </is>
      </c>
      <c r="CO615" t="inlineStr">
        <is>
          <t/>
        </is>
      </c>
      <c r="CP615" s="2" t="inlineStr">
        <is>
          <t>teorija krmiljenja|
teorija vodenja|
teorija regulacij</t>
        </is>
      </c>
      <c r="CQ615" s="2" t="inlineStr">
        <is>
          <t>3|
3|
3</t>
        </is>
      </c>
      <c r="CR615" s="2" t="inlineStr">
        <is>
          <t xml:space="preserve">|
|
</t>
        </is>
      </c>
      <c r="CS615" t="inlineStr">
        <is>
          <t>veda,
ki se ukvarja s pricipi, metodami in postopki za vodenje sistemov s ciljem
reševanja osnovnih problemov vodenja</t>
        </is>
      </c>
      <c r="CT615" s="2" t="inlineStr">
        <is>
          <t>kontrollteori</t>
        </is>
      </c>
      <c r="CU615" s="2" t="inlineStr">
        <is>
          <t>3</t>
        </is>
      </c>
      <c r="CV615" s="2" t="inlineStr">
        <is>
          <t/>
        </is>
      </c>
      <c r="CW615" t="inlineStr">
        <is>
          <t/>
        </is>
      </c>
    </row>
    <row r="616">
      <c r="A616" s="1" t="str">
        <f>HYPERLINK("https://iate.europa.eu/entry/result/3574089/all", "3574089")</f>
        <v>3574089</v>
      </c>
      <c r="B616" t="inlineStr">
        <is>
          <t>EUROPEAN UNION;EDUCATION AND COMMUNICATIONS</t>
        </is>
      </c>
      <c r="C616" t="inlineStr">
        <is>
          <t>EUROPEAN UNION|EU institutions and European civil service|EU office or agency;EDUCATION AND COMMUNICATIONS|information technology and data processing|computer system|information security</t>
        </is>
      </c>
      <c r="D616" t="inlineStr">
        <is>
          <t>yes</t>
        </is>
      </c>
      <c r="E616" t="inlineStr">
        <is>
          <t/>
        </is>
      </c>
      <c r="F616" s="2" t="inlineStr">
        <is>
          <t>Европейски център за промишлени, технологични и изследователски експертни познания в областта на киберсигурността</t>
        </is>
      </c>
      <c r="G616" s="2" t="inlineStr">
        <is>
          <t>4</t>
        </is>
      </c>
      <c r="H616" s="2" t="inlineStr">
        <is>
          <t/>
        </is>
      </c>
      <c r="I616" t="inlineStr">
        <is>
          <t/>
        </is>
      </c>
      <c r="J616" s="2" t="inlineStr">
        <is>
          <t>Evropské centrum kompetencí pro kybernetickou bezpečnost|
Evropské průmyslové, technologické a výzkumné centrum kompetencí pro kybernetickou bezpečnost|
ECCC</t>
        </is>
      </c>
      <c r="K616" s="2" t="inlineStr">
        <is>
          <t>3|
4|
3</t>
        </is>
      </c>
      <c r="L616" s="2" t="inlineStr">
        <is>
          <t xml:space="preserve">|
|
</t>
        </is>
      </c>
      <c r="M616" t="inlineStr">
        <is>
          <t>centrum, jehož členy jsou Unie, zastoupená Komisí, a členské státy a které má zásadní úlohu při provádění části programu 
Digitální Evropa zaměřené na kybernetickou bezpečnost a přispívá 
k provádění Horizontu Evropa</t>
        </is>
      </c>
      <c r="N616" s="2" t="inlineStr">
        <is>
          <t>Det Europæiske Industri-, Teknologi- og Forskningskompetencecenter for Cybersikkerhed|
Det Europæiske Kompetencecenter for Cybersikkerhed</t>
        </is>
      </c>
      <c r="O616" s="2" t="inlineStr">
        <is>
          <t>4|
3</t>
        </is>
      </c>
      <c r="P616" s="2" t="inlineStr">
        <is>
          <t xml:space="preserve">|
</t>
        </is>
      </c>
      <c r="Q616" t="inlineStr">
        <is>
          <t>enhed, hvis mission er at bistå Unionen med at:&lt;div&gt;a) styrke dens førende position og strategiske
autonomi på cybersikkerhedsområdet ved at fastholde og udvikle Unionens
forskningsmæssige, akademiske, samfundsmæssige, teknologiske og industrielle
cybersikkerhedskapaciteter og -evner, der er nødvendige for at styrke tilliden
til og sikkerheden, herunder fortroligheden, integriteten og tilgængeligheden
af data på det digitale indre marked&lt;/div&gt;&lt;div&gt;b) støtte Unionens teknologiske kapaciteter,
evner og færdigheder med hensyn til robustheden og pålideligheden af
infrastrukturen i net- og informationssystemer, herunder kritisk infrastruktur
og almindeligt anvendt hardware og software i Unionen, og&lt;/div&gt;&lt;div&gt;c) øge Unionens cybersikkerhedsindustris globale
konkurrenceevne, sikre høje cybersikkerhedsstandarder i hele Unionen og gøre
cybersikkerhed til en konkurrencemæssig fordel for andre industrier i Unionen&lt;/div&gt;</t>
        </is>
      </c>
      <c r="R616" s="2" t="inlineStr">
        <is>
          <t>Europäisches Kompetenzzentrum für Cybersicherheitsforschung|
Europäisches Kompetenzzentrum für Industrie, Technologie und Forschung im Bereich der Cybersicherheit</t>
        </is>
      </c>
      <c r="S616" s="2" t="inlineStr">
        <is>
          <t>3|
4</t>
        </is>
      </c>
      <c r="T616" s="2" t="inlineStr">
        <is>
          <t xml:space="preserve">|
</t>
        </is>
      </c>
      <c r="U616" t="inlineStr">
        <is>
          <t>&lt;div&gt;Einheit mit dem Auftrag, die Union zu unterstützen bei&lt;/div&gt;a) der Stärkung ihrer Führungsrolle und strategischen Autonomie im Bereich der Cybersicherheit durch die Wahrung und Weiterentwicklung der forschungsbezogenen, wissenschaftlichen, gesellschaftsbezogenen, technologischen und industriellen Kapazitäten und Fähigkeiten der Union im Bereich der Cybersicherheit, die nötig sind, um das Vertrauen und die Sicherheit, einschließlich der Vertraulichkeit, Integrität und Zugänglichkeit von Daten, in den digitalen Binnenmarkt und auf diesem Markt zu steigern;&lt;div&gt;b) der Förderung der technologischen Kapazitäten, Fähigkeiten und Kompetenzen in der Union im Zusammenhang mit der Abwehrfähigkeit und Zuverlässigkeit der Infrastruktur der Netz- und Informationssysteme, darunter der kritischen Infrastruktur und der in der Union gängigen Hard- und Software; und&lt;br&gt;&lt;/div&gt;&lt;div&gt;c) der Steigerung der globalen Wettbewerbsfähigkeit der Cybersicherheitsbranche der Union, der Gewährleistung hoher Cybersicherheitsstandards in der gesamten Union und der Verwandlung der Cybersicherheit in einen Wettbewerbsvorteil für andere Wirtschaftszweige der Union.&lt;br&gt;&lt;/div&gt;</t>
        </is>
      </c>
      <c r="V616" s="2" t="inlineStr">
        <is>
          <t>Ευρωπαϊκό Κέντρο Αρμοδιότητας για Βιομηχανικά, Τεχνολογικά και Ερευνητικά Θέματα Κυβερνοασφάλειας|
ECCC</t>
        </is>
      </c>
      <c r="W616" s="2" t="inlineStr">
        <is>
          <t>4|
3</t>
        </is>
      </c>
      <c r="X616" s="2" t="inlineStr">
        <is>
          <t xml:space="preserve">|
</t>
        </is>
      </c>
      <c r="Y616" t="inlineStr">
        <is>
          <t>οντότητα με αποστολή να βοηθήσει την Ένωση:&lt;div&gt;α) να ενισχύσει τον ηγετικό της ρόλο και τη στρατηγική αυτονομία της στον τομέα της κυβερνοασφάλειας με τη διατήρηση και ανάπτυξη των ερευνητικών, ακαδημαϊκών κοινωνικών, τεχνολογικών και βιομηχανικών ικανοτήτων και δυνατοτήτων της Ένωσης στον τομέα της κυβερνοασφάλειας, οι οποίες είναι απαραίτητες για την αύξηση της εμπιστοσύνης και της ασφάλειας, συμπεριλαμβανομένης της εμπιστευτικότητας, της ακεραιότητας και της προσβασιμότητας των δεδομένων, στην ψηφιακή ενιαία αγορά·&lt;/div&gt;&lt;div&gt;β) να υποστηρίξει τις ενωσιακές τεχνολογικές ικανότητες, δυνατότητες και δεξιότητες που συνδέονται με την ανθεκτικότητα και την αξιοπιστία των υποδομών των συστημάτων δικτύου και πληροφοριών, συμπεριλαμβανομένων των υποδομών ζωτικής σημασίας και του υλισμικού και λογισμικού που χρησιμοποιείται ευρέως στην Ένωση· και&lt;/div&gt;&lt;div&gt;γ) να αυξήσει την ανταγωνιστικότητα του ενωσιακού κλάδου της κυβερνοασφάλειας σε παγκόσμιο επίπεδο, να διασφαλίσει υψηλά πρότυπα κυβερνοασφάλειας σε ολόκληρη την Ένωση και να μετατρέψει την κυβερνοασφάλεια σε ανταγωνιστικό πλεονέκτημα άλλων ενωσιακών κλάδων.&lt;/div&gt;</t>
        </is>
      </c>
      <c r="Z616" s="2" t="inlineStr">
        <is>
          <t>Cybersecurity Competence Centre|
European Cyber Security Research and Competence Centre|
European Cybersecurity Research and Competence Center|
European Cybersecurity Research and Competence Centre|
European Cybersecurity Industrial, Technology and Research Centre|
European Cyber Security Research and Competence Center|
European Cybersecurity Industrial, Technology and Research Competence Centre|
European Cybersecurity Competence Centre|
ECCC</t>
        </is>
      </c>
      <c r="AA616" s="2" t="inlineStr">
        <is>
          <t>1|
1|
1|
2|
2|
1|
4|
3|
3</t>
        </is>
      </c>
      <c r="AB616" s="2" t="inlineStr">
        <is>
          <t xml:space="preserve">|
|
|
obsolete|
obsolete|
|
|
|
</t>
        </is>
      </c>
      <c r="AC616" t="inlineStr">
        <is>
          <t>entity with the mission to help the Union to:&lt;div&gt;&lt;div&gt;&lt;div&gt;(a) strengthen its leadership and strategic autonomy in the area of cybersecurity by retaining and developing the Union’s research, academic, societal, technological and industrial cybersecurity capacities and capabilities necessary to enhance trust and security, including the confidentiality, integrity and accessibility of data, in the Digital Single Market;&lt;/div&gt;&lt;div&gt;(b) support Union technological capacities, capabilities and skills in relation to the resilience and reliability of the infrastructure of network and information systems, including critical infrastructure and commonly used hardware and software in the Union; and&lt;/div&gt;&lt;div&gt;(c) increase the global competitiveness of the Union’s cybersecurity industry, ensure high cybersecurity standards throughout the Union and turn cybersecurity into a competitive advantage for other Union industries.&lt;/div&gt;&lt;/div&gt;&lt;/div&gt;</t>
        </is>
      </c>
      <c r="AD616" s="2" t="inlineStr">
        <is>
          <t>Centro Europeo de Competencia Industrial, Tecnológica y de Investigación en Ciberseguridad|
Centro Europeo de Competencia en Ciberseguridad</t>
        </is>
      </c>
      <c r="AE616" s="2" t="inlineStr">
        <is>
          <t>3|
3</t>
        </is>
      </c>
      <c r="AF616" s="2" t="inlineStr">
        <is>
          <t xml:space="preserve">|
</t>
        </is>
      </c>
      <c r="AG616" t="inlineStr">
        <is>
          <t>&lt;div&gt;Entidad cuya misión es ayudar a la Unión a:&lt;/div&gt;&lt;div&gt;a) fortalecer su liderazgo y su autonomía estratégica en el ámbito de la
 ciberseguridad mediante el mantenimiento y el desarrollo de las capacidades y
 los medios tecnológicos, industriales, sociales, académicos y de
 investigación en materia de ciberseguridad necesarios para reforzar la
 confianza y la seguridad, también mediante la confidencialidad, integridad y
 accesibilidad de los datos, en el mercado único digital;&lt;/div&gt;&lt;div&gt;b) apoyar
 las capacidades, las competencias y los medios tecnológicos de la Unión en
 relación con la resiliencia y la fiabilidad de las infraestructuras de las
 redes y sistemas de información, también de las infraestructuras críticas y
 los equipos y programas informáticos de uso común en la Unión, y &lt;br&gt;&lt;/div&gt;&lt;div&gt;c) aumentar
 la competitividad mundial del sector de la ciberseguridad de la Unión,
 garantizar niveles elevados de ciberseguridad en toda la Unión y convertir la
 ciberseguridad en una ventaja competitiva para otras industrias de la Unión.&lt;/div&gt;</t>
        </is>
      </c>
      <c r="AH616" s="2" t="inlineStr">
        <is>
          <t>küberturvalisuse valdkonna tööstuse, tehnoloogia ja teadusuuringute Euroopa pädevuskeskus</t>
        </is>
      </c>
      <c r="AI616" s="2" t="inlineStr">
        <is>
          <t>4</t>
        </is>
      </c>
      <c r="AJ616" s="2" t="inlineStr">
        <is>
          <t/>
        </is>
      </c>
      <c r="AK616" t="inlineStr">
        <is>
          <t>üksus, mille missioon on aidata liidul:&lt;div&gt;&lt;div&gt;&lt;div&gt;a) tugevdada oma juhtrolli ja strateegilist sõltumatust küberturvalisuse valdkonnas, säilitades ja arendades liidu küberturvalisuse alast teaduslikku, akadeemilist, ühiskondlikku, tehnoloogilist ja tööstuslikku suutlikkust ja võimekust, mida on vaja, et suurendada usaldusväärsust ja turvalisust, sealhulgas andmete konfidentsiaalsust, terviklust ja kättesaadavust digitaalsel ühtsel turul;&lt;/div&gt;&lt;div&gt;(b) toetada liidu tehnoloogilist suutlikkust, võimekust ja oskusi seoses võrgu- ja infosüsteemide taristu, sealhulgas kriitilise tähtsusega taristu ning liidus üldkasutatava riist- ja tarkvara vastupanuvõime ja usaldusväärsusega, ja&lt;/div&gt;&lt;div&gt;(c) suurendada liidu küberturvalisuse valdkonna üleilmset konkurentsivõimet, et tagada küberturvalisuse ranged standardid kogu liidus ja muuta küberturvalisus liidu muude tööstusharude jaoks konkurentsieeliseks&lt;/div&gt;&lt;/div&gt;&lt;/div&gt;</t>
        </is>
      </c>
      <c r="AL616" s="2" t="inlineStr">
        <is>
          <t>Euroopan kyberturvallisuuden tutkimus- ja osaamiskeskus|
Euroopan kyberturvallisuuden teollisuus-, teknologia- ja tutkimusosaamiskeskus</t>
        </is>
      </c>
      <c r="AM616" s="2" t="inlineStr">
        <is>
          <t>3|
4</t>
        </is>
      </c>
      <c r="AN616" s="2" t="inlineStr">
        <is>
          <t xml:space="preserve">|
</t>
        </is>
      </c>
      <c r="AO616" t="inlineStr">
        <is>
          <t>yksikkö, jonka tavoitteena on auttaa Euroopan unionia
&lt;br&gt;a) vahvistamaan sen johtajuutta ja strategista itsenäisyyttä kyberturvallisuuden alalla säilyttämällä ja kehittämällä unionin kyberturvallisuusalan tutkimus-, akateemista, yhteiskunnallista, teknologista ja teollista kapasiteettia ja valmiuksia, joita tarvitaan luottamuksen ja turvallisuuden vahvistamiseksi, mukaan lukien tietojen luottamuksellisuus, eheys ja saatavuus, digitaalisilla sisämarkkinoilla;
&lt;br&gt;b) tukemaan unionin teknologista kapasiteettia, valmiuksia ja osaamista verkko- ja tietojärjestelmien infrastruktuurin resilienssin ja luotettavuuden osalta, mukaan lukien kriittinen infrastruktuuri ja unionissa yleisesti käytetyt laitteistot ja ohjelmistot; ja
&lt;br&gt;c) parantamaan unionin kyberturvallisuustoimialan globaalia kilpailukykyä, varmistamaan korkeat kyberturvallisuusstandardit koko unionissa ja tekemään kyberturvallisuudesta kilpailuedun unionin muille toimialoille.</t>
        </is>
      </c>
      <c r="AP616" s="2" t="inlineStr">
        <is>
          <t>Centre de compétences|
Centre de compétences européen en matière de cybersécurité|
Centre de compétences européen pour l'industrie, les technologies et la recherche en matière de cybersécurité</t>
        </is>
      </c>
      <c r="AQ616" s="2" t="inlineStr">
        <is>
          <t>3|
3|
4</t>
        </is>
      </c>
      <c r="AR616" s="2" t="inlineStr">
        <is>
          <t xml:space="preserve">|
|
</t>
        </is>
      </c>
      <c r="AS616" t="inlineStr">
        <is>
          <t>organisme dont la mission consiste à aider l'Union à:&lt;br&gt;a) renforcer son leadership et son autonomie stratégique dans le domaine de la cybersécurité en maintenant et développant les moyens et capacités académiques, sociétaux, technologiques, industriels et de recherche de l’Union en matière de cybersécurité nécessaires pour renforcer la confiance et la sécurité, y compris la confidentialité, l’intégrité et l’accessibilité des données, au sein du marché unique numérique;&lt;div&gt;b) soutenir les moyens, capacités, et compétences technologiques de l’Union en ce qui concerne la résilience et la fiabilité des infrastructures des réseaux et des systèmes d’information, y compris des infrastructures critiques ainsi que du matériel et des logiciels couramment utilisés dans l’Union; et&lt;/div&gt;&lt;div&gt;c) | accroître la compétitivité du secteur de la cybersécurité de l’Union au niveau mondial, à garantir des normes de cybersécurité élevées dans l’ensemble de l’Union et à transformer la cybersécurité en un avantage concurrentiel pour d’autres industries de l’Union&lt;br&gt;&lt;/div&gt;</t>
        </is>
      </c>
      <c r="AT616" s="2" t="inlineStr">
        <is>
          <t>an Lárionad Inniúlachta|
an Lárionad Eorpach Inniúlachta um Thionsclaíocht, Teicneolaíocht agus Taighde Cibearshlándála|
an Lárionad Eorpach um Inniúlachtaí Tionsclaíochta Cibearshlándála, Teicneolaíochta Cibearshlándála agus Taighde Cibearshlándála</t>
        </is>
      </c>
      <c r="AU616" s="2" t="inlineStr">
        <is>
          <t>4|
2|
4</t>
        </is>
      </c>
      <c r="AV616" s="2" t="inlineStr">
        <is>
          <t xml:space="preserve">|
|
</t>
        </is>
      </c>
      <c r="AW616" t="inlineStr">
        <is>
          <t>Is é misean an Lárionaid Inniúlachta agus an Líonra cabhrú leis an Aontas na nithe seo a leanas a dhéanamh: &lt;div&gt;(a) a cheannaireacht agus a neamhspleáchas straitéiseach a neartú i réimse na cibearshlándála trí acmhainneachtaí agus 
cumais taighde, acadúla, sochaíocha, teicneolaíochta agus tionsclaíochta cibearshlándála an Aontais, atá riachtanach 
chun iontaoibh agus slándáil, a fheabhsú, lena n-áirítear rúndacht, sláine agus inrochtaineacht sonraí, sa Mhargadh 
Aonair Digiteach; &lt;/div&gt;&lt;div&gt;(b) tacú le hacmhainneachtaí, cumais agus scileanna teicneolaíocha an Aontais i ndáil le hathléimneacht agus iontaofacht 
bhonneagar na gcóras gréasán agus faisnéise, lena n-áirítear bonneagar criticiúil agus crua-earraí agus bogearraí a 
úsáidtear go minic san Aontas; agus &lt;/div&gt;&lt;div&gt;(c) feabhas a chur ar iomaíochas domhanda thionscal cibearshlándála an Aontais, ardchaighdeáin chibearshlándála ar fud 
an Aontais a áirithiú agus buntáiste iomaíoch a dhéanamh as an gcibearshlándáil do thionscail eile an Aontais;&lt;/div&gt;</t>
        </is>
      </c>
      <c r="AX616" s="2" t="inlineStr">
        <is>
          <t>Europski stručni centar za industriju, tehnologiju i istraživanja u području kibersigurnosti</t>
        </is>
      </c>
      <c r="AY616" s="2" t="inlineStr">
        <is>
          <t>4</t>
        </is>
      </c>
      <c r="AZ616" s="2" t="inlineStr">
        <is>
          <t/>
        </is>
      </c>
      <c r="BA616" t="inlineStr">
        <is>
          <t>tijelo EU-a u čijoj je nadležnosti promicanje istraživanja i inovacija u području kibersigurnosti te unapređivanje kapaciteta, sposobnosti, znanja i infrastrukture u području kibersigurnosti i promicanje njene sigurnosti i otpornosti</t>
        </is>
      </c>
      <c r="BB616" s="2" t="inlineStr">
        <is>
          <t>Európai Kiberbiztonsági Ipari, Technológiai és Kutatási Kompetenciaközpont</t>
        </is>
      </c>
      <c r="BC616" s="2" t="inlineStr">
        <is>
          <t>4</t>
        </is>
      </c>
      <c r="BD616" s="2" t="inlineStr">
        <is>
          <t>preferred</t>
        </is>
      </c>
      <c r="BE616" t="inlineStr">
        <is>
          <t>szervezet, amelynek célja, hogy segítse az Uniót a
 következők vonatkozásában: &lt;br&gt;
 a) | vezető szerepének és stratégiai autonómiájának megerősítése a
 kiberbiztonság területén azáltal, hogy fenntartja és fejleszti az Unió azon
 kutatási, tudományos, társadalmi, technológiai és ipari kiberbiztonsági
 kapacitásait és képességeit, amelyek a bizalom és biztonság megerősítéséhez
 szükségesek, beleértve a digitális egységes piacon belüli adatok bizalmas
 jellegét, integritását és hozzáférhetőségét;
&lt;br&gt; b) | a
 hálózati és információs rendszerek infrastruktúrájának – köztük a kritikus
 infrastruktúráknak, valamint az Unióban rendszerint használt hardvereknek és
 szoftvereknek – a rezilienciájával és megbízhatóságával kapcsolatos uniós
 technológiai kapacitások, képességek és készségek támogatása; és
&lt;br&gt; c) | az uniós
 kiberbiztonsági ipar globális versenyképességének javítása annak érdekében,
 hogy Unió-szerte biztosítottak legyenek a magas szintű kiberbiztonsági
 szabványok, és a kiberbiztonság versenyelőnyre váltása a többi uniós iparág
 számára.</t>
        </is>
      </c>
      <c r="BF616" s="2" t="inlineStr">
        <is>
          <t>Centro europeo di competenza per la cibersicurezza nell’ambito industriale, tecnologico e della ricerca</t>
        </is>
      </c>
      <c r="BG616" s="2" t="inlineStr">
        <is>
          <t>4</t>
        </is>
      </c>
      <c r="BH616" s="2" t="inlineStr">
        <is>
          <t/>
        </is>
      </c>
      <c r="BI616" t="inlineStr">
        <is>
          <t>organismo
dell’Unione destinato a svolgere un ruolo essenziale nell’attuazione della
parte relativa alla &lt;a href="https://iate.europa.eu/entry/result/2229866/en-it" target="_blank"&gt;cibersicurezza&lt;/a&gt; del Programma Europa digitale e il cui obiettivo
generale è quello di promuovere la ricerca, l’innovazione e la diffusione nel
settore della cibersicurezza al fine di aiutare l’Unione a potenziare la sua
leadership e la sua autonomia strategica in materia di cibersicurezza, sostenere
le capacità, i mezzi e le competenze tecnologiche dell’Unione in relazione alla
resilienza e all’affidabilità dell’infrastruttura della rete e dei sistemi
informativi e aumentare la competitività globale dell’industria della
cibersicurezza dell’Unione</t>
        </is>
      </c>
      <c r="BJ616" s="2" t="inlineStr">
        <is>
          <t>ECCC|
Europos kibernetinio saugumo pramonės, technologijų ir mokslinių tyrimų kompetencijos centras</t>
        </is>
      </c>
      <c r="BK616" s="2" t="inlineStr">
        <is>
          <t>3|
4</t>
        </is>
      </c>
      <c r="BL616" s="2" t="inlineStr">
        <is>
          <t xml:space="preserve">|
</t>
        </is>
      </c>
      <c r="BM616" t="inlineStr">
        <is>
          <t>įstaiga, kurios misija yra padėti Sąjungai:&lt;div&gt;a) stiprinti jos lyderystę ir strateginę autonomiją kibernetinio saugumo srityje išlaikant ir plėtojant Sąjungos mokslinių tyrimų, akademinius, visuomeninius, technologinius ir pramonės kibernetinio saugumo pajėgumus ir gebėjimus, kurie reikalingi siekiant didinti pasitikėjimą ir saugumą, įskaitant duomenų konfidencialumą, vientisumą ir prieinamumą, bendrojoje skaitmeninėje rinkoje;&lt;/div&gt;&lt;div&gt;b) remti Sąjungos technologinius pajėgumus, gebėjimus ir įgūdžius, susijusius su tinklų ir informacinių sistemų, įskaitant ypatingos svarbos infrastruktūros objektus ir bendrai Sąjungoje naudojamą aparatinę ir programinę įrangą, atsparumu ir patikimumu, ir&lt;/div&gt;&lt;div&gt;c) didinti Sąjungos kibernetinio saugumo pramonės konkurencingumą pasaulyje, užtikrinti aukštus kibernetinio saugumo standartus visoje Sąjungoje ir paversti kibernetinį saugumą kitų Sąjungos verslo sektorių konkurenciniu pranašumu.&lt;br&gt;&lt;/div&gt;</t>
        </is>
      </c>
      <c r="BN616" s="2" t="inlineStr">
        <is>
          <t>Eiropas Industriālais, tehnoloģiskais un pētnieciskais kiberdrošības kompetenču centrs</t>
        </is>
      </c>
      <c r="BO616" s="2" t="inlineStr">
        <is>
          <t>4</t>
        </is>
      </c>
      <c r="BP616" s="2" t="inlineStr">
        <is>
          <t/>
        </is>
      </c>
      <c r="BQ616" t="inlineStr">
        <is>
          <t>īstenošanas struktūra Savienības programmām, ar kurām atbalsta &lt;a href="https://iate.europa.eu/entry/result/2229866/lv" target="_blank"&gt;kiberdrošību&lt;/a&gt; un kuru uzdevums ir veicināt tehnoloģiju attīstību un ieviešanu kiberdrošības jomā un papildināt spēju veidošanas centienus šajā jomā ES un valstu līmenī</t>
        </is>
      </c>
      <c r="BR616" s="2" t="inlineStr">
        <is>
          <t>Ċentru Ewropew ta’ Kompetenza Industrijali, Teknoloġika u tar-Riċerka fil-qasam taċ-Ċibersigurtà|
Ċentru Ewropew ta’ Kompetenza Industrijali, Teknoloġika u tar-Riċerka fil-qasam taċ-Ċibersigurtà|
ECCC|
Ċentru ta’ Kompetenza</t>
        </is>
      </c>
      <c r="BS616" s="2" t="inlineStr">
        <is>
          <t>4|
4|
3|
3</t>
        </is>
      </c>
      <c r="BT616" s="2" t="inlineStr">
        <is>
          <t xml:space="preserve">preferred|
|
|
</t>
        </is>
      </c>
      <c r="BU616" t="inlineStr">
        <is>
          <t>entità bil-missjoni li tgħin lill-Unjoni:&lt;br&gt;(a)issaħħaħ it-tmexxija u l-awtonomija strateġika tagħha fil-qasam taċ-ċibersigurtà permezz taż-żamma u l-iżvilupp tal-kapaċitajiet u l-abbiltajiet ta’ riċerka, dawk akkademiċi, soċjetali, teknoloġiċi u industrijali fil-qasam taċ-ċibersigurtà li huma meħtieġa biex jittejbu l-fiduċja u s-sigurtà, inklużi l-kunfidenzjalità, l-integrità u l-aċċessibbiltà tad-data, fis-Suq Uniku Diġitali;&lt;div&gt;(b) tappoġġa l-kapaċitajiet, l-abbiltajiet u l-ħiliet teknoloġiċi fl-Unjoni fir-rigward tar-reżiljenza u l-affidabbiltà tal-infrastruttura tan-networks u tas-sistemi tal-informazzjoni, inkluż infrastruttura kritika u hardware u software li jintużaw spiss fl-Unjoni; u&lt;/div&gt;&lt;div&gt;(c) iżżid il-kompetittività globali tal-industrija taċ-ċibersigurtà tal-Unjoni, tiżgura standards għolja ta’ ċibersigurtà fl-Unjoni kollha u tittrasforma ċ-ċibersigurtà f’vantaġġ kompetittiv għal industriji oħra tal-Unjoni.&lt;/div&gt;</t>
        </is>
      </c>
      <c r="BV616" s="2" t="inlineStr">
        <is>
          <t>Europees Kenniscentrum voor industrie, technologie en onderzoek op het gebied van cyberbeveiliging|
ECCC|
Europees Kenniscentrum voor cyberbeveiliging</t>
        </is>
      </c>
      <c r="BW616" s="2" t="inlineStr">
        <is>
          <t>4|
3|
3</t>
        </is>
      </c>
      <c r="BX616" s="2" t="inlineStr">
        <is>
          <t xml:space="preserve">|
|
</t>
        </is>
      </c>
      <c r="BY616" t="inlineStr">
        <is>
          <t>centrum voor onderzoek en deskundigheid op het gebied van cyberveiligheid dat moet bijdragen tot de ontwikkeling en toepassing van de nodige instrumenten en technologie om de voortdurend veranderende bedreigingen bij te kunnen benen en te waarborgen dat de verdedigingsmiddelen even geavanceerd zijn als de wapens van cybercriminelen</t>
        </is>
      </c>
      <c r="BZ616" s="2" t="inlineStr">
        <is>
          <t>Europejskie Centrum Kompetencji Przemysłowych, Technologicznych i Badawczych w dziedzinie Cyberbezpieczeństwa|
Europejskie Centrum Kompetencji w dziedzinie Cyberbezpieczeństwa|
ECCC</t>
        </is>
      </c>
      <c r="CA616" s="2" t="inlineStr">
        <is>
          <t>4|
3|
3</t>
        </is>
      </c>
      <c r="CB616" s="2" t="inlineStr">
        <is>
          <t xml:space="preserve">|
|
</t>
        </is>
      </c>
      <c r="CC616" t="inlineStr">
        <is>
          <t>podmiot, którego misją jest pomoc Unii w:&lt;div&gt;a) wzmocnieniu jej wiodącej pozycji i autonomii strategicznej w dziedzinie cyberbezpieczeństwa poprzez utrzymanie i rozwijanie badawczych, naukowych, społecznych, technologicznych i przemysłowych zdolności i możliwości Unii w dziedzinie cyberbezpieczeństwa, niezbędnych, by zwiększyć zaufanie i bezpieczeństwo, w tym poufność, integralność i dostępność danych na jednolitym rynku cyfrowym&lt;br&gt;b) wspieraniu unijnych zdolności, możliwości i umiejętności technologicznych w zakresie odporności i niezawodności infrastruktury sieci i systemów informatycznych, w tym infrastruktury krytycznej oraz powszechnie używanego sprzętu komputerowego i oprogramowania w Unii; oraz&lt;br&gt;c) zwiększaniu globalnej konkurencyjności unijnego sektora cyberbezpieczeństwa, zapewnianiu wysokich norm cyberbezpieczeństwa w Unii i sprawieniu, by cyberbezpieczeństwo stało się elementem decydującym o przewadze konkurencyjnej pozostałych sektorów przemysłu Unii&lt;br&gt;&lt;/div&gt;</t>
        </is>
      </c>
      <c r="CD616" s="2" t="inlineStr">
        <is>
          <t>Centro Europeu de Competências Industriais, Tecnológicas e de Investigação em Cibersegurança</t>
        </is>
      </c>
      <c r="CE616" s="2" t="inlineStr">
        <is>
          <t>4</t>
        </is>
      </c>
      <c r="CF616" s="2" t="inlineStr">
        <is>
          <t/>
        </is>
      </c>
      <c r="CG616" t="inlineStr">
        <is>
          <t>Organismo da UE cuja missão é reforçar a liderança e autonomia estratégica da União no domínio da cibersegurança, apoiar as capacidades tecnológicas da União em matéria de cibersegurança e de resiliência e fiabilidade das redes e sistemas de informação e aumentar a competitividade global da indústria de cibersegurança da União, atuando, quando apropriado, em colaboração com a &lt;a href="https://iate.europa.eu/entry/result/3578014/pt" target="_blank"&gt;Comunidade de Competências em Cibersegurança&lt;/a&gt;.</t>
        </is>
      </c>
      <c r="CH616" s="2" t="inlineStr">
        <is>
          <t>ECCC|
Centrul european de competențe în domeniul industrial, tehnologic și de cercetare în materie de securitate cibernetică|
Centrul european de competențe în materie de securitate cibernetică</t>
        </is>
      </c>
      <c r="CI616" s="2" t="inlineStr">
        <is>
          <t>2|
4|
2</t>
        </is>
      </c>
      <c r="CJ616" s="2" t="inlineStr">
        <is>
          <t xml:space="preserve">|
preferred|
</t>
        </is>
      </c>
      <c r="CK616" t="inlineStr">
        <is>
          <t>&lt;div&gt;entitate cu misiunea de a ajuta Uniunea:&lt;/div&gt;&lt;div&gt;(a) să își consolideze poziția de lider și autonomia strategică în 
domeniul securității cibernetice prin menținerea și dezvoltarea 
capacităților și capabilităților de cercetare, academice, societale, 
tehnologice și industriale ale Uniunii în materie de securitate 
cibernetică necesare consolidării încrederii și securității, inclusiv a 
confidențialității, a integrității și a accesibilității datelor, pe 
piața unică digitală;&lt;br&gt;&lt;/div&gt;&lt;div&gt;(b) să sprijine capacitățile, capabilitățile și competențele în raport
 cu reziliența și fiabilitatea infrastructurii de rețele și de sisteme 
informatice din Uniune, inclusiv a infrastructurii critice și a 
echipamentelor hardware și software utilizate în mod obișnuit și&lt;br&gt;&lt;/div&gt;&lt;div&gt;(c) să sporească competitivitatea globală a sectorului securității 
cibernetice al Uniunii, să asigure standarde ridicate în materie de 
securitate cibernetică la nivelul întregii Uniuni și să transforme 
securitatea cibernetică într-un avantaj competitiv al altor sectoare ale
 Uniunii.&lt;br&gt;&lt;/div&gt;</t>
        </is>
      </c>
      <c r="CL616" s="2" t="inlineStr">
        <is>
          <t>kompetenčné centrum|
Európske centrum priemyselných, technologických a výskumných kompetencií v oblasti kybernetickej bezpečnosti</t>
        </is>
      </c>
      <c r="CM616" s="2" t="inlineStr">
        <is>
          <t>4|
4</t>
        </is>
      </c>
      <c r="CN616" s="2" t="inlineStr">
        <is>
          <t xml:space="preserve">|
</t>
        </is>
      </c>
      <c r="CO616" t="inlineStr">
        <is>
          <t>subjekt, ktorého poslaním je pomáhať Únii:&lt;br&gt;a)posilňovať jej vedúce postavenie a strategickú autonómiu v oblasti kybernetickej bezpečnosti zachovávaním a rozvíjaním výskumných, akademických, spoločenských, technologických a priemyselných kapacít a spôsobilostí Únie v oblasti kybernetickej bezpečnosti, ktoré sú potrebné na zvyšovanie dôvery v Jednotný digitálny trh a jeho bezpečnosti vrátane dôvernosti, integrity a dostupnosti údajov;&lt;br&gt;b)podporovať technologické kapacity, spôsobilosti a zručnosti Únie v súvislosti s odolnosťou a spoľahlivosťou infraštruktúry sietí a informačných systémov vrátane kritickej infraštruktúry a hardvéru a softvéru bežne používaného v Únii; a&lt;br&gt;c)zvyšovať globálnu konkurencieschopnosť odvetvia kybernetickej bezpečnosti v Únii, zabezpečovať v celej Únii vysoké normy kybernetickej bezpečnosti a premieňať kybernetickú bezpečnosť na konkurenčnú výhodu iných priemyselných odvetví Únie</t>
        </is>
      </c>
      <c r="CP616" s="2" t="inlineStr">
        <is>
          <t>Evropski industrijski, tehnološki in raziskovalni kompetenčni center za kibernetsko varnost|
Kompetenčni center|
ECCC</t>
        </is>
      </c>
      <c r="CQ616" s="2" t="inlineStr">
        <is>
          <t>4|
4|
3</t>
        </is>
      </c>
      <c r="CR616" s="2" t="inlineStr">
        <is>
          <t xml:space="preserve">|
|
</t>
        </is>
      </c>
      <c r="CS616" t="inlineStr">
        <is>
          <t>&lt;div&gt;subjekt, katerega poslanstvo je Uniji pomagati:&lt;/div&gt;&lt;div&gt;(a) utrditi vodilno vlogo in strateško avtonomijo na področju kibernetske varnosti z ohranitvijo in razvojem njenih raziskovalnih, akademskih, družbenih, tehnoloških in industrijskih zmogljivosti in zmožnosti na področju kibernetske varnosti, potrebnih za okrepitev zaupanja v digitalni enotni trg in varnosti na njem, vključno z zaupnostjo, celovitostjo in dostopnostjo podatkov;&lt;br&gt;&lt;/div&gt;&lt;div&gt;(b) podpirati tehnološke zmogljivosti Unije in zmožnosti ter znanja in spretnosti v povezavi z odpornostjo in zanesljivostjo infrastrukture omrežij in informacijskih sistemov, vključno s kritično infrastrukturo, ter splošno uporabljane strojne in programske opreme v Uniji, ter&lt;br&gt;&lt;/div&gt;&lt;div&gt;(c) povečati globalno konkurenčnost industrije Unije na področju kibernetske varnosti, zagotoviti visoke standarde kibernetske varnosti po vsej Uniji in kibernetsko varnost pretvoriti v konkurenčno prednost za druge industrijske panoge Unije&lt;br&gt;&lt;/div&gt;</t>
        </is>
      </c>
      <c r="CT616" s="2" t="inlineStr">
        <is>
          <t>Europeiska kompetenscentrumet för cybersäkerhet inom näringsliv, teknik och forskning</t>
        </is>
      </c>
      <c r="CU616" s="2" t="inlineStr">
        <is>
          <t>4</t>
        </is>
      </c>
      <c r="CV616" s="2" t="inlineStr">
        <is>
          <t/>
        </is>
      </c>
      <c r="CW616" t="inlineStr">
        <is>
          <t/>
        </is>
      </c>
    </row>
    <row r="617">
      <c r="A617" s="1" t="str">
        <f>HYPERLINK("https://iate.europa.eu/entry/result/3591465/all", "3591465")</f>
        <v>3591465</v>
      </c>
      <c r="B617" t="inlineStr">
        <is>
          <t>EDUCATION AND COMMUNICATIONS</t>
        </is>
      </c>
      <c r="C617" t="inlineStr">
        <is>
          <t>EDUCATION AND COMMUNICATIONS|information technology and data processing</t>
        </is>
      </c>
      <c r="D617" t="inlineStr">
        <is>
          <t>yes</t>
        </is>
      </c>
      <c r="E617" t="inlineStr">
        <is>
          <t/>
        </is>
      </c>
      <c r="F617" s="2" t="inlineStr">
        <is>
          <t>подсилено дърво на решенията|
подсилено дърво</t>
        </is>
      </c>
      <c r="G617" s="2" t="inlineStr">
        <is>
          <t>3|
3</t>
        </is>
      </c>
      <c r="H617" s="2" t="inlineStr">
        <is>
          <t xml:space="preserve">|
</t>
        </is>
      </c>
      <c r="I617" t="inlineStr">
        <is>
          <t>&lt;p&gt;ансамблов метод за самообучение, при който всяко следващо дърво коригира грешките на предходното, като прогнозите се основават на съвкупността от всички дървета&lt;/p&gt;</t>
        </is>
      </c>
      <c r="J617" s="2" t="inlineStr">
        <is>
          <t>posílený rozhodovací strom</t>
        </is>
      </c>
      <c r="K617" s="2" t="inlineStr">
        <is>
          <t>3</t>
        </is>
      </c>
      <c r="L617" s="2" t="inlineStr">
        <is>
          <t/>
        </is>
      </c>
      <c r="M617" t="inlineStr">
        <is>
          <t>metoda učení kompletu, ve které druhý strom opravuje chyby prvního stromu, třetí strom pro chyby první a druhé stromy a tak dále</t>
        </is>
      </c>
      <c r="N617" s="2" t="inlineStr">
        <is>
          <t>boosted decision tree|
boosted tree|
boostet beslutningstræ</t>
        </is>
      </c>
      <c r="O617" s="2" t="inlineStr">
        <is>
          <t>3|
3|
3</t>
        </is>
      </c>
      <c r="P617" s="2" t="inlineStr">
        <is>
          <t xml:space="preserve">|
|
</t>
        </is>
      </c>
      <c r="Q617" t="inlineStr">
        <is>
          <t>maskinlæringsværktøj, hvor modeller (&lt;a href="https://iate.europa.eu/entry/result/1638012/da" target="_blank"&gt;beslutningstræer&lt;/a&gt;) trænes i sekvenser, hvor forudsigelserne forbedres, ved at hvert træ lærer af de fejlklassificeringer, der blev begået i tidligere træer</t>
        </is>
      </c>
      <c r="R617" s="2" t="inlineStr">
        <is>
          <t>verstärkter Entscheidungsbaum|
verstärkte Entscheidungsstruktur</t>
        </is>
      </c>
      <c r="S617" s="2" t="inlineStr">
        <is>
          <t>3|
3</t>
        </is>
      </c>
      <c r="T617" s="2" t="inlineStr">
        <is>
          <t xml:space="preserve">|
</t>
        </is>
      </c>
      <c r="U617" t="inlineStr">
        <is>
          <t>[maschinelle] ensemble-basierte Lernmethode, [bei der] die zweite Struktur [...] die Fehler der ersten Struktur [korrigiert], die dritte Struktur korrigiert die Fehler der ersten und zweiten Struktur und so weiter</t>
        </is>
      </c>
      <c r="V617" s="2" t="inlineStr">
        <is>
          <t>ενισχυμένo δενδροδιάγραμμα|
ενισχυμένo δενδροδιάγραμμα αποφάσεων</t>
        </is>
      </c>
      <c r="W617" s="2" t="inlineStr">
        <is>
          <t>3|
3</t>
        </is>
      </c>
      <c r="X617" s="2" t="inlineStr">
        <is>
          <t xml:space="preserve">|
</t>
        </is>
      </c>
      <c r="Y617" t="inlineStr">
        <is>
          <t/>
        </is>
      </c>
      <c r="Z617" s="2" t="inlineStr">
        <is>
          <t>boosted decision tree|
boosted tree</t>
        </is>
      </c>
      <c r="AA617" s="2" t="inlineStr">
        <is>
          <t>3|
3</t>
        </is>
      </c>
      <c r="AB617" s="2" t="inlineStr">
        <is>
          <t xml:space="preserve">|
</t>
        </is>
      </c>
      <c r="AC617" t="inlineStr">
        <is>
          <t>machine learning tool where models (trees) are trained in a sequential order, with each tree learning from the previous one</t>
        </is>
      </c>
      <c r="AD617" s="2" t="inlineStr">
        <is>
          <t>árbol potenciado|
árbol de decisión potenciado</t>
        </is>
      </c>
      <c r="AE617" s="2" t="inlineStr">
        <is>
          <t>3|
3</t>
        </is>
      </c>
      <c r="AF617" s="2" t="inlineStr">
        <is>
          <t xml:space="preserve">|
</t>
        </is>
      </c>
      <c r="AG617" t="inlineStr">
        <is>
          <t>Técnica de aprendizaje automático en la que los
modelos (los árboles de decisión) se entrenan de manera iterativa, en orden
secuencial, de modo que cada modelo aprende del anterior.</t>
        </is>
      </c>
      <c r="AH617" s="2" t="inlineStr">
        <is>
          <t>tüüpsete otsutuspuude kogum|
võimendatud otsustuspuu</t>
        </is>
      </c>
      <c r="AI617" s="2" t="inlineStr">
        <is>
          <t>2|
2</t>
        </is>
      </c>
      <c r="AJ617" s="2" t="inlineStr">
        <is>
          <t xml:space="preserve">|
</t>
        </is>
      </c>
      <c r="AK617" t="inlineStr">
        <is>
          <t>masinõppe meetod, kus mudelite (otsustuspuude) treenimiseks kasutatakse järjekorda, mille puhul iga järgnev puu õpib eelmise puu väljundist</t>
        </is>
      </c>
      <c r="AL617" s="2" t="inlineStr">
        <is>
          <t>tehostettu puu</t>
        </is>
      </c>
      <c r="AM617" s="2" t="inlineStr">
        <is>
          <t>3</t>
        </is>
      </c>
      <c r="AN617" s="2" t="inlineStr">
        <is>
          <t/>
        </is>
      </c>
      <c r="AO617" t="inlineStr">
        <is>
          <t>eräs koneoppimisen väline</t>
        </is>
      </c>
      <c r="AP617" s="2" t="inlineStr">
        <is>
          <t>boosting d'arbres|
boosting d'arbres de décision</t>
        </is>
      </c>
      <c r="AQ617" s="2" t="inlineStr">
        <is>
          <t>3|
3</t>
        </is>
      </c>
      <c r="AR617" s="2" t="inlineStr">
        <is>
          <t xml:space="preserve">|
</t>
        </is>
      </c>
      <c r="AS617" t="inlineStr">
        <is>
          <t>outil d'apprentissage automatique qui consiste à calculer une série d'arbres de décision (très) simple, où chaque arbre de décision consécutif est construit pour prévoir les résidus de la prévision de l'arbre précédent</t>
        </is>
      </c>
      <c r="AT617" s="2" t="inlineStr">
        <is>
          <t>crann cinnteoireachta treisithe</t>
        </is>
      </c>
      <c r="AU617" s="2" t="inlineStr">
        <is>
          <t>3</t>
        </is>
      </c>
      <c r="AV617" s="2" t="inlineStr">
        <is>
          <t/>
        </is>
      </c>
      <c r="AW617" t="inlineStr">
        <is>
          <t/>
        </is>
      </c>
      <c r="AX617" s="2" t="inlineStr">
        <is>
          <t>stablo odlučivanja|
metoda&lt;i&gt; boosted trees&lt;/i&gt;</t>
        </is>
      </c>
      <c r="AY617" s="2" t="inlineStr">
        <is>
          <t>3|
3</t>
        </is>
      </c>
      <c r="AZ617" s="2" t="inlineStr">
        <is>
          <t xml:space="preserve">|
</t>
        </is>
      </c>
      <c r="BA617" t="inlineStr">
        <is>
          <t>alat strojnog učenja u kojem se modeli (stabla) osposobljavaju prema redoslijedu, pri čemu svako stablo uči od prethodnog</t>
        </is>
      </c>
      <c r="BB617" t="inlineStr">
        <is>
          <t/>
        </is>
      </c>
      <c r="BC617" t="inlineStr">
        <is>
          <t/>
        </is>
      </c>
      <c r="BD617" t="inlineStr">
        <is>
          <t/>
        </is>
      </c>
      <c r="BE617" t="inlineStr">
        <is>
          <t/>
        </is>
      </c>
      <c r="BF617" s="2" t="inlineStr">
        <is>
          <t>albero con boosting</t>
        </is>
      </c>
      <c r="BG617" s="2" t="inlineStr">
        <is>
          <t>3</t>
        </is>
      </c>
      <c r="BH617" s="2" t="inlineStr">
        <is>
          <t/>
        </is>
      </c>
      <c r="BI617" t="inlineStr">
        <is>
          <t>tecnica di apprendimento automatico che prevede la generazione di molteplici
classificatori deboli (alberi) e la combinazione delle loro predizioni per formare una regola forte, generando regole deboli su distribuzioni differenti dell’insieme di dati ad ogni iterazione della fase di
addestramento dell’algoritmo</t>
        </is>
      </c>
      <c r="BJ617" s="2" t="inlineStr">
        <is>
          <t>sprendimų medis</t>
        </is>
      </c>
      <c r="BK617" s="2" t="inlineStr">
        <is>
          <t>3</t>
        </is>
      </c>
      <c r="BL617" s="2" t="inlineStr">
        <is>
          <t/>
        </is>
      </c>
      <c r="BM617" t="inlineStr">
        <is>
          <t/>
        </is>
      </c>
      <c r="BN617" s="2" t="inlineStr">
        <is>
          <t>pastiprinātais lēmumu koks|
pastiprinātais koks</t>
        </is>
      </c>
      <c r="BO617" s="2" t="inlineStr">
        <is>
          <t>2|
3</t>
        </is>
      </c>
      <c r="BP617" s="2" t="inlineStr">
        <is>
          <t xml:space="preserve">|
</t>
        </is>
      </c>
      <c r="BQ617" t="inlineStr">
        <is>
          <t>mašīnu mācīšanās rīks, kur modeļi (koki) tiek apmācīti secīgā kārtībā, katram kokam mācoties no iepriekšējā</t>
        </is>
      </c>
      <c r="BR617" s="2" t="inlineStr">
        <is>
          <t>siġra tad-deċiżjonijiet imsaħħa</t>
        </is>
      </c>
      <c r="BS617" s="2" t="inlineStr">
        <is>
          <t>3</t>
        </is>
      </c>
      <c r="BT617" s="2" t="inlineStr">
        <is>
          <t/>
        </is>
      </c>
      <c r="BU617" t="inlineStr">
        <is>
          <t>għodda ta' tagħlim awtomatiku li fiha mudelli (siġar) jiġu mħarrġa f'ordni sekwenzjali, fejn siġra titgħallem minn dik ta' qabilha</t>
        </is>
      </c>
      <c r="BV617" s="2" t="inlineStr">
        <is>
          <t>beslisboom</t>
        </is>
      </c>
      <c r="BW617" s="2" t="inlineStr">
        <is>
          <t>3</t>
        </is>
      </c>
      <c r="BX617" s="2" t="inlineStr">
        <is>
          <t/>
        </is>
      </c>
      <c r="BY617" t="inlineStr">
        <is>
          <t>instrument voor machinaal leren waarbij modellen (bomen) worden getraind in een sequentiële volgorde, en waarbij elke boom leert van de vorige</t>
        </is>
      </c>
      <c r="BZ617" s="2" t="inlineStr">
        <is>
          <t>wzmocnione drzewo|
wzmocnione drzewo decyzyjne</t>
        </is>
      </c>
      <c r="CA617" s="2" t="inlineStr">
        <is>
          <t>3|
3</t>
        </is>
      </c>
      <c r="CB617" s="2" t="inlineStr">
        <is>
          <t xml:space="preserve">|
</t>
        </is>
      </c>
      <c r="CC617" t="inlineStr">
        <is>
          <t>model uczenia maszynowego, który jest oparty na algorytmie drzew z podwyższaną decyzją; w tej metodzie uczenia się drugie drzewo jest zgodne z błędami pierwszego drzewa, trzecie drzewo jest odpowiednie dla błędów pierwszego i drugiego drzewa itd.</t>
        </is>
      </c>
      <c r="CD617" s="2" t="inlineStr">
        <is>
          <t>árvore de decisão impulsionada|
árvore de decisão potenciada</t>
        </is>
      </c>
      <c r="CE617" s="2" t="inlineStr">
        <is>
          <t>3|
2</t>
        </is>
      </c>
      <c r="CF617" s="2" t="inlineStr">
        <is>
          <t xml:space="preserve">|
</t>
        </is>
      </c>
      <c r="CG617" t="inlineStr">
        <is>
          <t>Método de &lt;a href="https://iate.europa.eu/entry/result/1327933/pt" target="_blank"&gt;aprendizagem automática&lt;/a&gt; sequencial (&lt;i&gt;gradient boosting&lt;/i&gt;), segundo o qual se parte de uma regra de previsão fraca e se evolui iterativamente para uma regra de previsão forte, uma vez que o modelo seguinte aprende com os erros do modelo anterior.</t>
        </is>
      </c>
      <c r="CH617" t="inlineStr">
        <is>
          <t/>
        </is>
      </c>
      <c r="CI617" t="inlineStr">
        <is>
          <t/>
        </is>
      </c>
      <c r="CJ617" t="inlineStr">
        <is>
          <t/>
        </is>
      </c>
      <c r="CK617" t="inlineStr">
        <is>
          <t/>
        </is>
      </c>
      <c r="CL617" t="inlineStr">
        <is>
          <t/>
        </is>
      </c>
      <c r="CM617" t="inlineStr">
        <is>
          <t/>
        </is>
      </c>
      <c r="CN617" t="inlineStr">
        <is>
          <t/>
        </is>
      </c>
      <c r="CO617" t="inlineStr">
        <is>
          <t/>
        </is>
      </c>
      <c r="CP617" s="2" t="inlineStr">
        <is>
          <t>pospešeno drevo|
pospešeno odločitveno drevo</t>
        </is>
      </c>
      <c r="CQ617" s="2" t="inlineStr">
        <is>
          <t>3|
3</t>
        </is>
      </c>
      <c r="CR617" s="2" t="inlineStr">
        <is>
          <t xml:space="preserve">|
</t>
        </is>
      </c>
      <c r="CS617" t="inlineStr">
        <is>
          <t/>
        </is>
      </c>
      <c r="CT617" s="2" t="inlineStr">
        <is>
          <t>förstärkt beslutsträd|
förstärkt träd</t>
        </is>
      </c>
      <c r="CU617" s="2" t="inlineStr">
        <is>
          <t>3|
3</t>
        </is>
      </c>
      <c r="CV617" s="2" t="inlineStr">
        <is>
          <t xml:space="preserve">|
</t>
        </is>
      </c>
      <c r="CW617" t="inlineStr">
        <is>
          <t/>
        </is>
      </c>
    </row>
    <row r="618">
      <c r="A618" s="1" t="str">
        <f>HYPERLINK("https://iate.europa.eu/entry/result/3592241/all", "3592241")</f>
        <v>3592241</v>
      </c>
      <c r="B618" t="inlineStr">
        <is>
          <t>EDUCATION AND COMMUNICATIONS</t>
        </is>
      </c>
      <c r="C618" t="inlineStr">
        <is>
          <t>EDUCATION AND COMMUNICATIONS|information and information processing|information processing|artificial intelligence</t>
        </is>
      </c>
      <c r="D618" t="inlineStr">
        <is>
          <t>yes</t>
        </is>
      </c>
      <c r="E618" t="inlineStr">
        <is>
          <t/>
        </is>
      </c>
      <c r="F618" s="2" t="inlineStr">
        <is>
          <t>роботизиран манипулатор|
манипулационен робот|
робот манипулатор</t>
        </is>
      </c>
      <c r="G618" s="2" t="inlineStr">
        <is>
          <t>3|
3|
3</t>
        </is>
      </c>
      <c r="H618" s="2" t="inlineStr">
        <is>
          <t xml:space="preserve">|
|
</t>
        </is>
      </c>
      <c r="I618" t="inlineStr">
        <is>
          <t>индустриален робот със специфично програмирана задача,
изпълнявана многократно, без отклонение и с висока прецизност по време на работния процес</t>
        </is>
      </c>
      <c r="J618" t="inlineStr">
        <is>
          <t/>
        </is>
      </c>
      <c r="K618" t="inlineStr">
        <is>
          <t/>
        </is>
      </c>
      <c r="L618" t="inlineStr">
        <is>
          <t/>
        </is>
      </c>
      <c r="M618" t="inlineStr">
        <is>
          <t/>
        </is>
      </c>
      <c r="N618" s="2" t="inlineStr">
        <is>
          <t>robotmanipulator</t>
        </is>
      </c>
      <c r="O618" s="2" t="inlineStr">
        <is>
          <t>3</t>
        </is>
      </c>
      <c r="P618" s="2" t="inlineStr">
        <is>
          <t/>
        </is>
      </c>
      <c r="Q618" t="inlineStr">
        <is>
          <t>robotarmlignende mekanisme, der er designet til at manipulere eller flytte materialer, værktøjer og dele uden direkte menneskelig kontakt</t>
        </is>
      </c>
      <c r="R618" s="2" t="inlineStr">
        <is>
          <t>Roboter-Manipulator</t>
        </is>
      </c>
      <c r="S618" s="2" t="inlineStr">
        <is>
          <t>3</t>
        </is>
      </c>
      <c r="T618" s="2" t="inlineStr">
        <is>
          <t/>
        </is>
      </c>
      <c r="U618" t="inlineStr">
        <is>
          <t/>
        </is>
      </c>
      <c r="V618" s="2" t="inlineStr">
        <is>
          <t>ρομποτικός χειριστής</t>
        </is>
      </c>
      <c r="W618" s="2" t="inlineStr">
        <is>
          <t>3</t>
        </is>
      </c>
      <c r="X618" s="2" t="inlineStr">
        <is>
          <t/>
        </is>
      </c>
      <c r="Y618" t="inlineStr">
        <is>
          <t/>
        </is>
      </c>
      <c r="Z618" s="2" t="inlineStr">
        <is>
          <t>robotic manipulator arm|
robotic manipulator|
robot manipulator</t>
        </is>
      </c>
      <c r="AA618" s="2" t="inlineStr">
        <is>
          <t>1|
3|
3</t>
        </is>
      </c>
      <c r="AB618" s="2" t="inlineStr">
        <is>
          <t xml:space="preserve">|
|
</t>
        </is>
      </c>
      <c r="AC618" t="inlineStr">
        <is>
          <t>intelligent robotic arm with similar functions to those
of a human arm</t>
        </is>
      </c>
      <c r="AD618" s="2" t="inlineStr">
        <is>
          <t>robot manipulador|
manipulador robótico</t>
        </is>
      </c>
      <c r="AE618" s="2" t="inlineStr">
        <is>
          <t>3|
3</t>
        </is>
      </c>
      <c r="AF618" s="2" t="inlineStr">
        <is>
          <t xml:space="preserve">|
</t>
        </is>
      </c>
      <c r="AG618" t="inlineStr">
        <is>
          <t>Brazo robótico constituido por elementos rígidos conectados entre sí por enlaces articulados, diseñado para manipular objetos o cargas sin que entren en contacto físico directo con el operario.</t>
        </is>
      </c>
      <c r="AH618" s="2" t="inlineStr">
        <is>
          <t>robotkäsi</t>
        </is>
      </c>
      <c r="AI618" s="2" t="inlineStr">
        <is>
          <t>2</t>
        </is>
      </c>
      <c r="AJ618" s="2" t="inlineStr">
        <is>
          <t/>
        </is>
      </c>
      <c r="AK618" t="inlineStr">
        <is>
          <t/>
        </is>
      </c>
      <c r="AL618" s="2" t="inlineStr">
        <is>
          <t>robottimanipulaattori</t>
        </is>
      </c>
      <c r="AM618" s="2" t="inlineStr">
        <is>
          <t>3</t>
        </is>
      </c>
      <c r="AN618" s="2" t="inlineStr">
        <is>
          <t/>
        </is>
      </c>
      <c r="AO618" t="inlineStr">
        <is>
          <t>älykäs robottikäsi, jonka toiminnot ovat samanlalsia kuin ihmisen kädellä</t>
        </is>
      </c>
      <c r="AP618" s="2" t="inlineStr">
        <is>
          <t>robot manipulateur intelligent|
robot manipulateur</t>
        </is>
      </c>
      <c r="AQ618" s="2" t="inlineStr">
        <is>
          <t>3|
3</t>
        </is>
      </c>
      <c r="AR618" s="2" t="inlineStr">
        <is>
          <t xml:space="preserve">|
</t>
        </is>
      </c>
      <c r="AS618" t="inlineStr">
        <is>
          <t>bras robotique intelligent ayant des fonctions similaires à celles d'un bras humain</t>
        </is>
      </c>
      <c r="AT618" s="2" t="inlineStr">
        <is>
          <t>ionramhálaí róbatach</t>
        </is>
      </c>
      <c r="AU618" s="2" t="inlineStr">
        <is>
          <t>3</t>
        </is>
      </c>
      <c r="AV618" s="2" t="inlineStr">
        <is>
          <t/>
        </is>
      </c>
      <c r="AW618" t="inlineStr">
        <is>
          <t/>
        </is>
      </c>
      <c r="AX618" s="2" t="inlineStr">
        <is>
          <t>robotski manipulator</t>
        </is>
      </c>
      <c r="AY618" s="2" t="inlineStr">
        <is>
          <t>3</t>
        </is>
      </c>
      <c r="AZ618" s="2" t="inlineStr">
        <is>
          <t/>
        </is>
      </c>
      <c r="BA618" t="inlineStr">
        <is>
          <t>inteligentna robotska ruka sa sličnim funkcijama kao i ljudska ruka</t>
        </is>
      </c>
      <c r="BB618" s="2" t="inlineStr">
        <is>
          <t>robot manipulátor</t>
        </is>
      </c>
      <c r="BC618" s="2" t="inlineStr">
        <is>
          <t>3</t>
        </is>
      </c>
      <c r="BD618" s="2" t="inlineStr">
        <is>
          <t/>
        </is>
      </c>
      <c r="BE618" t="inlineStr">
        <is>
          <t>intelligens robotkar, amely hasonló funkciókkal rendelkezik, mint az emberi kar</t>
        </is>
      </c>
      <c r="BF618" s="2" t="inlineStr">
        <is>
          <t>robot manipolatore|
manipolatore robotico</t>
        </is>
      </c>
      <c r="BG618" s="2" t="inlineStr">
        <is>
          <t>3|
3</t>
        </is>
      </c>
      <c r="BH618" s="2" t="inlineStr">
        <is>
          <t xml:space="preserve">|
</t>
        </is>
      </c>
      <c r="BI618" t="inlineStr">
        <is>
          <t>robot composto da una serie di segmenti scorrevoli o articolati assemblati per formare un manipolatore simile ad un braccio, in grado di muovere automaticamente gli oggetti entro un dato numero di gradi di libertà.</t>
        </is>
      </c>
      <c r="BJ618" s="2" t="inlineStr">
        <is>
          <t>robotas manipuliatorius</t>
        </is>
      </c>
      <c r="BK618" s="2" t="inlineStr">
        <is>
          <t>3</t>
        </is>
      </c>
      <c r="BL618" s="2" t="inlineStr">
        <is>
          <t/>
        </is>
      </c>
      <c r="BM618" t="inlineStr">
        <is>
          <t>išmanioji robotinė ranka, kuri gali atlikti panašias funkcijas kaip žmogaus ranka</t>
        </is>
      </c>
      <c r="BN618" s="2" t="inlineStr">
        <is>
          <t>robotiskais manipulators</t>
        </is>
      </c>
      <c r="BO618" s="2" t="inlineStr">
        <is>
          <t>3</t>
        </is>
      </c>
      <c r="BP618" s="2" t="inlineStr">
        <is>
          <t/>
        </is>
      </c>
      <c r="BQ618" t="inlineStr">
        <is>
          <t>inteliģenta robota roka ar līdzīgām funkcijām kā cilvēka rokai</t>
        </is>
      </c>
      <c r="BR618" s="2" t="inlineStr">
        <is>
          <t>manipulatur robotiku</t>
        </is>
      </c>
      <c r="BS618" s="2" t="inlineStr">
        <is>
          <t>3</t>
        </is>
      </c>
      <c r="BT618" s="2" t="inlineStr">
        <is>
          <t/>
        </is>
      </c>
      <c r="BU618" t="inlineStr">
        <is>
          <t>apparat robotiku intelliġenti b'funzjonijiet simili għal dawk ta' id ta' bniedem li kapaċi jimmanipula materjali differenti mingħajr kuntatt fiżiku dirett mill-operatur</t>
        </is>
      </c>
      <c r="BV618" s="2" t="inlineStr">
        <is>
          <t>robotmanipulator</t>
        </is>
      </c>
      <c r="BW618" s="2" t="inlineStr">
        <is>
          <t>3</t>
        </is>
      </c>
      <c r="BX618" s="2" t="inlineStr">
        <is>
          <t/>
        </is>
      </c>
      <c r="BY618" t="inlineStr">
        <is>
          <t>onderdeel van een industriële robot met functies die gelijkaardig zijn aan (en geïnspireerd zijn op) die van een menselijke arm</t>
        </is>
      </c>
      <c r="BZ618" s="2" t="inlineStr">
        <is>
          <t>manipulator robotyczny</t>
        </is>
      </c>
      <c r="CA618" s="2" t="inlineStr">
        <is>
          <t>3</t>
        </is>
      </c>
      <c r="CB618" s="2" t="inlineStr">
        <is>
          <t/>
        </is>
      </c>
      <c r="CC618" t="inlineStr">
        <is>
          <t>część robota pełniąca funkcję ludzkich kończyn górnych - „mechaniczne ramię”, stosowane głównie w fabrykach samochodów, automatycznych liniach produkcyjnych, fabrykach w których istnieje zagrożenie dla zdrowia ludzi itp.</t>
        </is>
      </c>
      <c r="CD618" s="2" t="inlineStr">
        <is>
          <t>manipulador robótico</t>
        </is>
      </c>
      <c r="CE618" s="2" t="inlineStr">
        <is>
          <t>3</t>
        </is>
      </c>
      <c r="CF618" s="2" t="inlineStr">
        <is>
          <t/>
        </is>
      </c>
      <c r="CG618" t="inlineStr">
        <is>
          <t>Dispositivo mecanicamente 
concebido para posicionar e 
orientar no espaço o seu 
órgão terminal: uma garra
ou uma ferramenta.</t>
        </is>
      </c>
      <c r="CH618" t="inlineStr">
        <is>
          <t/>
        </is>
      </c>
      <c r="CI618" t="inlineStr">
        <is>
          <t/>
        </is>
      </c>
      <c r="CJ618" t="inlineStr">
        <is>
          <t/>
        </is>
      </c>
      <c r="CK618" t="inlineStr">
        <is>
          <t/>
        </is>
      </c>
      <c r="CL618" t="inlineStr">
        <is>
          <t/>
        </is>
      </c>
      <c r="CM618" t="inlineStr">
        <is>
          <t/>
        </is>
      </c>
      <c r="CN618" t="inlineStr">
        <is>
          <t/>
        </is>
      </c>
      <c r="CO618" t="inlineStr">
        <is>
          <t/>
        </is>
      </c>
      <c r="CP618" s="2" t="inlineStr">
        <is>
          <t>robotski manipulator</t>
        </is>
      </c>
      <c r="CQ618" s="2" t="inlineStr">
        <is>
          <t>3</t>
        </is>
      </c>
      <c r="CR618" s="2" t="inlineStr">
        <is>
          <t/>
        </is>
      </c>
      <c r="CS618" t="inlineStr">
        <is>
          <t/>
        </is>
      </c>
      <c r="CT618" s="2" t="inlineStr">
        <is>
          <t>robotmanipulator</t>
        </is>
      </c>
      <c r="CU618" s="2" t="inlineStr">
        <is>
          <t>3</t>
        </is>
      </c>
      <c r="CV618" s="2" t="inlineStr">
        <is>
          <t/>
        </is>
      </c>
      <c r="CW618" t="inlineStr">
        <is>
          <t/>
        </is>
      </c>
    </row>
    <row r="619">
      <c r="A619" s="1" t="str">
        <f>HYPERLINK("https://iate.europa.eu/entry/result/3555811/all", "3555811")</f>
        <v>3555811</v>
      </c>
      <c r="B619" t="inlineStr">
        <is>
          <t>EDUCATION AND COMMUNICATIONS</t>
        </is>
      </c>
      <c r="C619" t="inlineStr">
        <is>
          <t>EDUCATION AND COMMUNICATIONS|information technology and data processing</t>
        </is>
      </c>
      <c r="D619" t="inlineStr">
        <is>
          <t>yes</t>
        </is>
      </c>
      <c r="E619" t="inlineStr">
        <is>
          <t/>
        </is>
      </c>
      <c r="F619" s="2" t="inlineStr">
        <is>
          <t>неструктурирани данни</t>
        </is>
      </c>
      <c r="G619" s="2" t="inlineStr">
        <is>
          <t>3</t>
        </is>
      </c>
      <c r="H619" s="2" t="inlineStr">
        <is>
          <t/>
        </is>
      </c>
      <c r="I619" t="inlineStr">
        <is>
          <t>информация, която или не разполага с
предварително определен организационен модел, или не може да се впише в
структурата на релационна база от данни</t>
        </is>
      </c>
      <c r="J619" s="2" t="inlineStr">
        <is>
          <t>nestrukturovaná data</t>
        </is>
      </c>
      <c r="K619" s="2" t="inlineStr">
        <is>
          <t>3</t>
        </is>
      </c>
      <c r="L619" s="2" t="inlineStr">
        <is>
          <t/>
        </is>
      </c>
      <c r="M619" t="inlineStr">
        <is>
          <t>data bez jakékoliv struktury/organizace neobsahující speciální
(metadatové) znaky umožňující vytvoření struktury dat</t>
        </is>
      </c>
      <c r="N619" s="2" t="inlineStr">
        <is>
          <t>ustrukturerede data</t>
        </is>
      </c>
      <c r="O619" s="2" t="inlineStr">
        <is>
          <t>3</t>
        </is>
      </c>
      <c r="P619" s="2" t="inlineStr">
        <is>
          <t/>
        </is>
      </c>
      <c r="Q619" t="inlineStr">
        <is>
          <t>al information, der ikke er gemt i en
genkendelig struktur</t>
        </is>
      </c>
      <c r="R619" s="2" t="inlineStr">
        <is>
          <t>unstrukturierte Daten</t>
        </is>
      </c>
      <c r="S619" s="2" t="inlineStr">
        <is>
          <t>3</t>
        </is>
      </c>
      <c r="T619" s="2" t="inlineStr">
        <is>
          <t/>
        </is>
      </c>
      <c r="U619" t="inlineStr">
        <is>
          <t>digitalisierte Informationen, die in einer nicht formalisierten
Struktur vorliegen und auf die dadurch von Computerprogrammen nicht über eine
einzelne Schnittstelle aggregiert zugegriffen
werden kann</t>
        </is>
      </c>
      <c r="V619" s="2" t="inlineStr">
        <is>
          <t>αδόμητα δεδομένα</t>
        </is>
      </c>
      <c r="W619" s="2" t="inlineStr">
        <is>
          <t>3</t>
        </is>
      </c>
      <c r="X619" s="2" t="inlineStr">
        <is>
          <t/>
        </is>
      </c>
      <c r="Y619" t="inlineStr">
        <is>
          <t>δεδομένα που δεν έχουν οργανωθεί σύμφωνα με ένα προκαθορισμένο μοντέλο ή δεν έχουν
κάποια γνωστή οργάνωση</t>
        </is>
      </c>
      <c r="Z619" s="2" t="inlineStr">
        <is>
          <t>unstructured data</t>
        </is>
      </c>
      <c r="AA619" s="2" t="inlineStr">
        <is>
          <t>3</t>
        </is>
      </c>
      <c r="AB619" s="2" t="inlineStr">
        <is>
          <t/>
        </is>
      </c>
      <c r="AC619" t="inlineStr">
        <is>
          <t>information that either does not have a pre-defined &lt;a href="https://iate.europa.eu/entry/result/1356009" target="_blank"&gt;data model&lt;/a&gt; or is not organised in a pre-defined manner</t>
        </is>
      </c>
      <c r="AD619" s="2" t="inlineStr">
        <is>
          <t>datos no estructurados</t>
        </is>
      </c>
      <c r="AE619" s="2" t="inlineStr">
        <is>
          <t>3</t>
        </is>
      </c>
      <c r="AF619" s="2" t="inlineStr">
        <is>
          <t/>
        </is>
      </c>
      <c r="AG619" t="inlineStr">
        <is>
          <t>Información (p. ej., una imagen o un fragmento de texto) que no está organizada de manera predefinida o de acuerdo con un &lt;a href="https://iate.europa.eu/entry/result/1356009/es" target="_blank"&gt;modelo de datos&lt;/a&gt; predefinido.</t>
        </is>
      </c>
      <c r="AH619" s="2" t="inlineStr">
        <is>
          <t>mittestruktureeritud andmed|
struktureerimata andmed</t>
        </is>
      </c>
      <c r="AI619" s="2" t="inlineStr">
        <is>
          <t>3|
3</t>
        </is>
      </c>
      <c r="AJ619" s="2" t="inlineStr">
        <is>
          <t>|
preferred</t>
        </is>
      </c>
      <c r="AK619" t="inlineStr">
        <is>
          <t>tüüp &lt;i&gt;suurandmeid &lt;/i&gt;&lt;a href="/entry/result/3551299/all" id="ENTRY_TO_ENTRY_CONVERTER" target="_blank"&gt;IATE:3551299&lt;/a&gt;, millel puudub eelnevalt määratletud andmemudel või mis ei sobi relatsioonandmebaasidesse</t>
        </is>
      </c>
      <c r="AL619" s="2" t="inlineStr">
        <is>
          <t>jäsentämätön data</t>
        </is>
      </c>
      <c r="AM619" s="2" t="inlineStr">
        <is>
          <t>3</t>
        </is>
      </c>
      <c r="AN619" s="2" t="inlineStr">
        <is>
          <t/>
        </is>
      </c>
      <c r="AO619" t="inlineStr">
        <is>
          <t>data, joka ei ei ole missään tunnetussa järjestyksessä (kuten kuvan tai tekstin sisältämä data)</t>
        </is>
      </c>
      <c r="AP619" s="2" t="inlineStr">
        <is>
          <t>données non structurées</t>
        </is>
      </c>
      <c r="AQ619" s="2" t="inlineStr">
        <is>
          <t>3</t>
        </is>
      </c>
      <c r="AR619" s="2" t="inlineStr">
        <is>
          <t/>
        </is>
      </c>
      <c r="AS619" t="inlineStr">
        <is>
          <t>toute donnée stockée en dehors de tout type de structure, ce qui la rend plus difficile à utiliser</t>
        </is>
      </c>
      <c r="AT619" s="2" t="inlineStr">
        <is>
          <t>sonraí neamhstructúrtha</t>
        </is>
      </c>
      <c r="AU619" s="2" t="inlineStr">
        <is>
          <t>3</t>
        </is>
      </c>
      <c r="AV619" s="2" t="inlineStr">
        <is>
          <t/>
        </is>
      </c>
      <c r="AW619" t="inlineStr">
        <is>
          <t/>
        </is>
      </c>
      <c r="AX619" s="2" t="inlineStr">
        <is>
          <t>nestrukturirani podaci</t>
        </is>
      </c>
      <c r="AY619" s="2" t="inlineStr">
        <is>
          <t>3</t>
        </is>
      </c>
      <c r="AZ619" s="2" t="inlineStr">
        <is>
          <t/>
        </is>
      </c>
      <c r="BA619" t="inlineStr">
        <is>
          <t>informacije koje nemaju unaprijed određen podatkovni model ili koje nisu organizirane na unaprijed određen način</t>
        </is>
      </c>
      <c r="BB619" s="2" t="inlineStr">
        <is>
          <t>nem strukturált adat|
strukturálatlan adat</t>
        </is>
      </c>
      <c r="BC619" s="2" t="inlineStr">
        <is>
          <t>3|
3</t>
        </is>
      </c>
      <c r="BD619" s="2" t="inlineStr">
        <is>
          <t xml:space="preserve">|
</t>
        </is>
      </c>
      <c r="BE619" t="inlineStr">
        <is>
          <t>olyan információk, amelyek vagy nem rendelkeznek előre meghatározott adatmodellel, vagy nincsenek előre meghatározott módon szervezve</t>
        </is>
      </c>
      <c r="BF619" s="2" t="inlineStr">
        <is>
          <t>dati non strutturati</t>
        </is>
      </c>
      <c r="BG619" s="2" t="inlineStr">
        <is>
          <t>3</t>
        </is>
      </c>
      <c r="BH619" s="2" t="inlineStr">
        <is>
          <t/>
        </is>
      </c>
      <c r="BI619" t="inlineStr">
        <is>
          <t>dati non organizzati secondo uno schema noto (come ad esempio immagini o porzioni di testo)</t>
        </is>
      </c>
      <c r="BJ619" s="2" t="inlineStr">
        <is>
          <t>nestruktūruoti duomenys|
nestruktūrizuoti duomenys</t>
        </is>
      </c>
      <c r="BK619" s="2" t="inlineStr">
        <is>
          <t>3|
3</t>
        </is>
      </c>
      <c r="BL619" s="2" t="inlineStr">
        <is>
          <t xml:space="preserve">|
</t>
        </is>
      </c>
      <c r="BM619" t="inlineStr">
        <is>
          <t/>
        </is>
      </c>
      <c r="BN619" s="2" t="inlineStr">
        <is>
          <t>nestrukturēti dati</t>
        </is>
      </c>
      <c r="BO619" s="2" t="inlineStr">
        <is>
          <t>3</t>
        </is>
      </c>
      <c r="BP619" s="2" t="inlineStr">
        <is>
          <t/>
        </is>
      </c>
      <c r="BQ619" t="inlineStr">
        <is>
          <t>informācija, kurai nav iepriekš definēts &lt;a href="https://iate.europa.eu/entry/slideshow/1629207872665/1356009/en-lv" target="_blank"&gt;datu modelis&lt;/a&gt; vai kura nav organizēta iepriekš noteiktā veidā</t>
        </is>
      </c>
      <c r="BR619" s="2" t="inlineStr">
        <is>
          <t>data mhux strutturata</t>
        </is>
      </c>
      <c r="BS619" s="2" t="inlineStr">
        <is>
          <t>3</t>
        </is>
      </c>
      <c r="BT619" s="2" t="inlineStr">
        <is>
          <t/>
        </is>
      </c>
      <c r="BU619" t="inlineStr">
        <is>
          <t>informazzjoni li ma tkunx maħżuna b'mod strutturat jew predefinit</t>
        </is>
      </c>
      <c r="BV619" s="2" t="inlineStr">
        <is>
          <t>ongestructureerde data|
ongestructureerde gegevens</t>
        </is>
      </c>
      <c r="BW619" s="2" t="inlineStr">
        <is>
          <t>3|
3</t>
        </is>
      </c>
      <c r="BX619" s="2" t="inlineStr">
        <is>
          <t xml:space="preserve">|
</t>
        </is>
      </c>
      <c r="BY619" t="inlineStr">
        <is>
          <t>gegevens die geen vastgesteld datamodel 
hebben en niet zijn geordend op een vastgestelde, vooraf 
vastgelegde manier</t>
        </is>
      </c>
      <c r="BZ619" s="2" t="inlineStr">
        <is>
          <t>dane nieustrukturyzowane</t>
        </is>
      </c>
      <c r="CA619" s="2" t="inlineStr">
        <is>
          <t>3</t>
        </is>
      </c>
      <c r="CB619" s="2" t="inlineStr">
        <is>
          <t/>
        </is>
      </c>
      <c r="CC619" t="inlineStr">
        <is>
          <t>informacje przechowywane w postaci nieustrukturyzowanej, np. w postaci luźnego tekstu lub plików audio oraz wideo</t>
        </is>
      </c>
      <c r="CD619" s="2" t="inlineStr">
        <is>
          <t>dados não estruturados</t>
        </is>
      </c>
      <c r="CE619" s="2" t="inlineStr">
        <is>
          <t>3</t>
        </is>
      </c>
      <c r="CF619" s="2" t="inlineStr">
        <is>
          <t/>
        </is>
      </c>
      <c r="CG619" t="inlineStr">
        <is>
          <t>Dados heterogéneos e não hierarquizados, de natureza não previsível e formato diverso, que não são sujeitos a atualizações e dificultam a 
tarefa de gestão da informação.</t>
        </is>
      </c>
      <c r="CH619" s="2" t="inlineStr">
        <is>
          <t>date nestructurate</t>
        </is>
      </c>
      <c r="CI619" s="2" t="inlineStr">
        <is>
          <t>3</t>
        </is>
      </c>
      <c r="CJ619" s="2" t="inlineStr">
        <is>
          <t/>
        </is>
      </c>
      <c r="CK619" t="inlineStr">
        <is>
          <t>informații care
fie nu au model de date predefinit, fie nu sunt organizate într-un mod
predefinit</t>
        </is>
      </c>
      <c r="CL619" s="2" t="inlineStr">
        <is>
          <t>neštruktúrované dáta</t>
        </is>
      </c>
      <c r="CM619" s="2" t="inlineStr">
        <is>
          <t>3</t>
        </is>
      </c>
      <c r="CN619" s="2" t="inlineStr">
        <is>
          <t/>
        </is>
      </c>
      <c r="CO619" t="inlineStr">
        <is>
          <t>údaje, ktoré nie
sú usporiadané známym spôsobom</t>
        </is>
      </c>
      <c r="CP619" s="2" t="inlineStr">
        <is>
          <t>nestrukturirani podatki</t>
        </is>
      </c>
      <c r="CQ619" s="2" t="inlineStr">
        <is>
          <t>3</t>
        </is>
      </c>
      <c r="CR619" s="2" t="inlineStr">
        <is>
          <t/>
        </is>
      </c>
      <c r="CS619" t="inlineStr">
        <is>
          <t/>
        </is>
      </c>
      <c r="CT619" s="2" t="inlineStr">
        <is>
          <t>ostrukturerade data</t>
        </is>
      </c>
      <c r="CU619" s="2" t="inlineStr">
        <is>
          <t>3</t>
        </is>
      </c>
      <c r="CV619" s="2" t="inlineStr">
        <is>
          <t/>
        </is>
      </c>
      <c r="CW619" t="inlineStr">
        <is>
          <t/>
        </is>
      </c>
    </row>
    <row r="620">
      <c r="A620" s="1" t="str">
        <f>HYPERLINK("https://iate.europa.eu/entry/result/3555810/all", "3555810")</f>
        <v>3555810</v>
      </c>
      <c r="B620" t="inlineStr">
        <is>
          <t>EDUCATION AND COMMUNICATIONS</t>
        </is>
      </c>
      <c r="C620" t="inlineStr">
        <is>
          <t>EDUCATION AND COMMUNICATIONS|information technology and data processing</t>
        </is>
      </c>
      <c r="D620" t="inlineStr">
        <is>
          <t>yes</t>
        </is>
      </c>
      <c r="E620" t="inlineStr">
        <is>
          <t/>
        </is>
      </c>
      <c r="F620" s="2" t="inlineStr">
        <is>
          <t>структурирани данни</t>
        </is>
      </c>
      <c r="G620" s="2" t="inlineStr">
        <is>
          <t>3</t>
        </is>
      </c>
      <c r="H620" s="2" t="inlineStr">
        <is>
          <t/>
        </is>
      </c>
      <c r="I620" t="inlineStr">
        <is>
          <t>данни, които са организирани съгласно предварително определени модели (напр. в релационни бази данни)</t>
        </is>
      </c>
      <c r="J620" s="2" t="inlineStr">
        <is>
          <t>strukturovaná data</t>
        </is>
      </c>
      <c r="K620" s="2" t="inlineStr">
        <is>
          <t>3</t>
        </is>
      </c>
      <c r="L620" s="2" t="inlineStr">
        <is>
          <t/>
        </is>
      </c>
      <c r="M620" t="inlineStr">
        <is>
          <t>data obsahující speciální znaky umožňující data strukturovat</t>
        </is>
      </c>
      <c r="N620" s="2" t="inlineStr">
        <is>
          <t>strukturerede data</t>
        </is>
      </c>
      <c r="O620" s="2" t="inlineStr">
        <is>
          <t>3</t>
        </is>
      </c>
      <c r="P620" s="2" t="inlineStr">
        <is>
          <t/>
        </is>
      </c>
      <c r="Q620" t="inlineStr">
        <is>
          <t>data organiseret på en sådan måde, at man kan identificere individuelle sætninger og alle deres bestanddele på pålidelig vis</t>
        </is>
      </c>
      <c r="R620" s="2" t="inlineStr">
        <is>
          <t>strukturierte Daten</t>
        </is>
      </c>
      <c r="S620" s="2" t="inlineStr">
        <is>
          <t>3</t>
        </is>
      </c>
      <c r="T620" s="2" t="inlineStr">
        <is>
          <t/>
        </is>
      </c>
      <c r="U620" t="inlineStr">
        <is>
          <t>Daten
in einem vordefinierten und standardisierten Format, die von Computern geparst,
organisiert und verarbeitet werden können</t>
        </is>
      </c>
      <c r="V620" s="2" t="inlineStr">
        <is>
          <t>δομημένα δεδομένα</t>
        </is>
      </c>
      <c r="W620" s="2" t="inlineStr">
        <is>
          <t>3</t>
        </is>
      </c>
      <c r="X620" s="2" t="inlineStr">
        <is>
          <t/>
        </is>
      </c>
      <c r="Y620" t="inlineStr">
        <is>
          <t>δεδομένα που έχουν οργανωθεί σύμφωνα με προκαθορισμένα
μοντέλα (π.χ. αυτά που περιλαμβάνονται σε μια σχεσιακή βάση δεδομένων)</t>
        </is>
      </c>
      <c r="Z620" s="2" t="inlineStr">
        <is>
          <t>structured data</t>
        </is>
      </c>
      <c r="AA620" s="2" t="inlineStr">
        <is>
          <t>3</t>
        </is>
      </c>
      <c r="AB620" s="2" t="inlineStr">
        <is>
          <t/>
        </is>
      </c>
      <c r="AC620" t="inlineStr">
        <is>
          <t>data organised in a way that allows reliable identification of individual statements of fact and all their components</t>
        </is>
      </c>
      <c r="AD620" s="2" t="inlineStr">
        <is>
          <t>datos estructurados</t>
        </is>
      </c>
      <c r="AE620" s="2" t="inlineStr">
        <is>
          <t>3</t>
        </is>
      </c>
      <c r="AF620" s="2" t="inlineStr">
        <is>
          <t/>
        </is>
      </c>
      <c r="AG620" t="inlineStr">
        <is>
          <t>Datos organizados de acuerdo con modelos predefinidos (como ocurre en el caso de las bases de datos relacionales o las hojas de cálculo), que permiten reconocer sin ambigüedad los hechos expuestos y sus componentes.</t>
        </is>
      </c>
      <c r="AH620" s="2" t="inlineStr">
        <is>
          <t>struktureeritud andmed</t>
        </is>
      </c>
      <c r="AI620" s="2" t="inlineStr">
        <is>
          <t>3</t>
        </is>
      </c>
      <c r="AJ620" s="2" t="inlineStr">
        <is>
          <t/>
        </is>
      </c>
      <c r="AK620" t="inlineStr">
        <is>
          <t>1. tüüp &lt;i&gt;suurandmeid &lt;/i&gt;&lt;a href="/entry/result/3551299/all" id="ENTRY_TO_ENTRY_CONVERTER" target="_blank"&gt;IATE:3551299&lt;/a&gt;, mis hõlmavad vaid 5% andmetest ja kujutavad endast tabelipõhiseid andmeid, mida leiab arvutustabelites või vahenduspõhistes andmebaasides&lt;div&gt;2. andmed, mis on organiseeritud sellisel viisil, mis võimaldab üksikute faktiväidete ja kõigi nende osade usaldusväärset tuvastamist, nagu näiteks andmebaasides ja tabelites&lt;/div&gt;&lt;div&gt;3. eelnevalt määratletud ja standarditud vormingus andmed, mida saab arvutiga liigendada, korrastada ja töödelda&lt;/div&gt;</t>
        </is>
      </c>
      <c r="AL620" s="2" t="inlineStr">
        <is>
          <t>rakenteinen data|
jäsennelty data</t>
        </is>
      </c>
      <c r="AM620" s="2" t="inlineStr">
        <is>
          <t>3|
3</t>
        </is>
      </c>
      <c r="AN620" s="2" t="inlineStr">
        <is>
          <t xml:space="preserve">|
</t>
        </is>
      </c>
      <c r="AO620" t="inlineStr">
        <is>
          <t>"data (koneluettava tieto), johon on liitetty metatietojen avulla määritetty rakenne, jonka avulla data voidaan jäsentää"</t>
        </is>
      </c>
      <c r="AP620" s="2" t="inlineStr">
        <is>
          <t>données structurées</t>
        </is>
      </c>
      <c r="AQ620" s="2" t="inlineStr">
        <is>
          <t>3</t>
        </is>
      </c>
      <c r="AR620" s="2" t="inlineStr">
        <is>
          <t/>
        </is>
      </c>
      <c r="AS620" t="inlineStr">
        <is>
          <t>données organisées de façon à permettre la reconnaissance sans ambiguïté de chaque fait exposé et de tous ses composants</t>
        </is>
      </c>
      <c r="AT620" s="2" t="inlineStr">
        <is>
          <t>sonraí struchtúrtha</t>
        </is>
      </c>
      <c r="AU620" s="2" t="inlineStr">
        <is>
          <t>3</t>
        </is>
      </c>
      <c r="AV620" s="2" t="inlineStr">
        <is>
          <t/>
        </is>
      </c>
      <c r="AW620" t="inlineStr">
        <is>
          <t/>
        </is>
      </c>
      <c r="AX620" s="2" t="inlineStr">
        <is>
          <t>strukturirani podaci</t>
        </is>
      </c>
      <c r="AY620" s="2" t="inlineStr">
        <is>
          <t>3</t>
        </is>
      </c>
      <c r="AZ620" s="2" t="inlineStr">
        <is>
          <t/>
        </is>
      </c>
      <c r="BA620" t="inlineStr">
        <is>
          <t>podaci organizirani na način koji omogućuje pouzdanu identifikaciju pojedinačnih činjeničnih izjava i svih njihovih sastavnih dijelova</t>
        </is>
      </c>
      <c r="BB620" s="2" t="inlineStr">
        <is>
          <t>strukturált adat</t>
        </is>
      </c>
      <c r="BC620" s="2" t="inlineStr">
        <is>
          <t>3</t>
        </is>
      </c>
      <c r="BD620" s="2" t="inlineStr">
        <is>
          <t/>
        </is>
      </c>
      <c r="BE620" t="inlineStr">
        <is>
          <t>az egyedi ténymegállapításoknak és azok elemeinek megbízható azonosítására alkalmas módon, például adatbázisokban és táblázatokban elrendezett adatok</t>
        </is>
      </c>
      <c r="BF620" s="2" t="inlineStr">
        <is>
          <t>dati strutturati</t>
        </is>
      </c>
      <c r="BG620" s="2" t="inlineStr">
        <is>
          <t>3</t>
        </is>
      </c>
      <c r="BH620" s="2" t="inlineStr">
        <is>
          <t/>
        </is>
      </c>
      <c r="BI620" t="inlineStr">
        <is>
          <t>dati organizzati secondo modelli predefiniti (come avviene in un database relazionale)</t>
        </is>
      </c>
      <c r="BJ620" s="2" t="inlineStr">
        <is>
          <t>struktūruoti duomenys|
struktūrizuoti duomenys</t>
        </is>
      </c>
      <c r="BK620" s="2" t="inlineStr">
        <is>
          <t>3|
3</t>
        </is>
      </c>
      <c r="BL620" s="2" t="inlineStr">
        <is>
          <t xml:space="preserve">|
</t>
        </is>
      </c>
      <c r="BM620" t="inlineStr">
        <is>
          <t>duomenys, organizuoti taip, kad būtų galima patikimai nustatyti konstatuojamus faktus ir visas jų sudedamąsias dalis, pavyzdžiui, duomenys duomenų bazėse ir skaičiuoklėse</t>
        </is>
      </c>
      <c r="BN620" s="2" t="inlineStr">
        <is>
          <t>strukturēti dati</t>
        </is>
      </c>
      <c r="BO620" s="2" t="inlineStr">
        <is>
          <t>3</t>
        </is>
      </c>
      <c r="BP620" s="2" t="inlineStr">
        <is>
          <t/>
        </is>
      </c>
      <c r="BQ620" t="inlineStr">
        <is>
          <t>tādā veidā organizēti dati, kas ļauj nepārprotami atpazīt atsevišķus fakta konstatējumus un visas tā sastāvdaļas, piemēram, kā datubāzēs vai izklājlapās</t>
        </is>
      </c>
      <c r="BR620" s="2" t="inlineStr">
        <is>
          <t>data strutturata</t>
        </is>
      </c>
      <c r="BS620" s="2" t="inlineStr">
        <is>
          <t>3</t>
        </is>
      </c>
      <c r="BT620" s="2" t="inlineStr">
        <is>
          <t/>
        </is>
      </c>
      <c r="BU620" t="inlineStr">
        <is>
          <t>data organizzata b’mod li jippermetti l-identifikazzjoni affidabbli ta’ dikjarazzjonijiet fattwali individwali u tal-komponenti kollha tagħhom</t>
        </is>
      </c>
      <c r="BV620" s="2" t="inlineStr">
        <is>
          <t>gestructureerde data|
gestructureerde gegevens</t>
        </is>
      </c>
      <c r="BW620" s="2" t="inlineStr">
        <is>
          <t>3|
3</t>
        </is>
      </c>
      <c r="BX620" s="2" t="inlineStr">
        <is>
          <t xml:space="preserve">|
</t>
        </is>
      </c>
      <c r="BY620" t="inlineStr">
        <is>
          <t>gegevens die voldoen aan een vooraf gedefinieerd datamodel, waardoor ze relatief eenvoudig uitleesbaar zijn voor andere systemen en analyseerbaar</t>
        </is>
      </c>
      <c r="BZ620" s="2" t="inlineStr">
        <is>
          <t>dane ustrukturyzowane</t>
        </is>
      </c>
      <c r="CA620" s="2" t="inlineStr">
        <is>
          <t>3</t>
        </is>
      </c>
      <c r="CB620" s="2" t="inlineStr">
        <is>
          <t/>
        </is>
      </c>
      <c r="CC620" t="inlineStr">
        <is>
          <t>dane uporządkowane w sposób umożliwiający niezawodną identyfikację poszczególnych stwierdzeń faktów oraz ich wszystkich składników</t>
        </is>
      </c>
      <c r="CD620" s="2" t="inlineStr">
        <is>
          <t>dados estruturados</t>
        </is>
      </c>
      <c r="CE620" s="2" t="inlineStr">
        <is>
          <t>3</t>
        </is>
      </c>
      <c r="CF620" s="2" t="inlineStr">
        <is>
          <t/>
        </is>
      </c>
      <c r="CG620" t="inlineStr">
        <is>
          <t>Dados organizados de modo a permitir a identificação fiável de declarações individuais de facto e de todos os seus componentes, tal como ilustrado em bases de dados e folhas de cálculo.</t>
        </is>
      </c>
      <c r="CH620" t="inlineStr">
        <is>
          <t/>
        </is>
      </c>
      <c r="CI620" t="inlineStr">
        <is>
          <t/>
        </is>
      </c>
      <c r="CJ620" t="inlineStr">
        <is>
          <t/>
        </is>
      </c>
      <c r="CK620" t="inlineStr">
        <is>
          <t/>
        </is>
      </c>
      <c r="CL620" s="2" t="inlineStr">
        <is>
          <t>štruktúrované dáta</t>
        </is>
      </c>
      <c r="CM620" s="2" t="inlineStr">
        <is>
          <t>3</t>
        </is>
      </c>
      <c r="CN620" s="2" t="inlineStr">
        <is>
          <t/>
        </is>
      </c>
      <c r="CO620" t="inlineStr">
        <is>
          <t>údaje, ktoré sú
usporiadané podľa vopred stanovených modelov (napríklad v relačnej databáze)</t>
        </is>
      </c>
      <c r="CP620" s="2" t="inlineStr">
        <is>
          <t>strukturirani podatki</t>
        </is>
      </c>
      <c r="CQ620" s="2" t="inlineStr">
        <is>
          <t>3</t>
        </is>
      </c>
      <c r="CR620" s="2" t="inlineStr">
        <is>
          <t/>
        </is>
      </c>
      <c r="CS620" t="inlineStr">
        <is>
          <t>podatki,
urejeni na način, ki omogoča zanesljivo prepoznavanje posameznih navedb dejstev
in vseh njihovih sestavnih delov, na primer v podatkovnih zbirkah in
preglednicah</t>
        </is>
      </c>
      <c r="CT620" s="2" t="inlineStr">
        <is>
          <t>strukturerade data</t>
        </is>
      </c>
      <c r="CU620" s="2" t="inlineStr">
        <is>
          <t>3</t>
        </is>
      </c>
      <c r="CV620" s="2" t="inlineStr">
        <is>
          <t/>
        </is>
      </c>
      <c r="CW620" t="inlineStr">
        <is>
          <t>data som organiserats på ett sätt som medger tillförlitlig identifiering av enskilda faktauppgifter och alla deras komponenter, så som illustreras i databaser och formulär</t>
        </is>
      </c>
    </row>
    <row r="621">
      <c r="A621" s="1" t="str">
        <f>HYPERLINK("https://iate.europa.eu/entry/result/3592139/all", "3592139")</f>
        <v>3592139</v>
      </c>
      <c r="B621" t="inlineStr">
        <is>
          <t>EDUCATION AND COMMUNICATIONS</t>
        </is>
      </c>
      <c r="C621" t="inlineStr">
        <is>
          <t>EDUCATION AND COMMUNICATIONS|information and information processing|information processing</t>
        </is>
      </c>
      <c r="D621" t="inlineStr">
        <is>
          <t>yes</t>
        </is>
      </c>
      <c r="E621" t="inlineStr">
        <is>
          <t/>
        </is>
      </c>
      <c r="F621" s="2" t="inlineStr">
        <is>
          <t>файл за възпроизвеждане</t>
        </is>
      </c>
      <c r="G621" s="2" t="inlineStr">
        <is>
          <t>2</t>
        </is>
      </c>
      <c r="H621" s="2" t="inlineStr">
        <is>
          <t/>
        </is>
      </c>
      <c r="I621" t="inlineStr">
        <is>
          <t>файл, който възпроизвежда всяка стъпка от процеса на разработване на дадена &lt;a href="https://iate.europa.eu/entry/result/3591198/bg" target="_blank"&gt;система с ИИ&lt;/a&gt; с цел улесняване на процеса на изпитване и възпроизвеждане на поведения</t>
        </is>
      </c>
      <c r="J621" s="2" t="inlineStr">
        <is>
          <t>soubor pro replikaci</t>
        </is>
      </c>
      <c r="K621" s="2" t="inlineStr">
        <is>
          <t>2</t>
        </is>
      </c>
      <c r="L621" s="2" t="inlineStr">
        <is>
          <t/>
        </is>
      </c>
      <c r="M621" t="inlineStr">
        <is>
          <t>soubor, který replikuje každý krok procesu vývoje systému umělé intelligence s
cílem usnadnit proces testování a reprodukování chování</t>
        </is>
      </c>
      <c r="N621" s="2" t="inlineStr">
        <is>
          <t>replikationsfil</t>
        </is>
      </c>
      <c r="O621" s="2" t="inlineStr">
        <is>
          <t>3</t>
        </is>
      </c>
      <c r="P621" s="2" t="inlineStr">
        <is>
          <t/>
        </is>
      </c>
      <c r="Q621" t="inlineStr">
        <is>
          <t>fil, der gentager hvert trin i et &lt;a href="https://iate.europa.eu/entry/slideshow/1619770414562/3591198/da" target="_blank"&gt;kunstig intelligens-systems&lt;/a&gt; udviklingsproces, fra forskning og indledende dataindsamling til de endelige resultater, for at lette processen med at teste og reproducere adfærd</t>
        </is>
      </c>
      <c r="R621" s="2" t="inlineStr">
        <is>
          <t>Replikationsdatei</t>
        </is>
      </c>
      <c r="S621" s="2" t="inlineStr">
        <is>
          <t>3</t>
        </is>
      </c>
      <c r="T621" s="2" t="inlineStr">
        <is>
          <t/>
        </is>
      </c>
      <c r="U621" t="inlineStr">
        <is>
          <t>Dateien, die jeden Schritt des Entwicklungsprozesses des AI-Modells nachbilden und so den Prozess der Prüfung und Reproduktion von Verhaltensweisen
erleichtern</t>
        </is>
      </c>
      <c r="V621" s="2" t="inlineStr">
        <is>
          <t>αρχείο αναπαραγωγής</t>
        </is>
      </c>
      <c r="W621" s="2" t="inlineStr">
        <is>
          <t>2</t>
        </is>
      </c>
      <c r="X621" s="2" t="inlineStr">
        <is>
          <t/>
        </is>
      </c>
      <c r="Y621" t="inlineStr">
        <is>
          <t>αρχείο που αναπαράγει κάθε βήμα της διαδικασίας ανάπτυξης συστήματος ΤΝ, από την έρευνα και την αρχική
συλλογή δεδομένων έως τα αποτελέσματα, προκειμένου να διευκολύνει τη διαδικασία ελέγχου και αναπαραγωγής συμπεριφορών</t>
        </is>
      </c>
      <c r="Z621" s="2" t="inlineStr">
        <is>
          <t>replication file</t>
        </is>
      </c>
      <c r="AA621" s="2" t="inlineStr">
        <is>
          <t>3</t>
        </is>
      </c>
      <c r="AB621" s="2" t="inlineStr">
        <is>
          <t/>
        </is>
      </c>
      <c r="AC621" t="inlineStr">
        <is>
          <t>file that
replicates each step of an AI system’s developmental
process in order to facilitate the process of testing and
reproducing behaviours</t>
        </is>
      </c>
      <c r="AD621" s="2" t="inlineStr">
        <is>
          <t>archivo de replicación</t>
        </is>
      </c>
      <c r="AE621" s="2" t="inlineStr">
        <is>
          <t>3</t>
        </is>
      </c>
      <c r="AF621" s="2" t="inlineStr">
        <is>
          <t/>
        </is>
      </c>
      <c r="AG621" t="inlineStr">
        <is>
          <t>Archivo que reproduce cada etapa del proceso de desarrollo de un sistema de inteligencia artificial (IA), desde la investigación y la recogida inicial de datos hasta los resultados, a fin de facilitar el proceso de ensayo y reproducción de comportamientos del sistema.</t>
        </is>
      </c>
      <c r="AH621" s="2" t="inlineStr">
        <is>
          <t>jäljendifail</t>
        </is>
      </c>
      <c r="AI621" s="2" t="inlineStr">
        <is>
          <t>2</t>
        </is>
      </c>
      <c r="AJ621" s="2" t="inlineStr">
        <is>
          <t/>
        </is>
      </c>
      <c r="AK621" t="inlineStr">
        <is>
          <t>fail,
 mis jäljendab tehisintellektisüsteemi arenguprotsessi kõiki etappe, et
 hõlbustada käitumiste katsetamist ja reprodutseerimist</t>
        </is>
      </c>
      <c r="AL621" s="2" t="inlineStr">
        <is>
          <t>replikointitiedosto</t>
        </is>
      </c>
      <c r="AM621" s="2" t="inlineStr">
        <is>
          <t>3</t>
        </is>
      </c>
      <c r="AN621" s="2" t="inlineStr">
        <is>
          <t/>
        </is>
      </c>
      <c r="AO621" t="inlineStr">
        <is>
          <t>tiedosto, jolla toistetaan jokainen tekoälyjärjestelmän kehitysprosessin vaihe tutkimuksesta ja alustavasta 
tietojen keräyksestä tuloksiin, jotta voidaan helpottaa 
testausprosessia ja käyttäytymisen toistamista</t>
        </is>
      </c>
      <c r="AP621" s="2" t="inlineStr">
        <is>
          <t>fichier de reproduction</t>
        </is>
      </c>
      <c r="AQ621" s="2" t="inlineStr">
        <is>
          <t>2</t>
        </is>
      </c>
      <c r="AR621" s="2" t="inlineStr">
        <is>
          <t/>
        </is>
      </c>
      <c r="AS621" t="inlineStr">
        <is>
          <t>fichier qui reproduit chaque étape du processus de mise au point du système d'IA, du stade de la recherche et de la
collecte initiale des données jusqu'au stade des résultats, afin de faciliter le
processus d'essai et de reproduction des comportements</t>
        </is>
      </c>
      <c r="AT621" s="2" t="inlineStr">
        <is>
          <t>comhad macasamhlaithe</t>
        </is>
      </c>
      <c r="AU621" s="2" t="inlineStr">
        <is>
          <t>3</t>
        </is>
      </c>
      <c r="AV621" s="2" t="inlineStr">
        <is>
          <t/>
        </is>
      </c>
      <c r="AW621" t="inlineStr">
        <is>
          <t/>
        </is>
      </c>
      <c r="AX621" s="2" t="inlineStr">
        <is>
          <t>spis o replikaciji</t>
        </is>
      </c>
      <c r="AY621" s="2" t="inlineStr">
        <is>
          <t>3</t>
        </is>
      </c>
      <c r="AZ621" s="2" t="inlineStr">
        <is>
          <t/>
        </is>
      </c>
      <c r="BA621" t="inlineStr">
        <is>
          <t>datoteka koja replicira svaki korak razvojnog procesa sustava umjetne inteligencije kako bi se olakšao postupak ispitivanja i ponavljanja ponašanja</t>
        </is>
      </c>
      <c r="BB621" t="inlineStr">
        <is>
          <t/>
        </is>
      </c>
      <c r="BC621" t="inlineStr">
        <is>
          <t/>
        </is>
      </c>
      <c r="BD621" t="inlineStr">
        <is>
          <t/>
        </is>
      </c>
      <c r="BE621" t="inlineStr">
        <is>
          <t/>
        </is>
      </c>
      <c r="BF621" s="2" t="inlineStr">
        <is>
          <t>file di replica</t>
        </is>
      </c>
      <c r="BG621" s="2" t="inlineStr">
        <is>
          <t>3</t>
        </is>
      </c>
      <c r="BH621" s="2" t="inlineStr">
        <is>
          <t/>
        </is>
      </c>
      <c r="BI621" t="inlineStr">
        <is>
          <t>file che replica ogni fase del processo di sviluppo del sistema di IA, dalla ricerca e dalla raccolta dei dati iniziali fino ai risultati, e che può facilitare il processo di prova e riproduzione dei comportamenti</t>
        </is>
      </c>
      <c r="BJ621" s="2" t="inlineStr">
        <is>
          <t>dubliuotas failas</t>
        </is>
      </c>
      <c r="BK621" s="2" t="inlineStr">
        <is>
          <t>3</t>
        </is>
      </c>
      <c r="BL621" s="2" t="inlineStr">
        <is>
          <t/>
        </is>
      </c>
      <c r="BM621" t="inlineStr">
        <is>
          <t>failas, kuriame atkartojamas kiekvienas DI sistemos kūrimo proceso etapas nuo tyrimo iki pradinių duomenų surinkimo ir rezultatų</t>
        </is>
      </c>
      <c r="BN621" s="2" t="inlineStr">
        <is>
          <t>atkārtošanas datne</t>
        </is>
      </c>
      <c r="BO621" s="2" t="inlineStr">
        <is>
          <t>3</t>
        </is>
      </c>
      <c r="BP621" s="2" t="inlineStr">
        <is>
          <t/>
        </is>
      </c>
      <c r="BQ621" t="inlineStr">
        <is>
          <t>datne, kas atkārto katru AI sistēmas izstrādes procesa daļu – no pētniecības un sākotnējās datu vākšanas līdz rezultātiem</t>
        </is>
      </c>
      <c r="BR621" s="2" t="inlineStr">
        <is>
          <t>fajl ta' replika</t>
        </is>
      </c>
      <c r="BS621" s="2" t="inlineStr">
        <is>
          <t>3</t>
        </is>
      </c>
      <c r="BT621" s="2" t="inlineStr">
        <is>
          <t/>
        </is>
      </c>
      <c r="BU621" t="inlineStr">
        <is>
          <t>fajl li jirreplika kull pass ta' proċess ta' żvilupp ta' sistema tal-AI sabiex jiffaċilitaw il-proċess ta’ ttestjar u ta’ riproduċibbiltà tal-imġibiet</t>
        </is>
      </c>
      <c r="BV621" s="2" t="inlineStr">
        <is>
          <t>replicatiebestand</t>
        </is>
      </c>
      <c r="BW621" s="2" t="inlineStr">
        <is>
          <t>3</t>
        </is>
      </c>
      <c r="BX621" s="2" t="inlineStr">
        <is>
          <t/>
        </is>
      </c>
      <c r="BY621" t="inlineStr">
        <is>
          <t>bestand dat elke stap van het ontwikkelingsproces van een AI-systeem repliceert om het proces van testen en reproduceren van gedragingen te vergemakkelijken</t>
        </is>
      </c>
      <c r="BZ621" s="2" t="inlineStr">
        <is>
          <t>plik odtworzeniowy</t>
        </is>
      </c>
      <c r="CA621" s="2" t="inlineStr">
        <is>
          <t>2</t>
        </is>
      </c>
      <c r="CB621" s="2" t="inlineStr">
        <is>
          <t/>
        </is>
      </c>
      <c r="CC621" t="inlineStr">
        <is>
          <t>plik rejestrujący każdy krok procesu rozwojowego systemu opartego na sztucznej inteligencji, co ułatwia proces testowania i odtwarzania zachowań systemu</t>
        </is>
      </c>
      <c r="CD621" s="2" t="inlineStr">
        <is>
          <t>ficheiro de replicação</t>
        </is>
      </c>
      <c r="CE621" s="2" t="inlineStr">
        <is>
          <t>3</t>
        </is>
      </c>
      <c r="CF621" s="2" t="inlineStr">
        <is>
          <t/>
        </is>
      </c>
      <c r="CG621" t="inlineStr">
        <is>
          <t>Ficheiro que replica cada etapa do processo de desenvolvimento do &lt;a href="https://iate.europa.eu/entry/result/3591198/pt" target="_blank"&gt;sistema de IA&lt;/a&gt;, desde a investigação e da recolha 
inicial de dados até aos resultados.</t>
        </is>
      </c>
      <c r="CH621" t="inlineStr">
        <is>
          <t/>
        </is>
      </c>
      <c r="CI621" t="inlineStr">
        <is>
          <t/>
        </is>
      </c>
      <c r="CJ621" t="inlineStr">
        <is>
          <t/>
        </is>
      </c>
      <c r="CK621" t="inlineStr">
        <is>
          <t/>
        </is>
      </c>
      <c r="CL621" t="inlineStr">
        <is>
          <t/>
        </is>
      </c>
      <c r="CM621" t="inlineStr">
        <is>
          <t/>
        </is>
      </c>
      <c r="CN621" t="inlineStr">
        <is>
          <t/>
        </is>
      </c>
      <c r="CO621" t="inlineStr">
        <is>
          <t/>
        </is>
      </c>
      <c r="CP621" s="2" t="inlineStr">
        <is>
          <t>datoteka za replikacijo</t>
        </is>
      </c>
      <c r="CQ621" s="2" t="inlineStr">
        <is>
          <t>3</t>
        </is>
      </c>
      <c r="CR621" s="2" t="inlineStr">
        <is>
          <t/>
        </is>
      </c>
      <c r="CS621" t="inlineStr">
        <is>
          <t>datoteka, ki bo ponovila vsak korak razvojnega procesa &lt;a href="https://iate.europa.eu/entry/result/3591198/sl" target="_blank"&gt;sistema umetne inteligence&lt;/a&gt;,
od raziskav in začetnega zbiranja podatkov do rezultatov; lahko olajša postopek
preskušanja in reproduciranja ravnanja</t>
        </is>
      </c>
      <c r="CT621" s="2" t="inlineStr">
        <is>
          <t>replikeringsfil</t>
        </is>
      </c>
      <c r="CU621" s="2" t="inlineStr">
        <is>
          <t>3</t>
        </is>
      </c>
      <c r="CV621" s="2" t="inlineStr">
        <is>
          <t/>
        </is>
      </c>
      <c r="CW621" t="inlineStr">
        <is>
          <t>fil som replikerar varje steg i ett &lt;a href="https://iate.europa.eu/entry/result/3591198/en-sv" target="_blank"&gt;AI-systems&lt;/a&gt; utvecklingsprocess, från forskning och inledande datainsamling till
resultat</t>
        </is>
      </c>
    </row>
    <row r="622">
      <c r="A622" s="1" t="str">
        <f>HYPERLINK("https://iate.europa.eu/entry/result/1437224/all", "1437224")</f>
        <v>1437224</v>
      </c>
      <c r="B622" t="inlineStr">
        <is>
          <t>EDUCATION AND COMMUNICATIONS</t>
        </is>
      </c>
      <c r="C622" t="inlineStr">
        <is>
          <t>EDUCATION AND COMMUNICATIONS|information technology and data processing</t>
        </is>
      </c>
      <c r="D622" t="inlineStr">
        <is>
          <t>yes</t>
        </is>
      </c>
      <c r="E622" t="inlineStr">
        <is>
          <t/>
        </is>
      </c>
      <c r="F622" s="2" t="inlineStr">
        <is>
          <t>клъстеризация</t>
        </is>
      </c>
      <c r="G622" s="2" t="inlineStr">
        <is>
          <t>3</t>
        </is>
      </c>
      <c r="H622" s="2" t="inlineStr">
        <is>
          <t/>
        </is>
      </c>
      <c r="I622" t="inlineStr">
        <is>
          <t>групиране на данни с помощта на алгоритъм в множество групи от подобни обекти</t>
        </is>
      </c>
      <c r="J622" s="2" t="inlineStr">
        <is>
          <t>klastrování|
shlukování</t>
        </is>
      </c>
      <c r="K622" s="2" t="inlineStr">
        <is>
          <t>3|
3</t>
        </is>
      </c>
      <c r="L622" s="2" t="inlineStr">
        <is>
          <t xml:space="preserve">|
</t>
        </is>
      </c>
      <c r="M622" t="inlineStr">
        <is>
          <t>řazení do skupin událostí, osob nebo věcí, a to prostřednictvím algoritmu, na základě jejich vzájemné podobnosti a podle dat o nich získaných</t>
        </is>
      </c>
      <c r="N622" s="2" t="inlineStr">
        <is>
          <t>gruppering|
clustering</t>
        </is>
      </c>
      <c r="O622" s="2" t="inlineStr">
        <is>
          <t>3|
3</t>
        </is>
      </c>
      <c r="P622" s="2" t="inlineStr">
        <is>
          <t xml:space="preserve">|
</t>
        </is>
      </c>
      <c r="Q622" t="inlineStr">
        <is>
          <t>inddeling ved hjælp af en algoritme af personer, begivenheder eller ting,
der er sammenlignelige ud fra de
informationer, som dataene om dem indeholder</t>
        </is>
      </c>
      <c r="R622" s="2" t="inlineStr">
        <is>
          <t>Gruppierung|
Clustering</t>
        </is>
      </c>
      <c r="S622" s="2" t="inlineStr">
        <is>
          <t>3|
3</t>
        </is>
      </c>
      <c r="T622" s="2" t="inlineStr">
        <is>
          <t xml:space="preserve">|
</t>
        </is>
      </c>
      <c r="U622" t="inlineStr">
        <is>
          <t/>
        </is>
      </c>
      <c r="V622" s="2" t="inlineStr">
        <is>
          <t>ομαδοποίηση</t>
        </is>
      </c>
      <c r="W622" s="2" t="inlineStr">
        <is>
          <t>3</t>
        </is>
      </c>
      <c r="X622" s="2" t="inlineStr">
        <is>
          <t/>
        </is>
      </c>
      <c r="Y622" t="inlineStr">
        <is>
          <t>Η διάταξη σε σχετιζόμενες ομάδες,δεδομένων με κοινά χαρακτηριστικά.</t>
        </is>
      </c>
      <c r="Z622" s="2" t="inlineStr">
        <is>
          <t>clustering</t>
        </is>
      </c>
      <c r="AA622" s="2" t="inlineStr">
        <is>
          <t>3</t>
        </is>
      </c>
      <c r="AB622" s="2" t="inlineStr">
        <is>
          <t/>
        </is>
      </c>
      <c r="AC622" t="inlineStr">
        <is>
          <t>grouping
by an algorithm of events, people or things based on their proximity to each
other, as reflected in the data gathered on them</t>
        </is>
      </c>
      <c r="AD622" s="2" t="inlineStr">
        <is>
          <t>agrupación|
agrupamiento</t>
        </is>
      </c>
      <c r="AE622" s="2" t="inlineStr">
        <is>
          <t>3|
3</t>
        </is>
      </c>
      <c r="AF622" s="2" t="inlineStr">
        <is>
          <t xml:space="preserve">|
</t>
        </is>
      </c>
      <c r="AG622" t="inlineStr">
        <is>
          <t>Técnica de &lt;a href="https://iate.europa.eu/entry/result/3576889/es" target="_blank"&gt;aprendizaje automático no supervisado&lt;/a&gt; que
se utiliza para clasificar por grupos un conjunto de datos que no tienen
atributos predefinidos; la clasificación se realiza mediante algoritmos que
efectúan inferencias sobre las similitudes estructurales entre
los datos.</t>
        </is>
      </c>
      <c r="AH622" s="2" t="inlineStr">
        <is>
          <t>klasterdamine</t>
        </is>
      </c>
      <c r="AI622" s="2" t="inlineStr">
        <is>
          <t>3</t>
        </is>
      </c>
      <c r="AJ622" s="2" t="inlineStr">
        <is>
          <t/>
        </is>
      </c>
      <c r="AK622" t="inlineStr">
        <is>
          <t>sündmuste, inimeste või asjade algoritmi abil rühmitamine nende läheduse põhjal, mida kajastavad nende kohta kogutud andmed</t>
        </is>
      </c>
      <c r="AL622" s="2" t="inlineStr">
        <is>
          <t>klusterointi</t>
        </is>
      </c>
      <c r="AM622" s="2" t="inlineStr">
        <is>
          <t>3</t>
        </is>
      </c>
      <c r="AN622" s="2" t="inlineStr">
        <is>
          <t/>
        </is>
      </c>
      <c r="AO622" t="inlineStr">
        <is>
          <t>algoritmin suorittama keskenään mahdollisimman samanlaisien, mutta toisaalta toisistaan mahdollisimman
erottuvien, osien ryhmittely</t>
        </is>
      </c>
      <c r="AP622" s="2" t="inlineStr">
        <is>
          <t>regroupement</t>
        </is>
      </c>
      <c r="AQ622" s="2" t="inlineStr">
        <is>
          <t>3</t>
        </is>
      </c>
      <c r="AR622" s="2" t="inlineStr">
        <is>
          <t/>
        </is>
      </c>
      <c r="AS622" t="inlineStr">
        <is>
          <t>en &lt;a href="https://iate.europa.eu/entry/result/3576889/fr" target="_blank"&gt;apprentissage automatique non supervisé&lt;/a&gt;, répartition, à l'aide d'un algorithme, de données en un certain nombre de groupes selon une similarité calculée à partir de leurs caractéristiques</t>
        </is>
      </c>
      <c r="AT622" s="2" t="inlineStr">
        <is>
          <t>braisliú</t>
        </is>
      </c>
      <c r="AU622" s="2" t="inlineStr">
        <is>
          <t>3</t>
        </is>
      </c>
      <c r="AV622" s="2" t="inlineStr">
        <is>
          <t/>
        </is>
      </c>
      <c r="AW622" t="inlineStr">
        <is>
          <t/>
        </is>
      </c>
      <c r="AX622" s="2" t="inlineStr">
        <is>
          <t>grupiranje</t>
        </is>
      </c>
      <c r="AY622" s="2" t="inlineStr">
        <is>
          <t>3</t>
        </is>
      </c>
      <c r="AZ622" s="2" t="inlineStr">
        <is>
          <t/>
        </is>
      </c>
      <c r="BA622" t="inlineStr">
        <is>
          <t>grupiranje događanja, ljudi ili stvari s pomoću algoritma na temelju njihove međusobne blizine, što se odražava u podacima koji su o njima prikupljeni</t>
        </is>
      </c>
      <c r="BB622" s="2" t="inlineStr">
        <is>
          <t>klaszterezés</t>
        </is>
      </c>
      <c r="BC622" s="2" t="inlineStr">
        <is>
          <t>3</t>
        </is>
      </c>
      <c r="BD622" s="2" t="inlineStr">
        <is>
          <t/>
        </is>
      </c>
      <c r="BE622" t="inlineStr">
        <is>
          <t>a gépi tanulás keretében egy olyan, nem ellenőrzött
típusú tanulási folyamat, amelynek célja egy
adathalmaz csoportokba szedése úgy, hogy az egy csoporton belüli elemek
hasonlósága a lehető legnagyobb legyen, a csoportok közt viszont a legkisebb</t>
        </is>
      </c>
      <c r="BF622" s="2" t="inlineStr">
        <is>
          <t>clustering</t>
        </is>
      </c>
      <c r="BG622" s="2" t="inlineStr">
        <is>
          <t>3</t>
        </is>
      </c>
      <c r="BH622" s="2" t="inlineStr">
        <is>
          <t/>
        </is>
      </c>
      <c r="BI622" t="inlineStr">
        <is>
          <t>tecnica di apprendimento automatico non supervisionata in grado di rilevare similarità strutturali tra le osservazioni di un insieme di dati</t>
        </is>
      </c>
      <c r="BJ622" s="2" t="inlineStr">
        <is>
          <t>klasterizavimas</t>
        </is>
      </c>
      <c r="BK622" s="2" t="inlineStr">
        <is>
          <t>3</t>
        </is>
      </c>
      <c r="BL622" s="2" t="inlineStr">
        <is>
          <t/>
        </is>
      </c>
      <c r="BM622" t="inlineStr">
        <is>
          <t>su įvykiais, žmonėmis ar dalykais susijusio algoritmo grupavimas pagal jų tarpusavio sąsajas, kurios atsispindi apie juos surinktuose duomenyse</t>
        </is>
      </c>
      <c r="BN622" s="2" t="inlineStr">
        <is>
          <t>klasterizācija|
klasterēšana</t>
        </is>
      </c>
      <c r="BO622" s="2" t="inlineStr">
        <is>
          <t>3|
3</t>
        </is>
      </c>
      <c r="BP622" s="2" t="inlineStr">
        <is>
          <t xml:space="preserve">|
</t>
        </is>
      </c>
      <c r="BQ622" t="inlineStr">
        <is>
          <t>novēroto objektu
sadalīšana klasteros (grupās, apakškopās) pēc to līdzības pazīmēm</t>
        </is>
      </c>
      <c r="BR622" s="2" t="inlineStr">
        <is>
          <t>raggruppar</t>
        </is>
      </c>
      <c r="BS622" s="2" t="inlineStr">
        <is>
          <t>3</t>
        </is>
      </c>
      <c r="BT622" s="2" t="inlineStr">
        <is>
          <t/>
        </is>
      </c>
      <c r="BU622" t="inlineStr">
        <is>
          <t>il-ġbir flimkien fi gruppi permezz ta' algoritmu ta' avvenimenti, persuni jew affarijiet ibbażati fuq il-prossimità tagħhom ma' xulxin, kif rifless fid-data miġbura fuqhom</t>
        </is>
      </c>
      <c r="BV622" s="2" t="inlineStr">
        <is>
          <t>clusteren|
groeperen|
clustering</t>
        </is>
      </c>
      <c r="BW622" s="2" t="inlineStr">
        <is>
          <t>3|
3|
3</t>
        </is>
      </c>
      <c r="BX622" s="2" t="inlineStr">
        <is>
          <t xml:space="preserve">|
|
</t>
        </is>
      </c>
      <c r="BY622" t="inlineStr">
        <is>
          <t>verkennende 
data-analysetechniek die wordt gebruikt om intuïtie 
te krijgen voor de structuur van beschikbare data</t>
        </is>
      </c>
      <c r="BZ622" s="2" t="inlineStr">
        <is>
          <t>klasteryzacja|
analiza skupień|
analiza klasterowa</t>
        </is>
      </c>
      <c r="CA622" s="2" t="inlineStr">
        <is>
          <t>3|
3|
3</t>
        </is>
      </c>
      <c r="CB622" s="2" t="inlineStr">
        <is>
          <t xml:space="preserve">|
|
</t>
        </is>
      </c>
      <c r="CC622" t="inlineStr">
        <is>
          <t>narzędzie do eksploatacyjnej analizy danych, której celem jest ułożenie obiektów w grupy w taki sposób, aby stopień powiązania obiektów z obiektami należącymi do tej samej grupy był jak największy, a z obiektami z pozostałych grup jak najmniejszy</t>
        </is>
      </c>
      <c r="CD622" s="2" t="inlineStr">
        <is>
          <t>agrupamento</t>
        </is>
      </c>
      <c r="CE622" s="2" t="inlineStr">
        <is>
          <t>3</t>
        </is>
      </c>
      <c r="CF622" s="2" t="inlineStr">
        <is>
          <t/>
        </is>
      </c>
      <c r="CG622" t="inlineStr">
        <is>
          <t>Técnica computacional que consiste em separar objetos por grupos com base nas suas características, com o intuito de colocar num mesmo grupo objetos similares de acordo 
com um critério pré-determinado (normalmente, uma função de dissimilaridade).</t>
        </is>
      </c>
      <c r="CH622" s="2" t="inlineStr">
        <is>
          <t>clustering|
grupare|
clusterizare</t>
        </is>
      </c>
      <c r="CI622" s="2" t="inlineStr">
        <is>
          <t>3|
3|
3</t>
        </is>
      </c>
      <c r="CJ622" s="2" t="inlineStr">
        <is>
          <t xml:space="preserve">|
|
</t>
        </is>
      </c>
      <c r="CK622" t="inlineStr">
        <is>
          <t>grupare de către
un algoritm a unor evenimente, persoane sau lucruri pe baza proximității dintre
acestea, astfel cum indică datele colectate în privința lor</t>
        </is>
      </c>
      <c r="CL622" s="2" t="inlineStr">
        <is>
          <t>tvorba klastrov|
klastrovanie</t>
        </is>
      </c>
      <c r="CM622" s="2" t="inlineStr">
        <is>
          <t>3|
3</t>
        </is>
      </c>
      <c r="CN622" s="2" t="inlineStr">
        <is>
          <t xml:space="preserve">|
</t>
        </is>
      </c>
      <c r="CO622" t="inlineStr">
        <is>
          <t>algoritmom
riadené zhlukovanie udalostí, osôb alebo vecí na základe ich vzájomnej
blízkosti, ktorá vyplýva zo zhromaždených údajov o nich</t>
        </is>
      </c>
      <c r="CP622" s="2" t="inlineStr">
        <is>
          <t>grozdenje</t>
        </is>
      </c>
      <c r="CQ622" s="2" t="inlineStr">
        <is>
          <t>3</t>
        </is>
      </c>
      <c r="CR622" s="2" t="inlineStr">
        <is>
          <t/>
        </is>
      </c>
      <c r="CS622" t="inlineStr">
        <is>
          <t>tvorjenje
skupin in razvrščanje (podobnih objektov, elementov itd.) v tako oblikovane skupine</t>
        </is>
      </c>
      <c r="CT622" s="2" t="inlineStr">
        <is>
          <t>gruppering</t>
        </is>
      </c>
      <c r="CU622" s="2" t="inlineStr">
        <is>
          <t>3</t>
        </is>
      </c>
      <c r="CV622" s="2" t="inlineStr">
        <is>
          <t/>
        </is>
      </c>
      <c r="CW622" t="inlineStr">
        <is>
          <t/>
        </is>
      </c>
    </row>
    <row r="623">
      <c r="A623" s="1" t="str">
        <f>HYPERLINK("https://iate.europa.eu/entry/result/1695474/all", "1695474")</f>
        <v>1695474</v>
      </c>
      <c r="B623" t="inlineStr">
        <is>
          <t>EDUCATION AND COMMUNICATIONS</t>
        </is>
      </c>
      <c r="C623" t="inlineStr">
        <is>
          <t>EDUCATION AND COMMUNICATIONS|information and information processing|information processing|artificial intelligence</t>
        </is>
      </c>
      <c r="D623" t="inlineStr">
        <is>
          <t>yes</t>
        </is>
      </c>
      <c r="E623" t="inlineStr">
        <is>
          <t/>
        </is>
      </c>
      <c r="F623" s="2" t="inlineStr">
        <is>
          <t>проследимост</t>
        </is>
      </c>
      <c r="G623" s="2" t="inlineStr">
        <is>
          <t>3</t>
        </is>
      </c>
      <c r="H623" s="2" t="inlineStr">
        <is>
          <t/>
        </is>
      </c>
      <c r="I623" t="inlineStr">
        <is>
          <t>възможност да се проследяват данните и процесите на разработване и внедряване на системата, обикновено чрез документирането им</t>
        </is>
      </c>
      <c r="J623" s="2" t="inlineStr">
        <is>
          <t>sledovatenost</t>
        </is>
      </c>
      <c r="K623" s="2" t="inlineStr">
        <is>
          <t>3</t>
        </is>
      </c>
      <c r="L623" s="2" t="inlineStr">
        <is>
          <t/>
        </is>
      </c>
      <c r="M623" t="inlineStr">
        <is>
          <t>schopnost sledovat procesy sběru dat, vývoje a zavádění systému,
obvykle prostřednictvím zdokumentované zaznamenané identifikace</t>
        </is>
      </c>
      <c r="N623" s="2" t="inlineStr">
        <is>
          <t>sporbarhed</t>
        </is>
      </c>
      <c r="O623" s="2" t="inlineStr">
        <is>
          <t>3</t>
        </is>
      </c>
      <c r="P623" s="2" t="inlineStr">
        <is>
          <t/>
        </is>
      </c>
      <c r="Q623" t="inlineStr">
        <is>
          <t>mulighed for at kunne spore et &lt;a href="https://iate.europa.eu/entry/slideshow/1619770414562/3591198/da" target="_blank"&gt;kunstig intelligens-systems&lt;/a&gt; data-, udviklings- og udbredelsesprocesser, typisk ved hjælp af dokumenteret registreret identifikation</t>
        </is>
      </c>
      <c r="R623" s="2" t="inlineStr">
        <is>
          <t>Rückverfolgbarkeit</t>
        </is>
      </c>
      <c r="S623" s="2" t="inlineStr">
        <is>
          <t>3</t>
        </is>
      </c>
      <c r="T623" s="2" t="inlineStr">
        <is>
          <t/>
        </is>
      </c>
      <c r="U623" t="inlineStr">
        <is>
          <t/>
        </is>
      </c>
      <c r="V623" s="2" t="inlineStr">
        <is>
          <t>ιχνηλασιμότητα</t>
        </is>
      </c>
      <c r="W623" s="2" t="inlineStr">
        <is>
          <t>3</t>
        </is>
      </c>
      <c r="X623" s="2" t="inlineStr">
        <is>
          <t/>
        </is>
      </c>
      <c r="Y623" t="inlineStr">
        <is>
          <t>ικανότητα παρακολούθησης των διεργασιών
δεδομένων, ανάπτυξης και εγκατάστασης του συστήματος, κατά κανόνα μέσω καταγεγραμμένου
αναγνωριστικού</t>
        </is>
      </c>
      <c r="Z623" s="2" t="inlineStr">
        <is>
          <t>traceability</t>
        </is>
      </c>
      <c r="AA623" s="2" t="inlineStr">
        <is>
          <t>3</t>
        </is>
      </c>
      <c r="AB623" s="2" t="inlineStr">
        <is>
          <t/>
        </is>
      </c>
      <c r="AC623" t="inlineStr">
        <is>
          <t>capability to keep track of an
AI system’s data, development and deployment processes, typically by documenting
them</t>
        </is>
      </c>
      <c r="AD623" s="2" t="inlineStr">
        <is>
          <t>trazabilidad</t>
        </is>
      </c>
      <c r="AE623" s="2" t="inlineStr">
        <is>
          <t>3</t>
        </is>
      </c>
      <c r="AF623" s="2" t="inlineStr">
        <is>
          <t/>
        </is>
      </c>
      <c r="AG623" t="inlineStr">
        <is>
          <t>Cualidad de los sistemas de inteligencia artificial que permite hacer un seguimiento de los datos, del desarrollo y del proceso de implantación del sistema, generalmente a través de un proceso de identificación y registro documentados.</t>
        </is>
      </c>
      <c r="AH623" s="2" t="inlineStr">
        <is>
          <t>jälgitavus|
jälitatavus</t>
        </is>
      </c>
      <c r="AI623" s="2" t="inlineStr">
        <is>
          <t>3|
3</t>
        </is>
      </c>
      <c r="AJ623" s="2" t="inlineStr">
        <is>
          <t xml:space="preserve">|
</t>
        </is>
      </c>
      <c r="AK623" t="inlineStr">
        <is>
          <t>süsteemi
 andmete ning arendamis- ja kasutuselevõtuprotsesside jälgimise võimalus
 (tavaliselt dokumenteerimise teel)</t>
        </is>
      </c>
      <c r="AL623" s="2" t="inlineStr">
        <is>
          <t>jäljitettävyys</t>
        </is>
      </c>
      <c r="AM623" s="2" t="inlineStr">
        <is>
          <t>3</t>
        </is>
      </c>
      <c r="AN623" s="2" t="inlineStr">
        <is>
          <t/>
        </is>
      </c>
      <c r="AO623" t="inlineStr">
        <is>
          <t>tekoälyjärjestelmän datan ja sen kehittämis- ja 
käyttöönottoprosessien seurattavuus yleensä dokumentoidun ja kirjatun tunnistamisen avulla</t>
        </is>
      </c>
      <c r="AP623" s="2" t="inlineStr">
        <is>
          <t>traçabilité</t>
        </is>
      </c>
      <c r="AQ623" s="2" t="inlineStr">
        <is>
          <t>3</t>
        </is>
      </c>
      <c r="AR623" s="2" t="inlineStr">
        <is>
          <t/>
        </is>
      </c>
      <c r="AS623" t="inlineStr">
        <is>
          <t>possibilité d'identifier les ensembles de données, les processus (notamment de collecte et d'étiquetage de données) et les algorithmes ayant conduit un système d'IA à prendre une décision</t>
        </is>
      </c>
      <c r="AT623" s="2" t="inlineStr">
        <is>
          <t>inrianaitheacht</t>
        </is>
      </c>
      <c r="AU623" s="2" t="inlineStr">
        <is>
          <t>3</t>
        </is>
      </c>
      <c r="AV623" s="2" t="inlineStr">
        <is>
          <t/>
        </is>
      </c>
      <c r="AW623" t="inlineStr">
        <is>
          <t/>
        </is>
      </c>
      <c r="AX623" s="2" t="inlineStr">
        <is>
          <t>sljedivost</t>
        </is>
      </c>
      <c r="AY623" s="2" t="inlineStr">
        <is>
          <t>3</t>
        </is>
      </c>
      <c r="AZ623" s="2" t="inlineStr">
        <is>
          <t/>
        </is>
      </c>
      <c r="BA623" t="inlineStr">
        <is>
          <t>mogućnost praćenja podataka sustava umjetne inteligencije te procesa njegova
razvoja i uvođenja, obično putem evidentirane identifikacije</t>
        </is>
      </c>
      <c r="BB623" s="2" t="inlineStr">
        <is>
          <t>nyomonkövethetőség</t>
        </is>
      </c>
      <c r="BC623" s="2" t="inlineStr">
        <is>
          <t>3</t>
        </is>
      </c>
      <c r="BD623" s="2" t="inlineStr">
        <is>
          <t/>
        </is>
      </c>
      <c r="BE623" t="inlineStr">
        <is>
          <t>az &lt;a href="https://iate.europa.eu/entry/slideshow/1625492119994/3591198/hu" target="_blank"&gt;MI-rendszer&lt;/a&gt; adatainak, fejlesztési és elterjesztési
folyamatainak – jellemzően dokumentált rögzített azonosítás révén történő –
nyomon követésére való képesség</t>
        </is>
      </c>
      <c r="BF623" s="2" t="inlineStr">
        <is>
          <t>tracciabilità</t>
        </is>
      </c>
      <c r="BG623" s="2" t="inlineStr">
        <is>
          <t>3</t>
        </is>
      </c>
      <c r="BH623" s="2" t="inlineStr">
        <is>
          <t/>
        </is>
      </c>
      <c r="BI623" t="inlineStr">
        <is>
          <t>la capacità di tenere traccia dei dati del sistema, dei processi di sviluppo e di 
distribuzione, generalmente tramite l'identificazione registrata documentata</t>
        </is>
      </c>
      <c r="BJ623" s="2" t="inlineStr">
        <is>
          <t>atsekamumas</t>
        </is>
      </c>
      <c r="BK623" s="2" t="inlineStr">
        <is>
          <t>3</t>
        </is>
      </c>
      <c r="BL623" s="2" t="inlineStr">
        <is>
          <t/>
        </is>
      </c>
      <c r="BM623" t="inlineStr">
        <is>
          <t>gebėjimas sekti sistemos duomenis, kūrimo ir diegimo procesus, paprastai tam naudojant dokumentuotus įrašytus identifikavimo duomenis</t>
        </is>
      </c>
      <c r="BN623" s="2" t="inlineStr">
        <is>
          <t>trasējamība</t>
        </is>
      </c>
      <c r="BO623" s="2" t="inlineStr">
        <is>
          <t>3</t>
        </is>
      </c>
      <c r="BP623" s="2" t="inlineStr">
        <is>
          <t/>
        </is>
      </c>
      <c r="BQ623" t="inlineStr">
        <is>
          <t>spēja izsekot MI
sistēmas datiem, izstrādes un izmantošanas procesiem, ko parasti panāk ar to dokumentēšanu</t>
        </is>
      </c>
      <c r="BR623" s="2" t="inlineStr">
        <is>
          <t>traċċabilità</t>
        </is>
      </c>
      <c r="BS623" s="2" t="inlineStr">
        <is>
          <t>3</t>
        </is>
      </c>
      <c r="BT623" s="2" t="inlineStr">
        <is>
          <t/>
        </is>
      </c>
      <c r="BU623" t="inlineStr">
        <is>
          <t>kapaċità li jiġu traċċati l-proċessi tad-data, tal-iżvilupp u tal-iskjerament tas-sistema, tipikament permezz ta’ identifikazzjoni rreġistrata dokumentata</t>
        </is>
      </c>
      <c r="BV623" s="2" t="inlineStr">
        <is>
          <t>traceerbaarheid</t>
        </is>
      </c>
      <c r="BW623" s="2" t="inlineStr">
        <is>
          <t>3</t>
        </is>
      </c>
      <c r="BX623" s="2" t="inlineStr">
        <is>
          <t/>
        </is>
      </c>
      <c r="BY623" t="inlineStr">
        <is>
          <t>beginsel volgens hetwelk de gegevenssets en de processen waaruit beslissingen van een AI-systeem voortkomen zo goed mogelijk moeten worden gedocumenteerd, zodat zij traceerbaar zijn</t>
        </is>
      </c>
      <c r="BZ623" s="2" t="inlineStr">
        <is>
          <t>identyfikowalność</t>
        </is>
      </c>
      <c r="CA623" s="2" t="inlineStr">
        <is>
          <t>3</t>
        </is>
      </c>
      <c r="CB623" s="2" t="inlineStr">
        <is>
          <t/>
        </is>
      </c>
      <c r="CC623" t="inlineStr">
        <is>
          <t>odpowiednie dokumentowanie zbiorów danych i procesów, które stanowią podstawę decyzji podejmowanych przez system SI,
w tym procesy gromadzenia i etykietowania danych, a także stosowanych algorytmów</t>
        </is>
      </c>
      <c r="CD623" s="2" t="inlineStr">
        <is>
          <t>rastreabilidade</t>
        </is>
      </c>
      <c r="CE623" s="2" t="inlineStr">
        <is>
          <t>3</t>
        </is>
      </c>
      <c r="CF623" s="2" t="inlineStr">
        <is>
          <t/>
        </is>
      </c>
      <c r="CG623" t="inlineStr">
        <is>
          <t>Capacidade de acompanhar os dados do sistema e os 
processos de desenvolvimento e implantação do mesmo, normalmente por meio de uma identificação 
registada documentada.</t>
        </is>
      </c>
      <c r="CH623" s="2" t="inlineStr">
        <is>
          <t>trasabilitate</t>
        </is>
      </c>
      <c r="CI623" s="2" t="inlineStr">
        <is>
          <t>3</t>
        </is>
      </c>
      <c r="CJ623" s="2" t="inlineStr">
        <is>
          <t/>
        </is>
      </c>
      <c r="CK623" t="inlineStr">
        <is>
          <t>capacitate de a
ține evidența datelor și a proceselor de dezvoltare și de implementare ale
sistemului, în mod tipic prin intermediul identificării înregistrate și
documentate</t>
        </is>
      </c>
      <c r="CL623" s="2" t="inlineStr">
        <is>
          <t>vysledovateľnosť</t>
        </is>
      </c>
      <c r="CM623" s="2" t="inlineStr">
        <is>
          <t>3</t>
        </is>
      </c>
      <c r="CN623" s="2" t="inlineStr">
        <is>
          <t/>
        </is>
      </c>
      <c r="CO623" t="inlineStr">
        <is>
          <t>schopnosť
sledovať údaje systému umelej inteligencie, procesy vývoja a zavádzania, a to obvykle
prostredníctvom zdokumentovaných zaznamenaných podkladov</t>
        </is>
      </c>
      <c r="CP623" s="2" t="inlineStr">
        <is>
          <t>sledljivost</t>
        </is>
      </c>
      <c r="CQ623" s="2" t="inlineStr">
        <is>
          <t>3</t>
        </is>
      </c>
      <c r="CR623" s="2" t="inlineStr">
        <is>
          <t/>
        </is>
      </c>
      <c r="CS623" t="inlineStr">
        <is>
          <t>zmožnost
sledenja podatkom &lt;a href="https://iate.europa.eu/entry/result/3591198/sl" target="_blank"&gt;sistema AI&lt;/a&gt; ter njegovim postopkom razvoja in uvajanja, običajno na podlagi
dokumentirane evidentirane identifikacije</t>
        </is>
      </c>
      <c r="CT623" s="2" t="inlineStr">
        <is>
          <t>spårbarhet</t>
        </is>
      </c>
      <c r="CU623" s="2" t="inlineStr">
        <is>
          <t>3</t>
        </is>
      </c>
      <c r="CV623" s="2" t="inlineStr">
        <is>
          <t/>
        </is>
      </c>
      <c r="CW623" t="inlineStr">
        <is>
          <t/>
        </is>
      </c>
    </row>
    <row r="624">
      <c r="A624" s="1" t="str">
        <f>HYPERLINK("https://iate.europa.eu/entry/result/3591966/all", "3591966")</f>
        <v>3591966</v>
      </c>
      <c r="B624" t="inlineStr">
        <is>
          <t>SCIENCE</t>
        </is>
      </c>
      <c r="C624" t="inlineStr">
        <is>
          <t>SCIENCE|natural and applied sciences|applied sciences|information science</t>
        </is>
      </c>
      <c r="D624" t="inlineStr">
        <is>
          <t>yes</t>
        </is>
      </c>
      <c r="E624" t="inlineStr">
        <is>
          <t/>
        </is>
      </c>
      <c r="F624" s="2" t="inlineStr">
        <is>
          <t>алгоритмична оценка на въздействието</t>
        </is>
      </c>
      <c r="G624" s="2" t="inlineStr">
        <is>
          <t>3</t>
        </is>
      </c>
      <c r="H624" s="2" t="inlineStr">
        <is>
          <t/>
        </is>
      </c>
      <c r="I624" t="inlineStr">
        <is>
          <t>средство за оценка на рисковете, свързани с използването на &lt;a href="https://iate.europa.eu/entry/result/3591198/bg" target="_blank"&gt;системи с ИИ&lt;/a&gt;, с цел свеждане до минимум на отрицателното въздействие</t>
        </is>
      </c>
      <c r="J624" s="2" t="inlineStr">
        <is>
          <t>algoritmické posuzování dopadů</t>
        </is>
      </c>
      <c r="K624" s="2" t="inlineStr">
        <is>
          <t>3</t>
        </is>
      </c>
      <c r="L624" s="2" t="inlineStr">
        <is>
          <t/>
        </is>
      </c>
      <c r="M624" t="inlineStr">
        <is>
          <t/>
        </is>
      </c>
      <c r="N624" s="2" t="inlineStr">
        <is>
          <t>algoritmisk konsekvensanalyse|
algoritmebaseret konsekvensanalyse</t>
        </is>
      </c>
      <c r="O624" s="2" t="inlineStr">
        <is>
          <t>3|
3</t>
        </is>
      </c>
      <c r="P624" s="2" t="inlineStr">
        <is>
          <t xml:space="preserve">|
</t>
        </is>
      </c>
      <c r="Q624" t="inlineStr">
        <is>
          <t>værktøj, der skal hjælpe med at evaluere og mindske de risici, der er forbundet med anvendelse af et automatiseret beslutningssystem</t>
        </is>
      </c>
      <c r="R624" s="2" t="inlineStr">
        <is>
          <t>Algorithmen-Folgenabschätzung</t>
        </is>
      </c>
      <c r="S624" s="2" t="inlineStr">
        <is>
          <t>3</t>
        </is>
      </c>
      <c r="T624" s="2" t="inlineStr">
        <is>
          <t/>
        </is>
      </c>
      <c r="U624" t="inlineStr">
        <is>
          <t/>
        </is>
      </c>
      <c r="V624" s="2" t="inlineStr">
        <is>
          <t>αλγοριθμική εκτίμηση επιπτώσεων</t>
        </is>
      </c>
      <c r="W624" s="2" t="inlineStr">
        <is>
          <t>3</t>
        </is>
      </c>
      <c r="X624" s="2" t="inlineStr">
        <is>
          <t/>
        </is>
      </c>
      <c r="Y624" t="inlineStr">
        <is>
          <t/>
        </is>
      </c>
      <c r="Z624" s="2" t="inlineStr">
        <is>
          <t>algorithmic impact assessment|
AIA</t>
        </is>
      </c>
      <c r="AA624" s="2" t="inlineStr">
        <is>
          <t>3|
3</t>
        </is>
      </c>
      <c r="AB624" s="2" t="inlineStr">
        <is>
          <t xml:space="preserve">|
</t>
        </is>
      </c>
      <c r="AC624" t="inlineStr">
        <is>
          <t>tool
 designed to help evaluate and mitigate the risks associated with deploying an
 automated decision system</t>
        </is>
      </c>
      <c r="AD624" s="2" t="inlineStr">
        <is>
          <t>evaluación de impacto algorítmico</t>
        </is>
      </c>
      <c r="AE624" s="2" t="inlineStr">
        <is>
          <t>3</t>
        </is>
      </c>
      <c r="AF624" s="2" t="inlineStr">
        <is>
          <t/>
        </is>
      </c>
      <c r="AG624" t="inlineStr">
        <is>
          <t>Evaluación realizada a partir de instrumentos (en general, cuestionarios) concebidos para ayudar a determinar y mitigar los riesgos asociados a la implantación de sistemas de decisión automatizados.</t>
        </is>
      </c>
      <c r="AH624" s="2" t="inlineStr">
        <is>
          <t>algoritmiline mõjuhinnang</t>
        </is>
      </c>
      <c r="AI624" s="2" t="inlineStr">
        <is>
          <t>2</t>
        </is>
      </c>
      <c r="AJ624" s="2" t="inlineStr">
        <is>
          <t/>
        </is>
      </c>
      <c r="AK624" t="inlineStr">
        <is>
          <t>automaatotsuste süsteemi kasutuselevõtmisega seotud riskide hindamise ja maandamise vahend</t>
        </is>
      </c>
      <c r="AL624" s="2" t="inlineStr">
        <is>
          <t>algoritminen vaikutustenarviointi</t>
        </is>
      </c>
      <c r="AM624" s="2" t="inlineStr">
        <is>
          <t>3</t>
        </is>
      </c>
      <c r="AN624" s="2" t="inlineStr">
        <is>
          <t/>
        </is>
      </c>
      <c r="AO624" t="inlineStr">
        <is>
          <t>väline, jolla arvioidaan ja lievennetään automaattisen päätöksentekojärjestelmän käyttöönottoon liittyviä riskejä</t>
        </is>
      </c>
      <c r="AP624" s="2" t="inlineStr">
        <is>
          <t>AIA|
analyse d'impact algorithmique|
évaluation de l'incidence algorithmique|
EIA</t>
        </is>
      </c>
      <c r="AQ624" s="2" t="inlineStr">
        <is>
          <t>2|
3|
2|
2</t>
        </is>
      </c>
      <c r="AR624" s="2" t="inlineStr">
        <is>
          <t xml:space="preserve">|
|
|
</t>
        </is>
      </c>
      <c r="AS624" t="inlineStr">
        <is>
          <t>questionnaire conçu pour aider à évaluer et à atténuer les risques associés au déploiement d'un système automatisé de prise de décisions</t>
        </is>
      </c>
      <c r="AT624" s="2" t="inlineStr">
        <is>
          <t>measúnú tionchair algartamaigh</t>
        </is>
      </c>
      <c r="AU624" s="2" t="inlineStr">
        <is>
          <t>3</t>
        </is>
      </c>
      <c r="AV624" s="2" t="inlineStr">
        <is>
          <t/>
        </is>
      </c>
      <c r="AW624" t="inlineStr">
        <is>
          <t/>
        </is>
      </c>
      <c r="AX624" s="2" t="inlineStr">
        <is>
          <t>algoritamska procjena učinka</t>
        </is>
      </c>
      <c r="AY624" s="2" t="inlineStr">
        <is>
          <t>3</t>
        </is>
      </c>
      <c r="AZ624" s="2" t="inlineStr">
        <is>
          <t/>
        </is>
      </c>
      <c r="BA624" t="inlineStr">
        <is>
          <t>alat dizajniran za doprinos u procjeni i ublažavanju rizika povezanih s uvođenjem automatiziranog sustava odlučivanja</t>
        </is>
      </c>
      <c r="BB624" t="inlineStr">
        <is>
          <t/>
        </is>
      </c>
      <c r="BC624" t="inlineStr">
        <is>
          <t/>
        </is>
      </c>
      <c r="BD624" t="inlineStr">
        <is>
          <t/>
        </is>
      </c>
      <c r="BE624" t="inlineStr">
        <is>
          <t/>
        </is>
      </c>
      <c r="BF624" s="2" t="inlineStr">
        <is>
          <t>valutazione d'impatto algoritmica</t>
        </is>
      </c>
      <c r="BG624" s="2" t="inlineStr">
        <is>
          <t>3</t>
        </is>
      </c>
      <c r="BH624" s="2" t="inlineStr">
        <is>
          <t/>
        </is>
      </c>
      <c r="BI624" t="inlineStr">
        <is>
          <t>strumento concepito per aiutare a valutare ed eventualmente mitigare i rischi associati all'impiego di un sistema di decisione automatico</t>
        </is>
      </c>
      <c r="BJ624" s="2" t="inlineStr">
        <is>
          <t>algoritmo poveikio vertinimas</t>
        </is>
      </c>
      <c r="BK624" s="2" t="inlineStr">
        <is>
          <t>3</t>
        </is>
      </c>
      <c r="BL624" s="2" t="inlineStr">
        <is>
          <t/>
        </is>
      </c>
      <c r="BM624" t="inlineStr">
        <is>
          <t>priemonė, kurios paskirtis - įvertinti ir kuo labiau sumažinti riziką, susijusią su automatizuotos sprendimų priėmimo sistemos diegimu</t>
        </is>
      </c>
      <c r="BN624" s="2" t="inlineStr">
        <is>
          <t>algoritmiskās ietekmes novērtējums</t>
        </is>
      </c>
      <c r="BO624" s="2" t="inlineStr">
        <is>
          <t>3</t>
        </is>
      </c>
      <c r="BP624" s="2" t="inlineStr">
        <is>
          <t/>
        </is>
      </c>
      <c r="BQ624" t="inlineStr">
        <is>
          <t>rīks, kas paredzēts, lai palīdzētu novērtēt un mazināt risku, ko rada automātiskas lēmumu pieņemšanas sistēmas</t>
        </is>
      </c>
      <c r="BR624" s="2" t="inlineStr">
        <is>
          <t>valutazzjoni tal-impatt algoritmiku</t>
        </is>
      </c>
      <c r="BS624" s="2" t="inlineStr">
        <is>
          <t>3</t>
        </is>
      </c>
      <c r="BT624" s="2" t="inlineStr">
        <is>
          <t/>
        </is>
      </c>
      <c r="BU624" t="inlineStr">
        <is>
          <t>għodda mfassla biex tgħin biex tevalwa u ttaffi r-riskji marbuta mal-użu ta' sistema ta' deċiżjoni awtomatizzata</t>
        </is>
      </c>
      <c r="BV624" s="2" t="inlineStr">
        <is>
          <t>algoritmische effectbeoordeling</t>
        </is>
      </c>
      <c r="BW624" s="2" t="inlineStr">
        <is>
          <t>3</t>
        </is>
      </c>
      <c r="BX624" s="2" t="inlineStr">
        <is>
          <t/>
        </is>
      </c>
      <c r="BY624" t="inlineStr">
        <is>
          <t>instrument om de risico's van de invoering van een geautomatiseerd besluitvormingssysteem te evalueren en te beperken</t>
        </is>
      </c>
      <c r="BZ624" s="2" t="inlineStr">
        <is>
          <t>algorytmiczna ocena skutków</t>
        </is>
      </c>
      <c r="CA624" s="2" t="inlineStr">
        <is>
          <t>3</t>
        </is>
      </c>
      <c r="CB624" s="2" t="inlineStr">
        <is>
          <t/>
        </is>
      </c>
      <c r="CC624" t="inlineStr">
        <is>
          <t>narzędzie opracowane do pomocy w ocenie i łagodzeniu ryzyka związanego ze stosowaniem zautomatyzowanego systemu podejmowania decyzji</t>
        </is>
      </c>
      <c r="CD624" s="2" t="inlineStr">
        <is>
          <t>avaliação do impacto algorítmico</t>
        </is>
      </c>
      <c r="CE624" s="2" t="inlineStr">
        <is>
          <t>3</t>
        </is>
      </c>
      <c r="CF624" s="2" t="inlineStr">
        <is>
          <t/>
        </is>
      </c>
      <c r="CG624" t="inlineStr">
        <is>
          <t>Ferramenta concebida para avaliação e redução dos riscos associados à implantação de um sistema automatizado de tomada de decisões.</t>
        </is>
      </c>
      <c r="CH624" t="inlineStr">
        <is>
          <t/>
        </is>
      </c>
      <c r="CI624" t="inlineStr">
        <is>
          <t/>
        </is>
      </c>
      <c r="CJ624" t="inlineStr">
        <is>
          <t/>
        </is>
      </c>
      <c r="CK624" t="inlineStr">
        <is>
          <t/>
        </is>
      </c>
      <c r="CL624" t="inlineStr">
        <is>
          <t/>
        </is>
      </c>
      <c r="CM624" t="inlineStr">
        <is>
          <t/>
        </is>
      </c>
      <c r="CN624" t="inlineStr">
        <is>
          <t/>
        </is>
      </c>
      <c r="CO624" t="inlineStr">
        <is>
          <t/>
        </is>
      </c>
      <c r="CP624" s="2" t="inlineStr">
        <is>
          <t>ocena algoritemskega učinka</t>
        </is>
      </c>
      <c r="CQ624" s="2" t="inlineStr">
        <is>
          <t>2</t>
        </is>
      </c>
      <c r="CR624" s="2" t="inlineStr">
        <is>
          <t>proposed</t>
        </is>
      </c>
      <c r="CS624" t="inlineStr">
        <is>
          <t/>
        </is>
      </c>
      <c r="CT624" s="2" t="inlineStr">
        <is>
          <t>algoritmisk konsekvensbedömning</t>
        </is>
      </c>
      <c r="CU624" s="2" t="inlineStr">
        <is>
          <t>3</t>
        </is>
      </c>
      <c r="CV624" s="2" t="inlineStr">
        <is>
          <t/>
        </is>
      </c>
      <c r="CW624" t="inlineStr">
        <is>
          <t>verktyg som ska bidra till utvärdering och begränsning av de risker som är kopplade till användningen av ett automatiserat beslutssystem</t>
        </is>
      </c>
    </row>
    <row r="625">
      <c r="A625" s="1" t="str">
        <f>HYPERLINK("https://iate.europa.eu/entry/result/3591660/all", "3591660")</f>
        <v>3591660</v>
      </c>
      <c r="B625" t="inlineStr">
        <is>
          <t>EDUCATION AND COMMUNICATIONS</t>
        </is>
      </c>
      <c r="C625" t="inlineStr">
        <is>
          <t>EDUCATION AND COMMUNICATIONS|information technology and data processing</t>
        </is>
      </c>
      <c r="D625" t="inlineStr">
        <is>
          <t>yes</t>
        </is>
      </c>
      <c r="E625" t="inlineStr">
        <is>
          <t/>
        </is>
      </c>
      <c r="F625" s="2" t="inlineStr">
        <is>
          <t>тестова кибератака с цел подобряване на сигурността</t>
        </is>
      </c>
      <c r="G625" s="2" t="inlineStr">
        <is>
          <t>3</t>
        </is>
      </c>
      <c r="H625" s="2" t="inlineStr">
        <is>
          <t/>
        </is>
      </c>
      <c r="I625" t="inlineStr">
        <is>
          <t>практика, при която екип за тестова кибератака с цел подобряване на сигурността („&lt;a href="https://iate.europa.eu/entry/result/3565973/bg" target="_blank"&gt;червен екип&lt;/a&gt;“) или независима група предизвиква дадена организация да подобри своята ефективност, като поема ролята или гледна точка на противник, по-специално с цел идентифициране и справяне с потенциалните уязвимости в сигурността</t>
        </is>
      </c>
      <c r="J625" s="2" t="inlineStr">
        <is>
          <t>nasazení červeného týmu</t>
        </is>
      </c>
      <c r="K625" s="2" t="inlineStr">
        <is>
          <t>2</t>
        </is>
      </c>
      <c r="L625" s="2" t="inlineStr">
        <is>
          <t/>
        </is>
      </c>
      <c r="M625" t="inlineStr">
        <is>
          <t>postup, při němž se důvěryhodné a rozličné tzv. &lt;a href="https://iate.europa.eu/entry/result/3565973/cs" target="_blank"&gt;červené týmy&lt;/a&gt; pokoušejí
„prolomit“ do systému IT a nalézt jeho slabá místa</t>
        </is>
      </c>
      <c r="N625" s="2" t="inlineStr">
        <is>
          <t>red teaming</t>
        </is>
      </c>
      <c r="O625" s="2" t="inlineStr">
        <is>
          <t>3</t>
        </is>
      </c>
      <c r="P625" s="2" t="inlineStr">
        <is>
          <t/>
        </is>
      </c>
      <c r="Q625" t="inlineStr">
        <is>
          <t>praksis, hvorved betroede og forskelligartede "&lt;a href="https://iate.europa.eu/entry/result/3565973/da" target="_blank"&gt;røde teams&lt;/a&gt;" bevidst forsøger at "knække" et IT-system for at finde sårbarheder</t>
        </is>
      </c>
      <c r="R625" s="2" t="inlineStr">
        <is>
          <t>Red Teaming</t>
        </is>
      </c>
      <c r="S625" s="2" t="inlineStr">
        <is>
          <t>3</t>
        </is>
      </c>
      <c r="T625" s="2" t="inlineStr">
        <is>
          <t/>
        </is>
      </c>
      <c r="U625" t="inlineStr">
        <is>
          <t>Angriffssimulation, bei der ein unabhängiges („rotes“) Team die Rolle oder Sichtweise eines Feindes übernimmt, insbesondere um Sicherheitslücken bei einer Organisation zu ermitteln</t>
        </is>
      </c>
      <c r="V625" s="2" t="inlineStr">
        <is>
          <t>red teaming</t>
        </is>
      </c>
      <c r="W625" s="2" t="inlineStr">
        <is>
          <t>3</t>
        </is>
      </c>
      <c r="X625" s="2" t="inlineStr">
        <is>
          <t/>
        </is>
      </c>
      <c r="Y625" t="inlineStr">
        <is>
          <t>πρακτική που χρησιμοποιείται για τον εντοπισμό και την αντιμετώπιση πιθανών ευπαθειών ασφάλειας συστήματος στο πλαίσιο της οποίας μια ανεξάρτητη ομάδα (red team) «προκαλεί»
έναν οργανισμό να βελτιώσει την αποτελεσματικότητά του αναλαμβάνοντας τον ρόλο ή την οπτική γωνία
μιας αντίπαλης πλευράς</t>
        </is>
      </c>
      <c r="Z625" s="2" t="inlineStr">
        <is>
          <t>red teaming</t>
        </is>
      </c>
      <c r="AA625" s="2" t="inlineStr">
        <is>
          <t>3</t>
        </is>
      </c>
      <c r="AB625" s="2" t="inlineStr">
        <is>
          <t/>
        </is>
      </c>
      <c r="AC625" t="inlineStr">
        <is>
          <t>practice
whereby trusted and
diverse &lt;em&gt;“red teams”&lt;/em&gt; &lt;a href="/entry/result/3565973/all" id="ENTRY_TO_ENTRY_CONVERTER" target="_blank"&gt;IATE:3565973&lt;/a&gt; deliberately attempt to “break” an IT system to find vulnerabilities</t>
        </is>
      </c>
      <c r="AD625" s="2" t="inlineStr">
        <is>
          <t>utilización de «equipos rojos»</t>
        </is>
      </c>
      <c r="AE625" s="2" t="inlineStr">
        <is>
          <t>3</t>
        </is>
      </c>
      <c r="AF625" s="2" t="inlineStr">
        <is>
          <t/>
        </is>
      </c>
      <c r="AG625" t="inlineStr">
        <is>
          <t>Procedimiento consistente en que un «&lt;a href="https://iate.europa.eu/entry/result/3565973/es" target="_blank"&gt;equipo rojo&lt;/a&gt;», organizado o contratado por la empresa u organización de que se trate, intente piratear un sistema informático a fin de detectar y resolver fallos potenciales de ciberseguridad.</t>
        </is>
      </c>
      <c r="AH625" s="2" t="inlineStr">
        <is>
          <t>punaste tiimide kasutamine</t>
        </is>
      </c>
      <c r="AI625" s="2" t="inlineStr">
        <is>
          <t>3</t>
        </is>
      </c>
      <c r="AJ625" s="2" t="inlineStr">
        <is>
          <t/>
        </is>
      </c>
      <c r="AK625" t="inlineStr">
        <is>
          <t>praktika, mille kohaselt &lt;a href="https://iate.europa.eu/entry/result/3565973/et" target="_blank"&gt;&lt;i&gt;punane tiim&lt;/i&gt;&lt;/a&gt; ehk sõltumatu rühm paneb organisatsiooni selle tõhususe parandamiseks proovile, võttes vastase rolli või seisukoha</t>
        </is>
      </c>
      <c r="AL625" s="2" t="inlineStr">
        <is>
          <t>"red teaming"</t>
        </is>
      </c>
      <c r="AM625" s="2" t="inlineStr">
        <is>
          <t>3</t>
        </is>
      </c>
      <c r="AN625" s="2" t="inlineStr">
        <is>
          <t/>
        </is>
      </c>
      <c r="AO625" t="inlineStr">
        <is>
          <t>käytäntö, jossa niin kutsuttu maaliosasto (”red team”) tai riippumaton ryhmä haastaa 
organisaation tehostamaan toimintaansa ottamalla vastustajan roolin tai vastakkaisen näkökannan; käytännön tarkoituksena on erityisesti turvallisuuteen liittyvien haavoittuvuuksien tunnistaminen ja korjaaminen</t>
        </is>
      </c>
      <c r="AP625" s="2" t="inlineStr">
        <is>
          <t>méthode de l'équipe rouge</t>
        </is>
      </c>
      <c r="AQ625" s="2" t="inlineStr">
        <is>
          <t>3</t>
        </is>
      </c>
      <c r="AR625" s="2" t="inlineStr">
        <is>
          <t/>
        </is>
      </c>
      <c r="AS625" t="inlineStr">
        <is>
          <t>pratique par laquelle une "&lt;a href="https://iate.europa.eu/entry/result/3565973/fr" target="_blank"&gt;équipe rouge&lt;/a&gt;" tente délibérément de pirater un système informatique afin d'identifier et de résoudre des failles
potentielles en matière de sécurité</t>
        </is>
      </c>
      <c r="AT625" t="inlineStr">
        <is>
          <t/>
        </is>
      </c>
      <c r="AU625" t="inlineStr">
        <is>
          <t/>
        </is>
      </c>
      <c r="AV625" t="inlineStr">
        <is>
          <t/>
        </is>
      </c>
      <c r="AW625" t="inlineStr">
        <is>
          <t/>
        </is>
      </c>
      <c r="AX625" s="2" t="inlineStr">
        <is>
          <t>penetracijsko testiranje</t>
        </is>
      </c>
      <c r="AY625" s="2" t="inlineStr">
        <is>
          <t>3</t>
        </is>
      </c>
      <c r="AZ625" s="2" t="inlineStr">
        <is>
          <t/>
        </is>
      </c>
      <c r="BA625" t="inlineStr">
        <is>
          <t>praksa u kojoj pouzdani i raznoliki „crveni timovi” &lt;a href="/entry/result/3565973/hr" id="ENTRY_TO_ENTRY_CONVERTER" target="_blank"&gt;IATE:3565973/HR&lt;/a&gt; namjerno pokušavaju
„upasti” u IT sustav kako bi pronašli njegove slabosti</t>
        </is>
      </c>
      <c r="BB625" s="2" t="inlineStr">
        <is>
          <t>red teaming vizsgálat</t>
        </is>
      </c>
      <c r="BC625" s="2" t="inlineStr">
        <is>
          <t>3</t>
        </is>
      </c>
      <c r="BD625" s="2" t="inlineStr">
        <is>
          <t/>
        </is>
      </c>
      <c r="BE625" t="inlineStr">
        <is>
          <t>&lt;a href="https://iate.europa.eu/entry/result/3565973/hu" target="_blank"&gt;vörös csapatok&lt;/a&gt; által egy adott szervezet felkérésére végzett
célirányos vizsgálat, melynek keretében ellenséges szerepbe helyezkedve igyekeznek
feltárni, hogy valós támadók a kisebb sérülékenységek együttes kiaknázásával
hogyan tudnának elérni a kijelölt végső célhoz</t>
        </is>
      </c>
      <c r="BF625" s="2" t="inlineStr">
        <is>
          <t>red teaming</t>
        </is>
      </c>
      <c r="BG625" s="2" t="inlineStr">
        <is>
          <t>3</t>
        </is>
      </c>
      <c r="BH625" s="2" t="inlineStr">
        <is>
          <t/>
        </is>
      </c>
      <c r="BI625" t="inlineStr">
        <is>
          <t>pratica in cui un&lt;a href="https://iate.europa.eu/entry/result/3565973/it" target="_blank"&gt; red team&lt;/a&gt; o un gruppo indipendente sfida un'organizzazione a migliorare la propria efficacia 
assumendo il ruolo o punto di vista di avversario, che viene impiegata soprattutto nell'ambito della 
sicurezza per contribuire a individuare e risolvere le potenziali vulnerabilità</t>
        </is>
      </c>
      <c r="BJ625" s="2" t="inlineStr">
        <is>
          <t>etiškas įsilaužimas</t>
        </is>
      </c>
      <c r="BK625" s="2" t="inlineStr">
        <is>
          <t>3</t>
        </is>
      </c>
      <c r="BL625" s="2" t="inlineStr">
        <is>
          <t/>
        </is>
      </c>
      <c r="BM625" t="inlineStr">
        <is>
          <t>praktika, kai etiško įsilaužimo grupė arba nepriklausoma grupė imituoja priešiškus veiksmus arba požiūrį ir nukreipia juos prieš organizaciją, kad ji galėtų patobulinti savo efektyvumą</t>
        </is>
      </c>
      <c r="BN625" s="2" t="inlineStr">
        <is>
          <t>sarkanās komandas izmantošana</t>
        </is>
      </c>
      <c r="BO625" s="2" t="inlineStr">
        <is>
          <t>3</t>
        </is>
      </c>
      <c r="BP625" s="2" t="inlineStr">
        <is>
          <t/>
        </is>
      </c>
      <c r="BQ625" t="inlineStr">
        <is>
          <t>prakse izmantot &lt;a href="https://iate.europa.eu/entry/slideshow/1629364844227/3565973/en-lv" target="_blank"&gt;"sarkano komandu"&lt;/a&gt; jeb neatkarīgu grupu, kas, uzņemoties
pretinieka lomu vai uzskatus, panāk, lai organizācija uzlabo tās efektivitāti</t>
        </is>
      </c>
      <c r="BR625" s="2" t="inlineStr">
        <is>
          <t>użu ta' tim aħmar|
red teaming</t>
        </is>
      </c>
      <c r="BS625" s="2" t="inlineStr">
        <is>
          <t>3|
3</t>
        </is>
      </c>
      <c r="BT625" s="2" t="inlineStr">
        <is>
          <t xml:space="preserve">|
</t>
        </is>
      </c>
      <c r="BU625" t="inlineStr">
        <is>
          <t>ittestjar għal sitwazzjonijiet avversi mi&lt;a href="https://iate.europa.eu/entry/result/3565973/all" target="_blank"&gt;t-tim l-aħmar&lt;/a&gt; fdat li jipprova “jegħleb” is-sistema apposta 
biex isib dgħufijiet</t>
        </is>
      </c>
      <c r="BV625" s="2" t="inlineStr">
        <is>
          <t>red teaming</t>
        </is>
      </c>
      <c r="BW625" s="2" t="inlineStr">
        <is>
          <t>2</t>
        </is>
      </c>
      <c r="BX625" s="2" t="inlineStr">
        <is>
          <t/>
        </is>
      </c>
      <c r="BY625" t="inlineStr">
        <is>
          <t>praktijk waarbij onafhankelijke 'goede' professionele hackers een IT-systeem testen op potentiële kwetsbaarheden</t>
        </is>
      </c>
      <c r="BZ625" s="2" t="inlineStr">
        <is>
          <t>operacja &lt;i&gt;red teaming&lt;/i&gt;|
&lt;i&gt;red teaming&lt;/i&gt;</t>
        </is>
      </c>
      <c r="CA625" s="2" t="inlineStr">
        <is>
          <t>3|
3</t>
        </is>
      </c>
      <c r="CB625" s="2" t="inlineStr">
        <is>
          <t xml:space="preserve">|
</t>
        </is>
      </c>
      <c r="CC625" t="inlineStr">
        <is>
          <t>kontrolowany atak hakerski polegający na tym, że różne zaufane "&lt;a href="https://iate.europa.eu/entry/result/3565973/pl" target="_blank"&gt;zespoły czerwone&lt;/a&gt;" (&lt;i&gt;red teams&lt;/i&gt;) usiłują złamać określony system informatyczny, by w ten sposób zidentyfikować jego słabe strony</t>
        </is>
      </c>
      <c r="CD625" s="2" t="inlineStr">
        <is>
          <t>simulação de ataques|
&lt;i&gt;red teaming&lt;/i&gt;</t>
        </is>
      </c>
      <c r="CE625" s="2" t="inlineStr">
        <is>
          <t>3|
3</t>
        </is>
      </c>
      <c r="CF625" s="2" t="inlineStr">
        <is>
          <t xml:space="preserve">|
</t>
        </is>
      </c>
      <c r="CG625" t="inlineStr">
        <is>
          <t>Prática em que uma "&lt;a href="https://iate.europa.eu/entry/result/3565973/pt" target="_blank"&gt;equipa vermelha&lt;/a&gt;" ou grupo independente desafia uma 
organização a melhorar a sua eficácia, assumindo um papel ou ponto de vista antagónico. É sobretudo utilizada 
para ajudar a identificar e solucionar eventuais vulnerabilidades de segurança.</t>
        </is>
      </c>
      <c r="CH625" t="inlineStr">
        <is>
          <t/>
        </is>
      </c>
      <c r="CI625" t="inlineStr">
        <is>
          <t/>
        </is>
      </c>
      <c r="CJ625" t="inlineStr">
        <is>
          <t/>
        </is>
      </c>
      <c r="CK625" t="inlineStr">
        <is>
          <t/>
        </is>
      </c>
      <c r="CL625" t="inlineStr">
        <is>
          <t/>
        </is>
      </c>
      <c r="CM625" t="inlineStr">
        <is>
          <t/>
        </is>
      </c>
      <c r="CN625" t="inlineStr">
        <is>
          <t/>
        </is>
      </c>
      <c r="CO625" t="inlineStr">
        <is>
          <t/>
        </is>
      </c>
      <c r="CP625" s="2" t="inlineStr">
        <is>
          <t>etični heking|
red teaming</t>
        </is>
      </c>
      <c r="CQ625" s="2" t="inlineStr">
        <is>
          <t>3|
3</t>
        </is>
      </c>
      <c r="CR625" s="2" t="inlineStr">
        <is>
          <t xml:space="preserve">|
</t>
        </is>
      </c>
      <c r="CS625" t="inlineStr">
        <is>
          <t>praksa,
pri kateri neodvisna skupina, imenovana „skupina za etični heking“ (ang. red
team), prevzame sovražno vlogo ali stališče in s tem organizacijo izzove, naj
izboljša svojo učinkovitost; uporablja se predvsem za pomoč pri opredelitvi in
reševanju morebitnih varnostnih ranljivosti</t>
        </is>
      </c>
      <c r="CT625" s="2" t="inlineStr">
        <is>
          <t>red teaming</t>
        </is>
      </c>
      <c r="CU625" s="2" t="inlineStr">
        <is>
          <t>3</t>
        </is>
      </c>
      <c r="CV625" s="2" t="inlineStr">
        <is>
          <t/>
        </is>
      </c>
      <c r="CW625" t="inlineStr">
        <is>
          <t>test av it-säkerhet där en grupp, &lt;i&gt;the red team&lt;/i&gt;, agerar angripare och letar efter sår­­bar­­heter i it‑systemet</t>
        </is>
      </c>
    </row>
    <row r="626">
      <c r="A626" s="1" t="str">
        <f>HYPERLINK("https://iate.europa.eu/entry/result/907001/all", "907001")</f>
        <v>907001</v>
      </c>
      <c r="B626" t="inlineStr">
        <is>
          <t>EDUCATION AND COMMUNICATIONS</t>
        </is>
      </c>
      <c r="C626" t="inlineStr">
        <is>
          <t>EDUCATION AND COMMUNICATIONS|information technology and data processing</t>
        </is>
      </c>
      <c r="D626" t="inlineStr">
        <is>
          <t>yes</t>
        </is>
      </c>
      <c r="E626" t="inlineStr">
        <is>
          <t/>
        </is>
      </c>
      <c r="F626" s="2" t="inlineStr">
        <is>
          <t>човешки надзор</t>
        </is>
      </c>
      <c r="G626" s="2" t="inlineStr">
        <is>
          <t>3</t>
        </is>
      </c>
      <c r="H626" s="2" t="inlineStr">
        <is>
          <t/>
        </is>
      </c>
      <c r="I626" t="inlineStr">
        <is>
          <t>участие, наблюдение или контрол от страна на човека в процесите на дадена &lt;a href="https://iate.europa.eu/entry/result/3591198/bg" target="_blank"&gt;система с ИИ&lt;/a&gt; с цел да се гарантира, че тази система не накърнява автономността на хората и не причинява други неблагоприятни последици</t>
        </is>
      </c>
      <c r="J626" s="2" t="inlineStr">
        <is>
          <t>lidský dohled</t>
        </is>
      </c>
      <c r="K626" s="2" t="inlineStr">
        <is>
          <t>3</t>
        </is>
      </c>
      <c r="L626" s="2" t="inlineStr">
        <is>
          <t/>
        </is>
      </c>
      <c r="M626" t="inlineStr">
        <is>
          <t>dohled, který pomáhá zajistit, aby systém UI nepodlamoval lidskou autonomii nebo
nepůsobil jiné negativní účinky</t>
        </is>
      </c>
      <c r="N626" s="2" t="inlineStr">
        <is>
          <t>menneskelig kontrol</t>
        </is>
      </c>
      <c r="O626" s="2" t="inlineStr">
        <is>
          <t>3</t>
        </is>
      </c>
      <c r="P626" s="2" t="inlineStr">
        <is>
          <t/>
        </is>
      </c>
      <c r="Q626" t="inlineStr">
        <is>
          <t>sikring af, at mennesker bevarer den overordnede kontrol over AI-processer ved hjælp af forskellige styringsmekanismer</t>
        </is>
      </c>
      <c r="R626" s="2" t="inlineStr">
        <is>
          <t>menschliche Aufsicht</t>
        </is>
      </c>
      <c r="S626" s="2" t="inlineStr">
        <is>
          <t>3</t>
        </is>
      </c>
      <c r="T626" s="2" t="inlineStr">
        <is>
          <t/>
        </is>
      </c>
      <c r="U626" t="inlineStr">
        <is>
          <t/>
        </is>
      </c>
      <c r="V626" s="2" t="inlineStr">
        <is>
          <t>ανθρώπινη εποπτεία</t>
        </is>
      </c>
      <c r="W626" s="2" t="inlineStr">
        <is>
          <t>3</t>
        </is>
      </c>
      <c r="X626" s="2" t="inlineStr">
        <is>
          <t/>
        </is>
      </c>
      <c r="Y626" t="inlineStr">
        <is>
          <t>διασφάλιση ότι ένα σύστημα ΤΝ δεν
υπονομεύει την ανθρώπινη αυτονομία μέσω μηχανισμών διακυβέρνησης, όπως η προσέγγιση στην οποία ο άνθρωπος είναι
εκείνος που παρεμβαίνει (human-in-the-loop - HITL), εκείνος που εποπτεύει (human-on-the-loop - HOTL) ή
εκείνος που ελέγχει (human-in-command -HIC)</t>
        </is>
      </c>
      <c r="Z626" s="2" t="inlineStr">
        <is>
          <t>human oversight</t>
        </is>
      </c>
      <c r="AA626" s="2" t="inlineStr">
        <is>
          <t>3</t>
        </is>
      </c>
      <c r="AB626" s="2" t="inlineStr">
        <is>
          <t/>
        </is>
      </c>
      <c r="AC626" t="inlineStr">
        <is>
          <t>ensuring that human beings remain in overall control of AI processes by using mechanisms such as&lt;i&gt; human-in-the-loop (HITL), human-on-the-loop (HOTL), &lt;/i&gt;or&lt;i&gt; human-in-command (HIC)&lt;/i&gt; approaches</t>
        </is>
      </c>
      <c r="AD626" s="2" t="inlineStr">
        <is>
          <t>supervisión humana</t>
        </is>
      </c>
      <c r="AE626" s="2" t="inlineStr">
        <is>
          <t>2</t>
        </is>
      </c>
      <c r="AF626" s="2" t="inlineStr">
        <is>
          <t/>
        </is>
      </c>
      <c r="AG626" t="inlineStr">
        <is>
          <t>Conjunto de medidas destinadas a garantizar que un
sistema de IA no merme la autonomía de las personas ni provoque otros efectos
adversos. La supervisión se puede llevar a cabo a través de mecanismos de
gobernanza, tales como la participación humana (&lt;i&gt;human-in-the-loop)&lt;/i&gt;, el control
humano (&lt;i&gt;human-on-the-loop&lt;/i&gt;), o el mando humano (&lt;i&gt;human-in-command&lt;/i&gt;).</t>
        </is>
      </c>
      <c r="AH626" s="2" t="inlineStr">
        <is>
          <t>inimjärelevalve</t>
        </is>
      </c>
      <c r="AI626" s="2" t="inlineStr">
        <is>
          <t>3</t>
        </is>
      </c>
      <c r="AJ626" s="2" t="inlineStr">
        <is>
          <t/>
        </is>
      </c>
      <c r="AK626" t="inlineStr">
        <is>
          <t>selle tagamine, et tehisintellektisüsteem ei kahjusta inimeste sõltumatust ega
põhjusta muid kahjulikke mõjusid</t>
        </is>
      </c>
      <c r="AL626" s="2" t="inlineStr">
        <is>
          <t>ihmisen suorittama valvonta</t>
        </is>
      </c>
      <c r="AM626" s="2" t="inlineStr">
        <is>
          <t>3</t>
        </is>
      </c>
      <c r="AN626" s="2" t="inlineStr">
        <is>
          <t/>
        </is>
      </c>
      <c r="AO626" t="inlineStr">
        <is>
          <t>sen varmistaminen, ettei tekoälyjärjestelmä heikennä ihmisen itsenäistä päätäntävaltaa tai aiheuta muita haitallisia vaikutuksia; valvonta voidaan toteuttaa eri hallintamekanismeilla, esimerkiksi ihmisen osallistumista edellyttävällä periaatteella (human-in-the-loop, HITL), ihmisen osallistumisen mahdollistavalla periaatteella (human-on-the-loop, HOTL) tai periaatteella, jonka mukaan ihminen määrää (human-in-command, HIC)</t>
        </is>
      </c>
      <c r="AP626" s="2" t="inlineStr">
        <is>
          <t>contrôle humain</t>
        </is>
      </c>
      <c r="AQ626" s="2" t="inlineStr">
        <is>
          <t>3</t>
        </is>
      </c>
      <c r="AR626" s="2" t="inlineStr">
        <is>
          <t/>
        </is>
      </c>
      <c r="AS626" t="inlineStr">
        <is>
          <t>fait que des êtres humains conservent un contrôle global sur les processus de travail des &lt;a href="https://iate.europa.eu/entry/result/3591198/fr" target="_blank"&gt;systèmes d'intelligence artificielle&lt;/a&gt; en recourant à des mécanismes
de gouvernance</t>
        </is>
      </c>
      <c r="AT626" s="2" t="inlineStr">
        <is>
          <t>formhaoirseacht dhaonna</t>
        </is>
      </c>
      <c r="AU626" s="2" t="inlineStr">
        <is>
          <t>3</t>
        </is>
      </c>
      <c r="AV626" s="2" t="inlineStr">
        <is>
          <t/>
        </is>
      </c>
      <c r="AW626" t="inlineStr">
        <is>
          <t/>
        </is>
      </c>
      <c r="AX626" s="2" t="inlineStr">
        <is>
          <t>ljudski nadzor</t>
        </is>
      </c>
      <c r="AY626" s="2" t="inlineStr">
        <is>
          <t>3</t>
        </is>
      </c>
      <c r="AZ626" s="2" t="inlineStr">
        <is>
          <t/>
        </is>
      </c>
      <c r="BA626" t="inlineStr">
        <is>
          <t>osiguravanje toga da ljudi i dalje imaju kontrolu nad procesima umjetne inteligencije primjenom mehanizama kao što su ljudska intervencija (&lt;i&gt;human-in-the-loop&lt;/i&gt;, HITL), ljudski nadzor (&lt;i&gt;human-on-the-loop&lt;/i&gt;, HOTL) ili ljudsko odlučivanje
(&lt;i&gt;human-in-command&lt;/i&gt;, HIC)</t>
        </is>
      </c>
      <c r="BB626" s="2" t="inlineStr">
        <is>
          <t>emberi felügyelet</t>
        </is>
      </c>
      <c r="BC626" s="2" t="inlineStr">
        <is>
          <t>3</t>
        </is>
      </c>
      <c r="BD626" s="2" t="inlineStr">
        <is>
          <t/>
        </is>
      </c>
      <c r="BE626" t="inlineStr">
        <is>
          <t>a nagy kockázatú MI-rendszerek észszerűen előrelátható rendellenes használata esetén felmerülő, az
egészséget, a biztonságot vagy az alapvető jogokat érintő kockázatok megelőzését
vagy minimálisra csökkentését célzó emberi tevékenység</t>
        </is>
      </c>
      <c r="BF626" s="2" t="inlineStr">
        <is>
          <t>sorveglianza umana</t>
        </is>
      </c>
      <c r="BG626" s="2" t="inlineStr">
        <is>
          <t>3</t>
        </is>
      </c>
      <c r="BH626" s="2" t="inlineStr">
        <is>
          <t/>
        </is>
      </c>
      <c r="BI626" t="inlineStr">
        <is>
          <t>il fatto di assicurarsi che un sistema di IA non comprometta 
l'autonomia umana o provochi altri effetti negativi, grazie a meccanismi di 
governance che consentano un approccio con intervento umano (human-in-the-loop - HITL), con supervisione 
umana (human-on-the-loop - HOTL) o con controllo umano (human-in-command - HIC)</t>
        </is>
      </c>
      <c r="BJ626" s="2" t="inlineStr">
        <is>
          <t>žmogaus atliekama priežiūra</t>
        </is>
      </c>
      <c r="BK626" s="2" t="inlineStr">
        <is>
          <t>3</t>
        </is>
      </c>
      <c r="BL626" s="2" t="inlineStr">
        <is>
          <t/>
        </is>
      </c>
      <c r="BM626" t="inlineStr">
        <is>
          <t>priežiūra, kuri padeda užtikrinti, kad DI sistema nesumažintų žmogaus autonomijos ir nesukeltų kitokio neigiamo poveikio, ir gali būti atliekama taikant valdymo mechanizmus, kuriais užtikrinama, kad žmogus dalyvautų procese (angl. Human-in-the-loop, HITL), jį prižiūrėtų (angl. Human-on-the-loop, HOTL) arba jį valdytų (angl. Human-in-command, HIC)</t>
        </is>
      </c>
      <c r="BN626" s="2" t="inlineStr">
        <is>
          <t>cilvēka virsvadība</t>
        </is>
      </c>
      <c r="BO626" s="2" t="inlineStr">
        <is>
          <t>3</t>
        </is>
      </c>
      <c r="BP626" s="2" t="inlineStr">
        <is>
          <t/>
        </is>
      </c>
      <c r="BQ626" t="inlineStr">
        <is>
          <t>cilvēka veikta pārraudzība, kas nodrošina, ka nodrošināt, ka MI sistēma nekaitē cilvēka patstāvībai un nerada
citu nelabvēlīgu ietekmi</t>
        </is>
      </c>
      <c r="BR626" s="2" t="inlineStr">
        <is>
          <t>sorveljanza mill-bniedem</t>
        </is>
      </c>
      <c r="BS626" s="2" t="inlineStr">
        <is>
          <t>3</t>
        </is>
      </c>
      <c r="BT626" s="2" t="inlineStr">
        <is>
          <t/>
        </is>
      </c>
      <c r="BU626" t="inlineStr">
        <is>
          <t>l-iżgurar li l-bnedmin jibqgħu fil-kontroll ġenerali tal-proċessi tal-IA bl-użu ta’ mekkaniżmi bħall-approċċ ta' &lt;i&gt;bniedem fiċ-ċirkwit&lt;/i&gt;&lt;i&gt; (HITL), bniedem fuq iċ-ċirkwit (HOTL), &lt;/i&gt;jew &lt;i&gt;bniedem fil-kmand (HIC)&lt;/i&gt;</t>
        </is>
      </c>
      <c r="BV626" s="2" t="inlineStr">
        <is>
          <t>menselijk toezicht</t>
        </is>
      </c>
      <c r="BW626" s="2" t="inlineStr">
        <is>
          <t>3</t>
        </is>
      </c>
      <c r="BX626" s="2" t="inlineStr">
        <is>
          <t/>
        </is>
      </c>
      <c r="BY626" t="inlineStr">
        <is>
          <t>beginsel volgens hetwelk de mens de algemene controle behoudt over de werkprocessen van AI-systemen door gebruik te maken van beheersmechanismen/benaderingen zoals &lt;a href="https://iate.europa.eu/entry/slideshow/1624969397173/1901872/nl" target="_blank"&gt;human-in-the-loop&lt;/a&gt;&lt;small&gt;, &lt;/small&gt; &lt;a href="https://iate.europa.eu/entry/slideshow/1624969428327/3580697/nl" target="_blank"&gt;human-on-the-loop&lt;/a&gt;, en &lt;a href="https://iate.europa.eu/entry/slideshow/1624969452564/3580708/nl" target="_blank"&gt;human-in-command&lt;/a&gt;</t>
        </is>
      </c>
      <c r="BZ626" s="2" t="inlineStr">
        <is>
          <t>sprawowanie nadzoru przez człowieka</t>
        </is>
      </c>
      <c r="CA626" s="2" t="inlineStr">
        <is>
          <t>3</t>
        </is>
      </c>
      <c r="CB626" s="2" t="inlineStr">
        <is>
          <t/>
        </is>
      </c>
      <c r="CC626" t="inlineStr">
        <is>
          <t>zapewnienie, aby system sztucznej inteligencji nie podważał autonomii człowieka ani nie powodował innych niekorzystnych skutków</t>
        </is>
      </c>
      <c r="CD626" s="2" t="inlineStr">
        <is>
          <t>supervisão humana</t>
        </is>
      </c>
      <c r="CE626" s="2" t="inlineStr">
        <is>
          <t>3</t>
        </is>
      </c>
      <c r="CF626" s="2" t="inlineStr">
        <is>
          <t/>
        </is>
      </c>
      <c r="CG626" t="inlineStr">
        <is>
          <t>Prerrogativa que assiste a um operador humano através da qual se garante que um sistema de IA não põe em causa a 
autonomia humana nem produz outros efeitos negativos.</t>
        </is>
      </c>
      <c r="CH626" s="2" t="inlineStr">
        <is>
          <t>supraveghere umană|
control uman</t>
        </is>
      </c>
      <c r="CI626" s="2" t="inlineStr">
        <is>
          <t>3|
3</t>
        </is>
      </c>
      <c r="CJ626" s="2" t="inlineStr">
        <is>
          <t xml:space="preserve">|
</t>
        </is>
      </c>
      <c r="CK626" t="inlineStr">
        <is>
          <t>asigurarea
faptului că ființele umane mențin un control global asupra procesului de lucru
al &lt;a href="https://iate.europa.eu/entry/result/3591198/ro" target="_blank"&gt;sistemelor de inteligență artificială&lt;/a&gt; recurgând la mecanisme de guvernanță</t>
        </is>
      </c>
      <c r="CL626" s="2" t="inlineStr">
        <is>
          <t>ľudský dohľad</t>
        </is>
      </c>
      <c r="CM626" s="2" t="inlineStr">
        <is>
          <t>3</t>
        </is>
      </c>
      <c r="CN626" s="2" t="inlineStr">
        <is>
          <t/>
        </is>
      </c>
      <c r="CO626" t="inlineStr">
        <is>
          <t>dohľad, ktorý pomáha
zabezpečiť, aby systém umelej inteligencie neoslaboval ľudskú autonómiu ani
nespôsoboval iné nepriaznivé účinky</t>
        </is>
      </c>
      <c r="CP626" s="2" t="inlineStr">
        <is>
          <t>človeški nadzor|
človekov nadzor</t>
        </is>
      </c>
      <c r="CQ626" s="2" t="inlineStr">
        <is>
          <t>3|
3</t>
        </is>
      </c>
      <c r="CR626" s="2" t="inlineStr">
        <is>
          <t xml:space="preserve">|
</t>
        </is>
      </c>
      <c r="CS626" t="inlineStr">
        <is>
          <t/>
        </is>
      </c>
      <c r="CT626" s="2" t="inlineStr">
        <is>
          <t>mänsklig tillsyn</t>
        </is>
      </c>
      <c r="CU626" s="2" t="inlineStr">
        <is>
          <t>3</t>
        </is>
      </c>
      <c r="CV626" s="2" t="inlineStr">
        <is>
          <t/>
        </is>
      </c>
      <c r="CW626" t="inlineStr">
        <is>
          <t/>
        </is>
      </c>
    </row>
    <row r="627">
      <c r="A627" s="1" t="str">
        <f>HYPERLINK("https://iate.europa.eu/entry/result/3591952/all", "3591952")</f>
        <v>3591952</v>
      </c>
      <c r="B627" t="inlineStr">
        <is>
          <t>EDUCATION AND COMMUNICATIONS</t>
        </is>
      </c>
      <c r="C627" t="inlineStr">
        <is>
          <t>EDUCATION AND COMMUNICATIONS|information and information processing|information processing|artificial intelligence</t>
        </is>
      </c>
      <c r="D627" t="inlineStr">
        <is>
          <t>yes</t>
        </is>
      </c>
      <c r="E627" t="inlineStr">
        <is>
          <t/>
        </is>
      </c>
      <c r="F627" s="2" t="inlineStr">
        <is>
          <t>списък за оценяване на надеждния ИИ</t>
        </is>
      </c>
      <c r="G627" s="2" t="inlineStr">
        <is>
          <t>3</t>
        </is>
      </c>
      <c r="H627" s="2" t="inlineStr">
        <is>
          <t/>
        </is>
      </c>
      <c r="I627" t="inlineStr">
        <is>
          <t>списък, изговен в рамките на „Насоките относно етичните аспекти за надежден ИИ&lt;em&gt;“&lt;/em&gt; от експертната група на високо равнище по въпросите на изкуствения интелект, създадена от Европейската комисия, с цел извършване на оценка на седемте ключови изисквания, на които трябва да отговарят &lt;a href="https://iate.europa.eu/entry/result/3591198/bg" target="_blank"&gt;системите с ИИ&lt;/a&gt;, за да създадат &lt;a href="https://iate.europa.eu/entry/slideshow/1624913356060/3580093/bg" target="_blank"&gt;надежден ИИ&lt;/a&gt;</t>
        </is>
      </c>
      <c r="J627" s="2" t="inlineStr">
        <is>
          <t>hodnotící seznam pro důvěryhodnou UI</t>
        </is>
      </c>
      <c r="K627" s="2" t="inlineStr">
        <is>
          <t>3</t>
        </is>
      </c>
      <c r="L627" s="2" t="inlineStr">
        <is>
          <t/>
        </is>
      </c>
      <c r="M627" t="inlineStr">
        <is>
          <t>seznam vytvořený odbornou skupinou na vysoké úrovni pro umělou inteligenci zřízenou Evropskou komisí s cílem posoudit sedm klíčových požadavků, jež by měly systémy umělé inteligence splnit, aby byla vytvořena umělá inteligence podle &lt;a href="https://digital-strategy.ec.europa.eu/en/library/ethics-guidelines-trustworthy-ai" target="_blank"&gt;Etických pokynů pro zajištění důvěryhodnosti UI&lt;time datetime="14. 7. 2021"&gt; (14. 7. 2021)&lt;/time&gt;&lt;/a&gt;</t>
        </is>
      </c>
      <c r="N627" s="2" t="inlineStr">
        <is>
          <t>evalueringsliste for pålidelig kunstig intelligens</t>
        </is>
      </c>
      <c r="O627" s="2" t="inlineStr">
        <is>
          <t>3</t>
        </is>
      </c>
      <c r="P627" s="2" t="inlineStr">
        <is>
          <t/>
        </is>
      </c>
      <c r="Q627" t="inlineStr">
        <is>
          <t>liste oprettet af &lt;a href="https://iate.europa.eu/entry/slideshow/1619612660545/3579750/da" target="_blank"&gt;Ekspertgruppen på Højt Niveau vedrørende Kunstig Intelligens&lt;/a&gt; med henblik på evaluering af de syv centrale krav, som AI-systemer skal opfylde for at realisere pålidelig kunstig intelligens, i henhold til de &lt;a href="https://ec.europa.eu/newsroom/dae/document.cfm?doc_id=60420" target="_blank"&gt;etiske retningslinjer for pålidelig kunstig intelligens&lt;/a&gt;</t>
        </is>
      </c>
      <c r="R627" s="2" t="inlineStr">
        <is>
          <t>Bewertungsliste für vertrauenswürdige künstliche Intelligenz|
Bewertungsliste für vertrauenswürdige KI</t>
        </is>
      </c>
      <c r="S627" s="2" t="inlineStr">
        <is>
          <t>3|
3</t>
        </is>
      </c>
      <c r="T627" s="2" t="inlineStr">
        <is>
          <t xml:space="preserve">|
</t>
        </is>
      </c>
      <c r="U627" t="inlineStr">
        <is>
          <t>von der
hochrangigen Expertengruppe für KI &lt;a href="/entry/result/3579750/all" id="ENTRY_TO_ENTRY_CONVERTER" target="_blank"&gt;IATE:3579750&lt;/a&gt; veröffentlichte Checkliste, anhand
derer Entwickler und Betreiber von KI-Systemen überprüfen können, ob ihre
Systeme die von der Gruppe aufgestellten sieben ethischen Kernanforderungen an KI in der
Praxis erfüllen</t>
        </is>
      </c>
      <c r="V627" s="2" t="inlineStr">
        <is>
          <t>κατάλογος αξιολόγησης της αξιοπιστίας της ΤΝ</t>
        </is>
      </c>
      <c r="W627" s="2" t="inlineStr">
        <is>
          <t>3</t>
        </is>
      </c>
      <c r="X627" s="2" t="inlineStr">
        <is>
          <t/>
        </is>
      </c>
      <c r="Y627" t="inlineStr">
        <is>
          <t>κατάλογος ο οποίος μπορεί να συμβάλει στην επιχειρησιακή υλοποίηση των επτά απαιτήσεων τις οποίες τα συστήματα ΤΝ θα πρέπει να εφαρμόζουν και να τηρούν καθόλη τη διάρκεια του κύκλου ζωής τους, σύμφωνα με τις &lt;a href="https://ec.europa.eu/newsroom/dae/document.cfm?doc_id=60424" target="_blank"&gt;«Κατευθυντήριες γραμμές δεοντολογίας για αξιόπιστη τεχνητή νοημοσύνη»&lt;/a&gt;</t>
        </is>
      </c>
      <c r="Z627" s="2" t="inlineStr">
        <is>
          <t>trustworthy AI assessment list</t>
        </is>
      </c>
      <c r="AA627" s="2" t="inlineStr">
        <is>
          <t>3</t>
        </is>
      </c>
      <c r="AB627" s="2" t="inlineStr">
        <is>
          <t/>
        </is>
      </c>
      <c r="AC627" t="inlineStr">
        <is>
          <t>list created by the HLEG on artificial intelligence set up by the European Commission to evaluate the seven key requirements that AI systems should meet in order to realise Trustworthy AI according to the &lt;a href="https://ec.europa.eu/futurium/en/ai-alliance-consultation" target="_blank"&gt;Ethics guidelines for trustworthy AI&lt;time datetime="20.11.2020"&gt; (20.11.2020)&lt;/time&gt;&lt;/a&gt;</t>
        </is>
      </c>
      <c r="AD627" s="2" t="inlineStr">
        <is>
          <t>lista de evaluación de la fiabilidad de la IA|
lista de evaluación para una IA fiable</t>
        </is>
      </c>
      <c r="AE627" s="2" t="inlineStr">
        <is>
          <t>3|
3</t>
        </is>
      </c>
      <c r="AF627" s="2" t="inlineStr">
        <is>
          <t xml:space="preserve">|
</t>
        </is>
      </c>
      <c r="AG627" t="inlineStr">
        <is>
          <t>Lista elaborada por el Grupo Independiente de Expertos de Alto Nivel sobre Inteligencia Artificial (IA) de la Comisión Europea, en el marco de las Directrices éticas para una IA fiable, destinada a guiar a los profesionales de la IA en el desarrollo, implantación y utilización de una IA fiable y a facilitar la verificación del cumplimiento de los siete requisitos clave que deberían cumplir los sistemas de IA para hacer realidad la IA fiable.</t>
        </is>
      </c>
      <c r="AH627" s="2" t="inlineStr">
        <is>
          <t>usaldusväärse tehisintellekti kontrollnimekiri</t>
        </is>
      </c>
      <c r="AI627" s="2" t="inlineStr">
        <is>
          <t>2</t>
        </is>
      </c>
      <c r="AJ627" s="2" t="inlineStr">
        <is>
          <t/>
        </is>
      </c>
      <c r="AK627" t="inlineStr">
        <is>
          <t>Euroopa
 Komisjoni moodustatud tehisintellektialase kõrgetasemelise eksperdirühma koostatud
 nimekiri, mille alusel kontrollitakse seitset põhinõuet,
 millele tehisintellektisüsteemid peaksid usaldusväärse tehisintellekti arendamise eetikasuuniste
 kohaselt usaldusväärse tehisintellekti loomisel vastama</t>
        </is>
      </c>
      <c r="AL627" s="2" t="inlineStr">
        <is>
          <t>luotettavan tekoälyn arviointilista</t>
        </is>
      </c>
      <c r="AM627" s="2" t="inlineStr">
        <is>
          <t>3</t>
        </is>
      </c>
      <c r="AN627" s="2" t="inlineStr">
        <is>
          <t/>
        </is>
      </c>
      <c r="AO627" t="inlineStr">
        <is>
          <t>tekoälyä käsittelevän korkean tason asiantuntijaryhmän laatima luettelo, jonka avulla konkretisoidaan seitsemän keskeistä vaatimusta, jotka tekoälyjärjestelmien olisi täytettävä 
luotettavan tekoälyn toteuttamiseksi</t>
        </is>
      </c>
      <c r="AP627" s="2" t="inlineStr">
        <is>
          <t>liste d'évaluation pour une IA digne de confiance</t>
        </is>
      </c>
      <c r="AQ627" s="2" t="inlineStr">
        <is>
          <t>3</t>
        </is>
      </c>
      <c r="AR627" s="2" t="inlineStr">
        <is>
          <t/>
        </is>
      </c>
      <c r="AS627" t="inlineStr">
        <is>
          <t>liste élaborée, dans le cadre des &lt;a href="https://iate.europa.eu/entry/result/3589113/fr" target="_blank"&gt;lignes directrices en matière d'éthique pour une IA digne de confiance&lt;/a&gt;, par le groupe d'experts de haut niveau sur l'intelligence artificielle constitué par la Commission européenne, qui doit servir à évaluer les sept exigences essentielles que tout système d’IA devrait respecter pour être considéré digne de confiance</t>
        </is>
      </c>
      <c r="AT627" s="2" t="inlineStr">
        <is>
          <t>liosta measúnaithe um an intleacht shaorga iontaofa</t>
        </is>
      </c>
      <c r="AU627" s="2" t="inlineStr">
        <is>
          <t>3</t>
        </is>
      </c>
      <c r="AV627" s="2" t="inlineStr">
        <is>
          <t/>
        </is>
      </c>
      <c r="AW627" t="inlineStr">
        <is>
          <t/>
        </is>
      </c>
      <c r="AX627" s="2" t="inlineStr">
        <is>
          <t>popis za procjenu pouzdane umjetne inteligencije</t>
        </is>
      </c>
      <c r="AY627" s="2" t="inlineStr">
        <is>
          <t>3</t>
        </is>
      </c>
      <c r="AZ627" s="2" t="inlineStr">
        <is>
          <t/>
        </is>
      </c>
      <c r="BA627" t="inlineStr">
        <is>
          <t>popis koji je izradila stručna skupina na visokoj razini za umjetnu inteligenciju koju je Europska komisija osnovala kako bi ocijenila sedam ključnih zahtjeva koje bi sustavi umjetne inteligencije trebali ispuniti da bi se ostvarila pouzdana umjetna inteligencija u skladu s „Etičkim smjernicama za pouzdanu umjetnu inteligenciju”</t>
        </is>
      </c>
      <c r="BB627" t="inlineStr">
        <is>
          <t/>
        </is>
      </c>
      <c r="BC627" t="inlineStr">
        <is>
          <t/>
        </is>
      </c>
      <c r="BD627" t="inlineStr">
        <is>
          <t/>
        </is>
      </c>
      <c r="BE627" t="inlineStr">
        <is>
          <t/>
        </is>
      </c>
      <c r="BF627" s="2" t="inlineStr">
        <is>
          <t>lista di controllo|
lista di controllo per la valutazione dell'affidabilità dell'IA</t>
        </is>
      </c>
      <c r="BG627" s="2" t="inlineStr">
        <is>
          <t>3|
3</t>
        </is>
      </c>
      <c r="BH627" s="2" t="inlineStr">
        <is>
          <t xml:space="preserve">|
</t>
        </is>
      </c>
      <c r="BI627" t="inlineStr">
        <is>
          <t>elenco creato dal gruppo di esperti ad alto livello sull'&lt;a href="https://iate.europa.eu/entry/result/3571274/it" target="_blank"&gt;intelligenza artificiale &lt;/a&gt;istituito dalla Commissione europea per valutare i sette requisiti chiave che i sistemi di IA dovrebbero soddisfare per realizzare un'&lt;a href="https://iate.europa.eu/entry/result/3580093/it" target="_blank"&gt;IA affidabile &lt;/a&gt;secondo gli &lt;a href="https://digital-strategy.ec.europa.eu/en/library/ethics-guidelines-trustworthy-ai" target="_blank"&gt;Orientamenti etici per un'IA affidabile &lt;sub&gt;(20.11.2020)&lt;/sub&gt;&lt;/a&gt;</t>
        </is>
      </c>
      <c r="BJ627" s="2" t="inlineStr">
        <is>
          <t>patikimo DI vertinimo klausimų sąrašas</t>
        </is>
      </c>
      <c r="BK627" s="2" t="inlineStr">
        <is>
          <t>3</t>
        </is>
      </c>
      <c r="BL627" s="2" t="inlineStr">
        <is>
          <t/>
        </is>
      </c>
      <c r="BM627" t="inlineStr">
        <is>
          <t>Komisijos įsteigtos Nepriklausomos aukšto lygio ekspertų grupės dirbtinio intelekto klausimais sudarytas sąrašas, pagal kurį vertinami septyni pagrindiniai reikalavimai, kuriuos turi atitikti DI sistemos, kad jas būtų galima laikyti patikimomis</t>
        </is>
      </c>
      <c r="BN627" s="2" t="inlineStr">
        <is>
          <t>uzticama MI novērtēšanas saraksts</t>
        </is>
      </c>
      <c r="BO627" s="2" t="inlineStr">
        <is>
          <t>2</t>
        </is>
      </c>
      <c r="BP627" s="2" t="inlineStr">
        <is>
          <t/>
        </is>
      </c>
      <c r="BQ627" t="inlineStr">
        <is>
          <t>AI augsta līmeņa ekspertu grupas izveidots saraksts ar septiņām galvenajām prasībām, kuras MI sistēmām jāievēro, lai īstenotu uzticamu MI saskaņā ar &lt;a href="https://ec.europa.eu/newsroom/dae/document.cfm?doc_id=60432" target="_blank"&gt;"Ētikas vadlīnijām uzticamam mākslīgajam intelektam"&lt;time datetime="20.8.2021."&gt; (20.8.2021.)&lt;/time&gt;&lt;/a&gt;</t>
        </is>
      </c>
      <c r="BR627" s="2" t="inlineStr">
        <is>
          <t>lista ta' valutazzjoni għal AI affidabbli</t>
        </is>
      </c>
      <c r="BS627" s="2" t="inlineStr">
        <is>
          <t>2</t>
        </is>
      </c>
      <c r="BT627" s="2" t="inlineStr">
        <is>
          <t/>
        </is>
      </c>
      <c r="BU627" t="inlineStr">
        <is>
          <t>lista maħluqa mill-Grupp ta’ Esperti ta’ Livell Għoli dwar l-Intelliġenza Artifiċjali stabbilita mill-Kummissjoni Ewropea biex tevalwa s-seba’ rekwiżiti ewlenin li s-sistemi tal-IA għandhom jissodisfaw sabiex titwettaq IA Affidabbli skont il-"Linji gwida dwar l-etika għal AI affidabbli"</t>
        </is>
      </c>
      <c r="BV627" s="2" t="inlineStr">
        <is>
          <t>controlelijst voor betrouwbare AI|
controlelijst voor betrouwbare KI</t>
        </is>
      </c>
      <c r="BW627" s="2" t="inlineStr">
        <is>
          <t>3|
2</t>
        </is>
      </c>
      <c r="BX627" s="2" t="inlineStr">
        <is>
          <t xml:space="preserve">preferred|
</t>
        </is>
      </c>
      <c r="BY627" t="inlineStr">
        <is>
          <t>lijst opgesteld door de deskundigengroep op hoog niveau inzake AI om de zeven belangrijkste vereisten te evalueren waaraan AI-systemen moeten voldoen om betrouwbare AI te realiseren</t>
        </is>
      </c>
      <c r="BZ627" s="2" t="inlineStr">
        <is>
          <t>lista kontrolna oceny godnej zaufania sztucznej inteligencji</t>
        </is>
      </c>
      <c r="CA627" s="2" t="inlineStr">
        <is>
          <t>3</t>
        </is>
      </c>
      <c r="CB627" s="2" t="inlineStr">
        <is>
          <t/>
        </is>
      </c>
      <c r="CC627" t="inlineStr">
        <is>
          <t>wykaz stworzony przez grupę ekspertów wysokiego szczebla i dotyczący siedmiu podstawowych wymogów, które musi spełnić &lt;a href="https://iate.europa.eu/entry/slideshow/1620398597940/3591198/pl" target="_blank"&gt;system sztucznej inteligencji&lt;/a&gt;, aby można go było uznać za godny zaufania</t>
        </is>
      </c>
      <c r="CD627" s="2" t="inlineStr">
        <is>
          <t>lista de avaliação de uma IA de confiança</t>
        </is>
      </c>
      <c r="CE627" s="2" t="inlineStr">
        <is>
          <t>3</t>
        </is>
      </c>
      <c r="CF627" s="2" t="inlineStr">
        <is>
          <t/>
        </is>
      </c>
      <c r="CG627" t="inlineStr">
        <is>
          <t>Lista criada pelo &lt;a href="https://iate.europa.eu/entry/result/3579750/pt" target="_blank"&gt;grupo de peritos de alto nível sobre a inteligência artificial&lt;/a&gt; para ajudar a operacionalizar os sete requisitos essenciais que os sistemas de IA 
devem satisfazer para concretizar uma IA de confiança, segundo as &lt;a href="https://op.europa.eu/pt/publication-detail/-/publication/d3988569-0434-11ea-8c1f-01aa75ed71a1" target="_blank"&gt;Orientações éticas para uma IA de confiança&lt;/a&gt;&lt;small&gt;.&lt;/small&gt;</t>
        </is>
      </c>
      <c r="CH627" t="inlineStr">
        <is>
          <t/>
        </is>
      </c>
      <c r="CI627" t="inlineStr">
        <is>
          <t/>
        </is>
      </c>
      <c r="CJ627" t="inlineStr">
        <is>
          <t/>
        </is>
      </c>
      <c r="CK627" t="inlineStr">
        <is>
          <t/>
        </is>
      </c>
      <c r="CL627" t="inlineStr">
        <is>
          <t/>
        </is>
      </c>
      <c r="CM627" t="inlineStr">
        <is>
          <t/>
        </is>
      </c>
      <c r="CN627" t="inlineStr">
        <is>
          <t/>
        </is>
      </c>
      <c r="CO627" t="inlineStr">
        <is>
          <t/>
        </is>
      </c>
      <c r="CP627" s="2" t="inlineStr">
        <is>
          <t>ocenjevalni seznam za zaupanja vredno AI|
ocenjevalni seznam za zaupanja vredno UI|
seznam za ocenjevanje zaupanja vredne AI|
seznam za ocenjevanje zaupanja vredne umetne inteligence|
seznam za ocenjevanje zaupanja vredne UI|
ocenjevalni seznam za zaupanja vredno umetno inteligenco</t>
        </is>
      </c>
      <c r="CQ627" s="2" t="inlineStr">
        <is>
          <t>3|
3|
3|
3|
3|
3</t>
        </is>
      </c>
      <c r="CR627" s="2" t="inlineStr">
        <is>
          <t xml:space="preserve">proposed|
proposed|
proposed|
|
proposed|
</t>
        </is>
      </c>
      <c r="CS627" t="inlineStr">
        <is>
          <t>seznam, ki ga je oblikovala strokovna skupina na visoki ravni za umetno inteligenco, ustanovljena v sklopu Evropske komisije, in na podlagi katerega naj bi ocenili sedem ključnih zahtev, ki bi jih morali izpolnjevati &lt;a href="https://iate.europa.eu/entry/result/3591198/sl" target="_blank"&gt;sistemi umetne inteligence&lt;/a&gt;, da bi šteli za zaupanja vredne</t>
        </is>
      </c>
      <c r="CT627" s="2" t="inlineStr">
        <is>
          <t>bedömningslista för tillförlitlig AI</t>
        </is>
      </c>
      <c r="CU627" s="2" t="inlineStr">
        <is>
          <t>3</t>
        </is>
      </c>
      <c r="CV627" s="2" t="inlineStr">
        <is>
          <t/>
        </is>
      </c>
      <c r="CW627" t="inlineStr">
        <is>
          <t>lista skapad av kommissionens &lt;a href="https://iate.europa.eu/entry/result/3579750/sv" target="_blank"&gt;högnivåexpertgrupp för artificiell intelligens&lt;/a&gt; i syfte att utvärdera de sju centrala krav som AI-system bör uppfylla för att förverkliga tillförlitlig AI i enlighet med de&lt;a href="https://ec.europa.eu/newsroom/dae/document.cfm?doc_id=60441" target="_blank"&gt; etiska riktlinjerna för tillförlitlig AI &lt;time datetime="26.4.2021"&gt;(1.7.2021)&lt;/time&gt;&lt;/a&gt;</t>
        </is>
      </c>
    </row>
    <row r="628">
      <c r="A628" s="1" t="str">
        <f>HYPERLINK("https://iate.europa.eu/entry/result/3591940/all", "3591940")</f>
        <v>3591940</v>
      </c>
      <c r="B628" t="inlineStr">
        <is>
          <t>EDUCATION AND COMMUNICATIONS</t>
        </is>
      </c>
      <c r="C628" t="inlineStr">
        <is>
          <t>EDUCATION AND COMMUNICATIONS|information and information processing|information processing|artificial intelligence</t>
        </is>
      </c>
      <c r="D628" t="inlineStr">
        <is>
          <t>yes</t>
        </is>
      </c>
      <c r="E628" t="inlineStr">
        <is>
          <t/>
        </is>
      </c>
      <c r="F628" s="2" t="inlineStr">
        <is>
          <t>етичен изкуствен интелект|
етичен ИИ</t>
        </is>
      </c>
      <c r="G628" s="2" t="inlineStr">
        <is>
          <t>3|
3</t>
        </is>
      </c>
      <c r="H628" s="2" t="inlineStr">
        <is>
          <t xml:space="preserve">|
</t>
        </is>
      </c>
      <c r="I628" t="inlineStr">
        <is>
          <t>разработване, внедряване и използване на ИИ, което гарантира спазването на етичните норми, включително основните права като специални морални права, етичните принципи и свързаните основни ценности</t>
        </is>
      </c>
      <c r="J628" s="2" t="inlineStr">
        <is>
          <t>etická UI|
etická umělá inteligence</t>
        </is>
      </c>
      <c r="K628" s="2" t="inlineStr">
        <is>
          <t>3|
3</t>
        </is>
      </c>
      <c r="L628" s="2" t="inlineStr">
        <is>
          <t xml:space="preserve">|
</t>
        </is>
      </c>
      <c r="M628" t="inlineStr">
        <is>
          <t>vývoj, zavádění a používání UI, která zajišťuje dodržování etických norem, včetně základních práv jako zvláštních morálních nároků, etických zásad a souvisejících základních hodnot</t>
        </is>
      </c>
      <c r="N628" s="2" t="inlineStr">
        <is>
          <t>etisk kunstig intelligens|
etisk AI</t>
        </is>
      </c>
      <c r="O628" s="2" t="inlineStr">
        <is>
          <t>3|
3</t>
        </is>
      </c>
      <c r="P628" s="2" t="inlineStr">
        <is>
          <t xml:space="preserve">|
</t>
        </is>
      </c>
      <c r="Q628" t="inlineStr">
        <is>
          <t>udvikling, udbredelse og anvendelse af &lt;a href="https://iate.europa.eu/entry/slideshow/1619605771491/3571274/da" target="_blank"&gt;kunstig intelligens&lt;/a&gt;, som sikrer overensstemmelse med de etiske normer, herunder de grundlæggende rettigheder, som særlige moralske rettigheder, etiske principper og tilknyttede kerneværdier</t>
        </is>
      </c>
      <c r="R628" s="2" t="inlineStr">
        <is>
          <t>ethisch vertretbare künstliche Intelligenz|
ethisch vertretbare KI</t>
        </is>
      </c>
      <c r="S628" s="2" t="inlineStr">
        <is>
          <t>3|
3</t>
        </is>
      </c>
      <c r="T628" s="2" t="inlineStr">
        <is>
          <t xml:space="preserve">|
</t>
        </is>
      </c>
      <c r="U628" t="inlineStr">
        <is>
          <t/>
        </is>
      </c>
      <c r="V628" s="2" t="inlineStr">
        <is>
          <t>δεοντολογική ΤΝ</t>
        </is>
      </c>
      <c r="W628" s="2" t="inlineStr">
        <is>
          <t>2</t>
        </is>
      </c>
      <c r="X628" s="2" t="inlineStr">
        <is>
          <t/>
        </is>
      </c>
      <c r="Y628" t="inlineStr">
        <is>
          <t>ανάπτυξη, εγκατάσταση και χρήση ΤΝ που
διασφαλίζει τη συμμόρφωση με τους δεοντολογικούς κανόνες, συμπεριλαμβανομένων των θεμελιωδών
δικαιωμάτων ως ειδικών ηθικών δικαιωμάτων, τις δεοντολογικές αρχές και τις σχετικές βασικές αξίες</t>
        </is>
      </c>
      <c r="Z628" s="2" t="inlineStr">
        <is>
          <t>ethical artificial intelligence|
ethical AI</t>
        </is>
      </c>
      <c r="AA628" s="2" t="inlineStr">
        <is>
          <t>3|
3</t>
        </is>
      </c>
      <c r="AB628" s="2" t="inlineStr">
        <is>
          <t xml:space="preserve">|
</t>
        </is>
      </c>
      <c r="AC628" t="inlineStr">
        <is>
          <t>development, deployment and use of AI that ensures compliance with ethical norms, including fundamental rights as special moral entitlements, ethical principles and related core values</t>
        </is>
      </c>
      <c r="AD628" s="2" t="inlineStr">
        <is>
          <t>inteligencia artificial ética|
IA ética</t>
        </is>
      </c>
      <c r="AE628" s="2" t="inlineStr">
        <is>
          <t>3|
3</t>
        </is>
      </c>
      <c r="AF628" s="2" t="inlineStr">
        <is>
          <t xml:space="preserve">|
</t>
        </is>
      </c>
      <c r="AG628" t="inlineStr">
        <is>
          <t>&lt;a href="https://iate.europa.eu/entry/result/3571274/es" target="_blank"&gt;Inteligencia artificial (IA)&lt;/a&gt; cuyo desarrollo, implantación y utilización garantizan el cumplimiento de las normas éticas, incluidos los derechos fundamentales, los principios éticos y los valores esenciales conexos.</t>
        </is>
      </c>
      <c r="AH628" s="2" t="inlineStr">
        <is>
          <t>eetiline intellektitehnika</t>
        </is>
      </c>
      <c r="AI628" s="2" t="inlineStr">
        <is>
          <t>3</t>
        </is>
      </c>
      <c r="AJ628" s="2" t="inlineStr">
        <is>
          <t/>
        </is>
      </c>
      <c r="AK628" t="inlineStr">
        <is>
          <t>sellise
 tehisintellekti arendamine, kasutuselevõtmine ja kasutamine, mis tagab
 eetiliste normide, kaasa arvatud põhiõiguste kui spetsiaalsete moraalsete
 õiguste, eetikapõhimõtete ja seotud põhiväärtuste järgimise</t>
        </is>
      </c>
      <c r="AL628" s="2" t="inlineStr">
        <is>
          <t>eettinen tekoäly</t>
        </is>
      </c>
      <c r="AM628" s="2" t="inlineStr">
        <is>
          <t>3</t>
        </is>
      </c>
      <c r="AN628" s="2" t="inlineStr">
        <is>
          <t/>
        </is>
      </c>
      <c r="AO628" t="inlineStr">
        <is>
          <t>sellainen tekoälyn kehittäminen, käyttöönotto ja käyttö, 
jolla varmistetaan eettisten normien, mukaan lukien perusoikeudet erityisinä moraalisina oikeuksina, eettisten 
periaatteiden ja niihin liittyvien ydinarvojen noudattaminen</t>
        </is>
      </c>
      <c r="AP628" s="2" t="inlineStr">
        <is>
          <t>IA éthique</t>
        </is>
      </c>
      <c r="AQ628" s="2" t="inlineStr">
        <is>
          <t>3</t>
        </is>
      </c>
      <c r="AR628" s="2" t="inlineStr">
        <is>
          <t/>
        </is>
      </c>
      <c r="AS628" t="inlineStr">
        <is>
          <t>intelligence artificielle dont la mise au point, le déploiement et l'utilisation garantissent une conformité avec les normes éthiques, y compris les droits fondamentaux en tant que droits
moraux spéciaux, les principes éthiques et les valeurs essentielles qui s'y rapportent</t>
        </is>
      </c>
      <c r="AT628" s="2" t="inlineStr">
        <is>
          <t>intleacht shaorga eiticiúil</t>
        </is>
      </c>
      <c r="AU628" s="2" t="inlineStr">
        <is>
          <t>3</t>
        </is>
      </c>
      <c r="AV628" s="2" t="inlineStr">
        <is>
          <t/>
        </is>
      </c>
      <c r="AW628" t="inlineStr">
        <is>
          <t/>
        </is>
      </c>
      <c r="AX628" s="2" t="inlineStr">
        <is>
          <t>etična umjetna inteligencija</t>
        </is>
      </c>
      <c r="AY628" s="2" t="inlineStr">
        <is>
          <t>3</t>
        </is>
      </c>
      <c r="AZ628" s="2" t="inlineStr">
        <is>
          <t/>
        </is>
      </c>
      <c r="BA628" t="inlineStr">
        <is>
          <t>razvoj, uvođenje i upotreba umjetne inteligencije koja osigurava usklađenost s etičkim normama, uključujući temeljna prava kao
što su moralna prava, etička načela i povezane temeljne vrijednosti</t>
        </is>
      </c>
      <c r="BB628" s="2" t="inlineStr">
        <is>
          <t>etikus mesterséges intelligencia</t>
        </is>
      </c>
      <c r="BC628" s="2" t="inlineStr">
        <is>
          <t>3</t>
        </is>
      </c>
      <c r="BD628" s="2" t="inlineStr">
        <is>
          <t/>
        </is>
      </c>
      <c r="BE628" t="inlineStr">
        <is>
          <t>olyan &lt;a href="https://iate.europa.eu/entry/result/3571274/hu" target="_blank"&gt;mesterséges intelligencia&lt;/a&gt;, melynek tervezése, kifejlesztése és használata során tiszteletben tartják a &lt;a href="https://iate.europa.eu/entry/result/3591940/hu" target="_blank"&gt;mesterséges intelligencia etikájának&lt;/a&gt; alapelveit</t>
        </is>
      </c>
      <c r="BF628" s="2" t="inlineStr">
        <is>
          <t>eticità dell'IA|
eticità dell'intelligenza artificiale</t>
        </is>
      </c>
      <c r="BG628" s="2" t="inlineStr">
        <is>
          <t>3|
3</t>
        </is>
      </c>
      <c r="BH628" s="2" t="inlineStr">
        <is>
          <t xml:space="preserve">|
</t>
        </is>
      </c>
      <c r="BI628" t="inlineStr">
        <is>
          <t>sviluppo, distribuzione e utilizzo dell'IA che assicura il rispetto delle norme etiche, compresi i diritti fondamentali, come diritti morali speciali, i principi etici e i valori fondamentali correlati</t>
        </is>
      </c>
      <c r="BJ628" s="2" t="inlineStr">
        <is>
          <t>etiškas DI</t>
        </is>
      </c>
      <c r="BK628" s="2" t="inlineStr">
        <is>
          <t>3</t>
        </is>
      </c>
      <c r="BL628" s="2" t="inlineStr">
        <is>
          <t/>
        </is>
      </c>
      <c r="BM628" t="inlineStr">
        <is>
          <t>DI, kurį kuriant, diegiant ir naudojant DI užtikrinamas etikos normų, įskaitant pagrindines teises (specialias moralines teises), etikos principų ir su tuo susijusių pagrindinių vertybių laikymasis</t>
        </is>
      </c>
      <c r="BN628" s="2" t="inlineStr">
        <is>
          <t>ētisks MI</t>
        </is>
      </c>
      <c r="BO628" s="2" t="inlineStr">
        <is>
          <t>2</t>
        </is>
      </c>
      <c r="BP628" s="2" t="inlineStr">
        <is>
          <t/>
        </is>
      </c>
      <c r="BQ628" t="inlineStr">
        <is>
          <t>tāda MI izstrāde, izvietošana un izmantošana, kas nodrošina atbilstību ētikas normām, ietverot tādas pamattiesības kā īpašas morālas tiesības, ētikas principus un ar tiem saistītas pamatvērtības</t>
        </is>
      </c>
      <c r="BR628" s="2" t="inlineStr">
        <is>
          <t>IA etika|
intelliġenza artifiċjali etika</t>
        </is>
      </c>
      <c r="BS628" s="2" t="inlineStr">
        <is>
          <t>3|
3</t>
        </is>
      </c>
      <c r="BT628" s="2" t="inlineStr">
        <is>
          <t xml:space="preserve">|
</t>
        </is>
      </c>
      <c r="BU628" t="inlineStr">
        <is>
          <t>żvilupp, tnedija u użu tal-IA li jiżguraw konformità man-normi etiċi, inkluż id-drittijiet fundamentali bħala intitolamenti morali speċjali, prinċipji etiċi u valuri ewlenin relatati</t>
        </is>
      </c>
      <c r="BV628" s="2" t="inlineStr">
        <is>
          <t>ethische KI|
ethische AI</t>
        </is>
      </c>
      <c r="BW628" s="2" t="inlineStr">
        <is>
          <t>3|
3</t>
        </is>
      </c>
      <c r="BX628" s="2" t="inlineStr">
        <is>
          <t xml:space="preserve">|
</t>
        </is>
      </c>
      <c r="BY628" t="inlineStr">
        <is>
          <t>inachtneming van ethische normen bij de ontwikkeling en het gebruik van AI en waarbij grondrechten als bijzondere morele rechten, ethische beginselen en verwante kernwaarden gewaarborgd zijn</t>
        </is>
      </c>
      <c r="BZ628" s="2" t="inlineStr">
        <is>
          <t>etyczna SI|
etyczna sztuczna inteligencja</t>
        </is>
      </c>
      <c r="CA628" s="2" t="inlineStr">
        <is>
          <t>3|
3</t>
        </is>
      </c>
      <c r="CB628" s="2" t="inlineStr">
        <is>
          <t xml:space="preserve">|
</t>
        </is>
      </c>
      <c r="CC628" t="inlineStr">
        <is>
          <t>tworzenie, upowszechnianie i zastosowanie sztucznej inteligencji, która zapewnia zgodność z normami etycznymi i powiązanymi z nimi podstawowymi wartościami</t>
        </is>
      </c>
      <c r="CD628" s="2" t="inlineStr">
        <is>
          <t>IA ética</t>
        </is>
      </c>
      <c r="CE628" s="2" t="inlineStr">
        <is>
          <t>3</t>
        </is>
      </c>
      <c r="CF628" s="2" t="inlineStr">
        <is>
          <t/>
        </is>
      </c>
      <c r="CG628" t="inlineStr">
        <is>
          <t>Desenvolvimento, implantação e utilização de IA que asseguram o cumprimento das normas éticas, incluindo direitos fundamentais como direitos 
morais especiais, princípios éticos e valores fundamentais com eles relacionados</t>
        </is>
      </c>
      <c r="CH628" t="inlineStr">
        <is>
          <t/>
        </is>
      </c>
      <c r="CI628" t="inlineStr">
        <is>
          <t/>
        </is>
      </c>
      <c r="CJ628" t="inlineStr">
        <is>
          <t/>
        </is>
      </c>
      <c r="CK628" t="inlineStr">
        <is>
          <t/>
        </is>
      </c>
      <c r="CL628" t="inlineStr">
        <is>
          <t/>
        </is>
      </c>
      <c r="CM628" t="inlineStr">
        <is>
          <t/>
        </is>
      </c>
      <c r="CN628" t="inlineStr">
        <is>
          <t/>
        </is>
      </c>
      <c r="CO628" t="inlineStr">
        <is>
          <t/>
        </is>
      </c>
      <c r="CP628" s="2" t="inlineStr">
        <is>
          <t>etična AI|
etična umetna inteligenca|
etična UI</t>
        </is>
      </c>
      <c r="CQ628" s="2" t="inlineStr">
        <is>
          <t>3|
3|
3</t>
        </is>
      </c>
      <c r="CR628" s="2" t="inlineStr">
        <is>
          <t xml:space="preserve">|
|
</t>
        </is>
      </c>
      <c r="CS628" t="inlineStr">
        <is>
          <t>razvoj,
uvajanje in uporaba umetne inteligence, ki zagotavlja skladnost z etičnimi
normami, vključno s temeljnimi pravicami kot posebnimi moralnimi pravicami,
etičnimi načeli in z njimi povezanimi temeljnimi vrednotami</t>
        </is>
      </c>
      <c r="CT628" s="2" t="inlineStr">
        <is>
          <t>etisk AI|
etisk artificiell intelligens</t>
        </is>
      </c>
      <c r="CU628" s="2" t="inlineStr">
        <is>
          <t>3|
3</t>
        </is>
      </c>
      <c r="CV628" s="2" t="inlineStr">
        <is>
          <t xml:space="preserve">|
</t>
        </is>
      </c>
      <c r="CW628" t="inlineStr">
        <is>
          <t/>
        </is>
      </c>
    </row>
    <row r="629">
      <c r="A629" s="1" t="str">
        <f>HYPERLINK("https://iate.europa.eu/entry/result/3591936/all", "3591936")</f>
        <v>3591936</v>
      </c>
      <c r="B629" t="inlineStr">
        <is>
          <t>EDUCATION AND COMMUNICATIONS</t>
        </is>
      </c>
      <c r="C629" t="inlineStr">
        <is>
          <t>EDUCATION AND COMMUNICATIONS|information and information processing|information processing|artificial intelligence</t>
        </is>
      </c>
      <c r="D629" t="inlineStr">
        <is>
          <t>yes</t>
        </is>
      </c>
      <c r="E629" t="inlineStr">
        <is>
          <t/>
        </is>
      </c>
      <c r="F629" s="2" t="inlineStr">
        <is>
          <t>етични аспекти на ИИ|
свързани с ИИ етични въпроси</t>
        </is>
      </c>
      <c r="G629" s="2" t="inlineStr">
        <is>
          <t>3|
3</t>
        </is>
      </c>
      <c r="H629" s="2" t="inlineStr">
        <is>
          <t xml:space="preserve">|
</t>
        </is>
      </c>
      <c r="I629" t="inlineStr">
        <is>
          <t>подобласт на приложната етика, която се занимава с етичните въпроси, възникнали във връзка с разработването, внедряването и използването на ИИ</t>
        </is>
      </c>
      <c r="J629" s="2" t="inlineStr">
        <is>
          <t>etika UI|
etika umělé inteligence</t>
        </is>
      </c>
      <c r="K629" s="2" t="inlineStr">
        <is>
          <t>3|
3</t>
        </is>
      </c>
      <c r="L629" s="2" t="inlineStr">
        <is>
          <t xml:space="preserve">|
</t>
        </is>
      </c>
      <c r="M629" t="inlineStr">
        <is>
          <t>podobor aplikované etiky, který se soustředí na etické otázky, které vyvolává vývoj, zavádění a používání UI</t>
        </is>
      </c>
      <c r="N629" s="2" t="inlineStr">
        <is>
          <t>etik i forbindelse med kunstig intelligens|
AI-etik</t>
        </is>
      </c>
      <c r="O629" s="2" t="inlineStr">
        <is>
          <t>3|
3</t>
        </is>
      </c>
      <c r="P629" s="2" t="inlineStr">
        <is>
          <t xml:space="preserve">|
</t>
        </is>
      </c>
      <c r="Q629" t="inlineStr">
        <is>
          <t>gren af anvendt etik, som har fokus på de etiske spørgsmål, der rejses i relation til udviklingen, udbredelsen og anvendelsen af kunstig intelligens.</t>
        </is>
      </c>
      <c r="R629" s="2" t="inlineStr">
        <is>
          <t>KI-Ethik|
Ethik in der künstlichen Intelligenz</t>
        </is>
      </c>
      <c r="S629" s="2" t="inlineStr">
        <is>
          <t>3|
3</t>
        </is>
      </c>
      <c r="T629" s="2" t="inlineStr">
        <is>
          <t xml:space="preserve">|
</t>
        </is>
      </c>
      <c r="U629" t="inlineStr">
        <is>
          <t>Teilbereich der angewandten Ethik, der sich mit den
ethischen Fragen beschäftigt, die durch die Entwicklung, Einführung und Nutzung
von KI aufgeworfen werden</t>
        </is>
      </c>
      <c r="V629" s="2" t="inlineStr">
        <is>
          <t>δεοντολογία της ΤΝ</t>
        </is>
      </c>
      <c r="W629" s="2" t="inlineStr">
        <is>
          <t>2</t>
        </is>
      </c>
      <c r="X629" s="2" t="inlineStr">
        <is>
          <t/>
        </is>
      </c>
      <c r="Y629" t="inlineStr">
        <is>
          <t>κλάδος της εφαρμοσμένης ηθικής που εστιάζει στα κανονιστικά ζητήματα που εγείρει η ανάπτυξη, η
υλοποίηση και η χρήση της ΤΝ</t>
        </is>
      </c>
      <c r="Z629" s="2" t="inlineStr">
        <is>
          <t>artificial intelligence ethics|
AI ethics</t>
        </is>
      </c>
      <c r="AA629" s="2" t="inlineStr">
        <is>
          <t>3|
3</t>
        </is>
      </c>
      <c r="AB629" s="2" t="inlineStr">
        <is>
          <t xml:space="preserve">|
</t>
        </is>
      </c>
      <c r="AC629" t="inlineStr">
        <is>
          <t>branch of applied ethics that focuses on the normative issues raised by the design, development, implementation and use of AI</t>
        </is>
      </c>
      <c r="AD629" s="2" t="inlineStr">
        <is>
          <t>ética de la IA|
ética de la inteligencia artificial</t>
        </is>
      </c>
      <c r="AE629" s="2" t="inlineStr">
        <is>
          <t>3|
3</t>
        </is>
      </c>
      <c r="AF629" s="2" t="inlineStr">
        <is>
          <t xml:space="preserve">|
</t>
        </is>
      </c>
      <c r="AG629" t="inlineStr">
        <is>
          <t>Rama de la ética aplicada que se centra en los problemas de orden ético que plantea el desarrollo, despliegue y utilización de la inteligencia artificial (IA).</t>
        </is>
      </c>
      <c r="AH629" s="2" t="inlineStr">
        <is>
          <t>intellektitehnikaga seotud eetika</t>
        </is>
      </c>
      <c r="AI629" s="2" t="inlineStr">
        <is>
          <t>2</t>
        </is>
      </c>
      <c r="AJ629" s="2" t="inlineStr">
        <is>
          <t>proposed</t>
        </is>
      </c>
      <c r="AK629" t="inlineStr">
        <is>
          <t>rakenduseetika
 haru, mis keskendub tehisintellekti projekteerimisel, arendamisel,
 rakendamisel ja kasutamisel tekkivatele normatiivsetele probleemidele</t>
        </is>
      </c>
      <c r="AL629" s="2" t="inlineStr">
        <is>
          <t>tekoälyn etiikka</t>
        </is>
      </c>
      <c r="AM629" s="2" t="inlineStr">
        <is>
          <t>3</t>
        </is>
      </c>
      <c r="AN629" s="2" t="inlineStr">
        <is>
          <t/>
        </is>
      </c>
      <c r="AO629" t="inlineStr">
        <is>
          <t>yksi soveltavan etiikan osa-alue, jossa 
keskitytään tekoälyn kehittämisen, käyttöönoton ja käytön herättämiin normatiivisiin kysymyksiin</t>
        </is>
      </c>
      <c r="AP629" s="2" t="inlineStr">
        <is>
          <t>éthique en matière d'IA</t>
        </is>
      </c>
      <c r="AQ629" s="2" t="inlineStr">
        <is>
          <t>3</t>
        </is>
      </c>
      <c r="AR629" s="2" t="inlineStr">
        <is>
          <t/>
        </is>
      </c>
      <c r="AS629" t="inlineStr">
        <is>
          <t>sous-domaine de l'éthique appliquée qui est axé sur les questions d'ordre
éthique soulevées par la mise au point, le déploiement et l'utilisation de l'intelligence artificielle</t>
        </is>
      </c>
      <c r="AT629" s="2" t="inlineStr">
        <is>
          <t>eitic intleachta saorga</t>
        </is>
      </c>
      <c r="AU629" s="2" t="inlineStr">
        <is>
          <t>3</t>
        </is>
      </c>
      <c r="AV629" s="2" t="inlineStr">
        <is>
          <t/>
        </is>
      </c>
      <c r="AW629" t="inlineStr">
        <is>
          <t/>
        </is>
      </c>
      <c r="AX629" s="2" t="inlineStr">
        <is>
          <t>etika umjetne inteligencije</t>
        </is>
      </c>
      <c r="AY629" s="2" t="inlineStr">
        <is>
          <t>3</t>
        </is>
      </c>
      <c r="AZ629" s="2" t="inlineStr">
        <is>
          <t/>
        </is>
      </c>
      <c r="BA629" t="inlineStr">
        <is>
          <t>potpodručje primijenjene etike usmjereno na normativna pitanja koja se javljaju u vezi
s razvojem, uvođenjem i upotrebom umjetne inteligencije</t>
        </is>
      </c>
      <c r="BB629" s="2" t="inlineStr">
        <is>
          <t>a mesterséges intelligencia etikája</t>
        </is>
      </c>
      <c r="BC629" s="2" t="inlineStr">
        <is>
          <t>3</t>
        </is>
      </c>
      <c r="BD629" s="2" t="inlineStr">
        <is>
          <t/>
        </is>
      </c>
      <c r="BE629" t="inlineStr">
        <is>
          <t>az alkalmazott etika olyan részterülete, amely a mesterséges intelligencia 
kifejlesztéséből, elterjesztéséből és használatából eredő etikai kérdéseket helyezi a középpontba</t>
        </is>
      </c>
      <c r="BF629" s="2" t="inlineStr">
        <is>
          <t>etica dell'IA|
etica dell'intelligenza artificiale</t>
        </is>
      </c>
      <c r="BG629" s="2" t="inlineStr">
        <is>
          <t>3|
3</t>
        </is>
      </c>
      <c r="BH629" s="2" t="inlineStr">
        <is>
          <t xml:space="preserve">|
</t>
        </is>
      </c>
      <c r="BI629" t="inlineStr">
        <is>
          <t>branca dell'etica applicata che si concentra sulle questioni normative sollevate dallo sviluppo, dalla distribuzione e dall'utilizzo dell'IA tali da 
garantire il rispetto delle norme etiche, compresi i diritti fondamentali in quanto diritti morali speciali, dei 
principi etici e dei valori fondamentali connessi</t>
        </is>
      </c>
      <c r="BJ629" s="2" t="inlineStr">
        <is>
          <t>DI etika</t>
        </is>
      </c>
      <c r="BK629" s="2" t="inlineStr">
        <is>
          <t>3</t>
        </is>
      </c>
      <c r="BL629" s="2" t="inlineStr">
        <is>
          <t/>
        </is>
      </c>
      <c r="BM629" t="inlineStr">
        <is>
          <t>taikomosios etikos mokslo šaka, kurioje daugiausia nagrinėjami norminiai klausimai, kurių kyla projektuojant, kuriant, įgyvendinant ir naudojant DI.</t>
        </is>
      </c>
      <c r="BN629" s="2" t="inlineStr">
        <is>
          <t>MI ētika</t>
        </is>
      </c>
      <c r="BO629" s="2" t="inlineStr">
        <is>
          <t>2</t>
        </is>
      </c>
      <c r="BP629" s="2" t="inlineStr">
        <is>
          <t/>
        </is>
      </c>
      <c r="BQ629" t="inlineStr">
        <is>
          <t>lietišķās ētikas apakšnozare, kas orientēta uz MI projektēšanas, izstrādes,
izvietošanas un izmantošanas radītajām normatīvajām bažām</t>
        </is>
      </c>
      <c r="BR629" s="2" t="inlineStr">
        <is>
          <t>etika tal-intelliġenza artifiċjali|
etika tal-IA</t>
        </is>
      </c>
      <c r="BS629" s="2" t="inlineStr">
        <is>
          <t>3|
3</t>
        </is>
      </c>
      <c r="BT629" s="2" t="inlineStr">
        <is>
          <t xml:space="preserve">|
</t>
        </is>
      </c>
      <c r="BU629" t="inlineStr">
        <is>
          <t>fergħa tal-etika applikata li tiffoka fuq il-kwistjonijiet normattivi li jitqajmu mid-disinn, l-iżvilupp, l-implimentazzjoni u l-użu tal-intelliġenza artifiċjali</t>
        </is>
      </c>
      <c r="BV629" s="2" t="inlineStr">
        <is>
          <t>AI-ethiek|
ethiek in artificiële intelligentie|
KI-ethiek</t>
        </is>
      </c>
      <c r="BW629" s="2" t="inlineStr">
        <is>
          <t>3|
3|
2</t>
        </is>
      </c>
      <c r="BX629" s="2" t="inlineStr">
        <is>
          <t xml:space="preserve">preferred|
|
</t>
        </is>
      </c>
      <c r="BY629" t="inlineStr">
        <is>
          <t>tak van de toegepaste ethiek die zich richt op de normatieve vraagstukken die ontstaan door het ontwerp, de ontwikkeling, de uitvoering en het gebruik van AI</t>
        </is>
      </c>
      <c r="BZ629" s="2" t="inlineStr">
        <is>
          <t>etyka sztucznej inteligencji</t>
        </is>
      </c>
      <c r="CA629" s="2" t="inlineStr">
        <is>
          <t>3</t>
        </is>
      </c>
      <c r="CB629" s="2" t="inlineStr">
        <is>
          <t/>
        </is>
      </c>
      <c r="CC629" t="inlineStr">
        <is>
          <t>gałąź etyki zajmująca się zastosowaniem teorii etycznych do rozwiązywania problemów, jakie rodzi upowszechnienie sztucznej inteligencji</t>
        </is>
      </c>
      <c r="CD629" s="2" t="inlineStr">
        <is>
          <t>ética da IA</t>
        </is>
      </c>
      <c r="CE629" s="2" t="inlineStr">
        <is>
          <t>3</t>
        </is>
      </c>
      <c r="CF629" s="2" t="inlineStr">
        <is>
          <t/>
        </is>
      </c>
      <c r="CG629" t="inlineStr">
        <is>
          <t>Ramo da ética aplicada que se centra nas questões 
normativas suscitadas pela conceção, pelo desenvolvimento, pela implantação e pela utilização da inteligência 
artificial.</t>
        </is>
      </c>
      <c r="CH629" t="inlineStr">
        <is>
          <t/>
        </is>
      </c>
      <c r="CI629" t="inlineStr">
        <is>
          <t/>
        </is>
      </c>
      <c r="CJ629" t="inlineStr">
        <is>
          <t/>
        </is>
      </c>
      <c r="CK629" t="inlineStr">
        <is>
          <t/>
        </is>
      </c>
      <c r="CL629" t="inlineStr">
        <is>
          <t/>
        </is>
      </c>
      <c r="CM629" t="inlineStr">
        <is>
          <t/>
        </is>
      </c>
      <c r="CN629" t="inlineStr">
        <is>
          <t/>
        </is>
      </c>
      <c r="CO629" t="inlineStr">
        <is>
          <t/>
        </is>
      </c>
      <c r="CP629" s="2" t="inlineStr">
        <is>
          <t>etika UI|
etika AI|
etika umetne inteligence</t>
        </is>
      </c>
      <c r="CQ629" s="2" t="inlineStr">
        <is>
          <t>3|
3|
3</t>
        </is>
      </c>
      <c r="CR629" s="2" t="inlineStr">
        <is>
          <t xml:space="preserve">|
proposed|
</t>
        </is>
      </c>
      <c r="CS629" t="inlineStr">
        <is>
          <t>uporabna
etika, osredotočena na normativna vprašanja, ki jih sprožajo načrtovanje,
razvoj, izvajanje in uporaba &lt;a href="https://iate.europa.eu/entry/slideshow/1627458530319/3571274/sl" target="_blank"&gt;umetne inteligence&lt;/a&gt;</t>
        </is>
      </c>
      <c r="CT629" s="2" t="inlineStr">
        <is>
          <t>AI-etik</t>
        </is>
      </c>
      <c r="CU629" s="2" t="inlineStr">
        <is>
          <t>3</t>
        </is>
      </c>
      <c r="CV629" s="2" t="inlineStr">
        <is>
          <t/>
        </is>
      </c>
      <c r="CW629" t="inlineStr">
        <is>
          <t/>
        </is>
      </c>
    </row>
    <row r="630">
      <c r="A630" s="1" t="str">
        <f>HYPERLINK("https://iate.europa.eu/entry/result/3591933/all", "3591933")</f>
        <v>3591933</v>
      </c>
      <c r="B630" t="inlineStr">
        <is>
          <t>EDUCATION AND COMMUNICATIONS</t>
        </is>
      </c>
      <c r="C630" t="inlineStr">
        <is>
          <t>EDUCATION AND COMMUNICATIONS|information and information processing|information processing|artificial intelligence</t>
        </is>
      </c>
      <c r="D630" t="inlineStr">
        <is>
          <t>yes</t>
        </is>
      </c>
      <c r="E630" t="inlineStr">
        <is>
          <t/>
        </is>
      </c>
      <c r="F630" s="2" t="inlineStr">
        <is>
          <t>специалист в областта на ИИ</t>
        </is>
      </c>
      <c r="G630" s="2" t="inlineStr">
        <is>
          <t>3</t>
        </is>
      </c>
      <c r="H630" s="2" t="inlineStr">
        <is>
          <t/>
        </is>
      </c>
      <c r="I630" t="inlineStr">
        <is>
          <t>физическо лице или организация, което разработва, внедрява или използва &lt;a href="https://iate.europa.eu/entry/result/3591198/bg" target="_blank"&gt;система с ИИ&lt;/a&gt;, но не е краен ползвател или потребител на тази система</t>
        </is>
      </c>
      <c r="J630" s="2" t="inlineStr">
        <is>
          <t>aplikující odborník v oblasti UI</t>
        </is>
      </c>
      <c r="K630" s="2" t="inlineStr">
        <is>
          <t>3</t>
        </is>
      </c>
      <c r="L630" s="2" t="inlineStr">
        <is>
          <t/>
        </is>
      </c>
      <c r="M630" t="inlineStr">
        <is>
          <t>všichni jednotlivci nebo všechny organizace, které vyvíjejí (včetně výzkumu, návrhu nebo poskytování dat), zavádějí (včetně pořízení) nebo používají systémy UI, vyjma osob, které systémy UI používají jako koneční uživatelé nebo spotřebitelé</t>
        </is>
      </c>
      <c r="N630" s="2" t="inlineStr">
        <is>
          <t>AI-aktør</t>
        </is>
      </c>
      <c r="O630" s="2" t="inlineStr">
        <is>
          <t>3</t>
        </is>
      </c>
      <c r="P630" s="2" t="inlineStr">
        <is>
          <t/>
        </is>
      </c>
      <c r="Q630" t="inlineStr">
        <is>
          <t>person eller organisation, der udvikler (herunder gennem forskning i, design eller levering af data til), udbreder eller anvender AI-systemer, med undtagelse af aktører, der bruger AI-systemer som slutbrugere eller forbrugere</t>
        </is>
      </c>
      <c r="R630" s="2" t="inlineStr">
        <is>
          <t>KI-Praktiker|
KI-Anwender</t>
        </is>
      </c>
      <c r="S630" s="2" t="inlineStr">
        <is>
          <t>3|
0</t>
        </is>
      </c>
      <c r="T630" s="2" t="inlineStr">
        <is>
          <t xml:space="preserve">|
</t>
        </is>
      </c>
      <c r="U630" t="inlineStr">
        <is>
          <t/>
        </is>
      </c>
      <c r="V630" s="2" t="inlineStr">
        <is>
          <t>επαγγελματίας του τομέα της ΤΝ</t>
        </is>
      </c>
      <c r="W630" s="2" t="inlineStr">
        <is>
          <t>2</t>
        </is>
      </c>
      <c r="X630" s="2" t="inlineStr">
        <is>
          <t/>
        </is>
      </c>
      <c r="Y630" t="inlineStr">
        <is>
          <t>άτομο ή οργανισμός που αναπτύσσει (συμπεριλαμβανομένης της έρευνας, του σχεδιασμού ή της παροχής δεδομένων), εγκαθιστά (συμπεριλαμβανομένης της υλοποίησης) ή χρησιμοποιεί &lt;a href="https://iate.europa.eu/search/standard/result/1619190080081/1" target="_blank"&gt;συστήματα ΤΝ&lt;/a&gt;, εξαιρουμένων όσων
χρησιμοποιούν συστήματα ΤΝ υπό την ιδιότητα του τελικού χρήστη ή καταναλωτή.</t>
        </is>
      </c>
      <c r="Z630" s="2" t="inlineStr">
        <is>
          <t>AI practitioner</t>
        </is>
      </c>
      <c r="AA630" s="2" t="inlineStr">
        <is>
          <t>3</t>
        </is>
      </c>
      <c r="AB630" s="2" t="inlineStr">
        <is>
          <t/>
        </is>
      </c>
      <c r="AC630" t="inlineStr">
        <is>
          <t>any individual or organisation that develops (including through research, design or provision of data), deploys or uses an AI system, but is not an end-user or consumer of the system</t>
        </is>
      </c>
      <c r="AD630" s="2" t="inlineStr">
        <is>
          <t>profesional de la IA</t>
        </is>
      </c>
      <c r="AE630" s="2" t="inlineStr">
        <is>
          <t>3</t>
        </is>
      </c>
      <c r="AF630" s="2" t="inlineStr">
        <is>
          <t/>
        </is>
      </c>
      <c r="AG630" t="inlineStr">
        <is>
          <t>Toda persona u organización dedicada al desarrollo (incluidas las labores de investigación, diseño o suministro de datos), despliegue (incluida la aplicación) o utilización de sistemas de inteligencia artificial (IA), con exclusión de aquellas que utilizan sistemas de IA en calidad de usuarios finales o consumidores.</t>
        </is>
      </c>
      <c r="AH630" s="2" t="inlineStr">
        <is>
          <t>intellektitehnika praktik</t>
        </is>
      </c>
      <c r="AI630" s="2" t="inlineStr">
        <is>
          <t>2</t>
        </is>
      </c>
      <c r="AJ630" s="2" t="inlineStr">
        <is>
          <t>proposed</t>
        </is>
      </c>
      <c r="AK630" t="inlineStr">
        <is>
          <t>üksikisik või organisatsioon, kes tegeleb tehisintellektisüsteemide arendamisega (sealhulgas uurimise, projekteerimise ja nende jaoks andmete esitamisega), võtab tehisintellektisüsteeme kasutusele või kasutab neid, kuid ei ole süsteemi lõppkasutaja või tarbija</t>
        </is>
      </c>
      <c r="AL630" s="2" t="inlineStr">
        <is>
          <t>tekoälyalan toimija</t>
        </is>
      </c>
      <c r="AM630" s="2" t="inlineStr">
        <is>
          <t>3</t>
        </is>
      </c>
      <c r="AN630" s="2" t="inlineStr">
        <is>
          <t/>
        </is>
      </c>
      <c r="AO630" t="inlineStr">
        <is>
          <t>henkilö tai organisaatio, joka kehittää (mukaan lukien 
tutkimus, suunnittelu tai tietojen toimittaminen), ottaa käyttöön (mukaan lukien toteutus) tai käyttää tekoälyjärjestelmiä ( määritelmä ei kata niitä, jotka käyttävät tekoälyjärjestelmiä loppukäyttäjän tai kuluttajan 
ominaisuudessa)</t>
        </is>
      </c>
      <c r="AP630" s="2" t="inlineStr">
        <is>
          <t>professionnel de l'IA</t>
        </is>
      </c>
      <c r="AQ630" s="2" t="inlineStr">
        <is>
          <t>3</t>
        </is>
      </c>
      <c r="AR630" s="2" t="inlineStr">
        <is>
          <t/>
        </is>
      </c>
      <c r="AS630" t="inlineStr">
        <is>
          <t>toute personne ou organisation qui met au point (ce qui
comprend la recherche, la conception et la fourniture de données), déploie (ce qui comprend la mise en
œuvre) ou utilise des systèmes d'IA, à l'exception de celles qui utilisent des systèmes d'IA en tant
qu'utilisateurs finaux ou consommateurs</t>
        </is>
      </c>
      <c r="AT630" s="2" t="inlineStr">
        <is>
          <t>cleachtóir IS|
cleachtóir intleachta saorga</t>
        </is>
      </c>
      <c r="AU630" s="2" t="inlineStr">
        <is>
          <t>3|
3</t>
        </is>
      </c>
      <c r="AV630" s="2" t="inlineStr">
        <is>
          <t xml:space="preserve">|
</t>
        </is>
      </c>
      <c r="AW630" t="inlineStr">
        <is>
          <t/>
        </is>
      </c>
      <c r="AX630" s="2" t="inlineStr">
        <is>
          <t>stručnjak za umjetnu inteligenciju</t>
        </is>
      </c>
      <c r="AY630" s="2" t="inlineStr">
        <is>
          <t>3</t>
        </is>
      </c>
      <c r="AZ630" s="2" t="inlineStr">
        <is>
          <t/>
        </is>
      </c>
      <c r="BA630" t="inlineStr">
        <is>
          <t>svaki pojedinac ili organizacija koji razvijaju (uključujući
istraživanje, dizajniranje ili pružanje podataka), uvode ili upotrebljavaju sustave umjetne inteligencije, ali koji nisu krajnji korisnik ili potrošač sustava</t>
        </is>
      </c>
      <c r="BB630" t="inlineStr">
        <is>
          <t/>
        </is>
      </c>
      <c r="BC630" t="inlineStr">
        <is>
          <t/>
        </is>
      </c>
      <c r="BD630" t="inlineStr">
        <is>
          <t/>
        </is>
      </c>
      <c r="BE630" t="inlineStr">
        <is>
          <t/>
        </is>
      </c>
      <c r="BF630" s="2" t="inlineStr">
        <is>
          <t>operatore del settore dell'IA</t>
        </is>
      </c>
      <c r="BG630" s="2" t="inlineStr">
        <is>
          <t>3</t>
        </is>
      </c>
      <c r="BH630" s="2" t="inlineStr">
        <is>
          <t/>
        </is>
      </c>
      <c r="BI630" t="inlineStr">
        <is>
          <t>individuo o organizzazione che sviluppa (compresa la ricerca, la progettazione o la fornitura di dati), 
distribuisce (compresa l'implementazione) o utilizza sistemi di IA, a esclusione di chi li utilizza in 
qualità di utente finale o di consumatore</t>
        </is>
      </c>
      <c r="BJ630" s="2" t="inlineStr">
        <is>
          <t>DI specialistas</t>
        </is>
      </c>
      <c r="BK630" s="2" t="inlineStr">
        <is>
          <t>3</t>
        </is>
      </c>
      <c r="BL630" s="2" t="inlineStr">
        <is>
          <t/>
        </is>
      </c>
      <c r="BM630" t="inlineStr">
        <is>
          <t>visi asmenys arba organizacijos, kurie kuria (įskaitant mokslinius tyrimus, projektavimą arba duomenų teikimą šiems tikslams), diegia (įskaitant įgyvendinimą) arba naudoja DI sistemas, išskyrus subjektus, kurie naudoja DI sistemas kaip galutiniai naudotojai arba vartotojai</t>
        </is>
      </c>
      <c r="BN630" s="2" t="inlineStr">
        <is>
          <t>MI jomas praktiķis</t>
        </is>
      </c>
      <c r="BO630" s="2" t="inlineStr">
        <is>
          <t>2</t>
        </is>
      </c>
      <c r="BP630" s="2" t="inlineStr">
        <is>
          <t/>
        </is>
      </c>
      <c r="BQ630" t="inlineStr">
        <is>
          <t>personas un organizācijas, kas izstrādā, izvieto vai izmanto MI sistēmas, bet nav MI sistēmas galalietotāji vai patērētāji</t>
        </is>
      </c>
      <c r="BR630" s="2" t="inlineStr">
        <is>
          <t>speċjalist tal-intelliġenza artifiċjali|
speċjalist tal-IA</t>
        </is>
      </c>
      <c r="BS630" s="2" t="inlineStr">
        <is>
          <t>3|
3</t>
        </is>
      </c>
      <c r="BT630" s="2" t="inlineStr">
        <is>
          <t xml:space="preserve">|
</t>
        </is>
      </c>
      <c r="BU630" t="inlineStr">
        <is>
          <t>kull individwu jew organizzazzjoni li tiżviluppa (fost oħrajn permezz ta' riċerka, disinn jew provvista ta' data), tniedi jew tuża sistema tal-intelliġenza artifiċjali, iżda ma tkunx utent aħħari jew konsumatur tas-sistema</t>
        </is>
      </c>
      <c r="BV630" s="2" t="inlineStr">
        <is>
          <t>beroepsbeoefenaar op het gebied van AI</t>
        </is>
      </c>
      <c r="BW630" s="2" t="inlineStr">
        <is>
          <t>3</t>
        </is>
      </c>
      <c r="BX630" s="2" t="inlineStr">
        <is>
          <t/>
        </is>
      </c>
      <c r="BY630" t="inlineStr">
        <is>
          <t>persoon of organisatie die een AI-systeem ontwikkelt, toepast of gebruikt, maar die geen eindgebruiker of consument van het systeem is</t>
        </is>
      </c>
      <c r="BZ630" s="2" t="inlineStr">
        <is>
          <t>specjalista z dziedziny sztucznej inteligencji|
specjalistyczny podmiot z dziedziny sztucznej inteligencji</t>
        </is>
      </c>
      <c r="CA630" s="2" t="inlineStr">
        <is>
          <t>3|
3</t>
        </is>
      </c>
      <c r="CB630" s="2" t="inlineStr">
        <is>
          <t xml:space="preserve">|
</t>
        </is>
      </c>
      <c r="CC630" t="inlineStr">
        <is>
          <t>osoba lub organizacja, która tworzy (również dzięki badaniom, projektowaniu lub dostarczaniu danych), wdraża bądź wykorzystuje &lt;a href="https://iate.europa.eu/entry/slideshow/1620397283756/3591198/pl" target="_blank"&gt;system sztucznej inteligencji&lt;/a&gt;, ale nie jest jego &lt;a href="https://iate.europa.eu/entry/slideshow/1620397832464/3576038/pl" target="_blank"&gt;użytkownikiem końcowym&lt;/a&gt;</t>
        </is>
      </c>
      <c r="CD630" s="2" t="inlineStr">
        <is>
          <t>profissional no domínio da IA</t>
        </is>
      </c>
      <c r="CE630" s="2" t="inlineStr">
        <is>
          <t>3</t>
        </is>
      </c>
      <c r="CF630" s="2" t="inlineStr">
        <is>
          <t/>
        </is>
      </c>
      <c r="CG630" t="inlineStr">
        <is>
          <t>Todos os indivíduos ou organizações que desenvolvem 
(incluindo investigação, conceção ou fornecimento de dados para o desenvolvimento), implantam (incluindo a 
aplicação) ou utilizam sistemas de IA, excluindo aqueles que os utilizam na qualidade de utilizador final ou 
consumidor.</t>
        </is>
      </c>
      <c r="CH630" t="inlineStr">
        <is>
          <t/>
        </is>
      </c>
      <c r="CI630" t="inlineStr">
        <is>
          <t/>
        </is>
      </c>
      <c r="CJ630" t="inlineStr">
        <is>
          <t/>
        </is>
      </c>
      <c r="CK630" t="inlineStr">
        <is>
          <t/>
        </is>
      </c>
      <c r="CL630" t="inlineStr">
        <is>
          <t/>
        </is>
      </c>
      <c r="CM630" t="inlineStr">
        <is>
          <t/>
        </is>
      </c>
      <c r="CN630" t="inlineStr">
        <is>
          <t/>
        </is>
      </c>
      <c r="CO630" t="inlineStr">
        <is>
          <t/>
        </is>
      </c>
      <c r="CP630" s="2" t="inlineStr">
        <is>
          <t>strokovnjak na področju umetne inteligence</t>
        </is>
      </c>
      <c r="CQ630" s="2" t="inlineStr">
        <is>
          <t>3</t>
        </is>
      </c>
      <c r="CR630" s="2" t="inlineStr">
        <is>
          <t/>
        </is>
      </c>
      <c r="CS630" t="inlineStr">
        <is>
          <t>posameznik
ali organizacija, ki razvija (vključno z raziskavami, načrtovanjem ali
zagotavljanjem podatkov), uvaja (vključno z izvajanjem) ali uporablja &lt;a href="https://iate.europa.eu/entry/result/3591198/sl" target="_blank"&gt;sisteme umetne inteligence&lt;/a&gt;;
to ni končni uporabnik ali potrošnik</t>
        </is>
      </c>
      <c r="CT630" s="2" t="inlineStr">
        <is>
          <t>yrkesmässig användare av AI-system</t>
        </is>
      </c>
      <c r="CU630" s="2" t="inlineStr">
        <is>
          <t>2</t>
        </is>
      </c>
      <c r="CV630" s="2" t="inlineStr">
        <is>
          <t/>
        </is>
      </c>
      <c r="CW630" t="inlineStr">
        <is>
          <t/>
        </is>
      </c>
    </row>
    <row r="631">
      <c r="A631" s="1" t="str">
        <f>HYPERLINK("https://iate.europa.eu/entry/result/3591932/all", "3591932")</f>
        <v>3591932</v>
      </c>
      <c r="B631" t="inlineStr">
        <is>
          <t>EDUCATION AND COMMUNICATIONS</t>
        </is>
      </c>
      <c r="C631" t="inlineStr">
        <is>
          <t>EDUCATION AND COMMUNICATIONS|information and information processing|information processing|artificial intelligence</t>
        </is>
      </c>
      <c r="D631" t="inlineStr">
        <is>
          <t>yes</t>
        </is>
      </c>
      <c r="E631" t="inlineStr">
        <is>
          <t/>
        </is>
      </c>
      <c r="F631" s="2" t="inlineStr">
        <is>
          <t>технология за идентифициране с ИИ</t>
        </is>
      </c>
      <c r="G631" s="2" t="inlineStr">
        <is>
          <t>3</t>
        </is>
      </c>
      <c r="H631" s="2" t="inlineStr">
        <is>
          <t/>
        </is>
      </c>
      <c r="I631" t="inlineStr">
        <is>
          <t>технология, която използва ИИ за идентифициране на отделни лица от публични и частни субекти</t>
        </is>
      </c>
      <c r="J631" s="2" t="inlineStr">
        <is>
          <t>technologie identifikace pomocí UI</t>
        </is>
      </c>
      <c r="K631" s="2" t="inlineStr">
        <is>
          <t>2</t>
        </is>
      </c>
      <c r="L631" s="2" t="inlineStr">
        <is>
          <t/>
        </is>
      </c>
      <c r="M631" t="inlineStr">
        <is>
          <t>technologie, která využívá UI k identifikaci jednotlivých osob veřejnými i soukromými subjekty.</t>
        </is>
      </c>
      <c r="N631" s="2" t="inlineStr">
        <is>
          <t>AI-identifikationsteknologi</t>
        </is>
      </c>
      <c r="O631" s="2" t="inlineStr">
        <is>
          <t>3</t>
        </is>
      </c>
      <c r="P631" s="2" t="inlineStr">
        <is>
          <t/>
        </is>
      </c>
      <c r="Q631" t="inlineStr">
        <is>
          <t>teknologi, der anvender kunstig intelligens, og som benyttes af både offentlige og private enheder til at identificere personer</t>
        </is>
      </c>
      <c r="R631" s="2" t="inlineStr">
        <is>
          <t>KI-Identifikationstechnologie</t>
        </is>
      </c>
      <c r="S631" s="2" t="inlineStr">
        <is>
          <t>3</t>
        </is>
      </c>
      <c r="T631" s="2" t="inlineStr">
        <is>
          <t/>
        </is>
      </c>
      <c r="U631" t="inlineStr">
        <is>
          <t/>
        </is>
      </c>
      <c r="V631" s="2" t="inlineStr">
        <is>
          <t>τεχνολογία ταυτοποίησης TN</t>
        </is>
      </c>
      <c r="W631" s="2" t="inlineStr">
        <is>
          <t>3</t>
        </is>
      </c>
      <c r="X631" s="2" t="inlineStr">
        <is>
          <t/>
        </is>
      </c>
      <c r="Y631" t="inlineStr">
        <is>
          <t>τεχνολογία
που βασίζεται στην τεχνητή νοημοσύνη για την ταυτοποίηση μεμονωμένων προσώπων
τόσο από δημόσιους όσο και από ιδιωτικούς φορείς</t>
        </is>
      </c>
      <c r="Z631" s="2" t="inlineStr">
        <is>
          <t>AI identification technology</t>
        </is>
      </c>
      <c r="AA631" s="2" t="inlineStr">
        <is>
          <t>3</t>
        </is>
      </c>
      <c r="AB631" s="2" t="inlineStr">
        <is>
          <t/>
        </is>
      </c>
      <c r="AC631" t="inlineStr">
        <is>
          <t>technology which uses AI for identification of individual persons by both public and private entities</t>
        </is>
      </c>
      <c r="AD631" s="2" t="inlineStr">
        <is>
          <t>tecnología de identificación mediante la IA</t>
        </is>
      </c>
      <c r="AE631" s="2" t="inlineStr">
        <is>
          <t>3</t>
        </is>
      </c>
      <c r="AF631" s="2" t="inlineStr">
        <is>
          <t/>
        </is>
      </c>
      <c r="AG631" t="inlineStr">
        <is>
          <t>Tecnología que emplea la inteligencia artificial para la identificación de personas por entidades tanto públicas como privadas.</t>
        </is>
      </c>
      <c r="AH631" s="2" t="inlineStr">
        <is>
          <t>tehisintellektipõhine tuvastamistehnoloogia</t>
        </is>
      </c>
      <c r="AI631" s="2" t="inlineStr">
        <is>
          <t>2</t>
        </is>
      </c>
      <c r="AJ631" s="2" t="inlineStr">
        <is>
          <t/>
        </is>
      </c>
      <c r="AK631" t="inlineStr">
        <is>
          <t>tehnoloogia, mille puhul tehisintellekti kasutatakse nii avalikus kui ka erasektoris üksikisikute tuvastamiseks</t>
        </is>
      </c>
      <c r="AL631" s="2" t="inlineStr">
        <is>
          <t>tekoälyyn perustuva tunnistusteknologia</t>
        </is>
      </c>
      <c r="AM631" s="2" t="inlineStr">
        <is>
          <t>3</t>
        </is>
      </c>
      <c r="AN631" s="2" t="inlineStr">
        <is>
          <t/>
        </is>
      </c>
      <c r="AO631" t="inlineStr">
        <is>
          <t>teknologia, jossa käytetyn tekoälyn avulla sekä julkiset että yksityiset toimijat voivat tunnistaa yksittäisiä henkilöitä</t>
        </is>
      </c>
      <c r="AP631" s="2" t="inlineStr">
        <is>
          <t>technologie d'identification fondée sur l'IA</t>
        </is>
      </c>
      <c r="AQ631" s="2" t="inlineStr">
        <is>
          <t>2</t>
        </is>
      </c>
      <c r="AR631" s="2" t="inlineStr">
        <is>
          <t/>
        </is>
      </c>
      <c r="AS631" t="inlineStr">
        <is>
          <t>technologie utilisant l'intelligence artificielle pour l'identification de personnes par des entités tant publiques que privées, notamment à l'aide de la
reconnaissance faciale et d'autres méthodes involontaires d'identification utilisant des données biométriques
(à savoir, détecteur de mensonges, évaluation de la personnalité au moyen de micro-expressions et détection
vocale automatique)</t>
        </is>
      </c>
      <c r="AT631" s="2" t="inlineStr">
        <is>
          <t>teicneolaíocht céannachta intleachta saorga</t>
        </is>
      </c>
      <c r="AU631" s="2" t="inlineStr">
        <is>
          <t>3</t>
        </is>
      </c>
      <c r="AV631" s="2" t="inlineStr">
        <is>
          <t/>
        </is>
      </c>
      <c r="AW631" t="inlineStr">
        <is>
          <t/>
        </is>
      </c>
      <c r="AX631" s="2" t="inlineStr">
        <is>
          <t>tehnologija umjetne inteligencije za identifikaciju</t>
        </is>
      </c>
      <c r="AY631" s="2" t="inlineStr">
        <is>
          <t>3</t>
        </is>
      </c>
      <c r="AZ631" s="2" t="inlineStr">
        <is>
          <t/>
        </is>
      </c>
      <c r="BA631" t="inlineStr">
        <is>
          <t>tehnologija koja se koristi umjetnom inteligencijom za identifikaciju pojedinaca koju provode javni i privatni subjekti</t>
        </is>
      </c>
      <c r="BB631" s="2" t="inlineStr">
        <is>
          <t>MI-alapú azonosítási technológia</t>
        </is>
      </c>
      <c r="BC631" s="2" t="inlineStr">
        <is>
          <t>3</t>
        </is>
      </c>
      <c r="BD631" s="2" t="inlineStr">
        <is>
          <t/>
        </is>
      </c>
      <c r="BE631" t="inlineStr">
        <is>
          <t>&lt;a href="https://iate.europa.eu/entry/result/3571274/hu" target="_blank"&gt;mesterséges intelligenciára&lt;/a&gt; támaszkodó olyan technológia, amely lehetővé teszi egyes személyek - akár közjogi, akár magánjogi személyek általi - azonosítását</t>
        </is>
      </c>
      <c r="BF631" s="2" t="inlineStr">
        <is>
          <t>tecnologia di identificazione tramite IA</t>
        </is>
      </c>
      <c r="BG631" s="2" t="inlineStr">
        <is>
          <t>3</t>
        </is>
      </c>
      <c r="BH631" s="2" t="inlineStr">
        <is>
          <t/>
        </is>
      </c>
      <c r="BI631" t="inlineStr">
        <is>
          <t>tecnologia che utilizza l’IA e che permette a organismi pubblici e privati di identificare in modo sempre più efficiente le singole persone</t>
        </is>
      </c>
      <c r="BJ631" s="2" t="inlineStr">
        <is>
          <t>DI tapatybės nustatymo technologija</t>
        </is>
      </c>
      <c r="BK631" s="2" t="inlineStr">
        <is>
          <t>3</t>
        </is>
      </c>
      <c r="BL631" s="2" t="inlineStr">
        <is>
          <t/>
        </is>
      </c>
      <c r="BM631" t="inlineStr">
        <is>
          <t>DI techologija, kurią viešojo ir privačiojo sektoriaus subjektai naudoja atskirų asmenų tapatybei nustatyti</t>
        </is>
      </c>
      <c r="BN631" s="2" t="inlineStr">
        <is>
          <t>MI balstīta identificēšanas tehnoloģija</t>
        </is>
      </c>
      <c r="BO631" s="2" t="inlineStr">
        <is>
          <t>2</t>
        </is>
      </c>
      <c r="BP631" s="2" t="inlineStr">
        <is>
          <t/>
        </is>
      </c>
      <c r="BQ631" t="inlineStr">
        <is>
          <t>tehnoloģija, kas izmanto MI gan publiskā, gan privātā sektora personu identificēšanai</t>
        </is>
      </c>
      <c r="BR631" s="2" t="inlineStr">
        <is>
          <t>teknoloġija ta' identifikazzjoni bl-intelliġenza artifiċjali|
teknoloġija ta' identifikazzjoni bl-IA</t>
        </is>
      </c>
      <c r="BS631" s="2" t="inlineStr">
        <is>
          <t>2|
2</t>
        </is>
      </c>
      <c r="BT631" s="2" t="inlineStr">
        <is>
          <t xml:space="preserve">|
</t>
        </is>
      </c>
      <c r="BU631" t="inlineStr">
        <is>
          <t>teknoloġija li tuża l-intelliġenza artifiċjali għall-identifikazzjoni ta' persuni individwali minn entitajiet kemm pubbliċi kif ukoll privati</t>
        </is>
      </c>
      <c r="BV631" s="2" t="inlineStr">
        <is>
          <t>AI-herkenningstechnologie|
AI-identificatietechnologie</t>
        </is>
      </c>
      <c r="BW631" s="2" t="inlineStr">
        <is>
          <t>3|
2</t>
        </is>
      </c>
      <c r="BX631" s="2" t="inlineStr">
        <is>
          <t xml:space="preserve">|
</t>
        </is>
      </c>
      <c r="BY631" t="inlineStr">
        <is>
          <t>technologie die gebruikmaakt van AI voor de identificatie/herkenning van individuele personen, dieren of planten</t>
        </is>
      </c>
      <c r="BZ631" s="2" t="inlineStr">
        <is>
          <t>technologia identyfikacji oparta na sztucznej inteligencji</t>
        </is>
      </c>
      <c r="CA631" s="2" t="inlineStr">
        <is>
          <t>3</t>
        </is>
      </c>
      <c r="CB631" s="2" t="inlineStr">
        <is>
          <t/>
        </is>
      </c>
      <c r="CC631" t="inlineStr">
        <is>
          <t>technologia wykorzystująca &lt;a href="https://iate.europa.eu/entry/slideshow/1620380720412/3571274/pl" target="_blank"&gt;sztuczną inteligencję&lt;/a&gt; do identyfikowania osób przez podmioty publiczne i prywatne</t>
        </is>
      </c>
      <c r="CD631" s="2" t="inlineStr">
        <is>
          <t>tecnologia de identificação baseada na IA</t>
        </is>
      </c>
      <c r="CE631" s="2" t="inlineStr">
        <is>
          <t>3</t>
        </is>
      </c>
      <c r="CF631" s="2" t="inlineStr">
        <is>
          <t/>
        </is>
      </c>
      <c r="CG631" t="inlineStr">
        <is>
          <t>Tecnologia, à qual recorrem tanto entidades públicas como privadas, que utiliza a IA para a identificação de indivíduos.</t>
        </is>
      </c>
      <c r="CH631" t="inlineStr">
        <is>
          <t/>
        </is>
      </c>
      <c r="CI631" t="inlineStr">
        <is>
          <t/>
        </is>
      </c>
      <c r="CJ631" t="inlineStr">
        <is>
          <t/>
        </is>
      </c>
      <c r="CK631" t="inlineStr">
        <is>
          <t/>
        </is>
      </c>
      <c r="CL631" t="inlineStr">
        <is>
          <t/>
        </is>
      </c>
      <c r="CM631" t="inlineStr">
        <is>
          <t/>
        </is>
      </c>
      <c r="CN631" t="inlineStr">
        <is>
          <t/>
        </is>
      </c>
      <c r="CO631" t="inlineStr">
        <is>
          <t/>
        </is>
      </c>
      <c r="CP631" s="2" t="inlineStr">
        <is>
          <t>umetnointeligenčna tehnologija za identifikacijo|
tehnologija umetne inteligence za identifikacijo|
tehnologija UI za identifikacijo|
tehnologija AI za identifikacijo</t>
        </is>
      </c>
      <c r="CQ631" s="2" t="inlineStr">
        <is>
          <t>3|
3|
3|
3</t>
        </is>
      </c>
      <c r="CR631" s="2" t="inlineStr">
        <is>
          <t>proposed|
|
proposed|
proposed</t>
        </is>
      </c>
      <c r="CS631" t="inlineStr">
        <is>
          <t/>
        </is>
      </c>
      <c r="CT631" s="2" t="inlineStr">
        <is>
          <t>AI-identifieringsteknik</t>
        </is>
      </c>
      <c r="CU631" s="2" t="inlineStr">
        <is>
          <t>2</t>
        </is>
      </c>
      <c r="CV631" s="2" t="inlineStr">
        <is>
          <t/>
        </is>
      </c>
      <c r="CW631" t="inlineStr">
        <is>
          <t/>
        </is>
      </c>
    </row>
    <row r="632">
      <c r="A632" s="1" t="str">
        <f>HYPERLINK("https://iate.europa.eu/entry/result/3591840/all", "3591840")</f>
        <v>3591840</v>
      </c>
      <c r="B632" t="inlineStr">
        <is>
          <t>EDUCATION AND COMMUNICATIONS</t>
        </is>
      </c>
      <c r="C632" t="inlineStr">
        <is>
          <t>EDUCATION AND COMMUNICATIONS|information and information processing|information processing|artificial intelligence</t>
        </is>
      </c>
      <c r="D632" t="inlineStr">
        <is>
          <t>yes</t>
        </is>
      </c>
      <c r="E632" t="inlineStr">
        <is>
          <t/>
        </is>
      </c>
      <c r="F632" s="2" t="inlineStr">
        <is>
          <t>базиран на ИИ хардуер</t>
        </is>
      </c>
      <c r="G632" s="2" t="inlineStr">
        <is>
          <t>3</t>
        </is>
      </c>
      <c r="H632" s="2" t="inlineStr">
        <is>
          <t/>
        </is>
      </c>
      <c r="I632" t="inlineStr">
        <is>
          <t>базирана на ИИ система, внедрена в хардуерно устройство</t>
        </is>
      </c>
      <c r="J632" s="2" t="inlineStr">
        <is>
          <t>hardware založený na technologii UI</t>
        </is>
      </c>
      <c r="K632" s="2" t="inlineStr">
        <is>
          <t>2</t>
        </is>
      </c>
      <c r="L632" s="2" t="inlineStr">
        <is>
          <t/>
        </is>
      </c>
      <c r="M632" t="inlineStr">
        <is>
          <t/>
        </is>
      </c>
      <c r="N632" s="2" t="inlineStr">
        <is>
          <t>AI-baseret hardware|
hardware baseret på kunstig intelligens|
AI-hardware</t>
        </is>
      </c>
      <c r="O632" s="2" t="inlineStr">
        <is>
          <t>3|
2|
2</t>
        </is>
      </c>
      <c r="P632" s="2" t="inlineStr">
        <is>
          <t xml:space="preserve">|
|
</t>
        </is>
      </c>
      <c r="Q632" t="inlineStr">
        <is>
          <t>type af AI-accelerator, f.eks. en mikroprocessor eller mikrochip, der er designet til at muliggøre hurtigere behandling i AI-applikationer</t>
        </is>
      </c>
      <c r="R632" s="2" t="inlineStr">
        <is>
          <t>KI-gestützte Hardware</t>
        </is>
      </c>
      <c r="S632" s="2" t="inlineStr">
        <is>
          <t>3</t>
        </is>
      </c>
      <c r="T632" s="2" t="inlineStr">
        <is>
          <t/>
        </is>
      </c>
      <c r="U632" t="inlineStr">
        <is>
          <t/>
        </is>
      </c>
      <c r="V632" s="2" t="inlineStr">
        <is>
          <t>υλισμικό που βασίζεται στην ΤΝ</t>
        </is>
      </c>
      <c r="W632" s="2" t="inlineStr">
        <is>
          <t>2</t>
        </is>
      </c>
      <c r="X632" s="2" t="inlineStr">
        <is>
          <t/>
        </is>
      </c>
      <c r="Y632" t="inlineStr">
        <is>
          <t/>
        </is>
      </c>
      <c r="Z632" s="2" t="inlineStr">
        <is>
          <t>AI-based hardware</t>
        </is>
      </c>
      <c r="AA632" s="2" t="inlineStr">
        <is>
          <t>3</t>
        </is>
      </c>
      <c r="AB632" s="2" t="inlineStr">
        <is>
          <t/>
        </is>
      </c>
      <c r="AC632" t="inlineStr">
        <is>
          <t>type of AI accelerator, such as a microprocessor or microchip, designed to enable faster processing of AI applications</t>
        </is>
      </c>
      <c r="AD632" s="2" t="inlineStr">
        <is>
          <t>&lt;i&gt;hardware &lt;/i&gt;optimizado para inteligencia artificial</t>
        </is>
      </c>
      <c r="AE632" s="2" t="inlineStr">
        <is>
          <t>3</t>
        </is>
      </c>
      <c r="AF632" s="2" t="inlineStr">
        <is>
          <t/>
        </is>
      </c>
      <c r="AG632" t="inlineStr">
        <is>
          <t>Equipo informático concebido para aumentar la eficiencia en las aplicaciones de inteligencia artificial, en aspectos como el aprendizaje automático, por ejemplo.</t>
        </is>
      </c>
      <c r="AH632" s="2" t="inlineStr">
        <is>
          <t>tehisintellektipõhine riistvara</t>
        </is>
      </c>
      <c r="AI632" s="2" t="inlineStr">
        <is>
          <t>3</t>
        </is>
      </c>
      <c r="AJ632" s="2" t="inlineStr">
        <is>
          <t/>
        </is>
      </c>
      <c r="AK632" t="inlineStr">
        <is>
          <t>teatavat liiki tehisintellektikiirendi, näiteks mikroprotsessor või kiip, mis on kavandatud tehisintellektirakenduste töötluskiiruse suurendamiseks</t>
        </is>
      </c>
      <c r="AL632" s="2" t="inlineStr">
        <is>
          <t>tekoälyyn perustuva laitteisto</t>
        </is>
      </c>
      <c r="AM632" s="2" t="inlineStr">
        <is>
          <t>3</t>
        </is>
      </c>
      <c r="AN632" s="2" t="inlineStr">
        <is>
          <t/>
        </is>
      </c>
      <c r="AO632" t="inlineStr">
        <is>
          <t/>
        </is>
      </c>
      <c r="AP632" s="2" t="inlineStr">
        <is>
          <t>matériel optimisé pour l'IA|
matériel fondé sur l'IA</t>
        </is>
      </c>
      <c r="AQ632" s="2" t="inlineStr">
        <is>
          <t>2|
2</t>
        </is>
      </c>
      <c r="AR632" s="2" t="inlineStr">
        <is>
          <t xml:space="preserve">|
</t>
        </is>
      </c>
      <c r="AS632" t="inlineStr">
        <is>
          <t/>
        </is>
      </c>
      <c r="AT632" s="2" t="inlineStr">
        <is>
          <t>crua-earraí le haghaidh optamú intleachta saorga</t>
        </is>
      </c>
      <c r="AU632" s="2" t="inlineStr">
        <is>
          <t>3</t>
        </is>
      </c>
      <c r="AV632" s="2" t="inlineStr">
        <is>
          <t/>
        </is>
      </c>
      <c r="AW632" t="inlineStr">
        <is>
          <t/>
        </is>
      </c>
      <c r="AX632" s="2" t="inlineStr">
        <is>
          <t>hardver koji se temelji na umjetnoj inteligenciji</t>
        </is>
      </c>
      <c r="AY632" s="2" t="inlineStr">
        <is>
          <t>3</t>
        </is>
      </c>
      <c r="AZ632" s="2" t="inlineStr">
        <is>
          <t/>
        </is>
      </c>
      <c r="BA632" t="inlineStr">
        <is>
          <t>vrsta akceleratora umjetne inteligencije, kao što je mikroprocesor ili mikročip, dizajnirana za omogućavanje brže obrade aplikacija umjetne inteligencije</t>
        </is>
      </c>
      <c r="BB632" t="inlineStr">
        <is>
          <t/>
        </is>
      </c>
      <c r="BC632" t="inlineStr">
        <is>
          <t/>
        </is>
      </c>
      <c r="BD632" t="inlineStr">
        <is>
          <t/>
        </is>
      </c>
      <c r="BE632" t="inlineStr">
        <is>
          <t/>
        </is>
      </c>
      <c r="BF632" s="2" t="inlineStr">
        <is>
          <t>hardware basato sull'IA|
hardware ottimizzato per l'IA</t>
        </is>
      </c>
      <c r="BG632" s="2" t="inlineStr">
        <is>
          <t>3|
3</t>
        </is>
      </c>
      <c r="BH632" s="2" t="inlineStr">
        <is>
          <t xml:space="preserve">|
</t>
        </is>
      </c>
      <c r="BI632" t="inlineStr">
        <is>
          <t/>
        </is>
      </c>
      <c r="BJ632" s="2" t="inlineStr">
        <is>
          <t>DI pagrįsta aparatinė įranga</t>
        </is>
      </c>
      <c r="BK632" s="2" t="inlineStr">
        <is>
          <t>3</t>
        </is>
      </c>
      <c r="BL632" s="2" t="inlineStr">
        <is>
          <t/>
        </is>
      </c>
      <c r="BM632" t="inlineStr">
        <is>
          <t>DI greitintuvas, pvz., mikroprocesorius ar lustas, kurio paskirtis - paspartinti DI prietaikų tvarkymą</t>
        </is>
      </c>
      <c r="BN632" s="2" t="inlineStr">
        <is>
          <t>MI balstīta aparatūra</t>
        </is>
      </c>
      <c r="BO632" s="2" t="inlineStr">
        <is>
          <t>2</t>
        </is>
      </c>
      <c r="BP632" s="2" t="inlineStr">
        <is>
          <t/>
        </is>
      </c>
      <c r="BQ632" t="inlineStr">
        <is>
          <t>mākslīgā intelekta akseleratora veids, piemēram, mikroprocesors vai mikroshēma, kas izstrādāts, lai varētu ātrāk apstrādāt mākslīgā intelekta lietojumprogrammas</t>
        </is>
      </c>
      <c r="BR632" s="2" t="inlineStr">
        <is>
          <t>hardware bbażat fuq l-IA|
hardware bbażat fuq l-intelliġenza artifiċjali</t>
        </is>
      </c>
      <c r="BS632" s="2" t="inlineStr">
        <is>
          <t>3|
3</t>
        </is>
      </c>
      <c r="BT632" s="2" t="inlineStr">
        <is>
          <t xml:space="preserve">|
</t>
        </is>
      </c>
      <c r="BU632" t="inlineStr">
        <is>
          <t>tip ta' aċċelleratur, bħal mikroproċessur jew mikroċippa, imfassal biex jippermetti pproċessar aktar rapidu ta' applikazzjonijiet ta' intelliġenza artifiċjali</t>
        </is>
      </c>
      <c r="BV632" s="2" t="inlineStr">
        <is>
          <t>AI-gerichte hardware|
AI-gebaseerde hardware</t>
        </is>
      </c>
      <c r="BW632" s="2" t="inlineStr">
        <is>
          <t>3|
3</t>
        </is>
      </c>
      <c r="BX632" s="2" t="inlineStr">
        <is>
          <t xml:space="preserve">|
</t>
        </is>
      </c>
      <c r="BY632" t="inlineStr">
        <is>
          <t>type AI-versneller, zoals een microprocessor of microchip, ontworpen om snellere verwerking van AI-toepassingen mogelijk te maken</t>
        </is>
      </c>
      <c r="BZ632" s="2" t="inlineStr">
        <is>
          <t>sprzęt dla sztucznej inteligencji</t>
        </is>
      </c>
      <c r="CA632" s="2" t="inlineStr">
        <is>
          <t>3</t>
        </is>
      </c>
      <c r="CB632" s="2" t="inlineStr">
        <is>
          <t/>
        </is>
      </c>
      <c r="CC632" t="inlineStr">
        <is>
          <t>rodzaj akceleratora, np. mikroprocesor lub układ scalony, pozwalający na szybsze działanie aplikacji z zakresu &lt;a href="https://iate.europa.eu/entry/slideshow/1620380720412/3571274/pl" target="_blank"&gt;sztucznej inteligencji&lt;/a&gt;</t>
        </is>
      </c>
      <c r="CD632" s="2" t="inlineStr">
        <is>
          <t>hardware baseado em IA|
hardware otimizado para IA</t>
        </is>
      </c>
      <c r="CE632" s="2" t="inlineStr">
        <is>
          <t>3|
3</t>
        </is>
      </c>
      <c r="CF632" s="2" t="inlineStr">
        <is>
          <t xml:space="preserve">|
</t>
        </is>
      </c>
      <c r="CG632" t="inlineStr">
        <is>
          <t>Equipamento, como um &lt;a href="https://iate.europa.eu/entry/result/1680494/pt" target="_blank"&gt;microprocessador &lt;/a&gt;ou um &lt;a href="https://iate.europa.eu/entry/result/1554132/pt" target="_blank"&gt;microcircuito&lt;/a&gt;, preparado para a IA e concebido para permitir um processamento mais rápido das aplicações de IA.</t>
        </is>
      </c>
      <c r="CH632" t="inlineStr">
        <is>
          <t/>
        </is>
      </c>
      <c r="CI632" t="inlineStr">
        <is>
          <t/>
        </is>
      </c>
      <c r="CJ632" t="inlineStr">
        <is>
          <t/>
        </is>
      </c>
      <c r="CK632" t="inlineStr">
        <is>
          <t/>
        </is>
      </c>
      <c r="CL632" t="inlineStr">
        <is>
          <t/>
        </is>
      </c>
      <c r="CM632" t="inlineStr">
        <is>
          <t/>
        </is>
      </c>
      <c r="CN632" t="inlineStr">
        <is>
          <t/>
        </is>
      </c>
      <c r="CO632" t="inlineStr">
        <is>
          <t/>
        </is>
      </c>
      <c r="CP632" s="2" t="inlineStr">
        <is>
          <t>na umetni inteligenci temelječa strojna oprema|
strojna oprema, temelječa na UI|
strojna oprema, temelječa na AI</t>
        </is>
      </c>
      <c r="CQ632" s="2" t="inlineStr">
        <is>
          <t>3|
3|
3</t>
        </is>
      </c>
      <c r="CR632" s="2" t="inlineStr">
        <is>
          <t>proposed|
proposed|
proposed</t>
        </is>
      </c>
      <c r="CS632" t="inlineStr">
        <is>
          <t/>
        </is>
      </c>
      <c r="CT632" s="2" t="inlineStr">
        <is>
          <t>AI-baserad maskinvara</t>
        </is>
      </c>
      <c r="CU632" s="2" t="inlineStr">
        <is>
          <t>3</t>
        </is>
      </c>
      <c r="CV632" s="2" t="inlineStr">
        <is>
          <t/>
        </is>
      </c>
      <c r="CW632" t="inlineStr">
        <is>
          <t/>
        </is>
      </c>
    </row>
    <row r="633">
      <c r="A633" s="1" t="str">
        <f>HYPERLINK("https://iate.europa.eu/entry/result/3591489/all", "3591489")</f>
        <v>3591489</v>
      </c>
      <c r="B633" t="inlineStr">
        <is>
          <t>EDUCATION AND COMMUNICATIONS</t>
        </is>
      </c>
      <c r="C633" t="inlineStr">
        <is>
          <t>EDUCATION AND COMMUNICATIONS|information and information processing|information processing|artificial intelligence</t>
        </is>
      </c>
      <c r="D633" t="inlineStr">
        <is>
          <t>yes</t>
        </is>
      </c>
      <c r="E633" t="inlineStr">
        <is>
          <t/>
        </is>
      </c>
      <c r="F633" s="2" t="inlineStr">
        <is>
          <t>социална система с ИИ</t>
        </is>
      </c>
      <c r="G633" s="2" t="inlineStr">
        <is>
          <t>3</t>
        </is>
      </c>
      <c r="H633" s="2" t="inlineStr">
        <is>
          <t/>
        </is>
      </c>
      <c r="I633" t="inlineStr">
        <is>
          <t>&lt;a href="https://iate.europa.eu/entry/result/3591198/bg" target="_blank"&gt;система с ИИ&lt;/a&gt;, която осъществява комуникация и взаимодействие с човешки същества, като симулира социално поведение</t>
        </is>
      </c>
      <c r="J633" t="inlineStr">
        <is>
          <t/>
        </is>
      </c>
      <c r="K633" t="inlineStr">
        <is>
          <t/>
        </is>
      </c>
      <c r="L633" t="inlineStr">
        <is>
          <t/>
        </is>
      </c>
      <c r="M633" t="inlineStr">
        <is>
          <t/>
        </is>
      </c>
      <c r="N633" s="2" t="inlineStr">
        <is>
          <t>social kunstig intelligens-system|
social AI-system</t>
        </is>
      </c>
      <c r="O633" s="2" t="inlineStr">
        <is>
          <t>3|
3</t>
        </is>
      </c>
      <c r="P633" s="2" t="inlineStr">
        <is>
          <t xml:space="preserve">|
</t>
        </is>
      </c>
      <c r="Q633" t="inlineStr">
        <is>
          <t>&lt;a href="https://iate.europa.eu/entry/result/3591198/da" target="_blank"&gt;kunstig intelligens-system&lt;/a&gt;, der kommunikerer og interagerer med mennesker ved at simulere socialitet i interaktion med en menneskelig robot (integreret kunstig intelligens) eller som virtual reality-avatarer</t>
        </is>
      </c>
      <c r="R633" s="2" t="inlineStr">
        <is>
          <t>soziales KI-System</t>
        </is>
      </c>
      <c r="S633" s="2" t="inlineStr">
        <is>
          <t>3</t>
        </is>
      </c>
      <c r="T633" s="2" t="inlineStr">
        <is>
          <t/>
        </is>
      </c>
      <c r="U633" t="inlineStr">
        <is>
          <t>KI-System, das mit Menschen kommuniziert und interagiert und das bei der Interaktion zwischen Mensch und Roboter
(eingebettete KI) oder als Avatar in einer virtuellen Realität Sozialität simuliert</t>
        </is>
      </c>
      <c r="V633" s="2" t="inlineStr">
        <is>
          <t>κοινωνικό σύστημα ΤΝ</t>
        </is>
      </c>
      <c r="W633" s="2" t="inlineStr">
        <is>
          <t>2</t>
        </is>
      </c>
      <c r="X633" s="2" t="inlineStr">
        <is>
          <t/>
        </is>
      </c>
      <c r="Y633" t="inlineStr">
        <is>
          <t>σύστημα ΤΝ που επικοινωνεί και αλληλεπιδρά με τον άνθρωπο με προσομοίωση της κοινωνικότητας
στην αλληλεπίδραση με τη μορφή ανθρώπινων ρομπότ (ενσωματωμένη ΤΝ) ή ως άβαταρ σε εικονική πραγματικότητα</t>
        </is>
      </c>
      <c r="Z633" s="2" t="inlineStr">
        <is>
          <t>social AI system</t>
        </is>
      </c>
      <c r="AA633" s="2" t="inlineStr">
        <is>
          <t>3</t>
        </is>
      </c>
      <c r="AB633" s="2" t="inlineStr">
        <is>
          <t/>
        </is>
      </c>
      <c r="AC633" t="inlineStr">
        <is>
          <t>system that is not only intelligent but also adopts human-like communication and behaviour patterns in social contexts</t>
        </is>
      </c>
      <c r="AD633" s="2" t="inlineStr">
        <is>
          <t>sistema de inteligencia artificial social|
sistema de IA social</t>
        </is>
      </c>
      <c r="AE633" s="2" t="inlineStr">
        <is>
          <t>3|
3</t>
        </is>
      </c>
      <c r="AF633" s="2" t="inlineStr">
        <is>
          <t xml:space="preserve">|
</t>
        </is>
      </c>
      <c r="AG633" t="inlineStr">
        <is>
          <t>&lt;a href="https://iate.europa.eu/entry/result/3591198/es" target="_blank"&gt;Sistema de inteligencia artificial (IA&lt;/a&gt;) que se comunica e interactúa con los seres humanos adoptando las pautas de comportamiento y socialización propias de una persona, ya sea en los procesos de interacción entre humanos y robots (IA integrada) o en forma de avatares en el ámbito de la realidad virtual.</t>
        </is>
      </c>
      <c r="AH633" s="2" t="inlineStr">
        <is>
          <t>sotsiaalne tehisintellektisüsteem</t>
        </is>
      </c>
      <c r="AI633" s="2" t="inlineStr">
        <is>
          <t>3</t>
        </is>
      </c>
      <c r="AJ633" s="2" t="inlineStr">
        <is>
          <t/>
        </is>
      </c>
      <c r="AK633" t="inlineStr">
        <is>
          <t>tehisintellektisüsteem, mis vahetab inimestega teavet ja suhtleb nendega, imiteerides inimese ja roboti (integreeritud tehisintellekt) vahelises suhtlemises sotsiaalsust</t>
        </is>
      </c>
      <c r="AL633" s="2" t="inlineStr">
        <is>
          <t>sosiaalinen tekoälyjärjestelmä</t>
        </is>
      </c>
      <c r="AM633" s="2" t="inlineStr">
        <is>
          <t>3</t>
        </is>
      </c>
      <c r="AN633" s="2" t="inlineStr">
        <is>
          <t/>
        </is>
      </c>
      <c r="AO633" t="inlineStr">
        <is>
          <t>tekoälyjärjestelmä, joka viestii ja on vuorovaikutuksessa ihmisten kanssa simuloiden sosiaalisuutta ihmisen ja 
robotin (kehollistettu tekoäly) välisessä vuorovaikutuksessa tai avatareina virtuaalitodellisuudessa</t>
        </is>
      </c>
      <c r="AP633" s="2" t="inlineStr">
        <is>
          <t>système d'IA social</t>
        </is>
      </c>
      <c r="AQ633" s="2" t="inlineStr">
        <is>
          <t>2</t>
        </is>
      </c>
      <c r="AR633" s="2" t="inlineStr">
        <is>
          <t/>
        </is>
      </c>
      <c r="AS633" t="inlineStr">
        <is>
          <t>système d'IA qui communique et interagit avec les êtres humains en simulant un comportement social dans
les interactions entre robots et humains (IA embarquée) ou comme avatars dans la réalité virtuelle</t>
        </is>
      </c>
      <c r="AT633" s="2" t="inlineStr">
        <is>
          <t>córas intleachta saorga sóisialta</t>
        </is>
      </c>
      <c r="AU633" s="2" t="inlineStr">
        <is>
          <t>3</t>
        </is>
      </c>
      <c r="AV633" s="2" t="inlineStr">
        <is>
          <t/>
        </is>
      </c>
      <c r="AW633" t="inlineStr">
        <is>
          <t/>
        </is>
      </c>
      <c r="AX633" s="2" t="inlineStr">
        <is>
          <t>socijalni sustav umjetne inteligencije</t>
        </is>
      </c>
      <c r="AY633" s="2" t="inlineStr">
        <is>
          <t>3</t>
        </is>
      </c>
      <c r="AZ633" s="2" t="inlineStr">
        <is>
          <t/>
        </is>
      </c>
      <c r="BA633" t="inlineStr">
        <is>
          <t>sustav koji nije samo inteligentan već usto primjenjuje obrasce komunikacije i ponašanja slične ljudskima u društvenom kontekstu</t>
        </is>
      </c>
      <c r="BB633" t="inlineStr">
        <is>
          <t/>
        </is>
      </c>
      <c r="BC633" t="inlineStr">
        <is>
          <t/>
        </is>
      </c>
      <c r="BD633" t="inlineStr">
        <is>
          <t/>
        </is>
      </c>
      <c r="BE633" t="inlineStr">
        <is>
          <t/>
        </is>
      </c>
      <c r="BF633" s="2" t="inlineStr">
        <is>
          <t>sistema di IA sociale</t>
        </is>
      </c>
      <c r="BG633" s="2" t="inlineStr">
        <is>
          <t>3</t>
        </is>
      </c>
      <c r="BH633" s="2" t="inlineStr">
        <is>
          <t/>
        </is>
      </c>
      <c r="BI633" t="inlineStr">
        <is>
          <t>sistema che non solo è intelligente, ma che adotta anche, in contesti sociali, modelli di comunicazione e comportamento simili a quelli umani</t>
        </is>
      </c>
      <c r="BJ633" s="2" t="inlineStr">
        <is>
          <t>socialinė DI sistema</t>
        </is>
      </c>
      <c r="BK633" s="2" t="inlineStr">
        <is>
          <t>2</t>
        </is>
      </c>
      <c r="BL633" s="2" t="inlineStr">
        <is>
          <t/>
        </is>
      </c>
      <c r="BM633" t="inlineStr">
        <is>
          <t>sistema, kuri ne tik yra išmani, bet socialiniuose kontekstuose prisitaiko prie į žmonių bendravimą ir jų elgseną panašių modelių</t>
        </is>
      </c>
      <c r="BN633" s="2" t="inlineStr">
        <is>
          <t>sociāla MI sistēma</t>
        </is>
      </c>
      <c r="BO633" s="2" t="inlineStr">
        <is>
          <t>2</t>
        </is>
      </c>
      <c r="BP633" s="2" t="inlineStr">
        <is>
          <t/>
        </is>
      </c>
      <c r="BQ633" t="inlineStr">
        <is>
          <t>sistēma, kas ir ne tikai inteliģenta, bet arī pieņem cilvēkiem līdzīgus komunikācijas un uzvedības modeļus sociālos kontekstos</t>
        </is>
      </c>
      <c r="BR633" s="2" t="inlineStr">
        <is>
          <t>sistema ta' intelliġenza artifiċjali soċjali|
sistema ta' IA soċjali</t>
        </is>
      </c>
      <c r="BS633" s="2" t="inlineStr">
        <is>
          <t>3|
3</t>
        </is>
      </c>
      <c r="BT633" s="2" t="inlineStr">
        <is>
          <t xml:space="preserve">|
</t>
        </is>
      </c>
      <c r="BU633" t="inlineStr">
        <is>
          <t>sistema li mhijiex biss intelliġenti iżda li tadotta wkoll, f'kuntesti soċjali, mudelli ta' komunikazzjoni u mġiba simili għal dawk tal-bniedem</t>
        </is>
      </c>
      <c r="BV633" s="2" t="inlineStr">
        <is>
          <t>sociaal AI-systeem|
sociaal KI-systeem</t>
        </is>
      </c>
      <c r="BW633" s="2" t="inlineStr">
        <is>
          <t>3|
2</t>
        </is>
      </c>
      <c r="BX633" s="2" t="inlineStr">
        <is>
          <t xml:space="preserve">preferred|
</t>
        </is>
      </c>
      <c r="BY633" t="inlineStr">
        <is>
          <t>systeem dat niet alleen intelligent is, maar ook menselijke communicatie- en gedragspatronen in sociale contexten aanneemt</t>
        </is>
      </c>
      <c r="BZ633" s="2" t="inlineStr">
        <is>
          <t>społeczna sztuczna inteligencja</t>
        </is>
      </c>
      <c r="CA633" s="2" t="inlineStr">
        <is>
          <t>3</t>
        </is>
      </c>
      <c r="CB633" s="2" t="inlineStr">
        <is>
          <t/>
        </is>
      </c>
      <c r="CC633" t="inlineStr">
        <is>
          <t>&lt;a href="https://iate.europa.eu/entry/slideshow/1620380870784/3591198/pl" target="_blank"&gt;system sztucznej inteligencji&lt;/a&gt; przejawiający ludzkie wzorce komunikacji i zachowań w sytuacjach społecznych</t>
        </is>
      </c>
      <c r="CD633" s="2" t="inlineStr">
        <is>
          <t>sistema de inteligência artificial social|
sistema social de IA</t>
        </is>
      </c>
      <c r="CE633" s="2" t="inlineStr">
        <is>
          <t>3|
3</t>
        </is>
      </c>
      <c r="CF633" s="2" t="inlineStr">
        <is>
          <t xml:space="preserve">|
</t>
        </is>
      </c>
      <c r="CG633" t="inlineStr">
        <is>
          <t>&lt;a href="https://iate.europa.eu/entry/slideshow/1632389275100/3591198/pt" target="_blank"&gt;Sistema de inteligência artificial&lt;/a&gt; que adota padrões de comunicação e de comportamento semelhantes aos humanos em contextos sociais.</t>
        </is>
      </c>
      <c r="CH633" s="2" t="inlineStr">
        <is>
          <t>sistem IA social</t>
        </is>
      </c>
      <c r="CI633" s="2" t="inlineStr">
        <is>
          <t>3</t>
        </is>
      </c>
      <c r="CJ633" s="2" t="inlineStr">
        <is>
          <t/>
        </is>
      </c>
      <c r="CK633" t="inlineStr">
        <is>
          <t>sisteme IA care comunică și interacționează cu
oamenii, simulând socialitatea în interacțiunea dintre om și robot (IA
integrată), sau ca avataruri în realitatea virtuală</t>
        </is>
      </c>
      <c r="CL633" t="inlineStr">
        <is>
          <t/>
        </is>
      </c>
      <c r="CM633" t="inlineStr">
        <is>
          <t/>
        </is>
      </c>
      <c r="CN633" t="inlineStr">
        <is>
          <t/>
        </is>
      </c>
      <c r="CO633" t="inlineStr">
        <is>
          <t/>
        </is>
      </c>
      <c r="CP633" s="2" t="inlineStr">
        <is>
          <t>družbeni sistem umetne inteligence</t>
        </is>
      </c>
      <c r="CQ633" s="2" t="inlineStr">
        <is>
          <t>3</t>
        </is>
      </c>
      <c r="CR633" s="2" t="inlineStr">
        <is>
          <t/>
        </is>
      </c>
      <c r="CS633" t="inlineStr">
        <is>
          <t>&lt;a href="https://iate.europa.eu/entry/result/3591198/sl" target="_blank"&gt;sistem umetne inteligence&lt;/a&gt;, ki komunicira in
sodeluje z ljudmi, tako da simulira družbenost v interakciji s človeškim
robotom (&lt;a href="https://iate.europa.eu/entry/slideshow/1627629344444/3592265/sl" target="_blank"&gt;utelešena umetna inteligenca&lt;/a&gt;) ali kot avatar v virtualni resničnosti;
s tem lahko spremeni naše družbeno-kulturne prakse in strukturo našega
družbenega življenja</t>
        </is>
      </c>
      <c r="CT633" s="2" t="inlineStr">
        <is>
          <t>socialt AI-system</t>
        </is>
      </c>
      <c r="CU633" s="2" t="inlineStr">
        <is>
          <t>3</t>
        </is>
      </c>
      <c r="CV633" s="2" t="inlineStr">
        <is>
          <t/>
        </is>
      </c>
      <c r="CW633" t="inlineStr">
        <is>
          <t/>
        </is>
      </c>
    </row>
    <row r="634">
      <c r="A634" s="1" t="str">
        <f>HYPERLINK("https://iate.europa.eu/entry/result/3591506/all", "3591506")</f>
        <v>3591506</v>
      </c>
      <c r="B634" t="inlineStr">
        <is>
          <t>EDUCATION AND COMMUNICATIONS</t>
        </is>
      </c>
      <c r="C634" t="inlineStr">
        <is>
          <t>EDUCATION AND COMMUNICATIONS|information and information processing|information processing|artificial intelligence</t>
        </is>
      </c>
      <c r="D634" t="inlineStr">
        <is>
          <t>yes</t>
        </is>
      </c>
      <c r="E634" t="inlineStr">
        <is>
          <t/>
        </is>
      </c>
      <c r="F634" s="2" t="inlineStr">
        <is>
          <t>рационална система със самообучение</t>
        </is>
      </c>
      <c r="G634" s="2" t="inlineStr">
        <is>
          <t>3</t>
        </is>
      </c>
      <c r="H634" s="2" t="inlineStr">
        <is>
          <t/>
        </is>
      </c>
      <c r="I634" t="inlineStr">
        <is>
          <t>&lt;a href="https://iate.europa.eu/entry/slideshow/1603444815806/3591499/bg" target="_blank"&gt;рационална система с ИИ&lt;/a&gt;, която след предприемането на дадено действие оценява новото състояние на средата (чрез възприятие), за да определи колко успешно е действието, и след това адаптира своите правила за разсъждение и методи на вземане на решения</t>
        </is>
      </c>
      <c r="J634" s="2" t="inlineStr">
        <is>
          <t>učící se racionální systém</t>
        </is>
      </c>
      <c r="K634" s="2" t="inlineStr">
        <is>
          <t>2</t>
        </is>
      </c>
      <c r="L634" s="2" t="inlineStr">
        <is>
          <t/>
        </is>
      </c>
      <c r="M634" t="inlineStr">
        <is>
          <t>racionální systém, který po provedení akce vyhodnotí nový stav prostředí (prostřednictvím vnímání), aby určil úspěšnost akce, a poté přizpůsobí svá pravidla pro usuzování a metody rozhodování</t>
        </is>
      </c>
      <c r="N634" s="2" t="inlineStr">
        <is>
          <t>lærende rationelt system</t>
        </is>
      </c>
      <c r="O634" s="2" t="inlineStr">
        <is>
          <t>3</t>
        </is>
      </c>
      <c r="P634" s="2" t="inlineStr">
        <is>
          <t/>
        </is>
      </c>
      <c r="Q634" t="inlineStr">
        <is>
          <t>et &lt;a href="https://iate.europa.eu/entry/slideshow/1603444815806/3591499/da" target="_blank"&gt;rationelt kunstig intelligens-system&lt;/a&gt;, der efter at have udført en handling evaluerer den nye tilstand i miljøet (gennem opfattelse) for at afgøre, hvor vellykket handlingen var, og tilpasser derefter systemets ræsonnerende regler og beslutningstagningsmetoder</t>
        </is>
      </c>
      <c r="R634" s="2" t="inlineStr">
        <is>
          <t>lernendes rationales KI-System|
lernendes rationales System</t>
        </is>
      </c>
      <c r="S634" s="2" t="inlineStr">
        <is>
          <t>3|
3</t>
        </is>
      </c>
      <c r="T634" s="2" t="inlineStr">
        <is>
          <t xml:space="preserve">|
</t>
        </is>
      </c>
      <c r="U634" t="inlineStr">
        <is>
          <t>KI-System, das 
(mittels Wahrnehmung) nach Ausführung einer Handlung den neuen Zustand der Umgebung bewertet, um festzustellen, wie 
erfolgreich sein Verhalten war, und daraufhin seine Regeln des Schlussfolgerns und seine 
Entscheidungsverfahren anpasst</t>
        </is>
      </c>
      <c r="V634" s="2" t="inlineStr">
        <is>
          <t>ορθολογικό σύστημα με δυνατότητες μάθησης</t>
        </is>
      </c>
      <c r="W634" s="2" t="inlineStr">
        <is>
          <t>2</t>
        </is>
      </c>
      <c r="X634" s="2" t="inlineStr">
        <is>
          <t/>
        </is>
      </c>
      <c r="Y634" t="inlineStr">
        <is>
          <t>oρθολογικό σύστημα ΤΝ το οποίο αφού ενεργήσει, αξιολογεί τη νέα κατάσταση του περιβάλλοντος (μέσω της αντίληψης) για να κρίνει πόσο επιτυχημένη ήταν η ενέργειά του και εν συνεχεία προσαρμόζει τους κανόνες συλλογιστικής και τις
μεθόδους λήψης των αποφάσεών του</t>
        </is>
      </c>
      <c r="Z634" s="2" t="inlineStr">
        <is>
          <t>learning rational system</t>
        </is>
      </c>
      <c r="AA634" s="2" t="inlineStr">
        <is>
          <t>3</t>
        </is>
      </c>
      <c r="AB634" s="2" t="inlineStr">
        <is>
          <t/>
        </is>
      </c>
      <c r="AC634" t="inlineStr">
        <is>
          <t>&lt;a href="https://iate.europa.eu/entry/slideshow/1603444815806/3591499/en" target="_blank"&gt;rational AI system&lt;/a&gt; that, after taking an
action, evaluates the new state of the environment (through perception) to determine how successful its action was,
and then adapts its reasoning rules and decision-making methods accordingly</t>
        </is>
      </c>
      <c r="AD634" s="2" t="inlineStr">
        <is>
          <t>sistema racional con capacidad de aprendizaje</t>
        </is>
      </c>
      <c r="AE634" s="2" t="inlineStr">
        <is>
          <t>3</t>
        </is>
      </c>
      <c r="AF634" s="2" t="inlineStr">
        <is>
          <t/>
        </is>
      </c>
      <c r="AG634" t="inlineStr">
        <is>
          <t>&lt;a href="https://iate.europa.eu/entry/result/3591499/es" target="_blank"&gt;Sistema de inteligencia artificial racional&lt;/a&gt; que, después de llevar a cabo una acción, evalúa el nuevo estado del entorno (a través de sus mecanismos de percepción) para determinar el grado de éxito de dicha acción y, en función del resultado, adapta sus reglas de razonamiento y sus métodos de toma de decisiones.</t>
        </is>
      </c>
      <c r="AH634" s="2" t="inlineStr">
        <is>
          <t>õppiv ratsionaalne süsteem</t>
        </is>
      </c>
      <c r="AI634" s="2" t="inlineStr">
        <is>
          <t>3</t>
        </is>
      </c>
      <c r="AJ634" s="2" t="inlineStr">
        <is>
          <t/>
        </is>
      </c>
      <c r="AK634" t="inlineStr">
        <is>
          <t>ratsionaalne süsteem, mis pärast toimingu teostamist hindab (tajumise abil) keskkonna uut seisundit, et teha kindlaks, kui edukas see toiming oli, ning kohandab seejärel vastavalt oma loogikareegleid ja otsustamismeetodeid</t>
        </is>
      </c>
      <c r="AL634" s="2" t="inlineStr">
        <is>
          <t>oppiva rationaalinen järjestelmä</t>
        </is>
      </c>
      <c r="AM634" s="2" t="inlineStr">
        <is>
          <t>3</t>
        </is>
      </c>
      <c r="AN634" s="2" t="inlineStr">
        <is>
          <t/>
        </is>
      </c>
      <c r="AO634" t="inlineStr">
        <is>
          <t>rationaalinen tekoälyjärjestelmä, joka toimen toteutettuaan arvioi ympäristön uuden tilan 
(havainnoimalla) määrittääkseen, kuinka menestyksellinen sen toimi oli, ja mukauttaa sitten päättelysääntöjään ja 
päätöksentekomenetelmiään</t>
        </is>
      </c>
      <c r="AP634" s="2" t="inlineStr">
        <is>
          <t>système rationnel apprenant</t>
        </is>
      </c>
      <c r="AQ634" s="2" t="inlineStr">
        <is>
          <t>2</t>
        </is>
      </c>
      <c r="AR634" s="2" t="inlineStr">
        <is>
          <t/>
        </is>
      </c>
      <c r="AS634" t="inlineStr">
        <is>
          <t>&lt;a href="https://iate.europa.eu/entry/result/3591499/fr" target="_blank"&gt;système d'IA rationnel&lt;/a&gt; qui, après avoir exécuté une action, évalue le nouvel état de l’environnement
(par perception) pour déterminer le niveau de succès de son action et adapte ensuite ses règles de raisonnement et
ses méthodes de prise de décisions</t>
        </is>
      </c>
      <c r="AT634" s="2" t="inlineStr">
        <is>
          <t>córas réasúnaíoch foghlama</t>
        </is>
      </c>
      <c r="AU634" s="2" t="inlineStr">
        <is>
          <t>3</t>
        </is>
      </c>
      <c r="AV634" s="2" t="inlineStr">
        <is>
          <t/>
        </is>
      </c>
      <c r="AW634" t="inlineStr">
        <is>
          <t/>
        </is>
      </c>
      <c r="AX634" s="2" t="inlineStr">
        <is>
          <t>racionalni sustav koji uči</t>
        </is>
      </c>
      <c r="AY634" s="2" t="inlineStr">
        <is>
          <t>3</t>
        </is>
      </c>
      <c r="AZ634" s="2" t="inlineStr">
        <is>
          <t/>
        </is>
      </c>
      <c r="BA634" t="inlineStr">
        <is>
          <t>racionalni
sustav koji, nakon poduzimanja radnje, procjenjuje novo stanje okruženja (opažanjem) kako bi utvrdio uspješnost
radnje i zatim prilagođava svoja pravila zaključivanja i metode odlučivanja</t>
        </is>
      </c>
      <c r="BB634" t="inlineStr">
        <is>
          <t/>
        </is>
      </c>
      <c r="BC634" t="inlineStr">
        <is>
          <t/>
        </is>
      </c>
      <c r="BD634" t="inlineStr">
        <is>
          <t/>
        </is>
      </c>
      <c r="BE634" t="inlineStr">
        <is>
          <t/>
        </is>
      </c>
      <c r="BF634" s="2" t="inlineStr">
        <is>
          <t>sistema razionale che apprende</t>
        </is>
      </c>
      <c r="BG634" s="2" t="inlineStr">
        <is>
          <t>3</t>
        </is>
      </c>
      <c r="BH634" s="2" t="inlineStr">
        <is>
          <t/>
        </is>
      </c>
      <c r="BI634" t="inlineStr">
        <is>
          <t>&lt;a href="https://iate.europa.eu/entry/slideshow/1603444815806/3591499/it" target="_blank"&gt;sistema di IA razionale &lt;/a&gt;che, dopo aver eseguito un'azione, valuta la nuova condizione 
dell'ambiente (attraverso la percezione) per misurare il successo dell'azione e quindi adatta le proprie regole di 
ragionamento e i propri metodi decisionali</t>
        </is>
      </c>
      <c r="BJ634" s="2" t="inlineStr">
        <is>
          <t>besimokanti racionali sistema</t>
        </is>
      </c>
      <c r="BK634" s="2" t="inlineStr">
        <is>
          <t>3</t>
        </is>
      </c>
      <c r="BL634" s="2" t="inlineStr">
        <is>
          <t/>
        </is>
      </c>
      <c r="BM634" t="inlineStr">
        <is>
          <t>racionali DI sistema, kuri imasi veiksmų ir įvertina pasikeitusią aplinką, nustato, ar jos veiksmai buvo sėkmingi, ir tada atitinkamai pritaiko savo mąstymo taisykles ir sprendimų priėmimo metodus</t>
        </is>
      </c>
      <c r="BN634" s="2" t="inlineStr">
        <is>
          <t>racionāla sistēma, kas mācās</t>
        </is>
      </c>
      <c r="BO634" s="2" t="inlineStr">
        <is>
          <t>3</t>
        </is>
      </c>
      <c r="BP634" s="2" t="inlineStr">
        <is>
          <t/>
        </is>
      </c>
      <c r="BQ634" t="inlineStr">
        <is>
          <t>&lt;a href="https://iate.europa.eu/entry/slideshow/1603444815806/3591499/en-lv" target="_blank"&gt;racionāla MI sistēma&lt;/a&gt;, kas pēc darbības veikšanas novērtē
jauno vides stāvokli (izmantojot uztveri), lai noteiktu, cik sekmīga bijusi darbība, un pielāgo savus spriešanas
noteikumus un lēmumu pieņemšanas paņēmienus</t>
        </is>
      </c>
      <c r="BR634" s="2" t="inlineStr">
        <is>
          <t>sistema razzjonali li titgħallem</t>
        </is>
      </c>
      <c r="BS634" s="2" t="inlineStr">
        <is>
          <t>3</t>
        </is>
      </c>
      <c r="BT634" s="2" t="inlineStr">
        <is>
          <t/>
        </is>
      </c>
      <c r="BU634" t="inlineStr">
        <is>
          <t>&lt;a href="https://iate.europa.eu/entry/slideshow/1624972136319/3591499/mt" target="_blank"&gt;sistema razzjonali tal-AI&lt;/a&gt; li, wara li tieħu azzjoni, tevalwa l-istat il-ġdid tal-ambjent (permezz tal-perċezzjoni) biex
tiddetermina kemm irnexxiet l-azzjoni tagħha, u mbagħad tadatta r-regoli dwar ir-raġunar u l-metodi ta’ teħid ta’
deċiżjoni tagħha</t>
        </is>
      </c>
      <c r="BV634" s="2" t="inlineStr">
        <is>
          <t>lerend rationeel systeem</t>
        </is>
      </c>
      <c r="BW634" s="2" t="inlineStr">
        <is>
          <t>3</t>
        </is>
      </c>
      <c r="BX634" s="2" t="inlineStr">
        <is>
          <t/>
        </is>
      </c>
      <c r="BY634" t="inlineStr">
        <is>
          <t>AI-systeem dat, nadat het een actie heeft ondernomen, de nieuwe toestand van de omgeving door middel van waarneming evalueert om te bepalen hoe succesvol zijn actie was, en vervolgens zijn redeneerregels en besluitvormingsmethoden aanpast</t>
        </is>
      </c>
      <c r="BZ634" s="2" t="inlineStr">
        <is>
          <t>racjonalny system uczący się</t>
        </is>
      </c>
      <c r="CA634" s="2" t="inlineStr">
        <is>
          <t>3</t>
        </is>
      </c>
      <c r="CB634" s="2" t="inlineStr">
        <is>
          <t/>
        </is>
      </c>
      <c r="CC634" t="inlineStr">
        <is>
          <t>&lt;a href="https://iate.europa.eu/entry/slideshow/1620384723005/3591499/pl" target="_blank"&gt;system racjonalnej sztucznej inteligencji&lt;/a&gt;, który po wykonaniu działania ocenia nową sytuację w swoim środowisku (za pomocą percepcji), aby oszacować, na ile skuteczne było działanie, a następnie odpowiednio dostosowuje zasady swojego rozumowania i metody podejmowania decyzji</t>
        </is>
      </c>
      <c r="CD634" s="2" t="inlineStr">
        <is>
          <t>sistema racional com aprendizagem</t>
        </is>
      </c>
      <c r="CE634" s="2" t="inlineStr">
        <is>
          <t>3</t>
        </is>
      </c>
      <c r="CF634" s="2" t="inlineStr">
        <is>
          <t/>
        </is>
      </c>
      <c r="CG634" t="inlineStr">
        <is>
          <t>&lt;a href="https://iate.europa.eu/entry/result/3591499/pt" target="_blank"&gt;Sistema racional de IA&lt;/a&gt; que, depois de executar uma ação, avalia o novo estado do 
ambiente (através da perceção) para determinar o nível de sucesso da ação e adapta, posteriormente, as suas regras 
de raciocínio e os seus métodos de decisão.</t>
        </is>
      </c>
      <c r="CH634" t="inlineStr">
        <is>
          <t/>
        </is>
      </c>
      <c r="CI634" t="inlineStr">
        <is>
          <t/>
        </is>
      </c>
      <c r="CJ634" t="inlineStr">
        <is>
          <t/>
        </is>
      </c>
      <c r="CK634" t="inlineStr">
        <is>
          <t/>
        </is>
      </c>
      <c r="CL634" t="inlineStr">
        <is>
          <t/>
        </is>
      </c>
      <c r="CM634" t="inlineStr">
        <is>
          <t/>
        </is>
      </c>
      <c r="CN634" t="inlineStr">
        <is>
          <t/>
        </is>
      </c>
      <c r="CO634" t="inlineStr">
        <is>
          <t/>
        </is>
      </c>
      <c r="CP634" s="2" t="inlineStr">
        <is>
          <t>učeči se racionalni sistem</t>
        </is>
      </c>
      <c r="CQ634" s="2" t="inlineStr">
        <is>
          <t>3</t>
        </is>
      </c>
      <c r="CR634" s="2" t="inlineStr">
        <is>
          <t/>
        </is>
      </c>
      <c r="CS634" t="inlineStr">
        <is>
          <t>racionalni sistem, ki po izvedbi ukrepa (z zaznavanjem) oceni novo
stanje okolja, da bi ugotovil, kako uspešen je bil njegov ukrep, nato pa
prilagodi svoja pravila sklepanja in metode odločanja</t>
        </is>
      </c>
      <c r="CT634" s="2" t="inlineStr">
        <is>
          <t>lärande rationellt system</t>
        </is>
      </c>
      <c r="CU634" s="2" t="inlineStr">
        <is>
          <t>2</t>
        </is>
      </c>
      <c r="CV634" s="2" t="inlineStr">
        <is>
          <t/>
        </is>
      </c>
      <c r="CW634" t="inlineStr">
        <is>
          <t/>
        </is>
      </c>
    </row>
    <row r="635">
      <c r="A635" s="1" t="str">
        <f>HYPERLINK("https://iate.europa.eu/entry/result/3592190/all", "3592190")</f>
        <v>3592190</v>
      </c>
      <c r="B635" t="inlineStr">
        <is>
          <t>EDUCATION AND COMMUNICATIONS</t>
        </is>
      </c>
      <c r="C635" t="inlineStr">
        <is>
          <t>EDUCATION AND COMMUNICATIONS|information technology and data processing</t>
        </is>
      </c>
      <c r="D635" t="inlineStr">
        <is>
          <t>yes</t>
        </is>
      </c>
      <c r="E635" t="inlineStr">
        <is>
          <t/>
        </is>
      </c>
      <c r="F635" s="2" t="inlineStr">
        <is>
          <t>Европейски регистър на уязвимостите</t>
        </is>
      </c>
      <c r="G635" s="2" t="inlineStr">
        <is>
          <t>3</t>
        </is>
      </c>
      <c r="H635" s="2" t="inlineStr">
        <is>
          <t/>
        </is>
      </c>
      <c r="I635" t="inlineStr">
        <is>
          <t/>
        </is>
      </c>
      <c r="J635" s="2" t="inlineStr">
        <is>
          <t>Evropský registr zranitelností</t>
        </is>
      </c>
      <c r="K635" s="2" t="inlineStr">
        <is>
          <t>2</t>
        </is>
      </c>
      <c r="L635" s="2" t="inlineStr">
        <is>
          <t>proposed</t>
        </is>
      </c>
      <c r="M635" t="inlineStr">
        <is>
          <t>registr, který bude spravovat agentura EU &lt;a href="https://iate.europa.eu/entry/result/3574069" target="_blank"&gt;ENISA&lt;/a&gt; a který bude zaznamenávat slabá místa produktů nebo služeb IKT a poskytovat přístup k informacím o nich zúčastněným stranám</t>
        </is>
      </c>
      <c r="N635" s="2" t="inlineStr">
        <is>
          <t>europæisk sårbarhedsregister</t>
        </is>
      </c>
      <c r="O635" s="2" t="inlineStr">
        <is>
          <t>3</t>
        </is>
      </c>
      <c r="P635" s="2" t="inlineStr">
        <is>
          <t/>
        </is>
      </c>
      <c r="Q635" t="inlineStr">
        <is>
          <t>register, der
føres af &lt;a href="https://iate.europa.eu/entry/result/3574069" target="_blank"&gt;ENISA&lt;/a&gt;, med henblik på at afsløre og registrere sårbarheder i
IKT-produkter eller -tjenester samt at give alle interesserede parter adgang
til oplysningerne</t>
        </is>
      </c>
      <c r="R635" s="2" t="inlineStr">
        <is>
          <t>europäisches Schwachstellenregister</t>
        </is>
      </c>
      <c r="S635" s="2" t="inlineStr">
        <is>
          <t>3</t>
        </is>
      </c>
      <c r="T635" s="2" t="inlineStr">
        <is>
          <t/>
        </is>
      </c>
      <c r="U635" t="inlineStr">
        <is>
          <t/>
        </is>
      </c>
      <c r="V635" s="2" t="inlineStr">
        <is>
          <t>ευρωπαϊκό μητρώο τρωτών σημείων</t>
        </is>
      </c>
      <c r="W635" s="2" t="inlineStr">
        <is>
          <t>3</t>
        </is>
      </c>
      <c r="X635" s="2" t="inlineStr">
        <is>
          <t/>
        </is>
      </c>
      <c r="Y635" t="inlineStr">
        <is>
          <t>μητρώο που τηρείται από τον &lt;a href="https://iate.europa.eu/entry/result/3574069/en-el" target="_blank"&gt;ENISA&lt;/a&gt; και επιτρέπει σε βασικές και σημαντικές οντότητες και τους παρόχους τους να γνωστοποιούν, σε εθελοντική βάση, τρωτά σημεία που επηρεάζουν τα προϊόντα και τις υπηρεσίες &lt;a href="https://iate.europa.eu/entry/slideshow/1617537674391/866454/en-el" target="_blank"&gt;ΤΠΕ&lt;/a&gt; που προσφέρουν και να παρέχουν τις πληροφορίες σχετικά με αυτά οι οποίες επιτρέπουν στους χρήστες να λάβουν κατάλληλα μέτρα μετριασμού</t>
        </is>
      </c>
      <c r="Z635" s="2" t="inlineStr">
        <is>
          <t>European vulnerability registry</t>
        </is>
      </c>
      <c r="AA635" s="2" t="inlineStr">
        <is>
          <t>3</t>
        </is>
      </c>
      <c r="AB635" s="2" t="inlineStr">
        <is>
          <t/>
        </is>
      </c>
      <c r="AC635" t="inlineStr">
        <is>
          <t>registry to be maintained by &lt;a href="https://iate.europa.eu/entry/result/3574069" target="_blank"&gt;ENISA&lt;/a&gt; for recording vulnerabilities in ICT products or ICT services and making them available to interested parties</t>
        </is>
      </c>
      <c r="AD635" s="2" t="inlineStr">
        <is>
          <t>Registro Europeo de Vulnerabilidades</t>
        </is>
      </c>
      <c r="AE635" s="2" t="inlineStr">
        <is>
          <t>3</t>
        </is>
      </c>
      <c r="AF635" s="2" t="inlineStr">
        <is>
          <t/>
        </is>
      </c>
      <c r="AG635" t="inlineStr">
        <is>
          <t>Regiestro mantenido por &lt;a href="https://iate.europa.eu/entry/result/3574069/es" target="_blank"&gt;ENISA&lt;/a&gt; para recoger las vulnerabilidades en servicios y productos de TIC y ponerlas a disposición de las partes interesadas.</t>
        </is>
      </c>
      <c r="AH635" s="2" t="inlineStr">
        <is>
          <t>Euroopa nõrkuste register</t>
        </is>
      </c>
      <c r="AI635" s="2" t="inlineStr">
        <is>
          <t>3</t>
        </is>
      </c>
      <c r="AJ635" s="2" t="inlineStr">
        <is>
          <t/>
        </is>
      </c>
      <c r="AK635" t="inlineStr">
        <is>
          <t>ENISA poolt välja töötatav ja hallatav register, mille eesmärk on võimaldada elutähtsatel ja olulistel üksustel ning nende võrgu- ja infosüsteemide 
tarnijatel avalikustada ja registreerida IKT-toodete või -teenuste 
nõrkusi ning anda kõigile huvitatud isikutele juurdepääs registris 
sisalduvale nõrkusi käsitlevale teabele</t>
        </is>
      </c>
      <c r="AL635" s="2" t="inlineStr">
        <is>
          <t>Euroopan haavoittuvuusrekisteri</t>
        </is>
      </c>
      <c r="AM635" s="2" t="inlineStr">
        <is>
          <t>3</t>
        </is>
      </c>
      <c r="AN635" s="2" t="inlineStr">
        <is>
          <t/>
        </is>
      </c>
      <c r="AO635" t="inlineStr">
        <is>
          <t>&lt;a href="https://iate.europa.eu/entry/result/3574069" target="_blank"&gt;ENISA&lt;/a&gt;n ylläpitämä rekisteri tieto- ja viestintäteknisissä tuotteissa tai palveluissa esiintyvien haavoittuvuuksien rekisteröimiseksi ja näiden haavoittuvuustietojen saattamiseksi asianomaisten osapuolten saataville</t>
        </is>
      </c>
      <c r="AP635" s="2" t="inlineStr">
        <is>
          <t>registre européen des vulnérabilités</t>
        </is>
      </c>
      <c r="AQ635" s="2" t="inlineStr">
        <is>
          <t>3</t>
        </is>
      </c>
      <c r="AR635" s="2" t="inlineStr">
        <is>
          <t/>
        </is>
      </c>
      <c r="AS635" t="inlineStr">
        <is>
          <t>registre
élaboré et tenu à jour par l’ENISA qui comprend notamment des informations
décrivant la vulnérabilité, le produit TIC ou les services TIC affectés</t>
        </is>
      </c>
      <c r="AT635" s="2" t="inlineStr">
        <is>
          <t>an chlárlann Eorpach um leochaileachtaí</t>
        </is>
      </c>
      <c r="AU635" s="2" t="inlineStr">
        <is>
          <t>3</t>
        </is>
      </c>
      <c r="AV635" s="2" t="inlineStr">
        <is>
          <t/>
        </is>
      </c>
      <c r="AW635" t="inlineStr">
        <is>
          <t/>
        </is>
      </c>
      <c r="AX635" s="2" t="inlineStr">
        <is>
          <t>europski registar ranjivosti</t>
        </is>
      </c>
      <c r="AY635" s="2" t="inlineStr">
        <is>
          <t>3</t>
        </is>
      </c>
      <c r="AZ635" s="2" t="inlineStr">
        <is>
          <t/>
        </is>
      </c>
      <c r="BA635" t="inlineStr">
        <is>
          <t/>
        </is>
      </c>
      <c r="BB635" s="2" t="inlineStr">
        <is>
          <t>európai biztonságirés-nyilvántartás</t>
        </is>
      </c>
      <c r="BC635" s="2" t="inlineStr">
        <is>
          <t>2</t>
        </is>
      </c>
      <c r="BD635" s="2" t="inlineStr">
        <is>
          <t/>
        </is>
      </c>
      <c r="BE635" t="inlineStr">
        <is>
          <t>az IKT-termékekben vagy az IKT-szolgáltatásokban található biztonsági rések nyilvántartására szolgáló, az ENISA által fenntartott európai adatbázis</t>
        </is>
      </c>
      <c r="BF635" s="2" t="inlineStr">
        <is>
          <t>registro europeo delle vulnerabilità</t>
        </is>
      </c>
      <c r="BG635" s="2" t="inlineStr">
        <is>
          <t>3</t>
        </is>
      </c>
      <c r="BH635" s="2" t="inlineStr">
        <is>
          <t/>
        </is>
      </c>
      <c r="BI635" t="inlineStr">
        <is>
          <t>registro sviluppato e mantenuto dall'ENISA in cui
i soggetti essenziali e importanti e i loro fornitori possano, su
base volontaria, divulgare le vulnerabilità presenti
nei prodotti TIC o nei servizi TIC e fornire informazioni su di esse
che consentano agli utenti di adottare adeguate misure di attenuazione</t>
        </is>
      </c>
      <c r="BJ635" s="2" t="inlineStr">
        <is>
          <t>Europos pažeidžiamumų registras</t>
        </is>
      </c>
      <c r="BK635" s="2" t="inlineStr">
        <is>
          <t>3</t>
        </is>
      </c>
      <c r="BL635" s="2" t="inlineStr">
        <is>
          <t/>
        </is>
      </c>
      <c r="BM635" t="inlineStr">
        <is>
          <t/>
        </is>
      </c>
      <c r="BN635" s="2" t="inlineStr">
        <is>
          <t>Eiropas neaizsargātības reģistrs</t>
        </is>
      </c>
      <c r="BO635" s="2" t="inlineStr">
        <is>
          <t>2</t>
        </is>
      </c>
      <c r="BP635" s="2" t="inlineStr">
        <is>
          <t/>
        </is>
      </c>
      <c r="BQ635" t="inlineStr">
        <is>
          <t>&lt;i&gt;&lt;a href="https://iate.europa.eu/entry/result/3574069" target="_blank"&gt;ENISA&lt;/a&gt;&lt;/i&gt; uzturēts reģistrs neaizsargātu IKT produktu vai IKT pakalpojumu reģistrēšanai, ar kuru ieinteresētajām personām nodrošina piekļuvi šādiem produktiem vai pakalpojumiem</t>
        </is>
      </c>
      <c r="BR635" s="2" t="inlineStr">
        <is>
          <t>reġistru Ewropew tal-vulnerabbiltajiet</t>
        </is>
      </c>
      <c r="BS635" s="2" t="inlineStr">
        <is>
          <t>3</t>
        </is>
      </c>
      <c r="BT635" s="2" t="inlineStr">
        <is>
          <t/>
        </is>
      </c>
      <c r="BU635" t="inlineStr">
        <is>
          <t>reġistru li se jinżamm mill-ENISA biex jiġu rreġistrati vulnerabbiltajiet fi prodotti tal-ICT jew f'servizzi tal-ICT u biex ikunu disponibbli għall-partijiet interessati</t>
        </is>
      </c>
      <c r="BV635" s="2" t="inlineStr">
        <is>
          <t>Europees kwetsbaarheidsregister</t>
        </is>
      </c>
      <c r="BW635" s="2" t="inlineStr">
        <is>
          <t>3</t>
        </is>
      </c>
      <c r="BX635" s="2" t="inlineStr">
        <is>
          <t/>
        </is>
      </c>
      <c r="BY635" t="inlineStr">
        <is>
          <t>door
 Enisa bijgehouden register waarin kwetsbaarheden in ICT-systemen of -diensten
 worden bekendgemaakt, vergezeld van informatie over de kwetsbaarheid op basis
 waarvan belanghebbenden passende beperkende maatregelen kunnen nemen</t>
        </is>
      </c>
      <c r="BZ635" s="2" t="inlineStr">
        <is>
          <t>europejski rejestr podatności</t>
        </is>
      </c>
      <c r="CA635" s="2" t="inlineStr">
        <is>
          <t>3</t>
        </is>
      </c>
      <c r="CB635" s="2" t="inlineStr">
        <is>
          <t/>
        </is>
      </c>
      <c r="CC635" t="inlineStr">
        <is>
          <t>opracowywany i prowadzony przez agencję ENISA rejestr podatności, zawierający informacje na temat podatności, produktu lub usług ICT, których ta podatność dotyczy, oraz dotkliwości podatności pod względem okoliczności, w jakich może ona zostać wykorzystana, dostępności powiązanych łat oraz, w przypadku braku dostępnych łat, wytyczne na temat sposobów ograniczania ryzyka wynikającego z ujawnionych podatności, skierowane do użytkowników produktów i usług, których ta podatność dotyczy</t>
        </is>
      </c>
      <c r="CD635" s="2" t="inlineStr">
        <is>
          <t>registo europeu de vulnerabilidades</t>
        </is>
      </c>
      <c r="CE635" s="2" t="inlineStr">
        <is>
          <t>3</t>
        </is>
      </c>
      <c r="CF635" s="2" t="inlineStr">
        <is>
          <t>proposed</t>
        </is>
      </c>
      <c r="CG635" t="inlineStr">
        <is>
          <t>&lt;div&gt;Registo mantido pela Agência da União Europeia para a Cibersegurança (ENISA) para divulgar e registar vulnerabilidades presentes nos produtos de TIC ou serviços de TIC, bem 
como proporcionar acesso às informações sobre vulnerabilidades 
constantes do registo a todas as partes interessadas.&lt;br&gt;&lt;/div&gt;</t>
        </is>
      </c>
      <c r="CH635" s="2" t="inlineStr">
        <is>
          <t>registrul european al vulnerabilităților</t>
        </is>
      </c>
      <c r="CI635" s="2" t="inlineStr">
        <is>
          <t>3</t>
        </is>
      </c>
      <c r="CJ635" s="2" t="inlineStr">
        <is>
          <t/>
        </is>
      </c>
      <c r="CK635" t="inlineStr">
        <is>
          <t>registru menținut de ENISA în scopul înregistrării vulnerabilității produselor sau serviciilor TIC și al furnizării accesului părților interesate la aceste vulnerabilități</t>
        </is>
      </c>
      <c r="CL635" s="2" t="inlineStr">
        <is>
          <t>európsky register zraniteľností</t>
        </is>
      </c>
      <c r="CM635" s="2" t="inlineStr">
        <is>
          <t>3</t>
        </is>
      </c>
      <c r="CN635" s="2" t="inlineStr">
        <is>
          <t/>
        </is>
      </c>
      <c r="CO635" t="inlineStr">
        <is>
          <t>register v pôsobnosti agentúry ENISA, ktorý má obsahovať informácie o zraniteľnostiach produktov alebo služieb IKT, ku ktorým budú mať prístup zainteresované strany</t>
        </is>
      </c>
      <c r="CP635" s="2" t="inlineStr">
        <is>
          <t>evropski register šibkih točk</t>
        </is>
      </c>
      <c r="CQ635" s="2" t="inlineStr">
        <is>
          <t>3</t>
        </is>
      </c>
      <c r="CR635" s="2" t="inlineStr">
        <is>
          <t/>
        </is>
      </c>
      <c r="CS635" t="inlineStr">
        <is>
          <t/>
        </is>
      </c>
      <c r="CT635" s="2" t="inlineStr">
        <is>
          <t>europeiskt sårbarhetsregister</t>
        </is>
      </c>
      <c r="CU635" s="2" t="inlineStr">
        <is>
          <t>3</t>
        </is>
      </c>
      <c r="CV635" s="2" t="inlineStr">
        <is>
          <t/>
        </is>
      </c>
      <c r="CW635" t="inlineStr">
        <is>
          <t/>
        </is>
      </c>
    </row>
    <row r="636">
      <c r="A636" s="1" t="str">
        <f>HYPERLINK("https://iate.europa.eu/entry/result/3590078/all", "3590078")</f>
        <v>3590078</v>
      </c>
      <c r="B636" t="inlineStr">
        <is>
          <t>EDUCATION AND COMMUNICATIONS</t>
        </is>
      </c>
      <c r="C636" t="inlineStr">
        <is>
          <t>EDUCATION AND COMMUNICATIONS|information technology and data processing|computer system|information security</t>
        </is>
      </c>
      <c r="D636" t="inlineStr">
        <is>
          <t>yes</t>
        </is>
      </c>
      <c r="E636" t="inlineStr">
        <is>
          <t>proposed</t>
        </is>
      </c>
      <c r="F636" s="2" t="inlineStr">
        <is>
          <t>промишлена, технологична и научноизследователска програма в областта на киберсигурността</t>
        </is>
      </c>
      <c r="G636" s="2" t="inlineStr">
        <is>
          <t>2</t>
        </is>
      </c>
      <c r="H636" s="2" t="inlineStr">
        <is>
          <t>proposed</t>
        </is>
      </c>
      <c r="I636" t="inlineStr">
        <is>
          <t>програма, изготвена от &lt;a href="https://iate.europa.eu/entry/result/3574089/bg" target="_blank"&gt;Европейския промишлен, технологичен и изследователски център в областта на киберсигурността&lt;/a&gt;, в която са очертани препоръките и приоритетите за развитието и разрастването на европейския промишлен, технологичен и научноизследователски отрасъл на киберсигурността</t>
        </is>
      </c>
      <c r="J636" t="inlineStr">
        <is>
          <t/>
        </is>
      </c>
      <c r="K636" t="inlineStr">
        <is>
          <t/>
        </is>
      </c>
      <c r="L636" t="inlineStr">
        <is>
          <t/>
        </is>
      </c>
      <c r="M636" t="inlineStr">
        <is>
          <t/>
        </is>
      </c>
      <c r="N636" s="2" t="inlineStr">
        <is>
          <t>industriel, teknologisk og forskningsmæssig dagsorden for cybersikkerhed</t>
        </is>
      </c>
      <c r="O636" s="2" t="inlineStr">
        <is>
          <t>2</t>
        </is>
      </c>
      <c r="P636" s="2" t="inlineStr">
        <is>
          <t>proposed</t>
        </is>
      </c>
      <c r="Q636" t="inlineStr">
        <is>
          <t>dagsorden udarbejdet af Det Europæiske Industri-, Teknologi- og Forskningscenter for Cybersikkerhed med fastsættelse af strategiske anbefalinger og prioriteter for udvikling af og vækst i den europæiske cybersikkerhedssektor</t>
        </is>
      </c>
      <c r="R636" s="2" t="inlineStr">
        <is>
          <t>Agenda für Industrie, Technologie und Forschung im Bereich der Cybersicherheit</t>
        </is>
      </c>
      <c r="S636" s="2" t="inlineStr">
        <is>
          <t>2</t>
        </is>
      </c>
      <c r="T636" s="2" t="inlineStr">
        <is>
          <t>proposed</t>
        </is>
      </c>
      <c r="U636" t="inlineStr">
        <is>
          <t>vom &lt;a href="https://iate.europa.eu/entry/result/3574089/de" target="_blank"&gt;Europäischen Kompetenzzentrum für Cybersicherheit in Industrie, Technologie und Forschung&lt;/a&gt; auszuarbeitende Agenda, in der strategische Empfehlungen und Prioritäten für Entwicklung und Wachstum von Industrie, Technologie und Forschung im Bereich der Cybersicherheit festgelegt werden</t>
        </is>
      </c>
      <c r="V636" s="2" t="inlineStr">
        <is>
          <t>θεματολόγιο για τη βιομηχανική, τεχνολογική και ερευνητική κυβερνοασφάλεια</t>
        </is>
      </c>
      <c r="W636" s="2" t="inlineStr">
        <is>
          <t>2</t>
        </is>
      </c>
      <c r="X636" s="2" t="inlineStr">
        <is>
          <t/>
        </is>
      </c>
      <c r="Y636" t="inlineStr">
        <is>
          <t/>
        </is>
      </c>
      <c r="Z636" s="2" t="inlineStr">
        <is>
          <t>Cybersecurity Industrial, Technology and Research Agenda</t>
        </is>
      </c>
      <c r="AA636" s="2" t="inlineStr">
        <is>
          <t>3</t>
        </is>
      </c>
      <c r="AB636" s="2" t="inlineStr">
        <is>
          <t>proposed</t>
        </is>
      </c>
      <c r="AC636" t="inlineStr">
        <is>
          <t>agenda developed by the &lt;a href="https://iate.europa.eu/entry/result/3574089" target="_blank"&gt;European Cybersecurity Industrial, Technology and Research Centre&lt;/a&gt;, setting out strategic recommendations and priorities for the development and growth of the European cybersecurity industrial, technological and research sector</t>
        </is>
      </c>
      <c r="AD636" s="2" t="inlineStr">
        <is>
          <t>Programa Industrial, Tecnológico y de Investigación en Ciberseguridad</t>
        </is>
      </c>
      <c r="AE636" s="2" t="inlineStr">
        <is>
          <t>2</t>
        </is>
      </c>
      <c r="AF636" s="2" t="inlineStr">
        <is>
          <t>proposed</t>
        </is>
      </c>
      <c r="AG636" t="inlineStr">
        <is>
          <t>Programa que se prevé elabore el &lt;a href="https://iate.europa.eu/entry/result/3574089/es" target="_blank"&gt;Centro Europeo Industrial, Tecnológico y de Investigación en Ciberseguridad&lt;/a&gt; en el que se fijarán las recomendaciones estratégicas y las prioridades para el desarrollo y crecimiento del sector industrial, technológico y de investigación en materia de ciberseguridad.</t>
        </is>
      </c>
      <c r="AH636" s="2" t="inlineStr">
        <is>
          <t>küberturvalisuse tööstuslik, tehnoloogiline ja teaduslik tegevuskava</t>
        </is>
      </c>
      <c r="AI636" s="2" t="inlineStr">
        <is>
          <t>2</t>
        </is>
      </c>
      <c r="AJ636" s="2" t="inlineStr">
        <is>
          <t>proposed</t>
        </is>
      </c>
      <c r="AK636" t="inlineStr">
        <is>
          <t>&lt;em&gt;Euroopa küberturvalisuse tööstus-, tehnoloogia- ja teaduskeskuse &lt;/em&gt;&lt;a href="/entry/result/3574089/all" id="ENTRY_TO_ENTRY_CONVERTER" target="_blank"&gt;IATE:3574089&lt;/a&gt; välja töötatud tegevuskava, milles sätestatakse Euroopa küberturvalisuse tööstus-, tehnoloogia- ja teadusvaldkonna arendamise ja kasvu strateegilised soovitused ja prioriteedid</t>
        </is>
      </c>
      <c r="AL636" s="2" t="inlineStr">
        <is>
          <t>kyberturvallisuuden teollinen, teknologinen ja tutkimusohjelma</t>
        </is>
      </c>
      <c r="AM636" s="2" t="inlineStr">
        <is>
          <t>2</t>
        </is>
      </c>
      <c r="AN636" s="2" t="inlineStr">
        <is>
          <t/>
        </is>
      </c>
      <c r="AO636" t="inlineStr">
        <is>
          <t>&lt;a href="https://iate.europa.eu/entry/result/3574089/fi" target="_blank"&gt;Euroopan kyberturvallisuuden teollisuus-, teknologia- ja tutkimusosaamiskeskuksen&lt;/a&gt; kehittämä ohjelma, jossa esitetään strategiset suositukset ja prioriteetit Euroopan kyberturvallisuuden teollisen, teknologisen ja tutkimusalan kehitykselle ja kasvulle</t>
        </is>
      </c>
      <c r="AP636" s="2" t="inlineStr">
        <is>
          <t>programme industriel, technologique et de recherche en matière de cybersécurité</t>
        </is>
      </c>
      <c r="AQ636" s="2" t="inlineStr">
        <is>
          <t>2</t>
        </is>
      </c>
      <c r="AR636" s="2" t="inlineStr">
        <is>
          <t>proposed</t>
        </is>
      </c>
      <c r="AS636" t="inlineStr">
        <is>
          <t>programme élaboré par le &lt;a href="https://iate.europa.eu/entry/result/3574089/fr" target="_blank"&gt;Centre européen industriel, technologique et de recherche en matière de cybersécurité&lt;/a&gt;, qui formule des recommandations et priorités stratégiques en vue du développement d'un secteur européen industriel, technologique et de recherche en matière de cybersécurité</t>
        </is>
      </c>
      <c r="AT636" s="2" t="inlineStr">
        <is>
          <t>an Clár Oibre um Thionsclaíocht, Teicneolaíocht agus Taighde Cibearshlándála</t>
        </is>
      </c>
      <c r="AU636" s="2" t="inlineStr">
        <is>
          <t>3</t>
        </is>
      </c>
      <c r="AV636" s="2" t="inlineStr">
        <is>
          <t/>
        </is>
      </c>
      <c r="AW636" t="inlineStr">
        <is>
          <t/>
        </is>
      </c>
      <c r="AX636" s="2" t="inlineStr">
        <is>
          <t>agenda za industriju, tehnologiju i istraživanja u području kibersigurnosti</t>
        </is>
      </c>
      <c r="AY636" s="2" t="inlineStr">
        <is>
          <t>2</t>
        </is>
      </c>
      <c r="AZ636" s="2" t="inlineStr">
        <is>
          <t>proposed</t>
        </is>
      </c>
      <c r="BA636" t="inlineStr">
        <is>
          <t>agenda koju je izradio &lt;a href="https://iate.europa.eu/entry/result/3574089/hr" target="_blank"&gt;Europski centar za industriju, tehnologiju i istraživanja u području kibersigurnosti&lt;time datetime="19.6.2020."&gt; (19.6.2020.)&lt;/time&gt;&lt;/a&gt; i u kojoj se utvrđuju strateške preporuke i prioriteti za razvoj i rast europskog sektora industrije, tehnologije i istraživanja u području kibersigurnosti</t>
        </is>
      </c>
      <c r="BB636" s="2" t="inlineStr">
        <is>
          <t>kiberbiztonsági ipari, technológiai és kutatási program</t>
        </is>
      </c>
      <c r="BC636" s="2" t="inlineStr">
        <is>
          <t>2</t>
        </is>
      </c>
      <c r="BD636" s="2" t="inlineStr">
        <is>
          <t>proposed</t>
        </is>
      </c>
      <c r="BE636" t="inlineStr">
        <is>
          <t>az &lt;a href="https://iate.europa.eu/entry/result/3574089/en" target="_blank"&gt;Európai Kiberbiztonsági Ipari, Technológiai és Kutatási Központ&lt;/a&gt;által az európai ipari, technológiai és kutatási ágazat számára kidolgozandó, kiberbiztonsági munkaterv</t>
        </is>
      </c>
      <c r="BF636" s="2" t="inlineStr">
        <is>
          <t>agenda industriale, tecnologica e di ricerca sulla cibersicurezza</t>
        </is>
      </c>
      <c r="BG636" s="2" t="inlineStr">
        <is>
          <t>2</t>
        </is>
      </c>
      <c r="BH636" s="2" t="inlineStr">
        <is>
          <t>proposed</t>
        </is>
      </c>
      <c r="BI636" t="inlineStr">
        <is>
          <t>agenda sviluppata dal Centro europeo industriale, tecnologico e di ricerca sulla cibersicurezza al fine di stabilire raccomandazioni e priorità strategiche per lo sviluppo e la crescita dell'ecosistema europeo della cibersicurezza</t>
        </is>
      </c>
      <c r="BJ636" s="2" t="inlineStr">
        <is>
          <t>Kibernetinio saugumo pramonės, technologijų ir mokslinių tyrimų darbotvarkė</t>
        </is>
      </c>
      <c r="BK636" s="2" t="inlineStr">
        <is>
          <t>3</t>
        </is>
      </c>
      <c r="BL636" s="2" t="inlineStr">
        <is>
          <t/>
        </is>
      </c>
      <c r="BM636" t="inlineStr">
        <is>
          <t>Europos kibernetinio saugumo pramonės, technologijų ir mokslinių tyrimų centro parengta darbotvarkė, kurioje nustatomos strateginės rekomendacijos ir prioritetai, susiję su Europos kibernetinio saugumo pramonės, technologijų ir mokslinių tyrimų sektoriaus plėtojimu ir augimu</t>
        </is>
      </c>
      <c r="BN636" s="2" t="inlineStr">
        <is>
          <t>Industriālā, tehnoloģiskā un pētnieciskā kiberdrošības programma</t>
        </is>
      </c>
      <c r="BO636" s="2" t="inlineStr">
        <is>
          <t>2</t>
        </is>
      </c>
      <c r="BP636" s="2" t="inlineStr">
        <is>
          <t>proposed</t>
        </is>
      </c>
      <c r="BQ636" t="inlineStr">
        <is>
          <t/>
        </is>
      </c>
      <c r="BR636" s="2" t="inlineStr">
        <is>
          <t>Aġenda Industrijali, Teknoloġika u tar-Riċerka fil-qasam taċ-Ċibersigurtà</t>
        </is>
      </c>
      <c r="BS636" s="2" t="inlineStr">
        <is>
          <t>2</t>
        </is>
      </c>
      <c r="BT636" s="2" t="inlineStr">
        <is>
          <t/>
        </is>
      </c>
      <c r="BU636" t="inlineStr">
        <is>
          <t>aġenda żviluppata miċ-&lt;a href="https://iate.europa.eu/entry/result/3574089/mt" target="_blank"&gt;Ċentru Ewropew Industrijali, Teknoloġiku u tar-Riċerka fil-qasam taċ-Ċibersigurtà&lt;/a&gt;, li tagħti rakkomandazzjonijiet u prijoritajiet strateġiċi għall-iżvilupp u t-tkabbir tas-settur industrijali, teknoloġiku u tar-riċerka Ewropew fil-qasam taċ-ċibersigurtà</t>
        </is>
      </c>
      <c r="BV636" s="2" t="inlineStr">
        <is>
          <t>agenda voor industrie, technologie en onderzoek op het gebied van cyberbeveiliging</t>
        </is>
      </c>
      <c r="BW636" s="2" t="inlineStr">
        <is>
          <t>2</t>
        </is>
      </c>
      <c r="BX636" s="2" t="inlineStr">
        <is>
          <t>proposed</t>
        </is>
      </c>
      <c r="BY636" t="inlineStr">
        <is>
          <t>agenda die wordt opgesteld door het &lt;a href="https://iate.europa.eu/entry/result/3574089/nl" target="_blank"&gt;Europees kenniscentrum voor industrie, technologie en onderzoek op het gebied van cyberbeveiliging&lt;/a&gt;, die strategische doelstellingen en prioriteiten voor de ontwikkeling en groei van 
de Europese cyberbeveiligingssector bevat</t>
        </is>
      </c>
      <c r="BZ636" s="2" t="inlineStr">
        <is>
          <t>program działań w zakresie cyberbezpieczeństwa w przemyśle, technologii i badaniach naukowych</t>
        </is>
      </c>
      <c r="CA636" s="2" t="inlineStr">
        <is>
          <t>2</t>
        </is>
      </c>
      <c r="CB636" s="2" t="inlineStr">
        <is>
          <t/>
        </is>
      </c>
      <c r="CC636" t="inlineStr">
        <is>
          <t>program działań opracowywany przez &lt;a href="https://iate.europa.eu/entry/result/3574089/pl" target="_blank"&gt;Europejskie Centrum Cyberbezpieczeństwa w Przemyśle, Technologii i Badaniach Naukowych&lt;/a&gt; i przedstawiający strategiczne zalecenia i priorytety w zakresie rozwoju i wzrostu europejskiego sektora cyberbezpieczeństwa w przemyśle, technologii i badaniach naukowych</t>
        </is>
      </c>
      <c r="CD636" s="2" t="inlineStr">
        <is>
          <t>Agenda Industrial, Tecnológica e de Investigação em Cibersegurança</t>
        </is>
      </c>
      <c r="CE636" s="2" t="inlineStr">
        <is>
          <t>2</t>
        </is>
      </c>
      <c r="CF636" s="2" t="inlineStr">
        <is>
          <t>proposed</t>
        </is>
      </c>
      <c r="CG636" t="inlineStr">
        <is>
          <t>Agenda elaborada pelo &lt;a href="https://iate.europa.eu/entry/result/3574089" target="_blank"&gt;Centro Europeu Industrial, Tecnológico e de Investigação em Cibersegurança&lt;/a&gt;e que estabelece as recomendações estratégicas e as prioridades para o desenvolvimento e o crescimento do setor industrial, tecnológico e de investigação em ciberseguraça na Europa.</t>
        </is>
      </c>
      <c r="CH636" s="2" t="inlineStr">
        <is>
          <t>agenda industrială, tehnologică și de cercetare în materie de securitate cibernetică</t>
        </is>
      </c>
      <c r="CI636" s="2" t="inlineStr">
        <is>
          <t>2</t>
        </is>
      </c>
      <c r="CJ636" s="2" t="inlineStr">
        <is>
          <t>proposed</t>
        </is>
      </c>
      <c r="CK636" t="inlineStr">
        <is>
          <t>agendă elaborată de &lt;a href="https://iate.europa.eu/entry/result/3574089/all" target="_blank"&gt;Centrul european industrial, tehnologic și de cercetare în materie de securitate cibernetică&lt;/a&gt;, care stabilește recomandări și priorități strategice în vederea dezvoltării și consolidării sectorului european industrial, tehnologic și de cercetare în materie de securitate cibernetică</t>
        </is>
      </c>
      <c r="CL636" s="2" t="inlineStr">
        <is>
          <t>Priemyselný, technologický a výskumný program v oblasti kybernetickej bezpečnosti</t>
        </is>
      </c>
      <c r="CM636" s="2" t="inlineStr">
        <is>
          <t>3</t>
        </is>
      </c>
      <c r="CN636" s="2" t="inlineStr">
        <is>
          <t>proposed</t>
        </is>
      </c>
      <c r="CO636" t="inlineStr">
        <is>
          <t>program, ktorý vypracuje&lt;a href="https://iate.europa.eu/entry/result/3574089/sk" target="_blank"&gt; Európske priemyselné, technologické a výskumné centrum v oblasti kybernetickej bezpečnosti&lt;/a&gt; a v ktorom sa stanovia strategické odporúčania a priority rozvoja a rastu európskeho priemyselného, technologického a výskumného sektora kybernetickej bezpečnosti</t>
        </is>
      </c>
      <c r="CP636" s="2" t="inlineStr">
        <is>
          <t>industrijski, tehnološki in raziskovalni program za kibernetsko varnost</t>
        </is>
      </c>
      <c r="CQ636" s="2" t="inlineStr">
        <is>
          <t>3</t>
        </is>
      </c>
      <c r="CR636" s="2" t="inlineStr">
        <is>
          <t>proposed</t>
        </is>
      </c>
      <c r="CS636" t="inlineStr">
        <is>
          <t>program, ki ga razvije &lt;a href="https://iate.europa.eu/entry/result/3574089/sl" target="_blank"&gt;Evropski industrijski, tehnološki in raziskovalni strokovni center za kibernetsko varnost&lt;/a&gt; in v katerem so določena stateška priporočila in prednostne naloge za razvoj in rast evropskega industrijskega, tehnološkega in raziskovalnega sektorja za kibernetsko varnost</t>
        </is>
      </c>
      <c r="CT636" s="2" t="inlineStr">
        <is>
          <t>cybersäkerhetsagenda för näringsliv, teknik och forskning</t>
        </is>
      </c>
      <c r="CU636" s="2" t="inlineStr">
        <is>
          <t>2</t>
        </is>
      </c>
      <c r="CV636" s="2" t="inlineStr">
        <is>
          <t/>
        </is>
      </c>
      <c r="CW636" t="inlineStr">
        <is>
          <t/>
        </is>
      </c>
    </row>
    <row r="637">
      <c r="A637" s="1" t="str">
        <f>HYPERLINK("https://iate.europa.eu/entry/result/3591488/all", "3591488")</f>
        <v>3591488</v>
      </c>
      <c r="B637" t="inlineStr">
        <is>
          <t>EDUCATION AND COMMUNICATIONS</t>
        </is>
      </c>
      <c r="C637" t="inlineStr">
        <is>
          <t>EDUCATION AND COMMUNICATIONS|information and information processing|information processing|artificial intelligence</t>
        </is>
      </c>
      <c r="D637" t="inlineStr">
        <is>
          <t>yes</t>
        </is>
      </c>
      <c r="E637" t="inlineStr">
        <is>
          <t/>
        </is>
      </c>
      <c r="F637" s="2" t="inlineStr">
        <is>
          <t>скрита система с ИИ</t>
        </is>
      </c>
      <c r="G637" s="2" t="inlineStr">
        <is>
          <t>3</t>
        </is>
      </c>
      <c r="H637" s="2" t="inlineStr">
        <is>
          <t/>
        </is>
      </c>
      <c r="I637" t="inlineStr">
        <is>
          <t>&lt;a href="https://iate.europa.eu/entry/result/3591198/bg" target="_blank"&gt;система с ИИ&lt;/a&gt;, която прикрива от човешките потребители факта, че си взаимодействат с компютърна система, а не с друг човек</t>
        </is>
      </c>
      <c r="J637" s="2" t="inlineStr">
        <is>
          <t>skrytý systém UI</t>
        </is>
      </c>
      <c r="K637" s="2" t="inlineStr">
        <is>
          <t>2</t>
        </is>
      </c>
      <c r="L637" s="2" t="inlineStr">
        <is>
          <t/>
        </is>
      </c>
      <c r="M637" t="inlineStr">
        <is>
          <t>systém umělé inteligence, který lidskému uživateli nepřiznává skutečnost, že komunikuje s počítačovým systémem, a nikoliv s člověkem</t>
        </is>
      </c>
      <c r="N637" s="2" t="inlineStr">
        <is>
          <t>skjult AI-system|
skjult kunstig intelligens-system</t>
        </is>
      </c>
      <c r="O637" s="2" t="inlineStr">
        <is>
          <t>3|
3</t>
        </is>
      </c>
      <c r="P637" s="2" t="inlineStr">
        <is>
          <t xml:space="preserve">|
</t>
        </is>
      </c>
      <c r="Q637" t="inlineStr">
        <is>
          <t>&lt;a href="https://iate.europa.eu/entry/result/3591198/da" target="_blank"&gt;kunstig intelligens-system&lt;/a&gt;, der skjuler det faktum for de mennesker, som bruger systemet, at de interagerer med en maskine fremfor et andet menneske</t>
        </is>
      </c>
      <c r="R637" s="2" t="inlineStr">
        <is>
          <t>verdecktes KI-System</t>
        </is>
      </c>
      <c r="S637" s="2" t="inlineStr">
        <is>
          <t>3</t>
        </is>
      </c>
      <c r="T637" s="2" t="inlineStr">
        <is>
          <t/>
        </is>
      </c>
      <c r="U637" t="inlineStr">
        <is>
          <t>KI-System, in dessen Fall der Mensch nicht weiß, ob er mit einem anderen Menschen oder einer Maschine interagiert</t>
        </is>
      </c>
      <c r="V637" s="2" t="inlineStr">
        <is>
          <t>συγκαλυμμένο σύστημα ΤΝ</t>
        </is>
      </c>
      <c r="W637" s="2" t="inlineStr">
        <is>
          <t>2</t>
        </is>
      </c>
      <c r="X637" s="2" t="inlineStr">
        <is>
          <t/>
        </is>
      </c>
      <c r="Y637" t="inlineStr">
        <is>
          <t>σύστημα ΤΝ που αποκρύπτει από
τα φυσικά πρόσωπα-χρήστες το γεγονός ότι 
αλληλεπιδρούν με ένα σύστημα ΤΝ και όχι με άλλα φυσικά πρόσωπα</t>
        </is>
      </c>
      <c r="Z637" s="2" t="inlineStr">
        <is>
          <t>covert AI system</t>
        </is>
      </c>
      <c r="AA637" s="2" t="inlineStr">
        <is>
          <t>3</t>
        </is>
      </c>
      <c r="AB637" s="2" t="inlineStr">
        <is>
          <t/>
        </is>
      </c>
      <c r="AC637" t="inlineStr">
        <is>
          <t>&lt;a href="https://iate.europa.eu/entry/result/3571274/en" target="_blank"&gt;artificial intelligence&lt;/a&gt; system that conceals from human users the fact that they are interacting with a computer system, rather than with another human</t>
        </is>
      </c>
      <c r="AD637" s="2" t="inlineStr">
        <is>
          <t>sistema de IA encubierto|
sistema de inteligencia artificial encubierto</t>
        </is>
      </c>
      <c r="AE637" s="2" t="inlineStr">
        <is>
          <t>3|
3</t>
        </is>
      </c>
      <c r="AF637" s="2" t="inlineStr">
        <is>
          <t xml:space="preserve">|
</t>
        </is>
      </c>
      <c r="AG637" t="inlineStr">
        <is>
          <t>&lt;a href="https://iate.europa.eu/entry/result/3591198/es" target="_blank"&gt;Sistema de inteligencia artificial&lt;/a&gt; (IA) que oculta a los usuarios humanos el hecho de que están interactuando con un sistema informático, y no con otro ser humano.</t>
        </is>
      </c>
      <c r="AH637" s="2" t="inlineStr">
        <is>
          <t>varjatud tehisintellektisüsteem</t>
        </is>
      </c>
      <c r="AI637" s="2" t="inlineStr">
        <is>
          <t>2</t>
        </is>
      </c>
      <c r="AJ637" s="2" t="inlineStr">
        <is>
          <t/>
        </is>
      </c>
      <c r="AK637" t="inlineStr">
        <is>
          <t>tehisintellektisüsteem, mille puhul on inimkasutaja eest varjatud asjaolu, et ta suhtleb arvutisüsteemiga, mitte inimesega</t>
        </is>
      </c>
      <c r="AL637" s="2" t="inlineStr">
        <is>
          <t>piilotettu tekoälyjärjestelmä</t>
        </is>
      </c>
      <c r="AM637" s="2" t="inlineStr">
        <is>
          <t>3</t>
        </is>
      </c>
      <c r="AN637" s="2" t="inlineStr">
        <is>
          <t/>
        </is>
      </c>
      <c r="AO637" t="inlineStr">
        <is>
          <t>tekoälyjärjestelmä, joka salaa sitä käyttäviltä ihmisiltä, että he ovat vuorovaikutuksessa tietokonejärjestelmän eikä toisen ihmisen kanssa</t>
        </is>
      </c>
      <c r="AP637" s="2" t="inlineStr">
        <is>
          <t>système d'IA caché|
système d'IA dissimulé</t>
        </is>
      </c>
      <c r="AQ637" s="2" t="inlineStr">
        <is>
          <t>3|
3</t>
        </is>
      </c>
      <c r="AR637" s="2" t="inlineStr">
        <is>
          <t xml:space="preserve">|
</t>
        </is>
      </c>
      <c r="AS637" t="inlineStr">
        <is>
          <t>&lt;a href="https://iate.europa.eu/entry/result/3571274/fr" target="_blank"&gt;système d'intelligence artificielle&lt;/a&gt; qui dissimule aux utilisateurs humains le fait
qu'ils interagissent avec un système informatique plutôt qu'avec un autre être
humain</t>
        </is>
      </c>
      <c r="AT637" s="2" t="inlineStr">
        <is>
          <t>córas intleachta saorga ceilte</t>
        </is>
      </c>
      <c r="AU637" s="2" t="inlineStr">
        <is>
          <t>3</t>
        </is>
      </c>
      <c r="AV637" s="2" t="inlineStr">
        <is>
          <t/>
        </is>
      </c>
      <c r="AW637" t="inlineStr">
        <is>
          <t/>
        </is>
      </c>
      <c r="AX637" s="2" t="inlineStr">
        <is>
          <t>prikriveni sustav umjetne inteligencije</t>
        </is>
      </c>
      <c r="AY637" s="2" t="inlineStr">
        <is>
          <t>3</t>
        </is>
      </c>
      <c r="AZ637" s="2" t="inlineStr">
        <is>
          <t/>
        </is>
      </c>
      <c r="BA637" t="inlineStr">
        <is>
          <t>sustav umjetne inteligencije koji od ljudi skriva činjenicu da su u interakciji s računalnim sustavom, a ne s drugim čovjekom</t>
        </is>
      </c>
      <c r="BB637" s="2" t="inlineStr">
        <is>
          <t>leplezett MI-rendszer</t>
        </is>
      </c>
      <c r="BC637" s="2" t="inlineStr">
        <is>
          <t>3</t>
        </is>
      </c>
      <c r="BD637" s="2" t="inlineStr">
        <is>
          <t/>
        </is>
      </c>
      <c r="BE637" t="inlineStr">
        <is>
          <t>olyan &lt;a href="https://iate.europa.eu/entry/result/3591198/hu" target="_blank"&gt;MI-rendszer&lt;/a&gt;, amely nem fedi fel az emberi felhasználók előtt, hogy valójában nem közvetlenül más emberi lénnyel, hanem géppel lépnek kapcsolatba</t>
        </is>
      </c>
      <c r="BF637" s="2" t="inlineStr">
        <is>
          <t>sistema di IA nascosto</t>
        </is>
      </c>
      <c r="BG637" s="2" t="inlineStr">
        <is>
          <t>3</t>
        </is>
      </c>
      <c r="BH637" s="2" t="inlineStr">
        <is>
          <t/>
        </is>
      </c>
      <c r="BI637" t="inlineStr">
        <is>
          <t>&lt;a href="https://iate.europa.eu/entry/result/3591198/it" target="_blank"&gt;sistema di IA &lt;/a&gt;che non rivela all'utente il fatto che sta interagendo con un 
computer e non con un essere umano</t>
        </is>
      </c>
      <c r="BJ637" s="2" t="inlineStr">
        <is>
          <t>slapta DI sistema</t>
        </is>
      </c>
      <c r="BK637" s="2" t="inlineStr">
        <is>
          <t>2</t>
        </is>
      </c>
      <c r="BL637" s="2" t="inlineStr">
        <is>
          <t/>
        </is>
      </c>
      <c r="BM637" t="inlineStr">
        <is>
          <t>DI sistema, kuri nuo žmonių vartotojų slepia tai, kad ji sąveikauja ne su kitu žmogumi, o su kompiuterine sistema</t>
        </is>
      </c>
      <c r="BN637" s="2" t="inlineStr">
        <is>
          <t>slēpta MI sistēma</t>
        </is>
      </c>
      <c r="BO637" s="2" t="inlineStr">
        <is>
          <t>2</t>
        </is>
      </c>
      <c r="BP637" s="2" t="inlineStr">
        <is>
          <t/>
        </is>
      </c>
      <c r="BQ637" t="inlineStr">
        <is>
          <t>&lt;a href="https://iate.europa.eu/entry/result/3571274/en-lv" target="_blank"&gt;mākslīgā intelekta&lt;/a&gt; sistēma, kas no cilvēkiem lietotājiem slēpj faktu, ka tie kontaktējas ar datorsistēmu, nevis ar citu cilvēku</t>
        </is>
      </c>
      <c r="BR637" s="2" t="inlineStr">
        <is>
          <t>sistema ta' IA moħbija|
sistema ta' intelliġenza artifiċjali moħbija</t>
        </is>
      </c>
      <c r="BS637" s="2" t="inlineStr">
        <is>
          <t>3|
3</t>
        </is>
      </c>
      <c r="BT637" s="2" t="inlineStr">
        <is>
          <t xml:space="preserve">|
</t>
        </is>
      </c>
      <c r="BU637" t="inlineStr">
        <is>
          <t>sistema ta' intelliġenza artifiċjali li taħbi mill-utenti tagħha l-fatt li qed jinteraġixxu ma' sistema ta' kompjuter u mhux ma' bniedem ieħor</t>
        </is>
      </c>
      <c r="BV637" s="2" t="inlineStr">
        <is>
          <t>onzichtbaar AI-systeem|
verborgen KI-systeem|
verborgen AI</t>
        </is>
      </c>
      <c r="BW637" s="2" t="inlineStr">
        <is>
          <t>3|
3|
3</t>
        </is>
      </c>
      <c r="BX637" s="2" t="inlineStr">
        <is>
          <t xml:space="preserve">|
|
</t>
        </is>
      </c>
      <c r="BY637" t="inlineStr">
        <is>
          <t>AI-systeem dat voor menselijke gebruikers verbergt dat zij met een computersysteem interageren, in plaats van met een ander mens</t>
        </is>
      </c>
      <c r="BZ637" s="2" t="inlineStr">
        <is>
          <t>system ukrytej sztucznej inteligencji</t>
        </is>
      </c>
      <c r="CA637" s="2" t="inlineStr">
        <is>
          <t>3</t>
        </is>
      </c>
      <c r="CB637" s="2" t="inlineStr">
        <is>
          <t/>
        </is>
      </c>
      <c r="CC637" t="inlineStr">
        <is>
          <t>&lt;a href="https://iate.europa.eu/entry/slideshow/1620380870784/3591198/pl" target="_blank"&gt;system sztucznej inteligencji&lt;/a&gt;, który ukrywa przed użytkownikiem fakt, że ma on do czynienia z systemem komputerowym, a nie z człowiekiem</t>
        </is>
      </c>
      <c r="CD637" s="2" t="inlineStr">
        <is>
          <t>sistema de IA secreto|
sistema de inteligência artificial secreto</t>
        </is>
      </c>
      <c r="CE637" s="2" t="inlineStr">
        <is>
          <t>3|
2</t>
        </is>
      </c>
      <c r="CF637" s="2" t="inlineStr">
        <is>
          <t xml:space="preserve">|
</t>
        </is>
      </c>
      <c r="CG637" t="inlineStr">
        <is>
          <t>&lt;a href="https://iate.europa.eu/entry/slideshow/1632389275100/3591198/pt" target="_blank"&gt;Sistema de inteligência aritificial&lt;/a&gt; que oculta dos utilizadores o facto de estarem a interagir com um sistema informático, e não com um humano.</t>
        </is>
      </c>
      <c r="CH637" t="inlineStr">
        <is>
          <t/>
        </is>
      </c>
      <c r="CI637" t="inlineStr">
        <is>
          <t/>
        </is>
      </c>
      <c r="CJ637" t="inlineStr">
        <is>
          <t/>
        </is>
      </c>
      <c r="CK637" t="inlineStr">
        <is>
          <t/>
        </is>
      </c>
      <c r="CL637" t="inlineStr">
        <is>
          <t/>
        </is>
      </c>
      <c r="CM637" t="inlineStr">
        <is>
          <t/>
        </is>
      </c>
      <c r="CN637" t="inlineStr">
        <is>
          <t/>
        </is>
      </c>
      <c r="CO637" t="inlineStr">
        <is>
          <t/>
        </is>
      </c>
      <c r="CP637" s="2" t="inlineStr">
        <is>
          <t>prikriti sistem umetne inteligence|
prikriti umetnointeligenčni sistem</t>
        </is>
      </c>
      <c r="CQ637" s="2" t="inlineStr">
        <is>
          <t>3|
3</t>
        </is>
      </c>
      <c r="CR637" s="2" t="inlineStr">
        <is>
          <t>|
proposed</t>
        </is>
      </c>
      <c r="CS637" t="inlineStr">
        <is>
          <t>&lt;a href="https://iate.europa.eu/entry/result/3591198/sl" target="_blank"&gt;sistem UI&lt;/a&gt;, pri katerem ljudje ne vedo vedno, ali
neposredno komunicirajo z drugim človekom ali strojem</t>
        </is>
      </c>
      <c r="CT637" s="2" t="inlineStr">
        <is>
          <t>dolt AI-system</t>
        </is>
      </c>
      <c r="CU637" s="2" t="inlineStr">
        <is>
          <t>2</t>
        </is>
      </c>
      <c r="CV637" s="2" t="inlineStr">
        <is>
          <t/>
        </is>
      </c>
      <c r="CW637" t="inlineStr">
        <is>
          <t>&lt;a href="https://iate.europa.eu/entry/result/3591198/sv" target="_blank"&gt;AI-system&lt;/a&gt; som döljer för de människor som använder systemet att de interagerar med ett datorsystem i stället för en annan människa</t>
        </is>
      </c>
    </row>
    <row r="638">
      <c r="A638" s="1" t="str">
        <f>HYPERLINK("https://iate.europa.eu/entry/result/3592217/all", "3592217")</f>
        <v>3592217</v>
      </c>
      <c r="B638" t="inlineStr">
        <is>
          <t>EDUCATION AND COMMUNICATIONS</t>
        </is>
      </c>
      <c r="C638" t="inlineStr">
        <is>
          <t>EDUCATION AND COMMUNICATIONS|information and information processing</t>
        </is>
      </c>
      <c r="D638" t="inlineStr">
        <is>
          <t>yes</t>
        </is>
      </c>
      <c r="E638" t="inlineStr">
        <is>
          <t/>
        </is>
      </c>
      <c r="F638" s="2" t="inlineStr">
        <is>
          <t>архитектура за контрол</t>
        </is>
      </c>
      <c r="G638" s="2" t="inlineStr">
        <is>
          <t>2</t>
        </is>
      </c>
      <c r="H638" s="2" t="inlineStr">
        <is>
          <t/>
        </is>
      </c>
      <c r="I638" t="inlineStr">
        <is>
          <t>рамка, която определя как основните възможности на дадена роботизирана система като възприятие, разсъждение, действие и обучение си взаимодействат помежду си и с други системи</t>
        </is>
      </c>
      <c r="J638" t="inlineStr">
        <is>
          <t/>
        </is>
      </c>
      <c r="K638" t="inlineStr">
        <is>
          <t/>
        </is>
      </c>
      <c r="L638" t="inlineStr">
        <is>
          <t/>
        </is>
      </c>
      <c r="M638" t="inlineStr">
        <is>
          <t/>
        </is>
      </c>
      <c r="N638" s="2" t="inlineStr">
        <is>
          <t>kontrolarkitektur</t>
        </is>
      </c>
      <c r="O638" s="2" t="inlineStr">
        <is>
          <t>3</t>
        </is>
      </c>
      <c r="P638" s="2" t="inlineStr">
        <is>
          <t/>
        </is>
      </c>
      <c r="Q638" t="inlineStr">
        <is>
          <t>ramme for fastlæggelse af, hvordan et AI-systems centrale kapaciteter såsom opfattelse, ræsonnement, handling og læring interagerer med hinanden og eksternt</t>
        </is>
      </c>
      <c r="R638" s="2" t="inlineStr">
        <is>
          <t>Kontrollarchitektur|
Steuerungsarchitektur</t>
        </is>
      </c>
      <c r="S638" s="2" t="inlineStr">
        <is>
          <t>2|
3</t>
        </is>
      </c>
      <c r="T638" s="2" t="inlineStr">
        <is>
          <t xml:space="preserve">|
</t>
        </is>
      </c>
      <c r="U638" t="inlineStr">
        <is>
          <t/>
        </is>
      </c>
      <c r="V638" s="2" t="inlineStr">
        <is>
          <t>αρχιτεκτονική ελέγχου</t>
        </is>
      </c>
      <c r="W638" s="2" t="inlineStr">
        <is>
          <t>3</t>
        </is>
      </c>
      <c r="X638" s="2" t="inlineStr">
        <is>
          <t/>
        </is>
      </c>
      <c r="Y638" t="inlineStr">
        <is>
          <t/>
        </is>
      </c>
      <c r="Z638" s="2" t="inlineStr">
        <is>
          <t>control architecture</t>
        </is>
      </c>
      <c r="AA638" s="2" t="inlineStr">
        <is>
          <t>3</t>
        </is>
      </c>
      <c r="AB638" s="2" t="inlineStr">
        <is>
          <t/>
        </is>
      </c>
      <c r="AC638" t="inlineStr">
        <is>
          <t>framework for determining how
the key capabilities
of an AI system, such as perception,
reasoning, action and learning, interact with each other and externally</t>
        </is>
      </c>
      <c r="AD638" s="2" t="inlineStr">
        <is>
          <t>arquitectura de control</t>
        </is>
      </c>
      <c r="AE638" s="2" t="inlineStr">
        <is>
          <t>3</t>
        </is>
      </c>
      <c r="AF638" s="2" t="inlineStr">
        <is>
          <t/>
        </is>
      </c>
      <c r="AG638" t="inlineStr">
        <is>
          <t>Estructura que determina el modo en que las capacidades fundamentales de un sistema de inteligencia artificial (percepción, razonamiento, acción, aprendizaje) o, en general, de un sistema informático interactúan entre sí y con otros sistemas.</t>
        </is>
      </c>
      <c r="AH638" s="2" t="inlineStr">
        <is>
          <t>juhtimisarhitektuur</t>
        </is>
      </c>
      <c r="AI638" s="2" t="inlineStr">
        <is>
          <t>2</t>
        </is>
      </c>
      <c r="AJ638" s="2" t="inlineStr">
        <is>
          <t/>
        </is>
      </c>
      <c r="AK638" t="inlineStr">
        <is>
          <t/>
        </is>
      </c>
      <c r="AL638" s="2" t="inlineStr">
        <is>
          <t>hallintarakenne</t>
        </is>
      </c>
      <c r="AM638" s="2" t="inlineStr">
        <is>
          <t>3</t>
        </is>
      </c>
      <c r="AN638" s="2" t="inlineStr">
        <is>
          <t/>
        </is>
      </c>
      <c r="AO638" t="inlineStr">
        <is>
          <t>rakenne, jossa määritetään miten tekoälyjärjestelmän keskeiset kyvyt kuten havainnointi, päättely, toiminta ja oppiminen toimivat vuorovaikutuksessa keskenään ja ulkoisesti</t>
        </is>
      </c>
      <c r="AP638" s="2" t="inlineStr">
        <is>
          <t>architecture de commande</t>
        </is>
      </c>
      <c r="AQ638" s="2" t="inlineStr">
        <is>
          <t>3</t>
        </is>
      </c>
      <c r="AR638" s="2" t="inlineStr">
        <is>
          <t/>
        </is>
      </c>
      <c r="AS638" t="inlineStr">
        <is>
          <t>organisation
des éléments qui commandent un système informatique</t>
        </is>
      </c>
      <c r="AT638" s="2" t="inlineStr">
        <is>
          <t>ailtireacht rialúcháin</t>
        </is>
      </c>
      <c r="AU638" s="2" t="inlineStr">
        <is>
          <t>3</t>
        </is>
      </c>
      <c r="AV638" s="2" t="inlineStr">
        <is>
          <t/>
        </is>
      </c>
      <c r="AW638" t="inlineStr">
        <is>
          <t/>
        </is>
      </c>
      <c r="AX638" s="2" t="inlineStr">
        <is>
          <t>arhitektura kontrole</t>
        </is>
      </c>
      <c r="AY638" s="2" t="inlineStr">
        <is>
          <t>3</t>
        </is>
      </c>
      <c r="AZ638" s="2" t="inlineStr">
        <is>
          <t/>
        </is>
      </c>
      <c r="BA638" t="inlineStr">
        <is>
          <t>okvir za utvrđivanje načina na koji su ključne sposobnosti sustava umjetne inteligencije, kao što su opažanje, zaključivanje, djelovanje i učenje, u međusobnoj i vanjskoj interakciji</t>
        </is>
      </c>
      <c r="BB638" s="2" t="inlineStr">
        <is>
          <t>vezérlő struktúra</t>
        </is>
      </c>
      <c r="BC638" s="2" t="inlineStr">
        <is>
          <t>3</t>
        </is>
      </c>
      <c r="BD638" s="2" t="inlineStr">
        <is>
          <t/>
        </is>
      </c>
      <c r="BE638" t="inlineStr">
        <is>
          <t>annak meghatározására szolgáló keret, hogy egy mesterséges intelligencia-rendszer kulcsfontosságú képességei, például az észlelés, az érvelés, a cselekvés és a tanulás, hogyan hatnak egymásra és a külvilágra</t>
        </is>
      </c>
      <c r="BF638" s="2" t="inlineStr">
        <is>
          <t>architettura di controllo</t>
        </is>
      </c>
      <c r="BG638" s="2" t="inlineStr">
        <is>
          <t>3</t>
        </is>
      </c>
      <c r="BH638" s="2" t="inlineStr">
        <is>
          <t/>
        </is>
      </c>
      <c r="BI638" t="inlineStr">
        <is>
          <t>organizzazione degli elementi che controllano un sistema informatico</t>
        </is>
      </c>
      <c r="BJ638" s="2" t="inlineStr">
        <is>
          <t>kontrolės architektūra</t>
        </is>
      </c>
      <c r="BK638" s="2" t="inlineStr">
        <is>
          <t>3</t>
        </is>
      </c>
      <c r="BL638" s="2" t="inlineStr">
        <is>
          <t/>
        </is>
      </c>
      <c r="BM638" t="inlineStr">
        <is>
          <t>sistema, naudojama svarbiausių DI sistemos suvokimo, loginio mąstymo, veikimo ir mokymosi gebėjimų tarpusavio bei išorės sąveikai nustatyti</t>
        </is>
      </c>
      <c r="BN638" s="2" t="inlineStr">
        <is>
          <t>kontroles arhitektūra</t>
        </is>
      </c>
      <c r="BO638" s="2" t="inlineStr">
        <is>
          <t>3</t>
        </is>
      </c>
      <c r="BP638" s="2" t="inlineStr">
        <is>
          <t/>
        </is>
      </c>
      <c r="BQ638" t="inlineStr">
        <is>
          <t>struktūra, kura paredzēta tam, lai noteiktu, kā MI sistēmas galvenās spējas, piemēram, uztvere, spriešana, rīcība un mācīšanās, mijiedarbojas cita ar citu un ārēji</t>
        </is>
      </c>
      <c r="BR638" s="2" t="inlineStr">
        <is>
          <t>arkitettura ta' kontroll</t>
        </is>
      </c>
      <c r="BS638" s="2" t="inlineStr">
        <is>
          <t>3</t>
        </is>
      </c>
      <c r="BT638" s="2" t="inlineStr">
        <is>
          <t/>
        </is>
      </c>
      <c r="BU638" t="inlineStr">
        <is>
          <t>qafas biex jiġi determinat kif il-kapaċitajiet ewlenin ta’ sistema tal-IA, bħall-perċezzjoni, ir-raġunament, l-azzjoni u t-tagħlim, jinteraġixxu ma’ xulxin u esternament</t>
        </is>
      </c>
      <c r="BV638" s="2" t="inlineStr">
        <is>
          <t>besturingsarchitectuur</t>
        </is>
      </c>
      <c r="BW638" s="2" t="inlineStr">
        <is>
          <t>3</t>
        </is>
      </c>
      <c r="BX638" s="2" t="inlineStr">
        <is>
          <t/>
        </is>
      </c>
      <c r="BY638" t="inlineStr">
        <is>
          <t>struc­tuur die computers en systeemprogramma's aandrijft</t>
        </is>
      </c>
      <c r="BZ638" s="2" t="inlineStr">
        <is>
          <t>architektura sterowania</t>
        </is>
      </c>
      <c r="CA638" s="2" t="inlineStr">
        <is>
          <t>3</t>
        </is>
      </c>
      <c r="CB638" s="2" t="inlineStr">
        <is>
          <t/>
        </is>
      </c>
      <c r="CC638" t="inlineStr">
        <is>
          <t/>
        </is>
      </c>
      <c r="CD638" s="2" t="inlineStr">
        <is>
          <t>arquitetura de controlo</t>
        </is>
      </c>
      <c r="CE638" s="2" t="inlineStr">
        <is>
          <t>3</t>
        </is>
      </c>
      <c r="CF638" s="2" t="inlineStr">
        <is>
          <t/>
        </is>
      </c>
      <c r="CG638" t="inlineStr">
        <is>
          <t>Estrutura que integra as principais capacidades de um sistema robótico, como a perceção, o raciocínio, a ação, a aprendizagem, bem como as capacidades de interação com outros sistemas.</t>
        </is>
      </c>
      <c r="CH638" t="inlineStr">
        <is>
          <t/>
        </is>
      </c>
      <c r="CI638" t="inlineStr">
        <is>
          <t/>
        </is>
      </c>
      <c r="CJ638" t="inlineStr">
        <is>
          <t/>
        </is>
      </c>
      <c r="CK638" t="inlineStr">
        <is>
          <t/>
        </is>
      </c>
      <c r="CL638" t="inlineStr">
        <is>
          <t/>
        </is>
      </c>
      <c r="CM638" t="inlineStr">
        <is>
          <t/>
        </is>
      </c>
      <c r="CN638" t="inlineStr">
        <is>
          <t/>
        </is>
      </c>
      <c r="CO638" t="inlineStr">
        <is>
          <t/>
        </is>
      </c>
      <c r="CP638" s="2" t="inlineStr">
        <is>
          <t>arhitektura vodenja</t>
        </is>
      </c>
      <c r="CQ638" s="2" t="inlineStr">
        <is>
          <t>3</t>
        </is>
      </c>
      <c r="CR638" s="2" t="inlineStr">
        <is>
          <t/>
        </is>
      </c>
      <c r="CS638" t="inlineStr">
        <is>
          <t>okvir za določitev, kako ključne zmožnosti &lt;a href="https://iate.europa.eu/entry/result/3591198/sl" target="_blank"&gt;sistema AI&lt;/a&gt;, kot so zaznavanje, sklepanje, ukrepanje in učenje, delujejo med sabo in kakšna je njihova interakcija z drugimi sistemi</t>
        </is>
      </c>
      <c r="CT638" s="2" t="inlineStr">
        <is>
          <t>kontrollarkitektur|
kontrollstruktur</t>
        </is>
      </c>
      <c r="CU638" s="2" t="inlineStr">
        <is>
          <t>3|
2</t>
        </is>
      </c>
      <c r="CV638" s="2" t="inlineStr">
        <is>
          <t xml:space="preserve">|
</t>
        </is>
      </c>
      <c r="CW638" t="inlineStr">
        <is>
          <t/>
        </is>
      </c>
    </row>
    <row r="639">
      <c r="A639" s="1" t="str">
        <f>HYPERLINK("https://iate.europa.eu/entry/result/2102653/all", "2102653")</f>
        <v>2102653</v>
      </c>
      <c r="B639" t="inlineStr">
        <is>
          <t>EDUCATION AND COMMUNICATIONS</t>
        </is>
      </c>
      <c r="C639" t="inlineStr">
        <is>
          <t>EDUCATION AND COMMUNICATIONS|information technology and data processing</t>
        </is>
      </c>
      <c r="D639" t="inlineStr">
        <is>
          <t>no</t>
        </is>
      </c>
      <c r="E639" t="inlineStr">
        <is>
          <t/>
        </is>
      </c>
      <c r="F639" t="inlineStr">
        <is>
          <t/>
        </is>
      </c>
      <c r="G639" t="inlineStr">
        <is>
          <t/>
        </is>
      </c>
      <c r="H639" t="inlineStr">
        <is>
          <t/>
        </is>
      </c>
      <c r="I639" t="inlineStr">
        <is>
          <t/>
        </is>
      </c>
      <c r="J639" t="inlineStr">
        <is>
          <t/>
        </is>
      </c>
      <c r="K639" t="inlineStr">
        <is>
          <t/>
        </is>
      </c>
      <c r="L639" t="inlineStr">
        <is>
          <t/>
        </is>
      </c>
      <c r="M639" t="inlineStr">
        <is>
          <t/>
        </is>
      </c>
      <c r="N639" t="inlineStr">
        <is>
          <t/>
        </is>
      </c>
      <c r="O639" t="inlineStr">
        <is>
          <t/>
        </is>
      </c>
      <c r="P639" t="inlineStr">
        <is>
          <t/>
        </is>
      </c>
      <c r="Q639" t="inlineStr">
        <is>
          <t/>
        </is>
      </c>
      <c r="R639" t="inlineStr">
        <is>
          <t/>
        </is>
      </c>
      <c r="S639" t="inlineStr">
        <is>
          <t/>
        </is>
      </c>
      <c r="T639" t="inlineStr">
        <is>
          <t/>
        </is>
      </c>
      <c r="U639" t="inlineStr">
        <is>
          <t/>
        </is>
      </c>
      <c r="V639" t="inlineStr">
        <is>
          <t/>
        </is>
      </c>
      <c r="W639" t="inlineStr">
        <is>
          <t/>
        </is>
      </c>
      <c r="X639" t="inlineStr">
        <is>
          <t/>
        </is>
      </c>
      <c r="Y639" t="inlineStr">
        <is>
          <t/>
        </is>
      </c>
      <c r="Z639" s="2" t="inlineStr">
        <is>
          <t>data resource management|
data administration</t>
        </is>
      </c>
      <c r="AA639" s="2" t="inlineStr">
        <is>
          <t>1|
3</t>
        </is>
      </c>
      <c r="AB639" s="2" t="inlineStr">
        <is>
          <t xml:space="preserve">|
</t>
        </is>
      </c>
      <c r="AC639" t="inlineStr">
        <is>
          <t/>
        </is>
      </c>
      <c r="AD639" t="inlineStr">
        <is>
          <t/>
        </is>
      </c>
      <c r="AE639" t="inlineStr">
        <is>
          <t/>
        </is>
      </c>
      <c r="AF639" t="inlineStr">
        <is>
          <t/>
        </is>
      </c>
      <c r="AG639" t="inlineStr">
        <is>
          <t/>
        </is>
      </c>
      <c r="AH639" t="inlineStr">
        <is>
          <t/>
        </is>
      </c>
      <c r="AI639" t="inlineStr">
        <is>
          <t/>
        </is>
      </c>
      <c r="AJ639" t="inlineStr">
        <is>
          <t/>
        </is>
      </c>
      <c r="AK639" t="inlineStr">
        <is>
          <t/>
        </is>
      </c>
      <c r="AL639" t="inlineStr">
        <is>
          <t/>
        </is>
      </c>
      <c r="AM639" t="inlineStr">
        <is>
          <t/>
        </is>
      </c>
      <c r="AN639" t="inlineStr">
        <is>
          <t/>
        </is>
      </c>
      <c r="AO639" t="inlineStr">
        <is>
          <t/>
        </is>
      </c>
      <c r="AP639" s="2" t="inlineStr">
        <is>
          <t>administration de données|
administration des données</t>
        </is>
      </c>
      <c r="AQ639" s="2" t="inlineStr">
        <is>
          <t>3|
3</t>
        </is>
      </c>
      <c r="AR639" s="2" t="inlineStr">
        <is>
          <t xml:space="preserve">|
</t>
        </is>
      </c>
      <c r="AS639" t="inlineStr">
        <is>
          <t/>
        </is>
      </c>
      <c r="AT639" t="inlineStr">
        <is>
          <t/>
        </is>
      </c>
      <c r="AU639" t="inlineStr">
        <is>
          <t/>
        </is>
      </c>
      <c r="AV639" t="inlineStr">
        <is>
          <t/>
        </is>
      </c>
      <c r="AW639" t="inlineStr">
        <is>
          <t/>
        </is>
      </c>
      <c r="AX639" t="inlineStr">
        <is>
          <t/>
        </is>
      </c>
      <c r="AY639" t="inlineStr">
        <is>
          <t/>
        </is>
      </c>
      <c r="AZ639" t="inlineStr">
        <is>
          <t/>
        </is>
      </c>
      <c r="BA639" t="inlineStr">
        <is>
          <t/>
        </is>
      </c>
      <c r="BB639" t="inlineStr">
        <is>
          <t/>
        </is>
      </c>
      <c r="BC639" t="inlineStr">
        <is>
          <t/>
        </is>
      </c>
      <c r="BD639" t="inlineStr">
        <is>
          <t/>
        </is>
      </c>
      <c r="BE639" t="inlineStr">
        <is>
          <t/>
        </is>
      </c>
      <c r="BF639" t="inlineStr">
        <is>
          <t/>
        </is>
      </c>
      <c r="BG639" t="inlineStr">
        <is>
          <t/>
        </is>
      </c>
      <c r="BH639" t="inlineStr">
        <is>
          <t/>
        </is>
      </c>
      <c r="BI639" t="inlineStr">
        <is>
          <t/>
        </is>
      </c>
      <c r="BJ639" t="inlineStr">
        <is>
          <t/>
        </is>
      </c>
      <c r="BK639" t="inlineStr">
        <is>
          <t/>
        </is>
      </c>
      <c r="BL639" t="inlineStr">
        <is>
          <t/>
        </is>
      </c>
      <c r="BM639" t="inlineStr">
        <is>
          <t/>
        </is>
      </c>
      <c r="BN639" t="inlineStr">
        <is>
          <t/>
        </is>
      </c>
      <c r="BO639" t="inlineStr">
        <is>
          <t/>
        </is>
      </c>
      <c r="BP639" t="inlineStr">
        <is>
          <t/>
        </is>
      </c>
      <c r="BQ639" t="inlineStr">
        <is>
          <t/>
        </is>
      </c>
      <c r="BR639" t="inlineStr">
        <is>
          <t/>
        </is>
      </c>
      <c r="BS639" t="inlineStr">
        <is>
          <t/>
        </is>
      </c>
      <c r="BT639" t="inlineStr">
        <is>
          <t/>
        </is>
      </c>
      <c r="BU639" t="inlineStr">
        <is>
          <t/>
        </is>
      </c>
      <c r="BV639" s="2" t="inlineStr">
        <is>
          <t>gegevensbeheerder</t>
        </is>
      </c>
      <c r="BW639" s="2" t="inlineStr">
        <is>
          <t>3</t>
        </is>
      </c>
      <c r="BX639" s="2" t="inlineStr">
        <is>
          <t/>
        </is>
      </c>
      <c r="BY639" t="inlineStr">
        <is>
          <t/>
        </is>
      </c>
      <c r="BZ639" t="inlineStr">
        <is>
          <t/>
        </is>
      </c>
      <c r="CA639" t="inlineStr">
        <is>
          <t/>
        </is>
      </c>
      <c r="CB639" t="inlineStr">
        <is>
          <t/>
        </is>
      </c>
      <c r="CC639" t="inlineStr">
        <is>
          <t/>
        </is>
      </c>
      <c r="CD639" t="inlineStr">
        <is>
          <t/>
        </is>
      </c>
      <c r="CE639" t="inlineStr">
        <is>
          <t/>
        </is>
      </c>
      <c r="CF639" t="inlineStr">
        <is>
          <t/>
        </is>
      </c>
      <c r="CG639" t="inlineStr">
        <is>
          <t/>
        </is>
      </c>
      <c r="CH639" t="inlineStr">
        <is>
          <t/>
        </is>
      </c>
      <c r="CI639" t="inlineStr">
        <is>
          <t/>
        </is>
      </c>
      <c r="CJ639" t="inlineStr">
        <is>
          <t/>
        </is>
      </c>
      <c r="CK639" t="inlineStr">
        <is>
          <t/>
        </is>
      </c>
      <c r="CL639" t="inlineStr">
        <is>
          <t/>
        </is>
      </c>
      <c r="CM639" t="inlineStr">
        <is>
          <t/>
        </is>
      </c>
      <c r="CN639" t="inlineStr">
        <is>
          <t/>
        </is>
      </c>
      <c r="CO639" t="inlineStr">
        <is>
          <t/>
        </is>
      </c>
      <c r="CP639" t="inlineStr">
        <is>
          <t/>
        </is>
      </c>
      <c r="CQ639" t="inlineStr">
        <is>
          <t/>
        </is>
      </c>
      <c r="CR639" t="inlineStr">
        <is>
          <t/>
        </is>
      </c>
      <c r="CS639" t="inlineStr">
        <is>
          <t/>
        </is>
      </c>
      <c r="CT639" t="inlineStr">
        <is>
          <t/>
        </is>
      </c>
      <c r="CU639" t="inlineStr">
        <is>
          <t/>
        </is>
      </c>
      <c r="CV639" t="inlineStr">
        <is>
          <t/>
        </is>
      </c>
      <c r="CW639" t="inlineStr">
        <is>
          <t/>
        </is>
      </c>
    </row>
    <row r="640">
      <c r="A640" s="1" t="str">
        <f>HYPERLINK("https://iate.europa.eu/entry/result/3581007/all", "3581007")</f>
        <v>3581007</v>
      </c>
      <c r="B640" t="inlineStr">
        <is>
          <t>EDUCATION AND COMMUNICATIONS;LAW</t>
        </is>
      </c>
      <c r="C640" t="inlineStr">
        <is>
          <t>EDUCATION AND COMMUNICATIONS|information technology and data processing|data processing;LAW|justice|judicial proceedings|proof|digital evidence</t>
        </is>
      </c>
      <c r="D640" t="inlineStr">
        <is>
          <t>yes</t>
        </is>
      </c>
      <c r="E640" t="inlineStr">
        <is>
          <t/>
        </is>
      </c>
      <c r="F640" t="inlineStr">
        <is>
          <t/>
        </is>
      </c>
      <c r="G640" t="inlineStr">
        <is>
          <t/>
        </is>
      </c>
      <c r="H640" t="inlineStr">
        <is>
          <t/>
        </is>
      </c>
      <c r="I640" t="inlineStr">
        <is>
          <t/>
        </is>
      </c>
      <c r="J640" s="2" t="inlineStr">
        <is>
          <t>neobsahové údaje</t>
        </is>
      </c>
      <c r="K640" s="2" t="inlineStr">
        <is>
          <t>3</t>
        </is>
      </c>
      <c r="L640" s="2" t="inlineStr">
        <is>
          <t/>
        </is>
      </c>
      <c r="M640" t="inlineStr">
        <is>
          <t>údaje, které zahrnují
údaje o účastníkovi nebo informace o provozu, o totožnosti odesílatelů a
příjemců elektronických zpráv a metadata zahrnující čas, frekvenci a dobu
trvání výměn</t>
        </is>
      </c>
      <c r="N640" s="2" t="inlineStr">
        <is>
          <t>ikkeindholdsdata</t>
        </is>
      </c>
      <c r="O640" s="2" t="inlineStr">
        <is>
          <t>3</t>
        </is>
      </c>
      <c r="P640" s="2" t="inlineStr">
        <is>
          <t/>
        </is>
      </c>
      <c r="Q640" t="inlineStr">
        <is>
          <t>data, der omfatter både abonnentdata og trafikdata, som inkluderer oplysninger om identiteten af afsendere og modtagere af elektroniske beskeder samt metadata, herunder tidspunkter for og frekvens og varighed af udvekslinger</t>
        </is>
      </c>
      <c r="R640" s="2" t="inlineStr">
        <is>
          <t>Nichtinhaltsdaten</t>
        </is>
      </c>
      <c r="S640" s="2" t="inlineStr">
        <is>
          <t>2</t>
        </is>
      </c>
      <c r="T640" s="2" t="inlineStr">
        <is>
          <t/>
        </is>
      </c>
      <c r="U640" t="inlineStr">
        <is>
          <t/>
        </is>
      </c>
      <c r="V640" s="2" t="inlineStr">
        <is>
          <t>δεδομένα που δεν αφορούν το περιεχόμενο</t>
        </is>
      </c>
      <c r="W640" s="2" t="inlineStr">
        <is>
          <t>3</t>
        </is>
      </c>
      <c r="X640" s="2" t="inlineStr">
        <is>
          <t/>
        </is>
      </c>
      <c r="Y640" t="inlineStr">
        <is>
          <t>δεδομένα που περιλαμβάνουν τα &lt;a href="https://iate.europa.eu/entry/result/3587907" target="_blank"&gt;δεδομένα συνδρομητή&lt;/a&gt;, τα &lt;a href="https://iate.europa.eu/entry/result/3587908" target="_blank"&gt;δεδομένα πρόσβασης&lt;/a&gt; και τα &lt;a href="https://iate.europa.eu/entry/result/3587909" target="_blank"&gt;δεδομένα συναλλαγών&lt;/a&gt;, στα οποία περιλαμβάνονται πληροφορίες σχετικά με την ταυτότητα των αποστολέων και των παραληπτών ηλεκτρονικών μηνυμάτων και μεταδεδομένα, συμπεριλαμβανομένου του χρόνου, της συχνότητας και της διάρκειας των ανταλλαγών</t>
        </is>
      </c>
      <c r="Z640" s="2" t="inlineStr">
        <is>
          <t>non-content data</t>
        </is>
      </c>
      <c r="AA640" s="2" t="inlineStr">
        <is>
          <t>3</t>
        </is>
      </c>
      <c r="AB640" s="2" t="inlineStr">
        <is>
          <t/>
        </is>
      </c>
      <c r="AC640" t="inlineStr">
        <is>
          <t>data that encompasses both subscriber data and traffic data, which includes information on the identities of the senders and recipients of electronic messages and metadata including the timing, frequency and duration of the exchanges</t>
        </is>
      </c>
      <c r="AD640" s="2" t="inlineStr">
        <is>
          <t>datos sin contenido</t>
        </is>
      </c>
      <c r="AE640" s="2" t="inlineStr">
        <is>
          <t>2</t>
        </is>
      </c>
      <c r="AF640" s="2" t="inlineStr">
        <is>
          <t/>
        </is>
      </c>
      <c r="AG640" t="inlineStr">
        <is>
          <t>Datos que contemplan tanto los datos de los abonados como los datos de tráfico, también información sobre la identidad de los emisores y receptores de los mensajes electrónicos, así como metadatos sobre el momento, la frecuencia y duración de los intercambios.</t>
        </is>
      </c>
      <c r="AH640" s="2" t="inlineStr">
        <is>
          <t>muud kui sisuandmed</t>
        </is>
      </c>
      <c r="AI640" s="2" t="inlineStr">
        <is>
          <t>2</t>
        </is>
      </c>
      <c r="AJ640" s="2" t="inlineStr">
        <is>
          <t/>
        </is>
      </c>
      <c r="AK640" t="inlineStr">
        <is>
          <t>andmed, mille
alla käivad nii &lt;i&gt;abonendiandmed&lt;/i&gt; &lt;a href="/entry/result/3587907/all" id="ENTRY_TO_ENTRY_CONVERTER" target="_blank"&gt;IATE:3587907&lt;/a&gt; kui ka &lt;i&gt;andmeliiklusandmed&lt;/i&gt;
&lt;a href="/entry/result/910510/all" id="ENTRY_TO_ENTRY_CONVERTER" target="_blank"&gt;IATE:910510&lt;/a&gt;, mis hõlmavad teavet elektrooniliste sõnumite saatjate ja saajate
identiteedi kohta, ning &lt;i&gt;metaandmed &lt;/i&gt;&lt;a href="/entry/result/918814/all" id="ENTRY_TO_ENTRY_CONVERTER" target="_blank"&gt;IATE:918814&lt;/a&gt;, sealhulgas
teabevahetuse aeg, sagedus ja kestus</t>
        </is>
      </c>
      <c r="AL640" s="2" t="inlineStr">
        <is>
          <t>muut kuin sisältötiedot</t>
        </is>
      </c>
      <c r="AM640" s="2" t="inlineStr">
        <is>
          <t>3</t>
        </is>
      </c>
      <c r="AN640" s="2" t="inlineStr">
        <is>
          <t/>
        </is>
      </c>
      <c r="AO640" t="inlineStr">
        <is>
          <t>tietyn
käyttäjätilin tilaaja- ja viestiliikennetiedot, jotka sisältävät tietoja
sähköisten viestien lähettäjistä ja vastaanottajista ja metatietoja viestinnän
ajoituksesta, tiheydestä ja kestosta</t>
        </is>
      </c>
      <c r="AP640" s="2" t="inlineStr">
        <is>
          <t>données non relatives au contenu</t>
        </is>
      </c>
      <c r="AQ640" s="2" t="inlineStr">
        <is>
          <t>3</t>
        </is>
      </c>
      <c r="AR640" s="2" t="inlineStr">
        <is>
          <t/>
        </is>
      </c>
      <c r="AS640" t="inlineStr">
        <is>
          <t>données qui englobent les données relatives aux abonnés et les données relatives au trafic, qui incluent les informations sur les identités des expéditeurs et des destinataires de messages électroniques et des métadonnées telles que l’heure, la fréquence et la durée des échanges</t>
        </is>
      </c>
      <c r="AT640" s="2" t="inlineStr">
        <is>
          <t>sonraí nach inneachar iad|
sonraí neamh-inneachair</t>
        </is>
      </c>
      <c r="AU640" s="2" t="inlineStr">
        <is>
          <t>2|
2</t>
        </is>
      </c>
      <c r="AV640" s="2" t="inlineStr">
        <is>
          <t xml:space="preserve">|
</t>
        </is>
      </c>
      <c r="AW640" t="inlineStr">
        <is>
          <t/>
        </is>
      </c>
      <c r="AX640" s="2" t="inlineStr">
        <is>
          <t>podaci koji se ne odnose na sadržaj</t>
        </is>
      </c>
      <c r="AY640" s="2" t="inlineStr">
        <is>
          <t>3</t>
        </is>
      </c>
      <c r="AZ640" s="2" t="inlineStr">
        <is>
          <t/>
        </is>
      </c>
      <c r="BA640" t="inlineStr">
        <is>
          <t/>
        </is>
      </c>
      <c r="BB640" s="2" t="inlineStr">
        <is>
          <t>nem tartalmi adat</t>
        </is>
      </c>
      <c r="BC640" s="2" t="inlineStr">
        <is>
          <t>3</t>
        </is>
      </c>
      <c r="BD640" s="2" t="inlineStr">
        <is>
          <t/>
        </is>
      </c>
      <c r="BE640" t="inlineStr">
        <is>
          <t>az &lt;a href="https://iate.europa.eu/entry/result/3557576/hu" target="_blank"&gt;elektronikus bizonyítékként&lt;/a&gt; felhasználható adatok egyik típusa, amelybe az előfizetői adatok, a hozzáférési adatok és a tranzakciós adatok tartoznak bele</t>
        </is>
      </c>
      <c r="BF640" s="2" t="inlineStr">
        <is>
          <t>dati non relativi al contenuto</t>
        </is>
      </c>
      <c r="BG640" s="2" t="inlineStr">
        <is>
          <t>3</t>
        </is>
      </c>
      <c r="BH640" s="2" t="inlineStr">
        <is>
          <t/>
        </is>
      </c>
      <c r="BI640" t="inlineStr">
        <is>
          <t>dati comprendenti sia i &lt;i&gt;dati relativi agli abbonati&lt;/i&gt;, che è il tipo di dati richiesti più frequentemente ai fini di indagini penali, sia i&lt;i&gt; dati relativi al traffico&lt;/i&gt;, che includono le informazioni sull’identità dei mittenti e dei destinatari dei messaggi elettronici nonché i metadati, compresi i tempi, la frequenza e la durata degli scambi</t>
        </is>
      </c>
      <c r="BJ640" t="inlineStr">
        <is>
          <t/>
        </is>
      </c>
      <c r="BK640" t="inlineStr">
        <is>
          <t/>
        </is>
      </c>
      <c r="BL640" t="inlineStr">
        <is>
          <t/>
        </is>
      </c>
      <c r="BM640" t="inlineStr">
        <is>
          <t/>
        </is>
      </c>
      <c r="BN640" s="2" t="inlineStr">
        <is>
          <t>nesatura dati</t>
        </is>
      </c>
      <c r="BO640" s="2" t="inlineStr">
        <is>
          <t>2</t>
        </is>
      </c>
      <c r="BP640" s="2" t="inlineStr">
        <is>
          <t/>
        </is>
      </c>
      <c r="BQ640" t="inlineStr">
        <is>
          <t>dati, kas aptver gan abonenta datus, gan datplūsmas datus, kas ietver informāciju par elektronisko ziņojumu un metadatu sūtītāju un saņēmēju identitāti, tostarp apmaiņas laiku, biežumu un ilgumu</t>
        </is>
      </c>
      <c r="BR640" s="2" t="inlineStr">
        <is>
          <t>data mhux ta' kontenut</t>
        </is>
      </c>
      <c r="BS640" s="2" t="inlineStr">
        <is>
          <t>3</t>
        </is>
      </c>
      <c r="BT640" s="2" t="inlineStr">
        <is>
          <t/>
        </is>
      </c>
      <c r="BU640" t="inlineStr">
        <is>
          <t>data li tikkonsisti minn &lt;a href="https://iate.europa.eu/entry/result/3587907/mt" target="_blank"&gt;data dwar l-abbonati&lt;/a&gt; u &lt;a href="https://iate.europa.eu/entry/result/910510/mt" target="_blank"&gt;data dwar it-traffiku&lt;/a&gt;, li tinkludi informazzjoni dwar l-identitajiet tal-persuni li jirċievu u jibagħtu messaġġi elettroniċi u metadata inkluż il-ħin, il-frekwenza u d-durata tal-iskambji</t>
        </is>
      </c>
      <c r="BV640" t="inlineStr">
        <is>
          <t/>
        </is>
      </c>
      <c r="BW640" t="inlineStr">
        <is>
          <t/>
        </is>
      </c>
      <c r="BX640" t="inlineStr">
        <is>
          <t/>
        </is>
      </c>
      <c r="BY640" t="inlineStr">
        <is>
          <t/>
        </is>
      </c>
      <c r="BZ640" s="2" t="inlineStr">
        <is>
          <t>dane niedotyczące treści</t>
        </is>
      </c>
      <c r="CA640" s="2" t="inlineStr">
        <is>
          <t>3</t>
        </is>
      </c>
      <c r="CB640" s="2" t="inlineStr">
        <is>
          <t/>
        </is>
      </c>
      <c r="CC640" t="inlineStr">
        <is>
          <t>zarówno dane o abonencie, jak i dane o ruchu, zawierające informacje na temat tożsamości nadawców i odbiorców wiadomości elektronicznych, oraz metadane, w tym informacje dotyczące czasu, częstotliwości i czasu trwania każdej wymiany</t>
        </is>
      </c>
      <c r="CD640" s="2" t="inlineStr">
        <is>
          <t>dados não relacionados com o conteúdo</t>
        </is>
      </c>
      <c r="CE640" s="2" t="inlineStr">
        <is>
          <t>3</t>
        </is>
      </c>
      <c r="CF640" s="2" t="inlineStr">
        <is>
          <t/>
        </is>
      </c>
      <c r="CG640" t="inlineStr">
        <is>
          <t>Dados que englobam os dados dos assinantes e os dados de tráfego, que incluem informações sobre as identidades dos remetentes e dos destinatários de mensagens eletrónicas e os metadados, incluindo a data e hora, a frequência e a duração dos intercâmbios.</t>
        </is>
      </c>
      <c r="CH640" s="2" t="inlineStr">
        <is>
          <t>date care nu se referă la conținut</t>
        </is>
      </c>
      <c r="CI640" s="2" t="inlineStr">
        <is>
          <t>3</t>
        </is>
      </c>
      <c r="CJ640" s="2" t="inlineStr">
        <is>
          <t/>
        </is>
      </c>
      <c r="CK640" t="inlineStr">
        <is>
          <t>date care cuprind atât date privind abonații, acestea fiind cele mai solicitate date în scopul anchetelor penale, cât și date privind traficul, acestea însemnând informații cu privire la identitatea expeditorilor și a destinatarilor mesajelor electronice și metadate, inclusiv momentul, frecvența și durata schimburilor</t>
        </is>
      </c>
      <c r="CL640" s="2" t="inlineStr">
        <is>
          <t>neobsahové údaje</t>
        </is>
      </c>
      <c r="CM640" s="2" t="inlineStr">
        <is>
          <t>3</t>
        </is>
      </c>
      <c r="CN640" s="2" t="inlineStr">
        <is>
          <t/>
        </is>
      </c>
      <c r="CO640" t="inlineStr">
        <is>
          <t>údaje, ktoré zahŕňajú údaje o účastníkovi, ako aj údaje o prevádzke, ktoré zahŕňajú informácie o totožnosti odosielateľov a príjemcov elektronických správ a metaúdaje vrátane času, frekvencie a trvania komunikácie</t>
        </is>
      </c>
      <c r="CP640" s="2" t="inlineStr">
        <is>
          <t>podatki, ki ne zajemajo vsebine|
nevsebinski podatki</t>
        </is>
      </c>
      <c r="CQ640" s="2" t="inlineStr">
        <is>
          <t>3|
3</t>
        </is>
      </c>
      <c r="CR640" s="2" t="inlineStr">
        <is>
          <t xml:space="preserve">|
</t>
        </is>
      </c>
      <c r="CS640" t="inlineStr">
        <is>
          <t>podatki, ki zajemajo podatke o naročniku in podatke o prometu (v zvezi s spletnim računom), med slednje pa sodijo informacije o identiteti pošiljateljev in prejemnikov elektronskih sporočil in metapodatki, vključno s časom, pogostostjo in trajanjem komunikacije</t>
        </is>
      </c>
      <c r="CT640" s="2" t="inlineStr">
        <is>
          <t>icke-innehållsdata</t>
        </is>
      </c>
      <c r="CU640" s="2" t="inlineStr">
        <is>
          <t>3</t>
        </is>
      </c>
      <c r="CV640" s="2" t="inlineStr">
        <is>
          <t/>
        </is>
      </c>
      <c r="CW640" t="inlineStr">
        <is>
          <t>data som omfattar både abonnentuppgifter och trafikdata, som innefattar information om identiteten på avsändare och mottagare av elektroniska meddelanden samt metadata, inbegripet om tidpunkterna för utbyten och utbytenas frekvens och varaktighet</t>
        </is>
      </c>
    </row>
    <row r="641">
      <c r="A641" s="1" t="str">
        <f>HYPERLINK("https://iate.europa.eu/entry/result/893277/all", "893277")</f>
        <v>893277</v>
      </c>
      <c r="B641" t="inlineStr">
        <is>
          <t>EDUCATION AND COMMUNICATIONS</t>
        </is>
      </c>
      <c r="C641" t="inlineStr">
        <is>
          <t>EDUCATION AND COMMUNICATIONS|communications|communications systems;EDUCATION AND COMMUNICATIONS|information technology and data processing</t>
        </is>
      </c>
      <c r="D641" t="inlineStr">
        <is>
          <t>yes</t>
        </is>
      </c>
      <c r="E641" t="inlineStr">
        <is>
          <t/>
        </is>
      </c>
      <c r="F641" s="2" t="inlineStr">
        <is>
          <t>домейн</t>
        </is>
      </c>
      <c r="G641" s="2" t="inlineStr">
        <is>
          <t>4</t>
        </is>
      </c>
      <c r="H641" s="2" t="inlineStr">
        <is>
          <t/>
        </is>
      </c>
      <c r="I641" t="inlineStr">
        <is>
          <t>най-високото подразделение на име на домейн в мрежов адрес, което идентифицира типа единица, притежаваща адреса</t>
        </is>
      </c>
      <c r="J641" s="2" t="inlineStr">
        <is>
          <t>doména</t>
        </is>
      </c>
      <c r="K641" s="2" t="inlineStr">
        <is>
          <t>3</t>
        </is>
      </c>
      <c r="L641" s="2" t="inlineStr">
        <is>
          <t/>
        </is>
      </c>
      <c r="M641" t="inlineStr">
        <is>
          <t>část doménového jména [ &lt;a href="/entry/result/903692/all" id="ENTRY_TO_ENTRY_CONVERTER" target="_blank"&gt;IATE:903692&lt;/a&gt; ] určité úrovně</t>
        </is>
      </c>
      <c r="N641" s="2" t="inlineStr">
        <is>
          <t>domæne</t>
        </is>
      </c>
      <c r="O641" s="2" t="inlineStr">
        <is>
          <t>4</t>
        </is>
      </c>
      <c r="P641" s="2" t="inlineStr">
        <is>
          <t/>
        </is>
      </c>
      <c r="Q641" t="inlineStr">
        <is>
          <t>"Det domæne som en computer tilhører. Computeren imv.aau.dk hedder imv og tilhører domænet aau.dk (for den indviede er det Aarhus Universitet i Danmark)."</t>
        </is>
      </c>
      <c r="R641" s="2" t="inlineStr">
        <is>
          <t>Domäne|
Domain</t>
        </is>
      </c>
      <c r="S641" s="2" t="inlineStr">
        <is>
          <t>3|
3</t>
        </is>
      </c>
      <c r="T641" s="2" t="inlineStr">
        <is>
          <t xml:space="preserve">|
</t>
        </is>
      </c>
      <c r="U641" t="inlineStr">
        <is>
          <t>Gesamtheit der Dokumente und Rechner unter einem gemeinsamen Namen (Namensraum); kann von einem einzelnen Host, aber auch von einem ganzen Netzwerk gebildet werden</t>
        </is>
      </c>
      <c r="V641" s="2" t="inlineStr">
        <is>
          <t>πεδίο</t>
        </is>
      </c>
      <c r="W641" s="2" t="inlineStr">
        <is>
          <t>3</t>
        </is>
      </c>
      <c r="X641" s="2" t="inlineStr">
        <is>
          <t/>
        </is>
      </c>
      <c r="Y641" t="inlineStr">
        <is>
          <t>Στο Internet το αποκαλούμενο "πεδίο" - ή τομέας, δεν είναι άλλο από ένα σύνολο απαραίτητων διευθύνσεων οργανωμένων σε διάφορα επίπεδα για να βρίσκουμε τον δρόμο μας μέσα στο απέραντο αυτό δίκτυο. Σε ένα πρώτο επίπεδο έχουμε γεωγραφική κατάταξη που δίνει, π.χ. τη χώρα όπου βρίσκεται ένα σημείο του δικτύου ή τον σκοπό, αν δηλαδή πρόκειται για οργανισμό (org.), χώρα (gr) ή εκπαιδευτικό ίδρυμα (edu). Μετά είναι ένα χαρακτηριστικό διαφορετικό για κάθε θέση, π.χ. dolnet για τον Δημοσιογραφικό Οργανισμό Λαμπράκη. Στο τέλος δηλώνεται σε ποιόν μείζονα ιστό, όπως είναι World Wide Web (www) εντάσσεται η θέση.</t>
        </is>
      </c>
      <c r="Z641" s="2" t="inlineStr">
        <is>
          <t>domain</t>
        </is>
      </c>
      <c r="AA641" s="2" t="inlineStr">
        <is>
          <t>3</t>
        </is>
      </c>
      <c r="AB641" s="2" t="inlineStr">
        <is>
          <t/>
        </is>
      </c>
      <c r="AC641" t="inlineStr">
        <is>
          <t>distinct subset of the Internet with addresses sharing a common suffix or under the control of a particular organisation or individual</t>
        </is>
      </c>
      <c r="AD641" s="2" t="inlineStr">
        <is>
          <t>dominio</t>
        </is>
      </c>
      <c r="AE641" s="2" t="inlineStr">
        <is>
          <t>3</t>
        </is>
      </c>
      <c r="AF641" s="2" t="inlineStr">
        <is>
          <t/>
        </is>
      </c>
      <c r="AG641" t="inlineStr">
        <is>
          <t>Red de identificación que se asocia a un grupo de dispositivos o equipos concectados a la red.</t>
        </is>
      </c>
      <c r="AH641" s="2" t="inlineStr">
        <is>
          <t>domeen</t>
        </is>
      </c>
      <c r="AI641" s="2" t="inlineStr">
        <is>
          <t>3</t>
        </is>
      </c>
      <c r="AJ641" s="2" t="inlineStr">
        <is>
          <t/>
        </is>
      </c>
      <c r="AK641" t="inlineStr">
        <is>
          <t>(a) kogum võrgustatud arvuteid, mille täisdomeeninimedes on ühine sufiks &lt;br&gt; (b) IEC 732: arvutivõrgu osa, kus ressursid ja adresseerimine on mingi sellekohase organi kontrolli all; domeenijaotus võib olla geograafiline või organisatsiooniline</t>
        </is>
      </c>
      <c r="AL641" s="2" t="inlineStr">
        <is>
          <t>verkkoalue</t>
        </is>
      </c>
      <c r="AM641" s="2" t="inlineStr">
        <is>
          <t>3</t>
        </is>
      </c>
      <c r="AN641" s="2" t="inlineStr">
        <is>
          <t/>
        </is>
      </c>
      <c r="AO641" t="inlineStr">
        <is>
          <t>tietoverkon hallinnollinen yksikkö, joka voidaan edelleen jakaa osaverkkoihin esimerkiksi organisaation tai palvelimen mukaan</t>
        </is>
      </c>
      <c r="AP641" s="2" t="inlineStr">
        <is>
          <t>domaine</t>
        </is>
      </c>
      <c r="AQ641" s="2" t="inlineStr">
        <is>
          <t>3</t>
        </is>
      </c>
      <c r="AR641" s="2" t="inlineStr">
        <is>
          <t/>
        </is>
      </c>
      <c r="AS641" t="inlineStr">
        <is>
          <t>ensemble d'adresses faisant l'objet d'une gestion commune (télécommunications - informatique/internet)</t>
        </is>
      </c>
      <c r="AT641" s="2" t="inlineStr">
        <is>
          <t>fearann</t>
        </is>
      </c>
      <c r="AU641" s="2" t="inlineStr">
        <is>
          <t>3</t>
        </is>
      </c>
      <c r="AV641" s="2" t="inlineStr">
        <is>
          <t/>
        </is>
      </c>
      <c r="AW641" t="inlineStr">
        <is>
          <t/>
        </is>
      </c>
      <c r="AX641" s="2" t="inlineStr">
        <is>
          <t>domena</t>
        </is>
      </c>
      <c r="AY641" s="2" t="inlineStr">
        <is>
          <t>3</t>
        </is>
      </c>
      <c r="AZ641" s="2" t="inlineStr">
        <is>
          <t/>
        </is>
      </c>
      <c r="BA641" t="inlineStr">
        <is>
          <t>skupina računala i uređaja u mreži koja se administrira kao jedinica sa zajedničkim pravilima i procedurama</t>
        </is>
      </c>
      <c r="BB641" s="2" t="inlineStr">
        <is>
          <t>tartomány|
domén</t>
        </is>
      </c>
      <c r="BC641" s="2" t="inlineStr">
        <is>
          <t>4|
4</t>
        </is>
      </c>
      <c r="BD641" s="2" t="inlineStr">
        <is>
          <t xml:space="preserve">|
</t>
        </is>
      </c>
      <c r="BE641" t="inlineStr">
        <is>
          <t>az internet olyan része, amely azonos utótagból álló címeket tartalmaz, vagy egy meghatározott szervezet vagy egyén kezeli</t>
        </is>
      </c>
      <c r="BF641" s="2" t="inlineStr">
        <is>
          <t>dominio</t>
        </is>
      </c>
      <c r="BG641" s="2" t="inlineStr">
        <is>
          <t>2</t>
        </is>
      </c>
      <c r="BH641" s="2" t="inlineStr">
        <is>
          <t/>
        </is>
      </c>
      <c r="BI641" t="inlineStr">
        <is>
          <t>nome che identifica in maniera inequivocabile una persona, un'azienda o un'organizzazione su Internet solitamente composto da due parti separate da un punto di cui la prima parte è il nome vero e proprio, mentre la seconda è una sigla che può indicare un'area geografica, o il tipo di attività svolta (Ad esempio, .it sta per Italia, .de per Germania, .com per attività commerciale, ecc.)</t>
        </is>
      </c>
      <c r="BJ641" s="2" t="inlineStr">
        <is>
          <t>sritis</t>
        </is>
      </c>
      <c r="BK641" s="2" t="inlineStr">
        <is>
          <t>3</t>
        </is>
      </c>
      <c r="BL641" s="2" t="inlineStr">
        <is>
          <t/>
        </is>
      </c>
      <c r="BM641" t="inlineStr">
        <is>
          <t>kompiuterių tinklo kompiuterių ir įrenginių grupė, administruojama naudojant bendras taisykles ir procedūras</t>
        </is>
      </c>
      <c r="BN641" s="2" t="inlineStr">
        <is>
          <t>domēns</t>
        </is>
      </c>
      <c r="BO641" s="2" t="inlineStr">
        <is>
          <t>3</t>
        </is>
      </c>
      <c r="BP641" s="2" t="inlineStr">
        <is>
          <t/>
        </is>
      </c>
      <c r="BQ641" t="inlineStr">
        <is>
          <t>apgabals (ģeogrāfisks vai funkcionāls), kuram pieder internetā ieslēgtais dators</t>
        </is>
      </c>
      <c r="BR641" s="2" t="inlineStr">
        <is>
          <t>dominju</t>
        </is>
      </c>
      <c r="BS641" s="2" t="inlineStr">
        <is>
          <t>2</t>
        </is>
      </c>
      <c r="BT641" s="2" t="inlineStr">
        <is>
          <t/>
        </is>
      </c>
      <c r="BU641" t="inlineStr">
        <is>
          <t>suddiviżjoni prinċipali fejn jitqassmu s-siti tal-internet, indikata b'taqsira fl-aħħar tal-url</t>
        </is>
      </c>
      <c r="BV641" s="2" t="inlineStr">
        <is>
          <t>domein</t>
        </is>
      </c>
      <c r="BW641" s="2" t="inlineStr">
        <is>
          <t>3</t>
        </is>
      </c>
      <c r="BX641" s="2" t="inlineStr">
        <is>
          <t/>
        </is>
      </c>
      <c r="BY641" t="inlineStr">
        <is>
          <t>unieke aanduiding van een locatie op het internet, die wordt gebruikt om e-mailadressen en webadressen eenduidig te identificeren</t>
        </is>
      </c>
      <c r="BZ641" s="2" t="inlineStr">
        <is>
          <t>domena</t>
        </is>
      </c>
      <c r="CA641" s="2" t="inlineStr">
        <is>
          <t>4</t>
        </is>
      </c>
      <c r="CB641" s="2" t="inlineStr">
        <is>
          <t/>
        </is>
      </c>
      <c r="CC641" t="inlineStr">
        <is>
          <t>nazwa zapisana w postaci kombinacji ciągu liter i cyfr, służąca ułatwieniu komunikowania się z poszczególnymi komputerami w Internecie. Dla zamiany (translacji) nazwy domenowej na odpowiadający jej adres numeryczny komputera wykorzystywane są tzw. serwery nazw domenowych (ang. name servers). Pełna nazwa domeny składa się z ciągu nazw oddzielonych kropkami.</t>
        </is>
      </c>
      <c r="CD641" s="2" t="inlineStr">
        <is>
          <t>domínio</t>
        </is>
      </c>
      <c r="CE641" s="2" t="inlineStr">
        <is>
          <t>3</t>
        </is>
      </c>
      <c r="CF641" s="2" t="inlineStr">
        <is>
          <t/>
        </is>
      </c>
      <c r="CG641" t="inlineStr">
        <is>
          <t>Cada um dos campos textuais que no sistema de endereçamento da Internet constituem o espaço do endereço nominal ocupado pelos nomes de domínio.&lt;br&gt;Estes campos estão estruturados hierarquicamente e o termo "domínio" é normalmente utilizado para os primeiros níveis (dois e eventualmente três) que são administrados no quadro de acordos e instituições internacionais. Abaixo destes níveis situa-se o "espaço privado" em que as entidades que dispõem de um domínio podem criar e gerir a sua própria hierarquia de subdomínios.</t>
        </is>
      </c>
      <c r="CH641" s="2" t="inlineStr">
        <is>
          <t>domeniu</t>
        </is>
      </c>
      <c r="CI641" s="2" t="inlineStr">
        <is>
          <t>3</t>
        </is>
      </c>
      <c r="CJ641" s="2" t="inlineStr">
        <is>
          <t/>
        </is>
      </c>
      <c r="CK641" t="inlineStr">
        <is>
          <t>nivel organizațional în Internet</t>
        </is>
      </c>
      <c r="CL641" s="2" t="inlineStr">
        <is>
          <t>doména</t>
        </is>
      </c>
      <c r="CM641" s="2" t="inlineStr">
        <is>
          <t>3</t>
        </is>
      </c>
      <c r="CN641" s="2" t="inlineStr">
        <is>
          <t/>
        </is>
      </c>
      <c r="CO641" t="inlineStr">
        <is>
          <t>identifikácia subjektu alebo množiny subjektov v sieti internet, pričom domény sú definované podľa IP adries</t>
        </is>
      </c>
      <c r="CP641" s="2" t="inlineStr">
        <is>
          <t>domena</t>
        </is>
      </c>
      <c r="CQ641" s="2" t="inlineStr">
        <is>
          <t>4</t>
        </is>
      </c>
      <c r="CR641" s="2" t="inlineStr">
        <is>
          <t/>
        </is>
      </c>
      <c r="CS641" t="inlineStr">
        <is>
          <t>(v &lt;a href="https://iate.europa.eu/entry/result/902243/sl" target="_blank"&gt;sistemu domenski imen (ang. DNS)&lt;/a&gt;) del domenskega imena</t>
        </is>
      </c>
      <c r="CT641" s="2" t="inlineStr">
        <is>
          <t>domän</t>
        </is>
      </c>
      <c r="CU641" s="2" t="inlineStr">
        <is>
          <t>3</t>
        </is>
      </c>
      <c r="CV641" s="2" t="inlineStr">
        <is>
          <t/>
        </is>
      </c>
      <c r="CW641" t="inlineStr">
        <is>
          <t>del av internet, namngiven enligt domännamnssystemet dns</t>
        </is>
      </c>
    </row>
    <row r="642">
      <c r="A642" s="1" t="str">
        <f>HYPERLINK("https://iate.europa.eu/entry/result/1484555/all", "1484555")</f>
        <v>1484555</v>
      </c>
      <c r="B642" t="inlineStr">
        <is>
          <t>EDUCATION AND COMMUNICATIONS</t>
        </is>
      </c>
      <c r="C642" t="inlineStr">
        <is>
          <t>EDUCATION AND COMMUNICATIONS|information technology and data processing|computer system|computer network</t>
        </is>
      </c>
      <c r="D642" t="inlineStr">
        <is>
          <t>yes</t>
        </is>
      </c>
      <c r="E642" t="inlineStr">
        <is>
          <t/>
        </is>
      </c>
      <c r="F642" t="inlineStr">
        <is>
          <t/>
        </is>
      </c>
      <c r="G642" t="inlineStr">
        <is>
          <t/>
        </is>
      </c>
      <c r="H642" t="inlineStr">
        <is>
          <t/>
        </is>
      </c>
      <c r="I642" t="inlineStr">
        <is>
          <t/>
        </is>
      </c>
      <c r="J642" t="inlineStr">
        <is>
          <t/>
        </is>
      </c>
      <c r="K642" t="inlineStr">
        <is>
          <t/>
        </is>
      </c>
      <c r="L642" t="inlineStr">
        <is>
          <t/>
        </is>
      </c>
      <c r="M642" t="inlineStr">
        <is>
          <t/>
        </is>
      </c>
      <c r="N642" t="inlineStr">
        <is>
          <t/>
        </is>
      </c>
      <c r="O642" t="inlineStr">
        <is>
          <t/>
        </is>
      </c>
      <c r="P642" t="inlineStr">
        <is>
          <t/>
        </is>
      </c>
      <c r="Q642" t="inlineStr">
        <is>
          <t/>
        </is>
      </c>
      <c r="R642" s="2" t="inlineStr">
        <is>
          <t>Software-Netz</t>
        </is>
      </c>
      <c r="S642" s="2" t="inlineStr">
        <is>
          <t>3</t>
        </is>
      </c>
      <c r="T642" s="2" t="inlineStr">
        <is>
          <t/>
        </is>
      </c>
      <c r="U642" t="inlineStr">
        <is>
          <t/>
        </is>
      </c>
      <c r="V642" t="inlineStr">
        <is>
          <t/>
        </is>
      </c>
      <c r="W642" t="inlineStr">
        <is>
          <t/>
        </is>
      </c>
      <c r="X642" t="inlineStr">
        <is>
          <t/>
        </is>
      </c>
      <c r="Y642" t="inlineStr">
        <is>
          <t/>
        </is>
      </c>
      <c r="Z642" s="2" t="inlineStr">
        <is>
          <t>SDN|
software-defined network</t>
        </is>
      </c>
      <c r="AA642" s="2" t="inlineStr">
        <is>
          <t>3|
3</t>
        </is>
      </c>
      <c r="AB642" s="2" t="inlineStr">
        <is>
          <t xml:space="preserve">|
</t>
        </is>
      </c>
      <c r="AC642" t="inlineStr">
        <is>
          <t>network architecture wherein the &lt;a href="https://iate.europa.eu/entry/result/3575012/en" target="_blank"&gt;control plane&lt;/a&gt; and the forwarding functions (&lt;a href="https://iate.europa.eu/entry/result/3566011/en" target="_blank"&gt;data plane&lt;/a&gt;) are decoupled, enabling the network control to become directly programmable and the underlying infrastructure to be abstracted for applications and network services</t>
        </is>
      </c>
      <c r="AD642" t="inlineStr">
        <is>
          <t/>
        </is>
      </c>
      <c r="AE642" t="inlineStr">
        <is>
          <t/>
        </is>
      </c>
      <c r="AF642" t="inlineStr">
        <is>
          <t/>
        </is>
      </c>
      <c r="AG642" t="inlineStr">
        <is>
          <t/>
        </is>
      </c>
      <c r="AH642" t="inlineStr">
        <is>
          <t/>
        </is>
      </c>
      <c r="AI642" t="inlineStr">
        <is>
          <t/>
        </is>
      </c>
      <c r="AJ642" t="inlineStr">
        <is>
          <t/>
        </is>
      </c>
      <c r="AK642" t="inlineStr">
        <is>
          <t/>
        </is>
      </c>
      <c r="AL642" t="inlineStr">
        <is>
          <t/>
        </is>
      </c>
      <c r="AM642" t="inlineStr">
        <is>
          <t/>
        </is>
      </c>
      <c r="AN642" t="inlineStr">
        <is>
          <t/>
        </is>
      </c>
      <c r="AO642" t="inlineStr">
        <is>
          <t/>
        </is>
      </c>
      <c r="AP642" s="2" t="inlineStr">
        <is>
          <t>réseau SDN</t>
        </is>
      </c>
      <c r="AQ642" s="2" t="inlineStr">
        <is>
          <t>3</t>
        </is>
      </c>
      <c r="AR642" s="2" t="inlineStr">
        <is>
          <t/>
        </is>
      </c>
      <c r="AS642" t="inlineStr">
        <is>
          <t>réseau privé d'AT+T</t>
        </is>
      </c>
      <c r="AT642" t="inlineStr">
        <is>
          <t/>
        </is>
      </c>
      <c r="AU642" t="inlineStr">
        <is>
          <t/>
        </is>
      </c>
      <c r="AV642" t="inlineStr">
        <is>
          <t/>
        </is>
      </c>
      <c r="AW642" t="inlineStr">
        <is>
          <t/>
        </is>
      </c>
      <c r="AX642" t="inlineStr">
        <is>
          <t/>
        </is>
      </c>
      <c r="AY642" t="inlineStr">
        <is>
          <t/>
        </is>
      </c>
      <c r="AZ642" t="inlineStr">
        <is>
          <t/>
        </is>
      </c>
      <c r="BA642" t="inlineStr">
        <is>
          <t/>
        </is>
      </c>
      <c r="BB642" t="inlineStr">
        <is>
          <t/>
        </is>
      </c>
      <c r="BC642" t="inlineStr">
        <is>
          <t/>
        </is>
      </c>
      <c r="BD642" t="inlineStr">
        <is>
          <t/>
        </is>
      </c>
      <c r="BE642" t="inlineStr">
        <is>
          <t/>
        </is>
      </c>
      <c r="BF642" s="2" t="inlineStr">
        <is>
          <t>rete virtuale|
rete software</t>
        </is>
      </c>
      <c r="BG642" s="2" t="inlineStr">
        <is>
          <t>3|
3</t>
        </is>
      </c>
      <c r="BH642" s="2" t="inlineStr">
        <is>
          <t xml:space="preserve">|
</t>
        </is>
      </c>
      <c r="BI642" t="inlineStr">
        <is>
          <t/>
        </is>
      </c>
      <c r="BJ642" t="inlineStr">
        <is>
          <t/>
        </is>
      </c>
      <c r="BK642" t="inlineStr">
        <is>
          <t/>
        </is>
      </c>
      <c r="BL642" t="inlineStr">
        <is>
          <t/>
        </is>
      </c>
      <c r="BM642" t="inlineStr">
        <is>
          <t/>
        </is>
      </c>
      <c r="BN642" t="inlineStr">
        <is>
          <t/>
        </is>
      </c>
      <c r="BO642" t="inlineStr">
        <is>
          <t/>
        </is>
      </c>
      <c r="BP642" t="inlineStr">
        <is>
          <t/>
        </is>
      </c>
      <c r="BQ642" t="inlineStr">
        <is>
          <t/>
        </is>
      </c>
      <c r="BR642" t="inlineStr">
        <is>
          <t/>
        </is>
      </c>
      <c r="BS642" t="inlineStr">
        <is>
          <t/>
        </is>
      </c>
      <c r="BT642" t="inlineStr">
        <is>
          <t/>
        </is>
      </c>
      <c r="BU642" t="inlineStr">
        <is>
          <t/>
        </is>
      </c>
      <c r="BV642" s="2" t="inlineStr">
        <is>
          <t>programmatuur-gedefinieerd netwerk</t>
        </is>
      </c>
      <c r="BW642" s="2" t="inlineStr">
        <is>
          <t>3</t>
        </is>
      </c>
      <c r="BX642" s="2" t="inlineStr">
        <is>
          <t/>
        </is>
      </c>
      <c r="BY642" t="inlineStr">
        <is>
          <t/>
        </is>
      </c>
      <c r="BZ642" t="inlineStr">
        <is>
          <t/>
        </is>
      </c>
      <c r="CA642" t="inlineStr">
        <is>
          <t/>
        </is>
      </c>
      <c r="CB642" t="inlineStr">
        <is>
          <t/>
        </is>
      </c>
      <c r="CC642" t="inlineStr">
        <is>
          <t/>
        </is>
      </c>
      <c r="CD642" t="inlineStr">
        <is>
          <t/>
        </is>
      </c>
      <c r="CE642" t="inlineStr">
        <is>
          <t/>
        </is>
      </c>
      <c r="CF642" t="inlineStr">
        <is>
          <t/>
        </is>
      </c>
      <c r="CG642" t="inlineStr">
        <is>
          <t/>
        </is>
      </c>
      <c r="CH642" t="inlineStr">
        <is>
          <t/>
        </is>
      </c>
      <c r="CI642" t="inlineStr">
        <is>
          <t/>
        </is>
      </c>
      <c r="CJ642" t="inlineStr">
        <is>
          <t/>
        </is>
      </c>
      <c r="CK642" t="inlineStr">
        <is>
          <t/>
        </is>
      </c>
      <c r="CL642" t="inlineStr">
        <is>
          <t/>
        </is>
      </c>
      <c r="CM642" t="inlineStr">
        <is>
          <t/>
        </is>
      </c>
      <c r="CN642" t="inlineStr">
        <is>
          <t/>
        </is>
      </c>
      <c r="CO642" t="inlineStr">
        <is>
          <t/>
        </is>
      </c>
      <c r="CP642" t="inlineStr">
        <is>
          <t/>
        </is>
      </c>
      <c r="CQ642" t="inlineStr">
        <is>
          <t/>
        </is>
      </c>
      <c r="CR642" t="inlineStr">
        <is>
          <t/>
        </is>
      </c>
      <c r="CS642" t="inlineStr">
        <is>
          <t/>
        </is>
      </c>
      <c r="CT642" s="2" t="inlineStr">
        <is>
          <t>programvarudefinierat nät</t>
        </is>
      </c>
      <c r="CU642" s="2" t="inlineStr">
        <is>
          <t>3</t>
        </is>
      </c>
      <c r="CV642" s="2" t="inlineStr">
        <is>
          <t/>
        </is>
      </c>
      <c r="CW642" t="inlineStr">
        <is>
          <t>virtuellt privatnät i vilket många av privatnätets funktioner bibehållits (hyrda ledningar, nätinformation m.m.)men vissa kritiska element delas, t. ex. centralväxelfunktioner, trunkledningar och tjänster utanför nätet</t>
        </is>
      </c>
    </row>
    <row r="643">
      <c r="A643" s="1" t="str">
        <f>HYPERLINK("https://iate.europa.eu/entry/result/3593453/all", "3593453")</f>
        <v>3593453</v>
      </c>
      <c r="B643" t="inlineStr">
        <is>
          <t>EDUCATION AND COMMUNICATIONS</t>
        </is>
      </c>
      <c r="C643" t="inlineStr">
        <is>
          <t>EDUCATION AND COMMUNICATIONS|information technology and data processing|computer system|computer network</t>
        </is>
      </c>
      <c r="D643" t="inlineStr">
        <is>
          <t>yes</t>
        </is>
      </c>
      <c r="E643" t="inlineStr">
        <is>
          <t/>
        </is>
      </c>
      <c r="F643" t="inlineStr">
        <is>
          <t/>
        </is>
      </c>
      <c r="G643" t="inlineStr">
        <is>
          <t/>
        </is>
      </c>
      <c r="H643" t="inlineStr">
        <is>
          <t/>
        </is>
      </c>
      <c r="I643" t="inlineStr">
        <is>
          <t/>
        </is>
      </c>
      <c r="J643" t="inlineStr">
        <is>
          <t/>
        </is>
      </c>
      <c r="K643" t="inlineStr">
        <is>
          <t/>
        </is>
      </c>
      <c r="L643" t="inlineStr">
        <is>
          <t/>
        </is>
      </c>
      <c r="M643" t="inlineStr">
        <is>
          <t/>
        </is>
      </c>
      <c r="N643" t="inlineStr">
        <is>
          <t/>
        </is>
      </c>
      <c r="O643" t="inlineStr">
        <is>
          <t/>
        </is>
      </c>
      <c r="P643" t="inlineStr">
        <is>
          <t/>
        </is>
      </c>
      <c r="Q643" t="inlineStr">
        <is>
          <t/>
        </is>
      </c>
      <c r="R643" t="inlineStr">
        <is>
          <t/>
        </is>
      </c>
      <c r="S643" t="inlineStr">
        <is>
          <t/>
        </is>
      </c>
      <c r="T643" t="inlineStr">
        <is>
          <t/>
        </is>
      </c>
      <c r="U643" t="inlineStr">
        <is>
          <t/>
        </is>
      </c>
      <c r="V643" t="inlineStr">
        <is>
          <t/>
        </is>
      </c>
      <c r="W643" t="inlineStr">
        <is>
          <t/>
        </is>
      </c>
      <c r="X643" t="inlineStr">
        <is>
          <t/>
        </is>
      </c>
      <c r="Y643" t="inlineStr">
        <is>
          <t/>
        </is>
      </c>
      <c r="Z643" s="2" t="inlineStr">
        <is>
          <t>software-defined networking</t>
        </is>
      </c>
      <c r="AA643" s="2" t="inlineStr">
        <is>
          <t>3</t>
        </is>
      </c>
      <c r="AB643" s="2" t="inlineStr">
        <is>
          <t/>
        </is>
      </c>
      <c r="AC643" t="inlineStr">
        <is>
          <t>approach to building programmable networks by disaggregating the &lt;a href="https://iate.europa.eu/entry/result/3575012/en" target="_blank"&gt;control&lt;/a&gt; and &lt;a href="https://iate.europa.eu/entry/result/3566011/en" target="_blank"&gt;data planes&lt;/a&gt;</t>
        </is>
      </c>
      <c r="AD643" t="inlineStr">
        <is>
          <t/>
        </is>
      </c>
      <c r="AE643" t="inlineStr">
        <is>
          <t/>
        </is>
      </c>
      <c r="AF643" t="inlineStr">
        <is>
          <t/>
        </is>
      </c>
      <c r="AG643" t="inlineStr">
        <is>
          <t/>
        </is>
      </c>
      <c r="AH643" t="inlineStr">
        <is>
          <t/>
        </is>
      </c>
      <c r="AI643" t="inlineStr">
        <is>
          <t/>
        </is>
      </c>
      <c r="AJ643" t="inlineStr">
        <is>
          <t/>
        </is>
      </c>
      <c r="AK643" t="inlineStr">
        <is>
          <t/>
        </is>
      </c>
      <c r="AL643" t="inlineStr">
        <is>
          <t/>
        </is>
      </c>
      <c r="AM643" t="inlineStr">
        <is>
          <t/>
        </is>
      </c>
      <c r="AN643" t="inlineStr">
        <is>
          <t/>
        </is>
      </c>
      <c r="AO643" t="inlineStr">
        <is>
          <t/>
        </is>
      </c>
      <c r="AP643" t="inlineStr">
        <is>
          <t/>
        </is>
      </c>
      <c r="AQ643" t="inlineStr">
        <is>
          <t/>
        </is>
      </c>
      <c r="AR643" t="inlineStr">
        <is>
          <t/>
        </is>
      </c>
      <c r="AS643" t="inlineStr">
        <is>
          <t/>
        </is>
      </c>
      <c r="AT643" t="inlineStr">
        <is>
          <t/>
        </is>
      </c>
      <c r="AU643" t="inlineStr">
        <is>
          <t/>
        </is>
      </c>
      <c r="AV643" t="inlineStr">
        <is>
          <t/>
        </is>
      </c>
      <c r="AW643" t="inlineStr">
        <is>
          <t/>
        </is>
      </c>
      <c r="AX643" t="inlineStr">
        <is>
          <t/>
        </is>
      </c>
      <c r="AY643" t="inlineStr">
        <is>
          <t/>
        </is>
      </c>
      <c r="AZ643" t="inlineStr">
        <is>
          <t/>
        </is>
      </c>
      <c r="BA643" t="inlineStr">
        <is>
          <t/>
        </is>
      </c>
      <c r="BB643" t="inlineStr">
        <is>
          <t/>
        </is>
      </c>
      <c r="BC643" t="inlineStr">
        <is>
          <t/>
        </is>
      </c>
      <c r="BD643" t="inlineStr">
        <is>
          <t/>
        </is>
      </c>
      <c r="BE643" t="inlineStr">
        <is>
          <t/>
        </is>
      </c>
      <c r="BF643" t="inlineStr">
        <is>
          <t/>
        </is>
      </c>
      <c r="BG643" t="inlineStr">
        <is>
          <t/>
        </is>
      </c>
      <c r="BH643" t="inlineStr">
        <is>
          <t/>
        </is>
      </c>
      <c r="BI643" t="inlineStr">
        <is>
          <t/>
        </is>
      </c>
      <c r="BJ643" t="inlineStr">
        <is>
          <t/>
        </is>
      </c>
      <c r="BK643" t="inlineStr">
        <is>
          <t/>
        </is>
      </c>
      <c r="BL643" t="inlineStr">
        <is>
          <t/>
        </is>
      </c>
      <c r="BM643" t="inlineStr">
        <is>
          <t/>
        </is>
      </c>
      <c r="BN643" t="inlineStr">
        <is>
          <t/>
        </is>
      </c>
      <c r="BO643" t="inlineStr">
        <is>
          <t/>
        </is>
      </c>
      <c r="BP643" t="inlineStr">
        <is>
          <t/>
        </is>
      </c>
      <c r="BQ643" t="inlineStr">
        <is>
          <t/>
        </is>
      </c>
      <c r="BR643" t="inlineStr">
        <is>
          <t/>
        </is>
      </c>
      <c r="BS643" t="inlineStr">
        <is>
          <t/>
        </is>
      </c>
      <c r="BT643" t="inlineStr">
        <is>
          <t/>
        </is>
      </c>
      <c r="BU643" t="inlineStr">
        <is>
          <t/>
        </is>
      </c>
      <c r="BV643" t="inlineStr">
        <is>
          <t/>
        </is>
      </c>
      <c r="BW643" t="inlineStr">
        <is>
          <t/>
        </is>
      </c>
      <c r="BX643" t="inlineStr">
        <is>
          <t/>
        </is>
      </c>
      <c r="BY643" t="inlineStr">
        <is>
          <t/>
        </is>
      </c>
      <c r="BZ643" t="inlineStr">
        <is>
          <t/>
        </is>
      </c>
      <c r="CA643" t="inlineStr">
        <is>
          <t/>
        </is>
      </c>
      <c r="CB643" t="inlineStr">
        <is>
          <t/>
        </is>
      </c>
      <c r="CC643" t="inlineStr">
        <is>
          <t/>
        </is>
      </c>
      <c r="CD643" t="inlineStr">
        <is>
          <t/>
        </is>
      </c>
      <c r="CE643" t="inlineStr">
        <is>
          <t/>
        </is>
      </c>
      <c r="CF643" t="inlineStr">
        <is>
          <t/>
        </is>
      </c>
      <c r="CG643" t="inlineStr">
        <is>
          <t/>
        </is>
      </c>
      <c r="CH643" t="inlineStr">
        <is>
          <t/>
        </is>
      </c>
      <c r="CI643" t="inlineStr">
        <is>
          <t/>
        </is>
      </c>
      <c r="CJ643" t="inlineStr">
        <is>
          <t/>
        </is>
      </c>
      <c r="CK643" t="inlineStr">
        <is>
          <t/>
        </is>
      </c>
      <c r="CL643" t="inlineStr">
        <is>
          <t/>
        </is>
      </c>
      <c r="CM643" t="inlineStr">
        <is>
          <t/>
        </is>
      </c>
      <c r="CN643" t="inlineStr">
        <is>
          <t/>
        </is>
      </c>
      <c r="CO643" t="inlineStr">
        <is>
          <t/>
        </is>
      </c>
      <c r="CP643" t="inlineStr">
        <is>
          <t/>
        </is>
      </c>
      <c r="CQ643" t="inlineStr">
        <is>
          <t/>
        </is>
      </c>
      <c r="CR643" t="inlineStr">
        <is>
          <t/>
        </is>
      </c>
      <c r="CS643" t="inlineStr">
        <is>
          <t/>
        </is>
      </c>
      <c r="CT643" t="inlineStr">
        <is>
          <t/>
        </is>
      </c>
      <c r="CU643" t="inlineStr">
        <is>
          <t/>
        </is>
      </c>
      <c r="CV643" t="inlineStr">
        <is>
          <t/>
        </is>
      </c>
      <c r="CW643" t="inlineStr">
        <is>
          <t/>
        </is>
      </c>
    </row>
    <row r="644">
      <c r="A644" s="1" t="str">
        <f>HYPERLINK("https://iate.europa.eu/entry/result/1382416/all", "1382416")</f>
        <v>1382416</v>
      </c>
      <c r="B644" t="inlineStr">
        <is>
          <t>INTERNATIONAL RELATIONS;EDUCATION AND COMMUNICATIONS;TRANSPORT</t>
        </is>
      </c>
      <c r="C644" t="inlineStr">
        <is>
          <t>INTERNATIONAL RELATIONS|defence;EDUCATION AND COMMUNICATIONS|communications|communications systems|telecommunications|data transmission|mobile communication;EDUCATION AND COMMUNICATIONS|information technology and data processing;TRANSPORT|air and space transport|space transport|space technology</t>
        </is>
      </c>
      <c r="D644" t="inlineStr">
        <is>
          <t>yes</t>
        </is>
      </c>
      <c r="E644" t="inlineStr">
        <is>
          <t/>
        </is>
      </c>
      <c r="F644" t="inlineStr">
        <is>
          <t/>
        </is>
      </c>
      <c r="G644" t="inlineStr">
        <is>
          <t/>
        </is>
      </c>
      <c r="H644" t="inlineStr">
        <is>
          <t/>
        </is>
      </c>
      <c r="I644" t="inlineStr">
        <is>
          <t/>
        </is>
      </c>
      <c r="J644" t="inlineStr">
        <is>
          <t/>
        </is>
      </c>
      <c r="K644" t="inlineStr">
        <is>
          <t/>
        </is>
      </c>
      <c r="L644" t="inlineStr">
        <is>
          <t/>
        </is>
      </c>
      <c r="M644" t="inlineStr">
        <is>
          <t/>
        </is>
      </c>
      <c r="N644" s="2" t="inlineStr">
        <is>
          <t>fjernterminal</t>
        </is>
      </c>
      <c r="O644" s="2" t="inlineStr">
        <is>
          <t>3</t>
        </is>
      </c>
      <c r="P644" s="2" t="inlineStr">
        <is>
          <t/>
        </is>
      </c>
      <c r="Q644" t="inlineStr">
        <is>
          <t/>
        </is>
      </c>
      <c r="R644" s="2" t="inlineStr">
        <is>
          <t>Fernendgerät</t>
        </is>
      </c>
      <c r="S644" s="2" t="inlineStr">
        <is>
          <t>3</t>
        </is>
      </c>
      <c r="T644" s="2" t="inlineStr">
        <is>
          <t/>
        </is>
      </c>
      <c r="U644" t="inlineStr">
        <is>
          <t/>
        </is>
      </c>
      <c r="V644" s="2" t="inlineStr">
        <is>
          <t>απομακρυσμένη τερματική μονάδα</t>
        </is>
      </c>
      <c r="W644" s="2" t="inlineStr">
        <is>
          <t>3</t>
        </is>
      </c>
      <c r="X644" s="2" t="inlineStr">
        <is>
          <t/>
        </is>
      </c>
      <c r="Y644" t="inlineStr">
        <is>
          <t/>
        </is>
      </c>
      <c r="Z644" s="2" t="inlineStr">
        <is>
          <t>remote terminal unit|
RTU</t>
        </is>
      </c>
      <c r="AA644" s="2" t="inlineStr">
        <is>
          <t>3|
3</t>
        </is>
      </c>
      <c r="AB644" s="2" t="inlineStr">
        <is>
          <t xml:space="preserve">|
</t>
        </is>
      </c>
      <c r="AC644" t="inlineStr">
        <is>
          <t>electronic device which is physically remote from a main station or computer but can gain access through communication channels</t>
        </is>
      </c>
      <c r="AD644" s="2" t="inlineStr">
        <is>
          <t>unidad terminal remota</t>
        </is>
      </c>
      <c r="AE644" s="2" t="inlineStr">
        <is>
          <t>3</t>
        </is>
      </c>
      <c r="AF644" s="2" t="inlineStr">
        <is>
          <t/>
        </is>
      </c>
      <c r="AG644" t="inlineStr">
        <is>
          <t/>
        </is>
      </c>
      <c r="AH644" t="inlineStr">
        <is>
          <t/>
        </is>
      </c>
      <c r="AI644" t="inlineStr">
        <is>
          <t/>
        </is>
      </c>
      <c r="AJ644" t="inlineStr">
        <is>
          <t/>
        </is>
      </c>
      <c r="AK644" t="inlineStr">
        <is>
          <t/>
        </is>
      </c>
      <c r="AL644" s="2" t="inlineStr">
        <is>
          <t>etäpääte|
etäispääte</t>
        </is>
      </c>
      <c r="AM644" s="2" t="inlineStr">
        <is>
          <t>3|
3</t>
        </is>
      </c>
      <c r="AN644" s="2" t="inlineStr">
        <is>
          <t xml:space="preserve">|
</t>
        </is>
      </c>
      <c r="AO644" t="inlineStr">
        <is>
          <t/>
        </is>
      </c>
      <c r="AP644" s="2" t="inlineStr">
        <is>
          <t>unité terminale distante</t>
        </is>
      </c>
      <c r="AQ644" s="2" t="inlineStr">
        <is>
          <t>3</t>
        </is>
      </c>
      <c r="AR644" s="2" t="inlineStr">
        <is>
          <t/>
        </is>
      </c>
      <c r="AS644" t="inlineStr">
        <is>
          <t/>
        </is>
      </c>
      <c r="AT644" t="inlineStr">
        <is>
          <t/>
        </is>
      </c>
      <c r="AU644" t="inlineStr">
        <is>
          <t/>
        </is>
      </c>
      <c r="AV644" t="inlineStr">
        <is>
          <t/>
        </is>
      </c>
      <c r="AW644" t="inlineStr">
        <is>
          <t/>
        </is>
      </c>
      <c r="AX644" t="inlineStr">
        <is>
          <t/>
        </is>
      </c>
      <c r="AY644" t="inlineStr">
        <is>
          <t/>
        </is>
      </c>
      <c r="AZ644" t="inlineStr">
        <is>
          <t/>
        </is>
      </c>
      <c r="BA644" t="inlineStr">
        <is>
          <t/>
        </is>
      </c>
      <c r="BB644" t="inlineStr">
        <is>
          <t/>
        </is>
      </c>
      <c r="BC644" t="inlineStr">
        <is>
          <t/>
        </is>
      </c>
      <c r="BD644" t="inlineStr">
        <is>
          <t/>
        </is>
      </c>
      <c r="BE644" t="inlineStr">
        <is>
          <t/>
        </is>
      </c>
      <c r="BF644" s="2" t="inlineStr">
        <is>
          <t>unità terminale</t>
        </is>
      </c>
      <c r="BG644" s="2" t="inlineStr">
        <is>
          <t>3</t>
        </is>
      </c>
      <c r="BH644" s="2" t="inlineStr">
        <is>
          <t/>
        </is>
      </c>
      <c r="BI644" t="inlineStr">
        <is>
          <t/>
        </is>
      </c>
      <c r="BJ644" t="inlineStr">
        <is>
          <t/>
        </is>
      </c>
      <c r="BK644" t="inlineStr">
        <is>
          <t/>
        </is>
      </c>
      <c r="BL644" t="inlineStr">
        <is>
          <t/>
        </is>
      </c>
      <c r="BM644" t="inlineStr">
        <is>
          <t/>
        </is>
      </c>
      <c r="BN644" t="inlineStr">
        <is>
          <t/>
        </is>
      </c>
      <c r="BO644" t="inlineStr">
        <is>
          <t/>
        </is>
      </c>
      <c r="BP644" t="inlineStr">
        <is>
          <t/>
        </is>
      </c>
      <c r="BQ644" t="inlineStr">
        <is>
          <t/>
        </is>
      </c>
      <c r="BR644" t="inlineStr">
        <is>
          <t/>
        </is>
      </c>
      <c r="BS644" t="inlineStr">
        <is>
          <t/>
        </is>
      </c>
      <c r="BT644" t="inlineStr">
        <is>
          <t/>
        </is>
      </c>
      <c r="BU644" t="inlineStr">
        <is>
          <t/>
        </is>
      </c>
      <c r="BV644" s="2" t="inlineStr">
        <is>
          <t>afstandsbediend werkstation</t>
        </is>
      </c>
      <c r="BW644" s="2" t="inlineStr">
        <is>
          <t>3</t>
        </is>
      </c>
      <c r="BX644" s="2" t="inlineStr">
        <is>
          <t/>
        </is>
      </c>
      <c r="BY644" t="inlineStr">
        <is>
          <t/>
        </is>
      </c>
      <c r="BZ644" t="inlineStr">
        <is>
          <t/>
        </is>
      </c>
      <c r="CA644" t="inlineStr">
        <is>
          <t/>
        </is>
      </c>
      <c r="CB644" t="inlineStr">
        <is>
          <t/>
        </is>
      </c>
      <c r="CC644" t="inlineStr">
        <is>
          <t/>
        </is>
      </c>
      <c r="CD644" s="2" t="inlineStr">
        <is>
          <t>unidade terminal remota</t>
        </is>
      </c>
      <c r="CE644" s="2" t="inlineStr">
        <is>
          <t>3</t>
        </is>
      </c>
      <c r="CF644" s="2" t="inlineStr">
        <is>
          <t/>
        </is>
      </c>
      <c r="CG644" t="inlineStr">
        <is>
          <t/>
        </is>
      </c>
      <c r="CH644" t="inlineStr">
        <is>
          <t/>
        </is>
      </c>
      <c r="CI644" t="inlineStr">
        <is>
          <t/>
        </is>
      </c>
      <c r="CJ644" t="inlineStr">
        <is>
          <t/>
        </is>
      </c>
      <c r="CK644" t="inlineStr">
        <is>
          <t/>
        </is>
      </c>
      <c r="CL644" t="inlineStr">
        <is>
          <t/>
        </is>
      </c>
      <c r="CM644" t="inlineStr">
        <is>
          <t/>
        </is>
      </c>
      <c r="CN644" t="inlineStr">
        <is>
          <t/>
        </is>
      </c>
      <c r="CO644" t="inlineStr">
        <is>
          <t/>
        </is>
      </c>
      <c r="CP644" t="inlineStr">
        <is>
          <t/>
        </is>
      </c>
      <c r="CQ644" t="inlineStr">
        <is>
          <t/>
        </is>
      </c>
      <c r="CR644" t="inlineStr">
        <is>
          <t/>
        </is>
      </c>
      <c r="CS644" t="inlineStr">
        <is>
          <t/>
        </is>
      </c>
      <c r="CT644" s="2" t="inlineStr">
        <is>
          <t>fjärrterminal</t>
        </is>
      </c>
      <c r="CU644" s="2" t="inlineStr">
        <is>
          <t>3</t>
        </is>
      </c>
      <c r="CV644" s="2" t="inlineStr">
        <is>
          <t/>
        </is>
      </c>
      <c r="CW644" t="inlineStr">
        <is>
          <t/>
        </is>
      </c>
    </row>
    <row r="645">
      <c r="A645" s="1" t="str">
        <f>HYPERLINK("https://iate.europa.eu/entry/result/3593456/all", "3593456")</f>
        <v>3593456</v>
      </c>
      <c r="B645" t="inlineStr">
        <is>
          <t>EDUCATION AND COMMUNICATIONS</t>
        </is>
      </c>
      <c r="C645" t="inlineStr">
        <is>
          <t>EDUCATION AND COMMUNICATIONS|information and information processing|information processing|artificial intelligence;EDUCATION AND COMMUNICATIONS|information technology and data processing|computer system|computer network</t>
        </is>
      </c>
      <c r="D645" t="inlineStr">
        <is>
          <t>yes</t>
        </is>
      </c>
      <c r="E645" t="inlineStr">
        <is>
          <t/>
        </is>
      </c>
      <c r="F645" t="inlineStr">
        <is>
          <t/>
        </is>
      </c>
      <c r="G645" t="inlineStr">
        <is>
          <t/>
        </is>
      </c>
      <c r="H645" t="inlineStr">
        <is>
          <t/>
        </is>
      </c>
      <c r="I645" t="inlineStr">
        <is>
          <t/>
        </is>
      </c>
      <c r="J645" t="inlineStr">
        <is>
          <t/>
        </is>
      </c>
      <c r="K645" t="inlineStr">
        <is>
          <t/>
        </is>
      </c>
      <c r="L645" t="inlineStr">
        <is>
          <t/>
        </is>
      </c>
      <c r="M645" t="inlineStr">
        <is>
          <t/>
        </is>
      </c>
      <c r="N645" t="inlineStr">
        <is>
          <t/>
        </is>
      </c>
      <c r="O645" t="inlineStr">
        <is>
          <t/>
        </is>
      </c>
      <c r="P645" t="inlineStr">
        <is>
          <t/>
        </is>
      </c>
      <c r="Q645" t="inlineStr">
        <is>
          <t/>
        </is>
      </c>
      <c r="R645" t="inlineStr">
        <is>
          <t/>
        </is>
      </c>
      <c r="S645" t="inlineStr">
        <is>
          <t/>
        </is>
      </c>
      <c r="T645" t="inlineStr">
        <is>
          <t/>
        </is>
      </c>
      <c r="U645" t="inlineStr">
        <is>
          <t/>
        </is>
      </c>
      <c r="V645" t="inlineStr">
        <is>
          <t/>
        </is>
      </c>
      <c r="W645" t="inlineStr">
        <is>
          <t/>
        </is>
      </c>
      <c r="X645" t="inlineStr">
        <is>
          <t/>
        </is>
      </c>
      <c r="Y645" t="inlineStr">
        <is>
          <t/>
        </is>
      </c>
      <c r="Z645" s="2" t="inlineStr">
        <is>
          <t>cognitive network</t>
        </is>
      </c>
      <c r="AA645" s="2" t="inlineStr">
        <is>
          <t>3</t>
        </is>
      </c>
      <c r="AB645" s="2" t="inlineStr">
        <is>
          <t/>
        </is>
      </c>
      <c r="AC645" t="inlineStr">
        <is>
          <t>intelligent communication network the elements of which are aware of current network conditions and able to reason and decide based on those perceptions. They have the ability to learn from situations they encounter and can adapt for future decisions while taking into account end-to-end goals.</t>
        </is>
      </c>
      <c r="AD645" t="inlineStr">
        <is>
          <t/>
        </is>
      </c>
      <c r="AE645" t="inlineStr">
        <is>
          <t/>
        </is>
      </c>
      <c r="AF645" t="inlineStr">
        <is>
          <t/>
        </is>
      </c>
      <c r="AG645" t="inlineStr">
        <is>
          <t/>
        </is>
      </c>
      <c r="AH645" t="inlineStr">
        <is>
          <t/>
        </is>
      </c>
      <c r="AI645" t="inlineStr">
        <is>
          <t/>
        </is>
      </c>
      <c r="AJ645" t="inlineStr">
        <is>
          <t/>
        </is>
      </c>
      <c r="AK645" t="inlineStr">
        <is>
          <t/>
        </is>
      </c>
      <c r="AL645" t="inlineStr">
        <is>
          <t/>
        </is>
      </c>
      <c r="AM645" t="inlineStr">
        <is>
          <t/>
        </is>
      </c>
      <c r="AN645" t="inlineStr">
        <is>
          <t/>
        </is>
      </c>
      <c r="AO645" t="inlineStr">
        <is>
          <t/>
        </is>
      </c>
      <c r="AP645" t="inlineStr">
        <is>
          <t/>
        </is>
      </c>
      <c r="AQ645" t="inlineStr">
        <is>
          <t/>
        </is>
      </c>
      <c r="AR645" t="inlineStr">
        <is>
          <t/>
        </is>
      </c>
      <c r="AS645" t="inlineStr">
        <is>
          <t/>
        </is>
      </c>
      <c r="AT645" t="inlineStr">
        <is>
          <t/>
        </is>
      </c>
      <c r="AU645" t="inlineStr">
        <is>
          <t/>
        </is>
      </c>
      <c r="AV645" t="inlineStr">
        <is>
          <t/>
        </is>
      </c>
      <c r="AW645" t="inlineStr">
        <is>
          <t/>
        </is>
      </c>
      <c r="AX645" t="inlineStr">
        <is>
          <t/>
        </is>
      </c>
      <c r="AY645" t="inlineStr">
        <is>
          <t/>
        </is>
      </c>
      <c r="AZ645" t="inlineStr">
        <is>
          <t/>
        </is>
      </c>
      <c r="BA645" t="inlineStr">
        <is>
          <t/>
        </is>
      </c>
      <c r="BB645" t="inlineStr">
        <is>
          <t/>
        </is>
      </c>
      <c r="BC645" t="inlineStr">
        <is>
          <t/>
        </is>
      </c>
      <c r="BD645" t="inlineStr">
        <is>
          <t/>
        </is>
      </c>
      <c r="BE645" t="inlineStr">
        <is>
          <t/>
        </is>
      </c>
      <c r="BF645" s="2" t="inlineStr">
        <is>
          <t>rete cognitiva</t>
        </is>
      </c>
      <c r="BG645" s="2" t="inlineStr">
        <is>
          <t>3</t>
        </is>
      </c>
      <c r="BH645" s="2" t="inlineStr">
        <is>
          <t>preferred</t>
        </is>
      </c>
      <c r="BI645" t="inlineStr">
        <is>
          <t>rete
intelligente di telecomunicazioni che attraverso un particolare processo è in grado di percepire le condizioni
della rete, pianificare, decidere, agire in base a tali condizioni ed “imparare”
dalle conseguenze delle proprie azioni</t>
        </is>
      </c>
      <c r="BJ645" t="inlineStr">
        <is>
          <t/>
        </is>
      </c>
      <c r="BK645" t="inlineStr">
        <is>
          <t/>
        </is>
      </c>
      <c r="BL645" t="inlineStr">
        <is>
          <t/>
        </is>
      </c>
      <c r="BM645" t="inlineStr">
        <is>
          <t/>
        </is>
      </c>
      <c r="BN645" t="inlineStr">
        <is>
          <t/>
        </is>
      </c>
      <c r="BO645" t="inlineStr">
        <is>
          <t/>
        </is>
      </c>
      <c r="BP645" t="inlineStr">
        <is>
          <t/>
        </is>
      </c>
      <c r="BQ645" t="inlineStr">
        <is>
          <t/>
        </is>
      </c>
      <c r="BR645" t="inlineStr">
        <is>
          <t/>
        </is>
      </c>
      <c r="BS645" t="inlineStr">
        <is>
          <t/>
        </is>
      </c>
      <c r="BT645" t="inlineStr">
        <is>
          <t/>
        </is>
      </c>
      <c r="BU645" t="inlineStr">
        <is>
          <t/>
        </is>
      </c>
      <c r="BV645" t="inlineStr">
        <is>
          <t/>
        </is>
      </c>
      <c r="BW645" t="inlineStr">
        <is>
          <t/>
        </is>
      </c>
      <c r="BX645" t="inlineStr">
        <is>
          <t/>
        </is>
      </c>
      <c r="BY645" t="inlineStr">
        <is>
          <t/>
        </is>
      </c>
      <c r="BZ645" t="inlineStr">
        <is>
          <t/>
        </is>
      </c>
      <c r="CA645" t="inlineStr">
        <is>
          <t/>
        </is>
      </c>
      <c r="CB645" t="inlineStr">
        <is>
          <t/>
        </is>
      </c>
      <c r="CC645" t="inlineStr">
        <is>
          <t/>
        </is>
      </c>
      <c r="CD645" t="inlineStr">
        <is>
          <t/>
        </is>
      </c>
      <c r="CE645" t="inlineStr">
        <is>
          <t/>
        </is>
      </c>
      <c r="CF645" t="inlineStr">
        <is>
          <t/>
        </is>
      </c>
      <c r="CG645" t="inlineStr">
        <is>
          <t/>
        </is>
      </c>
      <c r="CH645" t="inlineStr">
        <is>
          <t/>
        </is>
      </c>
      <c r="CI645" t="inlineStr">
        <is>
          <t/>
        </is>
      </c>
      <c r="CJ645" t="inlineStr">
        <is>
          <t/>
        </is>
      </c>
      <c r="CK645" t="inlineStr">
        <is>
          <t/>
        </is>
      </c>
      <c r="CL645" t="inlineStr">
        <is>
          <t/>
        </is>
      </c>
      <c r="CM645" t="inlineStr">
        <is>
          <t/>
        </is>
      </c>
      <c r="CN645" t="inlineStr">
        <is>
          <t/>
        </is>
      </c>
      <c r="CO645" t="inlineStr">
        <is>
          <t/>
        </is>
      </c>
      <c r="CP645" t="inlineStr">
        <is>
          <t/>
        </is>
      </c>
      <c r="CQ645" t="inlineStr">
        <is>
          <t/>
        </is>
      </c>
      <c r="CR645" t="inlineStr">
        <is>
          <t/>
        </is>
      </c>
      <c r="CS645" t="inlineStr">
        <is>
          <t/>
        </is>
      </c>
      <c r="CT645" t="inlineStr">
        <is>
          <t/>
        </is>
      </c>
      <c r="CU645" t="inlineStr">
        <is>
          <t/>
        </is>
      </c>
      <c r="CV645" t="inlineStr">
        <is>
          <t/>
        </is>
      </c>
      <c r="CW645" t="inlineStr">
        <is>
          <t/>
        </is>
      </c>
    </row>
    <row r="646">
      <c r="A646" s="1" t="str">
        <f>HYPERLINK("https://iate.europa.eu/entry/result/3593461/all", "3593461")</f>
        <v>3593461</v>
      </c>
      <c r="B646" t="inlineStr">
        <is>
          <t>EDUCATION AND COMMUNICATIONS</t>
        </is>
      </c>
      <c r="C646" t="inlineStr">
        <is>
          <t>EDUCATION AND COMMUNICATIONS|information technology and data processing|computer system|information security</t>
        </is>
      </c>
      <c r="D646" t="inlineStr">
        <is>
          <t>yes</t>
        </is>
      </c>
      <c r="E646" t="inlineStr">
        <is>
          <t/>
        </is>
      </c>
      <c r="F646" t="inlineStr">
        <is>
          <t/>
        </is>
      </c>
      <c r="G646" t="inlineStr">
        <is>
          <t/>
        </is>
      </c>
      <c r="H646" t="inlineStr">
        <is>
          <t/>
        </is>
      </c>
      <c r="I646" t="inlineStr">
        <is>
          <t/>
        </is>
      </c>
      <c r="J646" t="inlineStr">
        <is>
          <t/>
        </is>
      </c>
      <c r="K646" t="inlineStr">
        <is>
          <t/>
        </is>
      </c>
      <c r="L646" t="inlineStr">
        <is>
          <t/>
        </is>
      </c>
      <c r="M646" t="inlineStr">
        <is>
          <t/>
        </is>
      </c>
      <c r="N646" t="inlineStr">
        <is>
          <t/>
        </is>
      </c>
      <c r="O646" t="inlineStr">
        <is>
          <t/>
        </is>
      </c>
      <c r="P646" t="inlineStr">
        <is>
          <t/>
        </is>
      </c>
      <c r="Q646" t="inlineStr">
        <is>
          <t/>
        </is>
      </c>
      <c r="R646" t="inlineStr">
        <is>
          <t/>
        </is>
      </c>
      <c r="S646" t="inlineStr">
        <is>
          <t/>
        </is>
      </c>
      <c r="T646" t="inlineStr">
        <is>
          <t/>
        </is>
      </c>
      <c r="U646" t="inlineStr">
        <is>
          <t/>
        </is>
      </c>
      <c r="V646" t="inlineStr">
        <is>
          <t/>
        </is>
      </c>
      <c r="W646" t="inlineStr">
        <is>
          <t/>
        </is>
      </c>
      <c r="X646" t="inlineStr">
        <is>
          <t/>
        </is>
      </c>
      <c r="Y646" t="inlineStr">
        <is>
          <t/>
        </is>
      </c>
      <c r="Z646" s="2" t="inlineStr">
        <is>
          <t>SIEM|
security information and event management</t>
        </is>
      </c>
      <c r="AA646" s="2" t="inlineStr">
        <is>
          <t>3|
3</t>
        </is>
      </c>
      <c r="AB646" s="2" t="inlineStr">
        <is>
          <t xml:space="preserve">|
</t>
        </is>
      </c>
      <c r="AC646" t="inlineStr">
        <is>
          <t>security solution that offers real-time monitoring and analysis of security events as well as tracking and logging of security data for compliance or auditing purposes</t>
        </is>
      </c>
      <c r="AD646" t="inlineStr">
        <is>
          <t/>
        </is>
      </c>
      <c r="AE646" t="inlineStr">
        <is>
          <t/>
        </is>
      </c>
      <c r="AF646" t="inlineStr">
        <is>
          <t/>
        </is>
      </c>
      <c r="AG646" t="inlineStr">
        <is>
          <t/>
        </is>
      </c>
      <c r="AH646" t="inlineStr">
        <is>
          <t/>
        </is>
      </c>
      <c r="AI646" t="inlineStr">
        <is>
          <t/>
        </is>
      </c>
      <c r="AJ646" t="inlineStr">
        <is>
          <t/>
        </is>
      </c>
      <c r="AK646" t="inlineStr">
        <is>
          <t/>
        </is>
      </c>
      <c r="AL646" t="inlineStr">
        <is>
          <t/>
        </is>
      </c>
      <c r="AM646" t="inlineStr">
        <is>
          <t/>
        </is>
      </c>
      <c r="AN646" t="inlineStr">
        <is>
          <t/>
        </is>
      </c>
      <c r="AO646" t="inlineStr">
        <is>
          <t/>
        </is>
      </c>
      <c r="AP646" t="inlineStr">
        <is>
          <t/>
        </is>
      </c>
      <c r="AQ646" t="inlineStr">
        <is>
          <t/>
        </is>
      </c>
      <c r="AR646" t="inlineStr">
        <is>
          <t/>
        </is>
      </c>
      <c r="AS646" t="inlineStr">
        <is>
          <t/>
        </is>
      </c>
      <c r="AT646" t="inlineStr">
        <is>
          <t/>
        </is>
      </c>
      <c r="AU646" t="inlineStr">
        <is>
          <t/>
        </is>
      </c>
      <c r="AV646" t="inlineStr">
        <is>
          <t/>
        </is>
      </c>
      <c r="AW646" t="inlineStr">
        <is>
          <t/>
        </is>
      </c>
      <c r="AX646" t="inlineStr">
        <is>
          <t/>
        </is>
      </c>
      <c r="AY646" t="inlineStr">
        <is>
          <t/>
        </is>
      </c>
      <c r="AZ646" t="inlineStr">
        <is>
          <t/>
        </is>
      </c>
      <c r="BA646" t="inlineStr">
        <is>
          <t/>
        </is>
      </c>
      <c r="BB646" t="inlineStr">
        <is>
          <t/>
        </is>
      </c>
      <c r="BC646" t="inlineStr">
        <is>
          <t/>
        </is>
      </c>
      <c r="BD646" t="inlineStr">
        <is>
          <t/>
        </is>
      </c>
      <c r="BE646" t="inlineStr">
        <is>
          <t/>
        </is>
      </c>
      <c r="BF646" t="inlineStr">
        <is>
          <t/>
        </is>
      </c>
      <c r="BG646" t="inlineStr">
        <is>
          <t/>
        </is>
      </c>
      <c r="BH646" t="inlineStr">
        <is>
          <t/>
        </is>
      </c>
      <c r="BI646" t="inlineStr">
        <is>
          <t/>
        </is>
      </c>
      <c r="BJ646" t="inlineStr">
        <is>
          <t/>
        </is>
      </c>
      <c r="BK646" t="inlineStr">
        <is>
          <t/>
        </is>
      </c>
      <c r="BL646" t="inlineStr">
        <is>
          <t/>
        </is>
      </c>
      <c r="BM646" t="inlineStr">
        <is>
          <t/>
        </is>
      </c>
      <c r="BN646" t="inlineStr">
        <is>
          <t/>
        </is>
      </c>
      <c r="BO646" t="inlineStr">
        <is>
          <t/>
        </is>
      </c>
      <c r="BP646" t="inlineStr">
        <is>
          <t/>
        </is>
      </c>
      <c r="BQ646" t="inlineStr">
        <is>
          <t/>
        </is>
      </c>
      <c r="BR646" t="inlineStr">
        <is>
          <t/>
        </is>
      </c>
      <c r="BS646" t="inlineStr">
        <is>
          <t/>
        </is>
      </c>
      <c r="BT646" t="inlineStr">
        <is>
          <t/>
        </is>
      </c>
      <c r="BU646" t="inlineStr">
        <is>
          <t/>
        </is>
      </c>
      <c r="BV646" t="inlineStr">
        <is>
          <t/>
        </is>
      </c>
      <c r="BW646" t="inlineStr">
        <is>
          <t/>
        </is>
      </c>
      <c r="BX646" t="inlineStr">
        <is>
          <t/>
        </is>
      </c>
      <c r="BY646" t="inlineStr">
        <is>
          <t/>
        </is>
      </c>
      <c r="BZ646" t="inlineStr">
        <is>
          <t/>
        </is>
      </c>
      <c r="CA646" t="inlineStr">
        <is>
          <t/>
        </is>
      </c>
      <c r="CB646" t="inlineStr">
        <is>
          <t/>
        </is>
      </c>
      <c r="CC646" t="inlineStr">
        <is>
          <t/>
        </is>
      </c>
      <c r="CD646" t="inlineStr">
        <is>
          <t/>
        </is>
      </c>
      <c r="CE646" t="inlineStr">
        <is>
          <t/>
        </is>
      </c>
      <c r="CF646" t="inlineStr">
        <is>
          <t/>
        </is>
      </c>
      <c r="CG646" t="inlineStr">
        <is>
          <t/>
        </is>
      </c>
      <c r="CH646" t="inlineStr">
        <is>
          <t/>
        </is>
      </c>
      <c r="CI646" t="inlineStr">
        <is>
          <t/>
        </is>
      </c>
      <c r="CJ646" t="inlineStr">
        <is>
          <t/>
        </is>
      </c>
      <c r="CK646" t="inlineStr">
        <is>
          <t/>
        </is>
      </c>
      <c r="CL646" t="inlineStr">
        <is>
          <t/>
        </is>
      </c>
      <c r="CM646" t="inlineStr">
        <is>
          <t/>
        </is>
      </c>
      <c r="CN646" t="inlineStr">
        <is>
          <t/>
        </is>
      </c>
      <c r="CO646" t="inlineStr">
        <is>
          <t/>
        </is>
      </c>
      <c r="CP646" t="inlineStr">
        <is>
          <t/>
        </is>
      </c>
      <c r="CQ646" t="inlineStr">
        <is>
          <t/>
        </is>
      </c>
      <c r="CR646" t="inlineStr">
        <is>
          <t/>
        </is>
      </c>
      <c r="CS646" t="inlineStr">
        <is>
          <t/>
        </is>
      </c>
      <c r="CT646" s="2" t="inlineStr">
        <is>
          <t>säkerhetsinformation och händelsehantering|
SIEM</t>
        </is>
      </c>
      <c r="CU646" s="2" t="inlineStr">
        <is>
          <t>3|
3</t>
        </is>
      </c>
      <c r="CV646" s="2" t="inlineStr">
        <is>
          <t xml:space="preserve">|
</t>
        </is>
      </c>
      <c r="CW646" t="inlineStr">
        <is>
          <t>teknik för att sammanställa och analysera information från it-säkerhetssystem</t>
        </is>
      </c>
    </row>
    <row r="647">
      <c r="A647" s="1" t="str">
        <f>HYPERLINK("https://iate.europa.eu/entry/result/1570240/all", "1570240")</f>
        <v>1570240</v>
      </c>
      <c r="B647" t="inlineStr">
        <is>
          <t>EDUCATION AND COMMUNICATIONS</t>
        </is>
      </c>
      <c r="C647" t="inlineStr">
        <is>
          <t>EDUCATION AND COMMUNICATIONS|information and information processing</t>
        </is>
      </c>
      <c r="D647" t="inlineStr">
        <is>
          <t>yes</t>
        </is>
      </c>
      <c r="E647" t="inlineStr">
        <is>
          <t/>
        </is>
      </c>
      <c r="F647" s="2" t="inlineStr">
        <is>
          <t>матрично разлагане|
разлагане на матрица</t>
        </is>
      </c>
      <c r="G647" s="2" t="inlineStr">
        <is>
          <t>3|
3</t>
        </is>
      </c>
      <c r="H647" s="2" t="inlineStr">
        <is>
          <t xml:space="preserve">|
</t>
        </is>
      </c>
      <c r="I647" t="inlineStr">
        <is>
          <t>метод за разлагане на матрица на множество матрици</t>
        </is>
      </c>
      <c r="J647" s="2" t="inlineStr">
        <is>
          <t>faktorizace matic</t>
        </is>
      </c>
      <c r="K647" s="2" t="inlineStr">
        <is>
          <t>3</t>
        </is>
      </c>
      <c r="L647" s="2" t="inlineStr">
        <is>
          <t/>
        </is>
      </c>
      <c r="M647" t="inlineStr">
        <is>
          <t>postup rozložení matice na několik matic</t>
        </is>
      </c>
      <c r="N647" s="2" t="inlineStr">
        <is>
          <t>faktormatrix|
matrixfaktorisering</t>
        </is>
      </c>
      <c r="O647" s="2" t="inlineStr">
        <is>
          <t>3|
3</t>
        </is>
      </c>
      <c r="P647" s="2" t="inlineStr">
        <is>
          <t xml:space="preserve">|
</t>
        </is>
      </c>
      <c r="Q647" t="inlineStr">
        <is>
          <t>metode til opdeling af en matrix i flere matricer</t>
        </is>
      </c>
      <c r="R647" s="2" t="inlineStr">
        <is>
          <t>Matrixzerlegung|
Matrixfaktorisierung</t>
        </is>
      </c>
      <c r="S647" s="2" t="inlineStr">
        <is>
          <t>3|
3</t>
        </is>
      </c>
      <c r="T647" s="2" t="inlineStr">
        <is>
          <t xml:space="preserve">|
</t>
        </is>
      </c>
      <c r="U647" t="inlineStr">
        <is>
          <t>Zerlegung einer Matrix in ihre Bestandteile, um andere Operationen einfacher und numerisch stabiler zu machen</t>
        </is>
      </c>
      <c r="V647" s="2" t="inlineStr">
        <is>
          <t>πίνακας παραγόντων|
παραγοντοποίηση πινάκων</t>
        </is>
      </c>
      <c r="W647" s="2" t="inlineStr">
        <is>
          <t>3|
2</t>
        </is>
      </c>
      <c r="X647" s="2" t="inlineStr">
        <is>
          <t xml:space="preserve">|
</t>
        </is>
      </c>
      <c r="Y647" t="inlineStr">
        <is>
          <t/>
        </is>
      </c>
      <c r="Z647" s="2" t="inlineStr">
        <is>
          <t>matrix factorisation</t>
        </is>
      </c>
      <c r="AA647" s="2" t="inlineStr">
        <is>
          <t>3</t>
        </is>
      </c>
      <c r="AB647" s="2" t="inlineStr">
        <is>
          <t/>
        </is>
      </c>
      <c r="AC647" t="inlineStr">
        <is>
          <t>method for decomposing any matrix into multiple matrices</t>
        </is>
      </c>
      <c r="AD647" s="2" t="inlineStr">
        <is>
          <t>factorización de matrices|
factorización matricial</t>
        </is>
      </c>
      <c r="AE647" s="2" t="inlineStr">
        <is>
          <t>3|
3</t>
        </is>
      </c>
      <c r="AF647" s="2" t="inlineStr">
        <is>
          <t xml:space="preserve">|
</t>
        </is>
      </c>
      <c r="AG647" t="inlineStr">
        <is>
          <t>En el contexto del aprendizaje automático, descomposición de una matriz en un producto de dos o más matrices a fin de reducir el rango de la matriz inicial conservando tanta información como sea posible.</t>
        </is>
      </c>
      <c r="AH647" s="2" t="inlineStr">
        <is>
          <t>maatriksi faktoriseerimine</t>
        </is>
      </c>
      <c r="AI647" s="2" t="inlineStr">
        <is>
          <t>3</t>
        </is>
      </c>
      <c r="AJ647" s="2" t="inlineStr">
        <is>
          <t/>
        </is>
      </c>
      <c r="AK647" t="inlineStr">
        <is>
          <t>meetod, mille abil maatriks lahutatakse mitmeks maatriksiks</t>
        </is>
      </c>
      <c r="AL647" s="2" t="inlineStr">
        <is>
          <t>matriisin faktorointi</t>
        </is>
      </c>
      <c r="AM647" s="2" t="inlineStr">
        <is>
          <t>3</t>
        </is>
      </c>
      <c r="AN647" s="2" t="inlineStr">
        <is>
          <t/>
        </is>
      </c>
      <c r="AO647" t="inlineStr">
        <is>
          <t>menetelmä, jossa matriisi hajotetaan useiksi matriiseiksi</t>
        </is>
      </c>
      <c r="AP647" s="2" t="inlineStr">
        <is>
          <t>factorisation matricielle|
factorisation de matrices</t>
        </is>
      </c>
      <c r="AQ647" s="2" t="inlineStr">
        <is>
          <t>3|
2</t>
        </is>
      </c>
      <c r="AR647" s="2" t="inlineStr">
        <is>
          <t xml:space="preserve">|
</t>
        </is>
      </c>
      <c r="AS647" t="inlineStr">
        <is>
          <t>décomposition en valeurs singulières de matrices de données</t>
        </is>
      </c>
      <c r="AT647" s="2" t="inlineStr">
        <is>
          <t>fachtóiriú maitríse</t>
        </is>
      </c>
      <c r="AU647" s="2" t="inlineStr">
        <is>
          <t>3</t>
        </is>
      </c>
      <c r="AV647" s="2" t="inlineStr">
        <is>
          <t/>
        </is>
      </c>
      <c r="AW647" t="inlineStr">
        <is>
          <t/>
        </is>
      </c>
      <c r="AX647" s="2" t="inlineStr">
        <is>
          <t>faktorizacija matrice</t>
        </is>
      </c>
      <c r="AY647" s="2" t="inlineStr">
        <is>
          <t>3</t>
        </is>
      </c>
      <c r="AZ647" s="2" t="inlineStr">
        <is>
          <t/>
        </is>
      </c>
      <c r="BA647" t="inlineStr">
        <is>
          <t>metoda dekompozicije bilo koje matrice u više matrica</t>
        </is>
      </c>
      <c r="BB647" s="2" t="inlineStr">
        <is>
          <t>mátrixfaktorizáció</t>
        </is>
      </c>
      <c r="BC647" s="2" t="inlineStr">
        <is>
          <t>3</t>
        </is>
      </c>
      <c r="BD647" s="2" t="inlineStr">
        <is>
          <t/>
        </is>
      </c>
      <c r="BE647" t="inlineStr">
        <is>
          <t>a mátrix szorzattá alakítása</t>
        </is>
      </c>
      <c r="BF647" s="2" t="inlineStr">
        <is>
          <t>decomposizione di una matrice|
fattorizzazione di una matrice|
decomposizione matriciale|
fattorizzazione matriciale</t>
        </is>
      </c>
      <c r="BG647" s="2" t="inlineStr">
        <is>
          <t>3|
3|
3|
3</t>
        </is>
      </c>
      <c r="BH647" s="2" t="inlineStr">
        <is>
          <t xml:space="preserve">|
|
|
</t>
        </is>
      </c>
      <c r="BI647" t="inlineStr">
        <is>
          <t>scrittura di una data matrice come prodotto di altre matrici</t>
        </is>
      </c>
      <c r="BJ647" s="2" t="inlineStr">
        <is>
          <t>matricos skaidymas</t>
        </is>
      </c>
      <c r="BK647" s="2" t="inlineStr">
        <is>
          <t>2</t>
        </is>
      </c>
      <c r="BL647" s="2" t="inlineStr">
        <is>
          <t/>
        </is>
      </c>
      <c r="BM647" t="inlineStr">
        <is>
          <t>matricos suskaidymo į daugelį matricų metodas</t>
        </is>
      </c>
      <c r="BN647" s="2" t="inlineStr">
        <is>
          <t>matricu faktorizācija</t>
        </is>
      </c>
      <c r="BO647" s="2" t="inlineStr">
        <is>
          <t>3</t>
        </is>
      </c>
      <c r="BP647" s="2" t="inlineStr">
        <is>
          <t/>
        </is>
      </c>
      <c r="BQ647" t="inlineStr">
        <is>
          <t>matricas sadalīšana vairākās matricās</t>
        </is>
      </c>
      <c r="BR647" s="2" t="inlineStr">
        <is>
          <t>fattorizzazzjoni tal-matriċi</t>
        </is>
      </c>
      <c r="BS647" s="2" t="inlineStr">
        <is>
          <t>3</t>
        </is>
      </c>
      <c r="BT647" s="2" t="inlineStr">
        <is>
          <t/>
        </is>
      </c>
      <c r="BU647" t="inlineStr">
        <is>
          <t>metodu għad-dekompożizzjoni ta' kwalunkwe matriċi f'matriċi multipli</t>
        </is>
      </c>
      <c r="BV647" s="2" t="inlineStr">
        <is>
          <t>matrixfactorisatie|
matrixontbinding</t>
        </is>
      </c>
      <c r="BW647" s="2" t="inlineStr">
        <is>
          <t>3|
3</t>
        </is>
      </c>
      <c r="BX647" s="2" t="inlineStr">
        <is>
          <t xml:space="preserve">|
</t>
        </is>
      </c>
      <c r="BY647" t="inlineStr">
        <is>
          <t>bepaling van twee of meer matrices die de originele matrix geven wanneer ze in een bepaalde volgorde vermenigvuldigd worden</t>
        </is>
      </c>
      <c r="BZ647" s="2" t="inlineStr">
        <is>
          <t>faktoryzacja macierzy</t>
        </is>
      </c>
      <c r="CA647" s="2" t="inlineStr">
        <is>
          <t>3</t>
        </is>
      </c>
      <c r="CB647" s="2" t="inlineStr">
        <is>
          <t/>
        </is>
      </c>
      <c r="CC647" t="inlineStr">
        <is>
          <t>metoda rozkładu macierzy na macierze wielokrotne</t>
        </is>
      </c>
      <c r="CD647" s="2" t="inlineStr">
        <is>
          <t>fatorização de matrizes|
fatorização matricial</t>
        </is>
      </c>
      <c r="CE647" s="2" t="inlineStr">
        <is>
          <t>3|
3</t>
        </is>
      </c>
      <c r="CF647" s="2" t="inlineStr">
        <is>
          <t xml:space="preserve">|
</t>
        </is>
      </c>
      <c r="CG647" t="inlineStr">
        <is>
          <t>Método de decomposição de uma matriz em múltiplas matrizes.</t>
        </is>
      </c>
      <c r="CH647" s="2" t="inlineStr">
        <is>
          <t>factorizare a unei matrice</t>
        </is>
      </c>
      <c r="CI647" s="2" t="inlineStr">
        <is>
          <t>3</t>
        </is>
      </c>
      <c r="CJ647" s="2" t="inlineStr">
        <is>
          <t/>
        </is>
      </c>
      <c r="CK647" t="inlineStr">
        <is>
          <t>metodă de
descompunere a unei matrice în matrice multiple</t>
        </is>
      </c>
      <c r="CL647" s="2" t="inlineStr">
        <is>
          <t>maticová faktorizácia|
maticová dekompozícia</t>
        </is>
      </c>
      <c r="CM647" s="2" t="inlineStr">
        <is>
          <t>3|
3</t>
        </is>
      </c>
      <c r="CN647" s="2" t="inlineStr">
        <is>
          <t xml:space="preserve">|
</t>
        </is>
      </c>
      <c r="CO647" t="inlineStr">
        <is>
          <t>matematická operácia
rozkladajúca pôvodnú maticu na produkt matíc</t>
        </is>
      </c>
      <c r="CP647" s="2" t="inlineStr">
        <is>
          <t>matrična faktorizacija</t>
        </is>
      </c>
      <c r="CQ647" s="2" t="inlineStr">
        <is>
          <t>3</t>
        </is>
      </c>
      <c r="CR647" s="2" t="inlineStr">
        <is>
          <t/>
        </is>
      </c>
      <c r="CS647" t="inlineStr">
        <is>
          <t/>
        </is>
      </c>
      <c r="CT647" s="2" t="inlineStr">
        <is>
          <t>matrisfaktorisering</t>
        </is>
      </c>
      <c r="CU647" s="2" t="inlineStr">
        <is>
          <t>3</t>
        </is>
      </c>
      <c r="CV647" s="2" t="inlineStr">
        <is>
          <t/>
        </is>
      </c>
      <c r="CW647" t="inlineStr">
        <is>
          <t>uppdelning av en matris i flera matriser</t>
        </is>
      </c>
    </row>
    <row r="648">
      <c r="A648" s="1" t="str">
        <f>HYPERLINK("https://iate.europa.eu/entry/result/3620567/all", "3620567")</f>
        <v>3620567</v>
      </c>
      <c r="B648" t="inlineStr">
        <is>
          <t>EDUCATION AND COMMUNICATIONS</t>
        </is>
      </c>
      <c r="C648" t="inlineStr">
        <is>
          <t>EDUCATION AND COMMUNICATIONS|information technology and data processing|computer system|information security</t>
        </is>
      </c>
      <c r="D648" t="inlineStr">
        <is>
          <t>yes</t>
        </is>
      </c>
      <c r="E648" t="inlineStr">
        <is>
          <t/>
        </is>
      </c>
      <c r="F648" t="inlineStr">
        <is>
          <t/>
        </is>
      </c>
      <c r="G648" t="inlineStr">
        <is>
          <t/>
        </is>
      </c>
      <c r="H648" t="inlineStr">
        <is>
          <t/>
        </is>
      </c>
      <c r="I648" t="inlineStr">
        <is>
          <t/>
        </is>
      </c>
      <c r="J648" t="inlineStr">
        <is>
          <t/>
        </is>
      </c>
      <c r="K648" t="inlineStr">
        <is>
          <t/>
        </is>
      </c>
      <c r="L648" t="inlineStr">
        <is>
          <t/>
        </is>
      </c>
      <c r="M648" t="inlineStr">
        <is>
          <t/>
        </is>
      </c>
      <c r="N648" t="inlineStr">
        <is>
          <t/>
        </is>
      </c>
      <c r="O648" t="inlineStr">
        <is>
          <t/>
        </is>
      </c>
      <c r="P648" t="inlineStr">
        <is>
          <t/>
        </is>
      </c>
      <c r="Q648" t="inlineStr">
        <is>
          <t/>
        </is>
      </c>
      <c r="R648" t="inlineStr">
        <is>
          <t/>
        </is>
      </c>
      <c r="S648" t="inlineStr">
        <is>
          <t/>
        </is>
      </c>
      <c r="T648" t="inlineStr">
        <is>
          <t/>
        </is>
      </c>
      <c r="U648" t="inlineStr">
        <is>
          <t/>
        </is>
      </c>
      <c r="V648" t="inlineStr">
        <is>
          <t/>
        </is>
      </c>
      <c r="W648" t="inlineStr">
        <is>
          <t/>
        </is>
      </c>
      <c r="X648" t="inlineStr">
        <is>
          <t/>
        </is>
      </c>
      <c r="Y648" t="inlineStr">
        <is>
          <t/>
        </is>
      </c>
      <c r="Z648" s="2" t="inlineStr">
        <is>
          <t>password manager</t>
        </is>
      </c>
      <c r="AA648" s="2" t="inlineStr">
        <is>
          <t>3</t>
        </is>
      </c>
      <c r="AB648" s="2" t="inlineStr">
        <is>
          <t/>
        </is>
      </c>
      <c r="AC648" t="inlineStr">
        <is>
          <t>computer program that allows users to store, generate, and manage their passwords for local applications and online services</t>
        </is>
      </c>
      <c r="AD648" t="inlineStr">
        <is>
          <t/>
        </is>
      </c>
      <c r="AE648" t="inlineStr">
        <is>
          <t/>
        </is>
      </c>
      <c r="AF648" t="inlineStr">
        <is>
          <t/>
        </is>
      </c>
      <c r="AG648" t="inlineStr">
        <is>
          <t/>
        </is>
      </c>
      <c r="AH648" t="inlineStr">
        <is>
          <t/>
        </is>
      </c>
      <c r="AI648" t="inlineStr">
        <is>
          <t/>
        </is>
      </c>
      <c r="AJ648" t="inlineStr">
        <is>
          <t/>
        </is>
      </c>
      <c r="AK648" t="inlineStr">
        <is>
          <t/>
        </is>
      </c>
      <c r="AL648" t="inlineStr">
        <is>
          <t/>
        </is>
      </c>
      <c r="AM648" t="inlineStr">
        <is>
          <t/>
        </is>
      </c>
      <c r="AN648" t="inlineStr">
        <is>
          <t/>
        </is>
      </c>
      <c r="AO648" t="inlineStr">
        <is>
          <t/>
        </is>
      </c>
      <c r="AP648" t="inlineStr">
        <is>
          <t/>
        </is>
      </c>
      <c r="AQ648" t="inlineStr">
        <is>
          <t/>
        </is>
      </c>
      <c r="AR648" t="inlineStr">
        <is>
          <t/>
        </is>
      </c>
      <c r="AS648" t="inlineStr">
        <is>
          <t/>
        </is>
      </c>
      <c r="AT648" t="inlineStr">
        <is>
          <t/>
        </is>
      </c>
      <c r="AU648" t="inlineStr">
        <is>
          <t/>
        </is>
      </c>
      <c r="AV648" t="inlineStr">
        <is>
          <t/>
        </is>
      </c>
      <c r="AW648" t="inlineStr">
        <is>
          <t/>
        </is>
      </c>
      <c r="AX648" t="inlineStr">
        <is>
          <t/>
        </is>
      </c>
      <c r="AY648" t="inlineStr">
        <is>
          <t/>
        </is>
      </c>
      <c r="AZ648" t="inlineStr">
        <is>
          <t/>
        </is>
      </c>
      <c r="BA648" t="inlineStr">
        <is>
          <t/>
        </is>
      </c>
      <c r="BB648" t="inlineStr">
        <is>
          <t/>
        </is>
      </c>
      <c r="BC648" t="inlineStr">
        <is>
          <t/>
        </is>
      </c>
      <c r="BD648" t="inlineStr">
        <is>
          <t/>
        </is>
      </c>
      <c r="BE648" t="inlineStr">
        <is>
          <t/>
        </is>
      </c>
      <c r="BF648" t="inlineStr">
        <is>
          <t/>
        </is>
      </c>
      <c r="BG648" t="inlineStr">
        <is>
          <t/>
        </is>
      </c>
      <c r="BH648" t="inlineStr">
        <is>
          <t/>
        </is>
      </c>
      <c r="BI648" t="inlineStr">
        <is>
          <t/>
        </is>
      </c>
      <c r="BJ648" t="inlineStr">
        <is>
          <t/>
        </is>
      </c>
      <c r="BK648" t="inlineStr">
        <is>
          <t/>
        </is>
      </c>
      <c r="BL648" t="inlineStr">
        <is>
          <t/>
        </is>
      </c>
      <c r="BM648" t="inlineStr">
        <is>
          <t/>
        </is>
      </c>
      <c r="BN648" t="inlineStr">
        <is>
          <t/>
        </is>
      </c>
      <c r="BO648" t="inlineStr">
        <is>
          <t/>
        </is>
      </c>
      <c r="BP648" t="inlineStr">
        <is>
          <t/>
        </is>
      </c>
      <c r="BQ648" t="inlineStr">
        <is>
          <t/>
        </is>
      </c>
      <c r="BR648" t="inlineStr">
        <is>
          <t/>
        </is>
      </c>
      <c r="BS648" t="inlineStr">
        <is>
          <t/>
        </is>
      </c>
      <c r="BT648" t="inlineStr">
        <is>
          <t/>
        </is>
      </c>
      <c r="BU648" t="inlineStr">
        <is>
          <t/>
        </is>
      </c>
      <c r="BV648" t="inlineStr">
        <is>
          <t/>
        </is>
      </c>
      <c r="BW648" t="inlineStr">
        <is>
          <t/>
        </is>
      </c>
      <c r="BX648" t="inlineStr">
        <is>
          <t/>
        </is>
      </c>
      <c r="BY648" t="inlineStr">
        <is>
          <t/>
        </is>
      </c>
      <c r="BZ648" t="inlineStr">
        <is>
          <t/>
        </is>
      </c>
      <c r="CA648" t="inlineStr">
        <is>
          <t/>
        </is>
      </c>
      <c r="CB648" t="inlineStr">
        <is>
          <t/>
        </is>
      </c>
      <c r="CC648" t="inlineStr">
        <is>
          <t/>
        </is>
      </c>
      <c r="CD648" t="inlineStr">
        <is>
          <t/>
        </is>
      </c>
      <c r="CE648" t="inlineStr">
        <is>
          <t/>
        </is>
      </c>
      <c r="CF648" t="inlineStr">
        <is>
          <t/>
        </is>
      </c>
      <c r="CG648" t="inlineStr">
        <is>
          <t/>
        </is>
      </c>
      <c r="CH648" t="inlineStr">
        <is>
          <t/>
        </is>
      </c>
      <c r="CI648" t="inlineStr">
        <is>
          <t/>
        </is>
      </c>
      <c r="CJ648" t="inlineStr">
        <is>
          <t/>
        </is>
      </c>
      <c r="CK648" t="inlineStr">
        <is>
          <t/>
        </is>
      </c>
      <c r="CL648" t="inlineStr">
        <is>
          <t/>
        </is>
      </c>
      <c r="CM648" t="inlineStr">
        <is>
          <t/>
        </is>
      </c>
      <c r="CN648" t="inlineStr">
        <is>
          <t/>
        </is>
      </c>
      <c r="CO648" t="inlineStr">
        <is>
          <t/>
        </is>
      </c>
      <c r="CP648" t="inlineStr">
        <is>
          <t/>
        </is>
      </c>
      <c r="CQ648" t="inlineStr">
        <is>
          <t/>
        </is>
      </c>
      <c r="CR648" t="inlineStr">
        <is>
          <t/>
        </is>
      </c>
      <c r="CS648" t="inlineStr">
        <is>
          <t/>
        </is>
      </c>
      <c r="CT648" s="2" t="inlineStr">
        <is>
          <t>lösenordshanterare</t>
        </is>
      </c>
      <c r="CU648" s="2" t="inlineStr">
        <is>
          <t>3</t>
        </is>
      </c>
      <c r="CV648" s="2" t="inlineStr">
        <is>
          <t/>
        </is>
      </c>
      <c r="CW648" t="inlineStr">
        <is>
          <t>app till datorn och mobilen som sparar lösenord på ett säkert sätt</t>
        </is>
      </c>
    </row>
    <row r="649">
      <c r="A649" s="1" t="str">
        <f>HYPERLINK("https://iate.europa.eu/entry/result/3620522/all", "3620522")</f>
        <v>3620522</v>
      </c>
      <c r="B649" t="inlineStr">
        <is>
          <t>LAW;SOCIAL QUESTIONS</t>
        </is>
      </c>
      <c r="C649" t="inlineStr">
        <is>
          <t>LAW|rights and freedoms|rights of the individual|children's rights;SOCIAL QUESTIONS;LAW|criminal law|offence|crime against individuals|sexual offence</t>
        </is>
      </c>
      <c r="D649" t="inlineStr">
        <is>
          <t>yes</t>
        </is>
      </c>
      <c r="E649" t="inlineStr">
        <is>
          <t/>
        </is>
      </c>
      <c r="F649" t="inlineStr">
        <is>
          <t/>
        </is>
      </c>
      <c r="G649" t="inlineStr">
        <is>
          <t/>
        </is>
      </c>
      <c r="H649" t="inlineStr">
        <is>
          <t/>
        </is>
      </c>
      <c r="I649" t="inlineStr">
        <is>
          <t/>
        </is>
      </c>
      <c r="J649" t="inlineStr">
        <is>
          <t/>
        </is>
      </c>
      <c r="K649" t="inlineStr">
        <is>
          <t/>
        </is>
      </c>
      <c r="L649" t="inlineStr">
        <is>
          <t/>
        </is>
      </c>
      <c r="M649" t="inlineStr">
        <is>
          <t/>
        </is>
      </c>
      <c r="N649" t="inlineStr">
        <is>
          <t/>
        </is>
      </c>
      <c r="O649" t="inlineStr">
        <is>
          <t/>
        </is>
      </c>
      <c r="P649" t="inlineStr">
        <is>
          <t/>
        </is>
      </c>
      <c r="Q649" t="inlineStr">
        <is>
          <t/>
        </is>
      </c>
      <c r="R649" t="inlineStr">
        <is>
          <t/>
        </is>
      </c>
      <c r="S649" t="inlineStr">
        <is>
          <t/>
        </is>
      </c>
      <c r="T649" t="inlineStr">
        <is>
          <t/>
        </is>
      </c>
      <c r="U649" t="inlineStr">
        <is>
          <t/>
        </is>
      </c>
      <c r="V649" t="inlineStr">
        <is>
          <t/>
        </is>
      </c>
      <c r="W649" t="inlineStr">
        <is>
          <t/>
        </is>
      </c>
      <c r="X649" t="inlineStr">
        <is>
          <t/>
        </is>
      </c>
      <c r="Y649" t="inlineStr">
        <is>
          <t/>
        </is>
      </c>
      <c r="Z649" s="2" t="inlineStr">
        <is>
          <t>online sexual crimes against children|
online sexual crime against children</t>
        </is>
      </c>
      <c r="AA649" s="2" t="inlineStr">
        <is>
          <t>3|
1</t>
        </is>
      </c>
      <c r="AB649" s="2" t="inlineStr">
        <is>
          <t xml:space="preserve">|
</t>
        </is>
      </c>
      <c r="AC649" t="inlineStr">
        <is>
          <t>a range of crimes from distributing and possessing child pornography, production of child pornography, to sexual solicitation</t>
        </is>
      </c>
      <c r="AD649" t="inlineStr">
        <is>
          <t/>
        </is>
      </c>
      <c r="AE649" t="inlineStr">
        <is>
          <t/>
        </is>
      </c>
      <c r="AF649" t="inlineStr">
        <is>
          <t/>
        </is>
      </c>
      <c r="AG649" t="inlineStr">
        <is>
          <t/>
        </is>
      </c>
      <c r="AH649" t="inlineStr">
        <is>
          <t/>
        </is>
      </c>
      <c r="AI649" t="inlineStr">
        <is>
          <t/>
        </is>
      </c>
      <c r="AJ649" t="inlineStr">
        <is>
          <t/>
        </is>
      </c>
      <c r="AK649" t="inlineStr">
        <is>
          <t/>
        </is>
      </c>
      <c r="AL649" s="2" t="inlineStr">
        <is>
          <t>verkkovälitteiset lapsiin kohdistuvat seksuaalirikokset</t>
        </is>
      </c>
      <c r="AM649" s="2" t="inlineStr">
        <is>
          <t>3</t>
        </is>
      </c>
      <c r="AN649" s="2" t="inlineStr">
        <is>
          <t/>
        </is>
      </c>
      <c r="AO649" t="inlineStr">
        <is>
          <t/>
        </is>
      </c>
      <c r="AP649" t="inlineStr">
        <is>
          <t/>
        </is>
      </c>
      <c r="AQ649" t="inlineStr">
        <is>
          <t/>
        </is>
      </c>
      <c r="AR649" t="inlineStr">
        <is>
          <t/>
        </is>
      </c>
      <c r="AS649" t="inlineStr">
        <is>
          <t/>
        </is>
      </c>
      <c r="AT649" t="inlineStr">
        <is>
          <t/>
        </is>
      </c>
      <c r="AU649" t="inlineStr">
        <is>
          <t/>
        </is>
      </c>
      <c r="AV649" t="inlineStr">
        <is>
          <t/>
        </is>
      </c>
      <c r="AW649" t="inlineStr">
        <is>
          <t/>
        </is>
      </c>
      <c r="AX649" t="inlineStr">
        <is>
          <t/>
        </is>
      </c>
      <c r="AY649" t="inlineStr">
        <is>
          <t/>
        </is>
      </c>
      <c r="AZ649" t="inlineStr">
        <is>
          <t/>
        </is>
      </c>
      <c r="BA649" t="inlineStr">
        <is>
          <t/>
        </is>
      </c>
      <c r="BB649" t="inlineStr">
        <is>
          <t/>
        </is>
      </c>
      <c r="BC649" t="inlineStr">
        <is>
          <t/>
        </is>
      </c>
      <c r="BD649" t="inlineStr">
        <is>
          <t/>
        </is>
      </c>
      <c r="BE649" t="inlineStr">
        <is>
          <t/>
        </is>
      </c>
      <c r="BF649" t="inlineStr">
        <is>
          <t/>
        </is>
      </c>
      <c r="BG649" t="inlineStr">
        <is>
          <t/>
        </is>
      </c>
      <c r="BH649" t="inlineStr">
        <is>
          <t/>
        </is>
      </c>
      <c r="BI649" t="inlineStr">
        <is>
          <t/>
        </is>
      </c>
      <c r="BJ649" t="inlineStr">
        <is>
          <t/>
        </is>
      </c>
      <c r="BK649" t="inlineStr">
        <is>
          <t/>
        </is>
      </c>
      <c r="BL649" t="inlineStr">
        <is>
          <t/>
        </is>
      </c>
      <c r="BM649" t="inlineStr">
        <is>
          <t/>
        </is>
      </c>
      <c r="BN649" t="inlineStr">
        <is>
          <t/>
        </is>
      </c>
      <c r="BO649" t="inlineStr">
        <is>
          <t/>
        </is>
      </c>
      <c r="BP649" t="inlineStr">
        <is>
          <t/>
        </is>
      </c>
      <c r="BQ649" t="inlineStr">
        <is>
          <t/>
        </is>
      </c>
      <c r="BR649" t="inlineStr">
        <is>
          <t/>
        </is>
      </c>
      <c r="BS649" t="inlineStr">
        <is>
          <t/>
        </is>
      </c>
      <c r="BT649" t="inlineStr">
        <is>
          <t/>
        </is>
      </c>
      <c r="BU649" t="inlineStr">
        <is>
          <t/>
        </is>
      </c>
      <c r="BV649" t="inlineStr">
        <is>
          <t/>
        </is>
      </c>
      <c r="BW649" t="inlineStr">
        <is>
          <t/>
        </is>
      </c>
      <c r="BX649" t="inlineStr">
        <is>
          <t/>
        </is>
      </c>
      <c r="BY649" t="inlineStr">
        <is>
          <t/>
        </is>
      </c>
      <c r="BZ649" t="inlineStr">
        <is>
          <t/>
        </is>
      </c>
      <c r="CA649" t="inlineStr">
        <is>
          <t/>
        </is>
      </c>
      <c r="CB649" t="inlineStr">
        <is>
          <t/>
        </is>
      </c>
      <c r="CC649" t="inlineStr">
        <is>
          <t/>
        </is>
      </c>
      <c r="CD649" t="inlineStr">
        <is>
          <t/>
        </is>
      </c>
      <c r="CE649" t="inlineStr">
        <is>
          <t/>
        </is>
      </c>
      <c r="CF649" t="inlineStr">
        <is>
          <t/>
        </is>
      </c>
      <c r="CG649" t="inlineStr">
        <is>
          <t/>
        </is>
      </c>
      <c r="CH649" t="inlineStr">
        <is>
          <t/>
        </is>
      </c>
      <c r="CI649" t="inlineStr">
        <is>
          <t/>
        </is>
      </c>
      <c r="CJ649" t="inlineStr">
        <is>
          <t/>
        </is>
      </c>
      <c r="CK649" t="inlineStr">
        <is>
          <t/>
        </is>
      </c>
      <c r="CL649" t="inlineStr">
        <is>
          <t/>
        </is>
      </c>
      <c r="CM649" t="inlineStr">
        <is>
          <t/>
        </is>
      </c>
      <c r="CN649" t="inlineStr">
        <is>
          <t/>
        </is>
      </c>
      <c r="CO649" t="inlineStr">
        <is>
          <t/>
        </is>
      </c>
      <c r="CP649" t="inlineStr">
        <is>
          <t/>
        </is>
      </c>
      <c r="CQ649" t="inlineStr">
        <is>
          <t/>
        </is>
      </c>
      <c r="CR649" t="inlineStr">
        <is>
          <t/>
        </is>
      </c>
      <c r="CS649" t="inlineStr">
        <is>
          <t/>
        </is>
      </c>
      <c r="CT649" t="inlineStr">
        <is>
          <t/>
        </is>
      </c>
      <c r="CU649" t="inlineStr">
        <is>
          <t/>
        </is>
      </c>
      <c r="CV649" t="inlineStr">
        <is>
          <t/>
        </is>
      </c>
      <c r="CW649" t="inlineStr">
        <is>
          <t/>
        </is>
      </c>
    </row>
    <row r="650">
      <c r="A650" s="1" t="str">
        <f>HYPERLINK("https://iate.europa.eu/entry/result/3599773/all", "3599773")</f>
        <v>3599773</v>
      </c>
      <c r="B650" t="inlineStr">
        <is>
          <t>EUROPEAN UNION</t>
        </is>
      </c>
      <c r="C650" t="inlineStr">
        <is>
          <t>EUROPEAN UNION|European Union law|EU law|drafting of EU law;EUROPEAN UNION|EU institutions and European civil service|EU office or agency|Publications Office of the European Union</t>
        </is>
      </c>
      <c r="D650" t="inlineStr">
        <is>
          <t>yes</t>
        </is>
      </c>
      <c r="E650" t="inlineStr">
        <is>
          <t>proposed</t>
        </is>
      </c>
      <c r="F650" t="inlineStr">
        <is>
          <t/>
        </is>
      </c>
      <c r="G650" t="inlineStr">
        <is>
          <t/>
        </is>
      </c>
      <c r="H650" t="inlineStr">
        <is>
          <t/>
        </is>
      </c>
      <c r="I650" t="inlineStr">
        <is>
          <t/>
        </is>
      </c>
      <c r="J650" t="inlineStr">
        <is>
          <t/>
        </is>
      </c>
      <c r="K650" t="inlineStr">
        <is>
          <t/>
        </is>
      </c>
      <c r="L650" t="inlineStr">
        <is>
          <t/>
        </is>
      </c>
      <c r="M650" t="inlineStr">
        <is>
          <t/>
        </is>
      </c>
      <c r="N650" t="inlineStr">
        <is>
          <t/>
        </is>
      </c>
      <c r="O650" t="inlineStr">
        <is>
          <t/>
        </is>
      </c>
      <c r="P650" t="inlineStr">
        <is>
          <t/>
        </is>
      </c>
      <c r="Q650" t="inlineStr">
        <is>
          <t/>
        </is>
      </c>
      <c r="R650" t="inlineStr">
        <is>
          <t/>
        </is>
      </c>
      <c r="S650" t="inlineStr">
        <is>
          <t/>
        </is>
      </c>
      <c r="T650" t="inlineStr">
        <is>
          <t/>
        </is>
      </c>
      <c r="U650" t="inlineStr">
        <is>
          <t/>
        </is>
      </c>
      <c r="V650" t="inlineStr">
        <is>
          <t/>
        </is>
      </c>
      <c r="W650" t="inlineStr">
        <is>
          <t/>
        </is>
      </c>
      <c r="X650" t="inlineStr">
        <is>
          <t/>
        </is>
      </c>
      <c r="Y650" t="inlineStr">
        <is>
          <t/>
        </is>
      </c>
      <c r="Z650" s="2" t="inlineStr">
        <is>
          <t>Akoma Ntoso for European Union|
AKN4EU</t>
        </is>
      </c>
      <c r="AA650" s="2" t="inlineStr">
        <is>
          <t>3|
3</t>
        </is>
      </c>
      <c r="AB650" s="2" t="inlineStr">
        <is>
          <t xml:space="preserve">|
</t>
        </is>
      </c>
      <c r="AC650" t="inlineStr">
        <is>
          <t>future machine-readable structured format for the exchange of legal documents in the EU decision-making process</t>
        </is>
      </c>
      <c r="AD650" t="inlineStr">
        <is>
          <t/>
        </is>
      </c>
      <c r="AE650" t="inlineStr">
        <is>
          <t/>
        </is>
      </c>
      <c r="AF650" t="inlineStr">
        <is>
          <t/>
        </is>
      </c>
      <c r="AG650" t="inlineStr">
        <is>
          <t/>
        </is>
      </c>
      <c r="AH650" t="inlineStr">
        <is>
          <t/>
        </is>
      </c>
      <c r="AI650" t="inlineStr">
        <is>
          <t/>
        </is>
      </c>
      <c r="AJ650" t="inlineStr">
        <is>
          <t/>
        </is>
      </c>
      <c r="AK650" t="inlineStr">
        <is>
          <t/>
        </is>
      </c>
      <c r="AL650" t="inlineStr">
        <is>
          <t/>
        </is>
      </c>
      <c r="AM650" t="inlineStr">
        <is>
          <t/>
        </is>
      </c>
      <c r="AN650" t="inlineStr">
        <is>
          <t/>
        </is>
      </c>
      <c r="AO650" t="inlineStr">
        <is>
          <t/>
        </is>
      </c>
      <c r="AP650" t="inlineStr">
        <is>
          <t/>
        </is>
      </c>
      <c r="AQ650" t="inlineStr">
        <is>
          <t/>
        </is>
      </c>
      <c r="AR650" t="inlineStr">
        <is>
          <t/>
        </is>
      </c>
      <c r="AS650" t="inlineStr">
        <is>
          <t/>
        </is>
      </c>
      <c r="AT650" t="inlineStr">
        <is>
          <t/>
        </is>
      </c>
      <c r="AU650" t="inlineStr">
        <is>
          <t/>
        </is>
      </c>
      <c r="AV650" t="inlineStr">
        <is>
          <t/>
        </is>
      </c>
      <c r="AW650" t="inlineStr">
        <is>
          <t/>
        </is>
      </c>
      <c r="AX650" t="inlineStr">
        <is>
          <t/>
        </is>
      </c>
      <c r="AY650" t="inlineStr">
        <is>
          <t/>
        </is>
      </c>
      <c r="AZ650" t="inlineStr">
        <is>
          <t/>
        </is>
      </c>
      <c r="BA650" t="inlineStr">
        <is>
          <t/>
        </is>
      </c>
      <c r="BB650" t="inlineStr">
        <is>
          <t/>
        </is>
      </c>
      <c r="BC650" t="inlineStr">
        <is>
          <t/>
        </is>
      </c>
      <c r="BD650" t="inlineStr">
        <is>
          <t/>
        </is>
      </c>
      <c r="BE650" t="inlineStr">
        <is>
          <t/>
        </is>
      </c>
      <c r="BF650" t="inlineStr">
        <is>
          <t/>
        </is>
      </c>
      <c r="BG650" t="inlineStr">
        <is>
          <t/>
        </is>
      </c>
      <c r="BH650" t="inlineStr">
        <is>
          <t/>
        </is>
      </c>
      <c r="BI650" t="inlineStr">
        <is>
          <t/>
        </is>
      </c>
      <c r="BJ650" t="inlineStr">
        <is>
          <t/>
        </is>
      </c>
      <c r="BK650" t="inlineStr">
        <is>
          <t/>
        </is>
      </c>
      <c r="BL650" t="inlineStr">
        <is>
          <t/>
        </is>
      </c>
      <c r="BM650" t="inlineStr">
        <is>
          <t/>
        </is>
      </c>
      <c r="BN650" t="inlineStr">
        <is>
          <t/>
        </is>
      </c>
      <c r="BO650" t="inlineStr">
        <is>
          <t/>
        </is>
      </c>
      <c r="BP650" t="inlineStr">
        <is>
          <t/>
        </is>
      </c>
      <c r="BQ650" t="inlineStr">
        <is>
          <t/>
        </is>
      </c>
      <c r="BR650" t="inlineStr">
        <is>
          <t/>
        </is>
      </c>
      <c r="BS650" t="inlineStr">
        <is>
          <t/>
        </is>
      </c>
      <c r="BT650" t="inlineStr">
        <is>
          <t/>
        </is>
      </c>
      <c r="BU650" t="inlineStr">
        <is>
          <t/>
        </is>
      </c>
      <c r="BV650" t="inlineStr">
        <is>
          <t/>
        </is>
      </c>
      <c r="BW650" t="inlineStr">
        <is>
          <t/>
        </is>
      </c>
      <c r="BX650" t="inlineStr">
        <is>
          <t/>
        </is>
      </c>
      <c r="BY650" t="inlineStr">
        <is>
          <t/>
        </is>
      </c>
      <c r="BZ650" t="inlineStr">
        <is>
          <t/>
        </is>
      </c>
      <c r="CA650" t="inlineStr">
        <is>
          <t/>
        </is>
      </c>
      <c r="CB650" t="inlineStr">
        <is>
          <t/>
        </is>
      </c>
      <c r="CC650" t="inlineStr">
        <is>
          <t/>
        </is>
      </c>
      <c r="CD650" t="inlineStr">
        <is>
          <t/>
        </is>
      </c>
      <c r="CE650" t="inlineStr">
        <is>
          <t/>
        </is>
      </c>
      <c r="CF650" t="inlineStr">
        <is>
          <t/>
        </is>
      </c>
      <c r="CG650" t="inlineStr">
        <is>
          <t/>
        </is>
      </c>
      <c r="CH650" t="inlineStr">
        <is>
          <t/>
        </is>
      </c>
      <c r="CI650" t="inlineStr">
        <is>
          <t/>
        </is>
      </c>
      <c r="CJ650" t="inlineStr">
        <is>
          <t/>
        </is>
      </c>
      <c r="CK650" t="inlineStr">
        <is>
          <t/>
        </is>
      </c>
      <c r="CL650" t="inlineStr">
        <is>
          <t/>
        </is>
      </c>
      <c r="CM650" t="inlineStr">
        <is>
          <t/>
        </is>
      </c>
      <c r="CN650" t="inlineStr">
        <is>
          <t/>
        </is>
      </c>
      <c r="CO650" t="inlineStr">
        <is>
          <t/>
        </is>
      </c>
      <c r="CP650" t="inlineStr">
        <is>
          <t/>
        </is>
      </c>
      <c r="CQ650" t="inlineStr">
        <is>
          <t/>
        </is>
      </c>
      <c r="CR650" t="inlineStr">
        <is>
          <t/>
        </is>
      </c>
      <c r="CS650" t="inlineStr">
        <is>
          <t/>
        </is>
      </c>
      <c r="CT650" t="inlineStr">
        <is>
          <t/>
        </is>
      </c>
      <c r="CU650" t="inlineStr">
        <is>
          <t/>
        </is>
      </c>
      <c r="CV650" t="inlineStr">
        <is>
          <t/>
        </is>
      </c>
      <c r="CW650" t="inlineStr">
        <is>
          <t/>
        </is>
      </c>
    </row>
    <row r="651">
      <c r="A651" s="1" t="str">
        <f>HYPERLINK("https://iate.europa.eu/entry/result/1436958/all", "1436958")</f>
        <v>1436958</v>
      </c>
      <c r="B651" t="inlineStr">
        <is>
          <t>EDUCATION AND COMMUNICATIONS</t>
        </is>
      </c>
      <c r="C651" t="inlineStr">
        <is>
          <t>EDUCATION AND COMMUNICATIONS|information technology and data processing</t>
        </is>
      </c>
      <c r="D651" t="inlineStr">
        <is>
          <t>no</t>
        </is>
      </c>
      <c r="E651" t="inlineStr">
        <is>
          <t/>
        </is>
      </c>
      <c r="F651" t="inlineStr">
        <is>
          <t/>
        </is>
      </c>
      <c r="G651" t="inlineStr">
        <is>
          <t/>
        </is>
      </c>
      <c r="H651" t="inlineStr">
        <is>
          <t/>
        </is>
      </c>
      <c r="I651" t="inlineStr">
        <is>
          <t/>
        </is>
      </c>
      <c r="J651" t="inlineStr">
        <is>
          <t/>
        </is>
      </c>
      <c r="K651" t="inlineStr">
        <is>
          <t/>
        </is>
      </c>
      <c r="L651" t="inlineStr">
        <is>
          <t/>
        </is>
      </c>
      <c r="M651" t="inlineStr">
        <is>
          <t/>
        </is>
      </c>
      <c r="N651" s="2" t="inlineStr">
        <is>
          <t>datastyring|
dataforvaltning</t>
        </is>
      </c>
      <c r="O651" s="2" t="inlineStr">
        <is>
          <t>3|
3</t>
        </is>
      </c>
      <c r="P651" s="2" t="inlineStr">
        <is>
          <t xml:space="preserve">|
</t>
        </is>
      </c>
      <c r="Q651" t="inlineStr">
        <is>
          <t>opbevaring og formidling af data, herunder af det datagrundlag, der ligger nede under publikationer, fx forsøgsprotokoller, observationsdata, statistikmateriale og computerprogrammer eller data til administrative formål</t>
        </is>
      </c>
      <c r="R651" s="2" t="inlineStr">
        <is>
          <t>Datenverwaltung</t>
        </is>
      </c>
      <c r="S651" s="2" t="inlineStr">
        <is>
          <t>3</t>
        </is>
      </c>
      <c r="T651" s="2" t="inlineStr">
        <is>
          <t/>
        </is>
      </c>
      <c r="U651" t="inlineStr">
        <is>
          <t>gezielte Handhabung von Daten, von der Erfassung zur Verarbeitung, Speicherung und Ausgabe</t>
        </is>
      </c>
      <c r="V651" s="2" t="inlineStr">
        <is>
          <t>Διαχείρηση δεδομένων</t>
        </is>
      </c>
      <c r="W651" s="2" t="inlineStr">
        <is>
          <t>3</t>
        </is>
      </c>
      <c r="X651" s="2" t="inlineStr">
        <is>
          <t/>
        </is>
      </c>
      <c r="Y651" t="inlineStr">
        <is>
          <t>1.Η λειτουργία ελέγχου της απόκτησης,ανάλυσης,απομνημόνευσης,ανάκτησης και διάνομής δεδομένων.2.Σε ένα λειτουργικό σύστημα τα προγράμματα υπολογιστή που επιτρέπουν πρόσβαση στα δεδομένα,εκτελούν και ελέγχουν την απομνημόνευση δεδομένων και ελέγχουν τις συσκευές εισόδου-εξόδου.</t>
        </is>
      </c>
      <c r="Z651" s="2" t="inlineStr">
        <is>
          <t>DM|
data management</t>
        </is>
      </c>
      <c r="AA651" s="2" t="inlineStr">
        <is>
          <t>3|
3</t>
        </is>
      </c>
      <c r="AB651" s="2" t="inlineStr">
        <is>
          <t xml:space="preserve">|
</t>
        </is>
      </c>
      <c r="AC651" t="inlineStr">
        <is>
          <t>the function of controlling the acquisition, analysis, storage, retrieval, and distribution of data; 2.in an operating system, the computer programs that provide access to data, perform or monitors storage of data, and control input-output devices</t>
        </is>
      </c>
      <c r="AD651" s="2" t="inlineStr">
        <is>
          <t>manejo de datos|
gestión de los datos</t>
        </is>
      </c>
      <c r="AE651" s="2" t="inlineStr">
        <is>
          <t>3|
3</t>
        </is>
      </c>
      <c r="AF651" s="2" t="inlineStr">
        <is>
          <t xml:space="preserve">|
</t>
        </is>
      </c>
      <c r="AG651" t="inlineStr">
        <is>
          <t>término general para designar aquellas funciones programadas de control que proporcionan acceso a grupos de datos, refuerzo de las convenciones de almacenamiento de datos, y regulación del uso de los dispositivos de entrada-salida</t>
        </is>
      </c>
      <c r="AH651" t="inlineStr">
        <is>
          <t/>
        </is>
      </c>
      <c r="AI651" t="inlineStr">
        <is>
          <t/>
        </is>
      </c>
      <c r="AJ651" t="inlineStr">
        <is>
          <t/>
        </is>
      </c>
      <c r="AK651" t="inlineStr">
        <is>
          <t/>
        </is>
      </c>
      <c r="AL651" s="2" t="inlineStr">
        <is>
          <t>tiedonhallinta</t>
        </is>
      </c>
      <c r="AM651" s="2" t="inlineStr">
        <is>
          <t>3</t>
        </is>
      </c>
      <c r="AN651" s="2" t="inlineStr">
        <is>
          <t/>
        </is>
      </c>
      <c r="AO651" t="inlineStr">
        <is>
          <t/>
        </is>
      </c>
      <c r="AP651" s="2" t="inlineStr">
        <is>
          <t>gestion des données</t>
        </is>
      </c>
      <c r="AQ651" s="2" t="inlineStr">
        <is>
          <t>3</t>
        </is>
      </c>
      <c r="AR651" s="2" t="inlineStr">
        <is>
          <t/>
        </is>
      </c>
      <c r="AS651" t="inlineStr">
        <is>
          <t>terme général désignant les fonctions du programme de contrôle qui permettent l'accès aux ensembles de données, l'organisation de ces ensembles et l'utilisation optimisée des unités d'entrée/ sortie</t>
        </is>
      </c>
      <c r="AT651" t="inlineStr">
        <is>
          <t/>
        </is>
      </c>
      <c r="AU651" t="inlineStr">
        <is>
          <t/>
        </is>
      </c>
      <c r="AV651" t="inlineStr">
        <is>
          <t/>
        </is>
      </c>
      <c r="AW651" t="inlineStr">
        <is>
          <t/>
        </is>
      </c>
      <c r="AX651" t="inlineStr">
        <is>
          <t/>
        </is>
      </c>
      <c r="AY651" t="inlineStr">
        <is>
          <t/>
        </is>
      </c>
      <c r="AZ651" t="inlineStr">
        <is>
          <t/>
        </is>
      </c>
      <c r="BA651" t="inlineStr">
        <is>
          <t/>
        </is>
      </c>
      <c r="BB651" s="2" t="inlineStr">
        <is>
          <t>adatgazdálkodás</t>
        </is>
      </c>
      <c r="BC651" s="2" t="inlineStr">
        <is>
          <t>4</t>
        </is>
      </c>
      <c r="BD651" s="2" t="inlineStr">
        <is>
          <t/>
        </is>
      </c>
      <c r="BE651" t="inlineStr">
        <is>
          <t/>
        </is>
      </c>
      <c r="BF651" s="2" t="inlineStr">
        <is>
          <t>gestione dei dati|
gestione dati</t>
        </is>
      </c>
      <c r="BG651" s="2" t="inlineStr">
        <is>
          <t>3|
3</t>
        </is>
      </c>
      <c r="BH651" s="2" t="inlineStr">
        <is>
          <t xml:space="preserve">|
</t>
        </is>
      </c>
      <c r="BI651" t="inlineStr">
        <is>
          <t/>
        </is>
      </c>
      <c r="BJ651" s="2" t="inlineStr">
        <is>
          <t>duomenų tvarkymas</t>
        </is>
      </c>
      <c r="BK651" s="2" t="inlineStr">
        <is>
          <t>4</t>
        </is>
      </c>
      <c r="BL651" s="2" t="inlineStr">
        <is>
          <t/>
        </is>
      </c>
      <c r="BM651" t="inlineStr">
        <is>
          <t>bet kokia automatizuotomis arba neautomatizuotomis priemonėmis su asmens duomenimis ar jų rinkiniu atliekama operacija ar operacijų seka, pavyzdžiui, rinkimas, įrašymas, rūšiavimas, sisteminimas, saugojimas, adaptavimas ar keitimas, išgava, paieška, naudojimas, atskleidimas persiunčiant, platinant ar kitu būdu sudarant galimybę jais naudotis, taip pat sugretinimas ar sujungimas su kitais duomenimis, ištrynimas ar sunaikinimas</t>
        </is>
      </c>
      <c r="BN651" t="inlineStr">
        <is>
          <t/>
        </is>
      </c>
      <c r="BO651" t="inlineStr">
        <is>
          <t/>
        </is>
      </c>
      <c r="BP651" t="inlineStr">
        <is>
          <t/>
        </is>
      </c>
      <c r="BQ651" t="inlineStr">
        <is>
          <t/>
        </is>
      </c>
      <c r="BR651" t="inlineStr">
        <is>
          <t/>
        </is>
      </c>
      <c r="BS651" t="inlineStr">
        <is>
          <t/>
        </is>
      </c>
      <c r="BT651" t="inlineStr">
        <is>
          <t/>
        </is>
      </c>
      <c r="BU651" t="inlineStr">
        <is>
          <t/>
        </is>
      </c>
      <c r="BV651" t="inlineStr">
        <is>
          <t/>
        </is>
      </c>
      <c r="BW651" t="inlineStr">
        <is>
          <t/>
        </is>
      </c>
      <c r="BX651" t="inlineStr">
        <is>
          <t/>
        </is>
      </c>
      <c r="BY651" t="inlineStr">
        <is>
          <t/>
        </is>
      </c>
      <c r="BZ651" t="inlineStr">
        <is>
          <t/>
        </is>
      </c>
      <c r="CA651" t="inlineStr">
        <is>
          <t/>
        </is>
      </c>
      <c r="CB651" t="inlineStr">
        <is>
          <t/>
        </is>
      </c>
      <c r="CC651" t="inlineStr">
        <is>
          <t/>
        </is>
      </c>
      <c r="CD651" s="2" t="inlineStr">
        <is>
          <t>gestão de dados</t>
        </is>
      </c>
      <c r="CE651" s="2" t="inlineStr">
        <is>
          <t>3</t>
        </is>
      </c>
      <c r="CF651" s="2" t="inlineStr">
        <is>
          <t/>
        </is>
      </c>
      <c r="CG651" t="inlineStr">
        <is>
          <t>Termo genérico que designa as funções do programa de controlo que permitem o acesso aos conjuntos de dados, a organização destes conjuntos e a utilização optimizada das unidades de entrada/saída</t>
        </is>
      </c>
      <c r="CH651" t="inlineStr">
        <is>
          <t/>
        </is>
      </c>
      <c r="CI651" t="inlineStr">
        <is>
          <t/>
        </is>
      </c>
      <c r="CJ651" t="inlineStr">
        <is>
          <t/>
        </is>
      </c>
      <c r="CK651" t="inlineStr">
        <is>
          <t/>
        </is>
      </c>
      <c r="CL651" s="2" t="inlineStr">
        <is>
          <t>správa údajov</t>
        </is>
      </c>
      <c r="CM651" s="2" t="inlineStr">
        <is>
          <t>3</t>
        </is>
      </c>
      <c r="CN651" s="2" t="inlineStr">
        <is>
          <t/>
        </is>
      </c>
      <c r="CO651" t="inlineStr">
        <is>
          <t>kontrolovanie nadobúdania, analýza, uchovávanie, vyhľadávanie a šírenie údajov</t>
        </is>
      </c>
      <c r="CP651" t="inlineStr">
        <is>
          <t/>
        </is>
      </c>
      <c r="CQ651" t="inlineStr">
        <is>
          <t/>
        </is>
      </c>
      <c r="CR651" t="inlineStr">
        <is>
          <t/>
        </is>
      </c>
      <c r="CS651" t="inlineStr">
        <is>
          <t/>
        </is>
      </c>
      <c r="CT651" s="2" t="inlineStr">
        <is>
          <t>datahantering</t>
        </is>
      </c>
      <c r="CU651" s="2" t="inlineStr">
        <is>
          <t>3</t>
        </is>
      </c>
      <c r="CV651" s="2" t="inlineStr">
        <is>
          <t/>
        </is>
      </c>
      <c r="CW651" t="inlineStr">
        <is>
          <t>huvudfunktion i ett databehandlingssystem</t>
        </is>
      </c>
    </row>
    <row r="652">
      <c r="A652" s="1" t="str">
        <f>HYPERLINK("https://iate.europa.eu/entry/result/3576676/all", "3576676")</f>
        <v>3576676</v>
      </c>
      <c r="B652" t="inlineStr">
        <is>
          <t>EDUCATION AND COMMUNICATIONS;INTERNATIONAL RELATIONS;EUROPEAN UNION</t>
        </is>
      </c>
      <c r="C652" t="inlineStr">
        <is>
          <t>EDUCATION AND COMMUNICATIONS|information technology and data processing|computer system|information security;INTERNATIONAL RELATIONS|international balance|foreign policy;EUROPEAN UNION|European construction|European Union|common foreign and security policy</t>
        </is>
      </c>
      <c r="D652" t="inlineStr">
        <is>
          <t>yes</t>
        </is>
      </c>
      <c r="E652" t="inlineStr">
        <is>
          <t/>
        </is>
      </c>
      <c r="F652" t="inlineStr">
        <is>
          <t/>
        </is>
      </c>
      <c r="G652" t="inlineStr">
        <is>
          <t/>
        </is>
      </c>
      <c r="H652" t="inlineStr">
        <is>
          <t/>
        </is>
      </c>
      <c r="I652" t="inlineStr">
        <is>
          <t/>
        </is>
      </c>
      <c r="J652" t="inlineStr">
        <is>
          <t/>
        </is>
      </c>
      <c r="K652" t="inlineStr">
        <is>
          <t/>
        </is>
      </c>
      <c r="L652" t="inlineStr">
        <is>
          <t/>
        </is>
      </c>
      <c r="M652" t="inlineStr">
        <is>
          <t/>
        </is>
      </c>
      <c r="N652" s="2" t="inlineStr">
        <is>
          <t>resiliens</t>
        </is>
      </c>
      <c r="O652" s="2" t="inlineStr">
        <is>
          <t>3</t>
        </is>
      </c>
      <c r="P652" s="2" t="inlineStr">
        <is>
          <t/>
        </is>
      </c>
      <c r="Q652" t="inlineStr">
        <is>
          <t/>
        </is>
      </c>
      <c r="R652" s="2" t="inlineStr">
        <is>
          <t>Resilienz</t>
        </is>
      </c>
      <c r="S652" s="2" t="inlineStr">
        <is>
          <t>3</t>
        </is>
      </c>
      <c r="T652" s="2" t="inlineStr">
        <is>
          <t/>
        </is>
      </c>
      <c r="U652" t="inlineStr">
        <is>
          <t>Fähigkeit von Staaten und Gesellschaften Reformen durchzuführen und so internen und externen Krisen zu widerstehen und sich von ihnen zu erholen zu können</t>
        </is>
      </c>
      <c r="V652" t="inlineStr">
        <is>
          <t/>
        </is>
      </c>
      <c r="W652" t="inlineStr">
        <is>
          <t/>
        </is>
      </c>
      <c r="X652" t="inlineStr">
        <is>
          <t/>
        </is>
      </c>
      <c r="Y652" t="inlineStr">
        <is>
          <t/>
        </is>
      </c>
      <c r="Z652" s="2" t="inlineStr">
        <is>
          <t>resilience</t>
        </is>
      </c>
      <c r="AA652" s="2" t="inlineStr">
        <is>
          <t>3</t>
        </is>
      </c>
      <c r="AB652" s="2" t="inlineStr">
        <is>
          <t/>
        </is>
      </c>
      <c r="AC652" t="inlineStr">
        <is>
          <t>ability to remain functional and capable in the face of an external threat or danger, or to resume functioning rapidly following any disruption</t>
        </is>
      </c>
      <c r="AD652" t="inlineStr">
        <is>
          <t/>
        </is>
      </c>
      <c r="AE652" t="inlineStr">
        <is>
          <t/>
        </is>
      </c>
      <c r="AF652" t="inlineStr">
        <is>
          <t/>
        </is>
      </c>
      <c r="AG652" t="inlineStr">
        <is>
          <t/>
        </is>
      </c>
      <c r="AH652" s="2" t="inlineStr">
        <is>
          <t>kerksus</t>
        </is>
      </c>
      <c r="AI652" s="2" t="inlineStr">
        <is>
          <t>3</t>
        </is>
      </c>
      <c r="AJ652" s="2" t="inlineStr">
        <is>
          <t/>
        </is>
      </c>
      <c r="AK652" t="inlineStr">
        <is>
          <t>ühiskonna võime kiiresti taastuda negatiivsete ilmingute mõjudest, taastada oma tugevus, toonus ja edukus</t>
        </is>
      </c>
      <c r="AL652" t="inlineStr">
        <is>
          <t/>
        </is>
      </c>
      <c r="AM652" t="inlineStr">
        <is>
          <t/>
        </is>
      </c>
      <c r="AN652" t="inlineStr">
        <is>
          <t/>
        </is>
      </c>
      <c r="AO652" t="inlineStr">
        <is>
          <t/>
        </is>
      </c>
      <c r="AP652" s="2" t="inlineStr">
        <is>
          <t>résilience</t>
        </is>
      </c>
      <c r="AQ652" s="2" t="inlineStr">
        <is>
          <t>3</t>
        </is>
      </c>
      <c r="AR652" s="2" t="inlineStr">
        <is>
          <t/>
        </is>
      </c>
      <c r="AS652" t="inlineStr">
        <is>
          <t>aptitude d'une société à résister à des chocs majeurs venant de l'extérieur, à les prévenir et à s’en remettre aisément et rapidement</t>
        </is>
      </c>
      <c r="AT652" s="2" t="inlineStr">
        <is>
          <t>athléimneacht</t>
        </is>
      </c>
      <c r="AU652" s="2" t="inlineStr">
        <is>
          <t>2</t>
        </is>
      </c>
      <c r="AV652" s="2" t="inlineStr">
        <is>
          <t/>
        </is>
      </c>
      <c r="AW652" t="inlineStr">
        <is>
          <t/>
        </is>
      </c>
      <c r="AX652" t="inlineStr">
        <is>
          <t/>
        </is>
      </c>
      <c r="AY652" t="inlineStr">
        <is>
          <t/>
        </is>
      </c>
      <c r="AZ652" t="inlineStr">
        <is>
          <t/>
        </is>
      </c>
      <c r="BA652" t="inlineStr">
        <is>
          <t/>
        </is>
      </c>
      <c r="BB652" t="inlineStr">
        <is>
          <t/>
        </is>
      </c>
      <c r="BC652" t="inlineStr">
        <is>
          <t/>
        </is>
      </c>
      <c r="BD652" t="inlineStr">
        <is>
          <t/>
        </is>
      </c>
      <c r="BE652" t="inlineStr">
        <is>
          <t/>
        </is>
      </c>
      <c r="BF652" t="inlineStr">
        <is>
          <t/>
        </is>
      </c>
      <c r="BG652" t="inlineStr">
        <is>
          <t/>
        </is>
      </c>
      <c r="BH652" t="inlineStr">
        <is>
          <t/>
        </is>
      </c>
      <c r="BI652" t="inlineStr">
        <is>
          <t/>
        </is>
      </c>
      <c r="BJ652" t="inlineStr">
        <is>
          <t/>
        </is>
      </c>
      <c r="BK652" t="inlineStr">
        <is>
          <t/>
        </is>
      </c>
      <c r="BL652" t="inlineStr">
        <is>
          <t/>
        </is>
      </c>
      <c r="BM652" t="inlineStr">
        <is>
          <t/>
        </is>
      </c>
      <c r="BN652" s="2" t="inlineStr">
        <is>
          <t>noturība|
izturētspēja</t>
        </is>
      </c>
      <c r="BO652" s="2" t="inlineStr">
        <is>
          <t>2|
2</t>
        </is>
      </c>
      <c r="BP652" s="2" t="inlineStr">
        <is>
          <t xml:space="preserve">|
</t>
        </is>
      </c>
      <c r="BQ652" t="inlineStr">
        <is>
          <t>spēja pretoties jebkādiem ārējiem draudiem vai krīzes situācijām un ātri no tiem atgūties</t>
        </is>
      </c>
      <c r="BR652" s="2" t="inlineStr">
        <is>
          <t>reżiljenza</t>
        </is>
      </c>
      <c r="BS652" s="2" t="inlineStr">
        <is>
          <t>3</t>
        </is>
      </c>
      <c r="BT652" s="2" t="inlineStr">
        <is>
          <t/>
        </is>
      </c>
      <c r="BU652" t="inlineStr">
        <is>
          <t>kapaċità tal-istati u tas-soċjetajiet li jirriformaw, u b'hekk jirreżistu għal kriżijiet interni u esterni u jirkupraw minnhom</t>
        </is>
      </c>
      <c r="BV652" t="inlineStr">
        <is>
          <t/>
        </is>
      </c>
      <c r="BW652" t="inlineStr">
        <is>
          <t/>
        </is>
      </c>
      <c r="BX652" t="inlineStr">
        <is>
          <t/>
        </is>
      </c>
      <c r="BY652" t="inlineStr">
        <is>
          <t/>
        </is>
      </c>
      <c r="BZ652" s="2" t="inlineStr">
        <is>
          <t>żywotność|
odporność</t>
        </is>
      </c>
      <c r="CA652" s="2" t="inlineStr">
        <is>
          <t>2|
2</t>
        </is>
      </c>
      <c r="CB652" s="2" t="inlineStr">
        <is>
          <t xml:space="preserve">|
</t>
        </is>
      </c>
      <c r="CC652" t="inlineStr">
        <is>
          <t>zdolność państw i społeczeństw do reformowania się, a tym samym przeciwstawiania się wewnętrznym i zewnętrznym kryzysom oraz odbudowa po nich</t>
        </is>
      </c>
      <c r="CD652" t="inlineStr">
        <is>
          <t/>
        </is>
      </c>
      <c r="CE652" t="inlineStr">
        <is>
          <t/>
        </is>
      </c>
      <c r="CF652" t="inlineStr">
        <is>
          <t/>
        </is>
      </c>
      <c r="CG652" t="inlineStr">
        <is>
          <t/>
        </is>
      </c>
      <c r="CH652" t="inlineStr">
        <is>
          <t/>
        </is>
      </c>
      <c r="CI652" t="inlineStr">
        <is>
          <t/>
        </is>
      </c>
      <c r="CJ652" t="inlineStr">
        <is>
          <t/>
        </is>
      </c>
      <c r="CK652" t="inlineStr">
        <is>
          <t/>
        </is>
      </c>
      <c r="CL652" t="inlineStr">
        <is>
          <t/>
        </is>
      </c>
      <c r="CM652" t="inlineStr">
        <is>
          <t/>
        </is>
      </c>
      <c r="CN652" t="inlineStr">
        <is>
          <t/>
        </is>
      </c>
      <c r="CO652" t="inlineStr">
        <is>
          <t/>
        </is>
      </c>
      <c r="CP652" t="inlineStr">
        <is>
          <t/>
        </is>
      </c>
      <c r="CQ652" t="inlineStr">
        <is>
          <t/>
        </is>
      </c>
      <c r="CR652" t="inlineStr">
        <is>
          <t/>
        </is>
      </c>
      <c r="CS652" t="inlineStr">
        <is>
          <t/>
        </is>
      </c>
      <c r="CT652" s="2" t="inlineStr">
        <is>
          <t>resiliens</t>
        </is>
      </c>
      <c r="CU652" s="2" t="inlineStr">
        <is>
          <t>3</t>
        </is>
      </c>
      <c r="CV652" s="2" t="inlineStr">
        <is>
          <t/>
        </is>
      </c>
      <c r="CW652" t="inlineStr">
        <is>
          <t/>
        </is>
      </c>
    </row>
    <row r="653">
      <c r="A653" s="1" t="str">
        <f>HYPERLINK("https://iate.europa.eu/entry/result/3623342/all", "3623342")</f>
        <v>3623342</v>
      </c>
      <c r="B653" t="inlineStr">
        <is>
          <t>EDUCATION AND COMMUNICATIONS</t>
        </is>
      </c>
      <c r="C653" t="inlineStr">
        <is>
          <t>EDUCATION AND COMMUNICATIONS|information and information processing|information processing|artificial intelligence</t>
        </is>
      </c>
      <c r="D653" t="inlineStr">
        <is>
          <t>yes</t>
        </is>
      </c>
      <c r="E653" t="inlineStr">
        <is>
          <t/>
        </is>
      </c>
      <c r="F653" t="inlineStr">
        <is>
          <t/>
        </is>
      </c>
      <c r="G653" t="inlineStr">
        <is>
          <t/>
        </is>
      </c>
      <c r="H653" t="inlineStr">
        <is>
          <t/>
        </is>
      </c>
      <c r="I653" t="inlineStr">
        <is>
          <t/>
        </is>
      </c>
      <c r="J653" t="inlineStr">
        <is>
          <t/>
        </is>
      </c>
      <c r="K653" t="inlineStr">
        <is>
          <t/>
        </is>
      </c>
      <c r="L653" t="inlineStr">
        <is>
          <t/>
        </is>
      </c>
      <c r="M653" t="inlineStr">
        <is>
          <t/>
        </is>
      </c>
      <c r="N653" t="inlineStr">
        <is>
          <t/>
        </is>
      </c>
      <c r="O653" t="inlineStr">
        <is>
          <t/>
        </is>
      </c>
      <c r="P653" t="inlineStr">
        <is>
          <t/>
        </is>
      </c>
      <c r="Q653" t="inlineStr">
        <is>
          <t/>
        </is>
      </c>
      <c r="R653" t="inlineStr">
        <is>
          <t/>
        </is>
      </c>
      <c r="S653" t="inlineStr">
        <is>
          <t/>
        </is>
      </c>
      <c r="T653" t="inlineStr">
        <is>
          <t/>
        </is>
      </c>
      <c r="U653" t="inlineStr">
        <is>
          <t/>
        </is>
      </c>
      <c r="V653" t="inlineStr">
        <is>
          <t/>
        </is>
      </c>
      <c r="W653" t="inlineStr">
        <is>
          <t/>
        </is>
      </c>
      <c r="X653" t="inlineStr">
        <is>
          <t/>
        </is>
      </c>
      <c r="Y653" t="inlineStr">
        <is>
          <t/>
        </is>
      </c>
      <c r="Z653" s="2" t="inlineStr">
        <is>
          <t>data enhancement tool</t>
        </is>
      </c>
      <c r="AA653" s="2" t="inlineStr">
        <is>
          <t>3</t>
        </is>
      </c>
      <c r="AB653" s="2" t="inlineStr">
        <is>
          <t/>
        </is>
      </c>
      <c r="AC653" t="inlineStr">
        <is>
          <t>tool enabling improvements
to data sets, such as visual clarification&lt;b&gt;&lt;sup&gt;1&lt;/sup&gt;,&lt;/b&gt; expansion&lt;b&gt;&lt;sup&gt;2&lt;/sup&gt;&lt;/b&gt; or
checking&lt;b&gt;&lt;sup&gt;3&lt;/sup&gt;&lt;/b&gt; of the data</t>
        </is>
      </c>
      <c r="AD653" t="inlineStr">
        <is>
          <t/>
        </is>
      </c>
      <c r="AE653" t="inlineStr">
        <is>
          <t/>
        </is>
      </c>
      <c r="AF653" t="inlineStr">
        <is>
          <t/>
        </is>
      </c>
      <c r="AG653" t="inlineStr">
        <is>
          <t/>
        </is>
      </c>
      <c r="AH653" t="inlineStr">
        <is>
          <t/>
        </is>
      </c>
      <c r="AI653" t="inlineStr">
        <is>
          <t/>
        </is>
      </c>
      <c r="AJ653" t="inlineStr">
        <is>
          <t/>
        </is>
      </c>
      <c r="AK653" t="inlineStr">
        <is>
          <t/>
        </is>
      </c>
      <c r="AL653" t="inlineStr">
        <is>
          <t/>
        </is>
      </c>
      <c r="AM653" t="inlineStr">
        <is>
          <t/>
        </is>
      </c>
      <c r="AN653" t="inlineStr">
        <is>
          <t/>
        </is>
      </c>
      <c r="AO653" t="inlineStr">
        <is>
          <t/>
        </is>
      </c>
      <c r="AP653" s="2" t="inlineStr">
        <is>
          <t>outil de valorisation des données</t>
        </is>
      </c>
      <c r="AQ653" s="2" t="inlineStr">
        <is>
          <t>3</t>
        </is>
      </c>
      <c r="AR653" s="2" t="inlineStr">
        <is>
          <t/>
        </is>
      </c>
      <c r="AS653" t="inlineStr">
        <is>
          <t>outil permettant de restituer des données sous des formes diverses et de les mettre en valeur</t>
        </is>
      </c>
      <c r="AT653" t="inlineStr">
        <is>
          <t/>
        </is>
      </c>
      <c r="AU653" t="inlineStr">
        <is>
          <t/>
        </is>
      </c>
      <c r="AV653" t="inlineStr">
        <is>
          <t/>
        </is>
      </c>
      <c r="AW653" t="inlineStr">
        <is>
          <t/>
        </is>
      </c>
      <c r="AX653" t="inlineStr">
        <is>
          <t/>
        </is>
      </c>
      <c r="AY653" t="inlineStr">
        <is>
          <t/>
        </is>
      </c>
      <c r="AZ653" t="inlineStr">
        <is>
          <t/>
        </is>
      </c>
      <c r="BA653" t="inlineStr">
        <is>
          <t/>
        </is>
      </c>
      <c r="BB653" t="inlineStr">
        <is>
          <t/>
        </is>
      </c>
      <c r="BC653" t="inlineStr">
        <is>
          <t/>
        </is>
      </c>
      <c r="BD653" t="inlineStr">
        <is>
          <t/>
        </is>
      </c>
      <c r="BE653" t="inlineStr">
        <is>
          <t/>
        </is>
      </c>
      <c r="BF653" t="inlineStr">
        <is>
          <t/>
        </is>
      </c>
      <c r="BG653" t="inlineStr">
        <is>
          <t/>
        </is>
      </c>
      <c r="BH653" t="inlineStr">
        <is>
          <t/>
        </is>
      </c>
      <c r="BI653" t="inlineStr">
        <is>
          <t/>
        </is>
      </c>
      <c r="BJ653" t="inlineStr">
        <is>
          <t/>
        </is>
      </c>
      <c r="BK653" t="inlineStr">
        <is>
          <t/>
        </is>
      </c>
      <c r="BL653" t="inlineStr">
        <is>
          <t/>
        </is>
      </c>
      <c r="BM653" t="inlineStr">
        <is>
          <t/>
        </is>
      </c>
      <c r="BN653" t="inlineStr">
        <is>
          <t/>
        </is>
      </c>
      <c r="BO653" t="inlineStr">
        <is>
          <t/>
        </is>
      </c>
      <c r="BP653" t="inlineStr">
        <is>
          <t/>
        </is>
      </c>
      <c r="BQ653" t="inlineStr">
        <is>
          <t/>
        </is>
      </c>
      <c r="BR653" t="inlineStr">
        <is>
          <t/>
        </is>
      </c>
      <c r="BS653" t="inlineStr">
        <is>
          <t/>
        </is>
      </c>
      <c r="BT653" t="inlineStr">
        <is>
          <t/>
        </is>
      </c>
      <c r="BU653" t="inlineStr">
        <is>
          <t/>
        </is>
      </c>
      <c r="BV653" t="inlineStr">
        <is>
          <t/>
        </is>
      </c>
      <c r="BW653" t="inlineStr">
        <is>
          <t/>
        </is>
      </c>
      <c r="BX653" t="inlineStr">
        <is>
          <t/>
        </is>
      </c>
      <c r="BY653" t="inlineStr">
        <is>
          <t/>
        </is>
      </c>
      <c r="BZ653" t="inlineStr">
        <is>
          <t/>
        </is>
      </c>
      <c r="CA653" t="inlineStr">
        <is>
          <t/>
        </is>
      </c>
      <c r="CB653" t="inlineStr">
        <is>
          <t/>
        </is>
      </c>
      <c r="CC653" t="inlineStr">
        <is>
          <t/>
        </is>
      </c>
      <c r="CD653" t="inlineStr">
        <is>
          <t/>
        </is>
      </c>
      <c r="CE653" t="inlineStr">
        <is>
          <t/>
        </is>
      </c>
      <c r="CF653" t="inlineStr">
        <is>
          <t/>
        </is>
      </c>
      <c r="CG653" t="inlineStr">
        <is>
          <t/>
        </is>
      </c>
      <c r="CH653" t="inlineStr">
        <is>
          <t/>
        </is>
      </c>
      <c r="CI653" t="inlineStr">
        <is>
          <t/>
        </is>
      </c>
      <c r="CJ653" t="inlineStr">
        <is>
          <t/>
        </is>
      </c>
      <c r="CK653" t="inlineStr">
        <is>
          <t/>
        </is>
      </c>
      <c r="CL653" t="inlineStr">
        <is>
          <t/>
        </is>
      </c>
      <c r="CM653" t="inlineStr">
        <is>
          <t/>
        </is>
      </c>
      <c r="CN653" t="inlineStr">
        <is>
          <t/>
        </is>
      </c>
      <c r="CO653" t="inlineStr">
        <is>
          <t/>
        </is>
      </c>
      <c r="CP653" t="inlineStr">
        <is>
          <t/>
        </is>
      </c>
      <c r="CQ653" t="inlineStr">
        <is>
          <t/>
        </is>
      </c>
      <c r="CR653" t="inlineStr">
        <is>
          <t/>
        </is>
      </c>
      <c r="CS653" t="inlineStr">
        <is>
          <t/>
        </is>
      </c>
      <c r="CT653" t="inlineStr">
        <is>
          <t/>
        </is>
      </c>
      <c r="CU653" t="inlineStr">
        <is>
          <t/>
        </is>
      </c>
      <c r="CV653" t="inlineStr">
        <is>
          <t/>
        </is>
      </c>
      <c r="CW653" t="inlineStr">
        <is>
          <t/>
        </is>
      </c>
    </row>
    <row r="654">
      <c r="A654" s="1" t="str">
        <f>HYPERLINK("https://iate.europa.eu/entry/result/3623191/all", "3623191")</f>
        <v>3623191</v>
      </c>
      <c r="B654" t="inlineStr">
        <is>
          <t>EDUCATION AND COMMUNICATIONS</t>
        </is>
      </c>
      <c r="C654" t="inlineStr">
        <is>
          <t>EDUCATION AND COMMUNICATIONS|information and information processing|information processing|artificial intelligence</t>
        </is>
      </c>
      <c r="D654" t="inlineStr">
        <is>
          <t>yes</t>
        </is>
      </c>
      <c r="E654" t="inlineStr">
        <is>
          <t/>
        </is>
      </c>
      <c r="F654" t="inlineStr">
        <is>
          <t/>
        </is>
      </c>
      <c r="G654" t="inlineStr">
        <is>
          <t/>
        </is>
      </c>
      <c r="H654" t="inlineStr">
        <is>
          <t/>
        </is>
      </c>
      <c r="I654" t="inlineStr">
        <is>
          <t/>
        </is>
      </c>
      <c r="J654" t="inlineStr">
        <is>
          <t/>
        </is>
      </c>
      <c r="K654" t="inlineStr">
        <is>
          <t/>
        </is>
      </c>
      <c r="L654" t="inlineStr">
        <is>
          <t/>
        </is>
      </c>
      <c r="M654" t="inlineStr">
        <is>
          <t/>
        </is>
      </c>
      <c r="N654" t="inlineStr">
        <is>
          <t/>
        </is>
      </c>
      <c r="O654" t="inlineStr">
        <is>
          <t/>
        </is>
      </c>
      <c r="P654" t="inlineStr">
        <is>
          <t/>
        </is>
      </c>
      <c r="Q654" t="inlineStr">
        <is>
          <t/>
        </is>
      </c>
      <c r="R654" t="inlineStr">
        <is>
          <t/>
        </is>
      </c>
      <c r="S654" t="inlineStr">
        <is>
          <t/>
        </is>
      </c>
      <c r="T654" t="inlineStr">
        <is>
          <t/>
        </is>
      </c>
      <c r="U654" t="inlineStr">
        <is>
          <t/>
        </is>
      </c>
      <c r="V654" t="inlineStr">
        <is>
          <t/>
        </is>
      </c>
      <c r="W654" t="inlineStr">
        <is>
          <t/>
        </is>
      </c>
      <c r="X654" t="inlineStr">
        <is>
          <t/>
        </is>
      </c>
      <c r="Y654" t="inlineStr">
        <is>
          <t/>
        </is>
      </c>
      <c r="Z654" s="2" t="inlineStr">
        <is>
          <t>video manipulation</t>
        </is>
      </c>
      <c r="AA654" s="2" t="inlineStr">
        <is>
          <t>3</t>
        </is>
      </c>
      <c r="AB654" s="2" t="inlineStr">
        <is>
          <t/>
        </is>
      </c>
      <c r="AC654" t="inlineStr">
        <is>
          <t>computer-generated manipulation of digital video using
video processing and video editing techniques</t>
        </is>
      </c>
      <c r="AD654" t="inlineStr">
        <is>
          <t/>
        </is>
      </c>
      <c r="AE654" t="inlineStr">
        <is>
          <t/>
        </is>
      </c>
      <c r="AF654" t="inlineStr">
        <is>
          <t/>
        </is>
      </c>
      <c r="AG654" t="inlineStr">
        <is>
          <t/>
        </is>
      </c>
      <c r="AH654" t="inlineStr">
        <is>
          <t/>
        </is>
      </c>
      <c r="AI654" t="inlineStr">
        <is>
          <t/>
        </is>
      </c>
      <c r="AJ654" t="inlineStr">
        <is>
          <t/>
        </is>
      </c>
      <c r="AK654" t="inlineStr">
        <is>
          <t/>
        </is>
      </c>
      <c r="AL654" t="inlineStr">
        <is>
          <t/>
        </is>
      </c>
      <c r="AM654" t="inlineStr">
        <is>
          <t/>
        </is>
      </c>
      <c r="AN654" t="inlineStr">
        <is>
          <t/>
        </is>
      </c>
      <c r="AO654" t="inlineStr">
        <is>
          <t/>
        </is>
      </c>
      <c r="AP654" s="2" t="inlineStr">
        <is>
          <t>manipulation de vidéos|
trucage vidéo</t>
        </is>
      </c>
      <c r="AQ654" s="2" t="inlineStr">
        <is>
          <t>3|
3</t>
        </is>
      </c>
      <c r="AR654" s="2" t="inlineStr">
        <is>
          <t xml:space="preserve">|
</t>
        </is>
      </c>
      <c r="AS654" t="inlineStr">
        <is>
          <t/>
        </is>
      </c>
      <c r="AT654" t="inlineStr">
        <is>
          <t/>
        </is>
      </c>
      <c r="AU654" t="inlineStr">
        <is>
          <t/>
        </is>
      </c>
      <c r="AV654" t="inlineStr">
        <is>
          <t/>
        </is>
      </c>
      <c r="AW654" t="inlineStr">
        <is>
          <t/>
        </is>
      </c>
      <c r="AX654" t="inlineStr">
        <is>
          <t/>
        </is>
      </c>
      <c r="AY654" t="inlineStr">
        <is>
          <t/>
        </is>
      </c>
      <c r="AZ654" t="inlineStr">
        <is>
          <t/>
        </is>
      </c>
      <c r="BA654" t="inlineStr">
        <is>
          <t/>
        </is>
      </c>
      <c r="BB654" t="inlineStr">
        <is>
          <t/>
        </is>
      </c>
      <c r="BC654" t="inlineStr">
        <is>
          <t/>
        </is>
      </c>
      <c r="BD654" t="inlineStr">
        <is>
          <t/>
        </is>
      </c>
      <c r="BE654" t="inlineStr">
        <is>
          <t/>
        </is>
      </c>
      <c r="BF654" t="inlineStr">
        <is>
          <t/>
        </is>
      </c>
      <c r="BG654" t="inlineStr">
        <is>
          <t/>
        </is>
      </c>
      <c r="BH654" t="inlineStr">
        <is>
          <t/>
        </is>
      </c>
      <c r="BI654" t="inlineStr">
        <is>
          <t/>
        </is>
      </c>
      <c r="BJ654" t="inlineStr">
        <is>
          <t/>
        </is>
      </c>
      <c r="BK654" t="inlineStr">
        <is>
          <t/>
        </is>
      </c>
      <c r="BL654" t="inlineStr">
        <is>
          <t/>
        </is>
      </c>
      <c r="BM654" t="inlineStr">
        <is>
          <t/>
        </is>
      </c>
      <c r="BN654" t="inlineStr">
        <is>
          <t/>
        </is>
      </c>
      <c r="BO654" t="inlineStr">
        <is>
          <t/>
        </is>
      </c>
      <c r="BP654" t="inlineStr">
        <is>
          <t/>
        </is>
      </c>
      <c r="BQ654" t="inlineStr">
        <is>
          <t/>
        </is>
      </c>
      <c r="BR654" t="inlineStr">
        <is>
          <t/>
        </is>
      </c>
      <c r="BS654" t="inlineStr">
        <is>
          <t/>
        </is>
      </c>
      <c r="BT654" t="inlineStr">
        <is>
          <t/>
        </is>
      </c>
      <c r="BU654" t="inlineStr">
        <is>
          <t/>
        </is>
      </c>
      <c r="BV654" t="inlineStr">
        <is>
          <t/>
        </is>
      </c>
      <c r="BW654" t="inlineStr">
        <is>
          <t/>
        </is>
      </c>
      <c r="BX654" t="inlineStr">
        <is>
          <t/>
        </is>
      </c>
      <c r="BY654" t="inlineStr">
        <is>
          <t/>
        </is>
      </c>
      <c r="BZ654" t="inlineStr">
        <is>
          <t/>
        </is>
      </c>
      <c r="CA654" t="inlineStr">
        <is>
          <t/>
        </is>
      </c>
      <c r="CB654" t="inlineStr">
        <is>
          <t/>
        </is>
      </c>
      <c r="CC654" t="inlineStr">
        <is>
          <t/>
        </is>
      </c>
      <c r="CD654" t="inlineStr">
        <is>
          <t/>
        </is>
      </c>
      <c r="CE654" t="inlineStr">
        <is>
          <t/>
        </is>
      </c>
      <c r="CF654" t="inlineStr">
        <is>
          <t/>
        </is>
      </c>
      <c r="CG654" t="inlineStr">
        <is>
          <t/>
        </is>
      </c>
      <c r="CH654" t="inlineStr">
        <is>
          <t/>
        </is>
      </c>
      <c r="CI654" t="inlineStr">
        <is>
          <t/>
        </is>
      </c>
      <c r="CJ654" t="inlineStr">
        <is>
          <t/>
        </is>
      </c>
      <c r="CK654" t="inlineStr">
        <is>
          <t/>
        </is>
      </c>
      <c r="CL654" t="inlineStr">
        <is>
          <t/>
        </is>
      </c>
      <c r="CM654" t="inlineStr">
        <is>
          <t/>
        </is>
      </c>
      <c r="CN654" t="inlineStr">
        <is>
          <t/>
        </is>
      </c>
      <c r="CO654" t="inlineStr">
        <is>
          <t/>
        </is>
      </c>
      <c r="CP654" t="inlineStr">
        <is>
          <t/>
        </is>
      </c>
      <c r="CQ654" t="inlineStr">
        <is>
          <t/>
        </is>
      </c>
      <c r="CR654" t="inlineStr">
        <is>
          <t/>
        </is>
      </c>
      <c r="CS654" t="inlineStr">
        <is>
          <t/>
        </is>
      </c>
      <c r="CT654" t="inlineStr">
        <is>
          <t/>
        </is>
      </c>
      <c r="CU654" t="inlineStr">
        <is>
          <t/>
        </is>
      </c>
      <c r="CV654" t="inlineStr">
        <is>
          <t/>
        </is>
      </c>
      <c r="CW654" t="inlineStr">
        <is>
          <t/>
        </is>
      </c>
    </row>
    <row r="655">
      <c r="A655" s="1" t="str">
        <f>HYPERLINK("https://iate.europa.eu/entry/result/908637/all", "908637")</f>
        <v>908637</v>
      </c>
      <c r="B655" t="inlineStr">
        <is>
          <t>EDUCATION AND COMMUNICATIONS</t>
        </is>
      </c>
      <c r="C655" t="inlineStr">
        <is>
          <t>EDUCATION AND COMMUNICATIONS|communications|communications systems;EDUCATION AND COMMUNICATIONS|information technology and data processing</t>
        </is>
      </c>
      <c r="D655" t="inlineStr">
        <is>
          <t>yes</t>
        </is>
      </c>
      <c r="E655" t="inlineStr">
        <is>
          <t/>
        </is>
      </c>
      <c r="F655" s="2" t="inlineStr">
        <is>
          <t>свалям|
изтеглям</t>
        </is>
      </c>
      <c r="G655" s="2" t="inlineStr">
        <is>
          <t>3|
3</t>
        </is>
      </c>
      <c r="H655" s="2" t="inlineStr">
        <is>
          <t xml:space="preserve">|
</t>
        </is>
      </c>
      <c r="I655" t="inlineStr">
        <is>
          <t>копирам файл или изображение на компютър или устройство от друг компютър или устройство</t>
        </is>
      </c>
      <c r="J655" s="2" t="inlineStr">
        <is>
          <t>stáhnout</t>
        </is>
      </c>
      <c r="K655" s="2" t="inlineStr">
        <is>
          <t>3</t>
        </is>
      </c>
      <c r="L655" s="2" t="inlineStr">
        <is>
          <t/>
        </is>
      </c>
      <c r="M655" t="inlineStr">
        <is>
          <t>přenést data z jiného zdroje na vlastní počítač</t>
        </is>
      </c>
      <c r="N655" s="2" t="inlineStr">
        <is>
          <t>hente|
downloade</t>
        </is>
      </c>
      <c r="O655" s="2" t="inlineStr">
        <is>
          <t>4|
4</t>
        </is>
      </c>
      <c r="P655" s="2" t="inlineStr">
        <is>
          <t xml:space="preserve">|
</t>
        </is>
      </c>
      <c r="Q655" t="inlineStr">
        <is>
          <t>kopiere filer, fx et program el. musik, fra ét computersystem til et andet, typisk fra internettet til en harddisk, en cd-rom el. en diskette</t>
        </is>
      </c>
      <c r="R655" s="2" t="inlineStr">
        <is>
          <t>herunterladen|
down­loa­den</t>
        </is>
      </c>
      <c r="S655" s="2" t="inlineStr">
        <is>
          <t>3|
3</t>
        </is>
      </c>
      <c r="T655" s="2" t="inlineStr">
        <is>
          <t xml:space="preserve">|
</t>
        </is>
      </c>
      <c r="U655" t="inlineStr">
        <is>
          <t>von einem (meist größeren) Computer auf einen Arbeitsplatzcomputer übertragen</t>
        </is>
      </c>
      <c r="V655" s="2" t="inlineStr">
        <is>
          <t>καταφορτώνω|
κατεβάζω</t>
        </is>
      </c>
      <c r="W655" s="2" t="inlineStr">
        <is>
          <t>4|
3</t>
        </is>
      </c>
      <c r="X655" s="2" t="inlineStr">
        <is>
          <t xml:space="preserve">|
</t>
        </is>
      </c>
      <c r="Y655" t="inlineStr">
        <is>
          <t>Στέλνω προγράμματα ή δεδομένα από έναν κεντρικό ή ελέγχοντα υπολογιστή σε ένα απομακρυσμένο τερματικό ή έναν μικροϋπολογιστή.</t>
        </is>
      </c>
      <c r="Z655" s="2" t="inlineStr">
        <is>
          <t>to download</t>
        </is>
      </c>
      <c r="AA655" s="2" t="inlineStr">
        <is>
          <t>3</t>
        </is>
      </c>
      <c r="AB655" s="2" t="inlineStr">
        <is>
          <t/>
        </is>
      </c>
      <c r="AC655" t="inlineStr">
        <is>
          <t>to copy a file or collection of files from one computer to another</t>
        </is>
      </c>
      <c r="AD655" s="2" t="inlineStr">
        <is>
          <t>bajar|
descargar</t>
        </is>
      </c>
      <c r="AE655" s="2" t="inlineStr">
        <is>
          <t>3|
4</t>
        </is>
      </c>
      <c r="AF655" s="2" t="inlineStr">
        <is>
          <t xml:space="preserve">|
</t>
        </is>
      </c>
      <c r="AG655" t="inlineStr">
        <is>
          <t>Transferir aplicaciones o datos desde un sistema informático a otro.</t>
        </is>
      </c>
      <c r="AH655" t="inlineStr">
        <is>
          <t/>
        </is>
      </c>
      <c r="AI655" t="inlineStr">
        <is>
          <t/>
        </is>
      </c>
      <c r="AJ655" t="inlineStr">
        <is>
          <t/>
        </is>
      </c>
      <c r="AK655" t="inlineStr">
        <is>
          <t/>
        </is>
      </c>
      <c r="AL655" s="2" t="inlineStr">
        <is>
          <t>imuroida|
noutaa|
ladata</t>
        </is>
      </c>
      <c r="AM655" s="2" t="inlineStr">
        <is>
          <t>2|
3|
3</t>
        </is>
      </c>
      <c r="AN655" s="2" t="inlineStr">
        <is>
          <t xml:space="preserve">|
|
</t>
        </is>
      </c>
      <c r="AO655" t="inlineStr">
        <is>
          <t>"[poimia tiedosto] tietoliikenneyhteyden välityksellä toisesta järjestelmästä käyttäjän työasemaan"</t>
        </is>
      </c>
      <c r="AP655" s="2" t="inlineStr">
        <is>
          <t>télécharger</t>
        </is>
      </c>
      <c r="AQ655" s="2" t="inlineStr">
        <is>
          <t>3</t>
        </is>
      </c>
      <c r="AR655" s="2" t="inlineStr">
        <is>
          <t/>
        </is>
      </c>
      <c r="AS655" t="inlineStr">
        <is>
          <t>transférer des fichiers d'un ordinateur distant vers un ordinateur local à travers un réseau, ou d'un ordinateur central vers un micro-ordinateur</t>
        </is>
      </c>
      <c r="AT655" t="inlineStr">
        <is>
          <t/>
        </is>
      </c>
      <c r="AU655" t="inlineStr">
        <is>
          <t/>
        </is>
      </c>
      <c r="AV655" t="inlineStr">
        <is>
          <t/>
        </is>
      </c>
      <c r="AW655" t="inlineStr">
        <is>
          <t/>
        </is>
      </c>
      <c r="AX655" s="2" t="inlineStr">
        <is>
          <t>preuzeti</t>
        </is>
      </c>
      <c r="AY655" s="2" t="inlineStr">
        <is>
          <t>3</t>
        </is>
      </c>
      <c r="AZ655" s="2" t="inlineStr">
        <is>
          <t/>
        </is>
      </c>
      <c r="BA655" t="inlineStr">
        <is>
          <t/>
        </is>
      </c>
      <c r="BB655" s="2" t="inlineStr">
        <is>
          <t>letölt</t>
        </is>
      </c>
      <c r="BC655" s="2" t="inlineStr">
        <is>
          <t>3</t>
        </is>
      </c>
      <c r="BD655" s="2" t="inlineStr">
        <is>
          <t/>
        </is>
      </c>
      <c r="BE655" t="inlineStr">
        <is>
          <t>fáljt szerverről kliensre lemásol</t>
        </is>
      </c>
      <c r="BF655" s="2" t="inlineStr">
        <is>
          <t>scaricare</t>
        </is>
      </c>
      <c r="BG655" s="2" t="inlineStr">
        <is>
          <t>2</t>
        </is>
      </c>
      <c r="BH655" s="2" t="inlineStr">
        <is>
          <t/>
        </is>
      </c>
      <c r="BI655" t="inlineStr">
        <is>
          <t>Trasferire un file da un altro computer al proprio mediante una linea di connessione tra i due elaboratori e l'utilizzo di un software specifico.</t>
        </is>
      </c>
      <c r="BJ655" s="2" t="inlineStr">
        <is>
          <t>atsiųsti</t>
        </is>
      </c>
      <c r="BK655" s="2" t="inlineStr">
        <is>
          <t>3</t>
        </is>
      </c>
      <c r="BL655" s="2" t="inlineStr">
        <is>
          <t/>
        </is>
      </c>
      <c r="BM655" t="inlineStr">
        <is>
          <t>atsiųsti duomenis (tinklalapį, failą, laiškus) iš nuotolinio kompiuterio (serverio) į savo kompiuterį</t>
        </is>
      </c>
      <c r="BN655" s="2" t="inlineStr">
        <is>
          <t>lejupielādēt</t>
        </is>
      </c>
      <c r="BO655" s="2" t="inlineStr">
        <is>
          <t>3</t>
        </is>
      </c>
      <c r="BP655" s="2" t="inlineStr">
        <is>
          <t/>
        </is>
      </c>
      <c r="BQ655" t="inlineStr">
        <is>
          <t>datnes pārsūtīšana no attāla datora lietotāja datoram</t>
        </is>
      </c>
      <c r="BR655" s="2" t="inlineStr">
        <is>
          <t>niżżel|
iddawnlowdja</t>
        </is>
      </c>
      <c r="BS655" s="2" t="inlineStr">
        <is>
          <t>3|
3</t>
        </is>
      </c>
      <c r="BT655" s="2" t="inlineStr">
        <is>
          <t xml:space="preserve">|
</t>
        </is>
      </c>
      <c r="BU655" t="inlineStr">
        <is>
          <t>meta wieħed jikkopja fajl, data, eċċ minn kompjuter għal ieħor</t>
        </is>
      </c>
      <c r="BV655" t="inlineStr">
        <is>
          <t/>
        </is>
      </c>
      <c r="BW655" t="inlineStr">
        <is>
          <t/>
        </is>
      </c>
      <c r="BX655" t="inlineStr">
        <is>
          <t/>
        </is>
      </c>
      <c r="BY655" t="inlineStr">
        <is>
          <t/>
        </is>
      </c>
      <c r="BZ655" s="2" t="inlineStr">
        <is>
          <t>pobrać|
ściągnąć</t>
        </is>
      </c>
      <c r="CA655" s="2" t="inlineStr">
        <is>
          <t>3|
3</t>
        </is>
      </c>
      <c r="CB655" s="2" t="inlineStr">
        <is>
          <t xml:space="preserve">|
</t>
        </is>
      </c>
      <c r="CC655" t="inlineStr">
        <is>
          <t>pozyskać pliki lub inne dane z sieci (m.in. serwera, witryn WWW, klientów FTP, klientów P2P oraz P2M)</t>
        </is>
      </c>
      <c r="CD655" s="2" t="inlineStr">
        <is>
          <t>descarregar</t>
        </is>
      </c>
      <c r="CE655" s="2" t="inlineStr">
        <is>
          <t>3</t>
        </is>
      </c>
      <c r="CF655" s="2" t="inlineStr">
        <is>
          <t/>
        </is>
      </c>
      <c r="CG655" t="inlineStr">
        <is>
          <t>Numa rede informática como a Internet, consiste em transferir dados de um computador para outro no sentido descendente, ou seja, de servidor para cliente.</t>
        </is>
      </c>
      <c r="CH655" t="inlineStr">
        <is>
          <t/>
        </is>
      </c>
      <c r="CI655" t="inlineStr">
        <is>
          <t/>
        </is>
      </c>
      <c r="CJ655" t="inlineStr">
        <is>
          <t/>
        </is>
      </c>
      <c r="CK655" t="inlineStr">
        <is>
          <t/>
        </is>
      </c>
      <c r="CL655" s="2" t="inlineStr">
        <is>
          <t>sťahovať</t>
        </is>
      </c>
      <c r="CM655" s="2" t="inlineStr">
        <is>
          <t>3</t>
        </is>
      </c>
      <c r="CN655" s="2" t="inlineStr">
        <is>
          <t/>
        </is>
      </c>
      <c r="CO655" t="inlineStr">
        <is>
          <t>prenášať dáta zo vzdialeného počítača alebo servera do miestneho počítača</t>
        </is>
      </c>
      <c r="CP655" s="2" t="inlineStr">
        <is>
          <t>naložiti|
prenesti</t>
        </is>
      </c>
      <c r="CQ655" s="2" t="inlineStr">
        <is>
          <t>2|
3</t>
        </is>
      </c>
      <c r="CR655" s="2" t="inlineStr">
        <is>
          <t xml:space="preserve">|
</t>
        </is>
      </c>
      <c r="CS655" t="inlineStr">
        <is>
          <t/>
        </is>
      </c>
      <c r="CT655" s="2" t="inlineStr">
        <is>
          <t>hämta|
ladda ned</t>
        </is>
      </c>
      <c r="CU655" s="2" t="inlineStr">
        <is>
          <t>3|
3</t>
        </is>
      </c>
      <c r="CV655" s="2" t="inlineStr">
        <is>
          <t xml:space="preserve">|
</t>
        </is>
      </c>
      <c r="CW655" t="inlineStr">
        <is>
          <t>kopiera data från en dator till en annan (underordnad) dator, oftast från en server till en klient, för vidare användning eller bearbetning</t>
        </is>
      </c>
    </row>
    <row r="656">
      <c r="A656" s="1" t="str">
        <f>HYPERLINK("https://iate.europa.eu/entry/result/3571991/all", "3571991")</f>
        <v>3571991</v>
      </c>
      <c r="B656" t="inlineStr">
        <is>
          <t>EDUCATION AND COMMUNICATIONS</t>
        </is>
      </c>
      <c r="C656" t="inlineStr">
        <is>
          <t>EDUCATION AND COMMUNICATIONS|information technology and data processing</t>
        </is>
      </c>
      <c r="D656" t="inlineStr">
        <is>
          <t>yes</t>
        </is>
      </c>
      <c r="E656" t="inlineStr">
        <is>
          <t/>
        </is>
      </c>
      <c r="F656" t="inlineStr">
        <is>
          <t/>
        </is>
      </c>
      <c r="G656" t="inlineStr">
        <is>
          <t/>
        </is>
      </c>
      <c r="H656" t="inlineStr">
        <is>
          <t/>
        </is>
      </c>
      <c r="I656" t="inlineStr">
        <is>
          <t/>
        </is>
      </c>
      <c r="J656" t="inlineStr">
        <is>
          <t/>
        </is>
      </c>
      <c r="K656" t="inlineStr">
        <is>
          <t/>
        </is>
      </c>
      <c r="L656" t="inlineStr">
        <is>
          <t/>
        </is>
      </c>
      <c r="M656" t="inlineStr">
        <is>
          <t/>
        </is>
      </c>
      <c r="N656" t="inlineStr">
        <is>
          <t/>
        </is>
      </c>
      <c r="O656" t="inlineStr">
        <is>
          <t/>
        </is>
      </c>
      <c r="P656" t="inlineStr">
        <is>
          <t/>
        </is>
      </c>
      <c r="Q656" t="inlineStr">
        <is>
          <t/>
        </is>
      </c>
      <c r="R656" t="inlineStr">
        <is>
          <t/>
        </is>
      </c>
      <c r="S656" t="inlineStr">
        <is>
          <t/>
        </is>
      </c>
      <c r="T656" t="inlineStr">
        <is>
          <t/>
        </is>
      </c>
      <c r="U656" t="inlineStr">
        <is>
          <t/>
        </is>
      </c>
      <c r="V656" t="inlineStr">
        <is>
          <t/>
        </is>
      </c>
      <c r="W656" t="inlineStr">
        <is>
          <t/>
        </is>
      </c>
      <c r="X656" t="inlineStr">
        <is>
          <t/>
        </is>
      </c>
      <c r="Y656" t="inlineStr">
        <is>
          <t/>
        </is>
      </c>
      <c r="Z656" s="2" t="inlineStr">
        <is>
          <t>discussion thread|
topic thread|
conversation|
thread</t>
        </is>
      </c>
      <c r="AA656" s="2" t="inlineStr">
        <is>
          <t>3|
3|
3|
3</t>
        </is>
      </c>
      <c r="AB656" s="2" t="inlineStr">
        <is>
          <t xml:space="preserve">|
|
|
</t>
        </is>
      </c>
      <c r="AC656" t="inlineStr">
        <is>
          <t>one topic under discussion by a group</t>
        </is>
      </c>
      <c r="AD656" t="inlineStr">
        <is>
          <t/>
        </is>
      </c>
      <c r="AE656" t="inlineStr">
        <is>
          <t/>
        </is>
      </c>
      <c r="AF656" t="inlineStr">
        <is>
          <t/>
        </is>
      </c>
      <c r="AG656" t="inlineStr">
        <is>
          <t/>
        </is>
      </c>
      <c r="AH656" t="inlineStr">
        <is>
          <t/>
        </is>
      </c>
      <c r="AI656" t="inlineStr">
        <is>
          <t/>
        </is>
      </c>
      <c r="AJ656" t="inlineStr">
        <is>
          <t/>
        </is>
      </c>
      <c r="AK656" t="inlineStr">
        <is>
          <t/>
        </is>
      </c>
      <c r="AL656" s="2" t="inlineStr">
        <is>
          <t>viestiketju|
keskusteluketju</t>
        </is>
      </c>
      <c r="AM656" s="2" t="inlineStr">
        <is>
          <t>3|
3</t>
        </is>
      </c>
      <c r="AN656" s="2" t="inlineStr">
        <is>
          <t xml:space="preserve">|
</t>
        </is>
      </c>
      <c r="AO656" t="inlineStr">
        <is>
          <t>sosiaalisen median kanavassa tai muussa viestintävälineessä yhteen liittyvien peräkkäisten viestien ryhmä</t>
        </is>
      </c>
      <c r="AP656" t="inlineStr">
        <is>
          <t/>
        </is>
      </c>
      <c r="AQ656" t="inlineStr">
        <is>
          <t/>
        </is>
      </c>
      <c r="AR656" t="inlineStr">
        <is>
          <t/>
        </is>
      </c>
      <c r="AS656" t="inlineStr">
        <is>
          <t/>
        </is>
      </c>
      <c r="AT656" s="2" t="inlineStr">
        <is>
          <t>snáithe|
snáithe plé</t>
        </is>
      </c>
      <c r="AU656" s="2" t="inlineStr">
        <is>
          <t>3|
3</t>
        </is>
      </c>
      <c r="AV656" s="2" t="inlineStr">
        <is>
          <t xml:space="preserve">|
</t>
        </is>
      </c>
      <c r="AW656" t="inlineStr">
        <is>
          <t/>
        </is>
      </c>
      <c r="AX656" t="inlineStr">
        <is>
          <t/>
        </is>
      </c>
      <c r="AY656" t="inlineStr">
        <is>
          <t/>
        </is>
      </c>
      <c r="AZ656" t="inlineStr">
        <is>
          <t/>
        </is>
      </c>
      <c r="BA656" t="inlineStr">
        <is>
          <t/>
        </is>
      </c>
      <c r="BB656" t="inlineStr">
        <is>
          <t/>
        </is>
      </c>
      <c r="BC656" t="inlineStr">
        <is>
          <t/>
        </is>
      </c>
      <c r="BD656" t="inlineStr">
        <is>
          <t/>
        </is>
      </c>
      <c r="BE656" t="inlineStr">
        <is>
          <t/>
        </is>
      </c>
      <c r="BF656" t="inlineStr">
        <is>
          <t/>
        </is>
      </c>
      <c r="BG656" t="inlineStr">
        <is>
          <t/>
        </is>
      </c>
      <c r="BH656" t="inlineStr">
        <is>
          <t/>
        </is>
      </c>
      <c r="BI656" t="inlineStr">
        <is>
          <t/>
        </is>
      </c>
      <c r="BJ656" t="inlineStr">
        <is>
          <t/>
        </is>
      </c>
      <c r="BK656" t="inlineStr">
        <is>
          <t/>
        </is>
      </c>
      <c r="BL656" t="inlineStr">
        <is>
          <t/>
        </is>
      </c>
      <c r="BM656" t="inlineStr">
        <is>
          <t/>
        </is>
      </c>
      <c r="BN656" s="2" t="inlineStr">
        <is>
          <t>diskusijas pavediens</t>
        </is>
      </c>
      <c r="BO656" s="2" t="inlineStr">
        <is>
          <t>3</t>
        </is>
      </c>
      <c r="BP656" s="2" t="inlineStr">
        <is>
          <t/>
        </is>
      </c>
      <c r="BQ656" t="inlineStr">
        <is>
          <t/>
        </is>
      </c>
      <c r="BR656" t="inlineStr">
        <is>
          <t/>
        </is>
      </c>
      <c r="BS656" t="inlineStr">
        <is>
          <t/>
        </is>
      </c>
      <c r="BT656" t="inlineStr">
        <is>
          <t/>
        </is>
      </c>
      <c r="BU656" t="inlineStr">
        <is>
          <t/>
        </is>
      </c>
      <c r="BV656" t="inlineStr">
        <is>
          <t/>
        </is>
      </c>
      <c r="BW656" t="inlineStr">
        <is>
          <t/>
        </is>
      </c>
      <c r="BX656" t="inlineStr">
        <is>
          <t/>
        </is>
      </c>
      <c r="BY656" t="inlineStr">
        <is>
          <t/>
        </is>
      </c>
      <c r="BZ656" t="inlineStr">
        <is>
          <t/>
        </is>
      </c>
      <c r="CA656" t="inlineStr">
        <is>
          <t/>
        </is>
      </c>
      <c r="CB656" t="inlineStr">
        <is>
          <t/>
        </is>
      </c>
      <c r="CC656" t="inlineStr">
        <is>
          <t/>
        </is>
      </c>
      <c r="CD656" t="inlineStr">
        <is>
          <t/>
        </is>
      </c>
      <c r="CE656" t="inlineStr">
        <is>
          <t/>
        </is>
      </c>
      <c r="CF656" t="inlineStr">
        <is>
          <t/>
        </is>
      </c>
      <c r="CG656" t="inlineStr">
        <is>
          <t/>
        </is>
      </c>
      <c r="CH656" t="inlineStr">
        <is>
          <t/>
        </is>
      </c>
      <c r="CI656" t="inlineStr">
        <is>
          <t/>
        </is>
      </c>
      <c r="CJ656" t="inlineStr">
        <is>
          <t/>
        </is>
      </c>
      <c r="CK656" t="inlineStr">
        <is>
          <t/>
        </is>
      </c>
      <c r="CL656" t="inlineStr">
        <is>
          <t/>
        </is>
      </c>
      <c r="CM656" t="inlineStr">
        <is>
          <t/>
        </is>
      </c>
      <c r="CN656" t="inlineStr">
        <is>
          <t/>
        </is>
      </c>
      <c r="CO656" t="inlineStr">
        <is>
          <t/>
        </is>
      </c>
      <c r="CP656" t="inlineStr">
        <is>
          <t/>
        </is>
      </c>
      <c r="CQ656" t="inlineStr">
        <is>
          <t/>
        </is>
      </c>
      <c r="CR656" t="inlineStr">
        <is>
          <t/>
        </is>
      </c>
      <c r="CS656" t="inlineStr">
        <is>
          <t/>
        </is>
      </c>
      <c r="CT656" t="inlineStr">
        <is>
          <t/>
        </is>
      </c>
      <c r="CU656" t="inlineStr">
        <is>
          <t/>
        </is>
      </c>
      <c r="CV656" t="inlineStr">
        <is>
          <t/>
        </is>
      </c>
      <c r="CW656" t="inlineStr">
        <is>
          <t/>
        </is>
      </c>
    </row>
    <row r="657">
      <c r="A657" s="1" t="str">
        <f>HYPERLINK("https://iate.europa.eu/entry/result/3581628/all", "3581628")</f>
        <v>3581628</v>
      </c>
      <c r="B657" t="inlineStr">
        <is>
          <t>EDUCATION AND COMMUNICATIONS</t>
        </is>
      </c>
      <c r="C657" t="inlineStr">
        <is>
          <t>EDUCATION AND COMMUNICATIONS|information technology and data processing|computer systems;EDUCATION AND COMMUNICATIONS|information technology and data processing|computer system|computer network;EDUCATION AND COMMUNICATIONS|information technology and data processing|information technology industry</t>
        </is>
      </c>
      <c r="D657" t="inlineStr">
        <is>
          <t>yes</t>
        </is>
      </c>
      <c r="E657" t="inlineStr">
        <is>
          <t/>
        </is>
      </c>
      <c r="F657" s="2" t="inlineStr">
        <is>
          <t>облачна федерация|
федериран облак</t>
        </is>
      </c>
      <c r="G657" s="2" t="inlineStr">
        <is>
          <t>3|
3</t>
        </is>
      </c>
      <c r="H657" s="2" t="inlineStr">
        <is>
          <t xml:space="preserve">|
</t>
        </is>
      </c>
      <c r="I657" t="inlineStr">
        <is>
          <t/>
        </is>
      </c>
      <c r="J657" s="2" t="inlineStr">
        <is>
          <t>federovaný cloud</t>
        </is>
      </c>
      <c r="K657" s="2" t="inlineStr">
        <is>
          <t>2</t>
        </is>
      </c>
      <c r="L657" s="2" t="inlineStr">
        <is>
          <t/>
        </is>
      </c>
      <c r="M657" t="inlineStr">
        <is>
          <t/>
        </is>
      </c>
      <c r="N657" s="2" t="inlineStr">
        <is>
          <t>cloudsammenslutning</t>
        </is>
      </c>
      <c r="O657" s="2" t="inlineStr">
        <is>
          <t>3</t>
        </is>
      </c>
      <c r="P657" s="2" t="inlineStr">
        <is>
          <t/>
        </is>
      </c>
      <c r="Q657" t="inlineStr">
        <is>
          <t/>
        </is>
      </c>
      <c r="R657" s="2" t="inlineStr">
        <is>
          <t>Cloud-Zusammenschluss</t>
        </is>
      </c>
      <c r="S657" s="2" t="inlineStr">
        <is>
          <t>3</t>
        </is>
      </c>
      <c r="T657" s="2" t="inlineStr">
        <is>
          <t/>
        </is>
      </c>
      <c r="U657" t="inlineStr">
        <is>
          <t/>
        </is>
      </c>
      <c r="V657" s="2" t="inlineStr">
        <is>
          <t>ομοσπονδοποιημένο υπολογιστικό νέφος|
ομοσπονδία υπολογιστικού νέφους</t>
        </is>
      </c>
      <c r="W657" s="2" t="inlineStr">
        <is>
          <t>2|
3</t>
        </is>
      </c>
      <c r="X657" s="2" t="inlineStr">
        <is>
          <t xml:space="preserve">|
</t>
        </is>
      </c>
      <c r="Y657" t="inlineStr">
        <is>
          <t/>
        </is>
      </c>
      <c r="Z657" s="2" t="inlineStr">
        <is>
          <t>cloud federation|
federated cloud</t>
        </is>
      </c>
      <c r="AA657" s="2" t="inlineStr">
        <is>
          <t>3|
3</t>
        </is>
      </c>
      <c r="AB657" s="2" t="inlineStr">
        <is>
          <t xml:space="preserve">|
</t>
        </is>
      </c>
      <c r="AC657" t="inlineStr">
        <is>
          <t>paradigm where the cloud environments of two or more service providers can collaborate and share their unused computing resources with other member service providers</t>
        </is>
      </c>
      <c r="AD657" s="2" t="inlineStr">
        <is>
          <t>federación en la nube</t>
        </is>
      </c>
      <c r="AE657" s="2" t="inlineStr">
        <is>
          <t>3</t>
        </is>
      </c>
      <c r="AF657" s="2" t="inlineStr">
        <is>
          <t/>
        </is>
      </c>
      <c r="AG657" t="inlineStr">
        <is>
          <t>Interconexión de los
entornos informáticos en la nube de dos o más proveedores de servicios &lt;i&gt;cloud &lt;/i&gt;con
el fin de equilibrar el tráfico de carga y satisfacer los picos de demanda.</t>
        </is>
      </c>
      <c r="AH657" s="2" t="inlineStr">
        <is>
          <t>pilveteenuste liit</t>
        </is>
      </c>
      <c r="AI657" s="2" t="inlineStr">
        <is>
          <t>3</t>
        </is>
      </c>
      <c r="AJ657" s="2" t="inlineStr">
        <is>
          <t/>
        </is>
      </c>
      <c r="AK657" t="inlineStr">
        <is>
          <t>kahe või enama pilvteenuse pakkuja koostöö kasutamata andmetöötlusressursi omavaheliseks jagamiseks</t>
        </is>
      </c>
      <c r="AL657" s="2" t="inlineStr">
        <is>
          <t>pilviresurssien federointi|
pilviresurssien federaatio</t>
        </is>
      </c>
      <c r="AM657" s="2" t="inlineStr">
        <is>
          <t>3|
3</t>
        </is>
      </c>
      <c r="AN657" s="2" t="inlineStr">
        <is>
          <t xml:space="preserve">|
</t>
        </is>
      </c>
      <c r="AO657" t="inlineStr">
        <is>
          <t>järjestely, jossa vähintään kaksi pilvipalvelujen tarjoajaa tekee yhteistyötä ja jakaa vapaana olevaa laskentakapasiteettia keskenään</t>
        </is>
      </c>
      <c r="AP657" s="2" t="inlineStr">
        <is>
          <t>fédération de nuages</t>
        </is>
      </c>
      <c r="AQ657" s="2" t="inlineStr">
        <is>
          <t>3</t>
        </is>
      </c>
      <c r="AR657" s="2" t="inlineStr">
        <is>
          <t/>
        </is>
      </c>
      <c r="AS657" t="inlineStr">
        <is>
          <t>système dans lequel au moins deux nuages indépendants répartis sur deux sites géographiques partagent sur une base volontaire des données d'authentification, des fichiers, des ressources informatiques, des systèmes de direction et de contrôle, ou des accès à des ressources de stockage doté d'un système de gestion de la cohérence et des contrôles d'accès</t>
        </is>
      </c>
      <c r="AT657" s="2" t="inlineStr">
        <is>
          <t>néal cónasctha|
cónaidhm néalríomhaireachta|
cónaidhm néalta</t>
        </is>
      </c>
      <c r="AU657" s="2" t="inlineStr">
        <is>
          <t>3|
3|
3</t>
        </is>
      </c>
      <c r="AV657" s="2" t="inlineStr">
        <is>
          <t xml:space="preserve">|
|
</t>
        </is>
      </c>
      <c r="AW657" t="inlineStr">
        <is>
          <t/>
        </is>
      </c>
      <c r="AX657" s="2" t="inlineStr">
        <is>
          <t>federacija oblaka</t>
        </is>
      </c>
      <c r="AY657" s="2" t="inlineStr">
        <is>
          <t>3</t>
        </is>
      </c>
      <c r="AZ657" s="2" t="inlineStr">
        <is>
          <t/>
        </is>
      </c>
      <c r="BA657" t="inlineStr">
        <is>
          <t/>
        </is>
      </c>
      <c r="BB657" s="2" t="inlineStr">
        <is>
          <t>felhőegyesítés</t>
        </is>
      </c>
      <c r="BC657" s="2" t="inlineStr">
        <is>
          <t>3</t>
        </is>
      </c>
      <c r="BD657" s="2" t="inlineStr">
        <is>
          <t/>
        </is>
      </c>
      <c r="BE657" t="inlineStr">
        <is>
          <t>két vagy több felhőszolgáltató által üzemeltetett felhőkörnyezet összevonása és megosztása más tagszolgáltatókkal</t>
        </is>
      </c>
      <c r="BF657" s="2" t="inlineStr">
        <is>
          <t>federazione di cloud</t>
        </is>
      </c>
      <c r="BG657" s="2" t="inlineStr">
        <is>
          <t>3</t>
        </is>
      </c>
      <c r="BH657" s="2" t="inlineStr">
        <is>
          <t/>
        </is>
      </c>
      <c r="BI657" t="inlineStr">
        <is>
          <t>sistema nel quale almeno due cloud indipendenti ripartiti su due siti geografici condividono – su base volontaria – dati di autenticazione, file, risorse informatiche, sistemi di direzione e controllo oppure accessi a risorse di archiviazione; tale sistema è dotato di un sistema di gestione della coerenza e dei controlli degli accessi</t>
        </is>
      </c>
      <c r="BJ657" s="2" t="inlineStr">
        <is>
          <t>debesijos susiejimas|
sietinė debesija</t>
        </is>
      </c>
      <c r="BK657" s="2" t="inlineStr">
        <is>
          <t>2|
2</t>
        </is>
      </c>
      <c r="BL657" s="2" t="inlineStr">
        <is>
          <t xml:space="preserve">|
</t>
        </is>
      </c>
      <c r="BM657" t="inlineStr">
        <is>
          <t/>
        </is>
      </c>
      <c r="BN657" s="2" t="inlineStr">
        <is>
          <t>mākoņsavienība|
mākoņfederācija</t>
        </is>
      </c>
      <c r="BO657" s="2" t="inlineStr">
        <is>
          <t>2|
2</t>
        </is>
      </c>
      <c r="BP657" s="2" t="inlineStr">
        <is>
          <t xml:space="preserve">|
</t>
        </is>
      </c>
      <c r="BQ657" t="inlineStr">
        <is>
          <t/>
        </is>
      </c>
      <c r="BR657" s="2" t="inlineStr">
        <is>
          <t>clouds federati|
federazzjoni ta' clouds</t>
        </is>
      </c>
      <c r="BS657" s="2" t="inlineStr">
        <is>
          <t>3|
3</t>
        </is>
      </c>
      <c r="BT657" s="2" t="inlineStr">
        <is>
          <t xml:space="preserve">proposed|
</t>
        </is>
      </c>
      <c r="BU657" t="inlineStr">
        <is>
          <t>paradigma li fiha l-ambjenti tal-cloud ta' fornitur wieħed jew aktar ta' servizz jistgħu jikkollaboraw u jikkondividu r-riżorsi tal-computing mhux użati tagħhom ma' fornituri ta' servizz oħra membri</t>
        </is>
      </c>
      <c r="BV657" s="2" t="inlineStr">
        <is>
          <t>cloudfederatie|
gefedereerde cloud</t>
        </is>
      </c>
      <c r="BW657" s="2" t="inlineStr">
        <is>
          <t>3|
3</t>
        </is>
      </c>
      <c r="BX657" s="2" t="inlineStr">
        <is>
          <t xml:space="preserve">|
</t>
        </is>
      </c>
      <c r="BY657" t="inlineStr">
        <is>
          <t>praktijk waarbij de cloudcomputingsystemen van twee of meer dienstaanbieders aan elkaar worden gekoppeld om dataverkeer te stroomlijnen en pieken op te vangen</t>
        </is>
      </c>
      <c r="BZ657" s="2" t="inlineStr">
        <is>
          <t>federacja chmur obliczeniowych</t>
        </is>
      </c>
      <c r="CA657" s="2" t="inlineStr">
        <is>
          <t>3</t>
        </is>
      </c>
      <c r="CB657" s="2" t="inlineStr">
        <is>
          <t/>
        </is>
      </c>
      <c r="CC657" t="inlineStr">
        <is>
          <t>rozszerzenie możliwości chmury jednego dostawcy poprzez odpłatny dostęp do zasobów innego dostawcy</t>
        </is>
      </c>
      <c r="CD657" s="2" t="inlineStr">
        <is>
          <t>federação de computação em nuvem|
federação de nuvens</t>
        </is>
      </c>
      <c r="CE657" s="2" t="inlineStr">
        <is>
          <t>3|
3</t>
        </is>
      </c>
      <c r="CF657" s="2" t="inlineStr">
        <is>
          <t xml:space="preserve">|
</t>
        </is>
      </c>
      <c r="CG657" t="inlineStr">
        <is>
          <t>Agregação de serviços de diferentes provedores de serviços num único ponto suportando três características básicas de interoperabilidade – migração de
recursos, redundância de recursos e combinação de recursos complementares dos diferentes
provedores.</t>
        </is>
      </c>
      <c r="CH657" s="2" t="inlineStr">
        <is>
          <t>agregare a serviciilor în cloud|
cloud federation</t>
        </is>
      </c>
      <c r="CI657" s="2" t="inlineStr">
        <is>
          <t>2|
3</t>
        </is>
      </c>
      <c r="CJ657" s="2" t="inlineStr">
        <is>
          <t xml:space="preserve">|
</t>
        </is>
      </c>
      <c r="CK657" t="inlineStr">
        <is>
          <t/>
        </is>
      </c>
      <c r="CL657" s="2" t="inlineStr">
        <is>
          <t>cloudová federácia|
federovaný cloud</t>
        </is>
      </c>
      <c r="CM657" s="2" t="inlineStr">
        <is>
          <t>3|
3</t>
        </is>
      </c>
      <c r="CN657" s="2" t="inlineStr">
        <is>
          <t xml:space="preserve">|
</t>
        </is>
      </c>
      <c r="CO657" t="inlineStr">
        <is>
          <t>paradigma, podľa ktorej môžu cloudové prostredia dvoch alebo viacerých poskytovateľov služieb spolupracovať a zdieľať svoje nevyužité počítačové zdroje s ostatnými poskytovateľmi služieb, ktorí sú členmi danej federácie</t>
        </is>
      </c>
      <c r="CP657" s="2" t="inlineStr">
        <is>
          <t>zveza oblakov</t>
        </is>
      </c>
      <c r="CQ657" s="2" t="inlineStr">
        <is>
          <t>2</t>
        </is>
      </c>
      <c r="CR657" s="2" t="inlineStr">
        <is>
          <t/>
        </is>
      </c>
      <c r="CS657" t="inlineStr">
        <is>
          <t/>
        </is>
      </c>
      <c r="CT657" s="2" t="inlineStr">
        <is>
          <t>molnsammanslutning</t>
        </is>
      </c>
      <c r="CU657" s="2" t="inlineStr">
        <is>
          <t>3</t>
        </is>
      </c>
      <c r="CV657" s="2" t="inlineStr">
        <is>
          <t/>
        </is>
      </c>
      <c r="CW657" t="inlineStr">
        <is>
          <t/>
        </is>
      </c>
    </row>
    <row r="658">
      <c r="A658" s="1" t="str">
        <f>HYPERLINK("https://iate.europa.eu/entry/result/3564184/all", "3564184")</f>
        <v>3564184</v>
      </c>
      <c r="B658" t="inlineStr">
        <is>
          <t>PRODUCTION, TECHNOLOGY AND RESEARCH;SCIENCE;SOCIAL QUESTIONS;EDUCATION AND COMMUNICATIONS</t>
        </is>
      </c>
      <c r="C658" t="inlineStr">
        <is>
          <t>PRODUCTION, TECHNOLOGY AND RESEARCH|technology and technical regulations|technology|digital technology;SCIENCE|natural and applied sciences|applied sciences;SOCIAL QUESTIONS|social affairs|social policy;EDUCATION AND COMMUNICATIONS|information technology and data processing|information technology industry</t>
        </is>
      </c>
      <c r="D658" t="inlineStr">
        <is>
          <t>yes</t>
        </is>
      </c>
      <c r="E658" t="inlineStr">
        <is>
          <t/>
        </is>
      </c>
      <c r="F658" s="2" t="inlineStr">
        <is>
          <t>индекс за навлизането на цифровите технологии в икономиката и обществото|
DESI</t>
        </is>
      </c>
      <c r="G658" s="2" t="inlineStr">
        <is>
          <t>3|
3</t>
        </is>
      </c>
      <c r="H658" s="2" t="inlineStr">
        <is>
          <t xml:space="preserve">|
</t>
        </is>
      </c>
      <c r="I658" t="inlineStr">
        <is>
          <t>сложен съставен показател, разработен от Европейската комисия (и по-конкретно от ГД „Съобщителни мрежи, съдържание и технологии“), за оценка на напредъка на държавите от ЕС към цифрова икономика и цифрово общество</t>
        </is>
      </c>
      <c r="J658" s="2" t="inlineStr">
        <is>
          <t>index digitální ekonomiky a společnosti|
DESI</t>
        </is>
      </c>
      <c r="K658" s="2" t="inlineStr">
        <is>
          <t>3|
3</t>
        </is>
      </c>
      <c r="L658" s="2" t="inlineStr">
        <is>
          <t xml:space="preserve">|
</t>
        </is>
      </c>
      <c r="M658" t="inlineStr">
        <is>
          <t>index kombinující více než 30 ukazatelů přepočítaných pomocí vážicích koeficientů, jenž hodnotí každou zemi na základě výkonu v digitální oblasti</t>
        </is>
      </c>
      <c r="N658" t="inlineStr">
        <is>
          <t/>
        </is>
      </c>
      <c r="O658" t="inlineStr">
        <is>
          <t/>
        </is>
      </c>
      <c r="P658" t="inlineStr">
        <is>
          <t/>
        </is>
      </c>
      <c r="Q658" t="inlineStr">
        <is>
          <t/>
        </is>
      </c>
      <c r="R658" s="2" t="inlineStr">
        <is>
          <t>DESI-Index|
Index für die digitale Wirtschaft und Gesellschaft</t>
        </is>
      </c>
      <c r="S658" s="2" t="inlineStr">
        <is>
          <t>3|
3</t>
        </is>
      </c>
      <c r="T658" s="2" t="inlineStr">
        <is>
          <t xml:space="preserve">|
</t>
        </is>
      </c>
      <c r="U658" t="inlineStr">
        <is>
          <t>Index, mit dem die allgemeine Leistung Europas im Bereich der 
Digitalisierung und die Fortschritte der EU-Mitgliedstaaten bei der 
digitalen Wettbewerbsfähigkeit abgebildet werden</t>
        </is>
      </c>
      <c r="V658" s="2" t="inlineStr">
        <is>
          <t>δείκτης ψηφιακής οικονομίας και κοινωνίας|
δείκτης DESI</t>
        </is>
      </c>
      <c r="W658" s="2" t="inlineStr">
        <is>
          <t>3|
3</t>
        </is>
      </c>
      <c r="X658" s="2" t="inlineStr">
        <is>
          <t xml:space="preserve">|
</t>
        </is>
      </c>
      <c r="Y658" t="inlineStr">
        <is>
          <t>σύνθετος δείκτης ο οποίος καταγράφει την πρόοδο που σημειώνουν τα κράτη μέλη ως προς την ψηφιοποίησή τους.</t>
        </is>
      </c>
      <c r="Z658" s="2" t="inlineStr">
        <is>
          <t>Digital Economy and Society Index|
DESI index|
DESI</t>
        </is>
      </c>
      <c r="AA658" s="2" t="inlineStr">
        <is>
          <t>3|
1|
3</t>
        </is>
      </c>
      <c r="AB658" s="2" t="inlineStr">
        <is>
          <t xml:space="preserve">|
|
</t>
        </is>
      </c>
      <c r="AC658" t="inlineStr">
        <is>
          <t>composite index that summarises relevant indicators on Europe’s digital performance and tracks the evolution of EU member states in digital competitiveness</t>
        </is>
      </c>
      <c r="AD658" s="2" t="inlineStr">
        <is>
          <t>Índice de la Economía y la Sociedad Digitales|
Índice de Economía y Sociedad Digital</t>
        </is>
      </c>
      <c r="AE658" s="2" t="inlineStr">
        <is>
          <t>3|
3</t>
        </is>
      </c>
      <c r="AF658" s="2" t="inlineStr">
        <is>
          <t>|
admitted</t>
        </is>
      </c>
      <c r="AG658" t="inlineStr">
        <is>
          <t>Índice compuesto
que resume cinco indicadores del rendimiento digital en Europa y permite un
seguimiento de la evolución de la competitividad digital en en los Estados
miembros de la UE.</t>
        </is>
      </c>
      <c r="AH658" s="2" t="inlineStr">
        <is>
          <t>digitaalmajanduse ja -ühiskonna indeks|
DESI</t>
        </is>
      </c>
      <c r="AI658" s="2" t="inlineStr">
        <is>
          <t>3|
3</t>
        </is>
      </c>
      <c r="AJ658" s="2" t="inlineStr">
        <is>
          <t xml:space="preserve">|
</t>
        </is>
      </c>
      <c r="AK658" t="inlineStr">
        <is>
          <t>liitindeks, millega mõõdetakse ELi liikmesriikide edusamme digitaalmajanduse ja -ühiskonna suunas liikumisel</t>
        </is>
      </c>
      <c r="AL658" s="2" t="inlineStr">
        <is>
          <t>digitaalitalouden ja -yhteiskunnan indeksi|
DESI-indeksi</t>
        </is>
      </c>
      <c r="AM658" s="2" t="inlineStr">
        <is>
          <t>3|
3</t>
        </is>
      </c>
      <c r="AN658" s="2" t="inlineStr">
        <is>
          <t xml:space="preserve">|
</t>
        </is>
      </c>
      <c r="AO658" t="inlineStr">
        <is>
          <t/>
        </is>
      </c>
      <c r="AP658" s="2" t="inlineStr">
        <is>
          <t>DESI|
indice relatif à l'économie et à la société numériques</t>
        </is>
      </c>
      <c r="AQ658" s="2" t="inlineStr">
        <is>
          <t>3|
3</t>
        </is>
      </c>
      <c r="AR658" s="2" t="inlineStr">
        <is>
          <t xml:space="preserve">|
</t>
        </is>
      </c>
      <c r="AS658" t="inlineStr">
        <is>
          <t>indice composite permettant de mesurer les progrès accomplis par les États membres de l'Union Européenne vers une économie et une société numériques</t>
        </is>
      </c>
      <c r="AT658" s="2" t="inlineStr">
        <is>
          <t>an tInnéacs um an nGeilleagar Digiteach agus an tSochaí Dhigiteach</t>
        </is>
      </c>
      <c r="AU658" s="2" t="inlineStr">
        <is>
          <t>3</t>
        </is>
      </c>
      <c r="AV658" s="2" t="inlineStr">
        <is>
          <t/>
        </is>
      </c>
      <c r="AW658" t="inlineStr">
        <is>
          <t/>
        </is>
      </c>
      <c r="AX658" s="2" t="inlineStr">
        <is>
          <t>Indeks gospodarske i društvene digitalizacije</t>
        </is>
      </c>
      <c r="AY658" s="2" t="inlineStr">
        <is>
          <t>3</t>
        </is>
      </c>
      <c r="AZ658" s="2" t="inlineStr">
        <is>
          <t/>
        </is>
      </c>
      <c r="BA658" t="inlineStr">
        <is>
          <t>pokazatelj
kojim se uspoređuje digitalna uspješnost država članica EU-a i određenih trećih
zemalja u pet područja: povezivost, ljudski kapital i digitalne vještine,
raširenost korištenja interneta među građanima, integracija tehnologije i
digitalne javne usluge</t>
        </is>
      </c>
      <c r="BB658" s="2" t="inlineStr">
        <is>
          <t>a digitális gazdaság és társadalom fejlettségét mérő mutató|
DESI</t>
        </is>
      </c>
      <c r="BC658" s="2" t="inlineStr">
        <is>
          <t>4|
4</t>
        </is>
      </c>
      <c r="BD658" s="2" t="inlineStr">
        <is>
          <t xml:space="preserve">|
</t>
        </is>
      </c>
      <c r="BE658" t="inlineStr">
        <is>
          <t>olyan összetett mutató, amely Európa digitális teljesítményét, valamint az uniós tagállamok e téren elért eredményeit mutatja</t>
        </is>
      </c>
      <c r="BF658" s="2" t="inlineStr">
        <is>
          <t>indice di digitalizzazione dell'economia e della società|
DESI</t>
        </is>
      </c>
      <c r="BG658" s="2" t="inlineStr">
        <is>
          <t>3|
3</t>
        </is>
      </c>
      <c r="BH658" s="2" t="inlineStr">
        <is>
          <t xml:space="preserve">|
</t>
        </is>
      </c>
      <c r="BI658" t="inlineStr">
        <is>
          <t>indice UE che analizza la performance degli Stati membri e dell’UE nel suo complesso sulla base di 5 indicatori principali (connettività, capitale umano, utilizzo di Internet, integrazione delle tecnologie digitali, servizi pubblici digitali)</t>
        </is>
      </c>
      <c r="BJ658" s="2" t="inlineStr">
        <is>
          <t>skaitmeninės ekonomikos ir visuomenės indeksas|
DESI</t>
        </is>
      </c>
      <c r="BK658" s="2" t="inlineStr">
        <is>
          <t>3|
3</t>
        </is>
      </c>
      <c r="BL658" s="2" t="inlineStr">
        <is>
          <t xml:space="preserve">|
</t>
        </is>
      </c>
      <c r="BM658" t="inlineStr">
        <is>
          <t/>
        </is>
      </c>
      <c r="BN658" s="2" t="inlineStr">
        <is>
          <t>Digitālās ekonomikas un sabiedrības indekss|
DESI</t>
        </is>
      </c>
      <c r="BO658" s="2" t="inlineStr">
        <is>
          <t>3|
3</t>
        </is>
      </c>
      <c r="BP658" s="2" t="inlineStr">
        <is>
          <t xml:space="preserve">|
</t>
        </is>
      </c>
      <c r="BQ658" t="inlineStr">
        <is>
          <t>Eiropas Komisijas izveidots indekss, kura mērķis ir sniegt pārskatu par digitālās jomas attīstību Eiropā, šajā nolūkā apkopojot vairāk nekā 30 rādītājus par sniegumu digitālajā jomā sadalījumā pa valstīm</t>
        </is>
      </c>
      <c r="BR658" s="2" t="inlineStr">
        <is>
          <t>DESI|
Indiċi tal-Ekonomija u s-Soċjetà Diġitali</t>
        </is>
      </c>
      <c r="BS658" s="2" t="inlineStr">
        <is>
          <t>3|
3</t>
        </is>
      </c>
      <c r="BT658" s="2" t="inlineStr">
        <is>
          <t xml:space="preserve">|
</t>
        </is>
      </c>
      <c r="BU658" t="inlineStr">
        <is>
          <t>indiċi kompost li jagħti sinteżi tal-indikaturi rilevanti dwar il-prestazzjoni diġitali tal-Ewropa u jsegwi l-iżvilupp tal-Istati Membri tal-UE fil-qasam tal-kompetittività diġitali</t>
        </is>
      </c>
      <c r="BV658" s="2" t="inlineStr">
        <is>
          <t>DESI|
index van de digitale economie en samenleving</t>
        </is>
      </c>
      <c r="BW658" s="2" t="inlineStr">
        <is>
          <t>3|
3</t>
        </is>
      </c>
      <c r="BX658" s="2" t="inlineStr">
        <is>
          <t xml:space="preserve">|
</t>
        </is>
      </c>
      <c r="BY658" t="inlineStr">
        <is>
          <t>samengestelde index die de vooruitgang meet van de EU-lidstaten naar een digitale economie en samenleving</t>
        </is>
      </c>
      <c r="BZ658" s="2" t="inlineStr">
        <is>
          <t>DESI|
indeks gospodarki cyfrowej i społeczeństwa cyfrowego</t>
        </is>
      </c>
      <c r="CA658" s="2" t="inlineStr">
        <is>
          <t>3|
3</t>
        </is>
      </c>
      <c r="CB658" s="2" t="inlineStr">
        <is>
          <t xml:space="preserve">|
</t>
        </is>
      </c>
      <c r="CC658" t="inlineStr">
        <is>
          <t>wskaźnik mierzący postęp w dziedzinie cyfryzacji, opracowywany na podstawie pięciu czynników składowych: konektywność (jakość łączności internetowej), kapitał ludzki (korzystanie z internetu, umiejętności cyfrowe), wykorzystanie internetu, integracja technologii cyfrowej (np. przez przedsiębiorstwa; handel elektroniczny) oraz cyfrowe usługi publiczne (e-administracja)</t>
        </is>
      </c>
      <c r="CD658" s="2" t="inlineStr">
        <is>
          <t>índice de digitalidade da economia e da sociedade|
IDES</t>
        </is>
      </c>
      <c r="CE658" s="2" t="inlineStr">
        <is>
          <t>3|
3</t>
        </is>
      </c>
      <c r="CF658" s="2" t="inlineStr">
        <is>
          <t xml:space="preserve">|
</t>
        </is>
      </c>
      <c r="CG658" t="inlineStr">
        <is>
          <t>Índice compósito elaborado pela Comissão Europeia (DG CNECT) para avaliar a evolução dos países da UE em direção a uma economia e uma sociedade digitais.</t>
        </is>
      </c>
      <c r="CH658" s="2" t="inlineStr">
        <is>
          <t>indice al economiei și societății digitale|
DESI</t>
        </is>
      </c>
      <c r="CI658" s="2" t="inlineStr">
        <is>
          <t>3|
3</t>
        </is>
      </c>
      <c r="CJ658" s="2" t="inlineStr">
        <is>
          <t xml:space="preserve">|
</t>
        </is>
      </c>
      <c r="CK658" t="inlineStr">
        <is>
          <t>indice compozit, calculat anual, utilizat pentru a monitoriza performanțele statelor membre în materie de conectivitate digitală, competențe digitale, activitate online, digitalizare a întreprinderilor și servicii publice digitale</t>
        </is>
      </c>
      <c r="CL658" s="2" t="inlineStr">
        <is>
          <t>index digitálnej ekonomiky a spoločnosti|
DESI</t>
        </is>
      </c>
      <c r="CM658" s="2" t="inlineStr">
        <is>
          <t>3|
3</t>
        </is>
      </c>
      <c r="CN658" s="2" t="inlineStr">
        <is>
          <t xml:space="preserve">|
</t>
        </is>
      </c>
      <c r="CO658" t="inlineStr">
        <is>
          <t>index založený na 30 relevantných ukazovateľoch digitálnej výkonnosti a vývoja v členských štátoch, ktorý vyvinula Európska komisia s cieľom poskytnúť prehľad o digitálnej situácii v Európe</t>
        </is>
      </c>
      <c r="CP658" s="2" t="inlineStr">
        <is>
          <t>indeks digitalnega gospodarstva in družbe|
indeks DESI</t>
        </is>
      </c>
      <c r="CQ658" s="2" t="inlineStr">
        <is>
          <t>3|
2</t>
        </is>
      </c>
      <c r="CR658" s="2" t="inlineStr">
        <is>
          <t xml:space="preserve">|
</t>
        </is>
      </c>
      <c r="CS658" t="inlineStr">
        <is>
          <t>indeks, s katerim Evropska komisija spremlja digitalno konkurenčnost držav članic</t>
        </is>
      </c>
      <c r="CT658" s="2" t="inlineStr">
        <is>
          <t>Desi|
index för digital ekonomi och digitalt samhälle</t>
        </is>
      </c>
      <c r="CU658" s="2" t="inlineStr">
        <is>
          <t>3|
3</t>
        </is>
      </c>
      <c r="CV658" s="2" t="inlineStr">
        <is>
          <t xml:space="preserve">|
</t>
        </is>
      </c>
      <c r="CW658" t="inlineStr">
        <is>
          <t>sammansatt
index som sammanfattar viktiga indikatorer i fråga om EU:s digitala prestanda
och följer EU-medlemsstaternas utveckling i fråga om digital konkurrenskraft</t>
        </is>
      </c>
    </row>
    <row r="659">
      <c r="A659" s="1" t="str">
        <f>HYPERLINK("https://iate.europa.eu/entry/result/3588581/all", "3588581")</f>
        <v>3588581</v>
      </c>
      <c r="B659" t="inlineStr">
        <is>
          <t>EDUCATION AND COMMUNICATIONS</t>
        </is>
      </c>
      <c r="C659" t="inlineStr">
        <is>
          <t>EDUCATION AND COMMUNICATIONS|information technology and data processing|computer system|information security</t>
        </is>
      </c>
      <c r="D659" t="inlineStr">
        <is>
          <t>yes</t>
        </is>
      </c>
      <c r="E659" t="inlineStr">
        <is>
          <t/>
        </is>
      </c>
      <c r="F659" s="2" t="inlineStr">
        <is>
          <t>Европейска рамка за сертифициране на киберсигурността</t>
        </is>
      </c>
      <c r="G659" s="2" t="inlineStr">
        <is>
          <t>3</t>
        </is>
      </c>
      <c r="H659" s="2" t="inlineStr">
        <is>
          <t/>
        </is>
      </c>
      <c r="I659" t="inlineStr">
        <is>
          <t>рамка, създадена с &lt;a href="https://iate.europa.eu/entry/result/3580175/bg" target="_blank"&gt;Акта за киберсигурността&lt;/a&gt;, за да се хармонизира гарантирането на киберсигурността на &lt;a href="https://iate.europa.eu/entry/result/866454/bg" target="_blank"&gt;ИКТ&lt;/a&gt; продуктите, услугите и процесите, като по този начин се укрепи доверието в цифровия вътрешен пазар и неговата конкурентоспособност</t>
        </is>
      </c>
      <c r="J659" s="2" t="inlineStr">
        <is>
          <t>evropský rámec pro certifikaci kybernetické bezpečnosti</t>
        </is>
      </c>
      <c r="K659" s="2" t="inlineStr">
        <is>
          <t>3</t>
        </is>
      </c>
      <c r="L659" s="2" t="inlineStr">
        <is>
          <t/>
        </is>
      </c>
      <c r="M659" t="inlineStr">
        <is>
          <t>rámec zřízený &lt;a href="https://iate.europa.eu/entry/result/3580175/cs" target="_blank"&gt;&lt;i&gt;&lt;b&gt;aktem o kybernetické bezpečnosti&lt;/b&gt;&lt;/i&gt; &lt;/a&gt;s cílem zvýšit transparentnost kybernetické bezpečnosti produktů, služeb
a procesů IKT, a posílit tak důvěru v digitální vnitřní trh a jeho
konkurenceschopnost</t>
        </is>
      </c>
      <c r="N659" s="2" t="inlineStr">
        <is>
          <t>europæisk ramme for cybersecuritycertificering</t>
        </is>
      </c>
      <c r="O659" s="2" t="inlineStr">
        <is>
          <t>3</t>
        </is>
      </c>
      <c r="P659" s="2" t="inlineStr">
        <is>
          <t/>
        </is>
      </c>
      <c r="Q659" t="inlineStr">
        <is>
          <t>ramme ertableret i forordningen om cybersikkerhed med henblik på at harmonisere IKT-produkters, -tjenesters og -processers cybersikkerhedstillidsniveau og dermed styrke tilliden til det digitale indre marked og dets konkurrenceevne</t>
        </is>
      </c>
      <c r="R659" s="2" t="inlineStr">
        <is>
          <t>europäischer Rahmen für die Cybersicherheitszertifizierung|
europäischer Zertifizierungsrahmen für die Cybersicherheit</t>
        </is>
      </c>
      <c r="S659" s="2" t="inlineStr">
        <is>
          <t>3|
3</t>
        </is>
      </c>
      <c r="T659" s="2" t="inlineStr">
        <is>
          <t xml:space="preserve">|
</t>
        </is>
      </c>
      <c r="U659" t="inlineStr">
        <is>
          <t>durch den Rechtsakt zur Cybersicherheit (VO (EU) 2019/881) geschaffener Rahmen zur Festlegung eines Mechanismus zur Schaffung europäischer Schemata für die Cybersicherheitszertifizierung &lt;a href="/entry/result/3574165/all" id="ENTRY_TO_ENTRY_CONVERTER" target="_blank"&gt;IATE:3574165&lt;/a&gt; , der der Bescheinigung dient, dass die nach einem solchen Schema bewerteten IKT-Produkte, -Dienste und -Prozesse den festgelegten Sicherheitsanforderungen genügen</t>
        </is>
      </c>
      <c r="V659" s="2" t="inlineStr">
        <is>
          <t>ευρωπαϊκό πλαίσιο πιστοποίησης της κυβερνοασφάλειας</t>
        </is>
      </c>
      <c r="W659" s="2" t="inlineStr">
        <is>
          <t>3</t>
        </is>
      </c>
      <c r="X659" s="2" t="inlineStr">
        <is>
          <t/>
        </is>
      </c>
      <c r="Y659" t="inlineStr">
        <is>
          <t/>
        </is>
      </c>
      <c r="Z659" s="2" t="inlineStr">
        <is>
          <t>EU cybersecurity certification framework|
European cybersecurity certification framework|
European certification framework</t>
        </is>
      </c>
      <c r="AA659" s="2" t="inlineStr">
        <is>
          <t>1|
3|
1</t>
        </is>
      </c>
      <c r="AB659" s="2" t="inlineStr">
        <is>
          <t xml:space="preserve">|
|
</t>
        </is>
      </c>
      <c r="AC659" t="inlineStr">
        <is>
          <t>framework established by the &lt;a href="https://iate.europa.eu/entry/result/3580175/en" target="_blank"&gt;Cybersecurity Act&lt;/a&gt; in order to harmonise the cybersecurity assurance of &lt;a href="https://iate.europa.eu/entry/result/866454/en" target="_blank"&gt;ICT&lt;/a&gt; products, services and processes, thereby strengthening trust in the digital internal market and its competitiveness</t>
        </is>
      </c>
      <c r="AD659" s="2" t="inlineStr">
        <is>
          <t>marco europeo de certificación de la ciberseguridad</t>
        </is>
      </c>
      <c r="AE659" s="2" t="inlineStr">
        <is>
          <t>3</t>
        </is>
      </c>
      <c r="AF659" s="2" t="inlineStr">
        <is>
          <t/>
        </is>
      </c>
      <c r="AG659" t="inlineStr">
        <is>
          <t>Marco establecido en virtud del &lt;a href="https://eur-lex.europa.eu/legal-content/ES/TXT/?uri=CELEX:32019R0881&amp;amp;from=ES" target="_blank"&gt;Reglamento sobre la Ciberseguridad&lt;/a&gt; con el objetivo de armonizar los requisitos de seguridad que deben cumplir los productos, servicios y procesos de TIC [&lt;a href="/entry/result/866454/all" id="ENTRY_TO_ENTRY_CONVERTER" target="_blank"&gt;IATE:866454&lt;/a&gt;] en la Unión Europea y por el cual deben regirse los esquemas europeos de certificación de la ciberseguridad [&lt;a href="/entry/result/3574165/all" id="ENTRY_TO_ENTRY_CONVERTER" target="_blank"&gt;IATE:3574165&lt;/a&gt;].</t>
        </is>
      </c>
      <c r="AH659" s="2" t="inlineStr">
        <is>
          <t>Euroopa küberturvalisuse sertifitseerimise raamistik</t>
        </is>
      </c>
      <c r="AI659" s="2" t="inlineStr">
        <is>
          <t>3</t>
        </is>
      </c>
      <c r="AJ659" s="2" t="inlineStr">
        <is>
          <t/>
        </is>
      </c>
      <c r="AK659" t="inlineStr">
        <is>
          <t>&lt;i&gt;küberturvalisuse määrusega&lt;/i&gt; &lt;a href="/entry/result/3580175/all" id="ENTRY_TO_ENTRY_CONVERTER" target="_blank"&gt;IATE:3580175&lt;/a&gt; loodud raamistik, mille eesmärk on parandada siseturu toimimise tingimusi, suurendades liidus küberturvalisuse taset ja võimaldades liidu tasandil ühtlustatud lähenemisviisi Euroopa küberturvalisuse sertifitseerimise kavadele, eesmärgiga luua IKT-toodete, -teenuste ja -protsesside jaoks digitaalne ühtne turg</t>
        </is>
      </c>
      <c r="AL659" s="2" t="inlineStr">
        <is>
          <t>eurooppalainen kyberturvallisuuden sertifiointikehys</t>
        </is>
      </c>
      <c r="AM659" s="2" t="inlineStr">
        <is>
          <t>3</t>
        </is>
      </c>
      <c r="AN659" s="2" t="inlineStr">
        <is>
          <t/>
        </is>
      </c>
      <c r="AO659" t="inlineStr">
        <is>
          <t>&lt;a href="https://iate.europa.eu/entry/result/3580175/fi" target="_blank"&gt;Kyberturvallisuusasetuksella&lt;/a&gt; luotu kehys, jolla lisätään avoimuutta tieto- ja viestintätekniikan tuotteiden, palvelujen ja prosessien kyberturvallisuuden varmistuksessa ja vahvistetaan luottamusta digitaalisiin sisämarkkinoihin.</t>
        </is>
      </c>
      <c r="AP659" s="2" t="inlineStr">
        <is>
          <t>cadre européen de certification de cybersécurité</t>
        </is>
      </c>
      <c r="AQ659" s="2" t="inlineStr">
        <is>
          <t>3</t>
        </is>
      </c>
      <c r="AR659" s="2" t="inlineStr">
        <is>
          <t/>
        </is>
      </c>
      <c r="AS659" t="inlineStr">
        <is>
          <t>cadre établi par le &lt;a href="https://iate.europa.eu/entry/result/3580175/fr" target="_blank"&gt;règlement sur la cybersécurité&lt;/a&gt; afin d'harmoniser, au niveau de l'Union, les méthodes d'évaluation et les différents niveaux d'assurance de la certification en matière de cybersécurité des produits, services et processus &lt;a href="https://iate.europa.eu/entry/result/866454/fr" target="_blank"&gt;TIC&lt;/a&gt;&lt;small&gt;, et de renforcer ainsi la confiance dans le marché intérieur numérique&lt;/small&gt;</t>
        </is>
      </c>
      <c r="AT659" s="2" t="inlineStr">
        <is>
          <t>creat Eorpach um dheimhniú cibearshlándála</t>
        </is>
      </c>
      <c r="AU659" s="2" t="inlineStr">
        <is>
          <t>3</t>
        </is>
      </c>
      <c r="AV659" s="2" t="inlineStr">
        <is>
          <t/>
        </is>
      </c>
      <c r="AW659" t="inlineStr">
        <is>
          <t/>
        </is>
      </c>
      <c r="AX659" t="inlineStr">
        <is>
          <t/>
        </is>
      </c>
      <c r="AY659" t="inlineStr">
        <is>
          <t/>
        </is>
      </c>
      <c r="AZ659" t="inlineStr">
        <is>
          <t/>
        </is>
      </c>
      <c r="BA659" t="inlineStr">
        <is>
          <t/>
        </is>
      </c>
      <c r="BB659" s="2" t="inlineStr">
        <is>
          <t>európai kiberbiztonsági tanúsítási keretrendszer</t>
        </is>
      </c>
      <c r="BC659" s="2" t="inlineStr">
        <is>
          <t>3</t>
        </is>
      </c>
      <c r="BD659" s="2" t="inlineStr">
        <is>
          <t/>
        </is>
      </c>
      <c r="BE659" t="inlineStr">
        <is>
          <t>a &lt;a href="https://iate.europa.eu/entry/result/3580175/hu" target="_blank"&gt;kiberbiztonsági jogszabály&lt;/a&gt; által létrehozott keret, amelynek célja az &lt;a href="https://iate.europa.eu/entry/result/866454/hu" target="_blank"&gt;ikt&lt;/a&gt;-termékek,
-szolgáltatások és -folyamatok kiberbiztonsági megbízhatóságának harmonizálása, erősítve ezáltal a digitális belső piacba és annak
versenyképességébe vetett bizalmat</t>
        </is>
      </c>
      <c r="BF659" s="2" t="inlineStr">
        <is>
          <t>quadro europeo di certificazione della cibersicurezza</t>
        </is>
      </c>
      <c r="BG659" s="2" t="inlineStr">
        <is>
          <t>3</t>
        </is>
      </c>
      <c r="BH659" s="2" t="inlineStr">
        <is>
          <t/>
        </is>
      </c>
      <c r="BI659" t="inlineStr">
        <is>
          <t>quadro istituito dal &lt;a href="https://iate.europa.eu/entry/result/3580175/it" target="_blank"&gt;regolamento sulla cibersicurezza&lt;time datetime="31.3.2020"&gt; (31.3.2020)&lt;/time&gt;&lt;/a&gt; per armonizzare il livello di affidabilità di prodotti, servizi e processi TIC in termini di cibersicurezza, rafforzando in tal modo la fiducia nel mercato unico digitale e la sua competitività</t>
        </is>
      </c>
      <c r="BJ659" s="2" t="inlineStr">
        <is>
          <t>Europos kibernetinio saugumo sertifikavimo sistema</t>
        </is>
      </c>
      <c r="BK659" s="2" t="inlineStr">
        <is>
          <t>3</t>
        </is>
      </c>
      <c r="BL659" s="2" t="inlineStr">
        <is>
          <t/>
        </is>
      </c>
      <c r="BM659" t="inlineStr">
        <is>
          <t>Kibernetinio saugumo aktu (&lt;a href="/entry/result/3580175/all" id="ENTRY_TO_ENTRY_CONVERTER" target="_blank"&gt;IATE:3580175&lt;/a&gt;) nustatyta sistema, kuria siekiama gerinti vidaus rinkos veikimo sąlygas didinant kibernetinio saugumo lygį Sąjungoje ir sudarant sąlygas Sąjungos lygmeniu suderintai taikyti Europos kibernetinio saugumo sertifikavimo schemas, kad būtų sukurta IRT produktų, paslaugų ir procesų bendroji skaitmeninė rinka</t>
        </is>
      </c>
      <c r="BN659" s="2" t="inlineStr">
        <is>
          <t>Eiropas kiberdrošības sertifikācijas satvars</t>
        </is>
      </c>
      <c r="BO659" s="2" t="inlineStr">
        <is>
          <t>3</t>
        </is>
      </c>
      <c r="BP659" s="2" t="inlineStr">
        <is>
          <t/>
        </is>
      </c>
      <c r="BQ659" t="inlineStr">
        <is>
          <t>ar Kiberdrošības aktu izveidots satvars, kura mērķis ir uzlabot iekšējā tirgus darbības nosacījumus, palielinot kiberdrošības līmeni Savienībā un dodot iespēju Savienības līmenī izmantot saskaņotu pieeju attiecībā uz Eiropas kiberdrošības sertifikācijas shēmām nolūkā izveidot IKT produktu, IKT pakalpojumu un IKT procesu digitālu vienoto tirgu</t>
        </is>
      </c>
      <c r="BR659" s="2" t="inlineStr">
        <is>
          <t>qafas Ewropew taċ-ċertifikazzjoni taċ-ċibersigurtà</t>
        </is>
      </c>
      <c r="BS659" s="2" t="inlineStr">
        <is>
          <t>3</t>
        </is>
      </c>
      <c r="BT659" s="2" t="inlineStr">
        <is>
          <t/>
        </is>
      </c>
      <c r="BU659" t="inlineStr">
        <is>
          <t>qafas stabbilit mill-&lt;a href="http://iate.europa.eu/entry/result/3580175/mt" target="_blank"&gt;Att dwar iċ-Ċibersigurtà &lt;/a&gt;biex tiġi armonizzata l-assigurazzjoni taċ-ċibersigurtà tal-prodotti, is-servizzi u l-proċessi tal-&lt;a href="http://iate.europa.eu/entry/result/866454/mt" target="_blank"&gt;ICT&lt;/a&gt; biex b'hekk tissaħħaħ il-fiduċja fis-suq intern diġitali u l-kompetittività tiegħu</t>
        </is>
      </c>
      <c r="BV659" s="2" t="inlineStr">
        <is>
          <t>Europees kader voor cyberbeveiligingscertificering</t>
        </is>
      </c>
      <c r="BW659" s="2" t="inlineStr">
        <is>
          <t>3</t>
        </is>
      </c>
      <c r="BX659" s="2" t="inlineStr">
        <is>
          <t/>
        </is>
      </c>
      <c r="BY659" t="inlineStr">
        <is>
          <t>kader opgezet binnen de cyberbeveiligingsverordening [ &lt;a href="/entry/result/3580175/all" id="ENTRY_TO_ENTRY_CONVERTER" target="_blank"&gt;IATE:3580175&lt;/a&gt; ] om de transparantie van de cyberbeveiligingszekerheid van ICT-producten, diensten en -processen, en daarmee het vertrouwen in en het concurrentievermogen van de digitale interne markt, te vergroten</t>
        </is>
      </c>
      <c r="BZ659" s="2" t="inlineStr">
        <is>
          <t>europejskie ramy certyfikacji cyberbezpieczeństwa</t>
        </is>
      </c>
      <c r="CA659" s="2" t="inlineStr">
        <is>
          <t>3</t>
        </is>
      </c>
      <c r="CB659" s="2" t="inlineStr">
        <is>
          <t/>
        </is>
      </c>
      <c r="CC659" t="inlineStr">
        <is>
          <t>kompleksowy zbiór przepisów, wymogów technicznych, norm i procedur, uzgodnionych na szczeblu europejskim w celu oceny związanych z cyberbezpieczeństwem właściwości określonych produktów, usług i procesów</t>
        </is>
      </c>
      <c r="CD659" s="2" t="inlineStr">
        <is>
          <t>enquadramento europeu para a certificação da cibersegurança</t>
        </is>
      </c>
      <c r="CE659" s="2" t="inlineStr">
        <is>
          <t>3</t>
        </is>
      </c>
      <c r="CF659" s="2" t="inlineStr">
        <is>
          <t/>
        </is>
      </c>
      <c r="CG659" t="inlineStr">
        <is>
          <t>Instrumento criado pelo Regulamento Cibersegurança e estabelecido de forma homogénea em todos os Estados-Membros para ajudar a aumentar a confiança nos produtos, serviços e processos de TIC que tenham sido certificados ao abrigo dos sistemas europeus de certificação da cibersegurança e para ajudar a evitar a multiplicação de sistemas nacionais de certificações da cibersegurança que entrem em conflito ou que se sobreponham.</t>
        </is>
      </c>
      <c r="CH659" s="2" t="inlineStr">
        <is>
          <t>cadru european de certificare a securității cibernetice</t>
        </is>
      </c>
      <c r="CI659" s="2" t="inlineStr">
        <is>
          <t>3</t>
        </is>
      </c>
      <c r="CJ659" s="2" t="inlineStr">
        <is>
          <t/>
        </is>
      </c>
      <c r="CK659" t="inlineStr">
        <is>
          <t>cadru instituit de &lt;a href="https://iate.europa.eu/entry/result/3580175/ro" target="_blank"&gt;Regulamentul privind securitatea cibernetică&lt;/a&gt; pentru îmbunătățirea condițiilor de funcționare a pieței interne prin creșterea nivelului de securitate cibernetică în Uniune și prin permiterea unei abordări armonizate la nivelul Uniunii în privința sistemelor europene de certificare a securității cibernetice, în scopul creării unei piețe unice digitale pentru produsele TIC, serviciile TIC și procesele TIC</t>
        </is>
      </c>
      <c r="CL659" s="2" t="inlineStr">
        <is>
          <t>európsky rámec certifikácie kybernetickej bezpečnosti</t>
        </is>
      </c>
      <c r="CM659" s="2" t="inlineStr">
        <is>
          <t>3</t>
        </is>
      </c>
      <c r="CN659" s="2" t="inlineStr">
        <is>
          <t/>
        </is>
      </c>
      <c r="CO659" t="inlineStr">
        <is>
          <t>rámec zriadený &lt;a href="https://iate.europa.eu/entry/result/3580175/sk" target="_blank"&gt;aktom o kybernetickej bezpečnosti&lt;/a&gt;, v ktorom sú stanovené základné horizontálne požiadavky na &lt;a href="https://iate.europa.eu/entry/result/3574165/sk" target="_blank"&gt;európske systémy certifikácie kybernetickej bezpečnosti&lt;/a&gt;</t>
        </is>
      </c>
      <c r="CP659" s="2" t="inlineStr">
        <is>
          <t>evropski certifikacijski okvir za kibernetsko varnost</t>
        </is>
      </c>
      <c r="CQ659" s="2" t="inlineStr">
        <is>
          <t>3</t>
        </is>
      </c>
      <c r="CR659" s="2" t="inlineStr">
        <is>
          <t/>
        </is>
      </c>
      <c r="CS659" t="inlineStr">
        <is>
          <t>okvir, vzpostavljen z &lt;a href="https://iate.europa.eu/entry/result/3580175/sl" target="_blank"&gt;Aktom o kibernetski varnosti&lt;/a&gt;,
za omogočanje harmoniziranega pristopa na ravni Unije glede &lt;a href="https://iate.europa.eu/entry/result/3574165/sl" target="_blank"&gt;evropskih certifikacijskih shem za kibernetsko varnost&lt;/a&gt;,
da bi se oblikoval enotni digitalni trg za proizvode, storitve in
postopke &lt;a href="https://iate.europa.eu/entry/result/866454/sl" target="_blank"&gt;IKT&lt;/a&gt;, s čimer bi se zvišala raven kibernetske varnosti v Uniji</t>
        </is>
      </c>
      <c r="CT659" s="2" t="inlineStr">
        <is>
          <t>europeiskt ramverk för cybersäkerhetscertifiering</t>
        </is>
      </c>
      <c r="CU659" s="2" t="inlineStr">
        <is>
          <t>3</t>
        </is>
      </c>
      <c r="CV659" s="2" t="inlineStr">
        <is>
          <t/>
        </is>
      </c>
      <c r="CW659" t="inlineStr">
        <is>
          <t/>
        </is>
      </c>
    </row>
    <row r="660">
      <c r="A660" s="1" t="str">
        <f>HYPERLINK("https://iate.europa.eu/entry/result/795838/all", "795838")</f>
        <v>795838</v>
      </c>
      <c r="B660" t="inlineStr">
        <is>
          <t>EDUCATION AND COMMUNICATIONS</t>
        </is>
      </c>
      <c r="C660" t="inlineStr">
        <is>
          <t>EDUCATION AND COMMUNICATIONS|information technology and data processing</t>
        </is>
      </c>
      <c r="D660" t="inlineStr">
        <is>
          <t>yes</t>
        </is>
      </c>
      <c r="E660" t="inlineStr">
        <is>
          <t/>
        </is>
      </c>
      <c r="F660" s="2" t="inlineStr">
        <is>
          <t>изчислителна мощност</t>
        </is>
      </c>
      <c r="G660" s="2" t="inlineStr">
        <is>
          <t>3</t>
        </is>
      </c>
      <c r="H660" s="2" t="inlineStr">
        <is>
          <t/>
        </is>
      </c>
      <c r="I660" t="inlineStr">
        <is>
          <t>способността на компютър да извършва работа, т.е. да обработва даден брой инструкции за дадено време</t>
        </is>
      </c>
      <c r="J660" s="2" t="inlineStr">
        <is>
          <t>hrubý výpočetní výkon|
výpočetní výkon</t>
        </is>
      </c>
      <c r="K660" s="2" t="inlineStr">
        <is>
          <t>3|
3</t>
        </is>
      </c>
      <c r="L660" s="2" t="inlineStr">
        <is>
          <t xml:space="preserve">|
</t>
        </is>
      </c>
      <c r="M660" t="inlineStr">
        <is>
          <t/>
        </is>
      </c>
      <c r="N660" s="2" t="inlineStr">
        <is>
          <t>computerkraft|
datakraft|
regnekraft</t>
        </is>
      </c>
      <c r="O660" s="2" t="inlineStr">
        <is>
          <t>4|
4|
3</t>
        </is>
      </c>
      <c r="P660" s="2" t="inlineStr">
        <is>
          <t xml:space="preserve">|
|
</t>
        </is>
      </c>
      <c r="Q660" t="inlineStr">
        <is>
          <t>"1. En datamats datakraft er udtryk for dens evne til at lagre, behandle og transportere data ... Der findes ingen etableret måleenhed for datakraft, men forskellige uofficielle, ikke særlig veldefinerede, mål som f.eks. MIPS anvendes af forhandlerne som kapacitetsangivelse. ... 2. Ordet datakraft anvendes desuden af nogle servicebureauer som produktbetegnelse, hvor der tilbydes større blokke af databehandlingskapacitet på et centralt anlæg."(Børsens Informatik Leksikon, Børsens Forlag 1987).</t>
        </is>
      </c>
      <c r="R660" s="2" t="inlineStr">
        <is>
          <t>Rechenleistung</t>
        </is>
      </c>
      <c r="S660" s="2" t="inlineStr">
        <is>
          <t>3</t>
        </is>
      </c>
      <c r="T660" s="2" t="inlineStr">
        <is>
          <t/>
        </is>
      </c>
      <c r="U660" t="inlineStr">
        <is>
          <t/>
        </is>
      </c>
      <c r="V660" s="2" t="inlineStr">
        <is>
          <t>υπολογιστική ισχύς</t>
        </is>
      </c>
      <c r="W660" s="2" t="inlineStr">
        <is>
          <t>3</t>
        </is>
      </c>
      <c r="X660" s="2" t="inlineStr">
        <is>
          <t/>
        </is>
      </c>
      <c r="Y660" t="inlineStr">
        <is>
          <t>(σχετική) δύναμη εκτέλεσης εργασιών (υπολογισμού, επεξεργασίας) με ηλεκτρονικό υπολογιστή. Ο όρος αναφέρεται κυρίως στην ταχύτητα με την οποία ένας ηλεκτρονικός υπολογιστής επεξεργάζεται τα δεδομένα/στοιχεία (data). Έτσι ένας ηλεκτρονικός υπολογιστής χαρακτηρίζεται σαν ισχυρότερος κάποιου άλλου εάν και όταν είναι σε θέση να εκτελέσει περισσότερη εργασία (υπολογισμού, επεξεργασίας) σε μικρότερο χρόνο. Η σύγκριση όμως αυτή είναι σχετική γιατί ένας ηλεκτρονικός υπολογιστής μπορεί να είναι γρήγορος σε έναν τομέα αλλά αργός σε έναν άλλο.</t>
        </is>
      </c>
      <c r="Z660" s="2" t="inlineStr">
        <is>
          <t>raw computing power|
processing power|
computing power</t>
        </is>
      </c>
      <c r="AA660" s="2" t="inlineStr">
        <is>
          <t>3|
3|
3</t>
        </is>
      </c>
      <c r="AB660" s="2" t="inlineStr">
        <is>
          <t xml:space="preserve">|
|
</t>
        </is>
      </c>
      <c r="AC660" t="inlineStr">
        <is>
          <t>ability of a computer to manipulate data in terms of speed, complexity and volume</t>
        </is>
      </c>
      <c r="AD660" s="2" t="inlineStr">
        <is>
          <t>capacidad informática</t>
        </is>
      </c>
      <c r="AE660" s="2" t="inlineStr">
        <is>
          <t>3</t>
        </is>
      </c>
      <c r="AF660" s="2" t="inlineStr">
        <is>
          <t/>
        </is>
      </c>
      <c r="AG660" t="inlineStr">
        <is>
          <t/>
        </is>
      </c>
      <c r="AH660" s="2" t="inlineStr">
        <is>
          <t>andmetöötlusvõimsus</t>
        </is>
      </c>
      <c r="AI660" s="2" t="inlineStr">
        <is>
          <t>3</t>
        </is>
      </c>
      <c r="AJ660" s="2" t="inlineStr">
        <is>
          <t/>
        </is>
      </c>
      <c r="AK660" t="inlineStr">
        <is>
          <t/>
        </is>
      </c>
      <c r="AL660" s="2" t="inlineStr">
        <is>
          <t>laskentateho</t>
        </is>
      </c>
      <c r="AM660" s="2" t="inlineStr">
        <is>
          <t>3</t>
        </is>
      </c>
      <c r="AN660" s="2" t="inlineStr">
        <is>
          <t/>
        </is>
      </c>
      <c r="AO660" t="inlineStr">
        <is>
          <t/>
        </is>
      </c>
      <c r="AP660" s="2" t="inlineStr">
        <is>
          <t>puissance de calcul|
puissance de traitement|
puissance de calcul brute</t>
        </is>
      </c>
      <c r="AQ660" s="2" t="inlineStr">
        <is>
          <t>3|
3|
3</t>
        </is>
      </c>
      <c r="AR660" s="2" t="inlineStr">
        <is>
          <t xml:space="preserve">|
|
</t>
        </is>
      </c>
      <c r="AS660" t="inlineStr">
        <is>
          <t>/computing: calcul, traitement. Ensemble des opérations mathématiques et logiques effectuées sur des informations selon une procédure établie. IBMV 70 2-21/</t>
        </is>
      </c>
      <c r="AT660" s="2" t="inlineStr">
        <is>
          <t>ríomhchumhacht</t>
        </is>
      </c>
      <c r="AU660" s="2" t="inlineStr">
        <is>
          <t>3</t>
        </is>
      </c>
      <c r="AV660" s="2" t="inlineStr">
        <is>
          <t/>
        </is>
      </c>
      <c r="AW660" t="inlineStr">
        <is>
          <t/>
        </is>
      </c>
      <c r="AX660" t="inlineStr">
        <is>
          <t/>
        </is>
      </c>
      <c r="AY660" t="inlineStr">
        <is>
          <t/>
        </is>
      </c>
      <c r="AZ660" t="inlineStr">
        <is>
          <t/>
        </is>
      </c>
      <c r="BA660" t="inlineStr">
        <is>
          <t/>
        </is>
      </c>
      <c r="BB660" s="2" t="inlineStr">
        <is>
          <t>számítási teljesítmény</t>
        </is>
      </c>
      <c r="BC660" s="2" t="inlineStr">
        <is>
          <t>4</t>
        </is>
      </c>
      <c r="BD660" s="2" t="inlineStr">
        <is>
          <t/>
        </is>
      </c>
      <c r="BE660" t="inlineStr">
        <is>
          <t/>
        </is>
      </c>
      <c r="BF660" s="2" t="inlineStr">
        <is>
          <t>potenza di calcolo grezza|
potenza di elaborazione|
potenza di calcolo</t>
        </is>
      </c>
      <c r="BG660" s="2" t="inlineStr">
        <is>
          <t>3|
3|
3</t>
        </is>
      </c>
      <c r="BH660" s="2" t="inlineStr">
        <is>
          <t xml:space="preserve">|
|
</t>
        </is>
      </c>
      <c r="BI660" t="inlineStr">
        <is>
          <t>livello di efficienza nel trattamento elettronico di dati</t>
        </is>
      </c>
      <c r="BJ660" s="2" t="inlineStr">
        <is>
          <t>kompiuterio galia</t>
        </is>
      </c>
      <c r="BK660" s="2" t="inlineStr">
        <is>
          <t>3</t>
        </is>
      </c>
      <c r="BL660" s="2" t="inlineStr">
        <is>
          <t/>
        </is>
      </c>
      <c r="BM660" t="inlineStr">
        <is>
          <t>kompiuterio pajėgumas apdoroti duomenis, kuris vertinamas pagal jo procesų spartą ir duomenų sudėtingumą bei apimtį</t>
        </is>
      </c>
      <c r="BN660" s="2" t="inlineStr">
        <is>
          <t>datošanas jauda</t>
        </is>
      </c>
      <c r="BO660" s="2" t="inlineStr">
        <is>
          <t>3</t>
        </is>
      </c>
      <c r="BP660" s="2" t="inlineStr">
        <is>
          <t/>
        </is>
      </c>
      <c r="BQ660" t="inlineStr">
        <is>
          <t/>
        </is>
      </c>
      <c r="BR660" s="2" t="inlineStr">
        <is>
          <t>qawwa komputazzjonali|
potenza komputazzjonali</t>
        </is>
      </c>
      <c r="BS660" s="2" t="inlineStr">
        <is>
          <t>3|
3</t>
        </is>
      </c>
      <c r="BT660" s="2" t="inlineStr">
        <is>
          <t xml:space="preserve">|
</t>
        </is>
      </c>
      <c r="BU660" t="inlineStr">
        <is>
          <t>abbiltà ta’ kompjuter li jimmanipula d-dati f'termini ta’ spid, kumplessità u volum</t>
        </is>
      </c>
      <c r="BV660" s="2" t="inlineStr">
        <is>
          <t>rekenkracht</t>
        </is>
      </c>
      <c r="BW660" s="2" t="inlineStr">
        <is>
          <t>2</t>
        </is>
      </c>
      <c r="BX660" s="2" t="inlineStr">
        <is>
          <t/>
        </is>
      </c>
      <c r="BY660" t="inlineStr">
        <is>
          <t>gegevensverwerkend vermogen van een computer, in termen van snelheid, complexiteit en omvang</t>
        </is>
      </c>
      <c r="BZ660" s="2" t="inlineStr">
        <is>
          <t>moc obliczeniowa</t>
        </is>
      </c>
      <c r="CA660" s="2" t="inlineStr">
        <is>
          <t>3</t>
        </is>
      </c>
      <c r="CB660" s="2" t="inlineStr">
        <is>
          <t/>
        </is>
      </c>
      <c r="CC660" t="inlineStr">
        <is>
          <t>liczba działań arytmetycznych, jakie może wykonać komputer w danym czasie</t>
        </is>
      </c>
      <c r="CD660" s="2" t="inlineStr">
        <is>
          <t>capacidade computacional</t>
        </is>
      </c>
      <c r="CE660" s="2" t="inlineStr">
        <is>
          <t>3</t>
        </is>
      </c>
      <c r="CF660" s="2" t="inlineStr">
        <is>
          <t/>
        </is>
      </c>
      <c r="CG660" t="inlineStr">
        <is>
          <t/>
        </is>
      </c>
      <c r="CH660" s="2" t="inlineStr">
        <is>
          <t>putere de procesare|
capacitate de procesare</t>
        </is>
      </c>
      <c r="CI660" s="2" t="inlineStr">
        <is>
          <t>3|
3</t>
        </is>
      </c>
      <c r="CJ660" s="2" t="inlineStr">
        <is>
          <t xml:space="preserve">|
</t>
        </is>
      </c>
      <c r="CK660" t="inlineStr">
        <is>
          <t/>
        </is>
      </c>
      <c r="CL660" s="2" t="inlineStr">
        <is>
          <t>výpočtová kapacita</t>
        </is>
      </c>
      <c r="CM660" s="2" t="inlineStr">
        <is>
          <t>3</t>
        </is>
      </c>
      <c r="CN660" s="2" t="inlineStr">
        <is>
          <t/>
        </is>
      </c>
      <c r="CO660" t="inlineStr">
        <is>
          <t/>
        </is>
      </c>
      <c r="CP660" s="2" t="inlineStr">
        <is>
          <t>računalniška zmogljivost|
računalniška moč|
surova računalniška moč</t>
        </is>
      </c>
      <c r="CQ660" s="2" t="inlineStr">
        <is>
          <t>3|
3|
3</t>
        </is>
      </c>
      <c r="CR660" s="2" t="inlineStr">
        <is>
          <t xml:space="preserve">|
|
</t>
        </is>
      </c>
      <c r="CS660" t="inlineStr">
        <is>
          <t>zmogljivost računalnika, praviloma izražena s hitrostjo obdelave podatkov</t>
        </is>
      </c>
      <c r="CT660" s="2" t="inlineStr">
        <is>
          <t>datorkapacitet|
datakraft</t>
        </is>
      </c>
      <c r="CU660" s="2" t="inlineStr">
        <is>
          <t>3|
3</t>
        </is>
      </c>
      <c r="CV660" s="2" t="inlineStr">
        <is>
          <t xml:space="preserve">|
</t>
        </is>
      </c>
      <c r="CW660" t="inlineStr">
        <is>
          <t/>
        </is>
      </c>
    </row>
    <row r="661">
      <c r="A661" s="1" t="str">
        <f>HYPERLINK("https://iate.europa.eu/entry/result/3598800/all", "3598800")</f>
        <v>3598800</v>
      </c>
      <c r="B661" t="inlineStr">
        <is>
          <t>PRODUCTION, TECHNOLOGY AND RESEARCH;BUSINESS AND COMPETITION</t>
        </is>
      </c>
      <c r="C661" t="inlineStr">
        <is>
          <t>PRODUCTION, TECHNOLOGY AND RESEARCH|technology and technical regulations|technology|digital technology;BUSINESS AND COMPETITION|business classification|size of business|small and medium-sized enterprises</t>
        </is>
      </c>
      <c r="D661" t="inlineStr">
        <is>
          <t>yes</t>
        </is>
      </c>
      <c r="E661" t="inlineStr">
        <is>
          <t/>
        </is>
      </c>
      <c r="F661" t="inlineStr">
        <is>
          <t/>
        </is>
      </c>
      <c r="G661" t="inlineStr">
        <is>
          <t/>
        </is>
      </c>
      <c r="H661" t="inlineStr">
        <is>
          <t/>
        </is>
      </c>
      <c r="I661" t="inlineStr">
        <is>
          <t/>
        </is>
      </c>
      <c r="J661" s="2" t="inlineStr">
        <is>
          <t>udržitelná digitalizace|
udržitelná digitální transformace</t>
        </is>
      </c>
      <c r="K661" s="2" t="inlineStr">
        <is>
          <t>3|
3</t>
        </is>
      </c>
      <c r="L661" s="2" t="inlineStr">
        <is>
          <t xml:space="preserve">|
</t>
        </is>
      </c>
      <c r="M661" t="inlineStr">
        <is>
          <t>proces digitalizace hospodářství dlouhodobým, ekologickým a organickým způsobem</t>
        </is>
      </c>
      <c r="N661" t="inlineStr">
        <is>
          <t/>
        </is>
      </c>
      <c r="O661" t="inlineStr">
        <is>
          <t/>
        </is>
      </c>
      <c r="P661" t="inlineStr">
        <is>
          <t/>
        </is>
      </c>
      <c r="Q661" t="inlineStr">
        <is>
          <t/>
        </is>
      </c>
      <c r="R661" t="inlineStr">
        <is>
          <t/>
        </is>
      </c>
      <c r="S661" t="inlineStr">
        <is>
          <t/>
        </is>
      </c>
      <c r="T661" t="inlineStr">
        <is>
          <t/>
        </is>
      </c>
      <c r="U661" t="inlineStr">
        <is>
          <t/>
        </is>
      </c>
      <c r="V661" t="inlineStr">
        <is>
          <t/>
        </is>
      </c>
      <c r="W661" t="inlineStr">
        <is>
          <t/>
        </is>
      </c>
      <c r="X661" t="inlineStr">
        <is>
          <t/>
        </is>
      </c>
      <c r="Y661" t="inlineStr">
        <is>
          <t/>
        </is>
      </c>
      <c r="Z661" s="2" t="inlineStr">
        <is>
          <t>sustainable digitalisation|
sustainable digital transformation</t>
        </is>
      </c>
      <c r="AA661" s="2" t="inlineStr">
        <is>
          <t>3|
3</t>
        </is>
      </c>
      <c r="AB661" s="2" t="inlineStr">
        <is>
          <t xml:space="preserve">|
</t>
        </is>
      </c>
      <c r="AC661" t="inlineStr">
        <is>
          <t>process of digitalising the economy in a long-lasting, green, and organic way</t>
        </is>
      </c>
      <c r="AD661" t="inlineStr">
        <is>
          <t/>
        </is>
      </c>
      <c r="AE661" t="inlineStr">
        <is>
          <t/>
        </is>
      </c>
      <c r="AF661" t="inlineStr">
        <is>
          <t/>
        </is>
      </c>
      <c r="AG661" t="inlineStr">
        <is>
          <t/>
        </is>
      </c>
      <c r="AH661" t="inlineStr">
        <is>
          <t/>
        </is>
      </c>
      <c r="AI661" t="inlineStr">
        <is>
          <t/>
        </is>
      </c>
      <c r="AJ661" t="inlineStr">
        <is>
          <t/>
        </is>
      </c>
      <c r="AK661" t="inlineStr">
        <is>
          <t/>
        </is>
      </c>
      <c r="AL661" s="2" t="inlineStr">
        <is>
          <t>kestävä digitaalinen siirtymä|
kestävä digitalisaatio</t>
        </is>
      </c>
      <c r="AM661" s="2" t="inlineStr">
        <is>
          <t>3|
3</t>
        </is>
      </c>
      <c r="AN661" s="2" t="inlineStr">
        <is>
          <t xml:space="preserve">|
</t>
        </is>
      </c>
      <c r="AO661" t="inlineStr">
        <is>
          <t>talouden digitalisointi pitkäaikaisella, vihreällä ja luonnollisella tavalla</t>
        </is>
      </c>
      <c r="AP661" t="inlineStr">
        <is>
          <t/>
        </is>
      </c>
      <c r="AQ661" t="inlineStr">
        <is>
          <t/>
        </is>
      </c>
      <c r="AR661" t="inlineStr">
        <is>
          <t/>
        </is>
      </c>
      <c r="AS661" t="inlineStr">
        <is>
          <t/>
        </is>
      </c>
      <c r="AT661" s="2" t="inlineStr">
        <is>
          <t>digiteáil inbhuanaithe</t>
        </is>
      </c>
      <c r="AU661" s="2" t="inlineStr">
        <is>
          <t>3</t>
        </is>
      </c>
      <c r="AV661" s="2" t="inlineStr">
        <is>
          <t/>
        </is>
      </c>
      <c r="AW661" t="inlineStr">
        <is>
          <t/>
        </is>
      </c>
      <c r="AX661" t="inlineStr">
        <is>
          <t/>
        </is>
      </c>
      <c r="AY661" t="inlineStr">
        <is>
          <t/>
        </is>
      </c>
      <c r="AZ661" t="inlineStr">
        <is>
          <t/>
        </is>
      </c>
      <c r="BA661" t="inlineStr">
        <is>
          <t/>
        </is>
      </c>
      <c r="BB661" t="inlineStr">
        <is>
          <t/>
        </is>
      </c>
      <c r="BC661" t="inlineStr">
        <is>
          <t/>
        </is>
      </c>
      <c r="BD661" t="inlineStr">
        <is>
          <t/>
        </is>
      </c>
      <c r="BE661" t="inlineStr">
        <is>
          <t/>
        </is>
      </c>
      <c r="BF661" t="inlineStr">
        <is>
          <t/>
        </is>
      </c>
      <c r="BG661" t="inlineStr">
        <is>
          <t/>
        </is>
      </c>
      <c r="BH661" t="inlineStr">
        <is>
          <t/>
        </is>
      </c>
      <c r="BI661" t="inlineStr">
        <is>
          <t/>
        </is>
      </c>
      <c r="BJ661" s="2" t="inlineStr">
        <is>
          <t>darni skaitmeninė transformacija|
darni skaitmenizacija</t>
        </is>
      </c>
      <c r="BK661" s="2" t="inlineStr">
        <is>
          <t>3|
3</t>
        </is>
      </c>
      <c r="BL661" s="2" t="inlineStr">
        <is>
          <t xml:space="preserve">|
</t>
        </is>
      </c>
      <c r="BM661" t="inlineStr">
        <is>
          <t/>
        </is>
      </c>
      <c r="BN661" t="inlineStr">
        <is>
          <t/>
        </is>
      </c>
      <c r="BO661" t="inlineStr">
        <is>
          <t/>
        </is>
      </c>
      <c r="BP661" t="inlineStr">
        <is>
          <t/>
        </is>
      </c>
      <c r="BQ661" t="inlineStr">
        <is>
          <t/>
        </is>
      </c>
      <c r="BR661" s="2" t="inlineStr">
        <is>
          <t>trasformazzjoni diġitali sostenibbli|
diġitalizzazzjoni sostenibbli</t>
        </is>
      </c>
      <c r="BS661" s="2" t="inlineStr">
        <is>
          <t>3|
3</t>
        </is>
      </c>
      <c r="BT661" s="2" t="inlineStr">
        <is>
          <t xml:space="preserve">|
</t>
        </is>
      </c>
      <c r="BU661" t="inlineStr">
        <is>
          <t>il-proċess tad-diġitalizzazzjoni tal-ekonomija b'mod organiku, ekoloġiku u li jdum</t>
        </is>
      </c>
      <c r="BV661" t="inlineStr">
        <is>
          <t/>
        </is>
      </c>
      <c r="BW661" t="inlineStr">
        <is>
          <t/>
        </is>
      </c>
      <c r="BX661" t="inlineStr">
        <is>
          <t/>
        </is>
      </c>
      <c r="BY661" t="inlineStr">
        <is>
          <t/>
        </is>
      </c>
      <c r="BZ661" s="2" t="inlineStr">
        <is>
          <t>zrównoważona cyfryzacja|
zrównoważona transformacja cyfrowa</t>
        </is>
      </c>
      <c r="CA661" s="2" t="inlineStr">
        <is>
          <t>3|
3</t>
        </is>
      </c>
      <c r="CB661" s="2" t="inlineStr">
        <is>
          <t xml:space="preserve">|
</t>
        </is>
      </c>
      <c r="CC661" t="inlineStr">
        <is>
          <t>proces cyfryzacji gospodarki w sposób zgodny z zasadami zrównoważonego rozwoju</t>
        </is>
      </c>
      <c r="CD661" s="2" t="inlineStr">
        <is>
          <t>digitalização sustentável</t>
        </is>
      </c>
      <c r="CE661" s="2" t="inlineStr">
        <is>
          <t>3</t>
        </is>
      </c>
      <c r="CF661" s="2" t="inlineStr">
        <is>
          <t/>
        </is>
      </c>
      <c r="CG661" t="inlineStr">
        <is>
          <t>Processo de digitalização da economia de forma duradoura, ecológica e orgânica.</t>
        </is>
      </c>
      <c r="CH661" s="2" t="inlineStr">
        <is>
          <t>transformare digitală sustenabilă|
digitalizare sustenabilă</t>
        </is>
      </c>
      <c r="CI661" s="2" t="inlineStr">
        <is>
          <t>3|
3</t>
        </is>
      </c>
      <c r="CJ661" s="2" t="inlineStr">
        <is>
          <t xml:space="preserve">|
</t>
        </is>
      </c>
      <c r="CK661" t="inlineStr">
        <is>
          <t/>
        </is>
      </c>
      <c r="CL661" t="inlineStr">
        <is>
          <t/>
        </is>
      </c>
      <c r="CM661" t="inlineStr">
        <is>
          <t/>
        </is>
      </c>
      <c r="CN661" t="inlineStr">
        <is>
          <t/>
        </is>
      </c>
      <c r="CO661" t="inlineStr">
        <is>
          <t/>
        </is>
      </c>
      <c r="CP661" s="2" t="inlineStr">
        <is>
          <t>trajnostna digitalizacija</t>
        </is>
      </c>
      <c r="CQ661" s="2" t="inlineStr">
        <is>
          <t>3</t>
        </is>
      </c>
      <c r="CR661" s="2" t="inlineStr">
        <is>
          <t/>
        </is>
      </c>
      <c r="CS661" t="inlineStr">
        <is>
          <t/>
        </is>
      </c>
      <c r="CT661" t="inlineStr">
        <is>
          <t/>
        </is>
      </c>
      <c r="CU661" t="inlineStr">
        <is>
          <t/>
        </is>
      </c>
      <c r="CV661" t="inlineStr">
        <is>
          <t/>
        </is>
      </c>
      <c r="CW661" t="inlineStr">
        <is>
          <t/>
        </is>
      </c>
    </row>
    <row r="662">
      <c r="A662" s="1" t="str">
        <f>HYPERLINK("https://iate.europa.eu/entry/result/3590751/all", "3590751")</f>
        <v>3590751</v>
      </c>
      <c r="B662" t="inlineStr">
        <is>
          <t>INDUSTRY;ENERGY;SOCIAL QUESTIONS</t>
        </is>
      </c>
      <c r="C662" t="inlineStr">
        <is>
          <t>INDUSTRY|building and public works|building industry;ENERGY|energy policy;SOCIAL QUESTIONS|construction and town planning</t>
        </is>
      </c>
      <c r="D662" t="inlineStr">
        <is>
          <t>yes</t>
        </is>
      </c>
      <c r="E662" t="inlineStr">
        <is>
          <t/>
        </is>
      </c>
      <c r="F662" s="2" t="inlineStr">
        <is>
          <t>подготвена за интелигентно управление услуга</t>
        </is>
      </c>
      <c r="G662" s="2" t="inlineStr">
        <is>
          <t>3</t>
        </is>
      </c>
      <c r="H662" s="2" t="inlineStr">
        <is>
          <t/>
        </is>
      </c>
      <c r="I662" t="inlineStr">
        <is>
          <t>функция или съвкупност от функции, осигурявани от един(а) или повече технически компоненти или инсталации; при подготвената за интелигентно управление услуга се ползват подготвени за интелигентно управление технологии, като чрез организирането им се осъществяват функции на по-високо равнище</t>
        </is>
      </c>
      <c r="J662" s="2" t="inlineStr">
        <is>
          <t>služba připravená na chytrá řešení</t>
        </is>
      </c>
      <c r="K662" s="2" t="inlineStr">
        <is>
          <t>3</t>
        </is>
      </c>
      <c r="L662" s="2" t="inlineStr">
        <is>
          <t/>
        </is>
      </c>
      <c r="M662" t="inlineStr">
        <is>
          <t>funkce nebo souhrn funkcí poskytovaných jedním nebo více technickými 
složkami či systémy</t>
        </is>
      </c>
      <c r="N662" s="2" t="inlineStr">
        <is>
          <t>intelligensparat tjeneste</t>
        </is>
      </c>
      <c r="O662" s="2" t="inlineStr">
        <is>
          <t>3</t>
        </is>
      </c>
      <c r="P662" s="2" t="inlineStr">
        <is>
          <t/>
        </is>
      </c>
      <c r="Q662" t="inlineStr">
        <is>
          <t>funktion eller samling af funktioner, der leveres af en/et eller flere
tekniske komponenter eller installationer/systemer</t>
        </is>
      </c>
      <c r="R662" s="2" t="inlineStr">
        <is>
          <t>Intelligenzfähigkeitsdienst</t>
        </is>
      </c>
      <c r="S662" s="2" t="inlineStr">
        <is>
          <t>3</t>
        </is>
      </c>
      <c r="T662" s="2" t="inlineStr">
        <is>
          <t/>
        </is>
      </c>
      <c r="U662" t="inlineStr">
        <is>
          <t>Funktion oder eine Reihe von Funktionen, die von einem oder mehreren technischen Komponenten oder Systemen erfüllt wird/werden</t>
        </is>
      </c>
      <c r="V662" s="2" t="inlineStr">
        <is>
          <t>έτοιμη για έξυπνες εφαρμογές υπηρεσία</t>
        </is>
      </c>
      <c r="W662" s="2" t="inlineStr">
        <is>
          <t>3</t>
        </is>
      </c>
      <c r="X662" s="2" t="inlineStr">
        <is>
          <t/>
        </is>
      </c>
      <c r="Y662" t="inlineStr">
        <is>
          <t/>
        </is>
      </c>
      <c r="Z662" s="2" t="inlineStr">
        <is>
          <t>smart-ready service</t>
        </is>
      </c>
      <c r="AA662" s="2" t="inlineStr">
        <is>
          <t>3</t>
        </is>
      </c>
      <c r="AB662" s="2" t="inlineStr">
        <is>
          <t/>
        </is>
      </c>
      <c r="AC662" t="inlineStr">
        <is>
          <t>function or aggregation of functions provided
by one or more technical components or systems</t>
        </is>
      </c>
      <c r="AD662" s="2" t="inlineStr">
        <is>
          <t>servicio preparado para aplicaciones inteligentes</t>
        </is>
      </c>
      <c r="AE662" s="2" t="inlineStr">
        <is>
          <t>3</t>
        </is>
      </c>
      <c r="AF662" s="2" t="inlineStr">
        <is>
          <t/>
        </is>
      </c>
      <c r="AG662" t="inlineStr">
        <is>
          <t>Función o un conjunto de funciones
proporcionadas por uno o varios componentes o sistemas técnicos.</t>
        </is>
      </c>
      <c r="AH662" s="2" t="inlineStr">
        <is>
          <t>nutivalmis teenus</t>
        </is>
      </c>
      <c r="AI662" s="2" t="inlineStr">
        <is>
          <t>3</t>
        </is>
      </c>
      <c r="AJ662" s="2" t="inlineStr">
        <is>
          <t/>
        </is>
      </c>
      <c r="AK662" t="inlineStr">
        <is>
          <t>ühe või mitme tehnilise komponendi või süsteemi funktsioon
või funktsioonide kogum. Nutivalmis teenuse osutamisel kasutatakse nutivalmis
tehnoloogialahendusi, ühendades need kõrgema taseme funktsioonideks</t>
        </is>
      </c>
      <c r="AL662" s="2" t="inlineStr">
        <is>
          <t>älyvalmiuspalvelu</t>
        </is>
      </c>
      <c r="AM662" s="2" t="inlineStr">
        <is>
          <t>3</t>
        </is>
      </c>
      <c r="AN662" s="2" t="inlineStr">
        <is>
          <t/>
        </is>
      </c>
      <c r="AO662" t="inlineStr">
        <is>
          <t>yhden tai useamman teknisen komponentin tai järjestelmän hoitama tehtävä tai tehtäväkokonaisuus</t>
        </is>
      </c>
      <c r="AP662" s="2" t="inlineStr">
        <is>
          <t>service à potentiel d’intelligence</t>
        </is>
      </c>
      <c r="AQ662" s="2" t="inlineStr">
        <is>
          <t>3</t>
        </is>
      </c>
      <c r="AR662" s="2" t="inlineStr">
        <is>
          <t/>
        </is>
      </c>
      <c r="AS662" t="inlineStr">
        <is>
          <t>fonction ou agrégat de fonctions assurés par
un ou plusieurs composants ou systèmes techniques, utilisant des technologies à potentiel d’intelligence et les
organisant sous la forme de fonctions de niveau supérieur</t>
        </is>
      </c>
      <c r="AT662" s="2" t="inlineStr">
        <is>
          <t>seirbhís ullmhachta cliste</t>
        </is>
      </c>
      <c r="AU662" s="2" t="inlineStr">
        <is>
          <t>3</t>
        </is>
      </c>
      <c r="AV662" s="2" t="inlineStr">
        <is>
          <t/>
        </is>
      </c>
      <c r="AW662" t="inlineStr">
        <is>
          <t/>
        </is>
      </c>
      <c r="AX662" s="2" t="inlineStr">
        <is>
          <t>funkcija s podrškom za pametne tehnologije</t>
        </is>
      </c>
      <c r="AY662" s="2" t="inlineStr">
        <is>
          <t>3</t>
        </is>
      </c>
      <c r="AZ662" s="2" t="inlineStr">
        <is>
          <t/>
        </is>
      </c>
      <c r="BA662" t="inlineStr">
        <is>
          <t>funkcija ili skup funkcija koju omogućuju jedna ili više tehničkih komponenti ili sustava</t>
        </is>
      </c>
      <c r="BB662" s="2" t="inlineStr">
        <is>
          <t>okos funkciók fogadására alkalmas szolgáltatás</t>
        </is>
      </c>
      <c r="BC662" s="2" t="inlineStr">
        <is>
          <t>3</t>
        </is>
      </c>
      <c r="BD662" s="2" t="inlineStr">
        <is>
          <t/>
        </is>
      </c>
      <c r="BE662" t="inlineStr">
        <is>
          <t>egy vagy több műszaki alkotóelem vagy rendszer által biztosított funkció
 vagy funkciók összessége</t>
        </is>
      </c>
      <c r="BF662" s="2" t="inlineStr">
        <is>
          <t>servizio predisposto all'intelligenza</t>
        </is>
      </c>
      <c r="BG662" s="2" t="inlineStr">
        <is>
          <t>3</t>
        </is>
      </c>
      <c r="BH662" s="2" t="inlineStr">
        <is>
          <t/>
        </is>
      </c>
      <c r="BI662" t="inlineStr">
        <is>
          <t>funzione o aggregazione di funzioni fornita da uno o più componenti o sistemi tecnici organizzate in funzioni di livello superiore</t>
        </is>
      </c>
      <c r="BJ662" s="2" t="inlineStr">
        <is>
          <t>pažangiojo parengtumo paslauga</t>
        </is>
      </c>
      <c r="BK662" s="2" t="inlineStr">
        <is>
          <t>2</t>
        </is>
      </c>
      <c r="BL662" s="2" t="inlineStr">
        <is>
          <t/>
        </is>
      </c>
      <c r="BM662" t="inlineStr">
        <is>
          <t>vieno arba daugiau techninių komponentų arba sistemų atliekama funkcija arba funkcijų visuma</t>
        </is>
      </c>
      <c r="BN662" s="2" t="inlineStr">
        <is>
          <t>viedgatavs pakalpojums</t>
        </is>
      </c>
      <c r="BO662" s="2" t="inlineStr">
        <is>
          <t>3</t>
        </is>
      </c>
      <c r="BP662" s="2" t="inlineStr">
        <is>
          <t/>
        </is>
      </c>
      <c r="BQ662" t="inlineStr">
        <is>
          <t>&lt;div&gt;funkcija vai funkciju kopums, ko nodrošina viens vai vairāki tehniskie komponenti vai sistēmas&lt;br&gt;&lt;/div&gt;</t>
        </is>
      </c>
      <c r="BR662" s="2" t="inlineStr">
        <is>
          <t>servizz b'potenzjal ta' intelliġenza</t>
        </is>
      </c>
      <c r="BS662" s="2" t="inlineStr">
        <is>
          <t>3</t>
        </is>
      </c>
      <c r="BT662" s="2" t="inlineStr">
        <is>
          <t/>
        </is>
      </c>
      <c r="BU662" t="inlineStr">
        <is>
          <t>funzjoni jew aggregazzjoni ta’ funzjonijiet provduti minn komponent tekniku wieħed jew sistema teknika waħda jew aktar</t>
        </is>
      </c>
      <c r="BV662" s="2" t="inlineStr">
        <is>
          <t>dienst die gereed is voor slimme toepassingen</t>
        </is>
      </c>
      <c r="BW662" s="2" t="inlineStr">
        <is>
          <t>3</t>
        </is>
      </c>
      <c r="BX662" s="2" t="inlineStr">
        <is>
          <t/>
        </is>
      </c>
      <c r="BY662" t="inlineStr">
        <is>
          <t>"functie
 of bundeling van functies waarin een of meer technische componenten of
 systemen voorzien"</t>
        </is>
      </c>
      <c r="BZ662" s="2" t="inlineStr">
        <is>
          <t>usługa przeznaczona do obsługi inteligentnych sieci</t>
        </is>
      </c>
      <c r="CA662" s="2" t="inlineStr">
        <is>
          <t>3</t>
        </is>
      </c>
      <c r="CB662" s="2" t="inlineStr">
        <is>
          <t/>
        </is>
      </c>
      <c r="CC662" t="inlineStr">
        <is>
          <t>funkcja lub zespół funkcji wykonywanych przez co najmniej jeden komponent lub system., wykorzystująca technologie gotowe do obsługi inteligentnych sieci i organizuje je w funkcje wyższego szczebla</t>
        </is>
      </c>
      <c r="CD662" s="2" t="inlineStr">
        <is>
          <t>serviço com aptidão para tecnologias inteligentes</t>
        </is>
      </c>
      <c r="CE662" s="2" t="inlineStr">
        <is>
          <t>3</t>
        </is>
      </c>
      <c r="CF662" s="2" t="inlineStr">
        <is>
          <t/>
        </is>
      </c>
      <c r="CG662" t="inlineStr">
        <is>
          <t>Função ou conjunto agregado de funções asseguradas por um ou mais
componentes ou sistemas técnicos.</t>
        </is>
      </c>
      <c r="CH662" s="2" t="inlineStr">
        <is>
          <t>serviciu de pregătire pentru soluții inteligente</t>
        </is>
      </c>
      <c r="CI662" s="2" t="inlineStr">
        <is>
          <t>3</t>
        </is>
      </c>
      <c r="CJ662" s="2" t="inlineStr">
        <is>
          <t/>
        </is>
      </c>
      <c r="CK662" t="inlineStr">
        <is>
          <t/>
        </is>
      </c>
      <c r="CL662" s="2" t="inlineStr">
        <is>
          <t>služba pripravená na inteligentné riešenia</t>
        </is>
      </c>
      <c r="CM662" s="2" t="inlineStr">
        <is>
          <t>3</t>
        </is>
      </c>
      <c r="CN662" s="2" t="inlineStr">
        <is>
          <t/>
        </is>
      </c>
      <c r="CO662" t="inlineStr">
        <is>
          <t>funkcia alebo súhrn funkcií, ktoré poskytuje jeden alebo viacero technických
komponentov alebo systémov</t>
        </is>
      </c>
      <c r="CP662" s="2" t="inlineStr">
        <is>
          <t>na pametne sisteme pripravljena storitev</t>
        </is>
      </c>
      <c r="CQ662" s="2" t="inlineStr">
        <is>
          <t>3</t>
        </is>
      </c>
      <c r="CR662" s="2" t="inlineStr">
        <is>
          <t/>
        </is>
      </c>
      <c r="CS662" t="inlineStr">
        <is>
          <t>funkcija ali nabor funkcij, ki jih zagotavlja en ali več tehničnih sestavnih delov ali sistemov</t>
        </is>
      </c>
      <c r="CT662" s="2" t="inlineStr">
        <is>
          <t>smartberedd tjänst</t>
        </is>
      </c>
      <c r="CU662" s="2" t="inlineStr">
        <is>
          <t>3</t>
        </is>
      </c>
      <c r="CV662" s="2" t="inlineStr">
        <is>
          <t/>
        </is>
      </c>
      <c r="CW662" t="inlineStr">
        <is>
          <t>funktion eller aggregering av funktioner som tillhandahålls av en eller flera tekniska komponenter eller ett eller flera tekniska system</t>
        </is>
      </c>
    </row>
    <row r="663">
      <c r="A663" s="1" t="str">
        <f>HYPERLINK("https://iate.europa.eu/entry/result/3590968/all", "3590968")</f>
        <v>3590968</v>
      </c>
      <c r="B663" t="inlineStr">
        <is>
          <t>EDUCATION AND COMMUNICATIONS</t>
        </is>
      </c>
      <c r="C663" t="inlineStr">
        <is>
          <t>EDUCATION AND COMMUNICATIONS|communications|communications systems|Internet;EDUCATION AND COMMUNICATIONS|communications|communications industry|information technology;EDUCATION AND COMMUNICATIONS|information technology and data processing|computer system</t>
        </is>
      </c>
      <c r="D663" t="inlineStr">
        <is>
          <t>yes</t>
        </is>
      </c>
      <c r="E663" t="inlineStr">
        <is>
          <t/>
        </is>
      </c>
      <c r="F663" s="2" t="inlineStr">
        <is>
          <t>хиперсвързаност</t>
        </is>
      </c>
      <c r="G663" s="2" t="inlineStr">
        <is>
          <t>3</t>
        </is>
      </c>
      <c r="H663" s="2" t="inlineStr">
        <is>
          <t/>
        </is>
      </c>
      <c r="I663" t="inlineStr">
        <is>
          <t/>
        </is>
      </c>
      <c r="J663" s="2" t="inlineStr">
        <is>
          <t>hyperkonektivita|
digitální hyperkonektivita</t>
        </is>
      </c>
      <c r="K663" s="2" t="inlineStr">
        <is>
          <t>3|
3</t>
        </is>
      </c>
      <c r="L663" s="2" t="inlineStr">
        <is>
          <t xml:space="preserve">|
</t>
        </is>
      </c>
      <c r="M663" t="inlineStr">
        <is>
          <t/>
        </is>
      </c>
      <c r="N663" s="2" t="inlineStr">
        <is>
          <t>hyperkonnektivitet</t>
        </is>
      </c>
      <c r="O663" s="2" t="inlineStr">
        <is>
          <t>3</t>
        </is>
      </c>
      <c r="P663" s="2" t="inlineStr">
        <is>
          <t/>
        </is>
      </c>
      <c r="Q663" t="inlineStr">
        <is>
          <t/>
        </is>
      </c>
      <c r="R663" s="2" t="inlineStr">
        <is>
          <t>Hyperkonnektivität</t>
        </is>
      </c>
      <c r="S663" s="2" t="inlineStr">
        <is>
          <t>3</t>
        </is>
      </c>
      <c r="T663" s="2" t="inlineStr">
        <is>
          <t/>
        </is>
      </c>
      <c r="U663" t="inlineStr">
        <is>
          <t/>
        </is>
      </c>
      <c r="V663" s="2" t="inlineStr">
        <is>
          <t>υπερσυνδεσιμότητα</t>
        </is>
      </c>
      <c r="W663" s="2" t="inlineStr">
        <is>
          <t>3</t>
        </is>
      </c>
      <c r="X663" s="2" t="inlineStr">
        <is>
          <t/>
        </is>
      </c>
      <c r="Y663" t="inlineStr">
        <is>
          <t/>
        </is>
      </c>
      <c r="Z663" s="2" t="inlineStr">
        <is>
          <t>hyper-connectivity|
hyperconnectivity|
digital hyperconnectivity</t>
        </is>
      </c>
      <c r="AA663" s="2" t="inlineStr">
        <is>
          <t>1|
3|
2</t>
        </is>
      </c>
      <c r="AB663" s="2" t="inlineStr">
        <is>
          <t xml:space="preserve">|
|
</t>
        </is>
      </c>
      <c r="AC663" t="inlineStr">
        <is>
          <t>constant interconnectedness of people, organisations
and objects that has resulted from three consecutive waves of technology
innovation: the internet, mobile technology and the internet of things (IoT)</t>
        </is>
      </c>
      <c r="AD663" s="2" t="inlineStr">
        <is>
          <t>hiperconectividad</t>
        </is>
      </c>
      <c r="AE663" s="2" t="inlineStr">
        <is>
          <t>3</t>
        </is>
      </c>
      <c r="AF663" s="2" t="inlineStr">
        <is>
          <t/>
        </is>
      </c>
      <c r="AG663" t="inlineStr">
        <is>
          <t>Posibilidad de comunicarse en cualquier lugar y en cualquier momento
gracias a la disponibilidad de comunicaciones entre las personas, entre las personas y las máquinas o entre las propias
máquinas.</t>
        </is>
      </c>
      <c r="AH663" s="2" t="inlineStr">
        <is>
          <t>hüperühendatus</t>
        </is>
      </c>
      <c r="AI663" s="2" t="inlineStr">
        <is>
          <t>3</t>
        </is>
      </c>
      <c r="AJ663" s="2" t="inlineStr">
        <is>
          <t/>
        </is>
      </c>
      <c r="AK663" t="inlineStr">
        <is>
          <t/>
        </is>
      </c>
      <c r="AL663" s="2" t="inlineStr">
        <is>
          <t>hyperkonnektiivisuus|
hyperyhteenliitettävyys</t>
        </is>
      </c>
      <c r="AM663" s="2" t="inlineStr">
        <is>
          <t>3|
3</t>
        </is>
      </c>
      <c r="AN663" s="2" t="inlineStr">
        <is>
          <t xml:space="preserve">|
</t>
        </is>
      </c>
      <c r="AO663" t="inlineStr">
        <is>
          <t/>
        </is>
      </c>
      <c r="AP663" s="2" t="inlineStr">
        <is>
          <t>hyperconnectivité|
hyperconnexion</t>
        </is>
      </c>
      <c r="AQ663" s="2" t="inlineStr">
        <is>
          <t>2|
3</t>
        </is>
      </c>
      <c r="AR663" s="2" t="inlineStr">
        <is>
          <t xml:space="preserve">|
</t>
        </is>
      </c>
      <c r="AS663" t="inlineStr">
        <is>
          <t/>
        </is>
      </c>
      <c r="AT663" s="2" t="inlineStr">
        <is>
          <t>hipearnascacht|
hipearnascacht dhigiteach</t>
        </is>
      </c>
      <c r="AU663" s="2" t="inlineStr">
        <is>
          <t>3|
3</t>
        </is>
      </c>
      <c r="AV663" s="2" t="inlineStr">
        <is>
          <t xml:space="preserve">|
</t>
        </is>
      </c>
      <c r="AW663" t="inlineStr">
        <is>
          <t/>
        </is>
      </c>
      <c r="AX663" s="2" t="inlineStr">
        <is>
          <t>hiperpovezivost</t>
        </is>
      </c>
      <c r="AY663" s="2" t="inlineStr">
        <is>
          <t>3</t>
        </is>
      </c>
      <c r="AZ663" s="2" t="inlineStr">
        <is>
          <t/>
        </is>
      </c>
      <c r="BA663" t="inlineStr">
        <is>
          <t/>
        </is>
      </c>
      <c r="BB663" s="2" t="inlineStr">
        <is>
          <t>hiperkonnektivitás</t>
        </is>
      </c>
      <c r="BC663" s="2" t="inlineStr">
        <is>
          <t>3</t>
        </is>
      </c>
      <c r="BD663" s="2" t="inlineStr">
        <is>
          <t/>
        </is>
      </c>
      <c r="BE663" t="inlineStr">
        <is>
          <t>a kommunikációt lehetővé tévő (vég)eszközök megnövekedett mennyisége és a keresletet tartósan meghaladni képes átviteli kapacitás
révén megteremtett még nagyobb összekapcsoltság, amelyet a hálózat gépi csomópontjainak
ill. kapcsolatainak a a felhasználókét meghaladó száma jellemez</t>
        </is>
      </c>
      <c r="BF663" s="2" t="inlineStr">
        <is>
          <t>iperconnettività</t>
        </is>
      </c>
      <c r="BG663" s="2" t="inlineStr">
        <is>
          <t>3</t>
        </is>
      </c>
      <c r="BH663" s="2" t="inlineStr">
        <is>
          <t/>
        </is>
      </c>
      <c r="BI663" t="inlineStr">
        <is>
          <t>condizione
culturale in cui, grazie a Internet, alle tecnologie mobili e all'Internet
delle cose, persone, luoghi, organizzazioni e oggetti sono collegati tra loro</t>
        </is>
      </c>
      <c r="BJ663" s="2" t="inlineStr">
        <is>
          <t>hipersusietumas|
hipersietis</t>
        </is>
      </c>
      <c r="BK663" s="2" t="inlineStr">
        <is>
          <t>2|
2</t>
        </is>
      </c>
      <c r="BL663" s="2" t="inlineStr">
        <is>
          <t xml:space="preserve">|
</t>
        </is>
      </c>
      <c r="BM663" t="inlineStr">
        <is>
          <t/>
        </is>
      </c>
      <c r="BN663" s="2" t="inlineStr">
        <is>
          <t>hipersavienojamība</t>
        </is>
      </c>
      <c r="BO663" s="2" t="inlineStr">
        <is>
          <t>3</t>
        </is>
      </c>
      <c r="BP663" s="2" t="inlineStr">
        <is>
          <t/>
        </is>
      </c>
      <c r="BQ663" t="inlineStr">
        <is>
          <t/>
        </is>
      </c>
      <c r="BR663" s="2" t="inlineStr">
        <is>
          <t>iperkonnettività diġitali|
iperkonnettività</t>
        </is>
      </c>
      <c r="BS663" s="2" t="inlineStr">
        <is>
          <t>3|
3</t>
        </is>
      </c>
      <c r="BT663" s="2" t="inlineStr">
        <is>
          <t xml:space="preserve">|
</t>
        </is>
      </c>
      <c r="BU663" t="inlineStr">
        <is>
          <t/>
        </is>
      </c>
      <c r="BV663" s="2" t="inlineStr">
        <is>
          <t>hyperconnectiviteit</t>
        </is>
      </c>
      <c r="BW663" s="2" t="inlineStr">
        <is>
          <t>3</t>
        </is>
      </c>
      <c r="BX663" s="2" t="inlineStr">
        <is>
          <t/>
        </is>
      </c>
      <c r="BY663" t="inlineStr">
        <is>
          <t/>
        </is>
      </c>
      <c r="BZ663" s="2" t="inlineStr">
        <is>
          <t>hiperłączność</t>
        </is>
      </c>
      <c r="CA663" s="2" t="inlineStr">
        <is>
          <t>3</t>
        </is>
      </c>
      <c r="CB663" s="2" t="inlineStr">
        <is>
          <t/>
        </is>
      </c>
      <c r="CC663" t="inlineStr">
        <is>
          <t>miliardy połączeń pomiędzy ludźmi, organizacjami, urządzeniami, danymi i procesami, skutkujące rosnącą współzależnością i współdziałaniem tych elementów</t>
        </is>
      </c>
      <c r="CD663" s="2" t="inlineStr">
        <is>
          <t>hiperconectividade digital|
hiperconectividade</t>
        </is>
      </c>
      <c r="CE663" s="2" t="inlineStr">
        <is>
          <t>3|
3</t>
        </is>
      </c>
      <c r="CF663" s="2" t="inlineStr">
        <is>
          <t xml:space="preserve">|
</t>
        </is>
      </c>
      <c r="CG663" t="inlineStr">
        <is>
          <t/>
        </is>
      </c>
      <c r="CH663" s="2" t="inlineStr">
        <is>
          <t>hiperconectivitate</t>
        </is>
      </c>
      <c r="CI663" s="2" t="inlineStr">
        <is>
          <t>2</t>
        </is>
      </c>
      <c r="CJ663" s="2" t="inlineStr">
        <is>
          <t/>
        </is>
      </c>
      <c r="CK663" t="inlineStr">
        <is>
          <t/>
        </is>
      </c>
      <c r="CL663" s="2" t="inlineStr">
        <is>
          <t>hyperkonektivita</t>
        </is>
      </c>
      <c r="CM663" s="2" t="inlineStr">
        <is>
          <t>3</t>
        </is>
      </c>
      <c r="CN663" s="2" t="inlineStr">
        <is>
          <t/>
        </is>
      </c>
      <c r="CO663" t="inlineStr">
        <is>
          <t>používanie viacerých komunikačných prostriedkov, ako je &lt;a href="https://iate.europa.eu/entry/result/1758266/sk" target="_blank"&gt;e-mail&lt;/a&gt;, &lt;a href="https://iate.europa.eu/entry/result/1905115/sk" target="_blank"&gt;rýchle správy&lt;/a&gt;, telefonovanie, osobné stretnutia a informačné služby web 2.0</t>
        </is>
      </c>
      <c r="CP663" s="2" t="inlineStr">
        <is>
          <t>hiperpovezljivost</t>
        </is>
      </c>
      <c r="CQ663" s="2" t="inlineStr">
        <is>
          <t>3</t>
        </is>
      </c>
      <c r="CR663" s="2" t="inlineStr">
        <is>
          <t/>
        </is>
      </c>
      <c r="CS663" t="inlineStr">
        <is>
          <t/>
        </is>
      </c>
      <c r="CT663" s="2" t="inlineStr">
        <is>
          <t>hyperkonnektivitet</t>
        </is>
      </c>
      <c r="CU663" s="2" t="inlineStr">
        <is>
          <t>3</t>
        </is>
      </c>
      <c r="CV663" s="2" t="inlineStr">
        <is>
          <t/>
        </is>
      </c>
      <c r="CW663" t="inlineStr">
        <is>
          <t/>
        </is>
      </c>
    </row>
    <row r="664">
      <c r="A664" s="1" t="str">
        <f>HYPERLINK("https://iate.europa.eu/entry/result/3592084/all", "3592084")</f>
        <v>3592084</v>
      </c>
      <c r="B664" t="inlineStr">
        <is>
          <t>PRODUCTION, TECHNOLOGY AND RESEARCH;TRANSPORT</t>
        </is>
      </c>
      <c r="C664" t="inlineStr">
        <is>
          <t>PRODUCTION, TECHNOLOGY AND RESEARCH|research and intellectual property|research policy|research and development;TRANSPORT|organisation of transport|organisation of transport|intelligent transport system|satellite navigation;PRODUCTION, TECHNOLOGY AND RESEARCH|research and intellectual property|space policy|space research</t>
        </is>
      </c>
      <c r="D664" t="inlineStr">
        <is>
          <t>yes</t>
        </is>
      </c>
      <c r="E664" t="inlineStr">
        <is>
          <t/>
        </is>
      </c>
      <c r="F664" t="inlineStr">
        <is>
          <t/>
        </is>
      </c>
      <c r="G664" t="inlineStr">
        <is>
          <t/>
        </is>
      </c>
      <c r="H664" t="inlineStr">
        <is>
          <t/>
        </is>
      </c>
      <c r="I664" t="inlineStr">
        <is>
          <t/>
        </is>
      </c>
      <c r="J664" s="2" t="inlineStr">
        <is>
          <t>aplikace využívající vesmírné systémy|
polohová aplikace využívající družicové systémy</t>
        </is>
      </c>
      <c r="K664" s="2" t="inlineStr">
        <is>
          <t>2|
2</t>
        </is>
      </c>
      <c r="L664" s="2" t="inlineStr">
        <is>
          <t xml:space="preserve">|
</t>
        </is>
      </c>
      <c r="M664" t="inlineStr">
        <is>
          <t/>
        </is>
      </c>
      <c r="N664" t="inlineStr">
        <is>
          <t/>
        </is>
      </c>
      <c r="O664" t="inlineStr">
        <is>
          <t/>
        </is>
      </c>
      <c r="P664" t="inlineStr">
        <is>
          <t/>
        </is>
      </c>
      <c r="Q664" t="inlineStr">
        <is>
          <t/>
        </is>
      </c>
      <c r="R664" t="inlineStr">
        <is>
          <t/>
        </is>
      </c>
      <c r="S664" t="inlineStr">
        <is>
          <t/>
        </is>
      </c>
      <c r="T664" t="inlineStr">
        <is>
          <t/>
        </is>
      </c>
      <c r="U664" t="inlineStr">
        <is>
          <t/>
        </is>
      </c>
      <c r="V664" s="2" t="inlineStr">
        <is>
          <t>εφαρμογή του διαστήματος|
εφαρμογή μέσω δορυφόρου</t>
        </is>
      </c>
      <c r="W664" s="2" t="inlineStr">
        <is>
          <t>2|
2</t>
        </is>
      </c>
      <c r="X664" s="2" t="inlineStr">
        <is>
          <t xml:space="preserve">|
</t>
        </is>
      </c>
      <c r="Y664" t="inlineStr">
        <is>
          <t>εφαρμογή που στηρίζεται στη χρήση τεχνολογίας &lt;a href="https://iate.europa.eu/entry/result/931883/en-el" target="_blank"&gt;δορυφορικού εντοπισμού του στίγματος&lt;/a&gt;</t>
        </is>
      </c>
      <c r="Z664" s="2" t="inlineStr">
        <is>
          <t>space enabled application|
satellite enabled application|
satellite enabled positioning application</t>
        </is>
      </c>
      <c r="AA664" s="2" t="inlineStr">
        <is>
          <t>3|
3|
3</t>
        </is>
      </c>
      <c r="AB664" s="2" t="inlineStr">
        <is>
          <t xml:space="preserve">|
|
</t>
        </is>
      </c>
      <c r="AC664" t="inlineStr">
        <is>
          <t>application making use of satellite positioning technology</t>
        </is>
      </c>
      <c r="AD664" s="2" t="inlineStr">
        <is>
          <t>aplicación que aprovecha la tecnología espacial</t>
        </is>
      </c>
      <c r="AE664" s="2" t="inlineStr">
        <is>
          <t>3</t>
        </is>
      </c>
      <c r="AF664" s="2" t="inlineStr">
        <is>
          <t/>
        </is>
      </c>
      <c r="AG664" t="inlineStr">
        <is>
          <t>Aplicación que explota los datos de posición de alta precisión que ofrecen los sistemas globales de navegación por satélite (GNSS).</t>
        </is>
      </c>
      <c r="AH664" s="2" t="inlineStr">
        <is>
          <t>satelliitsidet toetav rakendus</t>
        </is>
      </c>
      <c r="AI664" s="2" t="inlineStr">
        <is>
          <t>3</t>
        </is>
      </c>
      <c r="AJ664" s="2" t="inlineStr">
        <is>
          <t/>
        </is>
      </c>
      <c r="AK664" t="inlineStr">
        <is>
          <t>rakendus, mis kasutab asukoha määramiseks ülemaailmset satelliitnavigatsioonisüsteemi</t>
        </is>
      </c>
      <c r="AL664" t="inlineStr">
        <is>
          <t/>
        </is>
      </c>
      <c r="AM664" t="inlineStr">
        <is>
          <t/>
        </is>
      </c>
      <c r="AN664" t="inlineStr">
        <is>
          <t/>
        </is>
      </c>
      <c r="AO664" t="inlineStr">
        <is>
          <t/>
        </is>
      </c>
      <c r="AP664" t="inlineStr">
        <is>
          <t/>
        </is>
      </c>
      <c r="AQ664" t="inlineStr">
        <is>
          <t/>
        </is>
      </c>
      <c r="AR664" t="inlineStr">
        <is>
          <t/>
        </is>
      </c>
      <c r="AS664" t="inlineStr">
        <is>
          <t/>
        </is>
      </c>
      <c r="AT664" s="2" t="inlineStr">
        <is>
          <t>feidhmchlár spáschumasaithe|
feidhmchlár suite satailítchumasaithe|
feidhmchlár satailítchumasaithe</t>
        </is>
      </c>
      <c r="AU664" s="2" t="inlineStr">
        <is>
          <t>3|
3|
3</t>
        </is>
      </c>
      <c r="AV664" s="2" t="inlineStr">
        <is>
          <t xml:space="preserve">|
|
</t>
        </is>
      </c>
      <c r="AW664" t="inlineStr">
        <is>
          <t/>
        </is>
      </c>
      <c r="AX664" t="inlineStr">
        <is>
          <t/>
        </is>
      </c>
      <c r="AY664" t="inlineStr">
        <is>
          <t/>
        </is>
      </c>
      <c r="AZ664" t="inlineStr">
        <is>
          <t/>
        </is>
      </c>
      <c r="BA664" t="inlineStr">
        <is>
          <t/>
        </is>
      </c>
      <c r="BB664" t="inlineStr">
        <is>
          <t/>
        </is>
      </c>
      <c r="BC664" t="inlineStr">
        <is>
          <t/>
        </is>
      </c>
      <c r="BD664" t="inlineStr">
        <is>
          <t/>
        </is>
      </c>
      <c r="BE664" t="inlineStr">
        <is>
          <t/>
        </is>
      </c>
      <c r="BF664" s="2" t="inlineStr">
        <is>
          <t>applicazione che utilizza dati spaziali|
applicazione del sistema di posizionamento satellitare</t>
        </is>
      </c>
      <c r="BG664" s="2" t="inlineStr">
        <is>
          <t>3|
2</t>
        </is>
      </c>
      <c r="BH664" s="2" t="inlineStr">
        <is>
          <t xml:space="preserve">|
</t>
        </is>
      </c>
      <c r="BI664" t="inlineStr">
        <is>
          <t>innovazione tecnologica rche sfrutta i sistemi satellitari che forniscono un posizionamento geo-spaziale</t>
        </is>
      </c>
      <c r="BJ664" s="2" t="inlineStr">
        <is>
          <t>palydovinio padėties nustatymo programėlė|
kosmoso technologijomis pagrįsta programėlė</t>
        </is>
      </c>
      <c r="BK664" s="2" t="inlineStr">
        <is>
          <t>2|
2</t>
        </is>
      </c>
      <c r="BL664" s="2" t="inlineStr">
        <is>
          <t xml:space="preserve">|
</t>
        </is>
      </c>
      <c r="BM664" t="inlineStr">
        <is>
          <t/>
        </is>
      </c>
      <c r="BN664" s="2" t="inlineStr">
        <is>
          <t>satelītu nodrošināta lietotne</t>
        </is>
      </c>
      <c r="BO664" s="2" t="inlineStr">
        <is>
          <t>2</t>
        </is>
      </c>
      <c r="BP664" s="2" t="inlineStr">
        <is>
          <t/>
        </is>
      </c>
      <c r="BQ664" t="inlineStr">
        <is>
          <t>lietotne, kurā izmantota satelītpozicionēšanas tehnoloģija</t>
        </is>
      </c>
      <c r="BR664" s="2" t="inlineStr">
        <is>
          <t>applikazzjoni ffaċilitata minn teknoloġiji spazjali|
applikazzjoni għall-pożizzjonament iffaċilitat mis-satelliti</t>
        </is>
      </c>
      <c r="BS664" s="2" t="inlineStr">
        <is>
          <t>3|
3</t>
        </is>
      </c>
      <c r="BT664" s="2" t="inlineStr">
        <is>
          <t xml:space="preserve">|
</t>
        </is>
      </c>
      <c r="BU664" t="inlineStr">
        <is>
          <t>applikazzjoni għall-pożizzjonament li tuża s-satteliti</t>
        </is>
      </c>
      <c r="BV664" s="2" t="inlineStr">
        <is>
          <t>satellietplaatsbepalingssysteem</t>
        </is>
      </c>
      <c r="BW664" s="2" t="inlineStr">
        <is>
          <t>3</t>
        </is>
      </c>
      <c r="BX664" s="2" t="inlineStr">
        <is>
          <t/>
        </is>
      </c>
      <c r="BY664" t="inlineStr">
        <is>
          <t>toepassing
 voor positionering waarbij gebruik wordt gemaakt van satellieten</t>
        </is>
      </c>
      <c r="BZ664" s="2" t="inlineStr">
        <is>
          <t>aplikacja oparta na technologiach kosmicznych|
aplikacja oparta na technikach satelitarnych</t>
        </is>
      </c>
      <c r="CA664" s="2" t="inlineStr">
        <is>
          <t>3|
3</t>
        </is>
      </c>
      <c r="CB664" s="2" t="inlineStr">
        <is>
          <t xml:space="preserve">|
</t>
        </is>
      </c>
      <c r="CC664" t="inlineStr">
        <is>
          <t/>
        </is>
      </c>
      <c r="CD664" s="2" t="inlineStr">
        <is>
          <t>aplicação de posicionamento por satélite</t>
        </is>
      </c>
      <c r="CE664" s="2" t="inlineStr">
        <is>
          <t>3</t>
        </is>
      </c>
      <c r="CF664" s="2" t="inlineStr">
        <is>
          <t/>
        </is>
      </c>
      <c r="CG664" t="inlineStr">
        <is>
          <t/>
        </is>
      </c>
      <c r="CH664" s="2" t="inlineStr">
        <is>
          <t>aplicație spațială|
aplicație care utilizează tehnologia localizării prin satelit</t>
        </is>
      </c>
      <c r="CI664" s="2" t="inlineStr">
        <is>
          <t>3|
3</t>
        </is>
      </c>
      <c r="CJ664" s="2" t="inlineStr">
        <is>
          <t xml:space="preserve">|
</t>
        </is>
      </c>
      <c r="CK664" t="inlineStr">
        <is>
          <t/>
        </is>
      </c>
      <c r="CL664" t="inlineStr">
        <is>
          <t/>
        </is>
      </c>
      <c r="CM664" t="inlineStr">
        <is>
          <t/>
        </is>
      </c>
      <c r="CN664" t="inlineStr">
        <is>
          <t/>
        </is>
      </c>
      <c r="CO664" t="inlineStr">
        <is>
          <t/>
        </is>
      </c>
      <c r="CP664" s="2" t="inlineStr">
        <is>
          <t>vesoljska aplikacija</t>
        </is>
      </c>
      <c r="CQ664" s="2" t="inlineStr">
        <is>
          <t>3</t>
        </is>
      </c>
      <c r="CR664" s="2" t="inlineStr">
        <is>
          <t/>
        </is>
      </c>
      <c r="CS664" t="inlineStr">
        <is>
          <t/>
        </is>
      </c>
      <c r="CT664" t="inlineStr">
        <is>
          <t/>
        </is>
      </c>
      <c r="CU664" t="inlineStr">
        <is>
          <t/>
        </is>
      </c>
      <c r="CV664" t="inlineStr">
        <is>
          <t/>
        </is>
      </c>
      <c r="CW664" t="inlineStr">
        <is>
          <t/>
        </is>
      </c>
    </row>
    <row r="665">
      <c r="A665" s="1" t="str">
        <f>HYPERLINK("https://iate.europa.eu/entry/result/3574465/all", "3574465")</f>
        <v>3574465</v>
      </c>
      <c r="B665" t="inlineStr">
        <is>
          <t>EUROPEAN UNION;POLITICS;EDUCATION AND COMMUNICATIONS</t>
        </is>
      </c>
      <c r="C665" t="inlineStr">
        <is>
          <t>EUROPEAN UNION;POLITICS|executive power and public service;EDUCATION AND COMMUNICATIONS|information technology and data processing</t>
        </is>
      </c>
      <c r="D665" t="inlineStr">
        <is>
          <t>yes</t>
        </is>
      </c>
      <c r="E665" t="inlineStr">
        <is>
          <t/>
        </is>
      </c>
      <c r="F665" t="inlineStr">
        <is>
          <t/>
        </is>
      </c>
      <c r="G665" t="inlineStr">
        <is>
          <t/>
        </is>
      </c>
      <c r="H665" t="inlineStr">
        <is>
          <t/>
        </is>
      </c>
      <c r="I665" t="inlineStr">
        <is>
          <t/>
        </is>
      </c>
      <c r="J665" s="2" t="inlineStr">
        <is>
          <t>Akční plán EU pro „eGovernment“ na období 2016–2020</t>
        </is>
      </c>
      <c r="K665" s="2" t="inlineStr">
        <is>
          <t>3</t>
        </is>
      </c>
      <c r="L665" s="2" t="inlineStr">
        <is>
          <t/>
        </is>
      </c>
      <c r="M665" t="inlineStr">
        <is>
          <t/>
        </is>
      </c>
      <c r="N665" s="2" t="inlineStr">
        <is>
          <t>handlingsplan for e-forvaltning|
EU-handlingsplan for e-forvaltning 2016-2020</t>
        </is>
      </c>
      <c r="O665" s="2" t="inlineStr">
        <is>
          <t>3|
3</t>
        </is>
      </c>
      <c r="P665" s="2" t="inlineStr">
        <is>
          <t xml:space="preserve">|
</t>
        </is>
      </c>
      <c r="Q665" t="inlineStr">
        <is>
          <t>handlingsplan,
som Inden 2020 skal sikre, at offentlige administrationer og offentlige
institutioner i Den Europæiske Union er åbne, effektive og inkluderende, og som
skal udvirke at grænseløse, skræddersyede og brugervenlige digitale
end-to-end-tjenester er til rådighed for alle virksomheder og borgere i EU</t>
        </is>
      </c>
      <c r="R665" s="2" t="inlineStr">
        <is>
          <t>EU-eGovernment-Aktionsplan 2016-2020|
eGovernment-Aktionsplan</t>
        </is>
      </c>
      <c r="S665" s="2" t="inlineStr">
        <is>
          <t>3|
3</t>
        </is>
      </c>
      <c r="T665" s="2" t="inlineStr">
        <is>
          <t xml:space="preserve">|
</t>
        </is>
      </c>
      <c r="U665" t="inlineStr">
        <is>
          <t/>
        </is>
      </c>
      <c r="V665" t="inlineStr">
        <is>
          <t/>
        </is>
      </c>
      <c r="W665" t="inlineStr">
        <is>
          <t/>
        </is>
      </c>
      <c r="X665" t="inlineStr">
        <is>
          <t/>
        </is>
      </c>
      <c r="Y665" t="inlineStr">
        <is>
          <t/>
        </is>
      </c>
      <c r="Z665" s="2" t="inlineStr">
        <is>
          <t>EU eGovernment Action Plan 2016-2020|
eGovernment Action Plan</t>
        </is>
      </c>
      <c r="AA665" s="2" t="inlineStr">
        <is>
          <t>3|
3</t>
        </is>
      </c>
      <c r="AB665" s="2" t="inlineStr">
        <is>
          <t xml:space="preserve">|
</t>
        </is>
      </c>
      <c r="AC665" t="inlineStr">
        <is>
          <t>action plan to make by 2020 public administrations and public institutions in the European Union open, efficient and inclusive, providing borderless, personalised, user-friendly, end-to-end digital public services to all citizens and businesses in the EU</t>
        </is>
      </c>
      <c r="AD665" t="inlineStr">
        <is>
          <t/>
        </is>
      </c>
      <c r="AE665" t="inlineStr">
        <is>
          <t/>
        </is>
      </c>
      <c r="AF665" t="inlineStr">
        <is>
          <t/>
        </is>
      </c>
      <c r="AG665" t="inlineStr">
        <is>
          <t/>
        </is>
      </c>
      <c r="AH665" t="inlineStr">
        <is>
          <t/>
        </is>
      </c>
      <c r="AI665" t="inlineStr">
        <is>
          <t/>
        </is>
      </c>
      <c r="AJ665" t="inlineStr">
        <is>
          <t/>
        </is>
      </c>
      <c r="AK665" t="inlineStr">
        <is>
          <t/>
        </is>
      </c>
      <c r="AL665" s="2" t="inlineStr">
        <is>
          <t>EU:n sähköisen hallinnon toimintasuunnitelma 2016–2020|
sähköisen hallinnon toimintasuunnitelma</t>
        </is>
      </c>
      <c r="AM665" s="2" t="inlineStr">
        <is>
          <t>3|
3</t>
        </is>
      </c>
      <c r="AN665" s="2" t="inlineStr">
        <is>
          <t xml:space="preserve">|
</t>
        </is>
      </c>
      <c r="AO665" t="inlineStr">
        <is>
          <t/>
        </is>
      </c>
      <c r="AP665" t="inlineStr">
        <is>
          <t/>
        </is>
      </c>
      <c r="AQ665" t="inlineStr">
        <is>
          <t/>
        </is>
      </c>
      <c r="AR665" t="inlineStr">
        <is>
          <t/>
        </is>
      </c>
      <c r="AS665" t="inlineStr">
        <is>
          <t/>
        </is>
      </c>
      <c r="AT665" s="2" t="inlineStr">
        <is>
          <t>Plean Gníomhaíochta Ríomhrialtais an Aontais Eorpaigh 2016-2020|
Plean Gníomhaíochta Ríomhrialtais</t>
        </is>
      </c>
      <c r="AU665" s="2" t="inlineStr">
        <is>
          <t>3|
3</t>
        </is>
      </c>
      <c r="AV665" s="2" t="inlineStr">
        <is>
          <t xml:space="preserve">|
</t>
        </is>
      </c>
      <c r="AW665" t="inlineStr">
        <is>
          <t/>
        </is>
      </c>
      <c r="AX665" s="2" t="inlineStr">
        <is>
          <t>Akcijski plan EU-a za e-upravu 2016. – 2020.|
akcijski plan za e-upravu</t>
        </is>
      </c>
      <c r="AY665" s="2" t="inlineStr">
        <is>
          <t>3|
3</t>
        </is>
      </c>
      <c r="AZ665" s="2" t="inlineStr">
        <is>
          <t xml:space="preserve">|
</t>
        </is>
      </c>
      <c r="BA665" t="inlineStr">
        <is>
          <t/>
        </is>
      </c>
      <c r="BB665" t="inlineStr">
        <is>
          <t/>
        </is>
      </c>
      <c r="BC665" t="inlineStr">
        <is>
          <t/>
        </is>
      </c>
      <c r="BD665" t="inlineStr">
        <is>
          <t/>
        </is>
      </c>
      <c r="BE665" t="inlineStr">
        <is>
          <t/>
        </is>
      </c>
      <c r="BF665" t="inlineStr">
        <is>
          <t/>
        </is>
      </c>
      <c r="BG665" t="inlineStr">
        <is>
          <t/>
        </is>
      </c>
      <c r="BH665" t="inlineStr">
        <is>
          <t/>
        </is>
      </c>
      <c r="BI665" t="inlineStr">
        <is>
          <t/>
        </is>
      </c>
      <c r="BJ665" s="2" t="inlineStr">
        <is>
          <t>E. valdžios veiksmų planas|
2016–2020 m. ES e. valdžios veiksmų planas</t>
        </is>
      </c>
      <c r="BK665" s="2" t="inlineStr">
        <is>
          <t>3|
3</t>
        </is>
      </c>
      <c r="BL665" s="2" t="inlineStr">
        <is>
          <t xml:space="preserve">|
</t>
        </is>
      </c>
      <c r="BM665" t="inlineStr">
        <is>
          <t>2016–2020 m. veiksmų planas, kurio tikslas – pašalinti esamas skaitmenines bendrosios skaitmeninės rinkos kliūtis ir užkirsti kelią tolesniam susiskaidymui, atsirandančiam modernizuojant viešojo administravimo įstaigas</t>
        </is>
      </c>
      <c r="BN665" t="inlineStr">
        <is>
          <t/>
        </is>
      </c>
      <c r="BO665" t="inlineStr">
        <is>
          <t/>
        </is>
      </c>
      <c r="BP665" t="inlineStr">
        <is>
          <t/>
        </is>
      </c>
      <c r="BQ665" t="inlineStr">
        <is>
          <t/>
        </is>
      </c>
      <c r="BR665" s="2" t="inlineStr">
        <is>
          <t>Pjan ta’ Azzjoni tal-UE dwar il-Gvern elettroniku għall-2016-2020|
Pjan ta’ Azzjoni dwar il-Gvern elettroniku</t>
        </is>
      </c>
      <c r="BS665" s="2" t="inlineStr">
        <is>
          <t>3|
3</t>
        </is>
      </c>
      <c r="BT665" s="2" t="inlineStr">
        <is>
          <t xml:space="preserve">|
</t>
        </is>
      </c>
      <c r="BU665" t="inlineStr">
        <is>
          <t>pjan ta' azzjoni biex l-amministrazzjonijiet pubbliċi u l-istituzzjonijiet pubbliċi fl-Unjoni Ewropea jsiru miftuħa, effiċjenti u inklużivi, jipprovdu servizzi pubbliċi diġitali end-to-end, mingħajr fruntieri, personalizzati, favur l-utent liċ-ċittadini u lin-negozji kollha fl-UE</t>
        </is>
      </c>
      <c r="BV665" s="2" t="inlineStr">
        <is>
          <t>EU-actieplan inzake e-overheid 2016-2020|
EU-actieplan inzake e-overheid</t>
        </is>
      </c>
      <c r="BW665" s="2" t="inlineStr">
        <is>
          <t>3|
3</t>
        </is>
      </c>
      <c r="BX665" s="2" t="inlineStr">
        <is>
          <t xml:space="preserve">|
</t>
        </is>
      </c>
      <c r="BY665" t="inlineStr">
        <is>
          <t>actieplan
 dat erop gericht is de efficiëntie van overheidsdiensten te vergroten door
 bestaande digitale belemmeringen weg te nemen, administratieve lasten te
 verminderen en de interactie tussen nationale overheidsdiensten te verbeteren</t>
        </is>
      </c>
      <c r="BZ665" s="2" t="inlineStr">
        <is>
          <t>Plan działania UE na rzecz administracji elektronicznej na lata 2016–2020|
plan działania na rzecz administracji elektronicznej</t>
        </is>
      </c>
      <c r="CA665" s="2" t="inlineStr">
        <is>
          <t>3|
3</t>
        </is>
      </c>
      <c r="CB665" s="2" t="inlineStr">
        <is>
          <t xml:space="preserve">|
</t>
        </is>
      </c>
      <c r="CC665" t="inlineStr">
        <is>
          <t/>
        </is>
      </c>
      <c r="CD665" s="2" t="inlineStr">
        <is>
          <t>Plano de Ação para a Administração Pública em Linha|
Plano de Ação Europeu (2016-2020) para a Administração Pública em Linha</t>
        </is>
      </c>
      <c r="CE665" s="2" t="inlineStr">
        <is>
          <t>3|
3</t>
        </is>
      </c>
      <c r="CF665" s="2" t="inlineStr">
        <is>
          <t xml:space="preserve">|
</t>
        </is>
      </c>
      <c r="CG665" t="inlineStr">
        <is>
          <t>Plano para tornar, até 2020, as administrações públicas e as instituições públicas da União
 Europeia abertas, eficientes e inclusivas, prestando 
serviços públicos em linha integrais, sem fronteiras, personalizados e 
de fácil utilização a todos os cidadãos e empresas na UE.</t>
        </is>
      </c>
      <c r="CH665" s="2" t="inlineStr">
        <is>
          <t>Planul de acțiune al UE privind guvernarea electronică 2016-2020</t>
        </is>
      </c>
      <c r="CI665" s="2" t="inlineStr">
        <is>
          <t>3</t>
        </is>
      </c>
      <c r="CJ665" s="2" t="inlineStr">
        <is>
          <t/>
        </is>
      </c>
      <c r="CK665" t="inlineStr">
        <is>
          <t/>
        </is>
      </c>
      <c r="CL665" s="2" t="inlineStr">
        <is>
          <t>akčný plán EÚ pre elektronickú verejnú správu na roky 2016 – 2020|
akčný plán pre elektronickú verejnú správu</t>
        </is>
      </c>
      <c r="CM665" s="2" t="inlineStr">
        <is>
          <t>3|
3</t>
        </is>
      </c>
      <c r="CN665" s="2" t="inlineStr">
        <is>
          <t xml:space="preserve">|
</t>
        </is>
      </c>
      <c r="CO665" t="inlineStr">
        <is>
          <t>akčný plán, ktorého cieľom je, aby sa orgány verejnej správy a verejné inštitúcie v EÚ do roku 2020 stali otvorenými, efektívnymi a inkluzívnymi, a zároveň zabezpečovali bezhraničné, personalizované, ľahko použiteľné, komplexné digitálne verejné služby pre všetkých občanov a podniky v EÚ</t>
        </is>
      </c>
      <c r="CP665" s="2" t="inlineStr">
        <is>
          <t>evropski akcijski načrt za e-upravo za obdobje 2016-2020|
akcijski načrt za e-upravo</t>
        </is>
      </c>
      <c r="CQ665" s="2" t="inlineStr">
        <is>
          <t>3|
3</t>
        </is>
      </c>
      <c r="CR665" s="2" t="inlineStr">
        <is>
          <t xml:space="preserve">|
</t>
        </is>
      </c>
      <c r="CS665" t="inlineStr">
        <is>
          <t>akcijski načrt, po katerem naj bi bile javne uprave in institucije v Evropski uniji odprte, učinkovite in vključujoče ter do leta 2020 državljanom in podjetjem v EU zagotavljale brezmejne, personalizirane, uporabniku prijazne, vseobsežne javne storitve</t>
        </is>
      </c>
      <c r="CT665" s="2" t="inlineStr">
        <is>
          <t>EU:s handlingsplan för e-förvaltning för 2016-2020</t>
        </is>
      </c>
      <c r="CU665" s="2" t="inlineStr">
        <is>
          <t>3</t>
        </is>
      </c>
      <c r="CV665" s="2" t="inlineStr">
        <is>
          <t/>
        </is>
      </c>
      <c r="CW665" t="inlineStr">
        <is>
          <t/>
        </is>
      </c>
    </row>
    <row r="666">
      <c r="A666" s="1" t="str">
        <f>HYPERLINK("https://iate.europa.eu/entry/result/3574164/all", "3574164")</f>
        <v>3574164</v>
      </c>
      <c r="B666" t="inlineStr">
        <is>
          <t>INDUSTRY;EDUCATION AND COMMUNICATIONS</t>
        </is>
      </c>
      <c r="C666" t="inlineStr">
        <is>
          <t>INDUSTRY;EDUCATION AND COMMUNICATIONS|information technology and data processing</t>
        </is>
      </c>
      <c r="D666" t="inlineStr">
        <is>
          <t>yes</t>
        </is>
      </c>
      <c r="E666" t="inlineStr">
        <is>
          <t/>
        </is>
      </c>
      <c r="F666" s="2" t="inlineStr">
        <is>
          <t>система за автоматизирано управление на индустриални процеси|
САУИП</t>
        </is>
      </c>
      <c r="G666" s="2" t="inlineStr">
        <is>
          <t>3|
3</t>
        </is>
      </c>
      <c r="H666" s="2" t="inlineStr">
        <is>
          <t xml:space="preserve">|
</t>
        </is>
      </c>
      <c r="I666" t="inlineStr">
        <is>
          <t/>
        </is>
      </c>
      <c r="J666" s="2" t="inlineStr">
        <is>
          <t>průmyslový automatizační řídicí systém|
IACS</t>
        </is>
      </c>
      <c r="K666" s="2" t="inlineStr">
        <is>
          <t>3|
3</t>
        </is>
      </c>
      <c r="L666" s="2" t="inlineStr">
        <is>
          <t xml:space="preserve">|
</t>
        </is>
      </c>
      <c r="M666" t="inlineStr">
        <is>
          <t/>
        </is>
      </c>
      <c r="N666" s="2" t="inlineStr">
        <is>
          <t>industrielt automatiseringskontrolsystem|
IACS</t>
        </is>
      </c>
      <c r="O666" s="2" t="inlineStr">
        <is>
          <t>3|
3</t>
        </is>
      </c>
      <c r="P666" s="2" t="inlineStr">
        <is>
          <t xml:space="preserve">|
</t>
        </is>
      </c>
      <c r="Q666" t="inlineStr">
        <is>
          <t/>
        </is>
      </c>
      <c r="R666" s="2" t="inlineStr">
        <is>
          <t>industrielles Automatisierungssteuerungssystem</t>
        </is>
      </c>
      <c r="S666" s="2" t="inlineStr">
        <is>
          <t>3</t>
        </is>
      </c>
      <c r="T666" s="2" t="inlineStr">
        <is>
          <t/>
        </is>
      </c>
      <c r="U666" t="inlineStr">
        <is>
          <t/>
        </is>
      </c>
      <c r="V666" s="2" t="inlineStr">
        <is>
          <t>σύστημα ελέγχου βιομηχανικού αυτοματισμού</t>
        </is>
      </c>
      <c r="W666" s="2" t="inlineStr">
        <is>
          <t>3</t>
        </is>
      </c>
      <c r="X666" s="2" t="inlineStr">
        <is>
          <t/>
        </is>
      </c>
      <c r="Y666" t="inlineStr">
        <is>
          <t>γενικός όρος που περιλαμβάνει διάφορους τύπους συστημάτων ελέγχου, κυρίως εκείνα που αφορούν τη μέτρηση και τον έλεγχο της βιομηχανικής παραγωγής, καθώς και του μηχανολογικού και ηλεκτρολογικού εξοπλισμού</t>
        </is>
      </c>
      <c r="Z666" s="2" t="inlineStr">
        <is>
          <t>industrial automation control system|
IACS</t>
        </is>
      </c>
      <c r="AA666" s="2" t="inlineStr">
        <is>
          <t>3|
3</t>
        </is>
      </c>
      <c r="AB666" s="2" t="inlineStr">
        <is>
          <t xml:space="preserve">|
</t>
        </is>
      </c>
      <c r="AC666" t="inlineStr">
        <is>
          <t>general term that encompasses several types of control system, particularly those involved in measuring and controlling the industrial production process and mechanical and electrical equipment</t>
        </is>
      </c>
      <c r="AD666" s="2" t="inlineStr">
        <is>
          <t>sistema de control de la automatización industrial</t>
        </is>
      </c>
      <c r="AE666" s="2" t="inlineStr">
        <is>
          <t>3</t>
        </is>
      </c>
      <c r="AF666" s="2" t="inlineStr">
        <is>
          <t/>
        </is>
      </c>
      <c r="AG666" t="inlineStr">
        <is>
          <t>Sistema de control, de medición y de seguimiento de los procesos de producción industrial y de los equipamientos mecánicos y eléctricos.</t>
        </is>
      </c>
      <c r="AH666" s="2" t="inlineStr">
        <is>
          <t>tööstusautomaatika süsteem</t>
        </is>
      </c>
      <c r="AI666" s="2" t="inlineStr">
        <is>
          <t>3</t>
        </is>
      </c>
      <c r="AJ666" s="2" t="inlineStr">
        <is>
          <t/>
        </is>
      </c>
      <c r="AK666" t="inlineStr">
        <is>
          <t/>
        </is>
      </c>
      <c r="AL666" s="2" t="inlineStr">
        <is>
          <t>teollisuusautomaation ohjausjärjestelmä</t>
        </is>
      </c>
      <c r="AM666" s="2" t="inlineStr">
        <is>
          <t>3</t>
        </is>
      </c>
      <c r="AN666" s="2" t="inlineStr">
        <is>
          <t/>
        </is>
      </c>
      <c r="AO666" t="inlineStr">
        <is>
          <t/>
        </is>
      </c>
      <c r="AP666" s="2" t="inlineStr">
        <is>
          <t>IACS|
système de contrôle-commande industriel</t>
        </is>
      </c>
      <c r="AQ666" s="2" t="inlineStr">
        <is>
          <t>4|
4</t>
        </is>
      </c>
      <c r="AR666" s="2" t="inlineStr">
        <is>
          <t xml:space="preserve">|
</t>
        </is>
      </c>
      <c r="AS666" t="inlineStr">
        <is>
          <t/>
        </is>
      </c>
      <c r="AT666" s="2" t="inlineStr">
        <is>
          <t>córas rialaithe uathoibrithe thionsclaíoch|
IACS</t>
        </is>
      </c>
      <c r="AU666" s="2" t="inlineStr">
        <is>
          <t>3|
3</t>
        </is>
      </c>
      <c r="AV666" s="2" t="inlineStr">
        <is>
          <t xml:space="preserve">|
</t>
        </is>
      </c>
      <c r="AW666" t="inlineStr">
        <is>
          <t/>
        </is>
      </c>
      <c r="AX666" s="2" t="inlineStr">
        <is>
          <t>kontrolni sustav za industrijsku automatizaciju</t>
        </is>
      </c>
      <c r="AY666" s="2" t="inlineStr">
        <is>
          <t>3</t>
        </is>
      </c>
      <c r="AZ666" s="2" t="inlineStr">
        <is>
          <t/>
        </is>
      </c>
      <c r="BA666" t="inlineStr">
        <is>
          <t/>
        </is>
      </c>
      <c r="BB666" s="2" t="inlineStr">
        <is>
          <t>ipari automatizálási és vezérlőrendszerek|
IACS</t>
        </is>
      </c>
      <c r="BC666" s="2" t="inlineStr">
        <is>
          <t>3|
4</t>
        </is>
      </c>
      <c r="BD666" s="2" t="inlineStr">
        <is>
          <t xml:space="preserve">|
</t>
        </is>
      </c>
      <c r="BE666" t="inlineStr">
        <is>
          <t>elsősorban ipari gyártófolyamatokat és gépeket irányító vezérlőrendszer-típusok együttes megnevezése</t>
        </is>
      </c>
      <c r="BF666" s="2" t="inlineStr">
        <is>
          <t>IACS|
sistema di controllo per l'automazione industriale</t>
        </is>
      </c>
      <c r="BG666" s="2" t="inlineStr">
        <is>
          <t>3|
3</t>
        </is>
      </c>
      <c r="BH666" s="2" t="inlineStr">
        <is>
          <t xml:space="preserve">|
</t>
        </is>
      </c>
      <c r="BI666" t="inlineStr">
        <is>
          <t/>
        </is>
      </c>
      <c r="BJ666" s="2" t="inlineStr">
        <is>
          <t>pramoninė automatizuota valdymo sistema</t>
        </is>
      </c>
      <c r="BK666" s="2" t="inlineStr">
        <is>
          <t>3</t>
        </is>
      </c>
      <c r="BL666" s="2" t="inlineStr">
        <is>
          <t/>
        </is>
      </c>
      <c r="BM666" t="inlineStr">
        <is>
          <t/>
        </is>
      </c>
      <c r="BN666" s="2" t="inlineStr">
        <is>
          <t>ražošanas automatizācijas vadības sistēma</t>
        </is>
      </c>
      <c r="BO666" s="2" t="inlineStr">
        <is>
          <t>3</t>
        </is>
      </c>
      <c r="BP666" s="2" t="inlineStr">
        <is>
          <t/>
        </is>
      </c>
      <c r="BQ666" t="inlineStr">
        <is>
          <t/>
        </is>
      </c>
      <c r="BR666" s="2" t="inlineStr">
        <is>
          <t>sistema ta' kontroll għall-awtomatizzazzjoni industrijali</t>
        </is>
      </c>
      <c r="BS666" s="2" t="inlineStr">
        <is>
          <t>3</t>
        </is>
      </c>
      <c r="BT666" s="2" t="inlineStr">
        <is>
          <t/>
        </is>
      </c>
      <c r="BU666" t="inlineStr">
        <is>
          <t>terminu ġenerali li jkopri tipi differenti ta' sistemi ta' kontroll, b'mod partikolari dawk involuti fil-kejl u l-kontroll tal-proċess tal-produzzjoni industrijali u tat-tagħmir mekkaniku u elettriku</t>
        </is>
      </c>
      <c r="BV666" s="2" t="inlineStr">
        <is>
          <t>IAC|
besturingssysteem voor industriële automatisatie</t>
        </is>
      </c>
      <c r="BW666" s="2" t="inlineStr">
        <is>
          <t>3|
3</t>
        </is>
      </c>
      <c r="BX666" s="2" t="inlineStr">
        <is>
          <t xml:space="preserve">|
</t>
        </is>
      </c>
      <c r="BY666" t="inlineStr">
        <is>
          <t/>
        </is>
      </c>
      <c r="BZ666" s="2" t="inlineStr">
        <is>
          <t>system sterowania automatyki przemysłowej</t>
        </is>
      </c>
      <c r="CA666" s="2" t="inlineStr">
        <is>
          <t>3</t>
        </is>
      </c>
      <c r="CB666" s="2" t="inlineStr">
        <is>
          <t/>
        </is>
      </c>
      <c r="CC666" t="inlineStr">
        <is>
          <t/>
        </is>
      </c>
      <c r="CD666" s="2" t="inlineStr">
        <is>
          <t>sistema de controlo da automação industrial</t>
        </is>
      </c>
      <c r="CE666" s="2" t="inlineStr">
        <is>
          <t>3</t>
        </is>
      </c>
      <c r="CF666" s="2" t="inlineStr">
        <is>
          <t/>
        </is>
      </c>
      <c r="CG666" t="inlineStr">
        <is>
          <t>Sistema de controlo de medição e comando de processos de produção industrial e de equipamentos mecânicos e elétricos.</t>
        </is>
      </c>
      <c r="CH666" s="2" t="inlineStr">
        <is>
          <t>sistem de control pentru automatizări industriale</t>
        </is>
      </c>
      <c r="CI666" s="2" t="inlineStr">
        <is>
          <t>3</t>
        </is>
      </c>
      <c r="CJ666" s="2" t="inlineStr">
        <is>
          <t/>
        </is>
      </c>
      <c r="CK666" t="inlineStr">
        <is>
          <t/>
        </is>
      </c>
      <c r="CL666" s="2" t="inlineStr">
        <is>
          <t>riadiaci systém priemyselnej automatizácie</t>
        </is>
      </c>
      <c r="CM666" s="2" t="inlineStr">
        <is>
          <t>3</t>
        </is>
      </c>
      <c r="CN666" s="2" t="inlineStr">
        <is>
          <t/>
        </is>
      </c>
      <c r="CO666" t="inlineStr">
        <is>
          <t>systém riadenia a ovládania technologických procesov a zariadení v priemysle</t>
        </is>
      </c>
      <c r="CP666" s="2" t="inlineStr">
        <is>
          <t>nadzorni sistem za industrijsko avtomatizacijo</t>
        </is>
      </c>
      <c r="CQ666" s="2" t="inlineStr">
        <is>
          <t>3</t>
        </is>
      </c>
      <c r="CR666" s="2" t="inlineStr">
        <is>
          <t/>
        </is>
      </c>
      <c r="CS666" t="inlineStr">
        <is>
          <t/>
        </is>
      </c>
      <c r="CT666" s="2" t="inlineStr">
        <is>
          <t>industriellt automatiseringskontrollsystem</t>
        </is>
      </c>
      <c r="CU666" s="2" t="inlineStr">
        <is>
          <t>3</t>
        </is>
      </c>
      <c r="CV666" s="2" t="inlineStr">
        <is>
          <t/>
        </is>
      </c>
      <c r="CW666" t="inlineStr">
        <is>
          <t/>
        </is>
      </c>
    </row>
    <row r="667">
      <c r="A667" s="1" t="str">
        <f>HYPERLINK("https://iate.europa.eu/entry/result/1449583/all", "1449583")</f>
        <v>1449583</v>
      </c>
      <c r="B667" t="inlineStr">
        <is>
          <t>EDUCATION AND COMMUNICATIONS</t>
        </is>
      </c>
      <c r="C667" t="inlineStr">
        <is>
          <t>EDUCATION AND COMMUNICATIONS|information technology and data processing</t>
        </is>
      </c>
      <c r="D667" t="inlineStr">
        <is>
          <t>yes</t>
        </is>
      </c>
      <c r="E667" t="inlineStr">
        <is>
          <t/>
        </is>
      </c>
      <c r="F667" s="2" t="inlineStr">
        <is>
          <t>мидълуер</t>
        </is>
      </c>
      <c r="G667" s="2" t="inlineStr">
        <is>
          <t>3</t>
        </is>
      </c>
      <c r="H667" s="2" t="inlineStr">
        <is>
          <t/>
        </is>
      </c>
      <c r="I667" t="inlineStr">
        <is>
          <t>междинен слой между софтуерните приложения и операционната система, който осигурява по-лесното разработване на сложни софтуерни системи, като освобождава тези приложения от конкретните специфики и особеностите на използваната операционна система, хардуерните компоненти и комуникационните протоколи</t>
        </is>
      </c>
      <c r="J667" s="2" t="inlineStr">
        <is>
          <t>middleware</t>
        </is>
      </c>
      <c r="K667" s="2" t="inlineStr">
        <is>
          <t>3</t>
        </is>
      </c>
      <c r="L667" s="2" t="inlineStr">
        <is>
          <t/>
        </is>
      </c>
      <c r="M667" t="inlineStr">
        <is>
          <t>software, který slouží k propojení aplikací</t>
        </is>
      </c>
      <c r="N667" s="2" t="inlineStr">
        <is>
          <t>middleware</t>
        </is>
      </c>
      <c r="O667" s="2" t="inlineStr">
        <is>
          <t>4</t>
        </is>
      </c>
      <c r="P667" s="2" t="inlineStr">
        <is>
          <t/>
        </is>
      </c>
      <c r="Q667" t="inlineStr">
        <is>
          <t>Software, der forbinder to separate applikationer, således at der kan udveksles data mellem dem. F.eks. er det middlewareprodukter, der forbinder et databasesystem til en webserver.</t>
        </is>
      </c>
      <c r="R667" s="2" t="inlineStr">
        <is>
          <t>Middleware</t>
        </is>
      </c>
      <c r="S667" s="2" t="inlineStr">
        <is>
          <t>3</t>
        </is>
      </c>
      <c r="T667" s="2" t="inlineStr">
        <is>
          <t/>
        </is>
      </c>
      <c r="U667" t="inlineStr">
        <is>
          <t>Softwareschicht, die Kommunikationsdienste für verteilte Anwendungen über Standardschnittstellen bereitstellt und damit eine Integration der Anwendungen und ihrer Daten ermöglicht</t>
        </is>
      </c>
      <c r="V667" s="2" t="inlineStr">
        <is>
          <t>μεσολογισμικό|
μεσισμικό|
ενδιάμεσο λογισμικό|
εξατομικευμένο λογισμικό</t>
        </is>
      </c>
      <c r="W667" s="2" t="inlineStr">
        <is>
          <t>4|
2|
3|
3</t>
        </is>
      </c>
      <c r="X667" s="2" t="inlineStr">
        <is>
          <t xml:space="preserve">|
|
|
</t>
        </is>
      </c>
      <c r="Y667" t="inlineStr">
        <is>
          <t>λογισμικό που κατέχει θέση ενδιάμεσου ανάμεσα σε δύο ή περισσότερους τύπους λογισμικού και μεταφράζει πληροφορίες μεταξύ τους. Το ενδιάμεσο λογισμικό μπορεί να καλύψει ευρύ φάσμα προγραμμάτων και, σε γενικές γραμμές, τοποθετείται μεταξύ μιας εφαρμογής, αφενός, και ενός λειτουργικού συστήματος ή ενός λειτουργικού συστήματος δικτύου ή ενός συστήματος διαχείρισης βάσεων δεδομένων, αφετέρου.</t>
        </is>
      </c>
      <c r="Z667" s="2" t="inlineStr">
        <is>
          <t>middleware</t>
        </is>
      </c>
      <c r="AA667" s="2" t="inlineStr">
        <is>
          <t>3</t>
        </is>
      </c>
      <c r="AB667" s="2" t="inlineStr">
        <is>
          <t/>
        </is>
      </c>
      <c r="AC667" t="inlineStr">
        <is>
          <t>computer software that provides services to software applications beyond those available from the operating system</t>
        </is>
      </c>
      <c r="AD667" s="2" t="inlineStr">
        <is>
          <t>&lt;i&gt;middleware&lt;/i&gt;|
soporte intermedio</t>
        </is>
      </c>
      <c r="AE667" s="2" t="inlineStr">
        <is>
          <t>3|
3</t>
        </is>
      </c>
      <c r="AF667" s="2" t="inlineStr">
        <is>
          <t xml:space="preserve">|
</t>
        </is>
      </c>
      <c r="AG667" t="inlineStr">
        <is>
          <t>Soporte lógico de conectividad que ofrece un conjunto de servicios que hacen posible el funcionamiento de aplicaciones distribuidas sobre plataformas heterogéneas. Funciona como una capa de abstracción de software distribuida, que se sitúa entre las capas de aplicaciones y las capas inferiores (sistema operativo y red).</t>
        </is>
      </c>
      <c r="AH667" s="2" t="inlineStr">
        <is>
          <t>vahetarkvara|
vahevara</t>
        </is>
      </c>
      <c r="AI667" s="2" t="inlineStr">
        <is>
          <t>3|
3</t>
        </is>
      </c>
      <c r="AJ667" s="2" t="inlineStr">
        <is>
          <t xml:space="preserve">|
</t>
        </is>
      </c>
      <c r="AK667" t="inlineStr">
        <is>
          <t>1. kaht või mitut tüüpi tarkvara vaheline &lt;br&gt; 2. ühise rakendusliidesega tarkvara &lt;br&gt; 3. skriptikeele ja teenuseteegiga arendustarkvara</t>
        </is>
      </c>
      <c r="AL667" s="2" t="inlineStr">
        <is>
          <t>väliohjelmisto|
välitysohjelmisto</t>
        </is>
      </c>
      <c r="AM667" s="2" t="inlineStr">
        <is>
          <t>3|
3</t>
        </is>
      </c>
      <c r="AN667" s="2" t="inlineStr">
        <is>
          <t xml:space="preserve">|
</t>
        </is>
      </c>
      <c r="AO667" t="inlineStr">
        <is>
          <t>"Tietoliikenteessä ja palvelintekniikassa järjestelmän osien välisiä rajapintoja tai palveluja toteuttava ohjelmisto."</t>
        </is>
      </c>
      <c r="AP667" s="2" t="inlineStr">
        <is>
          <t>logiciel médiateur|
intergiciel|
logiciel des couches intermédiaires</t>
        </is>
      </c>
      <c r="AQ667" s="2" t="inlineStr">
        <is>
          <t>3|
3|
3</t>
        </is>
      </c>
      <c r="AR667" s="2" t="inlineStr">
        <is>
          <t xml:space="preserve">|
|
</t>
        </is>
      </c>
      <c r="AS667" t="inlineStr">
        <is>
          <t>logiciel de communication qui permet à plusieurs processus s'exécutant sur une ou plusieurs machines d'interagir à travers un réseau</t>
        </is>
      </c>
      <c r="AT667" s="2" t="inlineStr">
        <is>
          <t>meánearraí</t>
        </is>
      </c>
      <c r="AU667" s="2" t="inlineStr">
        <is>
          <t>3</t>
        </is>
      </c>
      <c r="AV667" s="2" t="inlineStr">
        <is>
          <t/>
        </is>
      </c>
      <c r="AW667" t="inlineStr">
        <is>
          <t/>
        </is>
      </c>
      <c r="AX667" t="inlineStr">
        <is>
          <t/>
        </is>
      </c>
      <c r="AY667" t="inlineStr">
        <is>
          <t/>
        </is>
      </c>
      <c r="AZ667" t="inlineStr">
        <is>
          <t/>
        </is>
      </c>
      <c r="BA667" t="inlineStr">
        <is>
          <t/>
        </is>
      </c>
      <c r="BB667" s="2" t="inlineStr">
        <is>
          <t>köztesszoftver|
köztesréteg</t>
        </is>
      </c>
      <c r="BC667" s="2" t="inlineStr">
        <is>
          <t>3|
4</t>
        </is>
      </c>
      <c r="BD667" s="2" t="inlineStr">
        <is>
          <t xml:space="preserve">|
</t>
        </is>
      </c>
      <c r="BE667" t="inlineStr">
        <is>
          <t>olyan elérhető szoftverréteg, amely a heterogén platformok és protokollok hálózati rétege és az üzleti alkalmazás(ok) között helyezkedik el. Leválasztja az üzleti alkalmazásokat bármilyen, a hálózati réteg okozta függőségről, amelyet a heterogén operációs rendszerek, hardverplatformok és kommunikációs protokollok okoznak.</t>
        </is>
      </c>
      <c r="BF667" s="2" t="inlineStr">
        <is>
          <t>middleware</t>
        </is>
      </c>
      <c r="BG667" s="2" t="inlineStr">
        <is>
          <t>3</t>
        </is>
      </c>
      <c r="BH667" s="2" t="inlineStr">
        <is>
          <t/>
        </is>
      </c>
      <c r="BI667" t="inlineStr">
        <is>
          <t>nell’ingegneria informatica, elemento architetturale di un sistema informativo che introduce un livello di disaccoppiamento tra il nucleo centrale del sistema (che potrebbe essere costituito da un server o da un mainframe) e le sue parti periferiche, svolgendo, di fatto, un ruolo di mediazione tra i dati e le informazioni elaborati a livello centrale e ciò che viene gestito direttamente a livello di interfaccia con l’utente</t>
        </is>
      </c>
      <c r="BJ667" s="2" t="inlineStr">
        <is>
          <t>tarpinė programinė įranga</t>
        </is>
      </c>
      <c r="BK667" s="2" t="inlineStr">
        <is>
          <t>4</t>
        </is>
      </c>
      <c r="BL667" s="2" t="inlineStr">
        <is>
          <t/>
        </is>
      </c>
      <c r="BM667" t="inlineStr">
        <is>
          <t>programinė įranga, atliekanti tarpininko vaidmenį keičiantis duomenimis tarp skirtingų programų, sistemų, platformų, kai tiesioginis keitimasis tarp jų neįmanomas arba nėra sklandus</t>
        </is>
      </c>
      <c r="BN667" s="2" t="inlineStr">
        <is>
          <t>starpprogrammatūra</t>
        </is>
      </c>
      <c r="BO667" s="2" t="inlineStr">
        <is>
          <t>3</t>
        </is>
      </c>
      <c r="BP667" s="2" t="inlineStr">
        <is>
          <t/>
        </is>
      </c>
      <c r="BQ667" t="inlineStr">
        <is>
          <t>programmatūra, kas atrodas starp lietojumprogrammām un vadības programmām</t>
        </is>
      </c>
      <c r="BR667" s="2" t="inlineStr">
        <is>
          <t>midware</t>
        </is>
      </c>
      <c r="BS667" s="2" t="inlineStr">
        <is>
          <t>3</t>
        </is>
      </c>
      <c r="BT667" s="2" t="inlineStr">
        <is>
          <t/>
        </is>
      </c>
      <c r="BU667" t="inlineStr">
        <is>
          <t>software li jipprovdi servizzi għal applikazzjonijiet software lil hinn minn dawk disponibbli mis-sistema operatorja</t>
        </is>
      </c>
      <c r="BV667" s="2" t="inlineStr">
        <is>
          <t>middleware</t>
        </is>
      </c>
      <c r="BW667" s="2" t="inlineStr">
        <is>
          <t>3</t>
        </is>
      </c>
      <c r="BX667" s="2" t="inlineStr">
        <is>
          <t/>
        </is>
      </c>
      <c r="BY667" t="inlineStr">
        <is>
          <t>door de computerfabrikant geleverde programmatuur, op maat gemaakt om tegemoet te komen aan de speciale eisen van een installatie</t>
        </is>
      </c>
      <c r="BZ667" s="2" t="inlineStr">
        <is>
          <t>oprogramowanie pośredniczące</t>
        </is>
      </c>
      <c r="CA667" s="2" t="inlineStr">
        <is>
          <t>2</t>
        </is>
      </c>
      <c r="CB667" s="2" t="inlineStr">
        <is>
          <t/>
        </is>
      </c>
      <c r="CC667" t="inlineStr">
        <is>
          <t>rodzaj oprogramowania umożliwiający komunikację pomiędzy różnymi aplikacjami/usługami lub systemami</t>
        </is>
      </c>
      <c r="CD667" s="2" t="inlineStr">
        <is>
          <t>&lt;i&gt;software&lt;/i&gt; da configuração|
&lt;i&gt;software&lt;/i&gt; intermédio</t>
        </is>
      </c>
      <c r="CE667" s="2" t="inlineStr">
        <is>
          <t>3|
3</t>
        </is>
      </c>
      <c r="CF667" s="2" t="inlineStr">
        <is>
          <t>|
preferred</t>
        </is>
      </c>
      <c r="CG667" t="inlineStr">
        <is>
          <t>&lt;i&gt;Software&lt;/i&gt; de interface que permite interação de diferentes aplicações informáticas, geralmente correndo em diferentes plataformas de equipamento, para troca de dados.</t>
        </is>
      </c>
      <c r="CH667" s="2" t="inlineStr">
        <is>
          <t>middleware|
soft de operare intermediar</t>
        </is>
      </c>
      <c r="CI667" s="2" t="inlineStr">
        <is>
          <t>3|
3</t>
        </is>
      </c>
      <c r="CJ667" s="2" t="inlineStr">
        <is>
          <t xml:space="preserve">|
</t>
        </is>
      </c>
      <c r="CK667" t="inlineStr">
        <is>
          <t>componentă care acționează la nivel intermediar, între sistemul de operare al serverelor ce găzduiesc resursele și aplicația de interes pentru utilizator</t>
        </is>
      </c>
      <c r="CL667" s="2" t="inlineStr">
        <is>
          <t>midlvér|
sprostredkovací programový prostriedok</t>
        </is>
      </c>
      <c r="CM667" s="2" t="inlineStr">
        <is>
          <t>3|
3</t>
        </is>
      </c>
      <c r="CN667" s="2" t="inlineStr">
        <is>
          <t xml:space="preserve">|
</t>
        </is>
      </c>
      <c r="CO667" t="inlineStr">
        <is>
          <t>zmiešavací a prispôsobovací komunikačný softvér, ktorý funguje ako univerzálny prekladač medzi rôznymi rádiovými technológiami a protokolmi; fyzicky sa pridáva k vzdialenému klientovi a komunikačnému serveru umiestnenému medzi klientom a aplikačným serverom</t>
        </is>
      </c>
      <c r="CP667" s="2" t="inlineStr">
        <is>
          <t>vmesna programska oprema</t>
        </is>
      </c>
      <c r="CQ667" s="2" t="inlineStr">
        <is>
          <t>3</t>
        </is>
      </c>
      <c r="CR667" s="2" t="inlineStr">
        <is>
          <t/>
        </is>
      </c>
      <c r="CS667" t="inlineStr">
        <is>
          <t/>
        </is>
      </c>
      <c r="CT667" s="2" t="inlineStr">
        <is>
          <t>mellanprogram|
anpassningsprogram|
systemanpassad programvara|
mellanvara</t>
        </is>
      </c>
      <c r="CU667" s="2" t="inlineStr">
        <is>
          <t>3|
3|
3|
3</t>
        </is>
      </c>
      <c r="CV667" s="2" t="inlineStr">
        <is>
          <t xml:space="preserve">|
|
|
</t>
        </is>
      </c>
      <c r="CW667" t="inlineStr">
        <is>
          <t>program vars ändamål är att möjliggöra eller underlätta samverkan mellan användarnas program och de resurser i en dator eller ett datornät, t.ex. databaser, som dessa program hämtar data från</t>
        </is>
      </c>
    </row>
    <row r="668">
      <c r="A668" s="1" t="str">
        <f>HYPERLINK("https://iate.europa.eu/entry/result/3575837/all", "3575837")</f>
        <v>3575837</v>
      </c>
      <c r="B668" t="inlineStr">
        <is>
          <t>INTERNATIONAL RELATIONS;EDUCATION AND COMMUNICATIONS</t>
        </is>
      </c>
      <c r="C668" t="inlineStr">
        <is>
          <t>INTERNATIONAL RELATIONS|international balance|international security;EDUCATION AND COMMUNICATIONS|information technology and data processing|computer system|information security</t>
        </is>
      </c>
      <c r="D668" t="inlineStr">
        <is>
          <t>yes</t>
        </is>
      </c>
      <c r="E668" t="inlineStr">
        <is>
          <t/>
        </is>
      </c>
      <c r="F668" t="inlineStr">
        <is>
          <t/>
        </is>
      </c>
      <c r="G668" t="inlineStr">
        <is>
          <t/>
        </is>
      </c>
      <c r="H668" t="inlineStr">
        <is>
          <t/>
        </is>
      </c>
      <c r="I668" t="inlineStr">
        <is>
          <t/>
        </is>
      </c>
      <c r="J668" t="inlineStr">
        <is>
          <t/>
        </is>
      </c>
      <c r="K668" t="inlineStr">
        <is>
          <t/>
        </is>
      </c>
      <c r="L668" t="inlineStr">
        <is>
          <t/>
        </is>
      </c>
      <c r="M668" t="inlineStr">
        <is>
          <t/>
        </is>
      </c>
      <c r="N668" s="2" t="inlineStr">
        <is>
          <t>plan for en koordineret reaktion på væsentlige grænseoverskridende cybersikkerhedshændelser og -kriser</t>
        </is>
      </c>
      <c r="O668" s="2" t="inlineStr">
        <is>
          <t>3</t>
        </is>
      </c>
      <c r="P668" s="2" t="inlineStr">
        <is>
          <t/>
        </is>
      </c>
      <c r="Q668" t="inlineStr">
        <is>
          <t>kommissionsplan, der beskriver og fastsætter mål og metoder for samarbejdet mellem medlemsstaterne og EU's instutitioner, organer og agenturer om reaktionen på cybersikkerhedshændelser og -kriser, der er så væsentlige, at de er for omfattende at håndtere for den enkelte medlemsstat</t>
        </is>
      </c>
      <c r="R668" s="2" t="inlineStr">
        <is>
          <t>Konzeptentwurf zur koordinierten Reaktion auf europäischer Ebene auf Cybersicherheitsvorfälle und -krisen großes Ausmaßes|
Konzeptentwurf zur koordinierten Reaktion auf grenzüberschreitende Cybersicherheitsvorfälle und -krisen großen Ausmaßes</t>
        </is>
      </c>
      <c r="S668" s="2" t="inlineStr">
        <is>
          <t>3|
3</t>
        </is>
      </c>
      <c r="T668" s="2" t="inlineStr">
        <is>
          <t xml:space="preserve">|
</t>
        </is>
      </c>
      <c r="U668" t="inlineStr">
        <is>
          <t>Konzept der Kommission, in dem die Ziele und Methoden der Zusammenarbeit zwischen den Mitgliedstaaten und den Organen, Einrichtungen und sonstigen Stellen der EU bei der Reaktion auf große Cybersicherheitsvorfälle und -krisen dargelegt werden und erläutert wird, wie die bereits vorhandenen Krisenmanagementmechanismen sich die auf EU-Ebene bestehenden Cybersicherheitsstellen voll zunutze machen können</t>
        </is>
      </c>
      <c r="V668" s="2" t="inlineStr">
        <is>
          <t>Προσχέδιο συντονισμένης αντιμετώπισης διασυνοριακών περιστατικών και κρίσεων μεγάλης κλίμακας στον κυβερνοχώρο</t>
        </is>
      </c>
      <c r="W668" s="2" t="inlineStr">
        <is>
          <t>3</t>
        </is>
      </c>
      <c r="X668" s="2" t="inlineStr">
        <is>
          <t/>
        </is>
      </c>
      <c r="Y668" t="inlineStr">
        <is>
          <t/>
        </is>
      </c>
      <c r="Z668" s="2" t="inlineStr">
        <is>
          <t>Blueprint for coordinated response to large-scale cybersecurity incidents and crises|
Blueprint for coordinated response to large-scale cross-border cybersecurity incidents and crises|
Blueprint outlining the European level coordinated response to large-scale cybersecurity incidents and crises|
Blueprint outlining the European level response to large-scale cyber incidents</t>
        </is>
      </c>
      <c r="AA668" s="2" t="inlineStr">
        <is>
          <t>1|
3|
3|
1</t>
        </is>
      </c>
      <c r="AB668" s="2" t="inlineStr">
        <is>
          <t xml:space="preserve">|
|
|
</t>
        </is>
      </c>
      <c r="AC668" t="inlineStr">
        <is>
          <t>Commission plan that describes and sets out the objectives and modes of cooperation between the Member States and EU institutions, bodies, offices and agencies in responding to large-scale cybersecurity incidents and crises and how existing crisis management mechanisms can make full use of existing cybersecurity entities at EU level</t>
        </is>
      </c>
      <c r="AD668" t="inlineStr">
        <is>
          <t/>
        </is>
      </c>
      <c r="AE668" t="inlineStr">
        <is>
          <t/>
        </is>
      </c>
      <c r="AF668" t="inlineStr">
        <is>
          <t/>
        </is>
      </c>
      <c r="AG668" t="inlineStr">
        <is>
          <t/>
        </is>
      </c>
      <c r="AH668" s="2" t="inlineStr">
        <is>
          <t>tegevuskava koordineeritud reageerimiseks ulatuslike piiriüleste küberturvalisuse intsidentide ja kriiside korral</t>
        </is>
      </c>
      <c r="AI668" s="2" t="inlineStr">
        <is>
          <t>3</t>
        </is>
      </c>
      <c r="AJ668" s="2" t="inlineStr">
        <is>
          <t/>
        </is>
      </c>
      <c r="AK668" t="inlineStr">
        <is>
          <t/>
        </is>
      </c>
      <c r="AL668" t="inlineStr">
        <is>
          <t/>
        </is>
      </c>
      <c r="AM668" t="inlineStr">
        <is>
          <t/>
        </is>
      </c>
      <c r="AN668" t="inlineStr">
        <is>
          <t/>
        </is>
      </c>
      <c r="AO668" t="inlineStr">
        <is>
          <t/>
        </is>
      </c>
      <c r="AP668" s="2" t="inlineStr">
        <is>
          <t>plan d'action pour une réaction coordonnée aux incidents et crises transfrontières de cybersécurité majeurs|
schéma directeur esquissant la réponse concertée à apporter au niveau européen en cas de crises et d'incidents majeurs liés à la cybersécurité</t>
        </is>
      </c>
      <c r="AQ668" s="2" t="inlineStr">
        <is>
          <t>3|
3</t>
        </is>
      </c>
      <c r="AR668" s="2" t="inlineStr">
        <is>
          <t xml:space="preserve">|
</t>
        </is>
      </c>
      <c r="AS668" t="inlineStr">
        <is>
          <t>plan qui énonce et décrit les objectifs et les modalités de la coopération entre les États membres et les institutions, organes, bureaux et agences de l'Union européenne (ci-après les «institutions de l'Union européenne») dans les réactions aux incidents et aux crises de cybersécurité majeurs et explique comment les mécanismes de gestion de crise existants peuvent exploiter pleinement les structures existantes en matière de cybersécurité à l'échelle de l'Union européenne</t>
        </is>
      </c>
      <c r="AT668" t="inlineStr">
        <is>
          <t/>
        </is>
      </c>
      <c r="AU668" t="inlineStr">
        <is>
          <t/>
        </is>
      </c>
      <c r="AV668" t="inlineStr">
        <is>
          <t/>
        </is>
      </c>
      <c r="AW668" t="inlineStr">
        <is>
          <t/>
        </is>
      </c>
      <c r="AX668" t="inlineStr">
        <is>
          <t/>
        </is>
      </c>
      <c r="AY668" t="inlineStr">
        <is>
          <t/>
        </is>
      </c>
      <c r="AZ668" t="inlineStr">
        <is>
          <t/>
        </is>
      </c>
      <c r="BA668" t="inlineStr">
        <is>
          <t/>
        </is>
      </c>
      <c r="BB668" t="inlineStr">
        <is>
          <t/>
        </is>
      </c>
      <c r="BC668" t="inlineStr">
        <is>
          <t/>
        </is>
      </c>
      <c r="BD668" t="inlineStr">
        <is>
          <t/>
        </is>
      </c>
      <c r="BE668" t="inlineStr">
        <is>
          <t/>
        </is>
      </c>
      <c r="BF668" t="inlineStr">
        <is>
          <t/>
        </is>
      </c>
      <c r="BG668" t="inlineStr">
        <is>
          <t/>
        </is>
      </c>
      <c r="BH668" t="inlineStr">
        <is>
          <t/>
        </is>
      </c>
      <c r="BI668" t="inlineStr">
        <is>
          <t/>
        </is>
      </c>
      <c r="BJ668" t="inlineStr">
        <is>
          <t/>
        </is>
      </c>
      <c r="BK668" t="inlineStr">
        <is>
          <t/>
        </is>
      </c>
      <c r="BL668" t="inlineStr">
        <is>
          <t/>
        </is>
      </c>
      <c r="BM668" t="inlineStr">
        <is>
          <t/>
        </is>
      </c>
      <c r="BN668" t="inlineStr">
        <is>
          <t/>
        </is>
      </c>
      <c r="BO668" t="inlineStr">
        <is>
          <t/>
        </is>
      </c>
      <c r="BP668" t="inlineStr">
        <is>
          <t/>
        </is>
      </c>
      <c r="BQ668" t="inlineStr">
        <is>
          <t/>
        </is>
      </c>
      <c r="BR668" s="2" t="inlineStr">
        <is>
          <t>Pjan ta' Azzjoni għal rispons koordinat għal inċidenti u kriżijiet taċ-ċibersigurtà fuq skala kbira fil-livell tal-Unjoni|
Pjan ta' Azzjoni għal rispons koordinat għal inċidenti u kriżijiet taċ-ċibersigurtà transfruntiera fuq skala kbira</t>
        </is>
      </c>
      <c r="BS668" s="2" t="inlineStr">
        <is>
          <t>3|
3</t>
        </is>
      </c>
      <c r="BT668" s="2" t="inlineStr">
        <is>
          <t xml:space="preserve">|
</t>
        </is>
      </c>
      <c r="BU668" t="inlineStr">
        <is>
          <t>pjan tal-Kummissjoni li jiddeskrivi l-objettivi u l-mezzi ta' kooperazzjoni bejn l-Istati Membri u l-istituzzjonijiet, il-korpi, l-uffiċċji u l-aġenziji tal-UE bi tweġiba għal inċidenti u kriżijiet taċ-ċibersigurtà fuq skala kbira u kif il-mekkaniżmi eżistenti għall-ġestjoni tal-kriżijiet jistgħu jagħmlu użu sħiħ mill-entitajiet taċ-ċibersigurtà eżistenti fil-livell tal-UE</t>
        </is>
      </c>
      <c r="BV668" t="inlineStr">
        <is>
          <t/>
        </is>
      </c>
      <c r="BW668" t="inlineStr">
        <is>
          <t/>
        </is>
      </c>
      <c r="BX668" t="inlineStr">
        <is>
          <t/>
        </is>
      </c>
      <c r="BY668" t="inlineStr">
        <is>
          <t/>
        </is>
      </c>
      <c r="BZ668" s="2" t="inlineStr">
        <is>
          <t>Plan skoordynowanego reagowania na wypadek wystąpienia transgranicznych incydentów cybernetycznych na dużą skalę i kryzysów cybernetycznych|
plan działania na rzecz reagowania na szczeblu unijnym na incydenty cybernetyczne</t>
        </is>
      </c>
      <c r="CA668" s="2" t="inlineStr">
        <is>
          <t>3|
2</t>
        </is>
      </c>
      <c r="CB668" s="2" t="inlineStr">
        <is>
          <t xml:space="preserve">|
</t>
        </is>
      </c>
      <c r="CC668" t="inlineStr">
        <is>
          <t>plan Komisji, w którym określono i opisano cele i tryby współpracy między państwami członkowskimi UE a unijnymi instytucjami, organami, jednostkami organizacyjnymi i agencjami przy reagowaniu na incydenty i kryzysy cybernetyczne na dużą skalę, a także sposoby pełnego wykorzystania w istniejących mechanizmach zarządzania kryzysowego istniejących podmiotów odpowiedzialnych za bezpieczeństwo cybernetyczne na szczeblu unijnym</t>
        </is>
      </c>
      <c r="CD668" t="inlineStr">
        <is>
          <t/>
        </is>
      </c>
      <c r="CE668" t="inlineStr">
        <is>
          <t/>
        </is>
      </c>
      <c r="CF668" t="inlineStr">
        <is>
          <t/>
        </is>
      </c>
      <c r="CG668" t="inlineStr">
        <is>
          <t/>
        </is>
      </c>
      <c r="CH668" t="inlineStr">
        <is>
          <t/>
        </is>
      </c>
      <c r="CI668" t="inlineStr">
        <is>
          <t/>
        </is>
      </c>
      <c r="CJ668" t="inlineStr">
        <is>
          <t/>
        </is>
      </c>
      <c r="CK668" t="inlineStr">
        <is>
          <t/>
        </is>
      </c>
      <c r="CL668" s="2" t="inlineStr">
        <is>
          <t>koncepcia, v ktorej sa vymedzuje koordinovaná reakcia na európskej úrovni na incidenty a krízy kybernetickej bezpečnosti veľkého rozsahu|
Koncepcia koordinovanej reakcie na cezhraničné kybernetické incidenty a krízy veľkého rozsahu</t>
        </is>
      </c>
      <c r="CM668" s="2" t="inlineStr">
        <is>
          <t>3|
3</t>
        </is>
      </c>
      <c r="CN668" s="2" t="inlineStr">
        <is>
          <t xml:space="preserve">admitted|
</t>
        </is>
      </c>
      <c r="CO668" t="inlineStr">
        <is>
          <t>plán Komisie, v ktorom sa opisujú a stanovujú ciele a spôsoby spolupráce medzi členskými štátmi a inštitúciami, orgánmi, úradmi a agentúrami EÚ pri reagovaní na kybernetické incidenty a krízy veľkého rozsahu a to, ako možno pri existujúcich mechanizmoch krízového riadenia v plnej miere využívať existujúce subjekty kybernetickej bezpečnosti na úrovni EÚ</t>
        </is>
      </c>
      <c r="CP668" t="inlineStr">
        <is>
          <t/>
        </is>
      </c>
      <c r="CQ668" t="inlineStr">
        <is>
          <t/>
        </is>
      </c>
      <c r="CR668" t="inlineStr">
        <is>
          <t/>
        </is>
      </c>
      <c r="CS668" t="inlineStr">
        <is>
          <t/>
        </is>
      </c>
      <c r="CT668" s="2" t="inlineStr">
        <is>
          <t>plan för samordnade insatser vid storskaliga cyberincidenter och cyberkriser</t>
        </is>
      </c>
      <c r="CU668" s="2" t="inlineStr">
        <is>
          <t>3</t>
        </is>
      </c>
      <c r="CV668" s="2" t="inlineStr">
        <is>
          <t/>
        </is>
      </c>
      <c r="CW668" t="inlineStr">
        <is>
          <t/>
        </is>
      </c>
    </row>
    <row r="669">
      <c r="A669" s="1" t="str">
        <f>HYPERLINK("https://iate.europa.eu/entry/result/3571654/all", "3571654")</f>
        <v>3571654</v>
      </c>
      <c r="B669" t="inlineStr">
        <is>
          <t>EDUCATION AND COMMUNICATIONS;SCIENCE</t>
        </is>
      </c>
      <c r="C669" t="inlineStr">
        <is>
          <t>EDUCATION AND COMMUNICATIONS|information and information processing|information processing|machine translation;EDUCATION AND COMMUNICATIONS|information technology and data processing;SCIENCE|humanities|social sciences|linguistics</t>
        </is>
      </c>
      <c r="D669" t="inlineStr">
        <is>
          <t>yes</t>
        </is>
      </c>
      <c r="E669" t="inlineStr">
        <is>
          <t/>
        </is>
      </c>
      <c r="F669" t="inlineStr">
        <is>
          <t/>
        </is>
      </c>
      <c r="G669" t="inlineStr">
        <is>
          <t/>
        </is>
      </c>
      <c r="H669" t="inlineStr">
        <is>
          <t/>
        </is>
      </c>
      <c r="I669" t="inlineStr">
        <is>
          <t/>
        </is>
      </c>
      <c r="J669" t="inlineStr">
        <is>
          <t/>
        </is>
      </c>
      <c r="K669" t="inlineStr">
        <is>
          <t/>
        </is>
      </c>
      <c r="L669" t="inlineStr">
        <is>
          <t/>
        </is>
      </c>
      <c r="M669" t="inlineStr">
        <is>
          <t/>
        </is>
      </c>
      <c r="N669" t="inlineStr">
        <is>
          <t/>
        </is>
      </c>
      <c r="O669" t="inlineStr">
        <is>
          <t/>
        </is>
      </c>
      <c r="P669" t="inlineStr">
        <is>
          <t/>
        </is>
      </c>
      <c r="Q669" t="inlineStr">
        <is>
          <t/>
        </is>
      </c>
      <c r="R669" s="2" t="inlineStr">
        <is>
          <t>neuronale maschinelle Übersetzung|
NMÜ</t>
        </is>
      </c>
      <c r="S669" s="2" t="inlineStr">
        <is>
          <t>2|
3</t>
        </is>
      </c>
      <c r="T669" s="2" t="inlineStr">
        <is>
          <t xml:space="preserve">|
</t>
        </is>
      </c>
      <c r="U669" t="inlineStr">
        <is>
          <t/>
        </is>
      </c>
      <c r="V669" t="inlineStr">
        <is>
          <t/>
        </is>
      </c>
      <c r="W669" t="inlineStr">
        <is>
          <t/>
        </is>
      </c>
      <c r="X669" t="inlineStr">
        <is>
          <t/>
        </is>
      </c>
      <c r="Y669" t="inlineStr">
        <is>
          <t/>
        </is>
      </c>
      <c r="Z669" s="2" t="inlineStr">
        <is>
          <t>NMT|
neural machine translation</t>
        </is>
      </c>
      <c r="AA669" s="2" t="inlineStr">
        <is>
          <t>3|
3</t>
        </is>
      </c>
      <c r="AB669" s="2" t="inlineStr">
        <is>
          <t xml:space="preserve">|
</t>
        </is>
      </c>
      <c r="AC669" t="inlineStr">
        <is>
          <t>approach to machine translation that uses a large artificial neural network to predict the likelihood of a sequence of words, typically modeling entire sentences in a single integrated model</t>
        </is>
      </c>
      <c r="AD669" s="2" t="inlineStr">
        <is>
          <t>traducción automática neuronal</t>
        </is>
      </c>
      <c r="AE669" s="2" t="inlineStr">
        <is>
          <t>3</t>
        </is>
      </c>
      <c r="AF669" s="2" t="inlineStr">
        <is>
          <t/>
        </is>
      </c>
      <c r="AG669" t="inlineStr">
        <is>
          <t>Sistema de traducción automática [ &lt;a href="/entry/result/991245/all" id="ENTRY_TO_ENTRY_CONVERTER" target="_blank"&gt;IATE:991245&lt;/a&gt; ] basado en redes neuronales para diseñar modelos totamente entrenables a partir de los cuales se ajusta cada componente, basándose en el corpus de entrenamiento para maximizar la fiabilidad de la traducción.</t>
        </is>
      </c>
      <c r="AH669" t="inlineStr">
        <is>
          <t/>
        </is>
      </c>
      <c r="AI669" t="inlineStr">
        <is>
          <t/>
        </is>
      </c>
      <c r="AJ669" t="inlineStr">
        <is>
          <t/>
        </is>
      </c>
      <c r="AK669" t="inlineStr">
        <is>
          <t/>
        </is>
      </c>
      <c r="AL669" t="inlineStr">
        <is>
          <t/>
        </is>
      </c>
      <c r="AM669" t="inlineStr">
        <is>
          <t/>
        </is>
      </c>
      <c r="AN669" t="inlineStr">
        <is>
          <t/>
        </is>
      </c>
      <c r="AO669" t="inlineStr">
        <is>
          <t/>
        </is>
      </c>
      <c r="AP669" s="2" t="inlineStr">
        <is>
          <t>traduction automatique neuronale|
TAN</t>
        </is>
      </c>
      <c r="AQ669" s="2" t="inlineStr">
        <is>
          <t>3|
3</t>
        </is>
      </c>
      <c r="AR669" s="2" t="inlineStr">
        <is>
          <t xml:space="preserve">|
</t>
        </is>
      </c>
      <c r="AS669" t="inlineStr">
        <is>
          <t>type de traduction automatique faisant appel à des réseaux de neurones artificiels préalablement entraînés par des techniques d'apprentissage automatique</t>
        </is>
      </c>
      <c r="AT669" s="2" t="inlineStr">
        <is>
          <t>meaisínaistriúchán néarach|
NMT</t>
        </is>
      </c>
      <c r="AU669" s="2" t="inlineStr">
        <is>
          <t>3|
3</t>
        </is>
      </c>
      <c r="AV669" s="2" t="inlineStr">
        <is>
          <t xml:space="preserve">|
</t>
        </is>
      </c>
      <c r="AW669" t="inlineStr">
        <is>
          <t/>
        </is>
      </c>
      <c r="AX669" t="inlineStr">
        <is>
          <t/>
        </is>
      </c>
      <c r="AY669" t="inlineStr">
        <is>
          <t/>
        </is>
      </c>
      <c r="AZ669" t="inlineStr">
        <is>
          <t/>
        </is>
      </c>
      <c r="BA669" t="inlineStr">
        <is>
          <t/>
        </is>
      </c>
      <c r="BB669" t="inlineStr">
        <is>
          <t/>
        </is>
      </c>
      <c r="BC669" t="inlineStr">
        <is>
          <t/>
        </is>
      </c>
      <c r="BD669" t="inlineStr">
        <is>
          <t/>
        </is>
      </c>
      <c r="BE669" t="inlineStr">
        <is>
          <t/>
        </is>
      </c>
      <c r="BF669" t="inlineStr">
        <is>
          <t/>
        </is>
      </c>
      <c r="BG669" t="inlineStr">
        <is>
          <t/>
        </is>
      </c>
      <c r="BH669" t="inlineStr">
        <is>
          <t/>
        </is>
      </c>
      <c r="BI669" t="inlineStr">
        <is>
          <t/>
        </is>
      </c>
      <c r="BJ669" t="inlineStr">
        <is>
          <t/>
        </is>
      </c>
      <c r="BK669" t="inlineStr">
        <is>
          <t/>
        </is>
      </c>
      <c r="BL669" t="inlineStr">
        <is>
          <t/>
        </is>
      </c>
      <c r="BM669" t="inlineStr">
        <is>
          <t/>
        </is>
      </c>
      <c r="BN669" s="2" t="inlineStr">
        <is>
          <t>neironu mašīntulkošana</t>
        </is>
      </c>
      <c r="BO669" s="2" t="inlineStr">
        <is>
          <t>3</t>
        </is>
      </c>
      <c r="BP669" s="2" t="inlineStr">
        <is>
          <t/>
        </is>
      </c>
      <c r="BQ669" t="inlineStr">
        <is>
          <t>mašīntulkošanas [ &lt;a href="/entry/result/991245/all" id="ENTRY_TO_ENTRY_CONVERTER" target="_blank"&gt;IATE:991245&lt;/a&gt; ] veids, kas izstrādāts pēc analoģijas ar cilvēka smadzeņu neironiem</t>
        </is>
      </c>
      <c r="BR669" t="inlineStr">
        <is>
          <t/>
        </is>
      </c>
      <c r="BS669" t="inlineStr">
        <is>
          <t/>
        </is>
      </c>
      <c r="BT669" t="inlineStr">
        <is>
          <t/>
        </is>
      </c>
      <c r="BU669" t="inlineStr">
        <is>
          <t/>
        </is>
      </c>
      <c r="BV669" t="inlineStr">
        <is>
          <t/>
        </is>
      </c>
      <c r="BW669" t="inlineStr">
        <is>
          <t/>
        </is>
      </c>
      <c r="BX669" t="inlineStr">
        <is>
          <t/>
        </is>
      </c>
      <c r="BY669" t="inlineStr">
        <is>
          <t/>
        </is>
      </c>
      <c r="BZ669" t="inlineStr">
        <is>
          <t/>
        </is>
      </c>
      <c r="CA669" t="inlineStr">
        <is>
          <t/>
        </is>
      </c>
      <c r="CB669" t="inlineStr">
        <is>
          <t/>
        </is>
      </c>
      <c r="CC669" t="inlineStr">
        <is>
          <t/>
        </is>
      </c>
      <c r="CD669" s="2" t="inlineStr">
        <is>
          <t>tradução automática neuronal</t>
        </is>
      </c>
      <c r="CE669" s="2" t="inlineStr">
        <is>
          <t>3</t>
        </is>
      </c>
      <c r="CF669" s="2" t="inlineStr">
        <is>
          <t/>
        </is>
      </c>
      <c r="CG669" t="inlineStr">
        <is>
          <t/>
        </is>
      </c>
      <c r="CH669" t="inlineStr">
        <is>
          <t/>
        </is>
      </c>
      <c r="CI669" t="inlineStr">
        <is>
          <t/>
        </is>
      </c>
      <c r="CJ669" t="inlineStr">
        <is>
          <t/>
        </is>
      </c>
      <c r="CK669" t="inlineStr">
        <is>
          <t/>
        </is>
      </c>
      <c r="CL669" t="inlineStr">
        <is>
          <t/>
        </is>
      </c>
      <c r="CM669" t="inlineStr">
        <is>
          <t/>
        </is>
      </c>
      <c r="CN669" t="inlineStr">
        <is>
          <t/>
        </is>
      </c>
      <c r="CO669" t="inlineStr">
        <is>
          <t/>
        </is>
      </c>
      <c r="CP669" t="inlineStr">
        <is>
          <t/>
        </is>
      </c>
      <c r="CQ669" t="inlineStr">
        <is>
          <t/>
        </is>
      </c>
      <c r="CR669" t="inlineStr">
        <is>
          <t/>
        </is>
      </c>
      <c r="CS669" t="inlineStr">
        <is>
          <t/>
        </is>
      </c>
      <c r="CT669" s="2" t="inlineStr">
        <is>
          <t>neural maskinöversättning</t>
        </is>
      </c>
      <c r="CU669" s="2" t="inlineStr">
        <is>
          <t>3</t>
        </is>
      </c>
      <c r="CV669" s="2" t="inlineStr">
        <is>
          <t/>
        </is>
      </c>
      <c r="CW669" t="inlineStr">
        <is>
          <t>teknik för maskinöversättning som utförs av ett artificiellt neuron­nät som har tränats på stora mängder text på källspråket och målspråket. Det är en tredje teknik för maskin­­över­sätt­ning efter den regel- och lexikonstyrda och den statistiska.</t>
        </is>
      </c>
    </row>
    <row r="670">
      <c r="A670" s="1" t="str">
        <f>HYPERLINK("https://iate.europa.eu/entry/result/3561269/all", "3561269")</f>
        <v>3561269</v>
      </c>
      <c r="B670" t="inlineStr">
        <is>
          <t>EDUCATION AND COMMUNICATIONS</t>
        </is>
      </c>
      <c r="C670" t="inlineStr">
        <is>
          <t>EDUCATION AND COMMUNICATIONS|information technology and data processing|computer systems;EDUCATION AND COMMUNICATIONS|information technology and data processing</t>
        </is>
      </c>
      <c r="D670" t="inlineStr">
        <is>
          <t>yes</t>
        </is>
      </c>
      <c r="E670" t="inlineStr">
        <is>
          <t/>
        </is>
      </c>
      <c r="F670" s="2" t="inlineStr">
        <is>
          <t>установяване на киберинцидент</t>
        </is>
      </c>
      <c r="G670" s="2" t="inlineStr">
        <is>
          <t>3</t>
        </is>
      </c>
      <c r="H670" s="2" t="inlineStr">
        <is>
          <t/>
        </is>
      </c>
      <c r="I670" t="inlineStr">
        <is>
          <t>установяване на опит за неоторизирано използване на дадена компютърна система или за злоупотреба със съществуващи привилегии</t>
        </is>
      </c>
      <c r="J670" s="2" t="inlineStr">
        <is>
          <t>odhalování kybernetických bezpečnostních incidentů|
odhalování kybernetických incidentů|
detekce kybernetických útoků</t>
        </is>
      </c>
      <c r="K670" s="2" t="inlineStr">
        <is>
          <t>3|
3|
2</t>
        </is>
      </c>
      <c r="L670" s="2" t="inlineStr">
        <is>
          <t xml:space="preserve">|
|
</t>
        </is>
      </c>
      <c r="M670" t="inlineStr">
        <is>
          <t>odhalování pokusů o neoprávněné použití počítačového systému nebo zneužití existujících oprávnění či jiných událostí majících nepříznivé dopady na počítačové sítě</t>
        </is>
      </c>
      <c r="N670" s="2" t="inlineStr">
        <is>
          <t>detektering af cyberangreb|
sporing af cyberangreb</t>
        </is>
      </c>
      <c r="O670" s="2" t="inlineStr">
        <is>
          <t>3|
3</t>
        </is>
      </c>
      <c r="P670" s="2" t="inlineStr">
        <is>
          <t xml:space="preserve">|
</t>
        </is>
      </c>
      <c r="Q670" t="inlineStr">
        <is>
          <t>identifikation af forsøg på at anvende et computersystem uden tilladelse eller at misbruge eksisterende privilegier</t>
        </is>
      </c>
      <c r="R670" s="2" t="inlineStr">
        <is>
          <t>Erkennung von Cybervorfällen</t>
        </is>
      </c>
      <c r="S670" s="2" t="inlineStr">
        <is>
          <t>2</t>
        </is>
      </c>
      <c r="T670" s="2" t="inlineStr">
        <is>
          <t/>
        </is>
      </c>
      <c r="U670" t="inlineStr">
        <is>
          <t/>
        </is>
      </c>
      <c r="V670" s="2" t="inlineStr">
        <is>
          <t>ανίχνευση κυβερνοεπιθέσεων|
ανίχνευση κυβερνοπεριστατικών</t>
        </is>
      </c>
      <c r="W670" s="2" t="inlineStr">
        <is>
          <t>3|
3</t>
        </is>
      </c>
      <c r="X670" s="2" t="inlineStr">
        <is>
          <t xml:space="preserve">|
</t>
        </is>
      </c>
      <c r="Y670" t="inlineStr">
        <is>
          <t/>
        </is>
      </c>
      <c r="Z670" s="2" t="inlineStr">
        <is>
          <t>cyber incident detection|
cyberincident detection|
cyberattack detection|
cyberdetection|
cyber detection|
cyber-attack detection|
cyber-detection|
cyber-incident detection|
cyber attack detection</t>
        </is>
      </c>
      <c r="AA670" s="2" t="inlineStr">
        <is>
          <t>3|
1|
1|
1|
3|
3|
1|
1|
1</t>
        </is>
      </c>
      <c r="AB670" s="2" t="inlineStr">
        <is>
          <t xml:space="preserve">|
|
|
|
|
|
|
|
</t>
        </is>
      </c>
      <c r="AC670" t="inlineStr">
        <is>
          <t>identification of attempts to use a computer system without authorisation or to abuse existing privileges, or of any event having an adverse effect on computer networks</t>
        </is>
      </c>
      <c r="AD670" s="2" t="inlineStr">
        <is>
          <t>detección de ataques informáticos|
detección de ciberataques|
ciberdetección</t>
        </is>
      </c>
      <c r="AE670" s="2" t="inlineStr">
        <is>
          <t>3|
3|
3</t>
        </is>
      </c>
      <c r="AF670" s="2" t="inlineStr">
        <is>
          <t xml:space="preserve">|
|
</t>
        </is>
      </c>
      <c r="AG670" t="inlineStr">
        <is>
          <t>Detección de los intentos de acceder a un sistema informático sin autorización.</t>
        </is>
      </c>
      <c r="AH670" s="2" t="inlineStr">
        <is>
          <t>küberintsidendi avastamine|
küberründe tuvastamine</t>
        </is>
      </c>
      <c r="AI670" s="2" t="inlineStr">
        <is>
          <t>3|
3</t>
        </is>
      </c>
      <c r="AJ670" s="2" t="inlineStr">
        <is>
          <t xml:space="preserve">|
</t>
        </is>
      </c>
      <c r="AK670" t="inlineStr">
        <is>
          <t>arvutisüsteemi ilma loata või olemasolevate õiguste kuritarvitamise eesmärgil kasutamise katsete tuvastamine</t>
        </is>
      </c>
      <c r="AL670" s="2" t="inlineStr">
        <is>
          <t>kybertapahtumien havaitseminen|
kyberhyökkäyksien havaitseminen</t>
        </is>
      </c>
      <c r="AM670" s="2" t="inlineStr">
        <is>
          <t>3|
3</t>
        </is>
      </c>
      <c r="AN670" s="2" t="inlineStr">
        <is>
          <t xml:space="preserve">|
</t>
        </is>
      </c>
      <c r="AO670" t="inlineStr">
        <is>
          <t/>
        </is>
      </c>
      <c r="AP670" s="2" t="inlineStr">
        <is>
          <t>détection des incidents de cybersécurité|
détection des attaques informatiques|
détection des cyberattaques|
cyberdétection</t>
        </is>
      </c>
      <c r="AQ670" s="2" t="inlineStr">
        <is>
          <t>3|
3|
3|
3</t>
        </is>
      </c>
      <c r="AR670" s="2" t="inlineStr">
        <is>
          <t xml:space="preserve">|
|
|
</t>
        </is>
      </c>
      <c r="AS670" t="inlineStr">
        <is>
          <t>détection de tout événement, volontaire ou non, susceptible de nuire à la confidentialité, à l'intégrité ou à la disponibilité d'un réseau informatique, dans le but d'y remédier ou d'en limiter les conséquences</t>
        </is>
      </c>
      <c r="AT670" s="2" t="inlineStr">
        <is>
          <t>brath cibirionsaí</t>
        </is>
      </c>
      <c r="AU670" s="2" t="inlineStr">
        <is>
          <t>3</t>
        </is>
      </c>
      <c r="AV670" s="2" t="inlineStr">
        <is>
          <t/>
        </is>
      </c>
      <c r="AW670" t="inlineStr">
        <is>
          <t/>
        </is>
      </c>
      <c r="AX670" s="2" t="inlineStr">
        <is>
          <t>otkrivanje kiberincidenta</t>
        </is>
      </c>
      <c r="AY670" s="2" t="inlineStr">
        <is>
          <t>3</t>
        </is>
      </c>
      <c r="AZ670" s="2" t="inlineStr">
        <is>
          <t/>
        </is>
      </c>
      <c r="BA670" t="inlineStr">
        <is>
          <t/>
        </is>
      </c>
      <c r="BB670" s="2" t="inlineStr">
        <is>
          <t>kiberbiztonsági esemény észlelése|
kibertámadás észlelése</t>
        </is>
      </c>
      <c r="BC670" s="2" t="inlineStr">
        <is>
          <t>3|
3</t>
        </is>
      </c>
      <c r="BD670" s="2" t="inlineStr">
        <is>
          <t xml:space="preserve">|
</t>
        </is>
      </c>
      <c r="BE670" t="inlineStr">
        <is>
          <t>a számítógépes rendszerek elleni támadások [ &lt;a href="/entry/result/919510/all" id="ENTRY_TO_ENTRY_CONVERTER" target="_blank"&gt;IATE:919510&lt;/a&gt; ] azonosítása a belső és külső folyamatok elemzésével</t>
        </is>
      </c>
      <c r="BF670" s="2" t="inlineStr">
        <is>
          <t>individuazione di attacchi informatici|
individuazione di incidenti informatici</t>
        </is>
      </c>
      <c r="BG670" s="2" t="inlineStr">
        <is>
          <t>3|
3</t>
        </is>
      </c>
      <c r="BH670" s="2" t="inlineStr">
        <is>
          <t xml:space="preserve">|
</t>
        </is>
      </c>
      <c r="BI670" t="inlineStr">
        <is>
          <t>individuazione dei tentativi di utilizzare un sistema informatico senza autorizzazione o di abusare dei privilegi esistenti</t>
        </is>
      </c>
      <c r="BJ670" s="2" t="inlineStr">
        <is>
          <t>kibernetinių incidentų aptikimas</t>
        </is>
      </c>
      <c r="BK670" s="2" t="inlineStr">
        <is>
          <t>3</t>
        </is>
      </c>
      <c r="BL670" s="2" t="inlineStr">
        <is>
          <t/>
        </is>
      </c>
      <c r="BM670" t="inlineStr">
        <is>
          <t>mėginimų neleistinai naudotis kompiuterių sistema ar piktnaudžiauti turimomis teisėmis nustatymas</t>
        </is>
      </c>
      <c r="BN670" s="2" t="inlineStr">
        <is>
          <t>kiberincidenta atklāšana|
kiberuzbrukuma atklāšana</t>
        </is>
      </c>
      <c r="BO670" s="2" t="inlineStr">
        <is>
          <t>3|
3</t>
        </is>
      </c>
      <c r="BP670" s="2" t="inlineStr">
        <is>
          <t xml:space="preserve">|
</t>
        </is>
      </c>
      <c r="BQ670" t="inlineStr">
        <is>
          <t/>
        </is>
      </c>
      <c r="BR670" s="2" t="inlineStr">
        <is>
          <t>identifikazzjoni ta' inċident ċibernetiku|
identifikazzjoni ta' attakk ċibernetiku</t>
        </is>
      </c>
      <c r="BS670" s="2" t="inlineStr">
        <is>
          <t>3|
3</t>
        </is>
      </c>
      <c r="BT670" s="2" t="inlineStr">
        <is>
          <t xml:space="preserve">|
</t>
        </is>
      </c>
      <c r="BU670" t="inlineStr">
        <is>
          <t>identifikazzjoni ta' tentattivi biex sistema ta' kompjuter tintuża mingħajr awtorizzazzjoni jew biex isir abbuż minn privileġġi eżistenti</t>
        </is>
      </c>
      <c r="BV670" s="2" t="inlineStr">
        <is>
          <t>opsporing van cyberincidenten|
detectie van cyberaanvallen|
cyberdetectie</t>
        </is>
      </c>
      <c r="BW670" s="2" t="inlineStr">
        <is>
          <t>2|
3|
3</t>
        </is>
      </c>
      <c r="BX670" s="2" t="inlineStr">
        <is>
          <t xml:space="preserve">|
|
</t>
        </is>
      </c>
      <c r="BY670" t="inlineStr">
        <is>
          <t>het opsporen van pogingen om een computersysteem zonder toestemming te gebruiken of bestaande bevoegdheden te misbruiken, of een ander voorval met negatieve gevolgen voor computernetwerken</t>
        </is>
      </c>
      <c r="BZ670" s="2" t="inlineStr">
        <is>
          <t>wykrywanie cyberataków</t>
        </is>
      </c>
      <c r="CA670" s="2" t="inlineStr">
        <is>
          <t>3</t>
        </is>
      </c>
      <c r="CB670" s="2" t="inlineStr">
        <is>
          <t/>
        </is>
      </c>
      <c r="CC670" t="inlineStr">
        <is>
          <t>wykrywanie zdarzeń uznawanych za cyberatak [ &lt;a href="/entry/result/919510/all" id="ENTRY_TO_ENTRY_CONVERTER" target="_blank"&gt;IATE:919510&lt;/a&gt; ]</t>
        </is>
      </c>
      <c r="CD670" s="2" t="inlineStr">
        <is>
          <t>deteção de ciberataques|
ciberdeteção|
deteção de ciberincidentes</t>
        </is>
      </c>
      <c r="CE670" s="2" t="inlineStr">
        <is>
          <t>3|
3|
3</t>
        </is>
      </c>
      <c r="CF670" s="2" t="inlineStr">
        <is>
          <t xml:space="preserve">|
|
</t>
        </is>
      </c>
      <c r="CG670" t="inlineStr">
        <is>
          <t>Identificação de qualquer acontecimento suscetível de comprometer a confidencialidade, a integridade ou a disponibilidade de uma rede informática.</t>
        </is>
      </c>
      <c r="CH670" s="2" t="inlineStr">
        <is>
          <t>detectare a incidentelor cibernetice</t>
        </is>
      </c>
      <c r="CI670" s="2" t="inlineStr">
        <is>
          <t>3</t>
        </is>
      </c>
      <c r="CJ670" s="2" t="inlineStr">
        <is>
          <t/>
        </is>
      </c>
      <c r="CK670" t="inlineStr">
        <is>
          <t/>
        </is>
      </c>
      <c r="CL670" s="2" t="inlineStr">
        <is>
          <t>detekcia kybernetických incidentov|
odhaľovanie kybernetických útokov|
odhaľovanie kybernetických incidentov</t>
        </is>
      </c>
      <c r="CM670" s="2" t="inlineStr">
        <is>
          <t>3|
2|
3</t>
        </is>
      </c>
      <c r="CN670" s="2" t="inlineStr">
        <is>
          <t xml:space="preserve">|
|
</t>
        </is>
      </c>
      <c r="CO670" t="inlineStr">
        <is>
          <t>zisťovanie pokusov o neoprávnené použitie počítačového systému alebo zneužitie existujúcich oprávnení</t>
        </is>
      </c>
      <c r="CP670" s="2" t="inlineStr">
        <is>
          <t>odkrivanje incidentov</t>
        </is>
      </c>
      <c r="CQ670" s="2" t="inlineStr">
        <is>
          <t>3</t>
        </is>
      </c>
      <c r="CR670" s="2" t="inlineStr">
        <is>
          <t/>
        </is>
      </c>
      <c r="CS670" t="inlineStr">
        <is>
          <t/>
        </is>
      </c>
      <c r="CT670" s="2" t="inlineStr">
        <is>
          <t>upptäckt av cyberincidenter|
upptäckt av cyberattacker</t>
        </is>
      </c>
      <c r="CU670" s="2" t="inlineStr">
        <is>
          <t>3|
3</t>
        </is>
      </c>
      <c r="CV670" s="2" t="inlineStr">
        <is>
          <t xml:space="preserve">|
</t>
        </is>
      </c>
      <c r="CW670" t="inlineStr">
        <is>
          <t/>
        </is>
      </c>
    </row>
    <row r="671">
      <c r="A671" s="1" t="str">
        <f>HYPERLINK("https://iate.europa.eu/entry/result/3575747/all", "3575747")</f>
        <v>3575747</v>
      </c>
      <c r="B671" t="inlineStr">
        <is>
          <t>EDUCATION AND COMMUNICATIONS</t>
        </is>
      </c>
      <c r="C671" t="inlineStr">
        <is>
          <t>EDUCATION AND COMMUNICATIONS|information technology and data processing</t>
        </is>
      </c>
      <c r="D671" t="inlineStr">
        <is>
          <t>yes</t>
        </is>
      </c>
      <c r="E671" t="inlineStr">
        <is>
          <t/>
        </is>
      </c>
      <c r="F671" t="inlineStr">
        <is>
          <t/>
        </is>
      </c>
      <c r="G671" t="inlineStr">
        <is>
          <t/>
        </is>
      </c>
      <c r="H671" t="inlineStr">
        <is>
          <t/>
        </is>
      </c>
      <c r="I671" t="inlineStr">
        <is>
          <t/>
        </is>
      </c>
      <c r="J671" t="inlineStr">
        <is>
          <t/>
        </is>
      </c>
      <c r="K671" t="inlineStr">
        <is>
          <t/>
        </is>
      </c>
      <c r="L671" t="inlineStr">
        <is>
          <t/>
        </is>
      </c>
      <c r="M671" t="inlineStr">
        <is>
          <t/>
        </is>
      </c>
      <c r="N671" t="inlineStr">
        <is>
          <t/>
        </is>
      </c>
      <c r="O671" t="inlineStr">
        <is>
          <t/>
        </is>
      </c>
      <c r="P671" t="inlineStr">
        <is>
          <t/>
        </is>
      </c>
      <c r="Q671" t="inlineStr">
        <is>
          <t/>
        </is>
      </c>
      <c r="R671" t="inlineStr">
        <is>
          <t/>
        </is>
      </c>
      <c r="S671" t="inlineStr">
        <is>
          <t/>
        </is>
      </c>
      <c r="T671" t="inlineStr">
        <is>
          <t/>
        </is>
      </c>
      <c r="U671" t="inlineStr">
        <is>
          <t/>
        </is>
      </c>
      <c r="V671" s="2" t="inlineStr">
        <is>
          <t>τεχνολογία μετεξακλίμακας</t>
        </is>
      </c>
      <c r="W671" s="2" t="inlineStr">
        <is>
          <t>3</t>
        </is>
      </c>
      <c r="X671" s="2" t="inlineStr">
        <is>
          <t/>
        </is>
      </c>
      <c r="Y671" t="inlineStr">
        <is>
          <t/>
        </is>
      </c>
      <c r="Z671" s="2" t="inlineStr">
        <is>
          <t>post-exascale technology</t>
        </is>
      </c>
      <c r="AA671" s="2" t="inlineStr">
        <is>
          <t>3</t>
        </is>
      </c>
      <c r="AB671" s="2" t="inlineStr">
        <is>
          <t/>
        </is>
      </c>
      <c r="AC671" t="inlineStr">
        <is>
          <t/>
        </is>
      </c>
      <c r="AD671" t="inlineStr">
        <is>
          <t/>
        </is>
      </c>
      <c r="AE671" t="inlineStr">
        <is>
          <t/>
        </is>
      </c>
      <c r="AF671" t="inlineStr">
        <is>
          <t/>
        </is>
      </c>
      <c r="AG671" t="inlineStr">
        <is>
          <t/>
        </is>
      </c>
      <c r="AH671" t="inlineStr">
        <is>
          <t/>
        </is>
      </c>
      <c r="AI671" t="inlineStr">
        <is>
          <t/>
        </is>
      </c>
      <c r="AJ671" t="inlineStr">
        <is>
          <t/>
        </is>
      </c>
      <c r="AK671" t="inlineStr">
        <is>
          <t/>
        </is>
      </c>
      <c r="AL671" t="inlineStr">
        <is>
          <t/>
        </is>
      </c>
      <c r="AM671" t="inlineStr">
        <is>
          <t/>
        </is>
      </c>
      <c r="AN671" t="inlineStr">
        <is>
          <t/>
        </is>
      </c>
      <c r="AO671" t="inlineStr">
        <is>
          <t/>
        </is>
      </c>
      <c r="AP671" t="inlineStr">
        <is>
          <t/>
        </is>
      </c>
      <c r="AQ671" t="inlineStr">
        <is>
          <t/>
        </is>
      </c>
      <c r="AR671" t="inlineStr">
        <is>
          <t/>
        </is>
      </c>
      <c r="AS671" t="inlineStr">
        <is>
          <t/>
        </is>
      </c>
      <c r="AT671" s="2" t="inlineStr">
        <is>
          <t>teicneolaíocht iar-eicsea-scála</t>
        </is>
      </c>
      <c r="AU671" s="2" t="inlineStr">
        <is>
          <t>3</t>
        </is>
      </c>
      <c r="AV671" s="2" t="inlineStr">
        <is>
          <t/>
        </is>
      </c>
      <c r="AW671" t="inlineStr">
        <is>
          <t/>
        </is>
      </c>
      <c r="AX671" t="inlineStr">
        <is>
          <t/>
        </is>
      </c>
      <c r="AY671" t="inlineStr">
        <is>
          <t/>
        </is>
      </c>
      <c r="AZ671" t="inlineStr">
        <is>
          <t/>
        </is>
      </c>
      <c r="BA671" t="inlineStr">
        <is>
          <t/>
        </is>
      </c>
      <c r="BB671" t="inlineStr">
        <is>
          <t/>
        </is>
      </c>
      <c r="BC671" t="inlineStr">
        <is>
          <t/>
        </is>
      </c>
      <c r="BD671" t="inlineStr">
        <is>
          <t/>
        </is>
      </c>
      <c r="BE671" t="inlineStr">
        <is>
          <t/>
        </is>
      </c>
      <c r="BF671" t="inlineStr">
        <is>
          <t/>
        </is>
      </c>
      <c r="BG671" t="inlineStr">
        <is>
          <t/>
        </is>
      </c>
      <c r="BH671" t="inlineStr">
        <is>
          <t/>
        </is>
      </c>
      <c r="BI671" t="inlineStr">
        <is>
          <t/>
        </is>
      </c>
      <c r="BJ671" t="inlineStr">
        <is>
          <t/>
        </is>
      </c>
      <c r="BK671" t="inlineStr">
        <is>
          <t/>
        </is>
      </c>
      <c r="BL671" t="inlineStr">
        <is>
          <t/>
        </is>
      </c>
      <c r="BM671" t="inlineStr">
        <is>
          <t/>
        </is>
      </c>
      <c r="BN671" s="2" t="inlineStr">
        <is>
          <t>pēceksalīmeņa tehnoloģija</t>
        </is>
      </c>
      <c r="BO671" s="2" t="inlineStr">
        <is>
          <t>2</t>
        </is>
      </c>
      <c r="BP671" s="2" t="inlineStr">
        <is>
          <t/>
        </is>
      </c>
      <c r="BQ671" t="inlineStr">
        <is>
          <t/>
        </is>
      </c>
      <c r="BR671" s="2" t="inlineStr">
        <is>
          <t>teknoloġija fuq skala posteksa</t>
        </is>
      </c>
      <c r="BS671" s="2" t="inlineStr">
        <is>
          <t>3</t>
        </is>
      </c>
      <c r="BT671" s="2" t="inlineStr">
        <is>
          <t/>
        </is>
      </c>
      <c r="BU671" t="inlineStr">
        <is>
          <t/>
        </is>
      </c>
      <c r="BV671" t="inlineStr">
        <is>
          <t/>
        </is>
      </c>
      <c r="BW671" t="inlineStr">
        <is>
          <t/>
        </is>
      </c>
      <c r="BX671" t="inlineStr">
        <is>
          <t/>
        </is>
      </c>
      <c r="BY671" t="inlineStr">
        <is>
          <t/>
        </is>
      </c>
      <c r="BZ671" t="inlineStr">
        <is>
          <t/>
        </is>
      </c>
      <c r="CA671" t="inlineStr">
        <is>
          <t/>
        </is>
      </c>
      <c r="CB671" t="inlineStr">
        <is>
          <t/>
        </is>
      </c>
      <c r="CC671" t="inlineStr">
        <is>
          <t/>
        </is>
      </c>
      <c r="CD671" s="2" t="inlineStr">
        <is>
          <t>tecnologia pós-exaescala</t>
        </is>
      </c>
      <c r="CE671" s="2" t="inlineStr">
        <is>
          <t>3</t>
        </is>
      </c>
      <c r="CF671" s="2" t="inlineStr">
        <is>
          <t/>
        </is>
      </c>
      <c r="CG671" t="inlineStr">
        <is>
          <t/>
        </is>
      </c>
      <c r="CH671" s="2" t="inlineStr">
        <is>
          <t>tehnologie post-exascale</t>
        </is>
      </c>
      <c r="CI671" s="2" t="inlineStr">
        <is>
          <t>3</t>
        </is>
      </c>
      <c r="CJ671" s="2" t="inlineStr">
        <is>
          <t/>
        </is>
      </c>
      <c r="CK671" t="inlineStr">
        <is>
          <t/>
        </is>
      </c>
      <c r="CL671" t="inlineStr">
        <is>
          <t/>
        </is>
      </c>
      <c r="CM671" t="inlineStr">
        <is>
          <t/>
        </is>
      </c>
      <c r="CN671" t="inlineStr">
        <is>
          <t/>
        </is>
      </c>
      <c r="CO671" t="inlineStr">
        <is>
          <t/>
        </is>
      </c>
      <c r="CP671" t="inlineStr">
        <is>
          <t/>
        </is>
      </c>
      <c r="CQ671" t="inlineStr">
        <is>
          <t/>
        </is>
      </c>
      <c r="CR671" t="inlineStr">
        <is>
          <t/>
        </is>
      </c>
      <c r="CS671" t="inlineStr">
        <is>
          <t/>
        </is>
      </c>
      <c r="CT671" t="inlineStr">
        <is>
          <t/>
        </is>
      </c>
      <c r="CU671" t="inlineStr">
        <is>
          <t/>
        </is>
      </c>
      <c r="CV671" t="inlineStr">
        <is>
          <t/>
        </is>
      </c>
      <c r="CW671" t="inlineStr">
        <is>
          <t/>
        </is>
      </c>
    </row>
    <row r="672">
      <c r="A672" s="1" t="str">
        <f>HYPERLINK("https://iate.europa.eu/entry/result/3574446/all", "3574446")</f>
        <v>3574446</v>
      </c>
      <c r="B672" t="inlineStr">
        <is>
          <t>TRANSPORT;INTERNATIONAL ORGANISATIONS;EDUCATION AND COMMUNICATIONS</t>
        </is>
      </c>
      <c r="C672" t="inlineStr">
        <is>
          <t>TRANSPORT|air and space transport|air transport;INTERNATIONAL ORGANISATIONS|European organisations|European organisation;EDUCATION AND COMMUNICATIONS|information technology and data processing|computer system</t>
        </is>
      </c>
      <c r="D672" t="inlineStr">
        <is>
          <t>yes</t>
        </is>
      </c>
      <c r="E672" t="inlineStr">
        <is>
          <t/>
        </is>
      </c>
      <c r="F672" t="inlineStr">
        <is>
          <t/>
        </is>
      </c>
      <c r="G672" t="inlineStr">
        <is>
          <t/>
        </is>
      </c>
      <c r="H672" t="inlineStr">
        <is>
          <t/>
        </is>
      </c>
      <c r="I672" t="inlineStr">
        <is>
          <t/>
        </is>
      </c>
      <c r="J672" s="2" t="inlineStr">
        <is>
          <t>Evropské centrum pro kybernetickou bezpečnost v letectví</t>
        </is>
      </c>
      <c r="K672" s="2" t="inlineStr">
        <is>
          <t>2</t>
        </is>
      </c>
      <c r="L672" s="2" t="inlineStr">
        <is>
          <t/>
        </is>
      </c>
      <c r="M672" t="inlineStr">
        <is>
          <t>centrum pro spolupráci a sdílení informací mezi zúčastněnými organizacemi na poli kybernetické bezpečnosti v letectví</t>
        </is>
      </c>
      <c r="N672" t="inlineStr">
        <is>
          <t/>
        </is>
      </c>
      <c r="O672" t="inlineStr">
        <is>
          <t/>
        </is>
      </c>
      <c r="P672" t="inlineStr">
        <is>
          <t/>
        </is>
      </c>
      <c r="Q672" t="inlineStr">
        <is>
          <t/>
        </is>
      </c>
      <c r="R672" s="2" t="inlineStr">
        <is>
          <t>Europäisches Zentrum für Cybersicherheit im Luftverkehr</t>
        </is>
      </c>
      <c r="S672" s="2" t="inlineStr">
        <is>
          <t>3</t>
        </is>
      </c>
      <c r="T672" s="2" t="inlineStr">
        <is>
          <t/>
        </is>
      </c>
      <c r="U672" t="inlineStr">
        <is>
          <t/>
        </is>
      </c>
      <c r="V672" t="inlineStr">
        <is>
          <t/>
        </is>
      </c>
      <c r="W672" t="inlineStr">
        <is>
          <t/>
        </is>
      </c>
      <c r="X672" t="inlineStr">
        <is>
          <t/>
        </is>
      </c>
      <c r="Y672" t="inlineStr">
        <is>
          <t/>
        </is>
      </c>
      <c r="Z672" s="2" t="inlineStr">
        <is>
          <t>European Centre for Cybersecurity in Aviation|
European Center for Cybersecurity in Aviation|
ECCSA|
European Centre for Cyber Security in Aviation</t>
        </is>
      </c>
      <c r="AA672" s="2" t="inlineStr">
        <is>
          <t>3|
1|
3|
1</t>
        </is>
      </c>
      <c r="AB672" s="2" t="inlineStr">
        <is>
          <t xml:space="preserve">|
|
|
</t>
        </is>
      </c>
      <c r="AC672" t="inlineStr">
        <is>
          <t>centre for collaboration and information sharing between participating organisations in the domain of aviation cybersecurity</t>
        </is>
      </c>
      <c r="AD672" s="2" t="inlineStr">
        <is>
          <t>ECCSA|
Centro Europeo de Ciberseguridad en la Aviación</t>
        </is>
      </c>
      <c r="AE672" s="2" t="inlineStr">
        <is>
          <t>3|
3</t>
        </is>
      </c>
      <c r="AF672" s="2" t="inlineStr">
        <is>
          <t xml:space="preserve">|
</t>
        </is>
      </c>
      <c r="AG672" t="inlineStr">
        <is>
          <t>Centro que promueve la colaboración y el intercambio de información entre las organizaciones que lo componen en el ámbito de la ciberseguridad en la aviación.</t>
        </is>
      </c>
      <c r="AH672" s="2" t="inlineStr">
        <is>
          <t>Euroopa lennunduse küberjulgeoleku keskus</t>
        </is>
      </c>
      <c r="AI672" s="2" t="inlineStr">
        <is>
          <t>3</t>
        </is>
      </c>
      <c r="AJ672" s="2" t="inlineStr">
        <is>
          <t/>
        </is>
      </c>
      <c r="AK672" t="inlineStr">
        <is>
          <t/>
        </is>
      </c>
      <c r="AL672" s="2" t="inlineStr">
        <is>
          <t>eurooppalainen ilmailualan kyberturvallisuuskeskus</t>
        </is>
      </c>
      <c r="AM672" s="2" t="inlineStr">
        <is>
          <t>3</t>
        </is>
      </c>
      <c r="AN672" s="2" t="inlineStr">
        <is>
          <t/>
        </is>
      </c>
      <c r="AO672" t="inlineStr">
        <is>
          <t>keskus, jonka tavoitteena on edistää yhteistyötä ja tietojen jakamista osallistujaorganisaatioiden kesken ilmailualan kyberturvallisuuden alalla</t>
        </is>
      </c>
      <c r="AP672" t="inlineStr">
        <is>
          <t/>
        </is>
      </c>
      <c r="AQ672" t="inlineStr">
        <is>
          <t/>
        </is>
      </c>
      <c r="AR672" t="inlineStr">
        <is>
          <t/>
        </is>
      </c>
      <c r="AS672" t="inlineStr">
        <is>
          <t/>
        </is>
      </c>
      <c r="AT672" s="2" t="inlineStr">
        <is>
          <t>an Lárionad Eorpach um Chibearshlándáil Eitlíochta|
ECCSA</t>
        </is>
      </c>
      <c r="AU672" s="2" t="inlineStr">
        <is>
          <t>3|
3</t>
        </is>
      </c>
      <c r="AV672" s="2" t="inlineStr">
        <is>
          <t xml:space="preserve">|
</t>
        </is>
      </c>
      <c r="AW672" t="inlineStr">
        <is>
          <t/>
        </is>
      </c>
      <c r="AX672" t="inlineStr">
        <is>
          <t/>
        </is>
      </c>
      <c r="AY672" t="inlineStr">
        <is>
          <t/>
        </is>
      </c>
      <c r="AZ672" t="inlineStr">
        <is>
          <t/>
        </is>
      </c>
      <c r="BA672" t="inlineStr">
        <is>
          <t/>
        </is>
      </c>
      <c r="BB672" s="2" t="inlineStr">
        <is>
          <t>ECCSA|
Európai Légi Közlekedési Kiberbiztonsági Központ</t>
        </is>
      </c>
      <c r="BC672" s="2" t="inlineStr">
        <is>
          <t>3|
4</t>
        </is>
      </c>
      <c r="BD672" s="2" t="inlineStr">
        <is>
          <t xml:space="preserve">|
</t>
        </is>
      </c>
      <c r="BE672" t="inlineStr">
        <is>
          <t>kiberbiztonsági információs központ, amely a repüléssel foglalkozó szervezetek és érdekeltek közötti együttműködést és információmegosztást segíti</t>
        </is>
      </c>
      <c r="BF672" t="inlineStr">
        <is>
          <t/>
        </is>
      </c>
      <c r="BG672" t="inlineStr">
        <is>
          <t/>
        </is>
      </c>
      <c r="BH672" t="inlineStr">
        <is>
          <t/>
        </is>
      </c>
      <c r="BI672" t="inlineStr">
        <is>
          <t/>
        </is>
      </c>
      <c r="BJ672" s="2" t="inlineStr">
        <is>
          <t>Europos aviacijos kibernetinio saugumo centras|
ECCSA</t>
        </is>
      </c>
      <c r="BK672" s="2" t="inlineStr">
        <is>
          <t>3|
2</t>
        </is>
      </c>
      <c r="BL672" s="2" t="inlineStr">
        <is>
          <t xml:space="preserve">|
</t>
        </is>
      </c>
      <c r="BM672" t="inlineStr">
        <is>
          <t>aviacijos kibernetinio saugumo srityje dirbančių organizacijų bendradarbiavimo ir keitimosi informacija centras</t>
        </is>
      </c>
      <c r="BN672" t="inlineStr">
        <is>
          <t/>
        </is>
      </c>
      <c r="BO672" t="inlineStr">
        <is>
          <t/>
        </is>
      </c>
      <c r="BP672" t="inlineStr">
        <is>
          <t/>
        </is>
      </c>
      <c r="BQ672" t="inlineStr">
        <is>
          <t/>
        </is>
      </c>
      <c r="BR672" s="2" t="inlineStr">
        <is>
          <t>Ċentru Ewropew għaċ-Ċibersigurtà fl-Avjazzjoni</t>
        </is>
      </c>
      <c r="BS672" s="2" t="inlineStr">
        <is>
          <t>3</t>
        </is>
      </c>
      <c r="BT672" s="2" t="inlineStr">
        <is>
          <t/>
        </is>
      </c>
      <c r="BU672" t="inlineStr">
        <is>
          <t>ċentru għall-kollaborazzjoni u l-kondiviżjoni tal-informazzjoni fost l-organizzazzjonijiet parteċipanti fid-dominju taċ-ċibersigurtà tal-avjazzjoni</t>
        </is>
      </c>
      <c r="BV672" s="2" t="inlineStr">
        <is>
          <t>Europees centrum voor cyberveiligheid in de luchtvaart</t>
        </is>
      </c>
      <c r="BW672" s="2" t="inlineStr">
        <is>
          <t>3</t>
        </is>
      </c>
      <c r="BX672" s="2" t="inlineStr">
        <is>
          <t/>
        </is>
      </c>
      <c r="BY672" t="inlineStr">
        <is>
          <t>platform voor samenwerking en informatie-uitwisseling tussen de verschillende betrokken organisaties op het gebied van cyberveiligheid in de luchtvaart</t>
        </is>
      </c>
      <c r="BZ672" s="2" t="inlineStr">
        <is>
          <t>Europejskie Centrum ds. Cyberbezpieczeństwa w Lotnictwie</t>
        </is>
      </c>
      <c r="CA672" s="2" t="inlineStr">
        <is>
          <t>3</t>
        </is>
      </c>
      <c r="CB672" s="2" t="inlineStr">
        <is>
          <t/>
        </is>
      </c>
      <c r="CC672" t="inlineStr">
        <is>
          <t>centrum współpracujące z lotniskami, europejskimi producentami lotniczymi, przewoźnikami, organizacjami obsługi technicznej i dostarczającymi usługi nawigacji powietrznej w celu zapewnienia ochrony najważniejszych elementów systemu, takich jak kontrola, nawigacja czy dane, przed ewentualnymi atakami</t>
        </is>
      </c>
      <c r="CD672" s="2" t="inlineStr">
        <is>
          <t>Europeu para a Cibersegurança no Domínio da Aviação</t>
        </is>
      </c>
      <c r="CE672" s="2" t="inlineStr">
        <is>
          <t>3</t>
        </is>
      </c>
      <c r="CF672" s="2" t="inlineStr">
        <is>
          <t/>
        </is>
      </c>
      <c r="CG672" t="inlineStr">
        <is>
          <t/>
        </is>
      </c>
      <c r="CH672" s="2" t="inlineStr">
        <is>
          <t>Centrul european pentru securitatea cibernetică în sectorul aeronautic</t>
        </is>
      </c>
      <c r="CI672" s="2" t="inlineStr">
        <is>
          <t>3</t>
        </is>
      </c>
      <c r="CJ672" s="2" t="inlineStr">
        <is>
          <t/>
        </is>
      </c>
      <c r="CK672" t="inlineStr">
        <is>
          <t/>
        </is>
      </c>
      <c r="CL672" t="inlineStr">
        <is>
          <t/>
        </is>
      </c>
      <c r="CM672" t="inlineStr">
        <is>
          <t/>
        </is>
      </c>
      <c r="CN672" t="inlineStr">
        <is>
          <t/>
        </is>
      </c>
      <c r="CO672" t="inlineStr">
        <is>
          <t/>
        </is>
      </c>
      <c r="CP672" s="2" t="inlineStr">
        <is>
          <t>ECCSA|
Evropski center za kibernetsko varnost v letalstvu</t>
        </is>
      </c>
      <c r="CQ672" s="2" t="inlineStr">
        <is>
          <t>3|
3</t>
        </is>
      </c>
      <c r="CR672" s="2" t="inlineStr">
        <is>
          <t xml:space="preserve">|
</t>
        </is>
      </c>
      <c r="CS672" t="inlineStr">
        <is>
          <t/>
        </is>
      </c>
      <c r="CT672" s="2" t="inlineStr">
        <is>
          <t>europeiska centrumet för it-säkerhet inom luftfart</t>
        </is>
      </c>
      <c r="CU672" s="2" t="inlineStr">
        <is>
          <t>2</t>
        </is>
      </c>
      <c r="CV672" s="2" t="inlineStr">
        <is>
          <t/>
        </is>
      </c>
      <c r="CW672" t="inlineStr">
        <is>
          <t/>
        </is>
      </c>
    </row>
    <row r="673">
      <c r="A673" s="1" t="str">
        <f>HYPERLINK("https://iate.europa.eu/entry/result/3582168/all", "3582168")</f>
        <v>3582168</v>
      </c>
      <c r="B673" t="inlineStr">
        <is>
          <t>EDUCATION AND COMMUNICATIONS</t>
        </is>
      </c>
      <c r="C673" t="inlineStr">
        <is>
          <t>EDUCATION AND COMMUNICATIONS|information technology and data processing</t>
        </is>
      </c>
      <c r="D673" t="inlineStr">
        <is>
          <t>yes</t>
        </is>
      </c>
      <c r="E673" t="inlineStr">
        <is>
          <t/>
        </is>
      </c>
      <c r="F673" t="inlineStr">
        <is>
          <t/>
        </is>
      </c>
      <c r="G673" t="inlineStr">
        <is>
          <t/>
        </is>
      </c>
      <c r="H673" t="inlineStr">
        <is>
          <t/>
        </is>
      </c>
      <c r="I673" t="inlineStr">
        <is>
          <t/>
        </is>
      </c>
      <c r="J673" t="inlineStr">
        <is>
          <t/>
        </is>
      </c>
      <c r="K673" t="inlineStr">
        <is>
          <t/>
        </is>
      </c>
      <c r="L673" t="inlineStr">
        <is>
          <t/>
        </is>
      </c>
      <c r="M673" t="inlineStr">
        <is>
          <t/>
        </is>
      </c>
      <c r="N673" t="inlineStr">
        <is>
          <t/>
        </is>
      </c>
      <c r="O673" t="inlineStr">
        <is>
          <t/>
        </is>
      </c>
      <c r="P673" t="inlineStr">
        <is>
          <t/>
        </is>
      </c>
      <c r="Q673" t="inlineStr">
        <is>
          <t/>
        </is>
      </c>
      <c r="R673" t="inlineStr">
        <is>
          <t/>
        </is>
      </c>
      <c r="S673" t="inlineStr">
        <is>
          <t/>
        </is>
      </c>
      <c r="T673" t="inlineStr">
        <is>
          <t/>
        </is>
      </c>
      <c r="U673" t="inlineStr">
        <is>
          <t/>
        </is>
      </c>
      <c r="V673" t="inlineStr">
        <is>
          <t/>
        </is>
      </c>
      <c r="W673" t="inlineStr">
        <is>
          <t/>
        </is>
      </c>
      <c r="X673" t="inlineStr">
        <is>
          <t/>
        </is>
      </c>
      <c r="Y673" t="inlineStr">
        <is>
          <t/>
        </is>
      </c>
      <c r="Z673" s="2" t="inlineStr">
        <is>
          <t>app store</t>
        </is>
      </c>
      <c r="AA673" s="2" t="inlineStr">
        <is>
          <t>3</t>
        </is>
      </c>
      <c r="AB673" s="2" t="inlineStr">
        <is>
          <t/>
        </is>
      </c>
      <c r="AC673" t="inlineStr">
        <is>
          <t>a type of digital distribution platform for computer software called Applications, often in a mobile context</t>
        </is>
      </c>
      <c r="AD673" t="inlineStr">
        <is>
          <t/>
        </is>
      </c>
      <c r="AE673" t="inlineStr">
        <is>
          <t/>
        </is>
      </c>
      <c r="AF673" t="inlineStr">
        <is>
          <t/>
        </is>
      </c>
      <c r="AG673" t="inlineStr">
        <is>
          <t/>
        </is>
      </c>
      <c r="AH673" t="inlineStr">
        <is>
          <t/>
        </is>
      </c>
      <c r="AI673" t="inlineStr">
        <is>
          <t/>
        </is>
      </c>
      <c r="AJ673" t="inlineStr">
        <is>
          <t/>
        </is>
      </c>
      <c r="AK673" t="inlineStr">
        <is>
          <t/>
        </is>
      </c>
      <c r="AL673" t="inlineStr">
        <is>
          <t/>
        </is>
      </c>
      <c r="AM673" t="inlineStr">
        <is>
          <t/>
        </is>
      </c>
      <c r="AN673" t="inlineStr">
        <is>
          <t/>
        </is>
      </c>
      <c r="AO673" t="inlineStr">
        <is>
          <t/>
        </is>
      </c>
      <c r="AP673" t="inlineStr">
        <is>
          <t/>
        </is>
      </c>
      <c r="AQ673" t="inlineStr">
        <is>
          <t/>
        </is>
      </c>
      <c r="AR673" t="inlineStr">
        <is>
          <t/>
        </is>
      </c>
      <c r="AS673" t="inlineStr">
        <is>
          <t/>
        </is>
      </c>
      <c r="AT673" t="inlineStr">
        <is>
          <t/>
        </is>
      </c>
      <c r="AU673" t="inlineStr">
        <is>
          <t/>
        </is>
      </c>
      <c r="AV673" t="inlineStr">
        <is>
          <t/>
        </is>
      </c>
      <c r="AW673" t="inlineStr">
        <is>
          <t/>
        </is>
      </c>
      <c r="AX673" t="inlineStr">
        <is>
          <t/>
        </is>
      </c>
      <c r="AY673" t="inlineStr">
        <is>
          <t/>
        </is>
      </c>
      <c r="AZ673" t="inlineStr">
        <is>
          <t/>
        </is>
      </c>
      <c r="BA673" t="inlineStr">
        <is>
          <t/>
        </is>
      </c>
      <c r="BB673" t="inlineStr">
        <is>
          <t/>
        </is>
      </c>
      <c r="BC673" t="inlineStr">
        <is>
          <t/>
        </is>
      </c>
      <c r="BD673" t="inlineStr">
        <is>
          <t/>
        </is>
      </c>
      <c r="BE673" t="inlineStr">
        <is>
          <t/>
        </is>
      </c>
      <c r="BF673" t="inlineStr">
        <is>
          <t/>
        </is>
      </c>
      <c r="BG673" t="inlineStr">
        <is>
          <t/>
        </is>
      </c>
      <c r="BH673" t="inlineStr">
        <is>
          <t/>
        </is>
      </c>
      <c r="BI673" t="inlineStr">
        <is>
          <t/>
        </is>
      </c>
      <c r="BJ673" t="inlineStr">
        <is>
          <t/>
        </is>
      </c>
      <c r="BK673" t="inlineStr">
        <is>
          <t/>
        </is>
      </c>
      <c r="BL673" t="inlineStr">
        <is>
          <t/>
        </is>
      </c>
      <c r="BM673" t="inlineStr">
        <is>
          <t/>
        </is>
      </c>
      <c r="BN673" t="inlineStr">
        <is>
          <t/>
        </is>
      </c>
      <c r="BO673" t="inlineStr">
        <is>
          <t/>
        </is>
      </c>
      <c r="BP673" t="inlineStr">
        <is>
          <t/>
        </is>
      </c>
      <c r="BQ673" t="inlineStr">
        <is>
          <t/>
        </is>
      </c>
      <c r="BR673" t="inlineStr">
        <is>
          <t/>
        </is>
      </c>
      <c r="BS673" t="inlineStr">
        <is>
          <t/>
        </is>
      </c>
      <c r="BT673" t="inlineStr">
        <is>
          <t/>
        </is>
      </c>
      <c r="BU673" t="inlineStr">
        <is>
          <t/>
        </is>
      </c>
      <c r="BV673" t="inlineStr">
        <is>
          <t/>
        </is>
      </c>
      <c r="BW673" t="inlineStr">
        <is>
          <t/>
        </is>
      </c>
      <c r="BX673" t="inlineStr">
        <is>
          <t/>
        </is>
      </c>
      <c r="BY673" t="inlineStr">
        <is>
          <t/>
        </is>
      </c>
      <c r="BZ673" t="inlineStr">
        <is>
          <t/>
        </is>
      </c>
      <c r="CA673" t="inlineStr">
        <is>
          <t/>
        </is>
      </c>
      <c r="CB673" t="inlineStr">
        <is>
          <t/>
        </is>
      </c>
      <c r="CC673" t="inlineStr">
        <is>
          <t/>
        </is>
      </c>
      <c r="CD673" s="2" t="inlineStr">
        <is>
          <t>plataforma de distribuição de aplicações</t>
        </is>
      </c>
      <c r="CE673" s="2" t="inlineStr">
        <is>
          <t>3</t>
        </is>
      </c>
      <c r="CF673" s="2" t="inlineStr">
        <is>
          <t/>
        </is>
      </c>
      <c r="CG673" t="inlineStr">
        <is>
          <t/>
        </is>
      </c>
      <c r="CH673" t="inlineStr">
        <is>
          <t/>
        </is>
      </c>
      <c r="CI673" t="inlineStr">
        <is>
          <t/>
        </is>
      </c>
      <c r="CJ673" t="inlineStr">
        <is>
          <t/>
        </is>
      </c>
      <c r="CK673" t="inlineStr">
        <is>
          <t/>
        </is>
      </c>
      <c r="CL673" t="inlineStr">
        <is>
          <t/>
        </is>
      </c>
      <c r="CM673" t="inlineStr">
        <is>
          <t/>
        </is>
      </c>
      <c r="CN673" t="inlineStr">
        <is>
          <t/>
        </is>
      </c>
      <c r="CO673" t="inlineStr">
        <is>
          <t/>
        </is>
      </c>
      <c r="CP673" t="inlineStr">
        <is>
          <t/>
        </is>
      </c>
      <c r="CQ673" t="inlineStr">
        <is>
          <t/>
        </is>
      </c>
      <c r="CR673" t="inlineStr">
        <is>
          <t/>
        </is>
      </c>
      <c r="CS673" t="inlineStr">
        <is>
          <t/>
        </is>
      </c>
      <c r="CT673" t="inlineStr">
        <is>
          <t/>
        </is>
      </c>
      <c r="CU673" t="inlineStr">
        <is>
          <t/>
        </is>
      </c>
      <c r="CV673" t="inlineStr">
        <is>
          <t/>
        </is>
      </c>
      <c r="CW673" t="inlineStr">
        <is>
          <t/>
        </is>
      </c>
    </row>
    <row r="674">
      <c r="A674" s="1" t="str">
        <f>HYPERLINK("https://iate.europa.eu/entry/result/1474957/all", "1474957")</f>
        <v>1474957</v>
      </c>
      <c r="B674" t="inlineStr">
        <is>
          <t>EDUCATION AND COMMUNICATIONS</t>
        </is>
      </c>
      <c r="C674" t="inlineStr">
        <is>
          <t>EDUCATION AND COMMUNICATIONS|information technology and data processing</t>
        </is>
      </c>
      <c r="D674" t="inlineStr">
        <is>
          <t>yes</t>
        </is>
      </c>
      <c r="E674" t="inlineStr">
        <is>
          <t/>
        </is>
      </c>
      <c r="F674" s="2" t="inlineStr">
        <is>
          <t>компютърен сървър|
сървър</t>
        </is>
      </c>
      <c r="G674" s="2" t="inlineStr">
        <is>
          <t>3|
3</t>
        </is>
      </c>
      <c r="H674" s="2" t="inlineStr">
        <is>
          <t xml:space="preserve">|
</t>
        </is>
      </c>
      <c r="I674" t="inlineStr">
        <is>
          <t>компютър, който осигурява функционирането на мрежа</t>
        </is>
      </c>
      <c r="J674" s="2" t="inlineStr">
        <is>
          <t>server</t>
        </is>
      </c>
      <c r="K674" s="2" t="inlineStr">
        <is>
          <t>3</t>
        </is>
      </c>
      <c r="L674" s="2" t="inlineStr">
        <is>
          <t/>
        </is>
      </c>
      <c r="M674" t="inlineStr">
        <is>
          <t>počítač nebo program, který poskytuje služby jiným počítačům nebo programům</t>
        </is>
      </c>
      <c r="N674" s="2" t="inlineStr">
        <is>
          <t>servercomputer|
computerserver|
server</t>
        </is>
      </c>
      <c r="O674" s="2" t="inlineStr">
        <is>
          <t>4|
4|
4</t>
        </is>
      </c>
      <c r="P674" s="2" t="inlineStr">
        <is>
          <t xml:space="preserve">|
|
</t>
        </is>
      </c>
      <c r="Q674" t="inlineStr">
        <is>
          <t>edb-produkt, som leverer tjenester og styrer netbaserede ressourcer for klientenheder såsom desktopcomputere, bærbare computere, stationære tynde klienter, Internet Protocol (IP) telefoner eller andre computerservere.</t>
        </is>
      </c>
      <c r="R674" s="2" t="inlineStr">
        <is>
          <t>Server|
Dienstgeber</t>
        </is>
      </c>
      <c r="S674" s="2" t="inlineStr">
        <is>
          <t>3|
3</t>
        </is>
      </c>
      <c r="T674" s="2" t="inlineStr">
        <is>
          <t xml:space="preserve">|
</t>
        </is>
      </c>
      <c r="U674" t="inlineStr">
        <is>
          <t>Teil einer Anwendung in einem Kommunikationsnetzwerk, der Dienste zur Verfügung stellt</t>
        </is>
      </c>
      <c r="V674" s="2" t="inlineStr">
        <is>
          <t>διακομιστής|
σέρβερ</t>
        </is>
      </c>
      <c r="W674" s="2" t="inlineStr">
        <is>
          <t>4|
3</t>
        </is>
      </c>
      <c r="X674" s="2" t="inlineStr">
        <is>
          <t xml:space="preserve">|
</t>
        </is>
      </c>
      <c r="Y674" t="inlineStr">
        <is>
          <t>υπολογιστής ή λογισμικό που παρέχει κάποια υπηρεσία σε άλλους υπολογιστές ή λογισμικά - πελάτες</t>
        </is>
      </c>
      <c r="Z674" s="2" t="inlineStr">
        <is>
          <t>server|
computer server</t>
        </is>
      </c>
      <c r="AA674" s="2" t="inlineStr">
        <is>
          <t>3|
3</t>
        </is>
      </c>
      <c r="AB674" s="2" t="inlineStr">
        <is>
          <t xml:space="preserve">|
</t>
        </is>
      </c>
      <c r="AC674" t="inlineStr">
        <is>
          <t>computer or computer program designed to process requests and deliver data to another computer over the internet or a local network</t>
        </is>
      </c>
      <c r="AD674" s="2" t="inlineStr">
        <is>
          <t>servidor</t>
        </is>
      </c>
      <c r="AE674" s="2" t="inlineStr">
        <is>
          <t>3</t>
        </is>
      </c>
      <c r="AF674" s="2" t="inlineStr">
        <is>
          <t/>
        </is>
      </c>
      <c r="AG674" t="inlineStr">
        <is>
          <t>Software que realiza ciertas tareas en nombre de los usuarios y ordenador físico en el cual funciona ese software, una máquina cuyo propósito es proveer y gestionar datos de algún tipo de forma que estén disponibles para otras máquinas que se conecten a él.</t>
        </is>
      </c>
      <c r="AH674" s="2" t="inlineStr">
        <is>
          <t>server|
serverarvuti</t>
        </is>
      </c>
      <c r="AI674" s="2" t="inlineStr">
        <is>
          <t>3|
3</t>
        </is>
      </c>
      <c r="AJ674" s="2" t="inlineStr">
        <is>
          <t xml:space="preserve">|
</t>
        </is>
      </c>
      <c r="AK674" t="inlineStr">
        <is>
          <t>infotehnoloogiatoode, mis pakub klientseadmetele, nagu lauaarvutid, sülearvutid, kõhnklient-lauaarvutid, IP-telefonid, või teistele arvutiserveritele teenuseid ja haldab nende võrguressursse</t>
        </is>
      </c>
      <c r="AL674" s="2" t="inlineStr">
        <is>
          <t>serveri|
tietokonepalvelin|
palvelin</t>
        </is>
      </c>
      <c r="AM674" s="2" t="inlineStr">
        <is>
          <t>3|
3|
3</t>
        </is>
      </c>
      <c r="AN674" s="2" t="inlineStr">
        <is>
          <t>|
|
preferred</t>
        </is>
      </c>
      <c r="AO674" t="inlineStr">
        <is>
          <t>tietokone, ohjelmisto tai näiden yhdistelmä, joka hoitaa tiettyjä tehtäviä muiden samaan verkkoon kytkettyjen tietokoneiden pyyntöjen ohjaamana tai niiden puolesta</t>
        </is>
      </c>
      <c r="AP674" s="2" t="inlineStr">
        <is>
          <t>serveur</t>
        </is>
      </c>
      <c r="AQ674" s="2" t="inlineStr">
        <is>
          <t>3</t>
        </is>
      </c>
      <c r="AR674" s="2" t="inlineStr">
        <is>
          <t/>
        </is>
      </c>
      <c r="AS674" t="inlineStr">
        <is>
          <t>unité fonctionnelle qui fournit des services partagés à des stations de travail ou à d'autres unités fonctionnelles sur un réseau</t>
        </is>
      </c>
      <c r="AT674" s="2" t="inlineStr">
        <is>
          <t>freastalaí</t>
        </is>
      </c>
      <c r="AU674" s="2" t="inlineStr">
        <is>
          <t>3</t>
        </is>
      </c>
      <c r="AV674" s="2" t="inlineStr">
        <is>
          <t/>
        </is>
      </c>
      <c r="AW674" t="inlineStr">
        <is>
          <t/>
        </is>
      </c>
      <c r="AX674" t="inlineStr">
        <is>
          <t/>
        </is>
      </c>
      <c r="AY674" t="inlineStr">
        <is>
          <t/>
        </is>
      </c>
      <c r="AZ674" t="inlineStr">
        <is>
          <t/>
        </is>
      </c>
      <c r="BA674" t="inlineStr">
        <is>
          <t/>
        </is>
      </c>
      <c r="BB674" s="2" t="inlineStr">
        <is>
          <t>szerver</t>
        </is>
      </c>
      <c r="BC674" s="2" t="inlineStr">
        <is>
          <t>4</t>
        </is>
      </c>
      <c r="BD674" s="2" t="inlineStr">
        <is>
          <t/>
        </is>
      </c>
      <c r="BE674" t="inlineStr">
        <is>
          <t>a hálózati hierarchiában a klienseket (adatokkal, hardverekkel, egyéb szolgáltatásokkal) kiszolgáló elem</t>
        </is>
      </c>
      <c r="BF674" s="2" t="inlineStr">
        <is>
          <t>server</t>
        </is>
      </c>
      <c r="BG674" s="2" t="inlineStr">
        <is>
          <t>3</t>
        </is>
      </c>
      <c r="BH674" s="2" t="inlineStr">
        <is>
          <t/>
        </is>
      </c>
      <c r="BI674" t="inlineStr">
        <is>
          <t>Computer che all'interno di una rete di computer, svolge per ogni terminale collegato (definito per questo client)funzioni di servizio quali ad esempio la gestione di una rete locale (LAN), lo scambio e la condivisione di files (file server), la gestione della posta elettronica (mail server), l'ospitare siti web (web server), la gestione di periferiche come le stampanti (print server), il backup dei dati (server raid).</t>
        </is>
      </c>
      <c r="BJ674" s="2" t="inlineStr">
        <is>
          <t>serveris</t>
        </is>
      </c>
      <c r="BK674" s="2" t="inlineStr">
        <is>
          <t>4</t>
        </is>
      </c>
      <c r="BL674" s="2" t="inlineStr">
        <is>
          <t/>
        </is>
      </c>
      <c r="BM674" t="inlineStr">
        <is>
          <t>kompiuteris, atliekantis tam tikras funkcijas pagal kitų tinkle esančių kompiuterių užklausas</t>
        </is>
      </c>
      <c r="BN674" s="2" t="inlineStr">
        <is>
          <t>serveris</t>
        </is>
      </c>
      <c r="BO674" s="2" t="inlineStr">
        <is>
          <t>3</t>
        </is>
      </c>
      <c r="BP674" s="2" t="inlineStr">
        <is>
          <t/>
        </is>
      </c>
      <c r="BQ674" t="inlineStr">
        <is>
          <t>Funkcionāls datoru tīkla bloks, kas nodrošina citam tā stacijām koplietošanas pakalpojumus</t>
        </is>
      </c>
      <c r="BR674" s="2" t="inlineStr">
        <is>
          <t>server</t>
        </is>
      </c>
      <c r="BS674" s="2" t="inlineStr">
        <is>
          <t>3</t>
        </is>
      </c>
      <c r="BT674" s="2" t="inlineStr">
        <is>
          <t/>
        </is>
      </c>
      <c r="BU674" t="inlineStr">
        <is>
          <t>prodott ta’ kompjuterizzazzjoni li jipprovdi servizzi u jimmaniġġja riżorsi imqabbda b’network ma’ apparati klijenti, bħal kompjuters desktop, notebooks, terminals ħfief desktop, telefoni tal-protokoll tal-Internet (IP), jew servers informatiċi oħrajn; tipikament jitqiegħed fis-suq għall-użu f’ċentri tad-dejta u f’ambjenti ta’ uffiċċji/korporattivi; primarjament isir aċċess għalih permezz ta’ konnessjonijiet tan-network, u mhux permezz ta’ apparati ta’ input dirett mill-utent, bħat-tastiera jew il-maws</t>
        </is>
      </c>
      <c r="BV674" s="2" t="inlineStr">
        <is>
          <t>server</t>
        </is>
      </c>
      <c r="BW674" s="2" t="inlineStr">
        <is>
          <t>3</t>
        </is>
      </c>
      <c r="BX674" s="2" t="inlineStr">
        <is>
          <t/>
        </is>
      </c>
      <c r="BY674" t="inlineStr">
        <is>
          <t>computer ontworpen om (vaak krachtige) serverprogramma's te draaien ten behoeve van andere gebruikers in een netwerk (clients)</t>
        </is>
      </c>
      <c r="BZ674" s="2" t="inlineStr">
        <is>
          <t>serwer</t>
        </is>
      </c>
      <c r="CA674" s="2" t="inlineStr">
        <is>
          <t>3</t>
        </is>
      </c>
      <c r="CB674" s="2" t="inlineStr">
        <is>
          <t/>
        </is>
      </c>
      <c r="CC674" t="inlineStr">
        <is>
          <t/>
        </is>
      </c>
      <c r="CD674" s="2" t="inlineStr">
        <is>
          <t>servidor</t>
        </is>
      </c>
      <c r="CE674" s="2" t="inlineStr">
        <is>
          <t>3</t>
        </is>
      </c>
      <c r="CF674" s="2" t="inlineStr">
        <is>
          <t/>
        </is>
      </c>
      <c r="CG674" t="inlineStr">
        <is>
          <t>Computador central de uma rede e seu correspondente de &lt;i&gt;software&lt;/i&gt; (entre outros sistemas operativos de rede) que põe os seus serviços à disposição dos computadores integrantes da rede (cliente) por meio de um &lt;i&gt;software&lt;/i&gt; cliente-servidor.</t>
        </is>
      </c>
      <c r="CH674" s="2" t="inlineStr">
        <is>
          <t>server</t>
        </is>
      </c>
      <c r="CI674" s="2" t="inlineStr">
        <is>
          <t>4</t>
        </is>
      </c>
      <c r="CJ674" s="2" t="inlineStr">
        <is>
          <t/>
        </is>
      </c>
      <c r="CK674" t="inlineStr">
        <is>
          <t>computer sau program care conectează utilizatorii din rețea la o sursă centralizată sau la o bancă de date</t>
        </is>
      </c>
      <c r="CL674" s="2" t="inlineStr">
        <is>
          <t>server</t>
        </is>
      </c>
      <c r="CM674" s="2" t="inlineStr">
        <is>
          <t>3</t>
        </is>
      </c>
      <c r="CN674" s="2" t="inlineStr">
        <is>
          <t/>
        </is>
      </c>
      <c r="CO674" t="inlineStr">
        <is>
          <t>počítačová alebo softvérová aplikácia, ktorá prideľuje prostriedky v sieti na odpoveď k požiadavke klienta; v miestnej počítačovej sieti ide obyčajne o centrálny počítač konfigurovaný na riadenie sieťových prostriedkov vrátane súborov, databáz a softvérových aplikácií</t>
        </is>
      </c>
      <c r="CP674" s="2" t="inlineStr">
        <is>
          <t>strežnik</t>
        </is>
      </c>
      <c r="CQ674" s="2" t="inlineStr">
        <is>
          <t>3</t>
        </is>
      </c>
      <c r="CR674" s="2" t="inlineStr">
        <is>
          <t/>
        </is>
      </c>
      <c r="CS674" t="inlineStr">
        <is>
          <t>element računalniškega omrežja, ki omogoča vsem uporabnikom dostop do skupnih naprav (npr. tiskalnik, pomnilniške zmogljivosti, enota CD itd.) ter uporabo skupnih podatkov in programov</t>
        </is>
      </c>
      <c r="CT674" s="2" t="inlineStr">
        <is>
          <t>server</t>
        </is>
      </c>
      <c r="CU674" s="2" t="inlineStr">
        <is>
          <t>3</t>
        </is>
      </c>
      <c r="CV674" s="2" t="inlineStr">
        <is>
          <t/>
        </is>
      </c>
      <c r="CW674" t="inlineStr">
        <is>
          <t>dator med ett eller flera program som tillhandahåller gemensamma servicefunktioner i ett datornät</t>
        </is>
      </c>
    </row>
    <row r="675">
      <c r="A675" s="1" t="str">
        <f>HYPERLINK("https://iate.europa.eu/entry/result/3574009/all", "3574009")</f>
        <v>3574009</v>
      </c>
      <c r="B675" t="inlineStr">
        <is>
          <t>LAW;EDUCATION AND COMMUNICATIONS</t>
        </is>
      </c>
      <c r="C675" t="inlineStr">
        <is>
          <t>LAW|criminal law;EDUCATION AND COMMUNICATIONS|information technology and data processing</t>
        </is>
      </c>
      <c r="D675" t="inlineStr">
        <is>
          <t>yes</t>
        </is>
      </c>
      <c r="E675" t="inlineStr">
        <is>
          <t/>
        </is>
      </c>
      <c r="F675" s="2" t="inlineStr">
        <is>
          <t>експлойт</t>
        </is>
      </c>
      <c r="G675" s="2" t="inlineStr">
        <is>
          <t>3</t>
        </is>
      </c>
      <c r="H675" s="2" t="inlineStr">
        <is>
          <t/>
        </is>
      </c>
      <c r="I675" t="inlineStr">
        <is>
          <t>софтуерен код, или поредица от команди, които се възползват от грешка, бъг или уязвимост в компютърен софтуер или хардуер, като предизвикват в тях, нежелано или неочаквано поведение</t>
        </is>
      </c>
      <c r="J675" s="2" t="inlineStr">
        <is>
          <t>exploit</t>
        </is>
      </c>
      <c r="K675" s="2" t="inlineStr">
        <is>
          <t>3</t>
        </is>
      </c>
      <c r="L675" s="2" t="inlineStr">
        <is>
          <t/>
        </is>
      </c>
      <c r="M675" t="inlineStr">
        <is>
          <t>speciální program, data nebo sekvence příkazů, které využívají programátorskou chybu, jež způsobí původně nezamýšlenou činnost softwaru, a umožní tak získat nějaký prospěch</t>
        </is>
      </c>
      <c r="N675" s="2" t="inlineStr">
        <is>
          <t>exploit|
angrebsværktøj</t>
        </is>
      </c>
      <c r="O675" s="2" t="inlineStr">
        <is>
          <t>3|
3</t>
        </is>
      </c>
      <c r="P675" s="2" t="inlineStr">
        <is>
          <t xml:space="preserve">|
</t>
        </is>
      </c>
      <c r="Q675" t="inlineStr">
        <is>
          <t/>
        </is>
      </c>
      <c r="R675" s="2" t="inlineStr">
        <is>
          <t>Exploit</t>
        </is>
      </c>
      <c r="S675" s="2" t="inlineStr">
        <is>
          <t>3</t>
        </is>
      </c>
      <c r="T675" s="2" t="inlineStr">
        <is>
          <t/>
        </is>
      </c>
      <c r="U675" t="inlineStr">
        <is>
          <t>Methode oder Programmcode, mit dem über eine Schwachstelle in Hard- oder Software-Komponenten nicht vorgesehene Befehle oder Funktionen ausgeführt werden können</t>
        </is>
      </c>
      <c r="V675" s="2" t="inlineStr">
        <is>
          <t>πρόγραμμα εκμετάλλευσης ατελειών|
πρόγραμμα εκμετάλλευσης τρωτότητας</t>
        </is>
      </c>
      <c r="W675" s="2" t="inlineStr">
        <is>
          <t>3|
3</t>
        </is>
      </c>
      <c r="X675" s="2" t="inlineStr">
        <is>
          <t xml:space="preserve">|
</t>
        </is>
      </c>
      <c r="Y675" t="inlineStr">
        <is>
          <t>κακόβουλο λογισμικό ή κώδικας κυβερνοεπίθεσης που συλλέγει πληροφορίες για το σύστημα του θύματος και αποφασίζει τον τρόπο εγκατάστασης σε αυτό, εκμεταλλευόμενο ατέλειες του συστήματος</t>
        </is>
      </c>
      <c r="Z675" s="2" t="inlineStr">
        <is>
          <t>exploit|
vulnerability exploit|
software vulnerability exploit</t>
        </is>
      </c>
      <c r="AA675" s="2" t="inlineStr">
        <is>
          <t>3|
3|
3</t>
        </is>
      </c>
      <c r="AB675" s="2" t="inlineStr">
        <is>
          <t xml:space="preserve">|
|
</t>
        </is>
      </c>
      <c r="AC675" t="inlineStr">
        <is>
          <t>cyber attack usually taking the form of software or code that aims to take control of computers or steal network data by taking advantage of vulnerabilities in applications, networks or hardware</t>
        </is>
      </c>
      <c r="AD675" s="2" t="inlineStr">
        <is>
          <t>programa intruso|
&lt;i&gt;exploit&lt;/i&gt;</t>
        </is>
      </c>
      <c r="AE675" s="2" t="inlineStr">
        <is>
          <t>3|
3</t>
        </is>
      </c>
      <c r="AF675" s="2" t="inlineStr">
        <is>
          <t xml:space="preserve">|
</t>
        </is>
      </c>
      <c r="AG675" t="inlineStr">
        <is>
          <t>Secuencia de comandos utilizados para aprovechar un fallo o vulnerabilidad en un sistema informático y provocar un comportamiento no deseado o imprevisto del mismo.</t>
        </is>
      </c>
      <c r="AH675" s="2" t="inlineStr">
        <is>
          <t>nõrkuse ärakasutamine</t>
        </is>
      </c>
      <c r="AI675" s="2" t="inlineStr">
        <is>
          <t>3</t>
        </is>
      </c>
      <c r="AJ675" s="2" t="inlineStr">
        <is>
          <t/>
        </is>
      </c>
      <c r="AK675" t="inlineStr">
        <is>
          <t>nõrkust täielikult ründaja huvides ära kasutama</t>
        </is>
      </c>
      <c r="AL675" s="2" t="inlineStr">
        <is>
          <t>haavoittuvuutta hyödyntävä menetelmä|
haavoittuvuuden hyödyntäjä|
haavoittuvuuden hyväksikäyttömenetelmä|
hyväksikäyttömenetelmä</t>
        </is>
      </c>
      <c r="AM675" s="2" t="inlineStr">
        <is>
          <t>3|
3|
3|
3</t>
        </is>
      </c>
      <c r="AN675" s="2" t="inlineStr">
        <is>
          <t xml:space="preserve">|
|
|
</t>
        </is>
      </c>
      <c r="AO675" t="inlineStr">
        <is>
          <t>ohjelma, jolla kyberrikolliset pystyvät hyödyntämään tietokoneohjelmassa tai -ohjelmistoissa olevaa ohjelmointivirhettä</t>
        </is>
      </c>
      <c r="AP675" s="2" t="inlineStr">
        <is>
          <t>exploit|
exploitation</t>
        </is>
      </c>
      <c r="AQ675" s="2" t="inlineStr">
        <is>
          <t>4|
4</t>
        </is>
      </c>
      <c r="AR675" s="2" t="inlineStr">
        <is>
          <t xml:space="preserve">|
</t>
        </is>
      </c>
      <c r="AS675" t="inlineStr">
        <is>
          <t>appareil, programme ou méthode que les pirates utilisent pour profiter d’une vulnérabilité existante au sein de n’importe quel matériel ou logiciel</t>
        </is>
      </c>
      <c r="AT675" s="2" t="inlineStr">
        <is>
          <t>dúshaothar leochaileachta bogearraí|
dúshaothar laigí bogearraí</t>
        </is>
      </c>
      <c r="AU675" s="2" t="inlineStr">
        <is>
          <t>3|
3</t>
        </is>
      </c>
      <c r="AV675" s="2" t="inlineStr">
        <is>
          <t xml:space="preserve">|
</t>
        </is>
      </c>
      <c r="AW675" t="inlineStr">
        <is>
          <t/>
        </is>
      </c>
      <c r="AX675" s="2" t="inlineStr">
        <is>
          <t>&lt;i&gt;exploit&lt;/i&gt;</t>
        </is>
      </c>
      <c r="AY675" s="2" t="inlineStr">
        <is>
          <t>3</t>
        </is>
      </c>
      <c r="AZ675" s="2" t="inlineStr">
        <is>
          <t/>
        </is>
      </c>
      <c r="BA675" t="inlineStr">
        <is>
          <t>skup informacija koje haker, koji napada sigurnost nekog računalnog odnosno informacijskog sustava, upućuje npr. &lt;i&gt;web&lt;/i&gt;-poslužitelju kojega želi napasti, koristeći njegove nedostatke, odnosno ranjivosti</t>
        </is>
      </c>
      <c r="BB675" s="2" t="inlineStr">
        <is>
          <t>sebezhetőség kihasználása|
sebezhetőségek kihasználása</t>
        </is>
      </c>
      <c r="BC675" s="2" t="inlineStr">
        <is>
          <t>4|
4</t>
        </is>
      </c>
      <c r="BD675" s="2" t="inlineStr">
        <is>
          <t xml:space="preserve">|
</t>
        </is>
      </c>
      <c r="BE675" t="inlineStr">
        <is>
          <t>a rendszer, hálózat védelmét gyengítő hibák, rossz konfigurációk felhasználása a rendszer gyengítésére parancssorozatok vagy adathalmazok révén, amivel jogosulatlan hozzáférést, nem várt működést okoznak</t>
        </is>
      </c>
      <c r="BF675" s="2" t="inlineStr">
        <is>
          <t>exploit</t>
        </is>
      </c>
      <c r="BG675" s="2" t="inlineStr">
        <is>
          <t>3</t>
        </is>
      </c>
      <c r="BH675" s="2" t="inlineStr">
        <is>
          <t/>
        </is>
      </c>
      <c r="BI675" t="inlineStr">
        <is>
          <t>errore nel processo di sviluppo di un software che lascia delle falle nel sistema di protezione integrato nel software, utilizzabili dai cybercriminali per accedere al software stesso e, partendo da esso, all'intero computer</t>
        </is>
      </c>
      <c r="BJ675" s="2" t="inlineStr">
        <is>
          <t>naudojimasis saugumo spragomis</t>
        </is>
      </c>
      <c r="BK675" s="2" t="inlineStr">
        <is>
          <t>3</t>
        </is>
      </c>
      <c r="BL675" s="2" t="inlineStr">
        <is>
          <t/>
        </is>
      </c>
      <c r="BM675" t="inlineStr">
        <is>
          <t>kibernetinis išpuolis siekiant užvaldyti kompiuterius ar pavogti duomenis naudojantis taikomųjų programų, tinklų ar aparatinės įrangos neapsaugotomis vietomis</t>
        </is>
      </c>
      <c r="BN675" s="2" t="inlineStr">
        <is>
          <t>mūķis</t>
        </is>
      </c>
      <c r="BO675" s="2" t="inlineStr">
        <is>
          <t>3</t>
        </is>
      </c>
      <c r="BP675" s="2" t="inlineStr">
        <is>
          <t/>
        </is>
      </c>
      <c r="BQ675" t="inlineStr">
        <is>
          <t>uzbrukums datoru sistēmas vājām un neaizsargātām vietām</t>
        </is>
      </c>
      <c r="BR675" s="2" t="inlineStr">
        <is>
          <t>sfruttament|
sfruttament tal-vulnerabbiltà tas-software|
sfruttament tal-vulnerabbiltà</t>
        </is>
      </c>
      <c r="BS675" s="2" t="inlineStr">
        <is>
          <t>3|
3|
3</t>
        </is>
      </c>
      <c r="BT675" s="2" t="inlineStr">
        <is>
          <t xml:space="preserve">|
|
</t>
        </is>
      </c>
      <c r="BU675" t="inlineStr">
        <is>
          <t>attakk ċibernetiku li ġeneralment ikun f'forma ta' software jew kodiċi li jkollu l-għan jikkontrolla l-kompjuters jew jisraq data tan-networks billi jieħu vantaġġ mill-vulnerabbiltajiet fl-applikazzjonijiet, fin-networks jew fil-hardware</t>
        </is>
      </c>
      <c r="BV675" s="2" t="inlineStr">
        <is>
          <t>exploit</t>
        </is>
      </c>
      <c r="BW675" s="2" t="inlineStr">
        <is>
          <t>3</t>
        </is>
      </c>
      <c r="BX675" s="2" t="inlineStr">
        <is>
          <t/>
        </is>
      </c>
      <c r="BY675" t="inlineStr">
        <is>
          <t>cyberaanval waarbij software, gegevens of een opeenvolging van commando’s gebruikmaken van een kwetsbaarheid in software of hardware om ongewenste functies en/of gedrag te veroorzaken</t>
        </is>
      </c>
      <c r="BZ675" s="2" t="inlineStr">
        <is>
          <t>exploit</t>
        </is>
      </c>
      <c r="CA675" s="2" t="inlineStr">
        <is>
          <t>3</t>
        </is>
      </c>
      <c r="CB675" s="2" t="inlineStr">
        <is>
          <t/>
        </is>
      </c>
      <c r="CC675" t="inlineStr">
        <is>
          <t>1) każdy nieetyczny lub nielegalny atak wykorzystujący luki w aplikacji, sieci lub sprzęcie, przeprowadzany zwykle z użyciem oprogramowania lub kodu próbującego przejąć kontrolę nad systemem lub wykraść dane przechowywane w sieci&lt;br&gt;2) podgrupa szkodliwych programów, które zawierają dane lub kod wykonywalny mogące wykorzystać jedną lub wiele luk w oprogramowaniu działającym na komputerze lokalnym lub zdalnym</t>
        </is>
      </c>
      <c r="CD675" s="2" t="inlineStr">
        <is>
          <t>exploração de vulnerabilidades</t>
        </is>
      </c>
      <c r="CE675" s="2" t="inlineStr">
        <is>
          <t>3</t>
        </is>
      </c>
      <c r="CF675" s="2" t="inlineStr">
        <is>
          <t/>
        </is>
      </c>
      <c r="CG675" t="inlineStr">
        <is>
          <t>Programa ou técnica que tira proveito de vulnerabilidades em &lt;i&gt;software&lt;/i&gt;, que pode ser usada para quebrar a segurança ou também atacar um computador numa rede.</t>
        </is>
      </c>
      <c r="CH675" s="2" t="inlineStr">
        <is>
          <t>exploit</t>
        </is>
      </c>
      <c r="CI675" s="2" t="inlineStr">
        <is>
          <t>3</t>
        </is>
      </c>
      <c r="CJ675" s="2" t="inlineStr">
        <is>
          <t/>
        </is>
      </c>
      <c r="CK675" t="inlineStr">
        <is>
          <t>un program sau o secvență de date ori de comenzi care exploatează o vulnerabilitate a unui sistem informatic în scopul de a cauza un comportament neprevăzut sau neanticipat al respectivului sistem</t>
        </is>
      </c>
      <c r="CL675" s="2" t="inlineStr">
        <is>
          <t>exploit</t>
        </is>
      </c>
      <c r="CM675" s="2" t="inlineStr">
        <is>
          <t>3</t>
        </is>
      </c>
      <c r="CN675" s="2" t="inlineStr">
        <is>
          <t/>
        </is>
      </c>
      <c r="CO675" t="inlineStr">
        <is>
          <t>program, dáta alebo sekvencia príkazov, ktoré využívajú programátorskú chybu, ktorá spôsobí pôvodne nezamýšľanú činnosť softvéru</t>
        </is>
      </c>
      <c r="CP675" s="2" t="inlineStr">
        <is>
          <t>izkoriščevalski kos</t>
        </is>
      </c>
      <c r="CQ675" s="2" t="inlineStr">
        <is>
          <t>3</t>
        </is>
      </c>
      <c r="CR675" s="2" t="inlineStr">
        <is>
          <t/>
        </is>
      </c>
      <c r="CS675" t="inlineStr">
        <is>
          <t/>
        </is>
      </c>
      <c r="CT675" s="2" t="inlineStr">
        <is>
          <t>attack mot sårbarhet</t>
        </is>
      </c>
      <c r="CU675" s="2" t="inlineStr">
        <is>
          <t>2</t>
        </is>
      </c>
      <c r="CV675" s="2" t="inlineStr">
        <is>
          <t/>
        </is>
      </c>
      <c r="CW675" t="inlineStr">
        <is>
          <t>metod som utnyttjar en sårbarhet i ett datorsystem för att komma åt skyddad information eller för sabotage</t>
        </is>
      </c>
    </row>
    <row r="676">
      <c r="A676" s="1" t="str">
        <f>HYPERLINK("https://iate.europa.eu/entry/result/2208406/all", "2208406")</f>
        <v>2208406</v>
      </c>
      <c r="B676" t="inlineStr">
        <is>
          <t>EDUCATION AND COMMUNICATIONS;SOCIAL QUESTIONS</t>
        </is>
      </c>
      <c r="C676" t="inlineStr">
        <is>
          <t>EDUCATION AND COMMUNICATIONS|information technology and data processing|computer systems;SOCIAL QUESTIONS|social affairs|social problem</t>
        </is>
      </c>
      <c r="D676" t="inlineStr">
        <is>
          <t>yes</t>
        </is>
      </c>
      <c r="E676" t="inlineStr">
        <is>
          <t/>
        </is>
      </c>
      <c r="F676" t="inlineStr">
        <is>
          <t/>
        </is>
      </c>
      <c r="G676" t="inlineStr">
        <is>
          <t/>
        </is>
      </c>
      <c r="H676" t="inlineStr">
        <is>
          <t/>
        </is>
      </c>
      <c r="I676" t="inlineStr">
        <is>
          <t/>
        </is>
      </c>
      <c r="J676" t="inlineStr">
        <is>
          <t/>
        </is>
      </c>
      <c r="K676" t="inlineStr">
        <is>
          <t/>
        </is>
      </c>
      <c r="L676" t="inlineStr">
        <is>
          <t/>
        </is>
      </c>
      <c r="M676" t="inlineStr">
        <is>
          <t/>
        </is>
      </c>
      <c r="N676" s="2" t="inlineStr">
        <is>
          <t>pharming</t>
        </is>
      </c>
      <c r="O676" s="2" t="inlineStr">
        <is>
          <t>4</t>
        </is>
      </c>
      <c r="P676" s="2" t="inlineStr">
        <is>
          <t/>
        </is>
      </c>
      <c r="Q676" t="inlineStr">
        <is>
          <t>"Pharming minder på mange måder om phishing, men i modsætning til phishing, så anvendes der i pharming såkaldte trojanske heste og DNS spoofing. DNS spoofing betyder, at man piller ved systemet, så det lander på en anden adresse, når man f.eks. indtaster danskebank.dk i browseren eller følger adressen under bogmærker. Brugeren tror, at man lander på danskebank.dk, men befinder sig i virkeligheden på en helt anden side der imiterer at være danske banks netbank loginside."</t>
        </is>
      </c>
      <c r="R676" s="2" t="inlineStr">
        <is>
          <t>Pharming</t>
        </is>
      </c>
      <c r="S676" s="2" t="inlineStr">
        <is>
          <t>3</t>
        </is>
      </c>
      <c r="T676" s="2" t="inlineStr">
        <is>
          <t/>
        </is>
      </c>
      <c r="U676" t="inlineStr">
        <is>
          <t>bei Online-Betrügereien eingesetzte neue Methode zur Erschleichung von Daten der Internet-Benutzer über gefälschte Internet-Adressen</t>
        </is>
      </c>
      <c r="V676" s="2" t="inlineStr">
        <is>
          <t>παραπλανητική ανακατεύθυνση προς πλαστό ιστότοπο|
παραπλάνηση|
pharming</t>
        </is>
      </c>
      <c r="W676" s="2" t="inlineStr">
        <is>
          <t>3|
3|
3</t>
        </is>
      </c>
      <c r="X676" s="2" t="inlineStr">
        <is>
          <t xml:space="preserve">|
|
</t>
        </is>
      </c>
      <c r="Y676" t="inlineStr">
        <is>
          <t>Εγκληματίες χάκερ ανακατευθύνουν την κίνηση του Διαδικτύου από μία τοποθεσία Web σε μια άλλη, πανομοιότυπη έτσι ώστε να σας ξεγελάσουν και να καταχωρίσετε το όνομα χρήστη και τον κωδικό χρήστη στη βάση δεδομένων της πλαστής τοποθεσίας. Τοποθεσίες τραπεζών ή αντίστοιχων οικονομικών οργανισμών είναι συχνά στόχοι τέτοιων επιθέσεων, κατά τις οποίες εγκληματίες προσπαθούν να αποσπάσουν προσωπικά δεδομένα, με σκοπό να βρουν πρόσβαση στον τραπεζικό σας λογαριασμό, να κλέψουν την ταυτότητά σας ή να διαπράξουν άλλου είδους απάτη στο όνομά σας.</t>
        </is>
      </c>
      <c r="Z676" s="2" t="inlineStr">
        <is>
          <t>pharming</t>
        </is>
      </c>
      <c r="AA676" s="2" t="inlineStr">
        <is>
          <t>3</t>
        </is>
      </c>
      <c r="AB676" s="2" t="inlineStr">
        <is>
          <t/>
        </is>
      </c>
      <c r="AC676" t="inlineStr">
        <is>
          <t>practice of redirecting computer users from legitimate websites to fraudulent ones for the purposes of extracting confidential data</t>
        </is>
      </c>
      <c r="AD676" s="2" t="inlineStr">
        <is>
          <t>&lt;em&gt;pharming&lt;/em&gt;</t>
        </is>
      </c>
      <c r="AE676" s="2" t="inlineStr">
        <is>
          <t>2</t>
        </is>
      </c>
      <c r="AF676" s="2" t="inlineStr">
        <is>
          <t/>
        </is>
      </c>
      <c r="AG676" t="inlineStr">
        <is>
          <t>Táctica fraudulenta que consiste en cambiar los contenidos del servidor de nombres de dominio ya sea a través de la configuración del protocolo TCP/IP o del archivo lmhost (que actúa como una caché local de nombres de servidores), para redirigir los navegadores a páginas falsas en lugar de las auténticas cuando el usuario accede a las mismas a través de su navegador. Además, en caso de que el usuario afectado por el &lt;i&gt;pharming&lt;/i&gt; navegue a través de un &lt;i&gt;proxy&lt;/i&gt; para garantizar su anonimato, la resolución de nombres del DNS del &lt;i&gt;proxy&lt;/i&gt; puede verse afectada de forma que todos los usuarios que lo utilicen sean conducidos al servidor falso en lugar del legítimo.</t>
        </is>
      </c>
      <c r="AH676" t="inlineStr">
        <is>
          <t/>
        </is>
      </c>
      <c r="AI676" t="inlineStr">
        <is>
          <t/>
        </is>
      </c>
      <c r="AJ676" t="inlineStr">
        <is>
          <t/>
        </is>
      </c>
      <c r="AK676" t="inlineStr">
        <is>
          <t/>
        </is>
      </c>
      <c r="AL676" s="2" t="inlineStr">
        <is>
          <t>pharming|
sivustoharhautus</t>
        </is>
      </c>
      <c r="AM676" s="2" t="inlineStr">
        <is>
          <t>2|
3</t>
        </is>
      </c>
      <c r="AN676" s="2" t="inlineStr">
        <is>
          <t xml:space="preserve">|
</t>
        </is>
      </c>
      <c r="AO676" t="inlineStr">
        <is>
          <t>verkkohuijaus, jossa Internetin käyttäjä päätyy huomaamattaan haluamiensa sivujen sijaan huijarisivustolle, joka sen jälkeen pystyy käyttämään hyväkseen uhrin muihinkin osoitteisiin lähettämiä tietoja.</t>
        </is>
      </c>
      <c r="AP676" s="2" t="inlineStr">
        <is>
          <t>pharming|
dévoiement</t>
        </is>
      </c>
      <c r="AQ676" s="2" t="inlineStr">
        <is>
          <t>2|
2</t>
        </is>
      </c>
      <c r="AR676" s="2" t="inlineStr">
        <is>
          <t xml:space="preserve">|
</t>
        </is>
      </c>
      <c r="AS676" t="inlineStr">
        <is>
          <t>technique consistant à détourner subrepticement des communications à destination d'un domaine vers une adresse différente de son adresse légitime</t>
        </is>
      </c>
      <c r="AT676" s="2" t="inlineStr">
        <is>
          <t>atreorú mailíseach</t>
        </is>
      </c>
      <c r="AU676" s="2" t="inlineStr">
        <is>
          <t>3</t>
        </is>
      </c>
      <c r="AV676" s="2" t="inlineStr">
        <is>
          <t/>
        </is>
      </c>
      <c r="AW676" t="inlineStr">
        <is>
          <t/>
        </is>
      </c>
      <c r="AX676" s="2" t="inlineStr">
        <is>
          <t>pharming</t>
        </is>
      </c>
      <c r="AY676" s="2" t="inlineStr">
        <is>
          <t>3</t>
        </is>
      </c>
      <c r="AZ676" s="2" t="inlineStr">
        <is>
          <t/>
        </is>
      </c>
      <c r="BA676" t="inlineStr">
        <is>
          <t>oblik udaljenog napada kod kojega se promet usmjeren prema ranjivoj web stranici preusmjerava prema zlonamjerno oblikovanoj web stranici</t>
        </is>
      </c>
      <c r="BB676" t="inlineStr">
        <is>
          <t/>
        </is>
      </c>
      <c r="BC676" t="inlineStr">
        <is>
          <t/>
        </is>
      </c>
      <c r="BD676" t="inlineStr">
        <is>
          <t/>
        </is>
      </c>
      <c r="BE676" t="inlineStr">
        <is>
          <t/>
        </is>
      </c>
      <c r="BF676" s="2" t="inlineStr">
        <is>
          <t>pharming</t>
        </is>
      </c>
      <c r="BG676" s="2" t="inlineStr">
        <is>
          <t>2</t>
        </is>
      </c>
      <c r="BH676" s="2" t="inlineStr">
        <is>
          <t/>
        </is>
      </c>
      <c r="BI676" t="inlineStr">
        <is>
          <t>Azione fraudolenta che consiste nell'attaccare un server DSN e modificarne la tabella in modo tale che gli utenti credano di accedere ad un sito sicuro, mentre in realtà si accede ad un sito maligno creato appositamente per assomigliare a quello vero. Questa tipologia di attacchi è di difficile realizzazione, ma colpisce non solo il singolo utente che ha ricevuto la falsa mail con il falso indirizzo (come nel caso del phishing), bensì tutti gli utenti che usano quel server DSN.</t>
        </is>
      </c>
      <c r="BJ676" s="2" t="inlineStr">
        <is>
          <t>nukreipimas į suklastotas svetaines</t>
        </is>
      </c>
      <c r="BK676" s="2" t="inlineStr">
        <is>
          <t>3</t>
        </is>
      </c>
      <c r="BL676" s="2" t="inlineStr">
        <is>
          <t/>
        </is>
      </c>
      <c r="BM676" t="inlineStr">
        <is>
          <t>kompiuterių naudotojų nukreipimas iš teisėtų svetainių į suklastotas siekiant gauti jų konfidencialius duomenis</t>
        </is>
      </c>
      <c r="BN676" s="2" t="inlineStr">
        <is>
          <t>domēnsagroze</t>
        </is>
      </c>
      <c r="BO676" s="2" t="inlineStr">
        <is>
          <t>3</t>
        </is>
      </c>
      <c r="BP676" s="2" t="inlineStr">
        <is>
          <t/>
        </is>
      </c>
      <c r="BQ676" t="inlineStr">
        <is>
          <t/>
        </is>
      </c>
      <c r="BR676" t="inlineStr">
        <is>
          <t/>
        </is>
      </c>
      <c r="BS676" t="inlineStr">
        <is>
          <t/>
        </is>
      </c>
      <c r="BT676" t="inlineStr">
        <is>
          <t/>
        </is>
      </c>
      <c r="BU676" t="inlineStr">
        <is>
          <t/>
        </is>
      </c>
      <c r="BV676" s="2" t="inlineStr">
        <is>
          <t>pharming</t>
        </is>
      </c>
      <c r="BW676" s="2" t="inlineStr">
        <is>
          <t>3</t>
        </is>
      </c>
      <c r="BX676" s="2" t="inlineStr">
        <is>
          <t/>
        </is>
      </c>
      <c r="BY676" t="inlineStr">
        <is>
          <t>"het misleiden van internetgebruikers door hun verkeer met een bepaalde server ongemerkt om te leiden naar een andere server. Bij pharming wordt een DNS-server aangevallen en wordt het internetadres van een bepaalde domeinnaam gewijzigd. De nietsvermoedende surfer typt het gekend webadres in, maar komt op een nagebootste site terecht. Indien dit bijvoorbeeld de site van een bank is, kan een kwaadwillige hacker vervolgens gevoelige gegevens aan de gebruiker ontfutselen. Pharming is mogelijk door een kwetsbaarheid in de DNS-serversoftware. DNS-servers zijn servers die domeinnamen omzetten in werkelijke IP-adressen die bestaan uit vier getallen.</t>
        </is>
      </c>
      <c r="BZ676" s="2" t="inlineStr">
        <is>
          <t>pharming</t>
        </is>
      </c>
      <c r="CA676" s="2" t="inlineStr">
        <is>
          <t>3</t>
        </is>
      </c>
      <c r="CB676" s="2" t="inlineStr">
        <is>
          <t/>
        </is>
      </c>
      <c r="CC676" t="inlineStr">
        <is>
          <t>odmiana &lt;i&gt;phishingu&lt;/i&gt; [ &lt;a href="/entry/result/933881/all" id="ENTRY_TO_ENTRY_CONVERTER" target="_blank"&gt;IATE:933881&lt;/a&gt; ] polegająca na przekierowaniu użytkownika do sfałszowanej strony internetowej, wyglądającej jak autentyczna w celu pozyskania danych użytkownika</t>
        </is>
      </c>
      <c r="CD676" s="2" t="inlineStr">
        <is>
          <t>mistificação do destino</t>
        </is>
      </c>
      <c r="CE676" s="2" t="inlineStr">
        <is>
          <t>4</t>
        </is>
      </c>
      <c r="CF676" s="2" t="inlineStr">
        <is>
          <t/>
        </is>
      </c>
      <c r="CG676" t="inlineStr">
        <is>
          <t>Crime informático que consiste na colocação de informação falsa num servidor de nomes de domínio (&lt;i&gt;DNS server&lt;/i&gt;) que implica o redireccionamento de um pedido feito pelo utilizador na Web para um destino diferente do pretendido, embora o seu programa de navegação continue a mostrar o sítio Web correcto.</t>
        </is>
      </c>
      <c r="CH676" s="2" t="inlineStr">
        <is>
          <t>pharming</t>
        </is>
      </c>
      <c r="CI676" s="2" t="inlineStr">
        <is>
          <t>3</t>
        </is>
      </c>
      <c r="CJ676" s="2" t="inlineStr">
        <is>
          <t/>
        </is>
      </c>
      <c r="CK676" t="inlineStr">
        <is>
          <t>Formă de atac a hackerilor folosită în scopul de a redirecționa traficul unui site web către un altul și care se realizează prin specularea vulnerabilității serverelor DNS care sunt responsabile de transformarea adresei tastate de un utilizator în browser în adresă fizică (IP); antivirușii sau antispyware nu pot proteja împotriva pharming-ului deoarece acest tip de atac nu are loc asupra calculatorului personal, ci asupra serverelor DNS care direcționează utilizatorul către site-ul cerut.</t>
        </is>
      </c>
      <c r="CL676" t="inlineStr">
        <is>
          <t/>
        </is>
      </c>
      <c r="CM676" t="inlineStr">
        <is>
          <t/>
        </is>
      </c>
      <c r="CN676" t="inlineStr">
        <is>
          <t/>
        </is>
      </c>
      <c r="CO676" t="inlineStr">
        <is>
          <t/>
        </is>
      </c>
      <c r="CP676" s="2" t="inlineStr">
        <is>
          <t>farming|
pharming</t>
        </is>
      </c>
      <c r="CQ676" s="2" t="inlineStr">
        <is>
          <t>3|
2</t>
        </is>
      </c>
      <c r="CR676" s="2" t="inlineStr">
        <is>
          <t xml:space="preserve">|
</t>
        </is>
      </c>
      <c r="CS676" t="inlineStr">
        <is>
          <t>zvabljanje, pri katerem se v sistemu domenskih imen preusmeri uporabnika na lažno spletno mesto</t>
        </is>
      </c>
      <c r="CT676" s="2" t="inlineStr">
        <is>
          <t>pharming</t>
        </is>
      </c>
      <c r="CU676" s="2" t="inlineStr">
        <is>
          <t>3</t>
        </is>
      </c>
      <c r="CV676" s="2" t="inlineStr">
        <is>
          <t/>
        </is>
      </c>
      <c r="CW676" t="inlineStr">
        <is>
          <t>omstyrning av besökare från en äkta webb­sida till en annan, för­falskad webb­sida i syfte att lura besökarna på information eller pengar</t>
        </is>
      </c>
    </row>
    <row r="677">
      <c r="A677" s="1" t="str">
        <f>HYPERLINK("https://iate.europa.eu/entry/result/3574264/all", "3574264")</f>
        <v>3574264</v>
      </c>
      <c r="B677" t="inlineStr">
        <is>
          <t>EDUCATION AND COMMUNICATIONS</t>
        </is>
      </c>
      <c r="C677" t="inlineStr">
        <is>
          <t>EDUCATION AND COMMUNICATIONS|information technology and data processing</t>
        </is>
      </c>
      <c r="D677" t="inlineStr">
        <is>
          <t>yes</t>
        </is>
      </c>
      <c r="E677" t="inlineStr">
        <is>
          <t/>
        </is>
      </c>
      <c r="F677" s="2" t="inlineStr">
        <is>
          <t>оповестяване на уязвимост</t>
        </is>
      </c>
      <c r="G677" s="2" t="inlineStr">
        <is>
          <t>3</t>
        </is>
      </c>
      <c r="H677" s="2" t="inlineStr">
        <is>
          <t/>
        </is>
      </c>
      <c r="I677" t="inlineStr">
        <is>
          <t/>
        </is>
      </c>
      <c r="J677" s="2" t="inlineStr">
        <is>
          <t>zveřejňování informací o zranitelnostech</t>
        </is>
      </c>
      <c r="K677" s="2" t="inlineStr">
        <is>
          <t>3</t>
        </is>
      </c>
      <c r="L677" s="2" t="inlineStr">
        <is>
          <t/>
        </is>
      </c>
      <c r="M677" t="inlineStr">
        <is>
          <t>zevřejňování informací, které usnadňují a umožňují výzkumným pracovníkům v oblasti bezpečnosti hlásit zranitelnosti vlastníkovi nebo prodejci informačního systému</t>
        </is>
      </c>
      <c r="N677" s="2" t="inlineStr">
        <is>
          <t>offentliggørelse af sårbarheder</t>
        </is>
      </c>
      <c r="O677" s="2" t="inlineStr">
        <is>
          <t>3</t>
        </is>
      </c>
      <c r="P677" s="2" t="inlineStr">
        <is>
          <t/>
        </is>
      </c>
      <c r="Q677" t="inlineStr">
        <is>
          <t/>
        </is>
      </c>
      <c r="R677" s="2" t="inlineStr">
        <is>
          <t>Offenlegung von Sicherheitslücken</t>
        </is>
      </c>
      <c r="S677" s="2" t="inlineStr">
        <is>
          <t>3</t>
        </is>
      </c>
      <c r="T677" s="2" t="inlineStr">
        <is>
          <t/>
        </is>
      </c>
      <c r="U677" t="inlineStr">
        <is>
          <t>Vorgang, bei dem Sicherheitsexperten dem Eigentümer oder Verkäufer eines Informationssystems dessen Schwachstelle zur Kenntnis zu bringen, sodass der betreffende Eigentümer oder Verkäufer diese rechtzeitig ordnungsgemäß überprüfen und beheben kann</t>
        </is>
      </c>
      <c r="V677" s="2" t="inlineStr">
        <is>
          <t>δημοσιοποίηση τρωτών σημείων|
αποκάλυψη τρωτότητας</t>
        </is>
      </c>
      <c r="W677" s="2" t="inlineStr">
        <is>
          <t>3|
3</t>
        </is>
      </c>
      <c r="X677" s="2" t="inlineStr">
        <is>
          <t xml:space="preserve">|
</t>
        </is>
      </c>
      <c r="Y677" t="inlineStr">
        <is>
          <t>μορφή συνεργασίας που διευκολύνει τους ερευνητές ασφάλειας και τους παρέχει τη δυνατότητα να αναφέρουν τρωτά σημεία στον ιδιοκτήτη ή τον πωλητή του συστήματος πληροφοριών ώστε αυτός να διαγνώσει και να διορθώσει το τρωτό σημείο με ορθό και έγκαιρο τρόπο</t>
        </is>
      </c>
      <c r="Z677" s="2" t="inlineStr">
        <is>
          <t>vulnerability disclosure</t>
        </is>
      </c>
      <c r="AA677" s="2" t="inlineStr">
        <is>
          <t>3</t>
        </is>
      </c>
      <c r="AB677" s="2" t="inlineStr">
        <is>
          <t/>
        </is>
      </c>
      <c r="AC677" t="inlineStr">
        <is>
          <t>reporting of cybersecurity flaws to vendors and the general public</t>
        </is>
      </c>
      <c r="AD677" s="2" t="inlineStr">
        <is>
          <t>divulgación de vulnerabilidad</t>
        </is>
      </c>
      <c r="AE677" s="2" t="inlineStr">
        <is>
          <t>3</t>
        </is>
      </c>
      <c r="AF677" s="2" t="inlineStr">
        <is>
          <t/>
        </is>
      </c>
      <c r="AG677" t="inlineStr">
        <is>
          <t>Comunicación al público de los fallos de ciberseguridad detectados en un producto o aplicación.</t>
        </is>
      </c>
      <c r="AH677" s="2" t="inlineStr">
        <is>
          <t>nõrkustest teatamine</t>
        </is>
      </c>
      <c r="AI677" s="2" t="inlineStr">
        <is>
          <t>3</t>
        </is>
      </c>
      <c r="AJ677" s="2" t="inlineStr">
        <is>
          <t/>
        </is>
      </c>
      <c r="AK677" t="inlineStr">
        <is>
          <t>toodete ja süsteemide aktuaalsete turvanõrkuste kohta teabe avaldamine võrgufoorumil, ajakirjanduses või mujal</t>
        </is>
      </c>
      <c r="AL677" s="2" t="inlineStr">
        <is>
          <t>haavoittuvuuksien julkistaminen</t>
        </is>
      </c>
      <c r="AM677" s="2" t="inlineStr">
        <is>
          <t>3</t>
        </is>
      </c>
      <c r="AN677" s="2" t="inlineStr">
        <is>
          <t/>
        </is>
      </c>
      <c r="AO677" t="inlineStr">
        <is>
          <t>kyberturvallisuuteen liittyvien haavoittuvuuksien ilmoittaminen kolmansille osapuolille tai suurelle yleisölle</t>
        </is>
      </c>
      <c r="AP677" s="2" t="inlineStr">
        <is>
          <t>divulgation des vulnérabilités|
divulgation de vulnérabilité</t>
        </is>
      </c>
      <c r="AQ677" s="2" t="inlineStr">
        <is>
          <t>3|
3</t>
        </is>
      </c>
      <c r="AR677" s="2" t="inlineStr">
        <is>
          <t xml:space="preserve">|
</t>
        </is>
      </c>
      <c r="AS677" t="inlineStr">
        <is>
          <t>publication des failles de (cyber)sécurité aux entreprises/organisations et au public</t>
        </is>
      </c>
      <c r="AT677" s="2" t="inlineStr">
        <is>
          <t>nochtadh leochaileachta</t>
        </is>
      </c>
      <c r="AU677" s="2" t="inlineStr">
        <is>
          <t>3</t>
        </is>
      </c>
      <c r="AV677" s="2" t="inlineStr">
        <is>
          <t/>
        </is>
      </c>
      <c r="AW677" t="inlineStr">
        <is>
          <t/>
        </is>
      </c>
      <c r="AX677" s="2" t="inlineStr">
        <is>
          <t>otkrivanje ranjivosti</t>
        </is>
      </c>
      <c r="AY677" s="2" t="inlineStr">
        <is>
          <t>3</t>
        </is>
      </c>
      <c r="AZ677" s="2" t="inlineStr">
        <is>
          <t/>
        </is>
      </c>
      <c r="BA677" t="inlineStr">
        <is>
          <t/>
        </is>
      </c>
      <c r="BB677" s="2" t="inlineStr">
        <is>
          <t>sebezhetőségek feltárása|
sebezhetőségfeltárás</t>
        </is>
      </c>
      <c r="BC677" s="2" t="inlineStr">
        <is>
          <t>3|
3</t>
        </is>
      </c>
      <c r="BD677" s="2" t="inlineStr">
        <is>
          <t xml:space="preserve">|
</t>
        </is>
      </c>
      <c r="BE677" t="inlineStr">
        <is>
          <t>a sebezhetőségek bejelentése az informatikai rendszer tulajdonosának vagy eladójának és a nyilvánosságnak</t>
        </is>
      </c>
      <c r="BF677" s="2" t="inlineStr">
        <is>
          <t>divulgazione delle vulnerabilità|
divulgazione di vulnerabilità</t>
        </is>
      </c>
      <c r="BG677" s="2" t="inlineStr">
        <is>
          <t>3|
3</t>
        </is>
      </c>
      <c r="BH677" s="2" t="inlineStr">
        <is>
          <t xml:space="preserve">|
</t>
        </is>
      </c>
      <c r="BI677" t="inlineStr">
        <is>
          <t>messa a conoscenza del pubblico dei potenziali punti di attacco di un sistema informatico</t>
        </is>
      </c>
      <c r="BJ677" s="2" t="inlineStr">
        <is>
          <t>pažeidžiamumo problemų atskleidimas</t>
        </is>
      </c>
      <c r="BK677" s="2" t="inlineStr">
        <is>
          <t>2</t>
        </is>
      </c>
      <c r="BL677" s="2" t="inlineStr">
        <is>
          <t/>
        </is>
      </c>
      <c r="BM677" t="inlineStr">
        <is>
          <t>saugumo tyrimus atliekančių asmenų vykdomas informacinės sistemos savininko arba pardavėjo informavimas apie kibernetinio saugumo spragas, kad šis galėtų jas pašalinti</t>
        </is>
      </c>
      <c r="BN677" s="2" t="inlineStr">
        <is>
          <t>ievainojamības atklāšana</t>
        </is>
      </c>
      <c r="BO677" s="2" t="inlineStr">
        <is>
          <t>3</t>
        </is>
      </c>
      <c r="BP677" s="2" t="inlineStr">
        <is>
          <t/>
        </is>
      </c>
      <c r="BQ677" t="inlineStr">
        <is>
          <t>ziņošana par kiberdrošības trūkumiem programmatūras pārdevējiem un plašai sabiedrībai</t>
        </is>
      </c>
      <c r="BR677" s="2" t="inlineStr">
        <is>
          <t>divulgazzjoni tal-vulnerabbiltajiet</t>
        </is>
      </c>
      <c r="BS677" s="2" t="inlineStr">
        <is>
          <t>3</t>
        </is>
      </c>
      <c r="BT677" s="2" t="inlineStr">
        <is>
          <t/>
        </is>
      </c>
      <c r="BU677" t="inlineStr">
        <is>
          <t>rappurtar dwar nuqqasijiet b'rabta maċ-ċibersigurtà lill-vendituri u lill-pubbliku ġenerali</t>
        </is>
      </c>
      <c r="BV677" s="2" t="inlineStr">
        <is>
          <t>bekendmaking van kwetsbaarheden</t>
        </is>
      </c>
      <c r="BW677" s="2" t="inlineStr">
        <is>
          <t>3</t>
        </is>
      </c>
      <c r="BX677" s="2" t="inlineStr">
        <is>
          <t/>
        </is>
      </c>
      <c r="BY677" t="inlineStr">
        <is>
          <t>melden van kwetsbaarheden aan de eigenaar of de verkoper van een informatiesysteem, zodat de organisatie de zwakke plek correct en op tijd kan opsporen en verhelpen voordat gedetailleerde informatie hierover wordt vrijgegeven aan derden of het grote publiek</t>
        </is>
      </c>
      <c r="BZ677" s="2" t="inlineStr">
        <is>
          <t>ujawnianie luk w zabezpieczeniach|
ujawnianie podatności</t>
        </is>
      </c>
      <c r="CA677" s="2" t="inlineStr">
        <is>
          <t>3|
3</t>
        </is>
      </c>
      <c r="CB677" s="2" t="inlineStr">
        <is>
          <t>|
preferred</t>
        </is>
      </c>
      <c r="CC677" t="inlineStr">
        <is>
          <t/>
        </is>
      </c>
      <c r="CD677" s="2" t="inlineStr">
        <is>
          <t>revelação de vulnerabilidades</t>
        </is>
      </c>
      <c r="CE677" s="2" t="inlineStr">
        <is>
          <t>3</t>
        </is>
      </c>
      <c r="CF677" s="2" t="inlineStr">
        <is>
          <t/>
        </is>
      </c>
      <c r="CG677" t="inlineStr">
        <is>
          <t/>
        </is>
      </c>
      <c r="CH677" s="2" t="inlineStr">
        <is>
          <t>divulgare a vulnerabilității</t>
        </is>
      </c>
      <c r="CI677" s="2" t="inlineStr">
        <is>
          <t>3</t>
        </is>
      </c>
      <c r="CJ677" s="2" t="inlineStr">
        <is>
          <t/>
        </is>
      </c>
      <c r="CK677" t="inlineStr">
        <is>
          <t/>
        </is>
      </c>
      <c r="CL677" s="2" t="inlineStr">
        <is>
          <t>zverejňovanie informácií o zraniteľnosti</t>
        </is>
      </c>
      <c r="CM677" s="2" t="inlineStr">
        <is>
          <t>3</t>
        </is>
      </c>
      <c r="CN677" s="2" t="inlineStr">
        <is>
          <t/>
        </is>
      </c>
      <c r="CO677" t="inlineStr">
        <is>
          <t>oboznamovanie predajcov informačných systémov alebo širokej verejnosti so zraniteľnými miestami týchto systémov z pohľadu kybernetickej bezpečnosti</t>
        </is>
      </c>
      <c r="CP677" s="2" t="inlineStr">
        <is>
          <t>razkrivanje šibkih točk</t>
        </is>
      </c>
      <c r="CQ677" s="2" t="inlineStr">
        <is>
          <t>3</t>
        </is>
      </c>
      <c r="CR677" s="2" t="inlineStr">
        <is>
          <t/>
        </is>
      </c>
      <c r="CS677" t="inlineStr">
        <is>
          <t>sporočanje vrzeli v kibernetski varnosti dobaviteljem in splošni javnosti</t>
        </is>
      </c>
      <c r="CT677" s="2" t="inlineStr">
        <is>
          <t>information om sårbarheter</t>
        </is>
      </c>
      <c r="CU677" s="2" t="inlineStr">
        <is>
          <t>3</t>
        </is>
      </c>
      <c r="CV677" s="2" t="inlineStr">
        <is>
          <t/>
        </is>
      </c>
      <c r="CW677" t="inlineStr">
        <is>
          <t/>
        </is>
      </c>
    </row>
    <row r="678">
      <c r="A678" s="1" t="str">
        <f>HYPERLINK("https://iate.europa.eu/entry/result/3575717/all", "3575717")</f>
        <v>3575717</v>
      </c>
      <c r="B678" t="inlineStr">
        <is>
          <t>EDUCATION AND COMMUNICATIONS</t>
        </is>
      </c>
      <c r="C678" t="inlineStr">
        <is>
          <t>EDUCATION AND COMMUNICATIONS|information technology and data processing</t>
        </is>
      </c>
      <c r="D678" t="inlineStr">
        <is>
          <t>yes</t>
        </is>
      </c>
      <c r="E678" t="inlineStr">
        <is>
          <t/>
        </is>
      </c>
      <c r="F678" s="2" t="inlineStr">
        <is>
          <t>производителност от порядъка на петафлопс</t>
        </is>
      </c>
      <c r="G678" s="2" t="inlineStr">
        <is>
          <t>3</t>
        </is>
      </c>
      <c r="H678" s="2" t="inlineStr">
        <is>
          <t/>
        </is>
      </c>
      <c r="I678" t="inlineStr">
        <is>
          <t>производителност на изчислителни системи, способни да извършват десет 
на петнадесета степен операции в секунда (или 1 петафлопс).</t>
        </is>
      </c>
      <c r="J678" s="2" t="inlineStr">
        <is>
          <t>petakapacita</t>
        </is>
      </c>
      <c r="K678" s="2" t="inlineStr">
        <is>
          <t>3</t>
        </is>
      </c>
      <c r="L678" s="2" t="inlineStr">
        <is>
          <t/>
        </is>
      </c>
      <c r="M678" t="inlineStr">
        <is>
          <t>úroveň výkonnosti počítačových systémů schopných provádět deset na patnáctou operací za sekundu (neboli 1 &lt;i&gt;petaflops&lt;/i&gt; [ &lt;a href="/entry/result/3576859/all" id="ENTRY_TO_ENTRY_CONVERTER" target="_blank"&gt;IATE:3576859&lt;/a&gt; ])</t>
        </is>
      </c>
      <c r="N678" s="2" t="inlineStr">
        <is>
          <t>petaskala</t>
        </is>
      </c>
      <c r="O678" s="2" t="inlineStr">
        <is>
          <t>3</t>
        </is>
      </c>
      <c r="P678" s="2" t="inlineStr">
        <is>
          <t/>
        </is>
      </c>
      <c r="Q678" t="inlineStr">
        <is>
          <t>præstationsniveau for databehandlingssystemer, der kan udføre 10&lt;sup&gt;15&lt;/sup&gt; operationer pr. sekund (eller 1 petaflop)</t>
        </is>
      </c>
      <c r="R678" s="2" t="inlineStr">
        <is>
          <t>Peta</t>
        </is>
      </c>
      <c r="S678" s="2" t="inlineStr">
        <is>
          <t>3</t>
        </is>
      </c>
      <c r="T678" s="2" t="inlineStr">
        <is>
          <t/>
        </is>
      </c>
      <c r="U678" t="inlineStr">
        <is>
          <t>Leistungsniveau von Rechensystemen, die zehn hoch fünfzehn Rechenoperationen pro Sekunde (oder 1 Petaflops) ausführen können</t>
        </is>
      </c>
      <c r="V678" s="2" t="inlineStr">
        <is>
          <t>πετακλίμακα</t>
        </is>
      </c>
      <c r="W678" s="2" t="inlineStr">
        <is>
          <t>3</t>
        </is>
      </c>
      <c r="X678" s="2" t="inlineStr">
        <is>
          <t/>
        </is>
      </c>
      <c r="Y678" t="inlineStr">
        <is>
          <t>επίπεδο επιδόσεων των υπολογιστικών συστημάτων που μπορούν να εκτελούν δέκα στη δεκάτη πέμπτη πράξεις ανά δευτερόλεπτο (ή 1 πεταφλόπ)</t>
        </is>
      </c>
      <c r="Z678" s="2" t="inlineStr">
        <is>
          <t>petascale|
peta-scale</t>
        </is>
      </c>
      <c r="AA678" s="2" t="inlineStr">
        <is>
          <t>3|
1</t>
        </is>
      </c>
      <c r="AB678" s="2" t="inlineStr">
        <is>
          <t xml:space="preserve">|
</t>
        </is>
      </c>
      <c r="AC678" t="inlineStr">
        <is>
          <t>performance level of computing systems capable of executing one quadrillion (10 to the power of 15 or 1,000,000,000,000,000) floating-point operations per second (or 1 &lt;a href="https://iate.europa.eu/entry/result/3576859/en" target="_blank"&gt;petaFLOPS&lt;/a&gt;)</t>
        </is>
      </c>
      <c r="AD678" s="2" t="inlineStr">
        <is>
          <t>petaescala</t>
        </is>
      </c>
      <c r="AE678" s="2" t="inlineStr">
        <is>
          <t>2</t>
        </is>
      </c>
      <c r="AF678" s="2" t="inlineStr">
        <is>
          <t/>
        </is>
      </c>
      <c r="AG678" t="inlineStr">
        <is>
          <t>Nivel de rendimiento de los sistemas informáticos que permite realizar 1015 operaciones por segundo.</t>
        </is>
      </c>
      <c r="AH678" s="2" t="inlineStr">
        <is>
          <t>petatasand</t>
        </is>
      </c>
      <c r="AI678" s="2" t="inlineStr">
        <is>
          <t>3</t>
        </is>
      </c>
      <c r="AJ678" s="2" t="inlineStr">
        <is>
          <t/>
        </is>
      </c>
      <c r="AK678" t="inlineStr">
        <is>
          <t/>
        </is>
      </c>
      <c r="AL678" s="2" t="inlineStr">
        <is>
          <t>peta-luokka</t>
        </is>
      </c>
      <c r="AM678" s="2" t="inlineStr">
        <is>
          <t>3</t>
        </is>
      </c>
      <c r="AN678" s="2" t="inlineStr">
        <is>
          <t/>
        </is>
      </c>
      <c r="AO678" t="inlineStr">
        <is>
          <t>laskentajärjestelmien suorituskykytaso, jolla ne pystyvät suorittamaan 1015 laskutoimitusta sekunnissa (eli 1 petaflops)</t>
        </is>
      </c>
      <c r="AP678" s="2" t="inlineStr">
        <is>
          <t>petaflopique</t>
        </is>
      </c>
      <c r="AQ678" s="2" t="inlineStr">
        <is>
          <t>3</t>
        </is>
      </c>
      <c r="AR678" s="2" t="inlineStr">
        <is>
          <t/>
        </is>
      </c>
      <c r="AS678" t="inlineStr">
        <is>
          <t>niveau de performance des systèmes de calcul capables d’exécuter dix puissance quinze opérations par seconde (ou 1 petaflop)</t>
        </is>
      </c>
      <c r="AT678" s="2" t="inlineStr">
        <is>
          <t>peiteascála</t>
        </is>
      </c>
      <c r="AU678" s="2" t="inlineStr">
        <is>
          <t>3</t>
        </is>
      </c>
      <c r="AV678" s="2" t="inlineStr">
        <is>
          <t/>
        </is>
      </c>
      <c r="AW678" t="inlineStr">
        <is>
          <t/>
        </is>
      </c>
      <c r="AX678" s="2" t="inlineStr">
        <is>
          <t>petaskalarno</t>
        </is>
      </c>
      <c r="AY678" s="2" t="inlineStr">
        <is>
          <t>3</t>
        </is>
      </c>
      <c r="AZ678" s="2" t="inlineStr">
        <is>
          <t/>
        </is>
      </c>
      <c r="BA678" t="inlineStr">
        <is>
          <t>razina performansi računalnih sustava koji mogu izvršiti deset na petnaestu operacija u sekundi (ili 1 petaflops)</t>
        </is>
      </c>
      <c r="BB678" s="2" t="inlineStr">
        <is>
          <t>petaszintű</t>
        </is>
      </c>
      <c r="BC678" s="2" t="inlineStr">
        <is>
          <t>3</t>
        </is>
      </c>
      <c r="BD678" s="2" t="inlineStr">
        <is>
          <t/>
        </is>
      </c>
      <c r="BE678" t="inlineStr">
        <is>
          <t/>
        </is>
      </c>
      <c r="BF678" s="2" t="inlineStr">
        <is>
          <t>petascala</t>
        </is>
      </c>
      <c r="BG678" s="2" t="inlineStr">
        <is>
          <t>3</t>
        </is>
      </c>
      <c r="BH678" s="2" t="inlineStr">
        <is>
          <t/>
        </is>
      </c>
      <c r="BI678" t="inlineStr">
        <is>
          <t>livello di prestazione dei sistemi di calcolo in grado di eseguire 1015 operazioni di calcolo (1 petaflop [ &lt;a href="/entry/result/3576859/all" id="ENTRY_TO_ENTRY_CONVERTER" target="_blank"&gt;IATE:3576859&lt;/a&gt; ]) al secondo</t>
        </is>
      </c>
      <c r="BJ678" s="2" t="inlineStr">
        <is>
          <t>petalygmuo</t>
        </is>
      </c>
      <c r="BK678" s="2" t="inlineStr">
        <is>
          <t>3</t>
        </is>
      </c>
      <c r="BL678" s="2" t="inlineStr">
        <is>
          <t/>
        </is>
      </c>
      <c r="BM678" t="inlineStr">
        <is>
          <t>kompiuterinių sistemų, gebančių atlikti dešimt penkioliktuoju laipsniu operacijų per sekundę, našumo lygmuo (1 petaflopas)</t>
        </is>
      </c>
      <c r="BN678" s="2" t="inlineStr">
        <is>
          <t>petalīmenis</t>
        </is>
      </c>
      <c r="BO678" s="2" t="inlineStr">
        <is>
          <t>2</t>
        </is>
      </c>
      <c r="BP678" s="2" t="inlineStr">
        <is>
          <t/>
        </is>
      </c>
      <c r="BQ678" t="inlineStr">
        <is>
          <t>tāds veiktspējas līmenis, kāds ir datošanas sistēmām, kuras spēj izpildīt desmit piecpadsmitajā pakāpē darbību sekundē</t>
        </is>
      </c>
      <c r="BR678" s="2" t="inlineStr">
        <is>
          <t>skala peta</t>
        </is>
      </c>
      <c r="BS678" s="2" t="inlineStr">
        <is>
          <t>3</t>
        </is>
      </c>
      <c r="BT678" s="2" t="inlineStr">
        <is>
          <t/>
        </is>
      </c>
      <c r="BU678" t="inlineStr">
        <is>
          <t>livell ta’ prestazzjoni ta’ sistemi tal-computing (superkompjuters) li kapaċi jeżegwixxu minn tal-inqas Petaflop waħda (i.e. kwadriljun flop [floating point operations per second - operazzjoni b'punt varjabbli fis-sekonda]) jew ta' sistemi tal-ħżin li jkunu kapaċi jaħżnu minn tal-inqas petabyte waħda ta' &lt;i&gt;data&lt;/i&gt;</t>
        </is>
      </c>
      <c r="BV678" s="2" t="inlineStr">
        <is>
          <t>petaschaal</t>
        </is>
      </c>
      <c r="BW678" s="2" t="inlineStr">
        <is>
          <t>3</t>
        </is>
      </c>
      <c r="BX678" s="2" t="inlineStr">
        <is>
          <t/>
        </is>
      </c>
      <c r="BY678" t="inlineStr">
        <is>
          <t>prestatieniveau van computersystemen die in staat zijn tien tot de vijftiende macht berekeningen per seconde (of 1 petaflop) uit te voeren</t>
        </is>
      </c>
      <c r="BZ678" s="2" t="inlineStr">
        <is>
          <t>petaskala</t>
        </is>
      </c>
      <c r="CA678" s="2" t="inlineStr">
        <is>
          <t>3</t>
        </is>
      </c>
      <c r="CB678" s="2" t="inlineStr">
        <is>
          <t/>
        </is>
      </c>
      <c r="CC678" t="inlineStr">
        <is>
          <t/>
        </is>
      </c>
      <c r="CD678" s="2" t="inlineStr">
        <is>
          <t>petaescala</t>
        </is>
      </c>
      <c r="CE678" s="2" t="inlineStr">
        <is>
          <t>3</t>
        </is>
      </c>
      <c r="CF678" s="2" t="inlineStr">
        <is>
          <t/>
        </is>
      </c>
      <c r="CG678" t="inlineStr">
        <is>
          <t>Nível de desempenho de um sistema de computação com uma capacidade de execução de 10&lt;sup&gt;15&lt;/sup&gt; operações por segundo (ou 1 petaflops).</t>
        </is>
      </c>
      <c r="CH678" s="2" t="inlineStr">
        <is>
          <t>petascale</t>
        </is>
      </c>
      <c r="CI678" s="2" t="inlineStr">
        <is>
          <t>3</t>
        </is>
      </c>
      <c r="CJ678" s="2" t="inlineStr">
        <is>
          <t/>
        </is>
      </c>
      <c r="CK678" t="inlineStr">
        <is>
          <t/>
        </is>
      </c>
      <c r="CL678" s="2" t="inlineStr">
        <is>
          <t>petaflopový</t>
        </is>
      </c>
      <c r="CM678" s="2" t="inlineStr">
        <is>
          <t>3</t>
        </is>
      </c>
      <c r="CN678" s="2" t="inlineStr">
        <is>
          <t/>
        </is>
      </c>
      <c r="CO678" t="inlineStr">
        <is>
          <t>úroveň výkonu počítačových systémov schopných uskutočniť desať na pätnástu operácií za sekundu (alebo 1 petaflop)</t>
        </is>
      </c>
      <c r="CP678" s="2" t="inlineStr">
        <is>
          <t>petaraven</t>
        </is>
      </c>
      <c r="CQ678" s="2" t="inlineStr">
        <is>
          <t>3</t>
        </is>
      </c>
      <c r="CR678" s="2" t="inlineStr">
        <is>
          <t/>
        </is>
      </c>
      <c r="CS678" t="inlineStr">
        <is>
          <t/>
        </is>
      </c>
      <c r="CT678" s="2" t="inlineStr">
        <is>
          <t>petaskala</t>
        </is>
      </c>
      <c r="CU678" s="2" t="inlineStr">
        <is>
          <t>3</t>
        </is>
      </c>
      <c r="CV678" s="2" t="inlineStr">
        <is>
          <t/>
        </is>
      </c>
      <c r="CW678" t="inlineStr">
        <is>
          <t/>
        </is>
      </c>
    </row>
    <row r="679">
      <c r="A679" s="1" t="str">
        <f>HYPERLINK("https://iate.europa.eu/entry/result/3576859/all", "3576859")</f>
        <v>3576859</v>
      </c>
      <c r="B679" t="inlineStr">
        <is>
          <t>PRODUCTION, TECHNOLOGY AND RESEARCH;EDUCATION AND COMMUNICATIONS</t>
        </is>
      </c>
      <c r="C679" t="inlineStr">
        <is>
          <t>PRODUCTION, TECHNOLOGY AND RESEARCH|technology and technical regulations|technical regulations|weights and measures;EDUCATION AND COMMUNICATIONS|information technology and data processing</t>
        </is>
      </c>
      <c r="D679" t="inlineStr">
        <is>
          <t>yes</t>
        </is>
      </c>
      <c r="E679" t="inlineStr">
        <is>
          <t/>
        </is>
      </c>
      <c r="F679" t="inlineStr">
        <is>
          <t/>
        </is>
      </c>
      <c r="G679" t="inlineStr">
        <is>
          <t/>
        </is>
      </c>
      <c r="H679" t="inlineStr">
        <is>
          <t/>
        </is>
      </c>
      <c r="I679" t="inlineStr">
        <is>
          <t/>
        </is>
      </c>
      <c r="J679" s="2" t="inlineStr">
        <is>
          <t>petaFLOPS|
petaflops</t>
        </is>
      </c>
      <c r="K679" s="2" t="inlineStr">
        <is>
          <t>3|
3</t>
        </is>
      </c>
      <c r="L679" s="2" t="inlineStr">
        <is>
          <t xml:space="preserve">|
</t>
        </is>
      </c>
      <c r="M679" t="inlineStr">
        <is>
          <t>deset na patnáctou &lt;i&gt;flops&lt;/i&gt; [ &lt;a href="/entry/result/1439621/all" id="ENTRY_TO_ENTRY_CONVERTER" target="_blank"&gt;IATE:1439621&lt;/a&gt; ]</t>
        </is>
      </c>
      <c r="N679" s="2" t="inlineStr">
        <is>
          <t>petaflops</t>
        </is>
      </c>
      <c r="O679" s="2" t="inlineStr">
        <is>
          <t>3</t>
        </is>
      </c>
      <c r="P679" s="2" t="inlineStr">
        <is>
          <t/>
        </is>
      </c>
      <c r="Q679" t="inlineStr">
        <is>
          <t>1 billiard flops i sekundet</t>
        </is>
      </c>
      <c r="R679" t="inlineStr">
        <is>
          <t/>
        </is>
      </c>
      <c r="S679" t="inlineStr">
        <is>
          <t/>
        </is>
      </c>
      <c r="T679" t="inlineStr">
        <is>
          <t/>
        </is>
      </c>
      <c r="U679" t="inlineStr">
        <is>
          <t/>
        </is>
      </c>
      <c r="V679" t="inlineStr">
        <is>
          <t/>
        </is>
      </c>
      <c r="W679" t="inlineStr">
        <is>
          <t/>
        </is>
      </c>
      <c r="X679" t="inlineStr">
        <is>
          <t/>
        </is>
      </c>
      <c r="Y679" t="inlineStr">
        <is>
          <t/>
        </is>
      </c>
      <c r="Z679" s="2" t="inlineStr">
        <is>
          <t>petaflop|
PFLOPS|
petaFLOPS|
Pflop/s</t>
        </is>
      </c>
      <c r="AA679" s="2" t="inlineStr">
        <is>
          <t>1|
3|
3|
3</t>
        </is>
      </c>
      <c r="AB679" s="2" t="inlineStr">
        <is>
          <t xml:space="preserve">|
|
|
</t>
        </is>
      </c>
      <c r="AC679" t="inlineStr">
        <is>
          <t>measurement of computer speed: one quadrillion (10 to the power of 15 or 1,000,000,000,000,000) &lt;a href="https://iate.europa.eu/entry/result/1439621/en" target="_blank"&gt;floating point operations per second (FLOPS)&lt;/a&gt;</t>
        </is>
      </c>
      <c r="AD679" s="2" t="inlineStr">
        <is>
          <t>petaflops</t>
        </is>
      </c>
      <c r="AE679" s="2" t="inlineStr">
        <is>
          <t>3</t>
        </is>
      </c>
      <c r="AF679" s="2" t="inlineStr">
        <is>
          <t/>
        </is>
      </c>
      <c r="AG679" t="inlineStr">
        <is>
          <t>Medida del rendimiento de un ordenador equivalente a 1.000.000.000.000.000 FLOPS, es decir, mil billones de FLOPS.</t>
        </is>
      </c>
      <c r="AH679" t="inlineStr">
        <is>
          <t/>
        </is>
      </c>
      <c r="AI679" t="inlineStr">
        <is>
          <t/>
        </is>
      </c>
      <c r="AJ679" t="inlineStr">
        <is>
          <t/>
        </is>
      </c>
      <c r="AK679" t="inlineStr">
        <is>
          <t/>
        </is>
      </c>
      <c r="AL679" s="2" t="inlineStr">
        <is>
          <t>petaflops</t>
        </is>
      </c>
      <c r="AM679" s="2" t="inlineStr">
        <is>
          <t>3</t>
        </is>
      </c>
      <c r="AN679" s="2" t="inlineStr">
        <is>
          <t/>
        </is>
      </c>
      <c r="AO679" t="inlineStr">
        <is>
          <t>tietokoneen suorituskykyä ilmaiseva mittayksikkö</t>
        </is>
      </c>
      <c r="AP679" s="2" t="inlineStr">
        <is>
          <t>petaflop</t>
        </is>
      </c>
      <c r="AQ679" s="2" t="inlineStr">
        <is>
          <t>3</t>
        </is>
      </c>
      <c r="AR679" s="2" t="inlineStr">
        <is>
          <t/>
        </is>
      </c>
      <c r="AS679" t="inlineStr">
        <is>
          <t>unité de mesure de la puissance informatique correspondant à 10 puissance 15 opérations par seconde</t>
        </is>
      </c>
      <c r="AT679" s="2" t="inlineStr">
        <is>
          <t>peiteaFLOPS</t>
        </is>
      </c>
      <c r="AU679" s="2" t="inlineStr">
        <is>
          <t>3</t>
        </is>
      </c>
      <c r="AV679" s="2" t="inlineStr">
        <is>
          <t/>
        </is>
      </c>
      <c r="AW679" t="inlineStr">
        <is>
          <t/>
        </is>
      </c>
      <c r="AX679" t="inlineStr">
        <is>
          <t/>
        </is>
      </c>
      <c r="AY679" t="inlineStr">
        <is>
          <t/>
        </is>
      </c>
      <c r="AZ679" t="inlineStr">
        <is>
          <t/>
        </is>
      </c>
      <c r="BA679" t="inlineStr">
        <is>
          <t/>
        </is>
      </c>
      <c r="BB679" t="inlineStr">
        <is>
          <t/>
        </is>
      </c>
      <c r="BC679" t="inlineStr">
        <is>
          <t/>
        </is>
      </c>
      <c r="BD679" t="inlineStr">
        <is>
          <t/>
        </is>
      </c>
      <c r="BE679" t="inlineStr">
        <is>
          <t/>
        </is>
      </c>
      <c r="BF679" s="2" t="inlineStr">
        <is>
          <t>petaflop</t>
        </is>
      </c>
      <c r="BG679" s="2" t="inlineStr">
        <is>
          <t>3</t>
        </is>
      </c>
      <c r="BH679" s="2" t="inlineStr">
        <is>
          <t/>
        </is>
      </c>
      <c r="BI679" t="inlineStr">
        <is>
          <t>unità di misura che corrisponde a 10&lt;sup&gt;15&lt;/sup&gt; o un milione di miliardi di operazioni in virgola mobile al secondo [ &lt;a href="/entry/result/1439621/all" id="ENTRY_TO_ENTRY_CONVERTER" target="_blank"&gt;IATE:1439621&lt;/a&gt; ]</t>
        </is>
      </c>
      <c r="BJ679" s="2" t="inlineStr">
        <is>
          <t>petaflopas</t>
        </is>
      </c>
      <c r="BK679" s="2" t="inlineStr">
        <is>
          <t>3</t>
        </is>
      </c>
      <c r="BL679" s="2" t="inlineStr">
        <is>
          <t/>
        </is>
      </c>
      <c r="BM679" t="inlineStr">
        <is>
          <t>10&lt;sup&gt;15&lt;/sup&gt;, arba kvadrilijonas, matematinių operacijų (flopų)</t>
        </is>
      </c>
      <c r="BN679" t="inlineStr">
        <is>
          <t/>
        </is>
      </c>
      <c r="BO679" t="inlineStr">
        <is>
          <t/>
        </is>
      </c>
      <c r="BP679" t="inlineStr">
        <is>
          <t/>
        </is>
      </c>
      <c r="BQ679" t="inlineStr">
        <is>
          <t/>
        </is>
      </c>
      <c r="BR679" s="2" t="inlineStr">
        <is>
          <t>petaFLOPS</t>
        </is>
      </c>
      <c r="BS679" s="2" t="inlineStr">
        <is>
          <t>3</t>
        </is>
      </c>
      <c r="BT679" s="2" t="inlineStr">
        <is>
          <t/>
        </is>
      </c>
      <c r="BU679" t="inlineStr">
        <is>
          <t>elf triljun flop&lt;sup&gt;1&lt;/sup&gt; &lt;p&gt;&lt;sup&gt;1&lt;/sup&gt; flop [ &lt;a href="/entry/result/1439621/all" id="ENTRY_TO_ENTRY_CONVERTER" target="_blank"&gt;IATE:1439621&lt;/a&gt; ]&lt;/p&gt;</t>
        </is>
      </c>
      <c r="BV679" s="2" t="inlineStr">
        <is>
          <t>Pflops|
petaflops</t>
        </is>
      </c>
      <c r="BW679" s="2" t="inlineStr">
        <is>
          <t>3|
3</t>
        </is>
      </c>
      <c r="BX679" s="2" t="inlineStr">
        <is>
          <t xml:space="preserve">|
</t>
        </is>
      </c>
      <c r="BY679" t="inlineStr">
        <is>
          <t>10&lt;sup&gt;15&lt;/sup&gt; flops</t>
        </is>
      </c>
      <c r="BZ679" s="2" t="inlineStr">
        <is>
          <t>petaFLOPS</t>
        </is>
      </c>
      <c r="CA679" s="2" t="inlineStr">
        <is>
          <t>3</t>
        </is>
      </c>
      <c r="CB679" s="2" t="inlineStr">
        <is>
          <t/>
        </is>
      </c>
      <c r="CC679" t="inlineStr">
        <is>
          <t>10&lt;sup&gt;15&lt;/sup&gt; operacji na sekundę</t>
        </is>
      </c>
      <c r="CD679" s="2" t="inlineStr">
        <is>
          <t>petaflops</t>
        </is>
      </c>
      <c r="CE679" s="2" t="inlineStr">
        <is>
          <t>3</t>
        </is>
      </c>
      <c r="CF679" s="2" t="inlineStr">
        <is>
          <t/>
        </is>
      </c>
      <c r="CG679" t="inlineStr">
        <is>
          <t>Velocidade de processamento de um computador que pode efetuar mil biliões de operações de vírgula flutuante por segundo.</t>
        </is>
      </c>
      <c r="CH679" s="2" t="inlineStr">
        <is>
          <t>petaflop</t>
        </is>
      </c>
      <c r="CI679" s="2" t="inlineStr">
        <is>
          <t>3</t>
        </is>
      </c>
      <c r="CJ679" s="2" t="inlineStr">
        <is>
          <t/>
        </is>
      </c>
      <c r="CK679" t="inlineStr">
        <is>
          <t/>
        </is>
      </c>
      <c r="CL679" t="inlineStr">
        <is>
          <t/>
        </is>
      </c>
      <c r="CM679" t="inlineStr">
        <is>
          <t/>
        </is>
      </c>
      <c r="CN679" t="inlineStr">
        <is>
          <t/>
        </is>
      </c>
      <c r="CO679" t="inlineStr">
        <is>
          <t/>
        </is>
      </c>
      <c r="CP679" s="2" t="inlineStr">
        <is>
          <t>petaflops</t>
        </is>
      </c>
      <c r="CQ679" s="2" t="inlineStr">
        <is>
          <t>3</t>
        </is>
      </c>
      <c r="CR679" s="2" t="inlineStr">
        <is>
          <t/>
        </is>
      </c>
      <c r="CS679" t="inlineStr">
        <is>
          <t/>
        </is>
      </c>
      <c r="CT679" t="inlineStr">
        <is>
          <t/>
        </is>
      </c>
      <c r="CU679" t="inlineStr">
        <is>
          <t/>
        </is>
      </c>
      <c r="CV679" t="inlineStr">
        <is>
          <t/>
        </is>
      </c>
      <c r="CW679" t="inlineStr">
        <is>
          <t/>
        </is>
      </c>
    </row>
    <row r="680">
      <c r="A680" s="1" t="str">
        <f>HYPERLINK("https://iate.europa.eu/entry/result/3578727/all", "3578727")</f>
        <v>3578727</v>
      </c>
      <c r="B680" t="inlineStr">
        <is>
          <t>POLITICS;EDUCATION AND COMMUNICATIONS</t>
        </is>
      </c>
      <c r="C680" t="inlineStr">
        <is>
          <t>POLITICS|politics and public safety|public safety;EDUCATION AND COMMUNICATIONS|information technology and data processing|computer system</t>
        </is>
      </c>
      <c r="D680" t="inlineStr">
        <is>
          <t>yes</t>
        </is>
      </c>
      <c r="E680" t="inlineStr">
        <is>
          <t/>
        </is>
      </c>
      <c r="F680" t="inlineStr">
        <is>
          <t/>
        </is>
      </c>
      <c r="G680" t="inlineStr">
        <is>
          <t/>
        </is>
      </c>
      <c r="H680" t="inlineStr">
        <is>
          <t/>
        </is>
      </c>
      <c r="I680" t="inlineStr">
        <is>
          <t/>
        </is>
      </c>
      <c r="J680" t="inlineStr">
        <is>
          <t/>
        </is>
      </c>
      <c r="K680" t="inlineStr">
        <is>
          <t/>
        </is>
      </c>
      <c r="L680" t="inlineStr">
        <is>
          <t/>
        </is>
      </c>
      <c r="M680" t="inlineStr">
        <is>
          <t/>
        </is>
      </c>
      <c r="N680" t="inlineStr">
        <is>
          <t/>
        </is>
      </c>
      <c r="O680" t="inlineStr">
        <is>
          <t/>
        </is>
      </c>
      <c r="P680" t="inlineStr">
        <is>
          <t/>
        </is>
      </c>
      <c r="Q680" t="inlineStr">
        <is>
          <t/>
        </is>
      </c>
      <c r="R680" t="inlineStr">
        <is>
          <t/>
        </is>
      </c>
      <c r="S680" t="inlineStr">
        <is>
          <t/>
        </is>
      </c>
      <c r="T680" t="inlineStr">
        <is>
          <t/>
        </is>
      </c>
      <c r="U680" t="inlineStr">
        <is>
          <t/>
        </is>
      </c>
      <c r="V680" s="2" t="inlineStr">
        <is>
          <t>βασικός πόρος</t>
        </is>
      </c>
      <c r="W680" s="2" t="inlineStr">
        <is>
          <t>3</t>
        </is>
      </c>
      <c r="X680" s="2" t="inlineStr">
        <is>
          <t/>
        </is>
      </c>
      <c r="Y680" t="inlineStr">
        <is>
          <t/>
        </is>
      </c>
      <c r="Z680" s="2" t="inlineStr">
        <is>
          <t>key resource</t>
        </is>
      </c>
      <c r="AA680" s="2" t="inlineStr">
        <is>
          <t>3</t>
        </is>
      </c>
      <c r="AB680" s="2" t="inlineStr">
        <is>
          <t/>
        </is>
      </c>
      <c r="AC680" t="inlineStr">
        <is>
          <t>publicly or privately controlled asset necessary to sustain continuity of government and/or economic operations, or an asset that is of great historical significance</t>
        </is>
      </c>
      <c r="AD680" s="2" t="inlineStr">
        <is>
          <t>recurso clave</t>
        </is>
      </c>
      <c r="AE680" s="2" t="inlineStr">
        <is>
          <t>3</t>
        </is>
      </c>
      <c r="AF680" s="2" t="inlineStr">
        <is>
          <t/>
        </is>
      </c>
      <c r="AG680" t="inlineStr">
        <is>
          <t>Activo que presenta un valor estratégico para el conjunto de la población y el mantenimiento del sistema dentro de un país.</t>
        </is>
      </c>
      <c r="AH680" t="inlineStr">
        <is>
          <t/>
        </is>
      </c>
      <c r="AI680" t="inlineStr">
        <is>
          <t/>
        </is>
      </c>
      <c r="AJ680" t="inlineStr">
        <is>
          <t/>
        </is>
      </c>
      <c r="AK680" t="inlineStr">
        <is>
          <t/>
        </is>
      </c>
      <c r="AL680" t="inlineStr">
        <is>
          <t/>
        </is>
      </c>
      <c r="AM680" t="inlineStr">
        <is>
          <t/>
        </is>
      </c>
      <c r="AN680" t="inlineStr">
        <is>
          <t/>
        </is>
      </c>
      <c r="AO680" t="inlineStr">
        <is>
          <t/>
        </is>
      </c>
      <c r="AP680" t="inlineStr">
        <is>
          <t/>
        </is>
      </c>
      <c r="AQ680" t="inlineStr">
        <is>
          <t/>
        </is>
      </c>
      <c r="AR680" t="inlineStr">
        <is>
          <t/>
        </is>
      </c>
      <c r="AS680" t="inlineStr">
        <is>
          <t/>
        </is>
      </c>
      <c r="AT680" t="inlineStr">
        <is>
          <t/>
        </is>
      </c>
      <c r="AU680" t="inlineStr">
        <is>
          <t/>
        </is>
      </c>
      <c r="AV680" t="inlineStr">
        <is>
          <t/>
        </is>
      </c>
      <c r="AW680" t="inlineStr">
        <is>
          <t/>
        </is>
      </c>
      <c r="AX680" t="inlineStr">
        <is>
          <t/>
        </is>
      </c>
      <c r="AY680" t="inlineStr">
        <is>
          <t/>
        </is>
      </c>
      <c r="AZ680" t="inlineStr">
        <is>
          <t/>
        </is>
      </c>
      <c r="BA680" t="inlineStr">
        <is>
          <t/>
        </is>
      </c>
      <c r="BB680" t="inlineStr">
        <is>
          <t/>
        </is>
      </c>
      <c r="BC680" t="inlineStr">
        <is>
          <t/>
        </is>
      </c>
      <c r="BD680" t="inlineStr">
        <is>
          <t/>
        </is>
      </c>
      <c r="BE680" t="inlineStr">
        <is>
          <t/>
        </is>
      </c>
      <c r="BF680" t="inlineStr">
        <is>
          <t/>
        </is>
      </c>
      <c r="BG680" t="inlineStr">
        <is>
          <t/>
        </is>
      </c>
      <c r="BH680" t="inlineStr">
        <is>
          <t/>
        </is>
      </c>
      <c r="BI680" t="inlineStr">
        <is>
          <t/>
        </is>
      </c>
      <c r="BJ680" t="inlineStr">
        <is>
          <t/>
        </is>
      </c>
      <c r="BK680" t="inlineStr">
        <is>
          <t/>
        </is>
      </c>
      <c r="BL680" t="inlineStr">
        <is>
          <t/>
        </is>
      </c>
      <c r="BM680" t="inlineStr">
        <is>
          <t/>
        </is>
      </c>
      <c r="BN680" t="inlineStr">
        <is>
          <t/>
        </is>
      </c>
      <c r="BO680" t="inlineStr">
        <is>
          <t/>
        </is>
      </c>
      <c r="BP680" t="inlineStr">
        <is>
          <t/>
        </is>
      </c>
      <c r="BQ680" t="inlineStr">
        <is>
          <t/>
        </is>
      </c>
      <c r="BR680" t="inlineStr">
        <is>
          <t/>
        </is>
      </c>
      <c r="BS680" t="inlineStr">
        <is>
          <t/>
        </is>
      </c>
      <c r="BT680" t="inlineStr">
        <is>
          <t/>
        </is>
      </c>
      <c r="BU680" t="inlineStr">
        <is>
          <t/>
        </is>
      </c>
      <c r="BV680" t="inlineStr">
        <is>
          <t/>
        </is>
      </c>
      <c r="BW680" t="inlineStr">
        <is>
          <t/>
        </is>
      </c>
      <c r="BX680" t="inlineStr">
        <is>
          <t/>
        </is>
      </c>
      <c r="BY680" t="inlineStr">
        <is>
          <t/>
        </is>
      </c>
      <c r="BZ680" t="inlineStr">
        <is>
          <t/>
        </is>
      </c>
      <c r="CA680" t="inlineStr">
        <is>
          <t/>
        </is>
      </c>
      <c r="CB680" t="inlineStr">
        <is>
          <t/>
        </is>
      </c>
      <c r="CC680" t="inlineStr">
        <is>
          <t/>
        </is>
      </c>
      <c r="CD680" t="inlineStr">
        <is>
          <t/>
        </is>
      </c>
      <c r="CE680" t="inlineStr">
        <is>
          <t/>
        </is>
      </c>
      <c r="CF680" t="inlineStr">
        <is>
          <t/>
        </is>
      </c>
      <c r="CG680" t="inlineStr">
        <is>
          <t/>
        </is>
      </c>
      <c r="CH680" t="inlineStr">
        <is>
          <t/>
        </is>
      </c>
      <c r="CI680" t="inlineStr">
        <is>
          <t/>
        </is>
      </c>
      <c r="CJ680" t="inlineStr">
        <is>
          <t/>
        </is>
      </c>
      <c r="CK680" t="inlineStr">
        <is>
          <t/>
        </is>
      </c>
      <c r="CL680" t="inlineStr">
        <is>
          <t/>
        </is>
      </c>
      <c r="CM680" t="inlineStr">
        <is>
          <t/>
        </is>
      </c>
      <c r="CN680" t="inlineStr">
        <is>
          <t/>
        </is>
      </c>
      <c r="CO680" t="inlineStr">
        <is>
          <t/>
        </is>
      </c>
      <c r="CP680" t="inlineStr">
        <is>
          <t/>
        </is>
      </c>
      <c r="CQ680" t="inlineStr">
        <is>
          <t/>
        </is>
      </c>
      <c r="CR680" t="inlineStr">
        <is>
          <t/>
        </is>
      </c>
      <c r="CS680" t="inlineStr">
        <is>
          <t/>
        </is>
      </c>
      <c r="CT680" t="inlineStr">
        <is>
          <t/>
        </is>
      </c>
      <c r="CU680" t="inlineStr">
        <is>
          <t/>
        </is>
      </c>
      <c r="CV680" t="inlineStr">
        <is>
          <t/>
        </is>
      </c>
      <c r="CW680" t="inlineStr">
        <is>
          <t/>
        </is>
      </c>
    </row>
    <row r="681">
      <c r="A681" s="1" t="str">
        <f>HYPERLINK("https://iate.europa.eu/entry/result/3575555/all", "3575555")</f>
        <v>3575555</v>
      </c>
      <c r="B681" t="inlineStr">
        <is>
          <t>EDUCATION AND COMMUNICATIONS</t>
        </is>
      </c>
      <c r="C681" t="inlineStr">
        <is>
          <t>EDUCATION AND COMMUNICATIONS|documentation|documentation;EDUCATION AND COMMUNICATIONS|information technology and data processing|information technology industry|software</t>
        </is>
      </c>
      <c r="D681" t="inlineStr">
        <is>
          <t>yes</t>
        </is>
      </c>
      <c r="E681" t="inlineStr">
        <is>
          <t/>
        </is>
      </c>
      <c r="F681" t="inlineStr">
        <is>
          <t/>
        </is>
      </c>
      <c r="G681" t="inlineStr">
        <is>
          <t/>
        </is>
      </c>
      <c r="H681" t="inlineStr">
        <is>
          <t/>
        </is>
      </c>
      <c r="I681" t="inlineStr">
        <is>
          <t/>
        </is>
      </c>
      <c r="J681" t="inlineStr">
        <is>
          <t/>
        </is>
      </c>
      <c r="K681" t="inlineStr">
        <is>
          <t/>
        </is>
      </c>
      <c r="L681" t="inlineStr">
        <is>
          <t/>
        </is>
      </c>
      <c r="M681" t="inlineStr">
        <is>
          <t/>
        </is>
      </c>
      <c r="N681" t="inlineStr">
        <is>
          <t/>
        </is>
      </c>
      <c r="O681" t="inlineStr">
        <is>
          <t/>
        </is>
      </c>
      <c r="P681" t="inlineStr">
        <is>
          <t/>
        </is>
      </c>
      <c r="Q681" t="inlineStr">
        <is>
          <t/>
        </is>
      </c>
      <c r="R681" t="inlineStr">
        <is>
          <t/>
        </is>
      </c>
      <c r="S681" t="inlineStr">
        <is>
          <t/>
        </is>
      </c>
      <c r="T681" t="inlineStr">
        <is>
          <t/>
        </is>
      </c>
      <c r="U681" t="inlineStr">
        <is>
          <t/>
        </is>
      </c>
      <c r="V681" t="inlineStr">
        <is>
          <t/>
        </is>
      </c>
      <c r="W681" t="inlineStr">
        <is>
          <t/>
        </is>
      </c>
      <c r="X681" t="inlineStr">
        <is>
          <t/>
        </is>
      </c>
      <c r="Y681" t="inlineStr">
        <is>
          <t/>
        </is>
      </c>
      <c r="Z681" s="2" t="inlineStr">
        <is>
          <t>release note</t>
        </is>
      </c>
      <c r="AA681" s="2" t="inlineStr">
        <is>
          <t>3</t>
        </is>
      </c>
      <c r="AB681" s="2" t="inlineStr">
        <is>
          <t/>
        </is>
      </c>
      <c r="AC681" t="inlineStr">
        <is>
          <t>document distributed with software products, usually when a new software version is rolled out</t>
        </is>
      </c>
      <c r="AD681" t="inlineStr">
        <is>
          <t/>
        </is>
      </c>
      <c r="AE681" t="inlineStr">
        <is>
          <t/>
        </is>
      </c>
      <c r="AF681" t="inlineStr">
        <is>
          <t/>
        </is>
      </c>
      <c r="AG681" t="inlineStr">
        <is>
          <t/>
        </is>
      </c>
      <c r="AH681" t="inlineStr">
        <is>
          <t/>
        </is>
      </c>
      <c r="AI681" t="inlineStr">
        <is>
          <t/>
        </is>
      </c>
      <c r="AJ681" t="inlineStr">
        <is>
          <t/>
        </is>
      </c>
      <c r="AK681" t="inlineStr">
        <is>
          <t/>
        </is>
      </c>
      <c r="AL681" t="inlineStr">
        <is>
          <t/>
        </is>
      </c>
      <c r="AM681" t="inlineStr">
        <is>
          <t/>
        </is>
      </c>
      <c r="AN681" t="inlineStr">
        <is>
          <t/>
        </is>
      </c>
      <c r="AO681" t="inlineStr">
        <is>
          <t/>
        </is>
      </c>
      <c r="AP681" s="2" t="inlineStr">
        <is>
          <t>notes de mise à jour</t>
        </is>
      </c>
      <c r="AQ681" s="2" t="inlineStr">
        <is>
          <t>3</t>
        </is>
      </c>
      <c r="AR681" s="2" t="inlineStr">
        <is>
          <t/>
        </is>
      </c>
      <c r="AS681" t="inlineStr">
        <is>
          <t>document détaillant les modifications apportées dans une nouvelle version d'un logiciel</t>
        </is>
      </c>
      <c r="AT681" s="2" t="inlineStr">
        <is>
          <t>nóta eisiúna</t>
        </is>
      </c>
      <c r="AU681" s="2" t="inlineStr">
        <is>
          <t>3</t>
        </is>
      </c>
      <c r="AV681" s="2" t="inlineStr">
        <is>
          <t/>
        </is>
      </c>
      <c r="AW681" t="inlineStr">
        <is>
          <t/>
        </is>
      </c>
      <c r="AX681" t="inlineStr">
        <is>
          <t/>
        </is>
      </c>
      <c r="AY681" t="inlineStr">
        <is>
          <t/>
        </is>
      </c>
      <c r="AZ681" t="inlineStr">
        <is>
          <t/>
        </is>
      </c>
      <c r="BA681" t="inlineStr">
        <is>
          <t/>
        </is>
      </c>
      <c r="BB681" s="2" t="inlineStr">
        <is>
          <t>kiadási megjegyzés</t>
        </is>
      </c>
      <c r="BC681" s="2" t="inlineStr">
        <is>
          <t>4</t>
        </is>
      </c>
      <c r="BD681" s="2" t="inlineStr">
        <is>
          <t/>
        </is>
      </c>
      <c r="BE681" t="inlineStr">
        <is>
          <t>új szoftververzióhoz mellékelt dokumentum</t>
        </is>
      </c>
      <c r="BF681" t="inlineStr">
        <is>
          <t/>
        </is>
      </c>
      <c r="BG681" t="inlineStr">
        <is>
          <t/>
        </is>
      </c>
      <c r="BH681" t="inlineStr">
        <is>
          <t/>
        </is>
      </c>
      <c r="BI681" t="inlineStr">
        <is>
          <t/>
        </is>
      </c>
      <c r="BJ681" s="2" t="inlineStr">
        <is>
          <t>laidos informacija</t>
        </is>
      </c>
      <c r="BK681" s="2" t="inlineStr">
        <is>
          <t>3</t>
        </is>
      </c>
      <c r="BL681" s="2" t="inlineStr">
        <is>
          <t/>
        </is>
      </c>
      <c r="BM681" t="inlineStr">
        <is>
          <t>informacija apie tam tikros programos kurią nors laidą arba versiją</t>
        </is>
      </c>
      <c r="BN681" t="inlineStr">
        <is>
          <t/>
        </is>
      </c>
      <c r="BO681" t="inlineStr">
        <is>
          <t/>
        </is>
      </c>
      <c r="BP681" t="inlineStr">
        <is>
          <t/>
        </is>
      </c>
      <c r="BQ681" t="inlineStr">
        <is>
          <t/>
        </is>
      </c>
      <c r="BR681" t="inlineStr">
        <is>
          <t/>
        </is>
      </c>
      <c r="BS681" t="inlineStr">
        <is>
          <t/>
        </is>
      </c>
      <c r="BT681" t="inlineStr">
        <is>
          <t/>
        </is>
      </c>
      <c r="BU681" t="inlineStr">
        <is>
          <t/>
        </is>
      </c>
      <c r="BV681" t="inlineStr">
        <is>
          <t/>
        </is>
      </c>
      <c r="BW681" t="inlineStr">
        <is>
          <t/>
        </is>
      </c>
      <c r="BX681" t="inlineStr">
        <is>
          <t/>
        </is>
      </c>
      <c r="BY681" t="inlineStr">
        <is>
          <t/>
        </is>
      </c>
      <c r="BZ681" s="2" t="inlineStr">
        <is>
          <t>nota wydania</t>
        </is>
      </c>
      <c r="CA681" s="2" t="inlineStr">
        <is>
          <t>3</t>
        </is>
      </c>
      <c r="CB681" s="2" t="inlineStr">
        <is>
          <t/>
        </is>
      </c>
      <c r="CC681" t="inlineStr">
        <is>
          <t>jeden z typów dokumentacji produktu. Ich celem jest przedstawienie użytkownikom zarysu tego, co się zmieniło w danej wersji oprogramowania</t>
        </is>
      </c>
      <c r="CD681" s="2" t="inlineStr">
        <is>
          <t>nota de lançamento</t>
        </is>
      </c>
      <c r="CE681" s="2" t="inlineStr">
        <is>
          <t>3</t>
        </is>
      </c>
      <c r="CF681" s="2" t="inlineStr">
        <is>
          <t/>
        </is>
      </c>
      <c r="CG681" t="inlineStr">
        <is>
          <t>Documento distribuído com produtos de &lt;i&gt;software&lt;/i&gt;, geralmente quando uma nova versão é lançada.</t>
        </is>
      </c>
      <c r="CH681" s="2" t="inlineStr">
        <is>
          <t>notă de lansare</t>
        </is>
      </c>
      <c r="CI681" s="2" t="inlineStr">
        <is>
          <t>3</t>
        </is>
      </c>
      <c r="CJ681" s="2" t="inlineStr">
        <is>
          <t/>
        </is>
      </c>
      <c r="CK681" t="inlineStr">
        <is>
          <t/>
        </is>
      </c>
      <c r="CL681" t="inlineStr">
        <is>
          <t/>
        </is>
      </c>
      <c r="CM681" t="inlineStr">
        <is>
          <t/>
        </is>
      </c>
      <c r="CN681" t="inlineStr">
        <is>
          <t/>
        </is>
      </c>
      <c r="CO681" t="inlineStr">
        <is>
          <t/>
        </is>
      </c>
      <c r="CP681" s="2" t="inlineStr">
        <is>
          <t>opomba ob izdaji</t>
        </is>
      </c>
      <c r="CQ681" s="2" t="inlineStr">
        <is>
          <t>3</t>
        </is>
      </c>
      <c r="CR681" s="2" t="inlineStr">
        <is>
          <t/>
        </is>
      </c>
      <c r="CS681" t="inlineStr">
        <is>
          <t/>
        </is>
      </c>
      <c r="CT681" s="2" t="inlineStr">
        <is>
          <t>versionsmeddelande</t>
        </is>
      </c>
      <c r="CU681" s="2" t="inlineStr">
        <is>
          <t>3</t>
        </is>
      </c>
      <c r="CV681" s="2" t="inlineStr">
        <is>
          <t/>
        </is>
      </c>
      <c r="CW681" t="inlineStr">
        <is>
          <t/>
        </is>
      </c>
    </row>
    <row r="682">
      <c r="A682" s="1" t="str">
        <f>HYPERLINK("https://iate.europa.eu/entry/result/3574169/all", "3574169")</f>
        <v>3574169</v>
      </c>
      <c r="B682" t="inlineStr">
        <is>
          <t>EDUCATION AND COMMUNICATIONS</t>
        </is>
      </c>
      <c r="C682" t="inlineStr">
        <is>
          <t>EDUCATION AND COMMUNICATIONS|information technology and data processing</t>
        </is>
      </c>
      <c r="D682" t="inlineStr">
        <is>
          <t>yes</t>
        </is>
      </c>
      <c r="E682" t="inlineStr">
        <is>
          <t/>
        </is>
      </c>
      <c r="F682" s="2" t="inlineStr">
        <is>
          <t>оператор на основни услуги</t>
        </is>
      </c>
      <c r="G682" s="2" t="inlineStr">
        <is>
          <t>3</t>
        </is>
      </c>
      <c r="H682" s="2" t="inlineStr">
        <is>
          <t/>
        </is>
      </c>
      <c r="I682" t="inlineStr">
        <is>
          <t>публичен или частен субект, който използва мрежови или информационни системи, за да осигури услуга от основно значение за поддържането на особено важни обществени и стопански дейности</t>
        </is>
      </c>
      <c r="J682" s="2" t="inlineStr">
        <is>
          <t>provozovatel základních služeb</t>
        </is>
      </c>
      <c r="K682" s="2" t="inlineStr">
        <is>
          <t>3</t>
        </is>
      </c>
      <c r="L682" s="2" t="inlineStr">
        <is>
          <t/>
        </is>
      </c>
      <c r="M682" t="inlineStr">
        <is>
          <t>veřejný nebo soukromý subjekt, který využívá sítí a informačních systémů k poskytování služby, jež je základní z hlediska zachování kritických společenských nebo ekonomických činností</t>
        </is>
      </c>
      <c r="N682" s="2" t="inlineStr">
        <is>
          <t>operatør af væsentlige tjenester</t>
        </is>
      </c>
      <c r="O682" s="2" t="inlineStr">
        <is>
          <t>3</t>
        </is>
      </c>
      <c r="P682" s="2" t="inlineStr">
        <is>
          <t/>
        </is>
      </c>
      <c r="Q682" t="inlineStr">
        <is>
          <t>offentlig eller privat enhed, der anvender net- og informationssystemer til at levere en tjeneste, der er væsentlig for opretholdelsen af kritiske samfundsmæssige og/eller økonomiske aktiviteter</t>
        </is>
      </c>
      <c r="R682" s="2" t="inlineStr">
        <is>
          <t>Betreiber wesentlicher Dienste</t>
        </is>
      </c>
      <c r="S682" s="2" t="inlineStr">
        <is>
          <t>3</t>
        </is>
      </c>
      <c r="T682" s="2" t="inlineStr">
        <is>
          <t/>
        </is>
      </c>
      <c r="U682" t="inlineStr">
        <is>
          <t>öffentliche oder private Einrichtung, die einen Dienst bereitstellt, der für die Aufrechterhaltung kritischer gesellschaftlicher und/oder wirtschaftlicher Tätigkeiten unerlässlich ist</t>
        </is>
      </c>
      <c r="V682" s="2" t="inlineStr">
        <is>
          <t>φορέας εκμετάλλευσης βασικών υπηρεσιών</t>
        </is>
      </c>
      <c r="W682" s="2" t="inlineStr">
        <is>
          <t>3</t>
        </is>
      </c>
      <c r="X682" s="2" t="inlineStr">
        <is>
          <t/>
        </is>
      </c>
      <c r="Y682" t="inlineStr">
        <is>
          <t>δημόσια ή ιδιωτική οντότητα που δραστηριοποιείται στους τομείς της ενέργειας, των μεταφορών, των τραπεζών, των υποδομών χρηματοπιστωτικών αγορών, της υγείας, της ψηφιακής υποδομής, της προμήθειας και διανομής πόσιμου νερού και η οποία παρέχει υπηρεσία ουσιώδη για τη διατήρηση κρίσιμων κοινωνικών και/ή οικονομικών δραστηριοτήτων ενώ η παροχή της εν λόγω υπηρεσίας, αφενός, στηρίζεται σε συστήματα δικτύου και πληροφοριών και, αφετέρου, θα διαταρασσόταν σοβαρά σε περίπτωση συμβάντος</t>
        </is>
      </c>
      <c r="Z682" s="2" t="inlineStr">
        <is>
          <t>operator of essential services|
OES</t>
        </is>
      </c>
      <c r="AA682" s="2" t="inlineStr">
        <is>
          <t>3|
3</t>
        </is>
      </c>
      <c r="AB682" s="2" t="inlineStr">
        <is>
          <t xml:space="preserve">|
</t>
        </is>
      </c>
      <c r="AC682" t="inlineStr">
        <is>
          <t>public or private entity which uses network and information systems to provide a service that is essential for the maintenance of critical societal and/or economic activities</t>
        </is>
      </c>
      <c r="AD682" s="2" t="inlineStr">
        <is>
          <t>operador de servicios esenciales</t>
        </is>
      </c>
      <c r="AE682" s="2" t="inlineStr">
        <is>
          <t>3</t>
        </is>
      </c>
      <c r="AF682" s="2" t="inlineStr">
        <is>
          <t/>
        </is>
      </c>
      <c r="AG682" t="inlineStr">
        <is>
          <t>Entidad pública o privada que presta un servicio esencial para el mantenimiento de actividades sociales o económicas cruciales.</t>
        </is>
      </c>
      <c r="AH682" s="2" t="inlineStr">
        <is>
          <t>oluliste teenuste operaator</t>
        </is>
      </c>
      <c r="AI682" s="2" t="inlineStr">
        <is>
          <t>3</t>
        </is>
      </c>
      <c r="AJ682" s="2" t="inlineStr">
        <is>
          <t/>
        </is>
      </c>
      <c r="AK682" t="inlineStr">
        <is>
          <t>direktiivi (EL) 2016/1148 II lisas osutatud avaliku või erasektori üksus, mis osutab teenust, mis on oluline elutähtsa ühiskondliku ja/või majandustegevuse säilitamise seisukohast</t>
        </is>
      </c>
      <c r="AL682" s="2" t="inlineStr">
        <is>
          <t>keskeisten palvelujen tarjoaja</t>
        </is>
      </c>
      <c r="AM682" s="2" t="inlineStr">
        <is>
          <t>3</t>
        </is>
      </c>
      <c r="AN682" s="2" t="inlineStr">
        <is>
          <t/>
        </is>
      </c>
      <c r="AO682" t="inlineStr">
        <is>
          <t>julkinen tai yksityinen toimija, joka käyttää verkko- ja tietojärjestelmiä tarjotakseen palveluja, jotka ovat keskeisiä yhteiskunnan ja talouden kriittisten toimintojen ylläpitämiseksi</t>
        </is>
      </c>
      <c r="AP682" s="2" t="inlineStr">
        <is>
          <t>opérateur d’importance vitale|
opérateur de services essentiels|
OSE|
OIV</t>
        </is>
      </c>
      <c r="AQ682" s="2" t="inlineStr">
        <is>
          <t>4|
4|
4|
4</t>
        </is>
      </c>
      <c r="AR682" s="2" t="inlineStr">
        <is>
          <t xml:space="preserve">|
preferred|
preferred|
</t>
        </is>
      </c>
      <c r="AS682" t="inlineStr">
        <is>
          <t>entité publique ou privée qui fournit des services essentiels au maintien d'activités sociétales et/ou économiques critiques</t>
        </is>
      </c>
      <c r="AT682" s="2" t="inlineStr">
        <is>
          <t>oibreoir seirbhísí bunriachtanacha</t>
        </is>
      </c>
      <c r="AU682" s="2" t="inlineStr">
        <is>
          <t>3</t>
        </is>
      </c>
      <c r="AV682" s="2" t="inlineStr">
        <is>
          <t/>
        </is>
      </c>
      <c r="AW682" t="inlineStr">
        <is>
          <t/>
        </is>
      </c>
      <c r="AX682" s="2" t="inlineStr">
        <is>
          <t>operator ključnih usluga</t>
        </is>
      </c>
      <c r="AY682" s="2" t="inlineStr">
        <is>
          <t>3</t>
        </is>
      </c>
      <c r="AZ682" s="2" t="inlineStr">
        <is>
          <t/>
        </is>
      </c>
      <c r="BA682" t="inlineStr">
        <is>
          <t/>
        </is>
      </c>
      <c r="BB682" s="2" t="inlineStr">
        <is>
          <t>alapvető szolgáltatásokat nyújtó szereplő</t>
        </is>
      </c>
      <c r="BC682" s="2" t="inlineStr">
        <is>
          <t>4</t>
        </is>
      </c>
      <c r="BD682" s="2" t="inlineStr">
        <is>
          <t/>
        </is>
      </c>
      <c r="BE682" t="inlineStr">
        <is>
          <t>olyan közjogi vagy magánjogi szervezet, amely hálózati és információs rendszereken keresztül kritikus társadalmi és/vagy gazdasági tevékenységek fenntartásához fontos alapvető szolgáltatást nyújt, amely szolgáltatás nyújtását jelentősen zavarná az említett szolgáltatást érintő biztonsági esemény</t>
        </is>
      </c>
      <c r="BF682" s="2" t="inlineStr">
        <is>
          <t>OES|
operatore di servizi essenziali</t>
        </is>
      </c>
      <c r="BG682" s="2" t="inlineStr">
        <is>
          <t>3|
3</t>
        </is>
      </c>
      <c r="BH682" s="2" t="inlineStr">
        <is>
          <t xml:space="preserve">|
</t>
        </is>
      </c>
      <c r="BI682" t="inlineStr">
        <is>
          <t>soggetto pubblico o privato che fornisce un servizio essenziale per il mantenimento di attività sociali e/o economiche fondamentali, servizio la cui fornitura dipende dalla rete e dai sistemi informativi e potrebbe subire effetti negativi rilevanti da un eventuale incidente</t>
        </is>
      </c>
      <c r="BJ682" s="2" t="inlineStr">
        <is>
          <t>esminių paslaugų operatorius</t>
        </is>
      </c>
      <c r="BK682" s="2" t="inlineStr">
        <is>
          <t>3</t>
        </is>
      </c>
      <c r="BL682" s="2" t="inlineStr">
        <is>
          <t/>
        </is>
      </c>
      <c r="BM682" t="inlineStr">
        <is>
          <t>viešojo arba privačiojo sektoriaus subjektas, kuris naudodamasis tinklų ir informacinėmis sistemomis teikia paslaugas, kurios yra būtinos siekiant užtikrinti ypatingos svarbos visuomeninės ir (arba) ekonominės veiklos vykdymą</t>
        </is>
      </c>
      <c r="BN682" s="2" t="inlineStr">
        <is>
          <t>pamatpakalpojumu sniedzējs</t>
        </is>
      </c>
      <c r="BO682" s="2" t="inlineStr">
        <is>
          <t>3</t>
        </is>
      </c>
      <c r="BP682" s="2" t="inlineStr">
        <is>
          <t/>
        </is>
      </c>
      <c r="BQ682" t="inlineStr">
        <is>
          <t/>
        </is>
      </c>
      <c r="BR682" s="2" t="inlineStr">
        <is>
          <t>operatur ta' servizzi essenzjali</t>
        </is>
      </c>
      <c r="BS682" s="2" t="inlineStr">
        <is>
          <t>3</t>
        </is>
      </c>
      <c r="BT682" s="2" t="inlineStr">
        <is>
          <t/>
        </is>
      </c>
      <c r="BU682" t="inlineStr">
        <is>
          <t>entità pubblika jew privata li tuża sistemi ta' networks u ta' informazzjoni biex tipprovdi servizz li huwa essenzjali għall-manutenzjoni ta' attivitajiet soċjetali u/jew ekonomiċi kritiċi</t>
        </is>
      </c>
      <c r="BV682" s="2" t="inlineStr">
        <is>
          <t>aanbieder van essentiële diensten</t>
        </is>
      </c>
      <c r="BW682" s="2" t="inlineStr">
        <is>
          <t>3</t>
        </is>
      </c>
      <c r="BX682" s="2" t="inlineStr">
        <is>
          <t/>
        </is>
      </c>
      <c r="BY682" t="inlineStr">
        <is>
          <t>publieke of private entiteit die netwerk- en informatiesystemen gebruikt om diensten te verlenen die van essentieel belang zijn voor de instandhouding van kritieke maatschappelijke en/of economische activiteiten</t>
        </is>
      </c>
      <c r="BZ682" s="2" t="inlineStr">
        <is>
          <t>operator usług kluczowych</t>
        </is>
      </c>
      <c r="CA682" s="2" t="inlineStr">
        <is>
          <t>3</t>
        </is>
      </c>
      <c r="CB682" s="2" t="inlineStr">
        <is>
          <t/>
        </is>
      </c>
      <c r="CC682" t="inlineStr">
        <is>
          <t>podmiot publiczny lub prywatny, należący do jednego z rodzajów, o których mowa w załączniku II do dyrektywy (UE) 2016/1148, spełniający kryteria określone w art. 5 ust. 2 tej dyrektywy</t>
        </is>
      </c>
      <c r="CD682" s="2" t="inlineStr">
        <is>
          <t>operador de serviços essenciais</t>
        </is>
      </c>
      <c r="CE682" s="2" t="inlineStr">
        <is>
          <t>3</t>
        </is>
      </c>
      <c r="CF682" s="2" t="inlineStr">
        <is>
          <t/>
        </is>
      </c>
      <c r="CG682" t="inlineStr">
        <is>
          <t/>
        </is>
      </c>
      <c r="CH682" s="2" t="inlineStr">
        <is>
          <t>operator de servicii esențiale</t>
        </is>
      </c>
      <c r="CI682" s="2" t="inlineStr">
        <is>
          <t>3</t>
        </is>
      </c>
      <c r="CJ682" s="2" t="inlineStr">
        <is>
          <t/>
        </is>
      </c>
      <c r="CK682" t="inlineStr">
        <is>
          <t>o entitate publică sau privată care îndeplinește următoarele criterii:&lt;br&gt;a) furnizează un serviciu esențial pentru susținerea activităților societale și/sau economice de cea mai mare importanță;&lt;br&gt;(b) furnizarea serviciului respectiv depinde de rețea și de sistemele informatice și&lt;br&gt;(c) un incident ar avea efecte perturbatoare semnificative asupra furnizării serviciului</t>
        </is>
      </c>
      <c r="CL682" s="2" t="inlineStr">
        <is>
          <t>prevádzkovateľ základných služieb</t>
        </is>
      </c>
      <c r="CM682" s="2" t="inlineStr">
        <is>
          <t>3</t>
        </is>
      </c>
      <c r="CN682" s="2" t="inlineStr">
        <is>
          <t/>
        </is>
      </c>
      <c r="CO682" t="inlineStr">
        <is>
          <t>verejný alebo súkromný subjekt, ktorý využíva sieťové a informačné systémy na poskytovanie služieb, ktoré sú nevyhnutné na udržanie kriticky dôležitých spoločenských a/alebo hospodárskych činností</t>
        </is>
      </c>
      <c r="CP682" s="2" t="inlineStr">
        <is>
          <t>izvajalec bistvenih storitev</t>
        </is>
      </c>
      <c r="CQ682" s="2" t="inlineStr">
        <is>
          <t>3</t>
        </is>
      </c>
      <c r="CR682" s="2" t="inlineStr">
        <is>
          <t/>
        </is>
      </c>
      <c r="CS682" t="inlineStr">
        <is>
          <t>javni ali zasebni subjekt, ki z uporabo omrežij in informacijskih sistemov zagotavlja storitev, ki je bistvenega pomena za izvajanje ključnih družbenih in/ali gospodarskih dejavnosti</t>
        </is>
      </c>
      <c r="CT682" s="2" t="inlineStr">
        <is>
          <t>leverantör av samhällsviktiga tjänster</t>
        </is>
      </c>
      <c r="CU682" s="2" t="inlineStr">
        <is>
          <t>3</t>
        </is>
      </c>
      <c r="CV682" s="2" t="inlineStr">
        <is>
          <t/>
        </is>
      </c>
      <c r="CW682" t="inlineStr">
        <is>
          <t>en offentlig eller privat enhet som använder nätverks- och informationssystem för att tillhandahålla tjänst som är viktig för att upprätthålla kritisk samhällelig och/eller ekonomisk verksamhet</t>
        </is>
      </c>
    </row>
    <row r="683">
      <c r="A683" s="1" t="str">
        <f>HYPERLINK("https://iate.europa.eu/entry/result/1875228/all", "1875228")</f>
        <v>1875228</v>
      </c>
      <c r="B683" t="inlineStr">
        <is>
          <t>EDUCATION AND COMMUNICATIONS</t>
        </is>
      </c>
      <c r="C683" t="inlineStr">
        <is>
          <t>EDUCATION AND COMMUNICATIONS|information technology and data processing</t>
        </is>
      </c>
      <c r="D683" t="inlineStr">
        <is>
          <t>no</t>
        </is>
      </c>
      <c r="E683" t="inlineStr">
        <is>
          <t/>
        </is>
      </c>
      <c r="F683" s="2" t="inlineStr">
        <is>
          <t>регистър на имена на домейни от първо ниво</t>
        </is>
      </c>
      <c r="G683" s="2" t="inlineStr">
        <is>
          <t>3</t>
        </is>
      </c>
      <c r="H683" s="2" t="inlineStr">
        <is>
          <t/>
        </is>
      </c>
      <c r="I683" t="inlineStr">
        <is>
          <t>субект, който извършва и управлява регистрацията на имената на интернет домейни в специален домейн от първо ниво</t>
        </is>
      </c>
      <c r="J683" s="2" t="inlineStr">
        <is>
          <t>registr internetových domén nejvyšší úrovně</t>
        </is>
      </c>
      <c r="K683" s="2" t="inlineStr">
        <is>
          <t>3</t>
        </is>
      </c>
      <c r="L683" s="2" t="inlineStr">
        <is>
          <t/>
        </is>
      </c>
      <c r="M683" t="inlineStr">
        <is>
          <t>subjekt, který spravuje a provozuje registraci internetových doménových jmen pod určitou doménou nejvyšší úrovně</t>
        </is>
      </c>
      <c r="N683" t="inlineStr">
        <is>
          <t/>
        </is>
      </c>
      <c r="O683" t="inlineStr">
        <is>
          <t/>
        </is>
      </c>
      <c r="P683" t="inlineStr">
        <is>
          <t/>
        </is>
      </c>
      <c r="Q683" t="inlineStr">
        <is>
          <t/>
        </is>
      </c>
      <c r="R683" t="inlineStr">
        <is>
          <t/>
        </is>
      </c>
      <c r="S683" t="inlineStr">
        <is>
          <t/>
        </is>
      </c>
      <c r="T683" t="inlineStr">
        <is>
          <t/>
        </is>
      </c>
      <c r="U683" t="inlineStr">
        <is>
          <t/>
        </is>
      </c>
      <c r="V683" s="2" t="inlineStr">
        <is>
          <t>μητρώο ονομάτων τομέων ανώτατης στάθμης|
μητρώο ονομάτων χώρου ανωτάτου επιπέδου</t>
        </is>
      </c>
      <c r="W683" s="2" t="inlineStr">
        <is>
          <t>3|
3</t>
        </is>
      </c>
      <c r="X683" s="2" t="inlineStr">
        <is>
          <t xml:space="preserve">preferred|
</t>
        </is>
      </c>
      <c r="Y683" t="inlineStr">
        <is>
          <t>οντότητα που διαχειρίζεται και εκμεταλλεύεται την καταχώριση ονομάτων διαδικτυακών χώρων εντός συγκεκριμένου χώρου ανωτάτου επιπέδου (TLD)</t>
        </is>
      </c>
      <c r="Z683" s="2" t="inlineStr">
        <is>
          <t>top-level domain name registry|
TLD name registry</t>
        </is>
      </c>
      <c r="AA683" s="2" t="inlineStr">
        <is>
          <t>0|
1</t>
        </is>
      </c>
      <c r="AB683" s="2" t="inlineStr">
        <is>
          <t xml:space="preserve">|
</t>
        </is>
      </c>
      <c r="AC683" t="inlineStr">
        <is>
          <t>entity which administers and operates the registration of internet domain names under a specific top-level domain (TLD)</t>
        </is>
      </c>
      <c r="AD683" t="inlineStr">
        <is>
          <t/>
        </is>
      </c>
      <c r="AE683" t="inlineStr">
        <is>
          <t/>
        </is>
      </c>
      <c r="AF683" t="inlineStr">
        <is>
          <t/>
        </is>
      </c>
      <c r="AG683" t="inlineStr">
        <is>
          <t/>
        </is>
      </c>
      <c r="AH683" t="inlineStr">
        <is>
          <t/>
        </is>
      </c>
      <c r="AI683" t="inlineStr">
        <is>
          <t/>
        </is>
      </c>
      <c r="AJ683" t="inlineStr">
        <is>
          <t/>
        </is>
      </c>
      <c r="AK683" t="inlineStr">
        <is>
          <t/>
        </is>
      </c>
      <c r="AL683" t="inlineStr">
        <is>
          <t/>
        </is>
      </c>
      <c r="AM683" t="inlineStr">
        <is>
          <t/>
        </is>
      </c>
      <c r="AN683" t="inlineStr">
        <is>
          <t/>
        </is>
      </c>
      <c r="AO683" t="inlineStr">
        <is>
          <t/>
        </is>
      </c>
      <c r="AP683" s="2" t="inlineStr">
        <is>
          <t>registre de noms de domaines de haut niveau</t>
        </is>
      </c>
      <c r="AQ683" s="2" t="inlineStr">
        <is>
          <t>0</t>
        </is>
      </c>
      <c r="AR683" s="2" t="inlineStr">
        <is>
          <t/>
        </is>
      </c>
      <c r="AS683" t="inlineStr">
        <is>
          <t>entité qui administre et gère l'enregistrement de noms de domaine internet dans un domaine de haut niveau donné</t>
        </is>
      </c>
      <c r="AT683" s="2" t="inlineStr">
        <is>
          <t>clárlann ainmneacha fearainn barrleibhéil</t>
        </is>
      </c>
      <c r="AU683" s="2" t="inlineStr">
        <is>
          <t>3</t>
        </is>
      </c>
      <c r="AV683" s="2" t="inlineStr">
        <is>
          <t/>
        </is>
      </c>
      <c r="AW683" t="inlineStr">
        <is>
          <t/>
        </is>
      </c>
      <c r="AX683" t="inlineStr">
        <is>
          <t/>
        </is>
      </c>
      <c r="AY683" t="inlineStr">
        <is>
          <t/>
        </is>
      </c>
      <c r="AZ683" t="inlineStr">
        <is>
          <t/>
        </is>
      </c>
      <c r="BA683" t="inlineStr">
        <is>
          <t/>
        </is>
      </c>
      <c r="BB683" t="inlineStr">
        <is>
          <t/>
        </is>
      </c>
      <c r="BC683" t="inlineStr">
        <is>
          <t/>
        </is>
      </c>
      <c r="BD683" t="inlineStr">
        <is>
          <t/>
        </is>
      </c>
      <c r="BE683" t="inlineStr">
        <is>
          <t/>
        </is>
      </c>
      <c r="BF683" s="2" t="inlineStr">
        <is>
          <t>registro dei nomi di dominio di primo livello</t>
        </is>
      </c>
      <c r="BG683" s="2" t="inlineStr">
        <is>
          <t>3</t>
        </is>
      </c>
      <c r="BH683" s="2" t="inlineStr">
        <is>
          <t/>
        </is>
      </c>
      <c r="BI683" t="inlineStr">
        <is>
          <t>soggetto che amministra e opera la registrazione di nomi di dominio internet nell'ambito di uno specifico dominio di primo livello (TLD)</t>
        </is>
      </c>
      <c r="BJ683" s="2" t="inlineStr">
        <is>
          <t>aukščiausio lygio domenų vardų registras</t>
        </is>
      </c>
      <c r="BK683" s="2" t="inlineStr">
        <is>
          <t>3</t>
        </is>
      </c>
      <c r="BL683" s="2" t="inlineStr">
        <is>
          <t/>
        </is>
      </c>
      <c r="BM683" t="inlineStr">
        <is>
          <t>subjektas, kuris administruoja ir vykdo interneto domenų vardų registravimą pagal konkretų aukščiausio lygio domeną</t>
        </is>
      </c>
      <c r="BN683" s="2" t="inlineStr">
        <is>
          <t>augstākā līmeņa domēnu nosaukumu reģistrs</t>
        </is>
      </c>
      <c r="BO683" s="2" t="inlineStr">
        <is>
          <t>3</t>
        </is>
      </c>
      <c r="BP683" s="2" t="inlineStr">
        <is>
          <t/>
        </is>
      </c>
      <c r="BQ683" t="inlineStr">
        <is>
          <t>vienība, kas pārvalda un veic interneta domēnu nosaukumu reģistrāciju zem konkrēta augstāka līmeņa domēna</t>
        </is>
      </c>
      <c r="BR683" t="inlineStr">
        <is>
          <t/>
        </is>
      </c>
      <c r="BS683" t="inlineStr">
        <is>
          <t/>
        </is>
      </c>
      <c r="BT683" t="inlineStr">
        <is>
          <t/>
        </is>
      </c>
      <c r="BU683" t="inlineStr">
        <is>
          <t/>
        </is>
      </c>
      <c r="BV683" s="2" t="inlineStr">
        <is>
          <t>register voor topleveldomeinnamen</t>
        </is>
      </c>
      <c r="BW683" s="2" t="inlineStr">
        <is>
          <t>3</t>
        </is>
      </c>
      <c r="BX683" s="2" t="inlineStr">
        <is>
          <t/>
        </is>
      </c>
      <c r="BY683" t="inlineStr">
        <is>
          <t>entiteit die de internetdomeinnamen van een specifiek topleveldomein registreert en beheert</t>
        </is>
      </c>
      <c r="BZ683" s="2" t="inlineStr">
        <is>
          <t>rejestr nazw domen najwyższego poziomu</t>
        </is>
      </c>
      <c r="CA683" s="2" t="inlineStr">
        <is>
          <t>3</t>
        </is>
      </c>
      <c r="CB683" s="2" t="inlineStr">
        <is>
          <t/>
        </is>
      </c>
      <c r="CC683" t="inlineStr">
        <is>
          <t>podmiot, który zarządza rejestracją internetowych nazw domen w ramach domeny najwyższego poziomu (TLD) i dokonuje takiej rejestracji</t>
        </is>
      </c>
      <c r="CD683" t="inlineStr">
        <is>
          <t/>
        </is>
      </c>
      <c r="CE683" t="inlineStr">
        <is>
          <t/>
        </is>
      </c>
      <c r="CF683" t="inlineStr">
        <is>
          <t/>
        </is>
      </c>
      <c r="CG683" t="inlineStr">
        <is>
          <t/>
        </is>
      </c>
      <c r="CH683" s="2" t="inlineStr">
        <is>
          <t>registru de nume de domenii Top-level|
registru de nume de domenii de prim nivel</t>
        </is>
      </c>
      <c r="CI683" s="2" t="inlineStr">
        <is>
          <t>3|
2</t>
        </is>
      </c>
      <c r="CJ683" s="2" t="inlineStr">
        <is>
          <t xml:space="preserve">|
</t>
        </is>
      </c>
      <c r="CK683" t="inlineStr">
        <is>
          <t>o entitate care administrează și operează înregistrarea de nume de domenii de internet într-un domeniu Top-level (TLD) specific</t>
        </is>
      </c>
      <c r="CL683" t="inlineStr">
        <is>
          <t/>
        </is>
      </c>
      <c r="CM683" t="inlineStr">
        <is>
          <t/>
        </is>
      </c>
      <c r="CN683" t="inlineStr">
        <is>
          <t/>
        </is>
      </c>
      <c r="CO683" t="inlineStr">
        <is>
          <t/>
        </is>
      </c>
      <c r="CP683" t="inlineStr">
        <is>
          <t/>
        </is>
      </c>
      <c r="CQ683" t="inlineStr">
        <is>
          <t/>
        </is>
      </c>
      <c r="CR683" t="inlineStr">
        <is>
          <t/>
        </is>
      </c>
      <c r="CS683" t="inlineStr">
        <is>
          <t/>
        </is>
      </c>
      <c r="CT683" t="inlineStr">
        <is>
          <t/>
        </is>
      </c>
      <c r="CU683" t="inlineStr">
        <is>
          <t/>
        </is>
      </c>
      <c r="CV683" t="inlineStr">
        <is>
          <t/>
        </is>
      </c>
      <c r="CW683" t="inlineStr">
        <is>
          <t/>
        </is>
      </c>
    </row>
    <row r="684">
      <c r="A684" s="1" t="str">
        <f>HYPERLINK("https://iate.europa.eu/entry/result/351456/all", "351456")</f>
        <v>351456</v>
      </c>
      <c r="B684" t="inlineStr">
        <is>
          <t>EDUCATION AND COMMUNICATIONS</t>
        </is>
      </c>
      <c r="C684" t="inlineStr">
        <is>
          <t>EDUCATION AND COMMUNICATIONS|information technology and data processing</t>
        </is>
      </c>
      <c r="D684" t="inlineStr">
        <is>
          <t>yes</t>
        </is>
      </c>
      <c r="E684" t="inlineStr">
        <is>
          <t/>
        </is>
      </c>
      <c r="F684" s="2" t="inlineStr">
        <is>
          <t>вирусна сигнатура</t>
        </is>
      </c>
      <c r="G684" s="2" t="inlineStr">
        <is>
          <t>3</t>
        </is>
      </c>
      <c r="H684" s="2" t="inlineStr">
        <is>
          <t/>
        </is>
      </c>
      <c r="I684" t="inlineStr">
        <is>
          <t/>
        </is>
      </c>
      <c r="J684" s="2" t="inlineStr">
        <is>
          <t>signatura viru|
virová signatura</t>
        </is>
      </c>
      <c r="K684" s="2" t="inlineStr">
        <is>
          <t>3|
3</t>
        </is>
      </c>
      <c r="L684" s="2" t="inlineStr">
        <is>
          <t xml:space="preserve">|
</t>
        </is>
      </c>
      <c r="M684" t="inlineStr">
        <is>
          <t>jedinečný bitový řetězec, který antivirový program používá k identifikaci viru</t>
        </is>
      </c>
      <c r="N684" s="2" t="inlineStr">
        <is>
          <t>virussignatur</t>
        </is>
      </c>
      <c r="O684" s="2" t="inlineStr">
        <is>
          <t>3</t>
        </is>
      </c>
      <c r="P684" s="2" t="inlineStr">
        <is>
          <t/>
        </is>
      </c>
      <c r="Q684" t="inlineStr">
        <is>
          <t/>
        </is>
      </c>
      <c r="R684" s="2" t="inlineStr">
        <is>
          <t>Virensignatur</t>
        </is>
      </c>
      <c r="S684" s="2" t="inlineStr">
        <is>
          <t>3</t>
        </is>
      </c>
      <c r="T684" s="2" t="inlineStr">
        <is>
          <t/>
        </is>
      </c>
      <c r="U684" t="inlineStr">
        <is>
          <t>kurze Byte-Folge, die aus einem Virus extrahiert wird und ihn eindeutig identifiziert</t>
        </is>
      </c>
      <c r="V684" s="2" t="inlineStr">
        <is>
          <t>υπογραφή ιού</t>
        </is>
      </c>
      <c r="W684" s="2" t="inlineStr">
        <is>
          <t>3</t>
        </is>
      </c>
      <c r="X684" s="2" t="inlineStr">
        <is>
          <t/>
        </is>
      </c>
      <c r="Y684" t="inlineStr">
        <is>
          <t>ακολουθία από bytes τα οποία είναι γνωστό ότι ανήκουν σε ιούς ή οικογένειες ιών</t>
        </is>
      </c>
      <c r="Z684" s="2" t="inlineStr">
        <is>
          <t>virus signature</t>
        </is>
      </c>
      <c r="AA684" s="2" t="inlineStr">
        <is>
          <t>3</t>
        </is>
      </c>
      <c r="AB684" s="2" t="inlineStr">
        <is>
          <t/>
        </is>
      </c>
      <c r="AC684" t="inlineStr">
        <is>
          <t>binary pattern of the machine code of a particular virus</t>
        </is>
      </c>
      <c r="AD684" s="2" t="inlineStr">
        <is>
          <t>firma de virus</t>
        </is>
      </c>
      <c r="AE684" s="2" t="inlineStr">
        <is>
          <t>3</t>
        </is>
      </c>
      <c r="AF684" s="2" t="inlineStr">
        <is>
          <t/>
        </is>
      </c>
      <c r="AG684" t="inlineStr">
        <is>
          <t>Serie de elementos binarios que quedan en un ordenador infectado por un virus informático y que sirven para que el virus ya no tenga que volver a intentar infectar un ordenador ya infectado y también para que los programas antivirus localicen estas amenazas.</t>
        </is>
      </c>
      <c r="AH684" s="2" t="inlineStr">
        <is>
          <t>viiruse signatuur</t>
        </is>
      </c>
      <c r="AI684" s="2" t="inlineStr">
        <is>
          <t>3</t>
        </is>
      </c>
      <c r="AJ684" s="2" t="inlineStr">
        <is>
          <t/>
        </is>
      </c>
      <c r="AK684" t="inlineStr">
        <is>
          <t>ühene bitistring, mis on omane konkreetse viiruse igaleeksemplarile ja mida skaneerimis programm saab kasutada viiruse olemasolu tuvastuseks</t>
        </is>
      </c>
      <c r="AL684" s="2" t="inlineStr">
        <is>
          <t>viruksen sormenjälki|
viruksen tunniste|
viruksen allekirjoitus</t>
        </is>
      </c>
      <c r="AM684" s="2" t="inlineStr">
        <is>
          <t>3|
3|
3</t>
        </is>
      </c>
      <c r="AN684" s="2" t="inlineStr">
        <is>
          <t xml:space="preserve">|
|
</t>
        </is>
      </c>
      <c r="AO684" t="inlineStr">
        <is>
          <t/>
        </is>
      </c>
      <c r="AP684" s="2" t="inlineStr">
        <is>
          <t>signature|
signature de virus|
signature virale</t>
        </is>
      </c>
      <c r="AQ684" s="2" t="inlineStr">
        <is>
          <t>4|
4|
4</t>
        </is>
      </c>
      <c r="AR684" s="2" t="inlineStr">
        <is>
          <t xml:space="preserve">|
|
</t>
        </is>
      </c>
      <c r="AS684" t="inlineStr">
        <is>
          <t>suite d'éléments binaires commune à chacune des copies d'un virus ou d'un ver particulier, et utilisée par les logiciels antivirus pour détecter leur présence</t>
        </is>
      </c>
      <c r="AT684" s="2" t="inlineStr">
        <is>
          <t>síniú víris</t>
        </is>
      </c>
      <c r="AU684" s="2" t="inlineStr">
        <is>
          <t>3</t>
        </is>
      </c>
      <c r="AV684" s="2" t="inlineStr">
        <is>
          <t/>
        </is>
      </c>
      <c r="AW684" t="inlineStr">
        <is>
          <t/>
        </is>
      </c>
      <c r="AX684" s="2" t="inlineStr">
        <is>
          <t>virusni potpis</t>
        </is>
      </c>
      <c r="AY684" s="2" t="inlineStr">
        <is>
          <t>3</t>
        </is>
      </c>
      <c r="AZ684" s="2" t="inlineStr">
        <is>
          <t/>
        </is>
      </c>
      <c r="BA684" t="inlineStr">
        <is>
          <t/>
        </is>
      </c>
      <c r="BB684" s="2" t="inlineStr">
        <is>
          <t>vírusaláírás</t>
        </is>
      </c>
      <c r="BC684" s="2" t="inlineStr">
        <is>
          <t>4</t>
        </is>
      </c>
      <c r="BD684" s="2" t="inlineStr">
        <is>
          <t/>
        </is>
      </c>
      <c r="BE684" t="inlineStr">
        <is>
          <t>bináris kód, amely lehetővé teszi a víruskereső programok számára a számítógépes vírus azonosítását</t>
        </is>
      </c>
      <c r="BF684" s="2" t="inlineStr">
        <is>
          <t>firma del virus</t>
        </is>
      </c>
      <c r="BG684" s="2" t="inlineStr">
        <is>
          <t>3</t>
        </is>
      </c>
      <c r="BH684" s="2" t="inlineStr">
        <is>
          <t/>
        </is>
      </c>
      <c r="BI684" t="inlineStr">
        <is>
          <t>schema tipico di ogni virus composto da un numero ben preciso di istruzioni (codice)</t>
        </is>
      </c>
      <c r="BJ684" s="2" t="inlineStr">
        <is>
          <t>viruso parašas</t>
        </is>
      </c>
      <c r="BK684" s="2" t="inlineStr">
        <is>
          <t>3</t>
        </is>
      </c>
      <c r="BL684" s="2" t="inlineStr">
        <is>
          <t/>
        </is>
      </c>
      <c r="BM684" t="inlineStr">
        <is>
          <t>simbolių eilutė, padedanti identifikuoti konkretų virusą</t>
        </is>
      </c>
      <c r="BN684" s="2" t="inlineStr">
        <is>
          <t>vīrusa signatūra</t>
        </is>
      </c>
      <c r="BO684" s="2" t="inlineStr">
        <is>
          <t>3</t>
        </is>
      </c>
      <c r="BP684" s="2" t="inlineStr">
        <is>
          <t/>
        </is>
      </c>
      <c r="BQ684" t="inlineStr">
        <is>
          <t>noteikta vīrusa mašīnas koda binārais šablons</t>
        </is>
      </c>
      <c r="BR684" s="2" t="inlineStr">
        <is>
          <t>firma ta' virus</t>
        </is>
      </c>
      <c r="BS684" s="2" t="inlineStr">
        <is>
          <t>3</t>
        </is>
      </c>
      <c r="BT684" s="2" t="inlineStr">
        <is>
          <t/>
        </is>
      </c>
      <c r="BU684" t="inlineStr">
        <is>
          <t>algoritmu li jidentifika b'mod uniku virus speċifiku</t>
        </is>
      </c>
      <c r="BV684" s="2" t="inlineStr">
        <is>
          <t>virushandtekening|
virussignatuur</t>
        </is>
      </c>
      <c r="BW684" s="2" t="inlineStr">
        <is>
          <t>3|
3</t>
        </is>
      </c>
      <c r="BX684" s="2" t="inlineStr">
        <is>
          <t xml:space="preserve">|
</t>
        </is>
      </c>
      <c r="BY684" t="inlineStr">
        <is>
          <t>unieke binaire code waaraan een specifiek computervirus te herkennen is</t>
        </is>
      </c>
      <c r="BZ684" s="2" t="inlineStr">
        <is>
          <t>sygnatura wirusa|
definicja wirusa</t>
        </is>
      </c>
      <c r="CA684" s="2" t="inlineStr">
        <is>
          <t>3|
3</t>
        </is>
      </c>
      <c r="CB684" s="2" t="inlineStr">
        <is>
          <t xml:space="preserve">|
</t>
        </is>
      </c>
      <c r="CC684" t="inlineStr">
        <is>
          <t>fragment kodu wirusa komputerowego, który jest dla niego kluczowy</t>
        </is>
      </c>
      <c r="CD684" s="2" t="inlineStr">
        <is>
          <t>assinatura de vírus</t>
        </is>
      </c>
      <c r="CE684" s="2" t="inlineStr">
        <is>
          <t>3</t>
        </is>
      </c>
      <c r="CF684" s="2" t="inlineStr">
        <is>
          <t/>
        </is>
      </c>
      <c r="CG684" t="inlineStr">
        <is>
          <t/>
        </is>
      </c>
      <c r="CH684" s="2" t="inlineStr">
        <is>
          <t>semnătură a unui virus</t>
        </is>
      </c>
      <c r="CI684" s="2" t="inlineStr">
        <is>
          <t>3</t>
        </is>
      </c>
      <c r="CJ684" s="2" t="inlineStr">
        <is>
          <t/>
        </is>
      </c>
      <c r="CK684" t="inlineStr">
        <is>
          <t>o secvență de octeți sau, mai general, o combinație de secvențe variabile, prin care programele antivirus încearcă să identifice virușii</t>
        </is>
      </c>
      <c r="CL684" s="2" t="inlineStr">
        <is>
          <t>vírusová signatúra</t>
        </is>
      </c>
      <c r="CM684" s="2" t="inlineStr">
        <is>
          <t>3</t>
        </is>
      </c>
      <c r="CN684" s="2" t="inlineStr">
        <is>
          <t/>
        </is>
      </c>
      <c r="CO684" t="inlineStr">
        <is>
          <t>sekvencia znakov stabilne sa vyskytujúcich v tele vírusu, ktorá slúži na jeho detekciu</t>
        </is>
      </c>
      <c r="CP684" s="2" t="inlineStr">
        <is>
          <t>virusni podpis</t>
        </is>
      </c>
      <c r="CQ684" s="2" t="inlineStr">
        <is>
          <t>3</t>
        </is>
      </c>
      <c r="CR684" s="2" t="inlineStr">
        <is>
          <t/>
        </is>
      </c>
      <c r="CS684" t="inlineStr">
        <is>
          <t>značilni dvojiški vzorec strojne kode določenega virusa</t>
        </is>
      </c>
      <c r="CT684" s="2" t="inlineStr">
        <is>
          <t>virussignatur</t>
        </is>
      </c>
      <c r="CU684" s="2" t="inlineStr">
        <is>
          <t>3</t>
        </is>
      </c>
      <c r="CV684" s="2" t="inlineStr">
        <is>
          <t/>
        </is>
      </c>
      <c r="CW684" t="inlineStr">
        <is>
          <t/>
        </is>
      </c>
    </row>
    <row r="685">
      <c r="A685" s="1" t="str">
        <f>HYPERLINK("https://iate.europa.eu/entry/result/3574986/all", "3574986")</f>
        <v>3574986</v>
      </c>
      <c r="B685" t="inlineStr">
        <is>
          <t>EDUCATION AND COMMUNICATIONS</t>
        </is>
      </c>
      <c r="C685" t="inlineStr">
        <is>
          <t>EDUCATION AND COMMUNICATIONS|information technology and data processing</t>
        </is>
      </c>
      <c r="D685" t="inlineStr">
        <is>
          <t>yes</t>
        </is>
      </c>
      <c r="E685" t="inlineStr">
        <is>
          <t/>
        </is>
      </c>
      <c r="F685" t="inlineStr">
        <is>
          <t/>
        </is>
      </c>
      <c r="G685" t="inlineStr">
        <is>
          <t/>
        </is>
      </c>
      <c r="H685" t="inlineStr">
        <is>
          <t/>
        </is>
      </c>
      <c r="I685" t="inlineStr">
        <is>
          <t/>
        </is>
      </c>
      <c r="J685" t="inlineStr">
        <is>
          <t/>
        </is>
      </c>
      <c r="K685" t="inlineStr">
        <is>
          <t/>
        </is>
      </c>
      <c r="L685" t="inlineStr">
        <is>
          <t/>
        </is>
      </c>
      <c r="M685" t="inlineStr">
        <is>
          <t/>
        </is>
      </c>
      <c r="N685" t="inlineStr">
        <is>
          <t/>
        </is>
      </c>
      <c r="O685" t="inlineStr">
        <is>
          <t/>
        </is>
      </c>
      <c r="P685" t="inlineStr">
        <is>
          <t/>
        </is>
      </c>
      <c r="Q685" t="inlineStr">
        <is>
          <t/>
        </is>
      </c>
      <c r="R685" t="inlineStr">
        <is>
          <t/>
        </is>
      </c>
      <c r="S685" t="inlineStr">
        <is>
          <t/>
        </is>
      </c>
      <c r="T685" t="inlineStr">
        <is>
          <t/>
        </is>
      </c>
      <c r="U685" t="inlineStr">
        <is>
          <t/>
        </is>
      </c>
      <c r="V685" s="2" t="inlineStr">
        <is>
          <t>αρχή επικύρωσης</t>
        </is>
      </c>
      <c r="W685" s="2" t="inlineStr">
        <is>
          <t>3</t>
        </is>
      </c>
      <c r="X685" s="2" t="inlineStr">
        <is>
          <t/>
        </is>
      </c>
      <c r="Y685" t="inlineStr">
        <is>
          <t/>
        </is>
      </c>
      <c r="Z685" s="2" t="inlineStr">
        <is>
          <t>validation authority</t>
        </is>
      </c>
      <c r="AA685" s="2" t="inlineStr">
        <is>
          <t>3</t>
        </is>
      </c>
      <c r="AB685" s="2" t="inlineStr">
        <is>
          <t/>
        </is>
      </c>
      <c r="AC685" t="inlineStr">
        <is>
          <t>entity that provides a service used to verify the validity of a digital certificate as per the mechanisms described in the X.509 standard and RFC 5280</t>
        </is>
      </c>
      <c r="AD685" s="2" t="inlineStr">
        <is>
          <t>autoridad de validación</t>
        </is>
      </c>
      <c r="AE685" s="2" t="inlineStr">
        <is>
          <t>2</t>
        </is>
      </c>
      <c r="AF685" s="2" t="inlineStr">
        <is>
          <t/>
        </is>
      </c>
      <c r="AG685" t="inlineStr">
        <is>
          <t>En la infraestrcutura de clave pública [ &lt;a href="/entry/result/919977/all" id="ENTRY_TO_ENTRY_CONVERTER" target="_blank"&gt;IATE:919977&lt;/a&gt; ], entidad que informa de la vigencia y validez de los certificados electrónicos creados y registrados por una autoridad de registro [ &lt;a href="/entry/result/1877607/all" id="ENTRY_TO_ENTRY_CONVERTER" target="_blank"&gt;IATE:1877607&lt;/a&gt; ] y por una autoridad de certificación [ &lt;a href="/entry/result/897783/all" id="ENTRY_TO_ENTRY_CONVERTER" target="_blank"&gt;IATE:897783&lt;/a&gt; ]. Asimismo, las autoridades de validación almacenan la información sobre los certificados electrónicos anulados en las listas de revocación de certificados (CRL).</t>
        </is>
      </c>
      <c r="AH685" t="inlineStr">
        <is>
          <t/>
        </is>
      </c>
      <c r="AI685" t="inlineStr">
        <is>
          <t/>
        </is>
      </c>
      <c r="AJ685" t="inlineStr">
        <is>
          <t/>
        </is>
      </c>
      <c r="AK685" t="inlineStr">
        <is>
          <t/>
        </is>
      </c>
      <c r="AL685" t="inlineStr">
        <is>
          <t/>
        </is>
      </c>
      <c r="AM685" t="inlineStr">
        <is>
          <t/>
        </is>
      </c>
      <c r="AN685" t="inlineStr">
        <is>
          <t/>
        </is>
      </c>
      <c r="AO685" t="inlineStr">
        <is>
          <t/>
        </is>
      </c>
      <c r="AP685" t="inlineStr">
        <is>
          <t/>
        </is>
      </c>
      <c r="AQ685" t="inlineStr">
        <is>
          <t/>
        </is>
      </c>
      <c r="AR685" t="inlineStr">
        <is>
          <t/>
        </is>
      </c>
      <c r="AS685" t="inlineStr">
        <is>
          <t/>
        </is>
      </c>
      <c r="AT685" t="inlineStr">
        <is>
          <t/>
        </is>
      </c>
      <c r="AU685" t="inlineStr">
        <is>
          <t/>
        </is>
      </c>
      <c r="AV685" t="inlineStr">
        <is>
          <t/>
        </is>
      </c>
      <c r="AW685" t="inlineStr">
        <is>
          <t/>
        </is>
      </c>
      <c r="AX685" t="inlineStr">
        <is>
          <t/>
        </is>
      </c>
      <c r="AY685" t="inlineStr">
        <is>
          <t/>
        </is>
      </c>
      <c r="AZ685" t="inlineStr">
        <is>
          <t/>
        </is>
      </c>
      <c r="BA685" t="inlineStr">
        <is>
          <t/>
        </is>
      </c>
      <c r="BB685" t="inlineStr">
        <is>
          <t/>
        </is>
      </c>
      <c r="BC685" t="inlineStr">
        <is>
          <t/>
        </is>
      </c>
      <c r="BD685" t="inlineStr">
        <is>
          <t/>
        </is>
      </c>
      <c r="BE685" t="inlineStr">
        <is>
          <t/>
        </is>
      </c>
      <c r="BF685" t="inlineStr">
        <is>
          <t/>
        </is>
      </c>
      <c r="BG685" t="inlineStr">
        <is>
          <t/>
        </is>
      </c>
      <c r="BH685" t="inlineStr">
        <is>
          <t/>
        </is>
      </c>
      <c r="BI685" t="inlineStr">
        <is>
          <t/>
        </is>
      </c>
      <c r="BJ685" t="inlineStr">
        <is>
          <t/>
        </is>
      </c>
      <c r="BK685" t="inlineStr">
        <is>
          <t/>
        </is>
      </c>
      <c r="BL685" t="inlineStr">
        <is>
          <t/>
        </is>
      </c>
      <c r="BM685" t="inlineStr">
        <is>
          <t/>
        </is>
      </c>
      <c r="BN685" t="inlineStr">
        <is>
          <t/>
        </is>
      </c>
      <c r="BO685" t="inlineStr">
        <is>
          <t/>
        </is>
      </c>
      <c r="BP685" t="inlineStr">
        <is>
          <t/>
        </is>
      </c>
      <c r="BQ685" t="inlineStr">
        <is>
          <t/>
        </is>
      </c>
      <c r="BR685" t="inlineStr">
        <is>
          <t/>
        </is>
      </c>
      <c r="BS685" t="inlineStr">
        <is>
          <t/>
        </is>
      </c>
      <c r="BT685" t="inlineStr">
        <is>
          <t/>
        </is>
      </c>
      <c r="BU685" t="inlineStr">
        <is>
          <t/>
        </is>
      </c>
      <c r="BV685" t="inlineStr">
        <is>
          <t/>
        </is>
      </c>
      <c r="BW685" t="inlineStr">
        <is>
          <t/>
        </is>
      </c>
      <c r="BX685" t="inlineStr">
        <is>
          <t/>
        </is>
      </c>
      <c r="BY685" t="inlineStr">
        <is>
          <t/>
        </is>
      </c>
      <c r="BZ685" t="inlineStr">
        <is>
          <t/>
        </is>
      </c>
      <c r="CA685" t="inlineStr">
        <is>
          <t/>
        </is>
      </c>
      <c r="CB685" t="inlineStr">
        <is>
          <t/>
        </is>
      </c>
      <c r="CC685" t="inlineStr">
        <is>
          <t/>
        </is>
      </c>
      <c r="CD685" t="inlineStr">
        <is>
          <t/>
        </is>
      </c>
      <c r="CE685" t="inlineStr">
        <is>
          <t/>
        </is>
      </c>
      <c r="CF685" t="inlineStr">
        <is>
          <t/>
        </is>
      </c>
      <c r="CG685" t="inlineStr">
        <is>
          <t/>
        </is>
      </c>
      <c r="CH685" t="inlineStr">
        <is>
          <t/>
        </is>
      </c>
      <c r="CI685" t="inlineStr">
        <is>
          <t/>
        </is>
      </c>
      <c r="CJ685" t="inlineStr">
        <is>
          <t/>
        </is>
      </c>
      <c r="CK685" t="inlineStr">
        <is>
          <t/>
        </is>
      </c>
      <c r="CL685" t="inlineStr">
        <is>
          <t/>
        </is>
      </c>
      <c r="CM685" t="inlineStr">
        <is>
          <t/>
        </is>
      </c>
      <c r="CN685" t="inlineStr">
        <is>
          <t/>
        </is>
      </c>
      <c r="CO685" t="inlineStr">
        <is>
          <t/>
        </is>
      </c>
      <c r="CP685" t="inlineStr">
        <is>
          <t/>
        </is>
      </c>
      <c r="CQ685" t="inlineStr">
        <is>
          <t/>
        </is>
      </c>
      <c r="CR685" t="inlineStr">
        <is>
          <t/>
        </is>
      </c>
      <c r="CS685" t="inlineStr">
        <is>
          <t/>
        </is>
      </c>
      <c r="CT685" t="inlineStr">
        <is>
          <t/>
        </is>
      </c>
      <c r="CU685" t="inlineStr">
        <is>
          <t/>
        </is>
      </c>
      <c r="CV685" t="inlineStr">
        <is>
          <t/>
        </is>
      </c>
      <c r="CW685" t="inlineStr">
        <is>
          <t/>
        </is>
      </c>
    </row>
    <row r="686">
      <c r="A686" s="1" t="str">
        <f>HYPERLINK("https://iate.europa.eu/entry/result/3545026/all", "3545026")</f>
        <v>3545026</v>
      </c>
      <c r="B686" t="inlineStr">
        <is>
          <t>EDUCATION AND COMMUNICATIONS</t>
        </is>
      </c>
      <c r="C686" t="inlineStr">
        <is>
          <t>EDUCATION AND COMMUNICATIONS|information technology and data processing|data processing|personal data;EDUCATION AND COMMUNICATIONS|information technology and data processing|data processing|data protection</t>
        </is>
      </c>
      <c r="D686" t="inlineStr">
        <is>
          <t>yes</t>
        </is>
      </c>
      <c r="E686" t="inlineStr">
        <is>
          <t/>
        </is>
      </c>
      <c r="F686" s="2" t="inlineStr">
        <is>
          <t>ограничаване на обработването</t>
        </is>
      </c>
      <c r="G686" s="2" t="inlineStr">
        <is>
          <t>3</t>
        </is>
      </c>
      <c r="H686" s="2" t="inlineStr">
        <is>
          <t/>
        </is>
      </c>
      <c r="I686" t="inlineStr">
        <is>
          <t>маркиране на съхранявани лични данни с цел ограничаване на обработването им в бъдеще</t>
        </is>
      </c>
      <c r="J686" s="2" t="inlineStr">
        <is>
          <t>omezení zpracování</t>
        </is>
      </c>
      <c r="K686" s="2" t="inlineStr">
        <is>
          <t>3</t>
        </is>
      </c>
      <c r="L686" s="2" t="inlineStr">
        <is>
          <t/>
        </is>
      </c>
      <c r="M686" t="inlineStr">
        <is>
          <t>označení uložených osobních údajů za účelem omezení jejich zpracování v budoucnu</t>
        </is>
      </c>
      <c r="N686" s="2" t="inlineStr">
        <is>
          <t>begrænsning af behandling</t>
        </is>
      </c>
      <c r="O686" s="2" t="inlineStr">
        <is>
          <t>3</t>
        </is>
      </c>
      <c r="P686" s="2" t="inlineStr">
        <is>
          <t/>
        </is>
      </c>
      <c r="Q686" t="inlineStr">
        <is>
          <t>mærkning af opbevarede personoplysninger med den hensigt at begrænse den fremtidige behandling af disse oplysninger</t>
        </is>
      </c>
      <c r="R686" s="2" t="inlineStr">
        <is>
          <t>Einschränkung der Verarbeitung</t>
        </is>
      </c>
      <c r="S686" s="2" t="inlineStr">
        <is>
          <t>3</t>
        </is>
      </c>
      <c r="T686" s="2" t="inlineStr">
        <is>
          <t/>
        </is>
      </c>
      <c r="U686" t="inlineStr">
        <is>
          <t>Markierung gespeicherter personenbezogener Daten mit dem Ziel, ihre künftige Verarbeitung einzuschränken</t>
        </is>
      </c>
      <c r="V686" s="2" t="inlineStr">
        <is>
          <t>περιορισμός της επεξεργασίας</t>
        </is>
      </c>
      <c r="W686" s="2" t="inlineStr">
        <is>
          <t>3</t>
        </is>
      </c>
      <c r="X686" s="2" t="inlineStr">
        <is>
          <t/>
        </is>
      </c>
      <c r="Y686" t="inlineStr">
        <is>
          <t>ως «περιορισμός της επεξεργασίας» νοείται η επισήμανση αποθηκευμένων δεδομένων προσωπικού χαρακτήρα με στόχο τον περιορισμό της επεξεργασίας τους στο μέλλον·</t>
        </is>
      </c>
      <c r="Z686" s="2" t="inlineStr">
        <is>
          <t>blocking|
restriction of processing|
blocking of data|
processing restriction</t>
        </is>
      </c>
      <c r="AA686" s="2" t="inlineStr">
        <is>
          <t>3|
3|
3|
1</t>
        </is>
      </c>
      <c r="AB686" s="2" t="inlineStr">
        <is>
          <t xml:space="preserve">obsolete|
|
obsolete|
</t>
        </is>
      </c>
      <c r="AC686" t="inlineStr">
        <is>
          <t>marking of stored personal data with the aim of limiting their processing in the future</t>
        </is>
      </c>
      <c r="AD686" s="2" t="inlineStr">
        <is>
          <t>limitación del tratamiento</t>
        </is>
      </c>
      <c r="AE686" s="2" t="inlineStr">
        <is>
          <t>4</t>
        </is>
      </c>
      <c r="AF686" s="2" t="inlineStr">
        <is>
          <t/>
        </is>
      </c>
      <c r="AG686" t="inlineStr">
        <is>
          <t>Marcado de los &lt;a href="https://iate.europa.eu/entry/result/770234/all" target="_blank"&gt;datos personales &lt;time datetime="25.3.2020"&gt; (25.3.2020)&lt;/time&gt;&lt;/a&gt; conservados con el fin de limitar su tratamiento en el futuro.</t>
        </is>
      </c>
      <c r="AH686" s="2" t="inlineStr">
        <is>
          <t>isikuandmete töötlemise piiramine|
töötlemise piiramine</t>
        </is>
      </c>
      <c r="AI686" s="2" t="inlineStr">
        <is>
          <t>3|
2</t>
        </is>
      </c>
      <c r="AJ686" s="2" t="inlineStr">
        <is>
          <t xml:space="preserve">|
</t>
        </is>
      </c>
      <c r="AK686" t="inlineStr">
        <is>
          <t>säilitatud isikuandmete märgistamine eesmärgiga piirata nende edaspidist töötlemist</t>
        </is>
      </c>
      <c r="AL686" s="2" t="inlineStr">
        <is>
          <t>käsittelyn rajoittaminen</t>
        </is>
      </c>
      <c r="AM686" s="2" t="inlineStr">
        <is>
          <t>3</t>
        </is>
      </c>
      <c r="AN686" s="2" t="inlineStr">
        <is>
          <t/>
        </is>
      </c>
      <c r="AO686" t="inlineStr">
        <is>
          <t/>
        </is>
      </c>
      <c r="AP686" s="2" t="inlineStr">
        <is>
          <t>limitation du traitement</t>
        </is>
      </c>
      <c r="AQ686" s="2" t="inlineStr">
        <is>
          <t>3</t>
        </is>
      </c>
      <c r="AR686" s="2" t="inlineStr">
        <is>
          <t/>
        </is>
      </c>
      <c r="AS686" t="inlineStr">
        <is>
          <t>marquage de données à caractère personnel conservées en vue de limiter leur traitement futur</t>
        </is>
      </c>
      <c r="AT686" s="2" t="inlineStr">
        <is>
          <t>srianadh ar phróiseáil</t>
        </is>
      </c>
      <c r="AU686" s="2" t="inlineStr">
        <is>
          <t>4</t>
        </is>
      </c>
      <c r="AV686" s="2" t="inlineStr">
        <is>
          <t/>
        </is>
      </c>
      <c r="AW686" t="inlineStr">
        <is>
          <t>sonraí pearsanta stóráilte a mharcáil agus é d'aidhm leis sin teorainn a chur leis an bpróiseáil a dhéanfar orthu sa todhchaí</t>
        </is>
      </c>
      <c r="AX686" s="2" t="inlineStr">
        <is>
          <t>ograničavanje obrade</t>
        </is>
      </c>
      <c r="AY686" s="2" t="inlineStr">
        <is>
          <t>3</t>
        </is>
      </c>
      <c r="AZ686" s="2" t="inlineStr">
        <is>
          <t/>
        </is>
      </c>
      <c r="BA686" t="inlineStr">
        <is>
          <t/>
        </is>
      </c>
      <c r="BB686" s="2" t="inlineStr">
        <is>
          <t>az adatkezelés korlátozása</t>
        </is>
      </c>
      <c r="BC686" s="2" t="inlineStr">
        <is>
          <t>4</t>
        </is>
      </c>
      <c r="BD686" s="2" t="inlineStr">
        <is>
          <t/>
        </is>
      </c>
      <c r="BE686" t="inlineStr">
        <is>
          <t>A tárolt személyes adat megjelölése jövőbeli kezelésének korlátozása céljából.</t>
        </is>
      </c>
      <c r="BF686" s="2" t="inlineStr">
        <is>
          <t>limitazione di trattamento</t>
        </is>
      </c>
      <c r="BG686" s="2" t="inlineStr">
        <is>
          <t>3</t>
        </is>
      </c>
      <c r="BH686" s="2" t="inlineStr">
        <is>
          <t/>
        </is>
      </c>
      <c r="BI686" t="inlineStr">
        <is>
          <t>contrassegno dei dati personali conservati con l’obiettivo di limitarne il trattamento in futuro</t>
        </is>
      </c>
      <c r="BJ686" s="2" t="inlineStr">
        <is>
          <t>duomenų tvarkymo apribojimas</t>
        </is>
      </c>
      <c r="BK686" s="2" t="inlineStr">
        <is>
          <t>3</t>
        </is>
      </c>
      <c r="BL686" s="2" t="inlineStr">
        <is>
          <t/>
        </is>
      </c>
      <c r="BM686" t="inlineStr">
        <is>
          <t>saugomų asmens duomenų žymėjimas siekiant apriboti jų tvarkymą ateityje</t>
        </is>
      </c>
      <c r="BN686" s="2" t="inlineStr">
        <is>
          <t>apstrādes ierobežošana</t>
        </is>
      </c>
      <c r="BO686" s="2" t="inlineStr">
        <is>
          <t>3</t>
        </is>
      </c>
      <c r="BP686" s="2" t="inlineStr">
        <is>
          <t/>
        </is>
      </c>
      <c r="BQ686" t="inlineStr">
        <is>
          <t>uzglabātu personas datu iezīmēšana ar mērķi ierobežot to apstrādi nākotnē</t>
        </is>
      </c>
      <c r="BR686" s="2" t="inlineStr">
        <is>
          <t>restrizzjoni tal-ipproċessar</t>
        </is>
      </c>
      <c r="BS686" s="2" t="inlineStr">
        <is>
          <t>2</t>
        </is>
      </c>
      <c r="BT686" s="2" t="inlineStr">
        <is>
          <t/>
        </is>
      </c>
      <c r="BU686" t="inlineStr">
        <is>
          <t>l-immarkar ta' data personali maħżuna bil-għan li jiġi limitat l-ipproċessar tagħha fil-ġejjieni</t>
        </is>
      </c>
      <c r="BV686" s="2" t="inlineStr">
        <is>
          <t>verwerkingsbeperking</t>
        </is>
      </c>
      <c r="BW686" s="2" t="inlineStr">
        <is>
          <t>3</t>
        </is>
      </c>
      <c r="BX686" s="2" t="inlineStr">
        <is>
          <t/>
        </is>
      </c>
      <c r="BY686" t="inlineStr">
        <is>
          <t>het markeren van opgeslagen persoonsgegevens met als doel de verwerking ervan in de toekomst te beperken</t>
        </is>
      </c>
      <c r="BZ686" s="2" t="inlineStr">
        <is>
          <t>ograniczenie przetwarzania</t>
        </is>
      </c>
      <c r="CA686" s="2" t="inlineStr">
        <is>
          <t>3</t>
        </is>
      </c>
      <c r="CB686" s="2" t="inlineStr">
        <is>
          <t/>
        </is>
      </c>
      <c r="CC686" t="inlineStr">
        <is>
          <t>oznaczenie przechowywanych danych osobowych w celu ograniczenia ich przyszłego przetwarzania</t>
        </is>
      </c>
      <c r="CD686" s="2" t="inlineStr">
        <is>
          <t>limitação do tratamento</t>
        </is>
      </c>
      <c r="CE686" s="2" t="inlineStr">
        <is>
          <t>4</t>
        </is>
      </c>
      <c r="CF686" s="2" t="inlineStr">
        <is>
          <t/>
        </is>
      </c>
      <c r="CG686" t="inlineStr">
        <is>
          <t>Inserção de uma marca nos dados pessoais conservados com o objetivo de limitar o seu tratamento no futuro.</t>
        </is>
      </c>
      <c r="CH686" s="2" t="inlineStr">
        <is>
          <t>restricționare a prelucrării</t>
        </is>
      </c>
      <c r="CI686" s="2" t="inlineStr">
        <is>
          <t>3</t>
        </is>
      </c>
      <c r="CJ686" s="2" t="inlineStr">
        <is>
          <t/>
        </is>
      </c>
      <c r="CK686" t="inlineStr">
        <is>
          <t>marcarea datelor cu caracter personal stocate cu scopul de a limita prelucrarea viitoare a acestora</t>
        </is>
      </c>
      <c r="CL686" s="2" t="inlineStr">
        <is>
          <t>obmedzenie spracúvania</t>
        </is>
      </c>
      <c r="CM686" s="2" t="inlineStr">
        <is>
          <t>3</t>
        </is>
      </c>
      <c r="CN686" s="2" t="inlineStr">
        <is>
          <t/>
        </is>
      </c>
      <c r="CO686" t="inlineStr">
        <is>
          <t>označenie uchovávaných osobných údajov s cieľom obmedziť ich spracúvanie v budúcnosti</t>
        </is>
      </c>
      <c r="CP686" s="2" t="inlineStr">
        <is>
          <t>omejitev obdelave</t>
        </is>
      </c>
      <c r="CQ686" s="2" t="inlineStr">
        <is>
          <t>3</t>
        </is>
      </c>
      <c r="CR686" s="2" t="inlineStr">
        <is>
          <t/>
        </is>
      </c>
      <c r="CS686" t="inlineStr">
        <is>
          <t>označevanje shranjenih osebnih podatkov zaradi omejevanja njihove obdelave v prihodnosti</t>
        </is>
      </c>
      <c r="CT686" s="2" t="inlineStr">
        <is>
          <t>begränsning av behandling</t>
        </is>
      </c>
      <c r="CU686" s="2" t="inlineStr">
        <is>
          <t>3</t>
        </is>
      </c>
      <c r="CV686" s="2" t="inlineStr">
        <is>
          <t/>
        </is>
      </c>
      <c r="CW686" t="inlineStr">
        <is>
          <t>markering av lagrade personuppgifter med syftet att begränsa behandlingen av dessa i framtiden</t>
        </is>
      </c>
    </row>
    <row r="687">
      <c r="A687" s="1" t="str">
        <f>HYPERLINK("https://iate.europa.eu/entry/result/1064947/all", "1064947")</f>
        <v>1064947</v>
      </c>
      <c r="B687" t="inlineStr">
        <is>
          <t>EDUCATION AND COMMUNICATIONS</t>
        </is>
      </c>
      <c r="C687" t="inlineStr">
        <is>
          <t>EDUCATION AND COMMUNICATIONS|information technology and data processing</t>
        </is>
      </c>
      <c r="D687" t="inlineStr">
        <is>
          <t>yes</t>
        </is>
      </c>
      <c r="E687" t="inlineStr">
        <is>
          <t/>
        </is>
      </c>
      <c r="F687" s="2" t="inlineStr">
        <is>
          <t>точка, повредата в която може да доведе до общ срив</t>
        </is>
      </c>
      <c r="G687" s="2" t="inlineStr">
        <is>
          <t>3</t>
        </is>
      </c>
      <c r="H687" s="2" t="inlineStr">
        <is>
          <t/>
        </is>
      </c>
      <c r="I687" t="inlineStr">
        <is>
          <t/>
        </is>
      </c>
      <c r="J687" s="2" t="inlineStr">
        <is>
          <t>SPOF|
jediný bod selhání</t>
        </is>
      </c>
      <c r="K687" s="2" t="inlineStr">
        <is>
          <t>3|
3</t>
        </is>
      </c>
      <c r="L687" s="2" t="inlineStr">
        <is>
          <t xml:space="preserve">|
</t>
        </is>
      </c>
      <c r="M687" t="inlineStr">
        <is>
          <t/>
        </is>
      </c>
      <c r="N687" s="2" t="inlineStr">
        <is>
          <t>enkelt fejlpunkt</t>
        </is>
      </c>
      <c r="O687" s="2" t="inlineStr">
        <is>
          <t>3</t>
        </is>
      </c>
      <c r="P687" s="2" t="inlineStr">
        <is>
          <t/>
        </is>
      </c>
      <c r="Q687" t="inlineStr">
        <is>
          <t/>
        </is>
      </c>
      <c r="R687" s="2" t="inlineStr">
        <is>
          <t>einzelner Fehlerpunkt</t>
        </is>
      </c>
      <c r="S687" s="2" t="inlineStr">
        <is>
          <t>3</t>
        </is>
      </c>
      <c r="T687" s="2" t="inlineStr">
        <is>
          <t/>
        </is>
      </c>
      <c r="U687" t="inlineStr">
        <is>
          <t/>
        </is>
      </c>
      <c r="V687" s="2" t="inlineStr">
        <is>
          <t>αστοχία ενός και μόνον σημείου|
μοναδικό σημείο αστοχίας</t>
        </is>
      </c>
      <c r="W687" s="2" t="inlineStr">
        <is>
          <t>3|
3</t>
        </is>
      </c>
      <c r="X687" s="2" t="inlineStr">
        <is>
          <t xml:space="preserve">|
</t>
        </is>
      </c>
      <c r="Y687" t="inlineStr">
        <is>
          <t>δυνητικός κίνδυνος από ελάττωμα του σχεδιασμού ή της εφαρμογής ενός συστήματος εξαιτίας του οποίου μία και μόνον αστοχία μπορεί να διακόψει τη λειτουργία ολόκληρου του συστήματος</t>
        </is>
      </c>
      <c r="Z687" s="2" t="inlineStr">
        <is>
          <t>SPOF|
single point of failure</t>
        </is>
      </c>
      <c r="AA687" s="2" t="inlineStr">
        <is>
          <t>3|
3</t>
        </is>
      </c>
      <c r="AB687" s="2" t="inlineStr">
        <is>
          <t xml:space="preserve">|
</t>
        </is>
      </c>
      <c r="AC687" t="inlineStr">
        <is>
          <t>potential risk posed by a flaw in the design, implementation of a system where one failure can stop the entire system</t>
        </is>
      </c>
      <c r="AD687" s="2" t="inlineStr">
        <is>
          <t>punto único de fallo|
punto singular de fallo</t>
        </is>
      </c>
      <c r="AE687" s="2" t="inlineStr">
        <is>
          <t>3|
3</t>
        </is>
      </c>
      <c r="AF687" s="2" t="inlineStr">
        <is>
          <t xml:space="preserve">|
</t>
        </is>
      </c>
      <c r="AG687" t="inlineStr">
        <is>
          <t>Componente de un
 sistema, bien sea hardware, software o eléctrico, que al fallar en su
 funcionamiento ocasiona un fallo global en el sistema completo, dejándolo
 inoperante.</t>
        </is>
      </c>
      <c r="AH687" s="2" t="inlineStr">
        <is>
          <t>nõrk lüli</t>
        </is>
      </c>
      <c r="AI687" s="2" t="inlineStr">
        <is>
          <t>3</t>
        </is>
      </c>
      <c r="AJ687" s="2" t="inlineStr">
        <is>
          <t/>
        </is>
      </c>
      <c r="AK687" t="inlineStr">
        <is>
          <t>süsteemi osa, mille tõrge halvab kogu süsteemi</t>
        </is>
      </c>
      <c r="AL687" s="2" t="inlineStr">
        <is>
          <t>yksittäinen piste, jonka toimintahäiriö keskeyttää koko palvelun</t>
        </is>
      </c>
      <c r="AM687" s="2" t="inlineStr">
        <is>
          <t>3</t>
        </is>
      </c>
      <c r="AN687" s="2" t="inlineStr">
        <is>
          <t/>
        </is>
      </c>
      <c r="AO687" t="inlineStr">
        <is>
          <t>järjestelmän suunnitteluun ja toteutukseen jääneeseen virheeseen liittyvä potentiaalinen riski siitä, että kyseinen yksi virhe voi lamauttaa koko järjestelmän toiminnan</t>
        </is>
      </c>
      <c r="AP687" s="2" t="inlineStr">
        <is>
          <t>point unique de défaillance</t>
        </is>
      </c>
      <c r="AQ687" s="2" t="inlineStr">
        <is>
          <t>3</t>
        </is>
      </c>
      <c r="AR687" s="2" t="inlineStr">
        <is>
          <t/>
        </is>
      </c>
      <c r="AS687" t="inlineStr">
        <is>
          <t>composant dont la défaillance pourrait provoquer
une défaillance du système et n'est pas compensée par la redondance ou une
autre procédure opérationnelle</t>
        </is>
      </c>
      <c r="AT687" s="2" t="inlineStr">
        <is>
          <t>pointe aonair teipe</t>
        </is>
      </c>
      <c r="AU687" s="2" t="inlineStr">
        <is>
          <t>3</t>
        </is>
      </c>
      <c r="AV687" s="2" t="inlineStr">
        <is>
          <t/>
        </is>
      </c>
      <c r="AW687" t="inlineStr">
        <is>
          <t/>
        </is>
      </c>
      <c r="AX687" s="2" t="inlineStr">
        <is>
          <t>jedinstvena točka kvara</t>
        </is>
      </c>
      <c r="AY687" s="2" t="inlineStr">
        <is>
          <t>3</t>
        </is>
      </c>
      <c r="AZ687" s="2" t="inlineStr">
        <is>
          <t/>
        </is>
      </c>
      <c r="BA687" t="inlineStr">
        <is>
          <t/>
        </is>
      </c>
      <c r="BB687" s="2" t="inlineStr">
        <is>
          <t>SPOF|
egyetlen ponton bekövetkező meghibásodás|
egyedi hibapont</t>
        </is>
      </c>
      <c r="BC687" s="2" t="inlineStr">
        <is>
          <t>3|
2|
3</t>
        </is>
      </c>
      <c r="BD687" s="2" t="inlineStr">
        <is>
          <t xml:space="preserve">|
admitted|
</t>
        </is>
      </c>
      <c r="BE687" t="inlineStr">
        <is>
          <t>olyan, a tervezésből származó meghibásodási kockázat, amelynek bekövetkezése esetén az egész rendszer leáll</t>
        </is>
      </c>
      <c r="BF687" s="2" t="inlineStr">
        <is>
          <t>singolo punto di vulnerabilità|
SPOF</t>
        </is>
      </c>
      <c r="BG687" s="2" t="inlineStr">
        <is>
          <t>3|
3</t>
        </is>
      </c>
      <c r="BH687" s="2" t="inlineStr">
        <is>
          <t xml:space="preserve">|
</t>
        </is>
      </c>
      <c r="BI687" t="inlineStr">
        <is>
          <t>parte di un sistema informatico, hardware o software, il cui malfunzionamento può portare ad anomalie o addirittura alla cessazione del servizio da parte dell'intero sistema</t>
        </is>
      </c>
      <c r="BJ687" s="2" t="inlineStr">
        <is>
          <t>visuotinį neveikimą sukeliantis gedimo taškas</t>
        </is>
      </c>
      <c r="BK687" s="2" t="inlineStr">
        <is>
          <t>2</t>
        </is>
      </c>
      <c r="BL687" s="2" t="inlineStr">
        <is>
          <t/>
        </is>
      </c>
      <c r="BM687" t="inlineStr">
        <is>
          <t>vienas sistemos elementas, kurio galimas gedimas sukeltų visos sistemos gedimą</t>
        </is>
      </c>
      <c r="BN687" s="2" t="inlineStr">
        <is>
          <t>vienots atteices punkts</t>
        </is>
      </c>
      <c r="BO687" s="2" t="inlineStr">
        <is>
          <t>2</t>
        </is>
      </c>
      <c r="BP687" s="2" t="inlineStr">
        <is>
          <t/>
        </is>
      </c>
      <c r="BQ687" t="inlineStr">
        <is>
          <t/>
        </is>
      </c>
      <c r="BR687" s="2" t="inlineStr">
        <is>
          <t>punt uniku ta' falliment|
SPOF</t>
        </is>
      </c>
      <c r="BS687" s="2" t="inlineStr">
        <is>
          <t>3|
3</t>
        </is>
      </c>
      <c r="BT687" s="2" t="inlineStr">
        <is>
          <t xml:space="preserve">|
</t>
        </is>
      </c>
      <c r="BU687" t="inlineStr">
        <is>
          <t>parti minn sistema li, f'każ ta' ħsara, twaqqaf is-sistema kollha</t>
        </is>
      </c>
      <c r="BV687" s="2" t="inlineStr">
        <is>
          <t>single point of failure</t>
        </is>
      </c>
      <c r="BW687" s="2" t="inlineStr">
        <is>
          <t>3</t>
        </is>
      </c>
      <c r="BX687" s="2" t="inlineStr">
        <is>
          <t/>
        </is>
      </c>
      <c r="BY687" t="inlineStr">
        <is>
          <t>systeemcomponent
 waarvan de uitval tot gevolg heeft dat het complete systeem niet meer werkt</t>
        </is>
      </c>
      <c r="BZ687" s="2" t="inlineStr">
        <is>
          <t>pojedynczy punkt awarii|
SPOF</t>
        </is>
      </c>
      <c r="CA687" s="2" t="inlineStr">
        <is>
          <t>3|
3</t>
        </is>
      </c>
      <c r="CB687" s="2" t="inlineStr">
        <is>
          <t xml:space="preserve">|
</t>
        </is>
      </c>
      <c r="CC687" t="inlineStr">
        <is>
          <t>element, którego awaria spowoduje przerwanie działania całego systemu lub utratę podstawowych funkcji</t>
        </is>
      </c>
      <c r="CD687" s="2" t="inlineStr">
        <is>
          <t>ponto único de falha|
falha pontual</t>
        </is>
      </c>
      <c r="CE687" s="2" t="inlineStr">
        <is>
          <t>3|
3</t>
        </is>
      </c>
      <c r="CF687" s="2" t="inlineStr">
        <is>
          <t xml:space="preserve">|
</t>
        </is>
      </c>
      <c r="CG687" t="inlineStr">
        <is>
          <t/>
        </is>
      </c>
      <c r="CH687" s="2" t="inlineStr">
        <is>
          <t>un singur punct de eșec</t>
        </is>
      </c>
      <c r="CI687" s="2" t="inlineStr">
        <is>
          <t>2</t>
        </is>
      </c>
      <c r="CJ687" s="2" t="inlineStr">
        <is>
          <t/>
        </is>
      </c>
      <c r="CK687" t="inlineStr">
        <is>
          <t/>
        </is>
      </c>
      <c r="CL687" s="2" t="inlineStr">
        <is>
          <t>jediný bod zlyhania|
SPOF</t>
        </is>
      </c>
      <c r="CM687" s="2" t="inlineStr">
        <is>
          <t>3|
3</t>
        </is>
      </c>
      <c r="CN687" s="2" t="inlineStr">
        <is>
          <t xml:space="preserve">|
</t>
        </is>
      </c>
      <c r="CO687" t="inlineStr">
        <is>
          <t>sieťový prvok, ktorého zlyhanie by spôsobilo zlyhanie
celého systému</t>
        </is>
      </c>
      <c r="CP687" s="2" t="inlineStr">
        <is>
          <t>kritična točka odpovedi</t>
        </is>
      </c>
      <c r="CQ687" s="2" t="inlineStr">
        <is>
          <t>3</t>
        </is>
      </c>
      <c r="CR687" s="2" t="inlineStr">
        <is>
          <t/>
        </is>
      </c>
      <c r="CS687" t="inlineStr">
        <is>
          <t/>
        </is>
      </c>
      <c r="CT687" s="2" t="inlineStr">
        <is>
          <t>SPOF|
felkritisk systemdel</t>
        </is>
      </c>
      <c r="CU687" s="2" t="inlineStr">
        <is>
          <t>2|
3</t>
        </is>
      </c>
      <c r="CV687" s="2" t="inlineStr">
        <is>
          <t xml:space="preserve">|
</t>
        </is>
      </c>
      <c r="CW687" t="inlineStr">
        <is>
          <t>punkt i ett system i vilken ett uppträdande fel leder till omfattande funktionsförlust</t>
        </is>
      </c>
    </row>
    <row r="688">
      <c r="A688" s="1" t="str">
        <f>HYPERLINK("https://iate.europa.eu/entry/result/3592186/all", "3592186")</f>
        <v>3592186</v>
      </c>
      <c r="B688" t="inlineStr">
        <is>
          <t>EDUCATION AND COMMUNICATIONS</t>
        </is>
      </c>
      <c r="C688" t="inlineStr">
        <is>
          <t>EDUCATION AND COMMUNICATIONS|information technology and data processing</t>
        </is>
      </c>
      <c r="D688" t="inlineStr">
        <is>
          <t>yes</t>
        </is>
      </c>
      <c r="E688" t="inlineStr">
        <is>
          <t/>
        </is>
      </c>
      <c r="F688" s="2" t="inlineStr">
        <is>
          <t>услуга на център за данни</t>
        </is>
      </c>
      <c r="G688" s="2" t="inlineStr">
        <is>
          <t>3</t>
        </is>
      </c>
      <c r="H688" s="2" t="inlineStr">
        <is>
          <t/>
        </is>
      </c>
      <c r="I688" t="inlineStr">
        <is>
          <t>услуга, включваща конструкции или групи конструкции, предназначени за централизирано разполагане, свързване и експлоатация на информационно и мрежово технологично оборудване, предоставящо услуги за съхранение, обработване и пренос на данни, заедно с всички съоръжения и инфраструктури за електроразпределение и контрол на околната среда</t>
        </is>
      </c>
      <c r="J688" s="2" t="inlineStr">
        <is>
          <t>služba datového centra</t>
        </is>
      </c>
      <c r="K688" s="2" t="inlineStr">
        <is>
          <t>3</t>
        </is>
      </c>
      <c r="L688" s="2" t="inlineStr">
        <is>
          <t/>
        </is>
      </c>
      <c r="M688" t="inlineStr">
        <is>
          <t/>
        </is>
      </c>
      <c r="N688" s="2" t="inlineStr">
        <is>
          <t>datacentertjeneste</t>
        </is>
      </c>
      <c r="O688" s="2" t="inlineStr">
        <is>
          <t>3</t>
        </is>
      </c>
      <c r="P688" s="2" t="inlineStr">
        <is>
          <t/>
        </is>
      </c>
      <c r="Q688" t="inlineStr">
        <is>
          <t>tjeneste, der omfatter strukturer eller grupper af strukturer, der er dedikeret til central indkvartering, sammenkobling og drift af informationsteknologi og netværksudstyr, der leverer datalagrings-, behandlings- og transporttjenester samt alle faciliteter og infrastrukturer til strømdistribution og miljøkontrol</t>
        </is>
      </c>
      <c r="R688" s="2" t="inlineStr">
        <is>
          <t>Rechenzentrumsdienst</t>
        </is>
      </c>
      <c r="S688" s="2" t="inlineStr">
        <is>
          <t>3</t>
        </is>
      </c>
      <c r="T688" s="2" t="inlineStr">
        <is>
          <t/>
        </is>
      </c>
      <c r="U688" t="inlineStr">
        <is>
          <t>Dienstleistungen, mit denen Strukturen oder Gruppen von Strukturen für die zentrale Unterbringung, die Verbindung und den Betrieb von Informationstechnologie und Netzausrüstungen zur Erbringung von Datenspeicher-, Datenverarbeitungs- und Datentransportdiensten sowie alle Anlagen und Infrastrukturen für die Leistungsverteilung und die Umgebungskontrolle bereitgestellt werden</t>
        </is>
      </c>
      <c r="V688" s="2" t="inlineStr">
        <is>
          <t>υπηρεσία κέντρου δεδομένων</t>
        </is>
      </c>
      <c r="W688" s="2" t="inlineStr">
        <is>
          <t>3</t>
        </is>
      </c>
      <c r="X688" s="2" t="inlineStr">
        <is>
          <t/>
        </is>
      </c>
      <c r="Y688" t="inlineStr">
        <is>
          <t>παροχή υπηρεσίας που περιλαμβάνει δομές, ή ομάδες δομών, που προορίζονται για την κεντρική φιλοξενία, διασύνδεση και λειτουργία της τεχνολογίας πληροφοριών και του εξοπλισμού δικτύου που παρέχει υπηρεσίες αποθήκευσης, επεξεργασίας και μεταφοράς δεδομένων, καθώς και όλες τις εγκαταστάσεις και υποδομές διανομής ηλεκτρικής ενέργειας και περιβαλλοντικού ελέγχου</t>
        </is>
      </c>
      <c r="Z688" s="2" t="inlineStr">
        <is>
          <t>data centre service</t>
        </is>
      </c>
      <c r="AA688" s="2" t="inlineStr">
        <is>
          <t>3</t>
        </is>
      </c>
      <c r="AB688" s="2" t="inlineStr">
        <is>
          <t/>
        </is>
      </c>
      <c r="AC688" t="inlineStr">
        <is>
          <t>service that encompasses structures, or groups of structures, dedicated
to the centralised accommodation, interconnection and operation of information
technology and network equipment providing data storage, processing and
transport services together with all the facilities and infrastructures for
power distribution and environmental control</t>
        </is>
      </c>
      <c r="AD688" s="2" t="inlineStr">
        <is>
          <t>servicio de centro de datos</t>
        </is>
      </c>
      <c r="AE688" s="2" t="inlineStr">
        <is>
          <t>3</t>
        </is>
      </c>
      <c r="AF688" s="2" t="inlineStr">
        <is>
          <t/>
        </is>
      </c>
      <c r="AG688" t="inlineStr">
        <is>
          <t>Servicio que ofrece el espacio donde se almacenan diferentes equipos de hardware y 
componentes físicos que son necesarios para el procesamiento de la 
información digital.</t>
        </is>
      </c>
      <c r="AH688" s="2" t="inlineStr">
        <is>
          <t>andmekeskusteenus</t>
        </is>
      </c>
      <c r="AI688" s="2" t="inlineStr">
        <is>
          <t>3</t>
        </is>
      </c>
      <c r="AJ688" s="2" t="inlineStr">
        <is>
          <t/>
        </is>
      </c>
      <c r="AK688" t="inlineStr">
        <is>
          <t>teenus, mis hõlmab struktuure või struktuuride rühmi, mis on ette 
nähtud andmete talletamiseks, töötlemiseks ja edastamiseks kasutatavate 
infotehnoloogia- ja võrguseadmete keskseks majutamiseks, omavahel 
sidumiseks ja käitamiseks, sh kõiki energiajaotuse ja 
keskkonnakontrolliga seotud vahendeid ja taristuid</t>
        </is>
      </c>
      <c r="AL688" s="2" t="inlineStr">
        <is>
          <t>datakeskuspalvelu</t>
        </is>
      </c>
      <c r="AM688" s="2" t="inlineStr">
        <is>
          <t>3</t>
        </is>
      </c>
      <c r="AN688" s="2" t="inlineStr">
        <is>
          <t/>
        </is>
      </c>
      <c r="AO688" t="inlineStr">
        <is>
          <t>palvelu, joka käsittää rakenteita tai
rakenteiden ryhmiä, jotka on tarkoitettu datan tallennus-, käsittely- ja
siirtopalveluja tarjoavien tietoteknisten ja verkkolaitteiden keskitettyyn
ylläpitoon, yhteenliittämiseen ja ohjaukseen yhdessä kaikkien tarvittavien
sähkönjakeluun ja toimintaolosuhteiden säätelyyn tarkoitettujen laitteiden ja
infrastruktuurien kanssa</t>
        </is>
      </c>
      <c r="AP688" s="2" t="inlineStr">
        <is>
          <t>service de centre de données</t>
        </is>
      </c>
      <c r="AQ688" s="2" t="inlineStr">
        <is>
          <t>3</t>
        </is>
      </c>
      <c r="AR688" s="2" t="inlineStr">
        <is>
          <t/>
        </is>
      </c>
      <c r="AS688" t="inlineStr">
        <is>
          <t>service
qui englobe les structures, ou groupes de structures, dédiées à l’hébergement,
l’interconnexion et l’exploitation centralisées des équipements de traitement
de l’information et de réseau fournissant des services de stockage, de
traitement et de transport des données, ainsi que l’ensemble des installations
et infrastructures de distribution d’électricité et de contrôle environnemental</t>
        </is>
      </c>
      <c r="AT688" s="2" t="inlineStr">
        <is>
          <t>seirbhís lárionaid sonraí</t>
        </is>
      </c>
      <c r="AU688" s="2" t="inlineStr">
        <is>
          <t>3</t>
        </is>
      </c>
      <c r="AV688" s="2" t="inlineStr">
        <is>
          <t/>
        </is>
      </c>
      <c r="AW688" t="inlineStr">
        <is>
          <t/>
        </is>
      </c>
      <c r="AX688" s="2" t="inlineStr">
        <is>
          <t>usluga podatkovnog centra</t>
        </is>
      </c>
      <c r="AY688" s="2" t="inlineStr">
        <is>
          <t>3</t>
        </is>
      </c>
      <c r="AZ688" s="2" t="inlineStr">
        <is>
          <t/>
        </is>
      </c>
      <c r="BA688" t="inlineStr">
        <is>
          <t>pružanje usluge koja uključuje strukture ili skupine struktura namijenjenih centraliziranom smještaju, međupovezivanju i radu opreme informacijske tehnologije i mreže za usluge pohrane, obrade i prijenosa podataka, uključujući sve objekte i infrastrukturu za distribuciju električne energije i kontrolu okoliša</t>
        </is>
      </c>
      <c r="BB688" s="2" t="inlineStr">
        <is>
          <t>adatközpont-szolgáltatás</t>
        </is>
      </c>
      <c r="BC688" s="2" t="inlineStr">
        <is>
          <t>2</t>
        </is>
      </c>
      <c r="BD688" s="2" t="inlineStr">
        <is>
          <t/>
        </is>
      </c>
      <c r="BE688" t="inlineStr">
        <is>
          <t>olyan szolgáltatás, amelynek részét képezik olyan struktúrák vagy 
struktúracsoportok, amelyek az adattárolási, feldolgozási és továbbítási
 szolgáltatásokat nyújtó informatikai és hálózati berendezések 
központosított elhelyezésére, összekapcsolására és működtetésére 
szolgálnak a villamosenergia-elosztás és a környezetvédelmi ellenőrzés 
összes létesítményével és infrastruktúrájával együtt</t>
        </is>
      </c>
      <c r="BF688" s="2" t="inlineStr">
        <is>
          <t>servizio di data center</t>
        </is>
      </c>
      <c r="BG688" s="2" t="inlineStr">
        <is>
          <t>3</t>
        </is>
      </c>
      <c r="BH688" s="2" t="inlineStr">
        <is>
          <t/>
        </is>
      </c>
      <c r="BI688" t="inlineStr">
        <is>
          <t>servizio che comprende strutture, o gruppi di strutture, dedicate a ospitare, interconnettere e far funzionare in modo centralizzato apparecchiature informatiche e di rete che forniscono servizi di conservazione, elaborazione e trasporto di dati insieme a tutti gli impianti e le infrastrutture per la distribuzione dell'energia e il controllo ambientale</t>
        </is>
      </c>
      <c r="BJ688" s="2" t="inlineStr">
        <is>
          <t>duomenų centro paslauga</t>
        </is>
      </c>
      <c r="BK688" s="2" t="inlineStr">
        <is>
          <t>3</t>
        </is>
      </c>
      <c r="BL688" s="2" t="inlineStr">
        <is>
          <t/>
        </is>
      </c>
      <c r="BM688" t="inlineStr">
        <is>
          <t/>
        </is>
      </c>
      <c r="BN688" s="2" t="inlineStr">
        <is>
          <t>datu centra pakalpojums</t>
        </is>
      </c>
      <c r="BO688" s="2" t="inlineStr">
        <is>
          <t>2</t>
        </is>
      </c>
      <c r="BP688" s="2" t="inlineStr">
        <is>
          <t/>
        </is>
      </c>
      <c r="BQ688" t="inlineStr">
        <is>
          <t>pakalpojums, kas ietver struktūras vai struktūru grupas, kuras paredzētas tāda informācijas tehnoloģijas un tīkla aprīkojuma centralizētai izmitināšanai, savstarpējai savienošanai un darbībai, kas sniedz datu uzglabāšanas, apstrādes un transportēšanas pakalpojumus kopā ar visām ierīcēm un infrastruktūrām jaudas sadalei un vides kontrolei</t>
        </is>
      </c>
      <c r="BR688" s="2" t="inlineStr">
        <is>
          <t>servizz ta' ċentru tad-&lt;i&gt;data&lt;/i&gt;</t>
        </is>
      </c>
      <c r="BS688" s="2" t="inlineStr">
        <is>
          <t>3</t>
        </is>
      </c>
      <c r="BT688" s="2" t="inlineStr">
        <is>
          <t/>
        </is>
      </c>
      <c r="BU688" t="inlineStr">
        <is>
          <t>servizz li jinkorpora strutturi, jew gruppi ta' strutturi, iddedikati għall-akkomodazzjoni, għall-interkonnessjoni u għall-operazzjoni ċentralizzati tat-teknoloġija tal-informazzjoni u tagħmir tan-networks li jipprovdi ħżin tad-&lt;i&gt;data&lt;/i&gt;, servizzi ta' proċessar u trasport flimkien mal-faċilitajiet u l-infrastrutturi kollha għad-distribuzzjoni tal-potenza u l-kontroll tal-ambjent</t>
        </is>
      </c>
      <c r="BV688" s="2" t="inlineStr">
        <is>
          <t>datacentrumdienst</t>
        </is>
      </c>
      <c r="BW688" s="2" t="inlineStr">
        <is>
          <t>3</t>
        </is>
      </c>
      <c r="BX688" s="2" t="inlineStr">
        <is>
          <t/>
        </is>
      </c>
      <c r="BY688" t="inlineStr">
        <is>
          <t>dienst
 die structuren, of groepen van structuren, omvat die bestemd zijn voor de
 gecentraliseerde accommodatie, de interconnectie en de exploitatie van
 informatietechnologie en netwerkapparatuur die diensten op het gebied van
 gegevensopslag, -verwerking en -transport aanbiedt, samen met alle
 faciliteiten en infrastructuren voor energiedistributie en omgevingscontrole</t>
        </is>
      </c>
      <c r="BZ688" s="2" t="inlineStr">
        <is>
          <t>usługa ośrodka przetwarzania danych</t>
        </is>
      </c>
      <c r="CA688" s="2" t="inlineStr">
        <is>
          <t>3</t>
        </is>
      </c>
      <c r="CB688" s="2" t="inlineStr">
        <is>
          <t/>
        </is>
      </c>
      <c r="CC688" t="inlineStr">
        <is>
          <t>świadczenie usługi obejmującej struktury lub grupy struktur przeznaczone do scentralizowanego hostingu, zapewnienia wzajemnego połączenia i eksploatacji sprzętu informatycznego i sieciowego służącego do świadczenia usług przechowywania, przetwarzania i transportu danych wraz ze wszystkimi obiektami i całą infrastrukturą na potrzeby dystrybucji energii elektrycznej i kontroli środowiskowej</t>
        </is>
      </c>
      <c r="CD688" s="2" t="inlineStr">
        <is>
          <t>serviço de centro de dados</t>
        </is>
      </c>
      <c r="CE688" s="2" t="inlineStr">
        <is>
          <t>3</t>
        </is>
      </c>
      <c r="CF688" s="2" t="inlineStr">
        <is>
          <t/>
        </is>
      </c>
      <c r="CG688" t="inlineStr">
        <is>
          <t>&lt;div&gt;Serviço que engloba estruturas ou grupos de 
estruturas dedicados ao alojamento centralizado, interligação e operação
 de equipamento de redes e tecnologias da informação que preste serviços
 de armazenamento, tratamento e transmissão de dados, juntamente com 
todas as instalações e infraestruturas de distribuição de energia e 
controlo ambiental.&lt;br&gt;&lt;/div&gt;</t>
        </is>
      </c>
      <c r="CH688" s="2" t="inlineStr">
        <is>
          <t>serviciu de centru de date</t>
        </is>
      </c>
      <c r="CI688" s="2" t="inlineStr">
        <is>
          <t>3</t>
        </is>
      </c>
      <c r="CJ688" s="2" t="inlineStr">
        <is>
          <t/>
        </is>
      </c>
      <c r="CK688" t="inlineStr">
        <is>
          <t>serviciu care cuprinde structuri sau grupuri de structuri dedicate
 găzduirii, interconectării și exploatării centralizate a tehnologiei 
informației și a echipamentelor de rețea care furnizează servicii de 
stocare, prelucrare și transport de date, împreună cu toate instalațiile
 și infrastructurile de distribuție a energiei electrice și de control 
al mediului</t>
        </is>
      </c>
      <c r="CL688" s="2" t="inlineStr">
        <is>
          <t>služba dátového centra</t>
        </is>
      </c>
      <c r="CM688" s="2" t="inlineStr">
        <is>
          <t>3</t>
        </is>
      </c>
      <c r="CN688" s="2" t="inlineStr">
        <is>
          <t/>
        </is>
      </c>
      <c r="CO688" t="inlineStr">
        <is>
          <t>služba, ktorá zahŕňa štruktúry alebo skupiny štruktúr vyhradené na centralizované umiestnenie, vzájomné prepojenie a prevádzku informačných technológií a sieťového vybavenia poskytujúcich služby ukladania, spracovania a prepravy dát spolu so všetkými zariadeniami a infraštruktúrami na distribúciu elektrickej energie a environmentálnu kontrolu</t>
        </is>
      </c>
      <c r="CP688" s="2" t="inlineStr">
        <is>
          <t>storitev podatkovnega centra</t>
        </is>
      </c>
      <c r="CQ688" s="2" t="inlineStr">
        <is>
          <t>3</t>
        </is>
      </c>
      <c r="CR688" s="2" t="inlineStr">
        <is>
          <t/>
        </is>
      </c>
      <c r="CS688" t="inlineStr">
        <is>
          <t/>
        </is>
      </c>
      <c r="CT688" s="2" t="inlineStr">
        <is>
          <t>datacentraltjänst</t>
        </is>
      </c>
      <c r="CU688" s="2" t="inlineStr">
        <is>
          <t>3</t>
        </is>
      </c>
      <c r="CV688" s="2" t="inlineStr">
        <is>
          <t/>
        </is>
      </c>
      <c r="CW688" t="inlineStr">
        <is>
          <t>strukturer, eller grupper av strukturer, avsedda för centraliserad inkvartering, sammankoppling och drift av it- och nätutrustning som tillhandahåller datalagrings-, databehandlings- och datatransporttjänster samt alla anläggningar och infrastrukturer för kraftdistribution och miljökontroll.</t>
        </is>
      </c>
    </row>
    <row r="689">
      <c r="A689" s="1" t="str">
        <f>HYPERLINK("https://iate.europa.eu/entry/result/3592153/all", "3592153")</f>
        <v>3592153</v>
      </c>
      <c r="B689" t="inlineStr">
        <is>
          <t>EDUCATION AND COMMUNICATIONS</t>
        </is>
      </c>
      <c r="C689" t="inlineStr">
        <is>
          <t>EDUCATION AND COMMUNICATIONS|information technology and data processing</t>
        </is>
      </c>
      <c r="D689" t="inlineStr">
        <is>
          <t>yes</t>
        </is>
      </c>
      <c r="E689" t="inlineStr">
        <is>
          <t/>
        </is>
      </c>
      <c r="F689" s="2" t="inlineStr">
        <is>
          <t>координирано оповестяване на уязвимости</t>
        </is>
      </c>
      <c r="G689" s="2" t="inlineStr">
        <is>
          <t>3</t>
        </is>
      </c>
      <c r="H689" s="2" t="inlineStr">
        <is>
          <t/>
        </is>
      </c>
      <c r="I689" t="inlineStr">
        <is>
          <t/>
        </is>
      </c>
      <c r="J689" s="2" t="inlineStr">
        <is>
          <t>koordinované zveřejňování zranitelností</t>
        </is>
      </c>
      <c r="K689" s="2" t="inlineStr">
        <is>
          <t>3</t>
        </is>
      </c>
      <c r="L689" s="2" t="inlineStr">
        <is>
          <t/>
        </is>
      </c>
      <c r="M689" t="inlineStr">
        <is>
          <t>strukturovaný proces spolupráce, v jehož rámci je o zranitelnostech informován vlastník informačního systému, čímž se organizaci umožní diagnostikovat a odstranit zranitelnost dříve, než budou podrobné informace o ní sděleny třetím stranám nebo veřejnosti</t>
        </is>
      </c>
      <c r="N689" s="2" t="inlineStr">
        <is>
          <t>koordineret offentliggørelse af sårbarheder</t>
        </is>
      </c>
      <c r="O689" s="2" t="inlineStr">
        <is>
          <t>3</t>
        </is>
      </c>
      <c r="P689" s="2" t="inlineStr">
        <is>
          <t/>
        </is>
      </c>
      <c r="Q689" t="inlineStr">
        <is>
          <t/>
        </is>
      </c>
      <c r="R689" s="2" t="inlineStr">
        <is>
          <t>koordinierte Offenlegung von Sicherheitslücken</t>
        </is>
      </c>
      <c r="S689" s="2" t="inlineStr">
        <is>
          <t>3</t>
        </is>
      </c>
      <c r="T689" s="2" t="inlineStr">
        <is>
          <t/>
        </is>
      </c>
      <c r="U689" t="inlineStr">
        <is>
          <t/>
        </is>
      </c>
      <c r="V689" s="2" t="inlineStr">
        <is>
          <t>συντονισμένη δημοσιοποίηση τρωτών σημείων</t>
        </is>
      </c>
      <c r="W689" s="2" t="inlineStr">
        <is>
          <t>3</t>
        </is>
      </c>
      <c r="X689" s="2" t="inlineStr">
        <is>
          <t/>
        </is>
      </c>
      <c r="Y689" t="inlineStr">
        <is>
          <t>διαδικασία συγκέντρωσης πληροφοριών από φορείς εντοπισμού τρωτών σημείων, συντονισμού της ανταλλαγής των εν λόγω πληροφοριών μεταξύ των ενδιαφερόμενων μερών και γνωστοποίησης της ύπαρξης τρωτών σημείων του λογισμικού και του μετριασμού τους σε διάφορα ενδιαφερόμενα μέρη</t>
        </is>
      </c>
      <c r="Z689" s="2" t="inlineStr">
        <is>
          <t>coordinated vulnerability disclosure</t>
        </is>
      </c>
      <c r="AA689" s="2" t="inlineStr">
        <is>
          <t>3</t>
        </is>
      </c>
      <c r="AB689" s="2" t="inlineStr">
        <is>
          <t/>
        </is>
      </c>
      <c r="AC689" t="inlineStr">
        <is>
          <t>process of gathering information from vulnerability finders, coordinating the sharing of that information between relevant stakeholders, and disclosing the existence of software vulnerabilities and their mitigations to various stakeholders</t>
        </is>
      </c>
      <c r="AD689" s="2" t="inlineStr">
        <is>
          <t>divulgación coordinada de vulnerabilidades</t>
        </is>
      </c>
      <c r="AE689" s="2" t="inlineStr">
        <is>
          <t>3</t>
        </is>
      </c>
      <c r="AF689" s="2" t="inlineStr">
        <is>
          <t/>
        </is>
      </c>
      <c r="AG689" t="inlineStr">
        <is>
          <t>Proceso estructurado de cooperación en el que se informa al propietario 
del sistema de información de las vulnerabilidades detectadas, lo que 
ofrece a la organización la oportunidad de identificar y subsanar una 
vulnerabilidad antes de que la información detallada relacionada con 
esta se haga pública o pueda divulgarse a terceros.</t>
        </is>
      </c>
      <c r="AH689" s="2" t="inlineStr">
        <is>
          <t>nõrkuste koordineeritud avalikustamine</t>
        </is>
      </c>
      <c r="AI689" s="2" t="inlineStr">
        <is>
          <t>2</t>
        </is>
      </c>
      <c r="AJ689" s="2" t="inlineStr">
        <is>
          <t/>
        </is>
      </c>
      <c r="AK689" t="inlineStr">
        <is>
          <t>&lt;div&gt;struktureeritud protsess, mille käigus
 teatatakse organisatsioonidele nõrkustest viisil, mis võimaldab
 organisatsioonil nõrkust diagnoosida ja selle kõrvaldada enne, kui nõrkusega
 seotud üksikasjalik teave avalikustatakse kolmandatele isikutele või
 üldsusele&lt;/div&gt;</t>
        </is>
      </c>
      <c r="AL689" s="2" t="inlineStr">
        <is>
          <t>koordinoitu haavoittuvuuksien julkistaminen|
koordinoitu haavoittuvuuden ilmaiseminen</t>
        </is>
      </c>
      <c r="AM689" s="2" t="inlineStr">
        <is>
          <t>3|
3</t>
        </is>
      </c>
      <c r="AN689" s="2" t="inlineStr">
        <is>
          <t xml:space="preserve">|
</t>
        </is>
      </c>
      <c r="AO689" t="inlineStr">
        <is>
          <t>toiminta, joka käsittää tietojen keräämisen haavoittuvuuksien löytäjiltä, kyseisten tietojen koordinoidun jakamisen asianomaisten tahojen kanssa sekä ohjelmistojen haavoittuvuuksien olemassaolon ilmoittamisen näille tahoille ja näihin haavoittuvuuksiin liittyvien turvallisuusuhkien lieventämisen</t>
        </is>
      </c>
      <c r="AP689" s="2" t="inlineStr">
        <is>
          <t>divulgation coordonnée des vulnérabilités</t>
        </is>
      </c>
      <c r="AQ689" s="2" t="inlineStr">
        <is>
          <t>3</t>
        </is>
      </c>
      <c r="AR689" s="2" t="inlineStr">
        <is>
          <t/>
        </is>
      </c>
      <c r="AS689" t="inlineStr">
        <is>
          <t>ensemble de règles préalablement déterminées par une
organisation responsable de systèmes d’information autorisant des chercheurs
ayant de bonnes intentions à signaler de potentielles vulnérabilités dans ses
systèmes, ou à lui transmettre toute information pertinente à ce sujet</t>
        </is>
      </c>
      <c r="AT689" s="2" t="inlineStr">
        <is>
          <t>nochtadh comhordaithe na leochaileachtaí</t>
        </is>
      </c>
      <c r="AU689" s="2" t="inlineStr">
        <is>
          <t>3</t>
        </is>
      </c>
      <c r="AV689" s="2" t="inlineStr">
        <is>
          <t/>
        </is>
      </c>
      <c r="AW689" t="inlineStr">
        <is>
          <t/>
        </is>
      </c>
      <c r="AX689" s="2" t="inlineStr">
        <is>
          <t>koordinirano otkrivanje ranjivosti</t>
        </is>
      </c>
      <c r="AY689" s="2" t="inlineStr">
        <is>
          <t>3</t>
        </is>
      </c>
      <c r="AZ689" s="2" t="inlineStr">
        <is>
          <t/>
        </is>
      </c>
      <c r="BA689" t="inlineStr">
        <is>
          <t/>
        </is>
      </c>
      <c r="BB689" s="2" t="inlineStr">
        <is>
          <t>összehangolt sebezhetőség-feltárás</t>
        </is>
      </c>
      <c r="BC689" s="2" t="inlineStr">
        <is>
          <t>3</t>
        </is>
      </c>
      <c r="BD689" s="2" t="inlineStr">
        <is>
          <t/>
        </is>
      </c>
      <c r="BE689" t="inlineStr">
        <is>
          <t>olyan strukturált együttműködési eljárás, amelynek keretében a 
sebezhetőségeket az információs rendszer tulajdonosának jelentik be, 
lehetővé téve, hogy a szervezet azelőtt megvizsgálhassa és orvosolhassa a
 sebezhetőséget, hogy a sebezhetőséggel kapcsolatos részletes 
információkat harmadik felek vagy a nyilvánosság tudomására hoznák</t>
        </is>
      </c>
      <c r="BF689" s="2" t="inlineStr">
        <is>
          <t>divulgazione coordinata delle vulnerabilità</t>
        </is>
      </c>
      <c r="BG689" s="2" t="inlineStr">
        <is>
          <t>3</t>
        </is>
      </c>
      <c r="BH689" s="2" t="inlineStr">
        <is>
          <t/>
        </is>
      </c>
      <c r="BI689" t="inlineStr">
        <is>
          <t>processo strutturato attraverso il quale le vulnerabilità nei sistemi informatici e di rete sono segnalate alle organizzazioni in modo tale da consentire a queste ultime di diagnosticarle ed eliminarle prima che informazioni dettagliate in merito siano divulgate a terzi o al pubblico</t>
        </is>
      </c>
      <c r="BJ689" s="2" t="inlineStr">
        <is>
          <t>atsakingas pažeidžiamumų atskleidimas|
suderintas pažeidžiamumų atskleidimas</t>
        </is>
      </c>
      <c r="BK689" s="2" t="inlineStr">
        <is>
          <t>3|
3</t>
        </is>
      </c>
      <c r="BL689" s="2" t="inlineStr">
        <is>
          <t xml:space="preserve">admitted|
</t>
        </is>
      </c>
      <c r="BM689" t="inlineStr">
        <is>
          <t/>
        </is>
      </c>
      <c r="BN689" s="2" t="inlineStr">
        <is>
          <t>koordinēta ievainojamības atklāšana</t>
        </is>
      </c>
      <c r="BO689" s="2" t="inlineStr">
        <is>
          <t>3</t>
        </is>
      </c>
      <c r="BP689" s="2" t="inlineStr">
        <is>
          <t/>
        </is>
      </c>
      <c r="BQ689" t="inlineStr">
        <is>
          <t>sadarbības veids, kas ļauj drošības pētniekiem ziņot par
ievainojamību informācijas sistēmas īpašniekam vai tirgotājam, dodot organizācijai iespēju identificēt un
pareizi un savlaicīgi novērst ievainojamību, pirms detalizēta informācija par ievainojamību tiek izpausta
trešajām pusēm vai sabiedrībai.</t>
        </is>
      </c>
      <c r="BR689" s="2" t="inlineStr">
        <is>
          <t>divulgazzjoni koordinata tal-vulnerabbiltajiet</t>
        </is>
      </c>
      <c r="BS689" s="2" t="inlineStr">
        <is>
          <t>3</t>
        </is>
      </c>
      <c r="BT689" s="2" t="inlineStr">
        <is>
          <t/>
        </is>
      </c>
      <c r="BU689" t="inlineStr">
        <is>
          <t>il-proċess tal-ġbir tal-informazzjoni mingħand dawk li jsibu l-vulnerabbiltajiet, filwaqt li tiġi kkoordinata l-kondiviżjoni ta' dik l-informazzjoni bejn il-partijiet konċernati rilevanti, u tiġi ddivulgata l-eżistenza ta' vulnerabbiltajiet fis-software u l-mitigazzjonijiet tagħhom lill-partijiet konċernati varji</t>
        </is>
      </c>
      <c r="BV689" s="2" t="inlineStr">
        <is>
          <t>gecoördineerde openbaarmaking van kwetsbaarheden</t>
        </is>
      </c>
      <c r="BW689" s="2" t="inlineStr">
        <is>
          <t>3</t>
        </is>
      </c>
      <c r="BX689" s="2" t="inlineStr">
        <is>
          <t/>
        </is>
      </c>
      <c r="BY689" t="inlineStr">
        <is>
          <t>gestructureerde samenwerkingsprocedure waarin kwetsbaarheden aan de eigenaar van het informatiesysteem worden gemeld, zodat de organisatie de kans krijgt een diagnose te stellen en de kwetsbaarheden te verhelpen voordat gedetailleerde informatie over de kwetsbaarheden aan derden of het publiek wordt vrijgegeven</t>
        </is>
      </c>
      <c r="BZ689" s="2" t="inlineStr">
        <is>
          <t>skoordynowane ujawnianie podatności</t>
        </is>
      </c>
      <c r="CA689" s="2" t="inlineStr">
        <is>
          <t>3</t>
        </is>
      </c>
      <c r="CB689" s="2" t="inlineStr">
        <is>
          <t/>
        </is>
      </c>
      <c r="CC689" t="inlineStr">
        <is>
          <t>ustrukturyzowany proces współpracy, w ramach którego podatności zgłaszane są właścicielowi systemu informacyjnego, co pozwala organizacji na zdiagnozowanie i wyeliminowanie podatności zanim szczegółowe informacje dotyczące podatności zostaną ujawnione stronom trzecim lub podane do wiadomości publicznej; proces ten przewiduje również koordynację działań pomiędzy identyfikującym podatności a daną organizacją w zakresie podania do wiadomości publicznej informacji o tych podatnościach.</t>
        </is>
      </c>
      <c r="CD689" s="2" t="inlineStr">
        <is>
          <t>divulgação coordenada de vulnerabilidades</t>
        </is>
      </c>
      <c r="CE689" s="2" t="inlineStr">
        <is>
          <t>3</t>
        </is>
      </c>
      <c r="CF689" s="2" t="inlineStr">
        <is>
          <t/>
        </is>
      </c>
      <c r="CG689" t="inlineStr">
        <is>
          <t>Processo estruturado de cooperação em que as vulnerabilidades de um sistema de informação são 
comunicadas ao proprietário desse sistema dando-lhe a oportunidade de as diagnosticar e corrigir antes de serem divulgadas informações pormenorizadas sobre essas vulnerabilidades a terceiros ou ao público.</t>
        </is>
      </c>
      <c r="CH689" s="2" t="inlineStr">
        <is>
          <t>divulgare coordonată a vulnerabilităților|
divulgare responsabilă a vulnerabilităților</t>
        </is>
      </c>
      <c r="CI689" s="2" t="inlineStr">
        <is>
          <t>3|
3</t>
        </is>
      </c>
      <c r="CJ689" s="2" t="inlineStr">
        <is>
          <t xml:space="preserve">|
</t>
        </is>
      </c>
      <c r="CK689" t="inlineStr">
        <is>
          <t>formă de cooperare în care un raportor informează proprietarul sistemului informatic, permițându-i acestuia posibilitatea de a diagnostica și remedia vulnerabilitatea înainte ca informațiile trecute cu privire la vulnerabilitate să fie divulgate terților sau publicului larg</t>
        </is>
      </c>
      <c r="CL689" s="2" t="inlineStr">
        <is>
          <t>koordinované zverejňovanie informácií o zraniteľnosti</t>
        </is>
      </c>
      <c r="CM689" s="2" t="inlineStr">
        <is>
          <t>3</t>
        </is>
      </c>
      <c r="CN689" s="2" t="inlineStr">
        <is>
          <t/>
        </is>
      </c>
      <c r="CO689" t="inlineStr">
        <is>
          <t>štruktúrovaný proces spolupráce, v rámci ktorého sa zraniteľnosti hlásia vlastníkovi informačného systému, čím sa organizácii dáva príležitosť diagnostikovať zraniteľnosť a zabezpečiť jej nápravu pred tým, ako sa podrobné informácie o zraniteľnosti poskytnú tretím stranám alebo verejnosti</t>
        </is>
      </c>
      <c r="CP689" s="2" t="inlineStr">
        <is>
          <t>usklajeno razkrivanje šibkih točk</t>
        </is>
      </c>
      <c r="CQ689" s="2" t="inlineStr">
        <is>
          <t>3</t>
        </is>
      </c>
      <c r="CR689" s="2" t="inlineStr">
        <is>
          <t/>
        </is>
      </c>
      <c r="CS689" t="inlineStr">
        <is>
          <t/>
        </is>
      </c>
      <c r="CT689" s="2" t="inlineStr">
        <is>
          <t>samordnad information om sårbarheter</t>
        </is>
      </c>
      <c r="CU689" s="2" t="inlineStr">
        <is>
          <t>3</t>
        </is>
      </c>
      <c r="CV689" s="2" t="inlineStr">
        <is>
          <t/>
        </is>
      </c>
      <c r="CW689" t="inlineStr">
        <is>
          <t/>
        </is>
      </c>
    </row>
    <row r="690">
      <c r="A690" s="1" t="str">
        <f>HYPERLINK("https://iate.europa.eu/entry/result/933380/all", "933380")</f>
        <v>933380</v>
      </c>
      <c r="B690" t="inlineStr">
        <is>
          <t>EDUCATION AND COMMUNICATIONS;PRODUCTION, TECHNOLOGY AND RESEARCH</t>
        </is>
      </c>
      <c r="C690" t="inlineStr">
        <is>
          <t>EDUCATION AND COMMUNICATIONS|communications|communications systems;PRODUCTION, TECHNOLOGY AND RESEARCH|technology and technical regulations;EDUCATION AND COMMUNICATIONS|information technology and data processing</t>
        </is>
      </c>
      <c r="D690" t="inlineStr">
        <is>
          <t>yes</t>
        </is>
      </c>
      <c r="E690" t="inlineStr">
        <is>
          <t/>
        </is>
      </c>
      <c r="F690" s="2" t="inlineStr">
        <is>
          <t>радиочестотна идентификация|
RFID</t>
        </is>
      </c>
      <c r="G690" s="2" t="inlineStr">
        <is>
          <t>3|
3</t>
        </is>
      </c>
      <c r="H690" s="2" t="inlineStr">
        <is>
          <t xml:space="preserve">|
</t>
        </is>
      </c>
      <c r="I690" t="inlineStr">
        <is>
          <t>използването на електромагнитни вълни или индуктивна връзка в радиочестотната част на спектъра за осъществяване на връзка към или от етикет с помощта на различни методи за модулация и кодиране с цел прочитане на идентификационния знак на радиочестотен етикет или на други съхранявани в него данни</t>
        </is>
      </c>
      <c r="J690" s="2" t="inlineStr">
        <is>
          <t>RFID|
rádiová identifikace|
radiofrekvenční identifikace</t>
        </is>
      </c>
      <c r="K690" s="2" t="inlineStr">
        <is>
          <t>3|
3|
3</t>
        </is>
      </c>
      <c r="L690" s="2" t="inlineStr">
        <is>
          <t xml:space="preserve">|
preferred|
</t>
        </is>
      </c>
      <c r="M690" t="inlineStr">
        <is>
          <t>využívání elektromagnetických vln nebo magnetického pole v části spektra rádiových frekvencí ke komunikaci s etiketou prostřednictvím různých modulačních a kódovacích systémů za účelem jednoznačného přečtení identity etikety nebo jiných údajů, které jsou na ní uloženy</t>
        </is>
      </c>
      <c r="N690" s="2" t="inlineStr">
        <is>
          <t>radiofrekvensidentifikation|
RFID</t>
        </is>
      </c>
      <c r="O690" s="2" t="inlineStr">
        <is>
          <t>4|
4</t>
        </is>
      </c>
      <c r="P690" s="2" t="inlineStr">
        <is>
          <t xml:space="preserve">|
</t>
        </is>
      </c>
      <c r="Q690" t="inlineStr">
        <is>
          <t/>
        </is>
      </c>
      <c r="R690" s="2" t="inlineStr">
        <is>
          <t>RFID|
Funkfrequenzkennzeichnung|
Funkwellenidentifikation|
Radiofrequenz-Identifizierung</t>
        </is>
      </c>
      <c r="S690" s="2" t="inlineStr">
        <is>
          <t>3|
2|
3|
3</t>
        </is>
      </c>
      <c r="T690" s="2" t="inlineStr">
        <is>
          <t xml:space="preserve">|
|
|
</t>
        </is>
      </c>
      <c r="U690" t="inlineStr">
        <is>
          <t>berührungsloses Erkennen und Speichern von Daten per Funk/ mit Hilfe von elektromagnetischen Wellen</t>
        </is>
      </c>
      <c r="V690" s="2" t="inlineStr">
        <is>
          <t>RFID|
ραδιοσυχνική αναγνώριση</t>
        </is>
      </c>
      <c r="W690" s="2" t="inlineStr">
        <is>
          <t>3|
3</t>
        </is>
      </c>
      <c r="X690" s="2" t="inlineStr">
        <is>
          <t xml:space="preserve">|
</t>
        </is>
      </c>
      <c r="Y690" t="inlineStr">
        <is>
          <t>εφαρμογή που χρησιμοποιείται για τον εντοπισμό και την ταυτοποίηση αντικειμένων με χρήση ραδιοκυμάτων, αποτελούμενη από παθητικές συσκευές (ετικέτες, tags) που είναι τοποθετημένες στα εν λόγω αντικείμενα και πομποδέκτες (αναγνώστες, readers) που ενεργοποιούν τις ετικέτες και λαμβάνουν τα δεδομένα που περιέχουν αυτές</t>
        </is>
      </c>
      <c r="Z690" s="2" t="inlineStr">
        <is>
          <t>radio frequency identification|
RFID|
radio-frequency identification|
RF ID</t>
        </is>
      </c>
      <c r="AA690" s="2" t="inlineStr">
        <is>
          <t>3|
3|
3|
1</t>
        </is>
      </c>
      <c r="AB690" s="2" t="inlineStr">
        <is>
          <t xml:space="preserve">|
|
|
</t>
        </is>
      </c>
      <c r="AC690" t="inlineStr">
        <is>
          <t>method of identifying unique items using radio waves</t>
        </is>
      </c>
      <c r="AD690" s="2" t="inlineStr">
        <is>
          <t>identificación por radiofrecuencia|
RFID</t>
        </is>
      </c>
      <c r="AE690" s="2" t="inlineStr">
        <is>
          <t>4|
3</t>
        </is>
      </c>
      <c r="AF690" s="2" t="inlineStr">
        <is>
          <t xml:space="preserve">|
</t>
        </is>
      </c>
      <c r="AG690" t="inlineStr">
        <is>
          <t>Sistema de rastreo y reconocimiento de objetos a distancia basado en la comunicación de datos a través de ondas de radio.</t>
        </is>
      </c>
      <c r="AH690" s="2" t="inlineStr">
        <is>
          <t>RFID|
raadiosagedustuvastus</t>
        </is>
      </c>
      <c r="AI690" s="2" t="inlineStr">
        <is>
          <t>3|
3</t>
        </is>
      </c>
      <c r="AJ690" s="2" t="inlineStr">
        <is>
          <t xml:space="preserve">|
</t>
        </is>
      </c>
      <c r="AK690" t="inlineStr">
        <is>
          <t>elektromagnetiliste lainete või spektri raadiosagedusosa induktiivsidestuse kasutamine selleks, et mitmesuguste moduleerimis- ja kodeerimissüsteemide abil teatada andmeid märgisele või lugeda neid märgiselt või üksnes lugeda raadiosagedusmärgise tunnuskoodi või muid märgisele salvestatud andmeid</t>
        </is>
      </c>
      <c r="AL690" s="2" t="inlineStr">
        <is>
          <t>RFID-paikannus|
RFID|
radiotaajuustunnistus|
etätunnistinpaikannus</t>
        </is>
      </c>
      <c r="AM690" s="2" t="inlineStr">
        <is>
          <t>3|
3|
3|
3</t>
        </is>
      </c>
      <c r="AN690" s="2" t="inlineStr">
        <is>
          <t xml:space="preserve">|
|
|
</t>
        </is>
      </c>
      <c r="AO690" t="inlineStr">
        <is>
          <t>lähipaikannus, joka perustuu lyhyen kantaman radiotekniikalla etäluettavien tunnistimien käyttöön</t>
        </is>
      </c>
      <c r="AP690" s="2" t="inlineStr">
        <is>
          <t>radio-identification|
système de fréquence d'identification|
RFID|
identification par radio-fréquence|
identification par radiofréquence</t>
        </is>
      </c>
      <c r="AQ690" s="2" t="inlineStr">
        <is>
          <t>3|
3|
3|
2|
3</t>
        </is>
      </c>
      <c r="AR690" s="2" t="inlineStr">
        <is>
          <t>|
|
admitted|
|
preferred</t>
        </is>
      </c>
      <c r="AS690" t="inlineStr">
        <is>
          <t>Technologie permettant d'identifier un objet, d'en suivre le cheminement et d'en connaître les caractéristiques à distance grâce à une étiquette émettant des ondes radio, attachée ou incorporée à l’objet.</t>
        </is>
      </c>
      <c r="AT690" s="2" t="inlineStr">
        <is>
          <t>sainaithint radaimhinicíochta|
RFID</t>
        </is>
      </c>
      <c r="AU690" s="2" t="inlineStr">
        <is>
          <t>3|
3</t>
        </is>
      </c>
      <c r="AV690" s="2" t="inlineStr">
        <is>
          <t xml:space="preserve">|
</t>
        </is>
      </c>
      <c r="AW690" t="inlineStr">
        <is>
          <t/>
        </is>
      </c>
      <c r="AX690" s="2" t="inlineStr">
        <is>
          <t>radiofrekvencijska identifikacija|
RFID</t>
        </is>
      </c>
      <c r="AY690" s="2" t="inlineStr">
        <is>
          <t>3|
3</t>
        </is>
      </c>
      <c r="AZ690" s="2" t="inlineStr">
        <is>
          <t xml:space="preserve">|
</t>
        </is>
      </c>
      <c r="BA690" t="inlineStr">
        <is>
          <t>tehnički sustav koji omogućava automatsku identifikaciju nekog objekta bez kontakta s njime; služi npr. za registriranje robe na prolazu kroz blagajnu trgovine, za uzbunjivanje u slučaju neovlaštena iznošenja robe iz trgovina ili knjiga iz knjižnice, za evidentiranje osoba na ulazu u zgradu ili izlazu iz zgrade, za identifikaciju kućnih ljubimaca i dr.</t>
        </is>
      </c>
      <c r="BB690" s="2" t="inlineStr">
        <is>
          <t>rádiófrekvenciás azonosítás|
RFID</t>
        </is>
      </c>
      <c r="BC690" s="2" t="inlineStr">
        <is>
          <t>4|
4</t>
        </is>
      </c>
      <c r="BD690" s="2" t="inlineStr">
        <is>
          <t xml:space="preserve">|
</t>
        </is>
      </c>
      <c r="BE690" t="inlineStr">
        <is>
          <t>automatikus azonosításhoz és adatközléshez használt technológia, melynek lényege adatok tárolása és továbbítása RFID cimkék és eszközök révén, rádióhullámok segítségével</t>
        </is>
      </c>
      <c r="BF690" s="2" t="inlineStr">
        <is>
          <t>RFID|
identificazione a radiofrequenza</t>
        </is>
      </c>
      <c r="BG690" s="2" t="inlineStr">
        <is>
          <t>2|
2</t>
        </is>
      </c>
      <c r="BH690" s="2" t="inlineStr">
        <is>
          <t xml:space="preserve">|
</t>
        </is>
      </c>
      <c r="BI690" t="inlineStr">
        <is>
          <t/>
        </is>
      </c>
      <c r="BJ690" s="2" t="inlineStr">
        <is>
          <t>radijo dažninis atpažinimas|
RDA|
atpažinimas radijo dažniu</t>
        </is>
      </c>
      <c r="BK690" s="2" t="inlineStr">
        <is>
          <t>3|
3|
3</t>
        </is>
      </c>
      <c r="BL690" s="2" t="inlineStr">
        <is>
          <t xml:space="preserve">|
|
</t>
        </is>
      </c>
      <c r="BM690" t="inlineStr">
        <is>
          <t>objektų atpažinimas prie jų pritaisytu radijo signalų imtuvu ir siųstuvu</t>
        </is>
      </c>
      <c r="BN690" s="2" t="inlineStr">
        <is>
          <t>radiofrekvenciālā identifikācija|
&lt;i&gt;RFID&lt;/i&gt;</t>
        </is>
      </c>
      <c r="BO690" s="2" t="inlineStr">
        <is>
          <t>3|
3</t>
        </is>
      </c>
      <c r="BP690" s="2" t="inlineStr">
        <is>
          <t xml:space="preserve">|
</t>
        </is>
      </c>
      <c r="BQ690" t="inlineStr">
        <is>
          <t>elektromagnētiskā starojuma viļņu vai reaktīvās induktīvās saites (&lt;i&gt;reactive field coupling&lt;/i&gt;) izmantošana spektra radiofrekvenču daļā, lai nodrošinātu sakarus ar marķējumu, izmantojot dažādas modulācijas un kodēšanas shēmas, lai unikālā veidā nolasītu radiofrekvenciālā marķējuma identitāti vai citus tajā saglabātos datus</t>
        </is>
      </c>
      <c r="BR690" s="2" t="inlineStr">
        <is>
          <t>RFID|
identifikazzjoni bil-frekwenza tar-radju</t>
        </is>
      </c>
      <c r="BS690" s="2" t="inlineStr">
        <is>
          <t>3|
3</t>
        </is>
      </c>
      <c r="BT690" s="2" t="inlineStr">
        <is>
          <t xml:space="preserve">|
</t>
        </is>
      </c>
      <c r="BU690" t="inlineStr">
        <is>
          <t>tfisser l-użu ta’ mewġ elettromanjetiku radjanti jew akkoppjament tal-kamp reattiv fil-porzjon tal-ispettru korrispondenti għall-frekwenzi tar-radju biex isseħħ komunikazzjoni fiż-żewġ direzzjonijiet ma’ tikketta permezz ta’ diversi sistemi ta’ modulazzjoni u kodifikazzjoni sabiex tinqara, b’mod ċar, l-identità tat-tikketta ta’ frekwenza tar-radju jew xi dejta oħra li tkun fiha</t>
        </is>
      </c>
      <c r="BV690" s="2" t="inlineStr">
        <is>
          <t>RFID|
radiofrequentie-identificatie</t>
        </is>
      </c>
      <c r="BW690" s="2" t="inlineStr">
        <is>
          <t>3|
3</t>
        </is>
      </c>
      <c r="BX690" s="2" t="inlineStr">
        <is>
          <t xml:space="preserve">|
</t>
        </is>
      </c>
      <c r="BY690" t="inlineStr">
        <is>
          <t>"identificatietechnologie waarmee mensen, dieren en objecten die zijn uitgerust met een RFID-tag herkend kunnen worden door middel van radiogolven"</t>
        </is>
      </c>
      <c r="BZ690" s="2" t="inlineStr">
        <is>
          <t>RFID|
identyfikacja radiowa</t>
        </is>
      </c>
      <c r="CA690" s="2" t="inlineStr">
        <is>
          <t>3|
3</t>
        </is>
      </c>
      <c r="CB690" s="2" t="inlineStr">
        <is>
          <t xml:space="preserve">|
</t>
        </is>
      </c>
      <c r="CC690" t="inlineStr">
        <is>
          <t>użycie fal promieniowania elektromagnetycznego lub sprzężenia strefy reaktancyjnej w części widma częstotliwości radiowej w celu przekazywania do identyfikatora lub od niego różnych schematów modulacji i kodowania, aby jednoznacznie odczytać tożsamość identyfikatora częstotliwości radiowej lub inne przechowywane w nim dane</t>
        </is>
      </c>
      <c r="CD690" s="2" t="inlineStr">
        <is>
          <t>IRF|
identificação por radiofrequência</t>
        </is>
      </c>
      <c r="CE690" s="2" t="inlineStr">
        <is>
          <t>3|
3</t>
        </is>
      </c>
      <c r="CF690" s="2" t="inlineStr">
        <is>
          <t xml:space="preserve">|
</t>
        </is>
      </c>
      <c r="CG690" t="inlineStr">
        <is>
          <t>Tecnologia que permite identificar um objeto através de sinais de rádio. Nela intervêm uma micropastilha de memória, uma antena de rádio e um emissor-recetor, e um aparelho de leitura.&lt;br&gt;Esta tecnologia, de difusão relativamente recente, permite múltiplas aplicações, estando já a ser utilizada, por exemplo, em documentos de identificação pessoal. Prevê-se que, no setor da distribuição, venha a substituir o código de barras num futuro próximo.</t>
        </is>
      </c>
      <c r="CH690" s="2" t="inlineStr">
        <is>
          <t>identificare prin radiofrecvență|
RFID</t>
        </is>
      </c>
      <c r="CI690" s="2" t="inlineStr">
        <is>
          <t>3|
3</t>
        </is>
      </c>
      <c r="CJ690" s="2" t="inlineStr">
        <is>
          <t xml:space="preserve">|
</t>
        </is>
      </c>
      <c r="CK690" t="inlineStr">
        <is>
          <t>Utilizarea undelor electromagnetice sau a unui cuplaj de câmp reactiv în porțiunea de frecvențe radio a spectrului pentru comunicarea bidirecțională cu o etichetă printr-o serie de dispozitive de modulare și codare pentru a citi în mod univoc identitatea unei etichete de radiofrecvență sau alte date stocate pe etichetă.</t>
        </is>
      </c>
      <c r="CL690" s="2" t="inlineStr">
        <is>
          <t>RFID|
rádiofrekvenčná identifikácia</t>
        </is>
      </c>
      <c r="CM690" s="2" t="inlineStr">
        <is>
          <t>3|
3</t>
        </is>
      </c>
      <c r="CN690" s="2" t="inlineStr">
        <is>
          <t xml:space="preserve">|
</t>
        </is>
      </c>
      <c r="CO690" t="inlineStr">
        <is>
          <t>používanie elektromagnetických radiačných vĺn alebo väzby reaktívneho poľa v rádiofrekvenčnej časti spektra na prenesenie na štítok alebo zo štítka prostredníctvom rôznych modulačných a kódovacích systémov s cieľom špecificky prečítať identitu rádiofrekvenčného štítka alebo iné údaje uložené na ňom</t>
        </is>
      </c>
      <c r="CP690" s="2" t="inlineStr">
        <is>
          <t>RFID|
radiofrekvenčna identifikacija</t>
        </is>
      </c>
      <c r="CQ690" s="2" t="inlineStr">
        <is>
          <t>3|
3</t>
        </is>
      </c>
      <c r="CR690" s="2" t="inlineStr">
        <is>
          <t xml:space="preserve">|
</t>
        </is>
      </c>
      <c r="CS690" t="inlineStr">
        <is>
          <t>uporaba elektromagnetnih valov ali povezovanje reaktivnih polj v radiofrekvenčnem delu za komunikacijo iz oznake ali vanjo prek različnih tehnik modulacije ali kodiranja, zgolj za identifikacijo radiofrekvenčne oznake ali na njej shranjenih podatkov</t>
        </is>
      </c>
      <c r="CT690" s="2" t="inlineStr">
        <is>
          <t>radiofrekvensidentifiering|
RFID</t>
        </is>
      </c>
      <c r="CU690" s="2" t="inlineStr">
        <is>
          <t>3|
3</t>
        </is>
      </c>
      <c r="CV690" s="2" t="inlineStr">
        <is>
          <t xml:space="preserve">|
</t>
        </is>
      </c>
      <c r="CW690" t="inlineStr">
        <is>
          <t>"RFID- radiofrekvensidentifiering; teknik för trådlös överföring av små datamängder på korta avstånd mellan speciella kretsar och sändare/mottagare."</t>
        </is>
      </c>
    </row>
    <row r="691">
      <c r="A691" s="1" t="str">
        <f>HYPERLINK("https://iate.europa.eu/entry/result/907080/all", "907080")</f>
        <v>907080</v>
      </c>
      <c r="B691" t="inlineStr">
        <is>
          <t>FINANCE;LAW;EDUCATION AND COMMUNICATIONS</t>
        </is>
      </c>
      <c r="C691" t="inlineStr">
        <is>
          <t>FINANCE|financial institutions and credit;LAW|criminal law;EDUCATION AND COMMUNICATIONS|information technology and data processing</t>
        </is>
      </c>
      <c r="D691" t="inlineStr">
        <is>
          <t>yes</t>
        </is>
      </c>
      <c r="E691" t="inlineStr">
        <is>
          <t/>
        </is>
      </c>
      <c r="F691" s="2" t="inlineStr">
        <is>
          <t>скиминг</t>
        </is>
      </c>
      <c r="G691" s="2" t="inlineStr">
        <is>
          <t>3</t>
        </is>
      </c>
      <c r="H691" s="2" t="inlineStr">
        <is>
          <t/>
        </is>
      </c>
      <c r="I691" t="inlineStr">
        <is>
          <t/>
        </is>
      </c>
      <c r="J691" s="2" t="inlineStr">
        <is>
          <t>skimming</t>
        </is>
      </c>
      <c r="K691" s="2" t="inlineStr">
        <is>
          <t>3</t>
        </is>
      </c>
      <c r="L691" s="2" t="inlineStr">
        <is>
          <t/>
        </is>
      </c>
      <c r="M691" t="inlineStr">
        <is>
          <t>nelegální kopírování magnetického proužku na platební kartě</t>
        </is>
      </c>
      <c r="N691" s="2" t="inlineStr">
        <is>
          <t>skimming|
aflæsning af magnetlæsefeltet</t>
        </is>
      </c>
      <c r="O691" s="2" t="inlineStr">
        <is>
          <t>4|
4</t>
        </is>
      </c>
      <c r="P691" s="2" t="inlineStr">
        <is>
          <t xml:space="preserve">|
</t>
        </is>
      </c>
      <c r="Q691" t="inlineStr">
        <is>
          <t>kopiering af data fra den magnetiske stribe på et kreditkort ved hjælp af en ulovlig scanner, der kan placeres på steder, hvor betalingskortet benyttes</t>
        </is>
      </c>
      <c r="R691" s="2" t="inlineStr">
        <is>
          <t>Skimming</t>
        </is>
      </c>
      <c r="S691" s="2" t="inlineStr">
        <is>
          <t>3</t>
        </is>
      </c>
      <c r="T691" s="2" t="inlineStr">
        <is>
          <t/>
        </is>
      </c>
      <c r="U691" t="inlineStr">
        <is>
          <t>Ausspähen von Kreditkarten und EC-Karten, um an die Daten, die auf dem Magnetstreifen gespeichert sind (v.a. Kontendaten u. PIN), zu gelangen, diese auf Blankkarten zu übertragen und somit neue Kartenduplikate herzustellen, die von den Geldautomaten genauso akzeptiert werden wie die Original-Kreditkarten</t>
        </is>
      </c>
      <c r="V691" s="2" t="inlineStr">
        <is>
          <t>αντιγραφή δεδομένων κάρτας</t>
        </is>
      </c>
      <c r="W691" s="2" t="inlineStr">
        <is>
          <t>3</t>
        </is>
      </c>
      <c r="X691" s="2" t="inlineStr">
        <is>
          <t/>
        </is>
      </c>
      <c r="Y691" t="inlineStr">
        <is>
          <t>αντιγραφή των δεδομένων μαγνητικής κάρτας με σκοπό την διάπραξη απάτης</t>
        </is>
      </c>
      <c r="Z691" s="2" t="inlineStr">
        <is>
          <t>skimming</t>
        </is>
      </c>
      <c r="AA691" s="2" t="inlineStr">
        <is>
          <t>3</t>
        </is>
      </c>
      <c r="AB691" s="2" t="inlineStr">
        <is>
          <t/>
        </is>
      </c>
      <c r="AC691" t="inlineStr">
        <is>
          <t>illegal copying of information from the magnetic strip of a credit or ATM card</t>
        </is>
      </c>
      <c r="AD691" s="2" t="inlineStr">
        <is>
          <t>clonación de tarjetas|
robo de datos para la clonación de tarjetas</t>
        </is>
      </c>
      <c r="AE691" s="2" t="inlineStr">
        <is>
          <t>3|
3</t>
        </is>
      </c>
      <c r="AF691" s="2" t="inlineStr">
        <is>
          <t xml:space="preserve">|
</t>
        </is>
      </c>
      <c r="AG691" t="inlineStr">
        <is>
          <t>Obtención fraudulenta de los datos de las tarjetas bancarias o de crédito mediante dispositivos que permiten leer la banda magnética de las tarjetas; los datos así obtenidos se trasladan a una nueva tarjeta que puede ser utilizada por el ladrón o vendida a un tercero. &lt;br&gt;El robo de los datos puede efectuarse tanto en comercios como en cajeros automáticos falsos o en los que se han instalado lectores de bandas magnéticas y pequeñas cámaras que captan el número de identificación personal del propietario mientras éste lo teclea.</t>
        </is>
      </c>
      <c r="AH691" s="2" t="inlineStr">
        <is>
          <t>skimming</t>
        </is>
      </c>
      <c r="AI691" s="2" t="inlineStr">
        <is>
          <t>3</t>
        </is>
      </c>
      <c r="AJ691" s="2" t="inlineStr">
        <is>
          <t/>
        </is>
      </c>
      <c r="AK691" t="inlineStr">
        <is>
          <t>pangakaardi magnetribalt andmete kopeerimine rahaautomaadi esipaneelile märkamatuna paigaldatud seadmega (skimmeriga), mis võib salakaameraga salvestada ka PIN-koodi</t>
        </is>
      </c>
      <c r="AL691" s="2" t="inlineStr">
        <is>
          <t>salakopiointi|
skimmaus</t>
        </is>
      </c>
      <c r="AM691" s="2" t="inlineStr">
        <is>
          <t>3|
3</t>
        </is>
      </c>
      <c r="AN691" s="2" t="inlineStr">
        <is>
          <t xml:space="preserve">|
</t>
        </is>
      </c>
      <c r="AO691" t="inlineStr">
        <is>
          <t>maksukortin tai muun valtuuksia sisältävän tietovälineen tietojen luvaton tallentaminen normaalikäytön yhteydessä myöhempää väärinkäyttöä varten</t>
        </is>
      </c>
      <c r="AP691" s="2" t="inlineStr">
        <is>
          <t>skimming|
clonage de carte|
copiage de carte</t>
        </is>
      </c>
      <c r="AQ691" s="2" t="inlineStr">
        <is>
          <t>3|
3|
4</t>
        </is>
      </c>
      <c r="AR691" s="2" t="inlineStr">
        <is>
          <t>|
|
preferred</t>
        </is>
      </c>
      <c r="AS691" t="inlineStr">
        <is>
          <t>technique de fraude visant à obtenir les données confidentielles d'une carte de paiement en copiant sa piste magnétique et éventuellement en captant son code secret au moyen d'un copieur de carte installé sur des terminaux de paiement ou de retrait</t>
        </is>
      </c>
      <c r="AT691" s="2" t="inlineStr">
        <is>
          <t>scimeáil</t>
        </is>
      </c>
      <c r="AU691" s="2" t="inlineStr">
        <is>
          <t>3</t>
        </is>
      </c>
      <c r="AV691" s="2" t="inlineStr">
        <is>
          <t/>
        </is>
      </c>
      <c r="AW691" t="inlineStr">
        <is>
          <t>modh calaoise ina n-úsáidtear trealamh speisialta chun sonraí cárta creidmheasa nó cárta dochair a ghoid nuair a úsáidtear ag ATM nó i siopa é</t>
        </is>
      </c>
      <c r="AX691" s="2" t="inlineStr">
        <is>
          <t>krađa kartičnih podataka|
kopiranje podataka s magnetne trake bankovne kartice</t>
        </is>
      </c>
      <c r="AY691" s="2" t="inlineStr">
        <is>
          <t>3|
3</t>
        </is>
      </c>
      <c r="AZ691" s="2" t="inlineStr">
        <is>
          <t xml:space="preserve">|
</t>
        </is>
      </c>
      <c r="BA691" t="inlineStr">
        <is>
          <t>zloupotreba kartice presnimavanjem podataka s magnetne trake kartice prilikom upotrebe kartice na bankomatu ili POS uređaju</t>
        </is>
      </c>
      <c r="BB691" s="2" t="inlineStr">
        <is>
          <t>kártyaadat-lefölözés|
kártyaadatok lefölözése</t>
        </is>
      </c>
      <c r="BC691" s="2" t="inlineStr">
        <is>
          <t>3|
3</t>
        </is>
      </c>
      <c r="BD691" s="2" t="inlineStr">
        <is>
          <t xml:space="preserve">|
</t>
        </is>
      </c>
      <c r="BE691" t="inlineStr">
        <is>
          <t>kártya mágnescsíkján lévő adatok jogellenes megszerzése, másolása</t>
        </is>
      </c>
      <c r="BF691" s="2" t="inlineStr">
        <is>
          <t>skimming</t>
        </is>
      </c>
      <c r="BG691" s="2" t="inlineStr">
        <is>
          <t>3</t>
        </is>
      </c>
      <c r="BH691" s="2" t="inlineStr">
        <is>
          <t/>
        </is>
      </c>
      <c r="BI691" t="inlineStr">
        <is>
          <t>frode ai danni delle carte di pagamento (di credito, bancarie,..) grazie a un dispositivo (lo skimmer) che viene applicato sui macchinari POS in grado di leggere la banda magnetica della carta</t>
        </is>
      </c>
      <c r="BJ691" s="2" t="inlineStr">
        <is>
          <t>skimingas|
neteisėtas kortelės duomenų nuskaitymas</t>
        </is>
      </c>
      <c r="BK691" s="2" t="inlineStr">
        <is>
          <t>2|
2</t>
        </is>
      </c>
      <c r="BL691" s="2" t="inlineStr">
        <is>
          <t xml:space="preserve">|
</t>
        </is>
      </c>
      <c r="BM691" t="inlineStr">
        <is>
          <t>nesankcionuotas mokėjimo kortelės duomenų nuskaitymas, kopijavimas ir perdavimas</t>
        </is>
      </c>
      <c r="BN691" s="2" t="inlineStr">
        <is>
          <t>datsmelšana</t>
        </is>
      </c>
      <c r="BO691" s="2" t="inlineStr">
        <is>
          <t>3</t>
        </is>
      </c>
      <c r="BP691" s="2" t="inlineStr">
        <is>
          <t/>
        </is>
      </c>
      <c r="BQ691" t="inlineStr">
        <is>
          <t/>
        </is>
      </c>
      <c r="BR691" s="2" t="inlineStr">
        <is>
          <t>skimming</t>
        </is>
      </c>
      <c r="BS691" s="2" t="inlineStr">
        <is>
          <t>3</t>
        </is>
      </c>
      <c r="BT691" s="2" t="inlineStr">
        <is>
          <t/>
        </is>
      </c>
      <c r="BU691" t="inlineStr">
        <is>
          <t>tip ta' frodi fejn in-numri fuq il-karta ta' kreditu jiġu rreġistrati u trasferiti għal fuq kard idduplikata</t>
        </is>
      </c>
      <c r="BV691" s="2" t="inlineStr">
        <is>
          <t>skimming|
skimmen</t>
        </is>
      </c>
      <c r="BW691" s="2" t="inlineStr">
        <is>
          <t>3|
3</t>
        </is>
      </c>
      <c r="BX691" s="2" t="inlineStr">
        <is>
          <t xml:space="preserve">|
</t>
        </is>
      </c>
      <c r="BY691" t="inlineStr">
        <is>
          <t>op onrechtmatige wijze bemachtigen (en met behulp van technische middelen) kopiëren van gegevens uit de magneetstrip van een betaal- of waardepas</t>
        </is>
      </c>
      <c r="BZ691" s="2" t="inlineStr">
        <is>
          <t>przechwytywanie danych kart płatniczych (skimming)</t>
        </is>
      </c>
      <c r="CA691" s="2" t="inlineStr">
        <is>
          <t>3</t>
        </is>
      </c>
      <c r="CB691" s="2" t="inlineStr">
        <is>
          <t/>
        </is>
      </c>
      <c r="CC691" t="inlineStr">
        <is>
          <t>przestępstwo, które polega na bezprawnym skopiowaniu zawartości paska magnetycznego karty bankowej (bankomatowej, kredytowej itp.) w celu wytworzenia duplikatu oryginalnej karty; taka zduplikowana karta działa tak samo jak oryginalna, a transakcje nią dokonane obciążają prawowitego właściciela</t>
        </is>
      </c>
      <c r="CD691" s="2" t="inlineStr">
        <is>
          <t>clonagem|
escumagem</t>
        </is>
      </c>
      <c r="CE691" s="2" t="inlineStr">
        <is>
          <t>3|
3</t>
        </is>
      </c>
      <c r="CF691" s="2" t="inlineStr">
        <is>
          <t xml:space="preserve">preferred|
</t>
        </is>
      </c>
      <c r="CG691" t="inlineStr">
        <is>
          <t>Extração ilegal da informação contida na banda magnética de um cartão bancário ou de crédito, combinada com a obtenção ilegal do código PIN, praticada com o objetivo de clonar esse cartão.</t>
        </is>
      </c>
      <c r="CH691" s="2" t="inlineStr">
        <is>
          <t>skimming|
copierea conținutului benzilor magnetice ale cărților de credit</t>
        </is>
      </c>
      <c r="CI691" s="2" t="inlineStr">
        <is>
          <t>3|
2</t>
        </is>
      </c>
      <c r="CJ691" s="2" t="inlineStr">
        <is>
          <t xml:space="preserve">|
</t>
        </is>
      </c>
      <c r="CK691" t="inlineStr">
        <is>
          <t>instalarea de dispozitive la bancomate sau POS-uri prin care sunt copiate datele de pe benzile magnetice ale cărților de credit care ulterior sunt folosite pentru inscripționarea unor noi cărți de credit</t>
        </is>
      </c>
      <c r="CL691" s="2" t="inlineStr">
        <is>
          <t>skimming</t>
        </is>
      </c>
      <c r="CM691" s="2" t="inlineStr">
        <is>
          <t>3</t>
        </is>
      </c>
      <c r="CN691" s="2" t="inlineStr">
        <is>
          <t/>
        </is>
      </c>
      <c r="CO691" t="inlineStr">
        <is>
          <t>typ podvodu, ktorý spočíva v kopírovaní údajov z magnetického prúžku platobných kariet pomocou špeciálneho kopírovacieho zariadenia, ktoré môže byť umiestnené na bankomate alebo platobnom termináli</t>
        </is>
      </c>
      <c r="CP691" s="2" t="inlineStr">
        <is>
          <t>skimming</t>
        </is>
      </c>
      <c r="CQ691" s="2" t="inlineStr">
        <is>
          <t>3</t>
        </is>
      </c>
      <c r="CR691" s="2" t="inlineStr">
        <is>
          <t/>
        </is>
      </c>
      <c r="CS691" t="inlineStr">
        <is>
          <t>kopiranje magnetnega zapisa, ki se nahaja na zadnji strani plačilne kartice, brez privolitve oziroma vednosti uporabnika (lastnika) kartice</t>
        </is>
      </c>
      <c r="CT691" s="2" t="inlineStr">
        <is>
          <t>kortkapning|
skimning</t>
        </is>
      </c>
      <c r="CU691" s="2" t="inlineStr">
        <is>
          <t>3|
3</t>
        </is>
      </c>
      <c r="CV691" s="2" t="inlineStr">
        <is>
          <t xml:space="preserve">|
</t>
        </is>
      </c>
      <c r="CW691" t="inlineStr">
        <is>
          <t>Smygavläsning för brottsliga ändamål av information på bank- och kontokort.</t>
        </is>
      </c>
    </row>
    <row r="692">
      <c r="A692" s="1" t="str">
        <f>HYPERLINK("https://iate.europa.eu/entry/result/915872/all", "915872")</f>
        <v>915872</v>
      </c>
      <c r="B692" t="inlineStr">
        <is>
          <t>EDUCATION AND COMMUNICATIONS</t>
        </is>
      </c>
      <c r="C692" t="inlineStr">
        <is>
          <t>EDUCATION AND COMMUNICATIONS|information technology and data processing</t>
        </is>
      </c>
      <c r="D692" t="inlineStr">
        <is>
          <t>yes</t>
        </is>
      </c>
      <c r="E692" t="inlineStr">
        <is>
          <t/>
        </is>
      </c>
      <c r="F692" s="2" t="inlineStr">
        <is>
          <t>пренасяне</t>
        </is>
      </c>
      <c r="G692" s="2" t="inlineStr">
        <is>
          <t>3</t>
        </is>
      </c>
      <c r="H692" s="2" t="inlineStr">
        <is>
          <t/>
        </is>
      </c>
      <c r="I692" t="inlineStr">
        <is>
          <t>процес на адаптиране на програмно осигуряване за изпълнение на различни софтуерни и хардуерни платформи</t>
        </is>
      </c>
      <c r="J692" s="2" t="inlineStr">
        <is>
          <t>portování|
portace</t>
        </is>
      </c>
      <c r="K692" s="2" t="inlineStr">
        <is>
          <t>3|
3</t>
        </is>
      </c>
      <c r="L692" s="2" t="inlineStr">
        <is>
          <t xml:space="preserve">|
</t>
        </is>
      </c>
      <c r="M692" t="inlineStr">
        <is>
          <t>v informatice úprava softwaru za účelem jeho fungování na jiné počítačové platformě, ať již hardwarové, nebo softwarové</t>
        </is>
      </c>
      <c r="N692" s="2" t="inlineStr">
        <is>
          <t>portering</t>
        </is>
      </c>
      <c r="O692" s="2" t="inlineStr">
        <is>
          <t>3</t>
        </is>
      </c>
      <c r="P692" s="2" t="inlineStr">
        <is>
          <t/>
        </is>
      </c>
      <c r="Q692" t="inlineStr">
        <is>
          <t>det at flytte et edb-program til et andet system end det som det oprindelig er programmeret til</t>
        </is>
      </c>
      <c r="R692" s="2" t="inlineStr">
        <is>
          <t>Portierung</t>
        </is>
      </c>
      <c r="S692" s="2" t="inlineStr">
        <is>
          <t>3</t>
        </is>
      </c>
      <c r="T692" s="2" t="inlineStr">
        <is>
          <t/>
        </is>
      </c>
      <c r="U692" t="inlineStr">
        <is>
          <t>Umstellen des Entwicklungsprozesses einer bestimmten Software auf eine andere Programmiersprache oder Entwicklungsumgebung</t>
        </is>
      </c>
      <c r="V692" s="2" t="inlineStr">
        <is>
          <t>μεταφορά</t>
        </is>
      </c>
      <c r="W692" s="2" t="inlineStr">
        <is>
          <t>3</t>
        </is>
      </c>
      <c r="X692" s="2" t="inlineStr">
        <is>
          <t/>
        </is>
      </c>
      <c r="Y692" t="inlineStr">
        <is>
          <t/>
        </is>
      </c>
      <c r="Z692" s="2" t="inlineStr">
        <is>
          <t>porting</t>
        </is>
      </c>
      <c r="AA692" s="2" t="inlineStr">
        <is>
          <t>3</t>
        </is>
      </c>
      <c r="AB692" s="2" t="inlineStr">
        <is>
          <t/>
        </is>
      </c>
      <c r="AC692" t="inlineStr">
        <is>
          <t>process of adapting software in an environment for which it was not originally written or intended to execute in</t>
        </is>
      </c>
      <c r="AD692" s="2" t="inlineStr">
        <is>
          <t>transferencia</t>
        </is>
      </c>
      <c r="AE692" s="2" t="inlineStr">
        <is>
          <t>3</t>
        </is>
      </c>
      <c r="AF692" s="2" t="inlineStr">
        <is>
          <t/>
        </is>
      </c>
      <c r="AG692" t="inlineStr">
        <is>
          <t>Proceso de adaptación de un programa informático a un entorno para el que no estaba concebido inicialmente.</t>
        </is>
      </c>
      <c r="AH692" s="2" t="inlineStr">
        <is>
          <t>portimine</t>
        </is>
      </c>
      <c r="AI692" s="2" t="inlineStr">
        <is>
          <t>3</t>
        </is>
      </c>
      <c r="AJ692" s="2" t="inlineStr">
        <is>
          <t/>
        </is>
      </c>
      <c r="AK692" t="inlineStr">
        <is>
          <t>tarkvara või riistvara muutmine kasutatavaks teistsuguses keskkonnas</t>
        </is>
      </c>
      <c r="AL692" s="2" t="inlineStr">
        <is>
          <t>siirtäminen</t>
        </is>
      </c>
      <c r="AM692" s="2" t="inlineStr">
        <is>
          <t>3</t>
        </is>
      </c>
      <c r="AN692" s="2" t="inlineStr">
        <is>
          <t/>
        </is>
      </c>
      <c r="AO692" t="inlineStr">
        <is>
          <t>ohjelman muokkaaminen alustalta toiselle, joka on erilainen kuin johon se on alun perin suunniteltu</t>
        </is>
      </c>
      <c r="AP692" s="2" t="inlineStr">
        <is>
          <t>portage|
portage informatique</t>
        </is>
      </c>
      <c r="AQ692" s="2" t="inlineStr">
        <is>
          <t>4|
4</t>
        </is>
      </c>
      <c r="AR692" s="2" t="inlineStr">
        <is>
          <t xml:space="preserve">|
</t>
        </is>
      </c>
      <c r="AS692" t="inlineStr">
        <is>
          <t>adaptation du code source d'un programme afin de le rendre compatible avec un système d'exploitation pour lequel il n'a pas initialement été conçu</t>
        </is>
      </c>
      <c r="AT692" s="2" t="inlineStr">
        <is>
          <t>portáil</t>
        </is>
      </c>
      <c r="AU692" s="2" t="inlineStr">
        <is>
          <t>3</t>
        </is>
      </c>
      <c r="AV692" s="2" t="inlineStr">
        <is>
          <t/>
        </is>
      </c>
      <c r="AW692" t="inlineStr">
        <is>
          <t/>
        </is>
      </c>
      <c r="AX692" s="2" t="inlineStr">
        <is>
          <t>prenošenje</t>
        </is>
      </c>
      <c r="AY692" s="2" t="inlineStr">
        <is>
          <t>3</t>
        </is>
      </c>
      <c r="AZ692" s="2" t="inlineStr">
        <is>
          <t/>
        </is>
      </c>
      <c r="BA692" t="inlineStr">
        <is>
          <t/>
        </is>
      </c>
      <c r="BB692" s="2" t="inlineStr">
        <is>
          <t>adaptálás|
szoftverportolás|
portolás</t>
        </is>
      </c>
      <c r="BC692" s="2" t="inlineStr">
        <is>
          <t>3|
3|
3</t>
        </is>
      </c>
      <c r="BD692" s="2" t="inlineStr">
        <is>
          <t xml:space="preserve">admitted|
|
</t>
        </is>
      </c>
      <c r="BE692" t="inlineStr">
        <is>
          <t>szoftver vagy applikáció különböző környezetekre történő adaptálása, integrálása, átírása és optimalizálása, többféle platformon való felhasználáshoz</t>
        </is>
      </c>
      <c r="BF692" s="2" t="inlineStr">
        <is>
          <t>portabilità</t>
        </is>
      </c>
      <c r="BG692" s="2" t="inlineStr">
        <is>
          <t>3</t>
        </is>
      </c>
      <c r="BH692" s="2" t="inlineStr">
        <is>
          <t/>
        </is>
      </c>
      <c r="BI692" t="inlineStr">
        <is>
          <t>possibilità di un software di essere trasferito da un computer ad un altro di altro tipo e marca e utilizzato su diverse piattaforme ad un costo accettabile</t>
        </is>
      </c>
      <c r="BJ692" s="2" t="inlineStr">
        <is>
          <t>perkėlimas</t>
        </is>
      </c>
      <c r="BK692" s="2" t="inlineStr">
        <is>
          <t>3</t>
        </is>
      </c>
      <c r="BL692" s="2" t="inlineStr">
        <is>
          <t/>
        </is>
      </c>
      <c r="BM692" t="inlineStr">
        <is>
          <t>programos perkėlimas į kitą aplinką, pvz., į kitą operacinę sistemą</t>
        </is>
      </c>
      <c r="BN692" s="2" t="inlineStr">
        <is>
          <t>pārnešana</t>
        </is>
      </c>
      <c r="BO692" s="2" t="inlineStr">
        <is>
          <t>2</t>
        </is>
      </c>
      <c r="BP692" s="2" t="inlineStr">
        <is>
          <t/>
        </is>
      </c>
      <c r="BQ692" t="inlineStr">
        <is>
          <t/>
        </is>
      </c>
      <c r="BR692" s="2" t="inlineStr">
        <is>
          <t>portaġġ</t>
        </is>
      </c>
      <c r="BS692" s="2" t="inlineStr">
        <is>
          <t>3</t>
        </is>
      </c>
      <c r="BT692" s="2" t="inlineStr">
        <is>
          <t/>
        </is>
      </c>
      <c r="BU692" t="inlineStr">
        <is>
          <t>proċess li jadatta s-software għal ambjent li oriġinarjament ma jkunx inkiteb biex jintuża fih jew ma kienx maħsub biex jiġi eżegwit fih</t>
        </is>
      </c>
      <c r="BV692" s="2" t="inlineStr">
        <is>
          <t>porteren</t>
        </is>
      </c>
      <c r="BW692" s="2" t="inlineStr">
        <is>
          <t>3</t>
        </is>
      </c>
      <c r="BX692" s="2" t="inlineStr">
        <is>
          <t/>
        </is>
      </c>
      <c r="BY692" t="inlineStr">
        <is>
          <t>aanpassen van software om ze te kunnen gebruiken in een andere omgeving dan waarvoor ze oorspronkelijk werd ontwikkeld</t>
        </is>
      </c>
      <c r="BZ692" s="2" t="inlineStr">
        <is>
          <t>portowanie</t>
        </is>
      </c>
      <c r="CA692" s="2" t="inlineStr">
        <is>
          <t>3</t>
        </is>
      </c>
      <c r="CB692" s="2" t="inlineStr">
        <is>
          <t/>
        </is>
      </c>
      <c r="CC692" t="inlineStr">
        <is>
          <t>tworzenie wersji programu komputerowego na inną platformę sprzętową bądź programistyczną, zazwyczaj na inną architekturę procesora lub system operacyjny</t>
        </is>
      </c>
      <c r="CD692" s="2" t="inlineStr">
        <is>
          <t>portação|
portagem</t>
        </is>
      </c>
      <c r="CE692" s="2" t="inlineStr">
        <is>
          <t>3|
2</t>
        </is>
      </c>
      <c r="CF692" s="2" t="inlineStr">
        <is>
          <t xml:space="preserve">|
</t>
        </is>
      </c>
      <c r="CG692" t="inlineStr">
        <is>
          <t>Alteração de um programa para poder executá-lo noutro ambiente, por exemplo, noutro sistema operativo.</t>
        </is>
      </c>
      <c r="CH692" s="2" t="inlineStr">
        <is>
          <t>portare</t>
        </is>
      </c>
      <c r="CI692" s="2" t="inlineStr">
        <is>
          <t>3</t>
        </is>
      </c>
      <c r="CJ692" s="2" t="inlineStr">
        <is>
          <t/>
        </is>
      </c>
      <c r="CK692" t="inlineStr">
        <is>
          <t/>
        </is>
      </c>
      <c r="CL692" s="2" t="inlineStr">
        <is>
          <t>portovanie</t>
        </is>
      </c>
      <c r="CM692" s="2" t="inlineStr">
        <is>
          <t>3</t>
        </is>
      </c>
      <c r="CN692" s="2" t="inlineStr">
        <is>
          <t/>
        </is>
      </c>
      <c r="CO692" t="inlineStr">
        <is>
          <t>proces prispôsobovania softvéru tak, aby ho bolo možné spustiť aj v prostredí, ktoré je odlišné od prostredia, kde bol pôvodne vyvinutý</t>
        </is>
      </c>
      <c r="CP692" s="2" t="inlineStr">
        <is>
          <t>prenos</t>
        </is>
      </c>
      <c r="CQ692" s="2" t="inlineStr">
        <is>
          <t>3</t>
        </is>
      </c>
      <c r="CR692" s="2" t="inlineStr">
        <is>
          <t/>
        </is>
      </c>
      <c r="CS692" t="inlineStr">
        <is>
          <t>prilagajanje programske opreme na okolje, za katerega prvotno ni bila napisana ali namenjena</t>
        </is>
      </c>
      <c r="CT692" s="2" t="inlineStr">
        <is>
          <t>portering</t>
        </is>
      </c>
      <c r="CU692" s="2" t="inlineStr">
        <is>
          <t>3</t>
        </is>
      </c>
      <c r="CV692" s="2" t="inlineStr">
        <is>
          <t/>
        </is>
      </c>
      <c r="CW692" t="inlineStr">
        <is>
          <t>datorprogram skrivs om för att kunna kompileras och fungera på en annan plattform</t>
        </is>
      </c>
    </row>
    <row r="693">
      <c r="A693" s="1" t="str">
        <f>HYPERLINK("https://iate.europa.eu/entry/result/3530922/all", "3530922")</f>
        <v>3530922</v>
      </c>
      <c r="B693" t="inlineStr">
        <is>
          <t>LAW;EDUCATION AND COMMUNICATIONS</t>
        </is>
      </c>
      <c r="C693" t="inlineStr">
        <is>
          <t>LAW|rights and freedoms|rights of the individual|protection of privacy;EDUCATION AND COMMUNICATIONS|information technology and data processing|data processing|personal data;EDUCATION AND COMMUNICATIONS|information technology and data processing|data processing|data protection</t>
        </is>
      </c>
      <c r="D693" t="inlineStr">
        <is>
          <t>yes</t>
        </is>
      </c>
      <c r="E693" t="inlineStr">
        <is>
          <t/>
        </is>
      </c>
      <c r="F693" s="2" t="inlineStr">
        <is>
          <t>нарушение на сигурността на личните данни</t>
        </is>
      </c>
      <c r="G693" s="2" t="inlineStr">
        <is>
          <t>3</t>
        </is>
      </c>
      <c r="H693" s="2" t="inlineStr">
        <is>
          <t/>
        </is>
      </c>
      <c r="I693" t="inlineStr">
        <is>
          <t>нарушение на сигурността, което води до случайно или неправомерно унищожаване, загуба, промяна, неразрешено разкриване или достъп до лични данни, които се предават, съхраняват или обработват по друг начин</t>
        </is>
      </c>
      <c r="J693" s="2" t="inlineStr">
        <is>
          <t>porušení ochrany osobních údajů|
porušení zabezpečení osobních údajů</t>
        </is>
      </c>
      <c r="K693" s="2" t="inlineStr">
        <is>
          <t>3|
3</t>
        </is>
      </c>
      <c r="L693" s="2" t="inlineStr">
        <is>
          <t xml:space="preserve">|
</t>
        </is>
      </c>
      <c r="M693" t="inlineStr">
        <is>
          <t>porušení zabezpečení, které vede k náhodnému nebo protiprávnímu zničení, ztrátě, změně či neoprávněnému poskytnutí nebo zpřístupnění předávaných, uložených nebo jinak zpracovávaných osobních údajů</t>
        </is>
      </c>
      <c r="N693" s="2" t="inlineStr">
        <is>
          <t>brud på persondatasikkerheden</t>
        </is>
      </c>
      <c r="O693" s="2" t="inlineStr">
        <is>
          <t>3</t>
        </is>
      </c>
      <c r="P693" s="2" t="inlineStr">
        <is>
          <t/>
        </is>
      </c>
      <c r="Q693" t="inlineStr">
        <is>
          <t>brud på sikkerheden, der fører til hændelig eller ulovlig tilintetgørelse, tab, ændring, uautoriseret videregivelse af eller adgang til personoplysninger, der er transmitteret, opbevaret eller på anden måde behandlet</t>
        </is>
      </c>
      <c r="R693" s="2" t="inlineStr">
        <is>
          <t>Verletzung des Schutzes personenbezogener Daten</t>
        </is>
      </c>
      <c r="S693" s="2" t="inlineStr">
        <is>
          <t>3</t>
        </is>
      </c>
      <c r="T693" s="2" t="inlineStr">
        <is>
          <t/>
        </is>
      </c>
      <c r="U693" t="inlineStr">
        <is>
          <t>&lt;div&gt;
 Verletzung der Sicherheit, die, ob unbeabsichtigt oder unrechtmäßig, zur Vernichtung, zum Verlust, zur Veränderung, oder zur unbefugten Offenlegung von beziehungsweise zum unbefugten Zugang zu personenbezogenen Daten führt, die übermittelt, gespeichert oder auf sonstige Weise verarbeitet wurden&lt;/div&gt;</t>
        </is>
      </c>
      <c r="V693" s="2" t="inlineStr">
        <is>
          <t>παραβίαση δεδομένων προσωπικού χαρακτήρα</t>
        </is>
      </c>
      <c r="W693" s="2" t="inlineStr">
        <is>
          <t>3</t>
        </is>
      </c>
      <c r="X693" s="2" t="inlineStr">
        <is>
          <t/>
        </is>
      </c>
      <c r="Y693" t="inlineStr">
        <is>
          <t>ως «παραβίαση δεδομένων προσωπικού χαρακτήρα» νοείται η παραβίαση της ασφάλειας που οδηγεί σε τυχαία ή παράνομη καταστροφή, απώλεια, μεταβολή, άνευ αδείας κοινολόγηση δεδομένων προσωπικού χαρακτήρα ή πρόσβαση σε δεδομένα προσωπικού χαρακτήρα, που διαβιβάστηκαν, αποθηκεύθηκαν ή υποβλήθηκαν κατ’ άλλον τρόπο σε επεξεργασία·</t>
        </is>
      </c>
      <c r="Z693" s="2" t="inlineStr">
        <is>
          <t>personal data breach</t>
        </is>
      </c>
      <c r="AA693" s="2" t="inlineStr">
        <is>
          <t>3</t>
        </is>
      </c>
      <c r="AB693" s="2" t="inlineStr">
        <is>
          <t/>
        </is>
      </c>
      <c r="AC693" t="inlineStr">
        <is>
          <t>breach of security leading to the accidental or unlawful destruction, loss, alteration, unauthorised disclosure of, or access to, personal data transmitted, stored or otherwise processed</t>
        </is>
      </c>
      <c r="AD693" s="2" t="inlineStr">
        <is>
          <t>violación de la seguridad de los datos personales</t>
        </is>
      </c>
      <c r="AE693" s="2" t="inlineStr">
        <is>
          <t>4</t>
        </is>
      </c>
      <c r="AF693" s="2" t="inlineStr">
        <is>
          <t/>
        </is>
      </c>
      <c r="AG693" t="inlineStr">
        <is>
          <t>Toda violación de la seguridad que ocasione la destrucción, pérdida o alteración accidental o ilícita de &lt;a href="https://iate.europa.eu/entry/result/770234/all" target="_blank"&gt;datos personales&lt;time datetime="25.3.2020"&gt; (25.3.2020)&lt;/time&gt;&lt;/a&gt;, o la comunicación o acceso no autorizados a datos personales transmitidos, conservados o tratados de otra forma.</t>
        </is>
      </c>
      <c r="AH693" s="2" t="inlineStr">
        <is>
          <t>isikuandmetega seotud rikkumine</t>
        </is>
      </c>
      <c r="AI693" s="2" t="inlineStr">
        <is>
          <t>3</t>
        </is>
      </c>
      <c r="AJ693" s="2" t="inlineStr">
        <is>
          <t/>
        </is>
      </c>
      <c r="AK693" t="inlineStr">
        <is>
          <t>1. turvanõude rikkumine, mis toob seoses ühenduses üldkasutatava elektroonilise sideteenuse osutamisega kaasa edastatud, salvestatud või muul viisil töödeldud isikuandmete juhusliku või ebaseadusliku hävitamise, kaotsimineku, muutmise, ebaseadusliku avalikustamise või neile juurdepääsu 
&lt;p&gt; 2. turvanõuete rikkumine, mis põhjustab edastatavate, salvestatud või muul viisil töödeldavate isikuandmete juhusliku või ebaseadusliku hävitamise, kaotsimineku, muutmise või loata avalikustamise või neile juurdepääsu&lt;/p&gt;</t>
        </is>
      </c>
      <c r="AL693" s="2" t="inlineStr">
        <is>
          <t>tietosuojaloukkaus|
henkilötietojen tietoturvaloukkaus</t>
        </is>
      </c>
      <c r="AM693" s="2" t="inlineStr">
        <is>
          <t>3|
3</t>
        </is>
      </c>
      <c r="AN693" s="2" t="inlineStr">
        <is>
          <t xml:space="preserve">|
</t>
        </is>
      </c>
      <c r="AO693" t="inlineStr">
        <is>
          <t>Tapahtuma, "jonka seurauksena henkilötietoja tuhoutuu, häviää, muuttuu, henkilötietoja luovutetaan luvattomasti tai niihin pääsee käsiksi taho, jolla ei ole käsittelyoikeutta".</t>
        </is>
      </c>
      <c r="AP693" s="2" t="inlineStr">
        <is>
          <t>violation de données à caractère personnel</t>
        </is>
      </c>
      <c r="AQ693" s="2" t="inlineStr">
        <is>
          <t>3</t>
        </is>
      </c>
      <c r="AR693" s="2" t="inlineStr">
        <is>
          <t/>
        </is>
      </c>
      <c r="AS693" t="inlineStr">
        <is>
          <t>violation de la sécurité entraînant, de manière accidentelle ou illicite, la destruction, la perte, l'altération, la divulgation non autorisée de données à caractère personnel transmises, conservées ou traitées d'une autre manière, ou l'accès non autorisé à de telles données</t>
        </is>
      </c>
      <c r="AT693" s="2" t="inlineStr">
        <is>
          <t>sárú ar shonraí pearsanta</t>
        </is>
      </c>
      <c r="AU693" s="2" t="inlineStr">
        <is>
          <t>3</t>
        </is>
      </c>
      <c r="AV693" s="2" t="inlineStr">
        <is>
          <t/>
        </is>
      </c>
      <c r="AW693" t="inlineStr">
        <is>
          <t>sárú ar
 shlándáil as a dtiocfaidh scrios, cailleadh, athrú, nó nochtadh
 neamhúdaraithe sonraí pearsanta a rinneadh a tharchur, a stóráil nó a
 phróiseáil ar bhealach eile, nó rochtain neamhúdaraithe ar na sonraí sin,
 bíodh sé sin de thaisme nó neamhdhleathach</t>
        </is>
      </c>
      <c r="AX693" s="2" t="inlineStr">
        <is>
          <t>povreda osobnih podataka</t>
        </is>
      </c>
      <c r="AY693" s="2" t="inlineStr">
        <is>
          <t>3</t>
        </is>
      </c>
      <c r="AZ693" s="2" t="inlineStr">
        <is>
          <t/>
        </is>
      </c>
      <c r="BA693" t="inlineStr">
        <is>
          <t>kršenje sigurnosti koje dovodi do slučajnog ili nezakonitog uništenja, gubitka, izmjene, neovlaštenog otkrivanja ili pristupa osobnim podacima koji su preneseni, pohranjeni ili na drugi način obrađivani</t>
        </is>
      </c>
      <c r="BB693" s="2" t="inlineStr">
        <is>
          <t>a személyes adatok megsértése|
adatvédelmi incidens</t>
        </is>
      </c>
      <c r="BC693" s="2" t="inlineStr">
        <is>
          <t>4|
4</t>
        </is>
      </c>
      <c r="BD693" s="2" t="inlineStr">
        <is>
          <t>|
preferred</t>
        </is>
      </c>
      <c r="BE693" t="inlineStr">
        <is>
          <t>a biztonság olyan sérülése, amely a továbbított, tárolt vagy más módon kezelt személyes adatok véletlen vagy jogellenes megsemmisítését, elvesztését, megváltoztatását, jogosulatlan közlését vagy az azokhoz való jogosulatlan hozzáférést eredményezi</t>
        </is>
      </c>
      <c r="BF693" s="2" t="inlineStr">
        <is>
          <t>violazione dei dati personali</t>
        </is>
      </c>
      <c r="BG693" s="2" t="inlineStr">
        <is>
          <t>3</t>
        </is>
      </c>
      <c r="BH693" s="2" t="inlineStr">
        <is>
          <t/>
        </is>
      </c>
      <c r="BI693" t="inlineStr">
        <is>
          <t>violazione della sicurezza che comporta accidentalmente o in modo illecito la distruzione, la perdita, la modifica, la divulgazione non autorizzata o l’accesso ai dati personali trasmessi, conservati o comunque trattati</t>
        </is>
      </c>
      <c r="BJ693" s="2" t="inlineStr">
        <is>
          <t>asmens duomenų saugumo pažeidimas</t>
        </is>
      </c>
      <c r="BK693" s="2" t="inlineStr">
        <is>
          <t>3</t>
        </is>
      </c>
      <c r="BL693" s="2" t="inlineStr">
        <is>
          <t/>
        </is>
      </c>
      <c r="BM693" t="inlineStr">
        <is>
          <t>saugumo pažeidimas, dėl kurio netyčia arba neteisėtai sunaikinami, prarandami, pakeičiami, be leidimo atskleidžiami persiųsti, saugomi arba kitaip tvarkomi asmens duomenys arba prie jų be leidimo gaunama prieiga</t>
        </is>
      </c>
      <c r="BN693" s="2" t="inlineStr">
        <is>
          <t>persondatu aizsardzības pārkāpums|
personas datu aizsardzības pārkāpums</t>
        </is>
      </c>
      <c r="BO693" s="2" t="inlineStr">
        <is>
          <t>3|
3</t>
        </is>
      </c>
      <c r="BP693" s="2" t="inlineStr">
        <is>
          <t xml:space="preserve">preferred|
</t>
        </is>
      </c>
      <c r="BQ693" t="inlineStr">
        <is>
          <t>drošības pārkāpums, kura rezultātā notiek nejauša vai nelikumīga nosūtīto, uzglabāto vai citādi apstrādāto personas datu iznīcināšana, nozaudēšana, pārveidošana, neatļauta izpaušana vai piekļuve tiem</t>
        </is>
      </c>
      <c r="BR693" s="2" t="inlineStr">
        <is>
          <t>ksur ta’ data personali|
vjolazzjoni ta' data personali</t>
        </is>
      </c>
      <c r="BS693" s="2" t="inlineStr">
        <is>
          <t>3|
3</t>
        </is>
      </c>
      <c r="BT693" s="2" t="inlineStr">
        <is>
          <t xml:space="preserve">|
</t>
        </is>
      </c>
      <c r="BU693" t="inlineStr">
        <is>
          <t>ksur tas-sigurtà li jwassal għal qerda aċċidentali jew illegali, telf, bdil, żvelar mhux awtorizzat ta', jew aċċess għal, data personali trażmessa, maħżuna jew ipproċessata b'xi mod ieħor</t>
        </is>
      </c>
      <c r="BV693" s="2" t="inlineStr">
        <is>
          <t>datalek|
inbreuk in verband met persoonsgegevens|
gegevenslek</t>
        </is>
      </c>
      <c r="BW693" s="2" t="inlineStr">
        <is>
          <t>3|
3|
3</t>
        </is>
      </c>
      <c r="BX693" s="2" t="inlineStr">
        <is>
          <t xml:space="preserve">|
|
</t>
        </is>
      </c>
      <c r="BY693" t="inlineStr">
        <is>
          <t>inbreuk op de beveiliging die per ongeluk of op onrechtmatige wijze leidt tot de vernietiging, het verlies, de wijziging of de ongeoorloofde bekendmaking van of de ongeoorloofde toegang tot doorgezonden, opgeslagen of anderszins verwerkte gegevens</t>
        </is>
      </c>
      <c r="BZ693" s="2" t="inlineStr">
        <is>
          <t>naruszenie ochrony danych osobowych</t>
        </is>
      </c>
      <c r="CA693" s="2" t="inlineStr">
        <is>
          <t>3</t>
        </is>
      </c>
      <c r="CB693" s="2" t="inlineStr">
        <is>
          <t/>
        </is>
      </c>
      <c r="CC693" t="inlineStr">
        <is>
          <t>naruszenie bezpieczeństwa prowadzące do przypadkowego lub niezgodnego z prawem zniszczenia, utracenia, zmodyfikowania, nieuprawnionego ujawnienia lub nieuprawnionego dostępu do danych osobowych przesyłanych, przechowywanych lub w inny sposób przetwarzanych</t>
        </is>
      </c>
      <c r="CD693" s="2" t="inlineStr">
        <is>
          <t>violação de dados pessoais</t>
        </is>
      </c>
      <c r="CE693" s="2" t="inlineStr">
        <is>
          <t>3</t>
        </is>
      </c>
      <c r="CF693" s="2" t="inlineStr">
        <is>
          <t/>
        </is>
      </c>
      <c r="CG693" t="inlineStr">
        <is>
          <t>Violação da segurança que provoque, de modo acidental ou ilícito, a destruição, a perda, a alteração, a divulgação ou o acesso, não autorizados, a dados pessoais transmitidos, conservados ou sujeitos a qualquer outro tipo de tratamento.</t>
        </is>
      </c>
      <c r="CH693" s="2" t="inlineStr">
        <is>
          <t>încălcare a securității datelor cu caracter personal</t>
        </is>
      </c>
      <c r="CI693" s="2" t="inlineStr">
        <is>
          <t>3</t>
        </is>
      </c>
      <c r="CJ693" s="2" t="inlineStr">
        <is>
          <t/>
        </is>
      </c>
      <c r="CK693" t="inlineStr">
        <is>
          <t>o încălcare a securității care duce, în mod accidental sau ilegal, la distrugerea, pierderea, modificarea, sau divulgarea neautorizată a datelor cu caracter personal transmise, stocate sau prelucrate într-un alt mod, sau la accesul neautorizat la acestea</t>
        </is>
      </c>
      <c r="CL693" s="2" t="inlineStr">
        <is>
          <t>porušenie ochrany osobných údajov</t>
        </is>
      </c>
      <c r="CM693" s="2" t="inlineStr">
        <is>
          <t>3</t>
        </is>
      </c>
      <c r="CN693" s="2" t="inlineStr">
        <is>
          <t/>
        </is>
      </c>
      <c r="CO693" t="inlineStr">
        <is>
          <t>porušenie bezpečnosti, ktoré vedie k náhodnému alebo nezákonnému zničeniu, strate, zmene, neoprávnenému poskytnutiu osobných údajov, ktoré sa prenášajú, uchovávajú alebo inak spracúvajú, alebo neoprávnenému prístupu k nim</t>
        </is>
      </c>
      <c r="CP693" s="2" t="inlineStr">
        <is>
          <t>kršitev varstva osebnih podatkov</t>
        </is>
      </c>
      <c r="CQ693" s="2" t="inlineStr">
        <is>
          <t>3</t>
        </is>
      </c>
      <c r="CR693" s="2" t="inlineStr">
        <is>
          <t/>
        </is>
      </c>
      <c r="CS693" t="inlineStr">
        <is>
          <t>kršitev varstva, ki povzroči nenamerno ali nezakonito uničenje, izgubo, spremembo, nepooblaščeno razkritje ali dostop do osebnih podatkov, ki so poslani, shranjeni ali kako drugače obdelani</t>
        </is>
      </c>
      <c r="CT693" s="2" t="inlineStr">
        <is>
          <t>personuppgiftsincident</t>
        </is>
      </c>
      <c r="CU693" s="2" t="inlineStr">
        <is>
          <t>3</t>
        </is>
      </c>
      <c r="CV693" s="2" t="inlineStr">
        <is>
          <t/>
        </is>
      </c>
      <c r="CW693" t="inlineStr">
        <is>
          <t>säkerhetsincident som leder till oavsiktlig eller olaglig förstöring, förlust eller ändring eller till obehörigt röjande av eller obehörig åtkomst till de personuppgifter som överförts, lagrats eller på annat sätt behandlats</t>
        </is>
      </c>
    </row>
    <row r="694">
      <c r="A694" s="1" t="str">
        <f>HYPERLINK("https://iate.europa.eu/entry/result/3578283/all", "3578283")</f>
        <v>3578283</v>
      </c>
      <c r="B694" t="inlineStr">
        <is>
          <t>EDUCATION AND COMMUNICATIONS</t>
        </is>
      </c>
      <c r="C694" t="inlineStr">
        <is>
          <t>EDUCATION AND COMMUNICATIONS|information technology and data processing|computer system</t>
        </is>
      </c>
      <c r="D694" t="inlineStr">
        <is>
          <t>yes</t>
        </is>
      </c>
      <c r="E694" t="inlineStr">
        <is>
          <t/>
        </is>
      </c>
      <c r="F694" t="inlineStr">
        <is>
          <t/>
        </is>
      </c>
      <c r="G694" t="inlineStr">
        <is>
          <t/>
        </is>
      </c>
      <c r="H694" t="inlineStr">
        <is>
          <t/>
        </is>
      </c>
      <c r="I694" t="inlineStr">
        <is>
          <t/>
        </is>
      </c>
      <c r="J694" t="inlineStr">
        <is>
          <t/>
        </is>
      </c>
      <c r="K694" t="inlineStr">
        <is>
          <t/>
        </is>
      </c>
      <c r="L694" t="inlineStr">
        <is>
          <t/>
        </is>
      </c>
      <c r="M694" t="inlineStr">
        <is>
          <t/>
        </is>
      </c>
      <c r="N694" t="inlineStr">
        <is>
          <t/>
        </is>
      </c>
      <c r="O694" t="inlineStr">
        <is>
          <t/>
        </is>
      </c>
      <c r="P694" t="inlineStr">
        <is>
          <t/>
        </is>
      </c>
      <c r="Q694" t="inlineStr">
        <is>
          <t/>
        </is>
      </c>
      <c r="R694" t="inlineStr">
        <is>
          <t/>
        </is>
      </c>
      <c r="S694" t="inlineStr">
        <is>
          <t/>
        </is>
      </c>
      <c r="T694" t="inlineStr">
        <is>
          <t/>
        </is>
      </c>
      <c r="U694" t="inlineStr">
        <is>
          <t/>
        </is>
      </c>
      <c r="V694" s="2" t="inlineStr">
        <is>
          <t>εξωτερική απειλή</t>
        </is>
      </c>
      <c r="W694" s="2" t="inlineStr">
        <is>
          <t>3</t>
        </is>
      </c>
      <c r="X694" s="2" t="inlineStr">
        <is>
          <t/>
        </is>
      </c>
      <c r="Y694" t="inlineStr">
        <is>
          <t/>
        </is>
      </c>
      <c r="Z694" s="2" t="inlineStr">
        <is>
          <t>outside threat|
outsider threat</t>
        </is>
      </c>
      <c r="AA694" s="2" t="inlineStr">
        <is>
          <t>3|
3</t>
        </is>
      </c>
      <c r="AB694" s="2" t="inlineStr">
        <is>
          <t xml:space="preserve">|
</t>
        </is>
      </c>
      <c r="AC694" t="inlineStr">
        <is>
          <t>person or group of persons external to an organisation who are not authorised to access its assets and pose a potential risk to the organisation and its assets</t>
        </is>
      </c>
      <c r="AD694" s="2" t="inlineStr">
        <is>
          <t>amenaza externa</t>
        </is>
      </c>
      <c r="AE694" s="2" t="inlineStr">
        <is>
          <t>2</t>
        </is>
      </c>
      <c r="AF694" s="2" t="inlineStr">
        <is>
          <t/>
        </is>
      </c>
      <c r="AG694" t="inlineStr">
        <is>
          <t>Entidad no autorizada fuera del dominio de seguridad que tiene el potencial de dañar un sistema de información a través de la destrucción, divulgación, modificación de datos y / o denegación de servicio.</t>
        </is>
      </c>
      <c r="AH694" t="inlineStr">
        <is>
          <t/>
        </is>
      </c>
      <c r="AI694" t="inlineStr">
        <is>
          <t/>
        </is>
      </c>
      <c r="AJ694" t="inlineStr">
        <is>
          <t/>
        </is>
      </c>
      <c r="AK694" t="inlineStr">
        <is>
          <t/>
        </is>
      </c>
      <c r="AL694" t="inlineStr">
        <is>
          <t/>
        </is>
      </c>
      <c r="AM694" t="inlineStr">
        <is>
          <t/>
        </is>
      </c>
      <c r="AN694" t="inlineStr">
        <is>
          <t/>
        </is>
      </c>
      <c r="AO694" t="inlineStr">
        <is>
          <t/>
        </is>
      </c>
      <c r="AP694" t="inlineStr">
        <is>
          <t/>
        </is>
      </c>
      <c r="AQ694" t="inlineStr">
        <is>
          <t/>
        </is>
      </c>
      <c r="AR694" t="inlineStr">
        <is>
          <t/>
        </is>
      </c>
      <c r="AS694" t="inlineStr">
        <is>
          <t/>
        </is>
      </c>
      <c r="AT694" t="inlineStr">
        <is>
          <t/>
        </is>
      </c>
      <c r="AU694" t="inlineStr">
        <is>
          <t/>
        </is>
      </c>
      <c r="AV694" t="inlineStr">
        <is>
          <t/>
        </is>
      </c>
      <c r="AW694" t="inlineStr">
        <is>
          <t/>
        </is>
      </c>
      <c r="AX694" t="inlineStr">
        <is>
          <t/>
        </is>
      </c>
      <c r="AY694" t="inlineStr">
        <is>
          <t/>
        </is>
      </c>
      <c r="AZ694" t="inlineStr">
        <is>
          <t/>
        </is>
      </c>
      <c r="BA694" t="inlineStr">
        <is>
          <t/>
        </is>
      </c>
      <c r="BB694" t="inlineStr">
        <is>
          <t/>
        </is>
      </c>
      <c r="BC694" t="inlineStr">
        <is>
          <t/>
        </is>
      </c>
      <c r="BD694" t="inlineStr">
        <is>
          <t/>
        </is>
      </c>
      <c r="BE694" t="inlineStr">
        <is>
          <t/>
        </is>
      </c>
      <c r="BF694" t="inlineStr">
        <is>
          <t/>
        </is>
      </c>
      <c r="BG694" t="inlineStr">
        <is>
          <t/>
        </is>
      </c>
      <c r="BH694" t="inlineStr">
        <is>
          <t/>
        </is>
      </c>
      <c r="BI694" t="inlineStr">
        <is>
          <t/>
        </is>
      </c>
      <c r="BJ694" t="inlineStr">
        <is>
          <t/>
        </is>
      </c>
      <c r="BK694" t="inlineStr">
        <is>
          <t/>
        </is>
      </c>
      <c r="BL694" t="inlineStr">
        <is>
          <t/>
        </is>
      </c>
      <c r="BM694" t="inlineStr">
        <is>
          <t/>
        </is>
      </c>
      <c r="BN694" t="inlineStr">
        <is>
          <t/>
        </is>
      </c>
      <c r="BO694" t="inlineStr">
        <is>
          <t/>
        </is>
      </c>
      <c r="BP694" t="inlineStr">
        <is>
          <t/>
        </is>
      </c>
      <c r="BQ694" t="inlineStr">
        <is>
          <t/>
        </is>
      </c>
      <c r="BR694" t="inlineStr">
        <is>
          <t/>
        </is>
      </c>
      <c r="BS694" t="inlineStr">
        <is>
          <t/>
        </is>
      </c>
      <c r="BT694" t="inlineStr">
        <is>
          <t/>
        </is>
      </c>
      <c r="BU694" t="inlineStr">
        <is>
          <t/>
        </is>
      </c>
      <c r="BV694" t="inlineStr">
        <is>
          <t/>
        </is>
      </c>
      <c r="BW694" t="inlineStr">
        <is>
          <t/>
        </is>
      </c>
      <c r="BX694" t="inlineStr">
        <is>
          <t/>
        </is>
      </c>
      <c r="BY694" t="inlineStr">
        <is>
          <t/>
        </is>
      </c>
      <c r="BZ694" t="inlineStr">
        <is>
          <t/>
        </is>
      </c>
      <c r="CA694" t="inlineStr">
        <is>
          <t/>
        </is>
      </c>
      <c r="CB694" t="inlineStr">
        <is>
          <t/>
        </is>
      </c>
      <c r="CC694" t="inlineStr">
        <is>
          <t/>
        </is>
      </c>
      <c r="CD694" t="inlineStr">
        <is>
          <t/>
        </is>
      </c>
      <c r="CE694" t="inlineStr">
        <is>
          <t/>
        </is>
      </c>
      <c r="CF694" t="inlineStr">
        <is>
          <t/>
        </is>
      </c>
      <c r="CG694" t="inlineStr">
        <is>
          <t/>
        </is>
      </c>
      <c r="CH694" t="inlineStr">
        <is>
          <t/>
        </is>
      </c>
      <c r="CI694" t="inlineStr">
        <is>
          <t/>
        </is>
      </c>
      <c r="CJ694" t="inlineStr">
        <is>
          <t/>
        </is>
      </c>
      <c r="CK694" t="inlineStr">
        <is>
          <t/>
        </is>
      </c>
      <c r="CL694" t="inlineStr">
        <is>
          <t/>
        </is>
      </c>
      <c r="CM694" t="inlineStr">
        <is>
          <t/>
        </is>
      </c>
      <c r="CN694" t="inlineStr">
        <is>
          <t/>
        </is>
      </c>
      <c r="CO694" t="inlineStr">
        <is>
          <t/>
        </is>
      </c>
      <c r="CP694" t="inlineStr">
        <is>
          <t/>
        </is>
      </c>
      <c r="CQ694" t="inlineStr">
        <is>
          <t/>
        </is>
      </c>
      <c r="CR694" t="inlineStr">
        <is>
          <t/>
        </is>
      </c>
      <c r="CS694" t="inlineStr">
        <is>
          <t/>
        </is>
      </c>
      <c r="CT694" t="inlineStr">
        <is>
          <t/>
        </is>
      </c>
      <c r="CU694" t="inlineStr">
        <is>
          <t/>
        </is>
      </c>
      <c r="CV694" t="inlineStr">
        <is>
          <t/>
        </is>
      </c>
      <c r="CW694" t="inlineStr">
        <is>
          <t/>
        </is>
      </c>
    </row>
    <row r="695">
      <c r="A695" s="1" t="str">
        <f>HYPERLINK("https://iate.europa.eu/entry/result/3578250/all", "3578250")</f>
        <v>3578250</v>
      </c>
      <c r="B695" t="inlineStr">
        <is>
          <t>EDUCATION AND COMMUNICATIONS</t>
        </is>
      </c>
      <c r="C695" t="inlineStr">
        <is>
          <t>EDUCATION AND COMMUNICATIONS|information technology and data processing</t>
        </is>
      </c>
      <c r="D695" t="inlineStr">
        <is>
          <t>yes</t>
        </is>
      </c>
      <c r="E695" t="inlineStr">
        <is>
          <t/>
        </is>
      </c>
      <c r="F695" t="inlineStr">
        <is>
          <t/>
        </is>
      </c>
      <c r="G695" t="inlineStr">
        <is>
          <t/>
        </is>
      </c>
      <c r="H695" t="inlineStr">
        <is>
          <t/>
        </is>
      </c>
      <c r="I695" t="inlineStr">
        <is>
          <t/>
        </is>
      </c>
      <c r="J695" t="inlineStr">
        <is>
          <t/>
        </is>
      </c>
      <c r="K695" t="inlineStr">
        <is>
          <t/>
        </is>
      </c>
      <c r="L695" t="inlineStr">
        <is>
          <t/>
        </is>
      </c>
      <c r="M695" t="inlineStr">
        <is>
          <t/>
        </is>
      </c>
      <c r="N695" t="inlineStr">
        <is>
          <t/>
        </is>
      </c>
      <c r="O695" t="inlineStr">
        <is>
          <t/>
        </is>
      </c>
      <c r="P695" t="inlineStr">
        <is>
          <t/>
        </is>
      </c>
      <c r="Q695" t="inlineStr">
        <is>
          <t/>
        </is>
      </c>
      <c r="R695" t="inlineStr">
        <is>
          <t/>
        </is>
      </c>
      <c r="S695" t="inlineStr">
        <is>
          <t/>
        </is>
      </c>
      <c r="T695" t="inlineStr">
        <is>
          <t/>
        </is>
      </c>
      <c r="U695" t="inlineStr">
        <is>
          <t/>
        </is>
      </c>
      <c r="V695" s="2" t="inlineStr">
        <is>
          <t>ανθεκτικότητα δικτύου</t>
        </is>
      </c>
      <c r="W695" s="2" t="inlineStr">
        <is>
          <t>3</t>
        </is>
      </c>
      <c r="X695" s="2" t="inlineStr">
        <is>
          <t/>
        </is>
      </c>
      <c r="Y695" t="inlineStr">
        <is>
          <t>ικανότητά ενός δικτύου να αντιστέκεται σε καταστάσεις και 
γεγονότα που είναι σε θέση να επηρεάσουν την ομαλή λειτουργία του</t>
        </is>
      </c>
      <c r="Z695" s="2" t="inlineStr">
        <is>
          <t>network resilience</t>
        </is>
      </c>
      <c r="AA695" s="2" t="inlineStr">
        <is>
          <t>3</t>
        </is>
      </c>
      <c r="AB695" s="2" t="inlineStr">
        <is>
          <t/>
        </is>
      </c>
      <c r="AC695" t="inlineStr">
        <is>
          <t>ability of a network to: (1) provide continuous operation (i.e., highly resistant to disruption and able to operate in a degraded mode if damaged); (2) recover effectively if failure does occur; and (3) scale to meet rapid or unpredictable demands</t>
        </is>
      </c>
      <c r="AD695" s="2" t="inlineStr">
        <is>
          <t>resiliencia de la red</t>
        </is>
      </c>
      <c r="AE695" s="2" t="inlineStr">
        <is>
          <t>2</t>
        </is>
      </c>
      <c r="AF695" s="2" t="inlineStr">
        <is>
          <t/>
        </is>
      </c>
      <c r="AG695" t="inlineStr">
        <is>
          <t>Habilidad de proveer y mantener un nivel aceptable del servicio con el que poder hacer frente a los fallos y los retos que surgen diariamente por la utilización de la red.</t>
        </is>
      </c>
      <c r="AH695" t="inlineStr">
        <is>
          <t/>
        </is>
      </c>
      <c r="AI695" t="inlineStr">
        <is>
          <t/>
        </is>
      </c>
      <c r="AJ695" t="inlineStr">
        <is>
          <t/>
        </is>
      </c>
      <c r="AK695" t="inlineStr">
        <is>
          <t/>
        </is>
      </c>
      <c r="AL695" t="inlineStr">
        <is>
          <t/>
        </is>
      </c>
      <c r="AM695" t="inlineStr">
        <is>
          <t/>
        </is>
      </c>
      <c r="AN695" t="inlineStr">
        <is>
          <t/>
        </is>
      </c>
      <c r="AO695" t="inlineStr">
        <is>
          <t/>
        </is>
      </c>
      <c r="AP695" t="inlineStr">
        <is>
          <t/>
        </is>
      </c>
      <c r="AQ695" t="inlineStr">
        <is>
          <t/>
        </is>
      </c>
      <c r="AR695" t="inlineStr">
        <is>
          <t/>
        </is>
      </c>
      <c r="AS695" t="inlineStr">
        <is>
          <t/>
        </is>
      </c>
      <c r="AT695" t="inlineStr">
        <is>
          <t/>
        </is>
      </c>
      <c r="AU695" t="inlineStr">
        <is>
          <t/>
        </is>
      </c>
      <c r="AV695" t="inlineStr">
        <is>
          <t/>
        </is>
      </c>
      <c r="AW695" t="inlineStr">
        <is>
          <t/>
        </is>
      </c>
      <c r="AX695" t="inlineStr">
        <is>
          <t/>
        </is>
      </c>
      <c r="AY695" t="inlineStr">
        <is>
          <t/>
        </is>
      </c>
      <c r="AZ695" t="inlineStr">
        <is>
          <t/>
        </is>
      </c>
      <c r="BA695" t="inlineStr">
        <is>
          <t/>
        </is>
      </c>
      <c r="BB695" t="inlineStr">
        <is>
          <t/>
        </is>
      </c>
      <c r="BC695" t="inlineStr">
        <is>
          <t/>
        </is>
      </c>
      <c r="BD695" t="inlineStr">
        <is>
          <t/>
        </is>
      </c>
      <c r="BE695" t="inlineStr">
        <is>
          <t/>
        </is>
      </c>
      <c r="BF695" t="inlineStr">
        <is>
          <t/>
        </is>
      </c>
      <c r="BG695" t="inlineStr">
        <is>
          <t/>
        </is>
      </c>
      <c r="BH695" t="inlineStr">
        <is>
          <t/>
        </is>
      </c>
      <c r="BI695" t="inlineStr">
        <is>
          <t/>
        </is>
      </c>
      <c r="BJ695" t="inlineStr">
        <is>
          <t/>
        </is>
      </c>
      <c r="BK695" t="inlineStr">
        <is>
          <t/>
        </is>
      </c>
      <c r="BL695" t="inlineStr">
        <is>
          <t/>
        </is>
      </c>
      <c r="BM695" t="inlineStr">
        <is>
          <t/>
        </is>
      </c>
      <c r="BN695" t="inlineStr">
        <is>
          <t/>
        </is>
      </c>
      <c r="BO695" t="inlineStr">
        <is>
          <t/>
        </is>
      </c>
      <c r="BP695" t="inlineStr">
        <is>
          <t/>
        </is>
      </c>
      <c r="BQ695" t="inlineStr">
        <is>
          <t/>
        </is>
      </c>
      <c r="BR695" t="inlineStr">
        <is>
          <t/>
        </is>
      </c>
      <c r="BS695" t="inlineStr">
        <is>
          <t/>
        </is>
      </c>
      <c r="BT695" t="inlineStr">
        <is>
          <t/>
        </is>
      </c>
      <c r="BU695" t="inlineStr">
        <is>
          <t/>
        </is>
      </c>
      <c r="BV695" t="inlineStr">
        <is>
          <t/>
        </is>
      </c>
      <c r="BW695" t="inlineStr">
        <is>
          <t/>
        </is>
      </c>
      <c r="BX695" t="inlineStr">
        <is>
          <t/>
        </is>
      </c>
      <c r="BY695" t="inlineStr">
        <is>
          <t/>
        </is>
      </c>
      <c r="BZ695" t="inlineStr">
        <is>
          <t/>
        </is>
      </c>
      <c r="CA695" t="inlineStr">
        <is>
          <t/>
        </is>
      </c>
      <c r="CB695" t="inlineStr">
        <is>
          <t/>
        </is>
      </c>
      <c r="CC695" t="inlineStr">
        <is>
          <t/>
        </is>
      </c>
      <c r="CD695" t="inlineStr">
        <is>
          <t/>
        </is>
      </c>
      <c r="CE695" t="inlineStr">
        <is>
          <t/>
        </is>
      </c>
      <c r="CF695" t="inlineStr">
        <is>
          <t/>
        </is>
      </c>
      <c r="CG695" t="inlineStr">
        <is>
          <t/>
        </is>
      </c>
      <c r="CH695" t="inlineStr">
        <is>
          <t/>
        </is>
      </c>
      <c r="CI695" t="inlineStr">
        <is>
          <t/>
        </is>
      </c>
      <c r="CJ695" t="inlineStr">
        <is>
          <t/>
        </is>
      </c>
      <c r="CK695" t="inlineStr">
        <is>
          <t/>
        </is>
      </c>
      <c r="CL695" t="inlineStr">
        <is>
          <t/>
        </is>
      </c>
      <c r="CM695" t="inlineStr">
        <is>
          <t/>
        </is>
      </c>
      <c r="CN695" t="inlineStr">
        <is>
          <t/>
        </is>
      </c>
      <c r="CO695" t="inlineStr">
        <is>
          <t/>
        </is>
      </c>
      <c r="CP695" t="inlineStr">
        <is>
          <t/>
        </is>
      </c>
      <c r="CQ695" t="inlineStr">
        <is>
          <t/>
        </is>
      </c>
      <c r="CR695" t="inlineStr">
        <is>
          <t/>
        </is>
      </c>
      <c r="CS695" t="inlineStr">
        <is>
          <t/>
        </is>
      </c>
      <c r="CT695" t="inlineStr">
        <is>
          <t/>
        </is>
      </c>
      <c r="CU695" t="inlineStr">
        <is>
          <t/>
        </is>
      </c>
      <c r="CV695" t="inlineStr">
        <is>
          <t/>
        </is>
      </c>
      <c r="CW695" t="inlineStr">
        <is>
          <t/>
        </is>
      </c>
    </row>
    <row r="696">
      <c r="A696" s="1" t="str">
        <f>HYPERLINK("https://iate.europa.eu/entry/result/3578249/all", "3578249")</f>
        <v>3578249</v>
      </c>
      <c r="B696" t="inlineStr">
        <is>
          <t>EDUCATION AND COMMUNICATIONS</t>
        </is>
      </c>
      <c r="C696" t="inlineStr">
        <is>
          <t>EDUCATION AND COMMUNICATIONS|information technology and data processing</t>
        </is>
      </c>
      <c r="D696" t="inlineStr">
        <is>
          <t>yes</t>
        </is>
      </c>
      <c r="E696" t="inlineStr">
        <is>
          <t/>
        </is>
      </c>
      <c r="F696" t="inlineStr">
        <is>
          <t/>
        </is>
      </c>
      <c r="G696" t="inlineStr">
        <is>
          <t/>
        </is>
      </c>
      <c r="H696" t="inlineStr">
        <is>
          <t/>
        </is>
      </c>
      <c r="I696" t="inlineStr">
        <is>
          <t/>
        </is>
      </c>
      <c r="J696" t="inlineStr">
        <is>
          <t/>
        </is>
      </c>
      <c r="K696" t="inlineStr">
        <is>
          <t/>
        </is>
      </c>
      <c r="L696" t="inlineStr">
        <is>
          <t/>
        </is>
      </c>
      <c r="M696" t="inlineStr">
        <is>
          <t/>
        </is>
      </c>
      <c r="N696" t="inlineStr">
        <is>
          <t/>
        </is>
      </c>
      <c r="O696" t="inlineStr">
        <is>
          <t/>
        </is>
      </c>
      <c r="P696" t="inlineStr">
        <is>
          <t/>
        </is>
      </c>
      <c r="Q696" t="inlineStr">
        <is>
          <t/>
        </is>
      </c>
      <c r="R696" t="inlineStr">
        <is>
          <t/>
        </is>
      </c>
      <c r="S696" t="inlineStr">
        <is>
          <t/>
        </is>
      </c>
      <c r="T696" t="inlineStr">
        <is>
          <t/>
        </is>
      </c>
      <c r="U696" t="inlineStr">
        <is>
          <t/>
        </is>
      </c>
      <c r="V696" s="2" t="inlineStr">
        <is>
          <t>άμυνα κινούμενου στόχου</t>
        </is>
      </c>
      <c r="W696" s="2" t="inlineStr">
        <is>
          <t>3</t>
        </is>
      </c>
      <c r="X696" s="2" t="inlineStr">
        <is>
          <t/>
        </is>
      </c>
      <c r="Y696" t="inlineStr">
        <is>
          <t/>
        </is>
      </c>
      <c r="Z696" s="2" t="inlineStr">
        <is>
          <t>moving target defence</t>
        </is>
      </c>
      <c r="AA696" s="2" t="inlineStr">
        <is>
          <t>3</t>
        </is>
      </c>
      <c r="AB696" s="2" t="inlineStr">
        <is>
          <t/>
        </is>
      </c>
      <c r="AC696" t="inlineStr">
        <is>
          <t>presentation of a dynamic attack surface, increasing an adversary's work factor necessary to probe, attack, or maintain presence in a cyber target</t>
        </is>
      </c>
      <c r="AD696" s="2" t="inlineStr">
        <is>
          <t>defensa de objetivo móvil</t>
        </is>
      </c>
      <c r="AE696" s="2" t="inlineStr">
        <is>
          <t>2</t>
        </is>
      </c>
      <c r="AF696" s="2" t="inlineStr">
        <is>
          <t/>
        </is>
      </c>
      <c r="AG696" t="inlineStr">
        <is>
          <t>Presencia de una superficie de ataque dinámica, incrementando el factor de trabajo que necesita el adversario para probar, atacar o mantenerse presente en un objetivo en la red.</t>
        </is>
      </c>
      <c r="AH696" t="inlineStr">
        <is>
          <t/>
        </is>
      </c>
      <c r="AI696" t="inlineStr">
        <is>
          <t/>
        </is>
      </c>
      <c r="AJ696" t="inlineStr">
        <is>
          <t/>
        </is>
      </c>
      <c r="AK696" t="inlineStr">
        <is>
          <t/>
        </is>
      </c>
      <c r="AL696" t="inlineStr">
        <is>
          <t/>
        </is>
      </c>
      <c r="AM696" t="inlineStr">
        <is>
          <t/>
        </is>
      </c>
      <c r="AN696" t="inlineStr">
        <is>
          <t/>
        </is>
      </c>
      <c r="AO696" t="inlineStr">
        <is>
          <t/>
        </is>
      </c>
      <c r="AP696" t="inlineStr">
        <is>
          <t/>
        </is>
      </c>
      <c r="AQ696" t="inlineStr">
        <is>
          <t/>
        </is>
      </c>
      <c r="AR696" t="inlineStr">
        <is>
          <t/>
        </is>
      </c>
      <c r="AS696" t="inlineStr">
        <is>
          <t/>
        </is>
      </c>
      <c r="AT696" t="inlineStr">
        <is>
          <t/>
        </is>
      </c>
      <c r="AU696" t="inlineStr">
        <is>
          <t/>
        </is>
      </c>
      <c r="AV696" t="inlineStr">
        <is>
          <t/>
        </is>
      </c>
      <c r="AW696" t="inlineStr">
        <is>
          <t/>
        </is>
      </c>
      <c r="AX696" t="inlineStr">
        <is>
          <t/>
        </is>
      </c>
      <c r="AY696" t="inlineStr">
        <is>
          <t/>
        </is>
      </c>
      <c r="AZ696" t="inlineStr">
        <is>
          <t/>
        </is>
      </c>
      <c r="BA696" t="inlineStr">
        <is>
          <t/>
        </is>
      </c>
      <c r="BB696" t="inlineStr">
        <is>
          <t/>
        </is>
      </c>
      <c r="BC696" t="inlineStr">
        <is>
          <t/>
        </is>
      </c>
      <c r="BD696" t="inlineStr">
        <is>
          <t/>
        </is>
      </c>
      <c r="BE696" t="inlineStr">
        <is>
          <t/>
        </is>
      </c>
      <c r="BF696" t="inlineStr">
        <is>
          <t/>
        </is>
      </c>
      <c r="BG696" t="inlineStr">
        <is>
          <t/>
        </is>
      </c>
      <c r="BH696" t="inlineStr">
        <is>
          <t/>
        </is>
      </c>
      <c r="BI696" t="inlineStr">
        <is>
          <t/>
        </is>
      </c>
      <c r="BJ696" t="inlineStr">
        <is>
          <t/>
        </is>
      </c>
      <c r="BK696" t="inlineStr">
        <is>
          <t/>
        </is>
      </c>
      <c r="BL696" t="inlineStr">
        <is>
          <t/>
        </is>
      </c>
      <c r="BM696" t="inlineStr">
        <is>
          <t/>
        </is>
      </c>
      <c r="BN696" t="inlineStr">
        <is>
          <t/>
        </is>
      </c>
      <c r="BO696" t="inlineStr">
        <is>
          <t/>
        </is>
      </c>
      <c r="BP696" t="inlineStr">
        <is>
          <t/>
        </is>
      </c>
      <c r="BQ696" t="inlineStr">
        <is>
          <t/>
        </is>
      </c>
      <c r="BR696" t="inlineStr">
        <is>
          <t/>
        </is>
      </c>
      <c r="BS696" t="inlineStr">
        <is>
          <t/>
        </is>
      </c>
      <c r="BT696" t="inlineStr">
        <is>
          <t/>
        </is>
      </c>
      <c r="BU696" t="inlineStr">
        <is>
          <t/>
        </is>
      </c>
      <c r="BV696" t="inlineStr">
        <is>
          <t/>
        </is>
      </c>
      <c r="BW696" t="inlineStr">
        <is>
          <t/>
        </is>
      </c>
      <c r="BX696" t="inlineStr">
        <is>
          <t/>
        </is>
      </c>
      <c r="BY696" t="inlineStr">
        <is>
          <t/>
        </is>
      </c>
      <c r="BZ696" t="inlineStr">
        <is>
          <t/>
        </is>
      </c>
      <c r="CA696" t="inlineStr">
        <is>
          <t/>
        </is>
      </c>
      <c r="CB696" t="inlineStr">
        <is>
          <t/>
        </is>
      </c>
      <c r="CC696" t="inlineStr">
        <is>
          <t/>
        </is>
      </c>
      <c r="CD696" t="inlineStr">
        <is>
          <t/>
        </is>
      </c>
      <c r="CE696" t="inlineStr">
        <is>
          <t/>
        </is>
      </c>
      <c r="CF696" t="inlineStr">
        <is>
          <t/>
        </is>
      </c>
      <c r="CG696" t="inlineStr">
        <is>
          <t/>
        </is>
      </c>
      <c r="CH696" t="inlineStr">
        <is>
          <t/>
        </is>
      </c>
      <c r="CI696" t="inlineStr">
        <is>
          <t/>
        </is>
      </c>
      <c r="CJ696" t="inlineStr">
        <is>
          <t/>
        </is>
      </c>
      <c r="CK696" t="inlineStr">
        <is>
          <t/>
        </is>
      </c>
      <c r="CL696" t="inlineStr">
        <is>
          <t/>
        </is>
      </c>
      <c r="CM696" t="inlineStr">
        <is>
          <t/>
        </is>
      </c>
      <c r="CN696" t="inlineStr">
        <is>
          <t/>
        </is>
      </c>
      <c r="CO696" t="inlineStr">
        <is>
          <t/>
        </is>
      </c>
      <c r="CP696" t="inlineStr">
        <is>
          <t/>
        </is>
      </c>
      <c r="CQ696" t="inlineStr">
        <is>
          <t/>
        </is>
      </c>
      <c r="CR696" t="inlineStr">
        <is>
          <t/>
        </is>
      </c>
      <c r="CS696" t="inlineStr">
        <is>
          <t/>
        </is>
      </c>
      <c r="CT696" t="inlineStr">
        <is>
          <t/>
        </is>
      </c>
      <c r="CU696" t="inlineStr">
        <is>
          <t/>
        </is>
      </c>
      <c r="CV696" t="inlineStr">
        <is>
          <t/>
        </is>
      </c>
      <c r="CW696" t="inlineStr">
        <is>
          <t/>
        </is>
      </c>
    </row>
    <row r="697">
      <c r="A697" s="1" t="str">
        <f>HYPERLINK("https://iate.europa.eu/entry/result/3578248/all", "3578248")</f>
        <v>3578248</v>
      </c>
      <c r="B697" t="inlineStr">
        <is>
          <t>EDUCATION AND COMMUNICATIONS</t>
        </is>
      </c>
      <c r="C697" t="inlineStr">
        <is>
          <t>EDUCATION AND COMMUNICATIONS|information technology and data processing</t>
        </is>
      </c>
      <c r="D697" t="inlineStr">
        <is>
          <t>yes</t>
        </is>
      </c>
      <c r="E697" t="inlineStr">
        <is>
          <t/>
        </is>
      </c>
      <c r="F697" t="inlineStr">
        <is>
          <t/>
        </is>
      </c>
      <c r="G697" t="inlineStr">
        <is>
          <t/>
        </is>
      </c>
      <c r="H697" t="inlineStr">
        <is>
          <t/>
        </is>
      </c>
      <c r="I697" t="inlineStr">
        <is>
          <t/>
        </is>
      </c>
      <c r="J697" t="inlineStr">
        <is>
          <t/>
        </is>
      </c>
      <c r="K697" t="inlineStr">
        <is>
          <t/>
        </is>
      </c>
      <c r="L697" t="inlineStr">
        <is>
          <t/>
        </is>
      </c>
      <c r="M697" t="inlineStr">
        <is>
          <t/>
        </is>
      </c>
      <c r="N697" t="inlineStr">
        <is>
          <t/>
        </is>
      </c>
      <c r="O697" t="inlineStr">
        <is>
          <t/>
        </is>
      </c>
      <c r="P697" t="inlineStr">
        <is>
          <t/>
        </is>
      </c>
      <c r="Q697" t="inlineStr">
        <is>
          <t/>
        </is>
      </c>
      <c r="R697" t="inlineStr">
        <is>
          <t/>
        </is>
      </c>
      <c r="S697" t="inlineStr">
        <is>
          <t/>
        </is>
      </c>
      <c r="T697" t="inlineStr">
        <is>
          <t/>
        </is>
      </c>
      <c r="U697" t="inlineStr">
        <is>
          <t/>
        </is>
      </c>
      <c r="V697" s="2" t="inlineStr">
        <is>
          <t>κακόβουλη μικροεφαρμογή</t>
        </is>
      </c>
      <c r="W697" s="2" t="inlineStr">
        <is>
          <t>3</t>
        </is>
      </c>
      <c r="X697" s="2" t="inlineStr">
        <is>
          <t/>
        </is>
      </c>
      <c r="Y697" t="inlineStr">
        <is>
          <t/>
        </is>
      </c>
      <c r="Z697" s="2" t="inlineStr">
        <is>
          <t>malicious applet</t>
        </is>
      </c>
      <c r="AA697" s="2" t="inlineStr">
        <is>
          <t>3</t>
        </is>
      </c>
      <c r="AB697" s="2" t="inlineStr">
        <is>
          <t/>
        </is>
      </c>
      <c r="AC697" t="inlineStr">
        <is>
          <t>small application program that is automatically downloaded and executed and that performs an unauthorised function on an information system</t>
        </is>
      </c>
      <c r="AD697" s="2" t="inlineStr">
        <is>
          <t>&lt;i&gt;applet&lt;/i&gt; malicioso|
subprograma malicioso</t>
        </is>
      </c>
      <c r="AE697" s="2" t="inlineStr">
        <is>
          <t>3|
2</t>
        </is>
      </c>
      <c r="AF697" s="2" t="inlineStr">
        <is>
          <t xml:space="preserve">|
</t>
        </is>
      </c>
      <c r="AG697" t="inlineStr">
        <is>
          <t>Subprograma [ &lt;a href="/entry/result/1266463/all" id="ENTRY_TO_ENTRY_CONVERTER" target="_blank"&gt;IATE:1266463&lt;/a&gt; ] que se descarga y ejecuta automáticamente y que realiza funciones no autorizadas en un sistema informático.</t>
        </is>
      </c>
      <c r="AH697" t="inlineStr">
        <is>
          <t/>
        </is>
      </c>
      <c r="AI697" t="inlineStr">
        <is>
          <t/>
        </is>
      </c>
      <c r="AJ697" t="inlineStr">
        <is>
          <t/>
        </is>
      </c>
      <c r="AK697" t="inlineStr">
        <is>
          <t/>
        </is>
      </c>
      <c r="AL697" t="inlineStr">
        <is>
          <t/>
        </is>
      </c>
      <c r="AM697" t="inlineStr">
        <is>
          <t/>
        </is>
      </c>
      <c r="AN697" t="inlineStr">
        <is>
          <t/>
        </is>
      </c>
      <c r="AO697" t="inlineStr">
        <is>
          <t/>
        </is>
      </c>
      <c r="AP697" t="inlineStr">
        <is>
          <t/>
        </is>
      </c>
      <c r="AQ697" t="inlineStr">
        <is>
          <t/>
        </is>
      </c>
      <c r="AR697" t="inlineStr">
        <is>
          <t/>
        </is>
      </c>
      <c r="AS697" t="inlineStr">
        <is>
          <t/>
        </is>
      </c>
      <c r="AT697" t="inlineStr">
        <is>
          <t/>
        </is>
      </c>
      <c r="AU697" t="inlineStr">
        <is>
          <t/>
        </is>
      </c>
      <c r="AV697" t="inlineStr">
        <is>
          <t/>
        </is>
      </c>
      <c r="AW697" t="inlineStr">
        <is>
          <t/>
        </is>
      </c>
      <c r="AX697" t="inlineStr">
        <is>
          <t/>
        </is>
      </c>
      <c r="AY697" t="inlineStr">
        <is>
          <t/>
        </is>
      </c>
      <c r="AZ697" t="inlineStr">
        <is>
          <t/>
        </is>
      </c>
      <c r="BA697" t="inlineStr">
        <is>
          <t/>
        </is>
      </c>
      <c r="BB697" t="inlineStr">
        <is>
          <t/>
        </is>
      </c>
      <c r="BC697" t="inlineStr">
        <is>
          <t/>
        </is>
      </c>
      <c r="BD697" t="inlineStr">
        <is>
          <t/>
        </is>
      </c>
      <c r="BE697" t="inlineStr">
        <is>
          <t/>
        </is>
      </c>
      <c r="BF697" t="inlineStr">
        <is>
          <t/>
        </is>
      </c>
      <c r="BG697" t="inlineStr">
        <is>
          <t/>
        </is>
      </c>
      <c r="BH697" t="inlineStr">
        <is>
          <t/>
        </is>
      </c>
      <c r="BI697" t="inlineStr">
        <is>
          <t/>
        </is>
      </c>
      <c r="BJ697" t="inlineStr">
        <is>
          <t/>
        </is>
      </c>
      <c r="BK697" t="inlineStr">
        <is>
          <t/>
        </is>
      </c>
      <c r="BL697" t="inlineStr">
        <is>
          <t/>
        </is>
      </c>
      <c r="BM697" t="inlineStr">
        <is>
          <t/>
        </is>
      </c>
      <c r="BN697" t="inlineStr">
        <is>
          <t/>
        </is>
      </c>
      <c r="BO697" t="inlineStr">
        <is>
          <t/>
        </is>
      </c>
      <c r="BP697" t="inlineStr">
        <is>
          <t/>
        </is>
      </c>
      <c r="BQ697" t="inlineStr">
        <is>
          <t/>
        </is>
      </c>
      <c r="BR697" t="inlineStr">
        <is>
          <t/>
        </is>
      </c>
      <c r="BS697" t="inlineStr">
        <is>
          <t/>
        </is>
      </c>
      <c r="BT697" t="inlineStr">
        <is>
          <t/>
        </is>
      </c>
      <c r="BU697" t="inlineStr">
        <is>
          <t/>
        </is>
      </c>
      <c r="BV697" t="inlineStr">
        <is>
          <t/>
        </is>
      </c>
      <c r="BW697" t="inlineStr">
        <is>
          <t/>
        </is>
      </c>
      <c r="BX697" t="inlineStr">
        <is>
          <t/>
        </is>
      </c>
      <c r="BY697" t="inlineStr">
        <is>
          <t/>
        </is>
      </c>
      <c r="BZ697" t="inlineStr">
        <is>
          <t/>
        </is>
      </c>
      <c r="CA697" t="inlineStr">
        <is>
          <t/>
        </is>
      </c>
      <c r="CB697" t="inlineStr">
        <is>
          <t/>
        </is>
      </c>
      <c r="CC697" t="inlineStr">
        <is>
          <t/>
        </is>
      </c>
      <c r="CD697" t="inlineStr">
        <is>
          <t/>
        </is>
      </c>
      <c r="CE697" t="inlineStr">
        <is>
          <t/>
        </is>
      </c>
      <c r="CF697" t="inlineStr">
        <is>
          <t/>
        </is>
      </c>
      <c r="CG697" t="inlineStr">
        <is>
          <t/>
        </is>
      </c>
      <c r="CH697" t="inlineStr">
        <is>
          <t/>
        </is>
      </c>
      <c r="CI697" t="inlineStr">
        <is>
          <t/>
        </is>
      </c>
      <c r="CJ697" t="inlineStr">
        <is>
          <t/>
        </is>
      </c>
      <c r="CK697" t="inlineStr">
        <is>
          <t/>
        </is>
      </c>
      <c r="CL697" t="inlineStr">
        <is>
          <t/>
        </is>
      </c>
      <c r="CM697" t="inlineStr">
        <is>
          <t/>
        </is>
      </c>
      <c r="CN697" t="inlineStr">
        <is>
          <t/>
        </is>
      </c>
      <c r="CO697" t="inlineStr">
        <is>
          <t/>
        </is>
      </c>
      <c r="CP697" t="inlineStr">
        <is>
          <t/>
        </is>
      </c>
      <c r="CQ697" t="inlineStr">
        <is>
          <t/>
        </is>
      </c>
      <c r="CR697" t="inlineStr">
        <is>
          <t/>
        </is>
      </c>
      <c r="CS697" t="inlineStr">
        <is>
          <t/>
        </is>
      </c>
      <c r="CT697" t="inlineStr">
        <is>
          <t/>
        </is>
      </c>
      <c r="CU697" t="inlineStr">
        <is>
          <t/>
        </is>
      </c>
      <c r="CV697" t="inlineStr">
        <is>
          <t/>
        </is>
      </c>
      <c r="CW697" t="inlineStr">
        <is>
          <t/>
        </is>
      </c>
    </row>
    <row r="698">
      <c r="A698" s="1" t="str">
        <f>HYPERLINK("https://iate.europa.eu/entry/result/3567346/all", "3567346")</f>
        <v>3567346</v>
      </c>
      <c r="B698" t="inlineStr">
        <is>
          <t>EDUCATION AND COMMUNICATIONS</t>
        </is>
      </c>
      <c r="C698" t="inlineStr">
        <is>
          <t>EDUCATION AND COMMUNICATIONS|communications|communications systems</t>
        </is>
      </c>
      <c r="D698" t="inlineStr">
        <is>
          <t>yes</t>
        </is>
      </c>
      <c r="E698" t="inlineStr">
        <is>
          <t/>
        </is>
      </c>
      <c r="F698" s="2" t="inlineStr">
        <is>
          <t>точка за обмен в интернет|
ТОИ</t>
        </is>
      </c>
      <c r="G698" s="2" t="inlineStr">
        <is>
          <t>3|
3</t>
        </is>
      </c>
      <c r="H698" s="2" t="inlineStr">
        <is>
          <t xml:space="preserve">|
</t>
        </is>
      </c>
      <c r="I698" t="inlineStr">
        <is>
          <t/>
        </is>
      </c>
      <c r="J698" s="2" t="inlineStr">
        <is>
          <t>výměnný uzel internetu|
IXP</t>
        </is>
      </c>
      <c r="K698" s="2" t="inlineStr">
        <is>
          <t>3|
3</t>
        </is>
      </c>
      <c r="L698" s="2" t="inlineStr">
        <is>
          <t xml:space="preserve">|
</t>
        </is>
      </c>
      <c r="M698" t="inlineStr">
        <is>
          <t>síťové zařízení umožňující propojení více než dvou nezávislých autonomních systémů, a to primárně pro účely usnadnění výměny dat zasílaných prostřednictvím internetu</t>
        </is>
      </c>
      <c r="N698" s="2" t="inlineStr">
        <is>
          <t>internetudvekslingspunkt|
IXP</t>
        </is>
      </c>
      <c r="O698" s="2" t="inlineStr">
        <is>
          <t>3|
3</t>
        </is>
      </c>
      <c r="P698" s="2" t="inlineStr">
        <is>
          <t xml:space="preserve">|
</t>
        </is>
      </c>
      <c r="Q698" t="inlineStr">
        <is>
          <t>netfacilitet, som muliggør sammenkobling af mere end to uafhængige autonome systemer, hovedsageligt med henblik på at lette udvekslingen af internettrafik</t>
        </is>
      </c>
      <c r="R698" s="2" t="inlineStr">
        <is>
          <t>Internet-Austauschknoten|
Internet-Knoten</t>
        </is>
      </c>
      <c r="S698" s="2" t="inlineStr">
        <is>
          <t>3|
3</t>
        </is>
      </c>
      <c r="T698" s="2" t="inlineStr">
        <is>
          <t xml:space="preserve">|
</t>
        </is>
      </c>
      <c r="U698" t="inlineStr">
        <is>
          <t>Netzknoten oder Netzwerkelement des Internets, das als Austauschpunkt für den Datenverkehr des Internets dient</t>
        </is>
      </c>
      <c r="V698" s="2" t="inlineStr">
        <is>
          <t>σημείο ανταλλαγής κίνησης διαδικτύου</t>
        </is>
      </c>
      <c r="W698" s="2" t="inlineStr">
        <is>
          <t>3</t>
        </is>
      </c>
      <c r="X698" s="2" t="inlineStr">
        <is>
          <t/>
        </is>
      </c>
      <c r="Y698" t="inlineStr">
        <is>
          <t>δικτυακή υποδομή που επιτρέπει τη διασύνδεση περισσότερων από δύο ανεξάρτητων αυτόνομων συστημάτων, κυρίως με σκοπό τη διευκόλυνση της ανταλλαγής κίνησης διαδικτύου και η οποία διασυνδέει μόνον αυτόνομα συστήματα, χωρίς να αναγκάζει την κίνηση διαδικτύου που διέρχεται μεταξύ ζεύγους συμμετεχόντων αυτόνομων συστημάτων να διέλθει από τρίτο αυτόνομο σύστημα ούτε να την τροποποιεί ή να παρεμβαίνει με άλλον τρόπο σε αυτήν</t>
        </is>
      </c>
      <c r="Z698" s="2" t="inlineStr">
        <is>
          <t>internet exchange point|
IXP</t>
        </is>
      </c>
      <c r="AA698" s="2" t="inlineStr">
        <is>
          <t>3|
3</t>
        </is>
      </c>
      <c r="AB698" s="2" t="inlineStr">
        <is>
          <t xml:space="preserve">|
</t>
        </is>
      </c>
      <c r="AC698" t="inlineStr">
        <is>
          <t>physical infrastructure through which Internet service providers (ISPs) and Content Delivery Networks (CDNs) exchange Internet traffic between their networks (autonomous systems)</t>
        </is>
      </c>
      <c r="AD698" s="2" t="inlineStr">
        <is>
          <t>punto neutro|
punto de intercambio de internet</t>
        </is>
      </c>
      <c r="AE698" s="2" t="inlineStr">
        <is>
          <t>3|
3</t>
        </is>
      </c>
      <c r="AF698" s="2" t="inlineStr">
        <is>
          <t xml:space="preserve">|
</t>
        </is>
      </c>
      <c r="AG698" t="inlineStr">
        <is>
          <t>Infraestructura física a través de la cual los proveedores de servicios de internet (PSI o ISP, por sus siglas en inglés) intercambian el tráfico de internet entre sus redes.</t>
        </is>
      </c>
      <c r="AH698" s="2" t="inlineStr">
        <is>
          <t>IXP|
interneti vahetuspunkt</t>
        </is>
      </c>
      <c r="AI698" s="2" t="inlineStr">
        <is>
          <t>3|
3</t>
        </is>
      </c>
      <c r="AJ698" s="2" t="inlineStr">
        <is>
          <t xml:space="preserve">|
</t>
        </is>
      </c>
      <c r="AK698" t="inlineStr">
        <is>
          <t>võrgustik, mis võimaldab rohkem kui kahe sõltumatu autonoomse süsteemi omavahelist ühendamist, eelkõige selleks, et hõlbustada internetiliikluse vahetamist; võimaldab üksnes autonoomsete süsteemide omavahelist ühendamist; ei nõua ühegi kahe osaleva autonoomse süsteemi vahel kulgeva internetiliikluse kulgemist mõne kolmanda autonoomse süsteemi kaudu, ei muuda sellist liiklust ega sekku sellesse mingil muul viisil</t>
        </is>
      </c>
      <c r="AL698" s="2" t="inlineStr">
        <is>
          <t>internetin yhdysliikennepiste</t>
        </is>
      </c>
      <c r="AM698" s="2" t="inlineStr">
        <is>
          <t>3</t>
        </is>
      </c>
      <c r="AN698" s="2" t="inlineStr">
        <is>
          <t/>
        </is>
      </c>
      <c r="AO698" t="inlineStr">
        <is>
          <t/>
        </is>
      </c>
      <c r="AP698" s="2" t="inlineStr">
        <is>
          <t>point d'échange internet|
IXP</t>
        </is>
      </c>
      <c r="AQ698" s="2" t="inlineStr">
        <is>
          <t>4|
4</t>
        </is>
      </c>
      <c r="AR698" s="2" t="inlineStr">
        <is>
          <t xml:space="preserve">|
</t>
        </is>
      </c>
      <c r="AS698" t="inlineStr">
        <is>
          <t>structure de réseau qui permet l'interconnexion de plus de deux systèmes autonomes indépendants, essentiellement aux fins de faciliter l'échange de trafic internet</t>
        </is>
      </c>
      <c r="AT698" s="2" t="inlineStr">
        <is>
          <t>IXP|
pointe malartaithe idirlín</t>
        </is>
      </c>
      <c r="AU698" s="2" t="inlineStr">
        <is>
          <t>3|
3</t>
        </is>
      </c>
      <c r="AV698" s="2" t="inlineStr">
        <is>
          <t xml:space="preserve">|
</t>
        </is>
      </c>
      <c r="AW698" t="inlineStr">
        <is>
          <t/>
        </is>
      </c>
      <c r="AX698" s="2" t="inlineStr">
        <is>
          <t>središte za razmjenu internetskog prometa|
IXP</t>
        </is>
      </c>
      <c r="AY698" s="2" t="inlineStr">
        <is>
          <t>3|
3</t>
        </is>
      </c>
      <c r="AZ698" s="2" t="inlineStr">
        <is>
          <t xml:space="preserve">|
</t>
        </is>
      </c>
      <c r="BA698" t="inlineStr">
        <is>
          <t>mrežni instrument koji omogućuje međusobno povezivanje više od dvaju neovisnih autonomnih sustava, prvenstveno u svrhu olakšavanja razmjene internetskog prometa</t>
        </is>
      </c>
      <c r="BB698" s="2" t="inlineStr">
        <is>
          <t>internetes exchange pont|
IXP|
internetkapcsolódási pont|
internet csatlakozási pontja</t>
        </is>
      </c>
      <c r="BC698" s="2" t="inlineStr">
        <is>
          <t>2|
4|
4|
3</t>
        </is>
      </c>
      <c r="BD698" s="2" t="inlineStr">
        <is>
          <t xml:space="preserve">admitted|
|
preferred|
</t>
        </is>
      </c>
      <c r="BE698" t="inlineStr">
        <is>
          <t>autonóm rendszerek találkozásában lévő, általában helyileg egymáshoz közel lévő rendszereket összekötő forgalomátviteli pont az interneten</t>
        </is>
      </c>
      <c r="BF698" s="2" t="inlineStr">
        <is>
          <t>punto di interscambio internet|
IXP</t>
        </is>
      </c>
      <c r="BG698" s="2" t="inlineStr">
        <is>
          <t>3|
3</t>
        </is>
      </c>
      <c r="BH698" s="2" t="inlineStr">
        <is>
          <t xml:space="preserve">|
</t>
        </is>
      </c>
      <c r="BI698" t="inlineStr">
        <is>
          <t>infrastruttura di rete che consente l'interconnessione di più di due sistemi autonomi indipendenti, principalmente al fine di agevolare lo scambio del traffico internet</t>
        </is>
      </c>
      <c r="BJ698" s="2" t="inlineStr">
        <is>
          <t>interneto duomenų srautų mainų taškas|
IXP</t>
        </is>
      </c>
      <c r="BK698" s="2" t="inlineStr">
        <is>
          <t>3|
3</t>
        </is>
      </c>
      <c r="BL698" s="2" t="inlineStr">
        <is>
          <t xml:space="preserve">|
</t>
        </is>
      </c>
      <c r="BM698" t="inlineStr">
        <is>
          <t>tinklo įrenginys, kuris sudaro sąlygas sujungti daugiau nei dvi nepriklausomas autonomines sistemas, visų pirma siekiant palengvinti interneto duomenų srautų mainus</t>
        </is>
      </c>
      <c r="BN698" s="2" t="inlineStr">
        <is>
          <t>interneta plūsmu apmaiņas punkts|
IPAP</t>
        </is>
      </c>
      <c r="BO698" s="2" t="inlineStr">
        <is>
          <t>3|
3</t>
        </is>
      </c>
      <c r="BP698" s="2" t="inlineStr">
        <is>
          <t xml:space="preserve">|
</t>
        </is>
      </c>
      <c r="BQ698" t="inlineStr">
        <is>
          <t>tīkla iekārta, kas ļauj nodrošināt vairāk nekā divu neatkarīgu autonomu sistēmu starpsavienojumu galvenokārt nolūkā atvieglot interneta datplūsmas apmaiņu; IPAP nodrošina starpsavienojumu tikai autonomām sistēmām; IPAP nav nepieciešams, lai interneta datplūsma starp jebkurām divām iesaistītām autonomām sistēmām izietu cauri jebkurai trešai autonomai sistēmai; tas arī nemaina vai citādi neietekmē šādu datplūsmu</t>
        </is>
      </c>
      <c r="BR698" s="2" t="inlineStr">
        <is>
          <t>punt ta' skambju fuq l-internet</t>
        </is>
      </c>
      <c r="BS698" s="2" t="inlineStr">
        <is>
          <t>3</t>
        </is>
      </c>
      <c r="BT698" s="2" t="inlineStr">
        <is>
          <t/>
        </is>
      </c>
      <c r="BU698" t="inlineStr">
        <is>
          <t>infrastruttura fiżika li permezz tagħha l-fornituri tas-servizz tal-Internet (ISPs) u n-networks li jwasslu l-kontenut (CDNs) jiskambjaw it-traffiku tal-Internet bejn in-networks tagħhom (sistemi awtonomi)</t>
        </is>
      </c>
      <c r="BV698" s="2" t="inlineStr">
        <is>
          <t>IX|
internet exchange|
internetknooppunt</t>
        </is>
      </c>
      <c r="BW698" s="2" t="inlineStr">
        <is>
          <t>3|
3|
3</t>
        </is>
      </c>
      <c r="BX698" s="2" t="inlineStr">
        <is>
          <t xml:space="preserve">|
|
</t>
        </is>
      </c>
      <c r="BY698" t="inlineStr">
        <is>
          <t>een fysieke netwerkinfrastructuur die wordt beheerd door een enkele entiteit met als doel de uitwisseling van internetverkeer tussen AS (Autonomous Systems) te vergemakkelijken</t>
        </is>
      </c>
      <c r="BZ698" s="2" t="inlineStr">
        <is>
          <t>punkt wymiany ruchu internetowego|
IXP</t>
        </is>
      </c>
      <c r="CA698" s="2" t="inlineStr">
        <is>
          <t>3|
3</t>
        </is>
      </c>
      <c r="CB698" s="2" t="inlineStr">
        <is>
          <t xml:space="preserve">|
</t>
        </is>
      </c>
      <c r="CC698" t="inlineStr">
        <is>
          <t>obiekt sieciowy, który umożliwia połączenie międzysystemowe pomiędzy więcej niż dwoma niezależnymi systemami autonomicznymi, głównie do celów ułatwienia wymiany ruchu internetowego</t>
        </is>
      </c>
      <c r="CD698" s="2" t="inlineStr">
        <is>
          <t>ponto de troca de tráfego|
PTT</t>
        </is>
      </c>
      <c r="CE698" s="2" t="inlineStr">
        <is>
          <t>3|
3</t>
        </is>
      </c>
      <c r="CF698" s="2" t="inlineStr">
        <is>
          <t xml:space="preserve">|
</t>
        </is>
      </c>
      <c r="CG698" t="inlineStr">
        <is>
          <t/>
        </is>
      </c>
      <c r="CH698" s="2" t="inlineStr">
        <is>
          <t>IXP|
internet exchange point</t>
        </is>
      </c>
      <c r="CI698" s="2" t="inlineStr">
        <is>
          <t>3|
3</t>
        </is>
      </c>
      <c r="CJ698" s="2" t="inlineStr">
        <is>
          <t xml:space="preserve">|
</t>
        </is>
      </c>
      <c r="CK698" t="inlineStr">
        <is>
          <t>o facilitate a rețelei care permite interconectarea a mai mult de două sisteme autonome independente, în special în scopul facilitării schimbului de trafic de internet; un IXP furnizează interconectare doar pentru sisteme autonome; un IXP nu necesită trecerea printr-un al treilea sistem autonom a traficului de internet dintre orice pereche de sisteme autonome participante și nici nu modifică sau interacționează într-un alt mod cu acest trafic</t>
        </is>
      </c>
      <c r="CL698" s="2" t="inlineStr">
        <is>
          <t>IXP|
internetový prepojovací uzol</t>
        </is>
      </c>
      <c r="CM698" s="2" t="inlineStr">
        <is>
          <t>3|
3</t>
        </is>
      </c>
      <c r="CN698" s="2" t="inlineStr">
        <is>
          <t xml:space="preserve">|
</t>
        </is>
      </c>
      <c r="CO698" t="inlineStr">
        <is>
          <t>sieťové zariadenie, ktoré umožňuje prepojenie viac než dvoch nezávislých autonómnych systémov najmä na účely uľahčenia internetového dátového toku</t>
        </is>
      </c>
      <c r="CP698" s="2" t="inlineStr">
        <is>
          <t>stičišče omrežij</t>
        </is>
      </c>
      <c r="CQ698" s="2" t="inlineStr">
        <is>
          <t>3</t>
        </is>
      </c>
      <c r="CR698" s="2" t="inlineStr">
        <is>
          <t/>
        </is>
      </c>
      <c r="CS698" t="inlineStr">
        <is>
          <t>element fizične infrastrukture, ki omogoča medsebojno povezavo več kot dveh neodvisnih avtonomnih sistemov, predvsem zaradi izmenjave internetnega prometa</t>
        </is>
      </c>
      <c r="CT698" s="2" t="inlineStr">
        <is>
          <t>internetknutpunkt</t>
        </is>
      </c>
      <c r="CU698" s="2" t="inlineStr">
        <is>
          <t>3</t>
        </is>
      </c>
      <c r="CV698" s="2" t="inlineStr">
        <is>
          <t/>
        </is>
      </c>
      <c r="CW698" t="inlineStr">
        <is>
          <t>en nätfacilitet som möjliggör sammankoppling av mer än två oberoende autonoma system, främst i syfte att underlätta utbytet av internettrafik</t>
        </is>
      </c>
    </row>
    <row r="699">
      <c r="A699" s="1" t="str">
        <f>HYPERLINK("https://iate.europa.eu/entry/result/3574128/all", "3574128")</f>
        <v>3574128</v>
      </c>
      <c r="B699" t="inlineStr">
        <is>
          <t>EDUCATION AND COMMUNICATIONS</t>
        </is>
      </c>
      <c r="C699" t="inlineStr">
        <is>
          <t>EDUCATION AND COMMUNICATIONS|information technology and data processing</t>
        </is>
      </c>
      <c r="D699" t="inlineStr">
        <is>
          <t>yes</t>
        </is>
      </c>
      <c r="E699" t="inlineStr">
        <is>
          <t/>
        </is>
      </c>
      <c r="F699" s="2" t="inlineStr">
        <is>
          <t>център за споделяне и анализ на информация</t>
        </is>
      </c>
      <c r="G699" s="2" t="inlineStr">
        <is>
          <t>3</t>
        </is>
      </c>
      <c r="H699" s="2" t="inlineStr">
        <is>
          <t/>
        </is>
      </c>
      <c r="I699" t="inlineStr">
        <is>
          <t/>
        </is>
      </c>
      <c r="J699" s="2" t="inlineStr">
        <is>
          <t>ISAC|
středisko pro sdílení a analýzu informací</t>
        </is>
      </c>
      <c r="K699" s="2" t="inlineStr">
        <is>
          <t>3|
3</t>
        </is>
      </c>
      <c r="L699" s="2" t="inlineStr">
        <is>
          <t xml:space="preserve">|
</t>
        </is>
      </c>
      <c r="M699" t="inlineStr">
        <is>
          <t>nezisková organizace řízená svými členy a vytvořená soukromými a veřejnými subjekty za účelem výměny informací o kybernetických hrozbách, rizicích, prevenci, zmírňování a reakci</t>
        </is>
      </c>
      <c r="N699" s="2" t="inlineStr">
        <is>
          <t>ISAC|
center for informationsudveksling og analyse|
informationsudvekslings- og analysecenter</t>
        </is>
      </c>
      <c r="O699" s="2" t="inlineStr">
        <is>
          <t>3|
3|
3</t>
        </is>
      </c>
      <c r="P699" s="2" t="inlineStr">
        <is>
          <t xml:space="preserve">|
|
</t>
        </is>
      </c>
      <c r="Q699" t="inlineStr">
        <is>
          <t>medlemsdreven nonprofitorganisation, der er oprettet af private og offentlige enheder, med henblik på udveksling af oplysninger om cybertrusler, risici, forebyggelse, afbødning og reaktion</t>
        </is>
      </c>
      <c r="R699" s="2" t="inlineStr">
        <is>
          <t>Informationsaustausch- und analysezentrum</t>
        </is>
      </c>
      <c r="S699" s="2" t="inlineStr">
        <is>
          <t>3</t>
        </is>
      </c>
      <c r="T699" s="2" t="inlineStr">
        <is>
          <t/>
        </is>
      </c>
      <c r="U699" t="inlineStr">
        <is>
          <t/>
        </is>
      </c>
      <c r="V699" s="2" t="inlineStr">
        <is>
          <t>ISAC|
κέντρο κοινοχρησίας και ανάλυσης πληροφοριών</t>
        </is>
      </c>
      <c r="W699" s="2" t="inlineStr">
        <is>
          <t>3|
4</t>
        </is>
      </c>
      <c r="X699" s="2" t="inlineStr">
        <is>
          <t xml:space="preserve">|
</t>
        </is>
      </c>
      <c r="Y699" t="inlineStr">
        <is>
          <t/>
        </is>
      </c>
      <c r="Z699" s="2" t="inlineStr">
        <is>
          <t>Information Sharing and Analysis Centre|
Information Sharing and Analysis Center|
ISAC</t>
        </is>
      </c>
      <c r="AA699" s="2" t="inlineStr">
        <is>
          <t>3|
1|
3</t>
        </is>
      </c>
      <c r="AB699" s="2" t="inlineStr">
        <is>
          <t xml:space="preserve">|
|
</t>
        </is>
      </c>
      <c r="AC699" t="inlineStr">
        <is>
          <t>non-profit, member-driven organisation formed by private and public entities to share information on cyber threats, risks, prevention, mitigation and response</t>
        </is>
      </c>
      <c r="AD699" s="2" t="inlineStr">
        <is>
          <t>Centro de puesta en común y análisis de la información</t>
        </is>
      </c>
      <c r="AE699" s="2" t="inlineStr">
        <is>
          <t>3</t>
        </is>
      </c>
      <c r="AF699" s="2" t="inlineStr">
        <is>
          <t/>
        </is>
      </c>
      <c r="AG699" t="inlineStr">
        <is>
          <t>Organización sin ánimo de lucro constituida por entidades públicas y privadas para compartir información sobre las ciberamenazas y sus riesgos.</t>
        </is>
      </c>
      <c r="AH699" s="2" t="inlineStr">
        <is>
          <t>teabe jagamise ja analüüsimise keskus</t>
        </is>
      </c>
      <c r="AI699" s="2" t="inlineStr">
        <is>
          <t>3</t>
        </is>
      </c>
      <c r="AJ699" s="2" t="inlineStr">
        <is>
          <t/>
        </is>
      </c>
      <c r="AK699" t="inlineStr">
        <is>
          <t>liikmelisusel põhinev mittetulundusorganisatsioon, mis koosneb era- ja avaliku sektori üksustest ja mille eesmärk on jagada teavet küberohtude, -riskide, ärahoidmise, leevendamise ja reageerimise kohta</t>
        </is>
      </c>
      <c r="AL699" s="2" t="inlineStr">
        <is>
          <t>tietojen jakamisen ja analysoinnin keskus</t>
        </is>
      </c>
      <c r="AM699" s="2" t="inlineStr">
        <is>
          <t>3</t>
        </is>
      </c>
      <c r="AN699" s="2" t="inlineStr">
        <is>
          <t/>
        </is>
      </c>
      <c r="AO699" t="inlineStr">
        <is>
          <t>yksityisten ja julkisten toimijoiden muodostama voittoa tavoittelematon organisaatio kyberuhkia ja riskejä, niiden ehkäisemistä ja lieventämistä sekä niihin vastaamista varten</t>
        </is>
      </c>
      <c r="AP699" s="2" t="inlineStr">
        <is>
          <t>centre d’échange et d’analyse d’informations|
ISAC</t>
        </is>
      </c>
      <c r="AQ699" s="2" t="inlineStr">
        <is>
          <t>4|
4</t>
        </is>
      </c>
      <c r="AR699" s="2" t="inlineStr">
        <is>
          <t xml:space="preserve">|
</t>
        </is>
      </c>
      <c r="AS699" t="inlineStr">
        <is>
          <t>organisation sans but lucratif, dirigée par ses membres, constituée d’entités privées et publiques, ayant pour objet l’échange d'informations sur les cybermenaces ainsi que sur les risques, la prévention, l’atténuation et la réaction en la matière</t>
        </is>
      </c>
      <c r="AT699" s="2" t="inlineStr">
        <is>
          <t>an Lárionad um Chomhroinnt agus Anailís Faisnéise|
ISAC</t>
        </is>
      </c>
      <c r="AU699" s="2" t="inlineStr">
        <is>
          <t>3|
3</t>
        </is>
      </c>
      <c r="AV699" s="2" t="inlineStr">
        <is>
          <t xml:space="preserve">|
</t>
        </is>
      </c>
      <c r="AW699" t="inlineStr">
        <is>
          <t/>
        </is>
      </c>
      <c r="AX699" s="2" t="inlineStr">
        <is>
          <t>centar za razmjenu i analizu informacija</t>
        </is>
      </c>
      <c r="AY699" s="2" t="inlineStr">
        <is>
          <t>3</t>
        </is>
      </c>
      <c r="AZ699" s="2" t="inlineStr">
        <is>
          <t/>
        </is>
      </c>
      <c r="BA699" t="inlineStr">
        <is>
          <t/>
        </is>
      </c>
      <c r="BB699" s="2" t="inlineStr">
        <is>
          <t>ISAC|
információmegosztó és -elemző központ</t>
        </is>
      </c>
      <c r="BC699" s="2" t="inlineStr">
        <is>
          <t>3|
4</t>
        </is>
      </c>
      <c r="BD699" s="2" t="inlineStr">
        <is>
          <t xml:space="preserve">|
</t>
        </is>
      </c>
      <c r="BE699" t="inlineStr">
        <is>
          <t>kiberfenyegetésekkel és -kockázatokkal, megelőzéssel, reagálással kapcsolatos információk megosztása érdekében létrejött, magán- és állami cégekből álló szervezet</t>
        </is>
      </c>
      <c r="BF699" s="2" t="inlineStr">
        <is>
          <t>ISAC|
centro di condivisione e di analisi delle informazioni</t>
        </is>
      </c>
      <c r="BG699" s="2" t="inlineStr">
        <is>
          <t>3|
3</t>
        </is>
      </c>
      <c r="BH699" s="2" t="inlineStr">
        <is>
          <t xml:space="preserve">|
</t>
        </is>
      </c>
      <c r="BI699" t="inlineStr">
        <is>
          <t>tipo di organizzazione senza scopo di lucro e diretta dai suoi stessi membri, costituita da soggetti pubblici e privati allo scopo di condividere informazioni riguardanti minacce, rischi, prevenzione, mitigazione e risposta nel ciberspazio</t>
        </is>
      </c>
      <c r="BJ699" s="2" t="inlineStr">
        <is>
          <t>ISAC|
keitimosi informacija ir jos analizės centras</t>
        </is>
      </c>
      <c r="BK699" s="2" t="inlineStr">
        <is>
          <t>3|
3</t>
        </is>
      </c>
      <c r="BL699" s="2" t="inlineStr">
        <is>
          <t xml:space="preserve">|
</t>
        </is>
      </c>
      <c r="BM699" t="inlineStr">
        <is>
          <t>naryste grindžiama ne pelno organizacija, į kurią buriasi privatieji ir viešieji subjektai siekdami keistis informacija apie kibernetines grėsmes, riziką, prevenciją, poveikio mažinimą ir reagavimą</t>
        </is>
      </c>
      <c r="BN699" s="2" t="inlineStr">
        <is>
          <t>&lt;i&gt;ISAC&lt;/i&gt;|
informācijas apmaiņas un analīzes centrs</t>
        </is>
      </c>
      <c r="BO699" s="2" t="inlineStr">
        <is>
          <t>2|
3</t>
        </is>
      </c>
      <c r="BP699" s="2" t="inlineStr">
        <is>
          <t xml:space="preserve">|
</t>
        </is>
      </c>
      <c r="BQ699" t="inlineStr">
        <is>
          <t/>
        </is>
      </c>
      <c r="BR699" s="2" t="inlineStr">
        <is>
          <t>Ċentru tal-Kondiviżjoni u tal-Analiżi tal-Informazzjoni</t>
        </is>
      </c>
      <c r="BS699" s="2" t="inlineStr">
        <is>
          <t>3</t>
        </is>
      </c>
      <c r="BT699" s="2" t="inlineStr">
        <is>
          <t/>
        </is>
      </c>
      <c r="BU699" t="inlineStr">
        <is>
          <t>organizzazzjoni mmexxija mill-membri u mingħajr skop ta' profitt iffurmata minn entitajiet pubbliċi u privati biex taqsam l-informazzjoni dwar theddid, riskji, prevenzjoni, mitigazzjoni u rispons ċibernetiċi</t>
        </is>
      </c>
      <c r="BV699" s="2" t="inlineStr">
        <is>
          <t>centrum voor informatie-uitwisseling en -analyse|
ISAC</t>
        </is>
      </c>
      <c r="BW699" s="2" t="inlineStr">
        <is>
          <t>3|
3</t>
        </is>
      </c>
      <c r="BX699" s="2" t="inlineStr">
        <is>
          <t xml:space="preserve">|
</t>
        </is>
      </c>
      <c r="BY699" t="inlineStr">
        <is>
          <t/>
        </is>
      </c>
      <c r="BZ699" s="2" t="inlineStr">
        <is>
          <t>ośrodek wymiany i analizy informacji</t>
        </is>
      </c>
      <c r="CA699" s="2" t="inlineStr">
        <is>
          <t>3</t>
        </is>
      </c>
      <c r="CB699" s="2" t="inlineStr">
        <is>
          <t/>
        </is>
      </c>
      <c r="CC699" t="inlineStr">
        <is>
          <t>nienastawiona na osiąganie zysku organizacja oparta na aktywności swoich członków, tworzona przez podmioty prywatne i publiczne w celu wymiany informacji na temat zagrożeń cybernetycznych, ryzyka, zapobiegania, ograniczania skutków i reagowania</t>
        </is>
      </c>
      <c r="CD699" s="2" t="inlineStr">
        <is>
          <t>centro de partilha e análise de informações</t>
        </is>
      </c>
      <c r="CE699" s="2" t="inlineStr">
        <is>
          <t>3</t>
        </is>
      </c>
      <c r="CF699" s="2" t="inlineStr">
        <is>
          <t/>
        </is>
      </c>
      <c r="CG699" t="inlineStr">
        <is>
          <t>Organização sem fins lucrativos, dirigida pelos respetivos membros, constituída por entidades públicas e privadas para fins de partilha de informações sobre ciberameaças, riscos, prevenção, atenuação e resposta.</t>
        </is>
      </c>
      <c r="CH699" s="2" t="inlineStr">
        <is>
          <t>centru de schimb de informații și de analiză</t>
        </is>
      </c>
      <c r="CI699" s="2" t="inlineStr">
        <is>
          <t>3</t>
        </is>
      </c>
      <c r="CJ699" s="2" t="inlineStr">
        <is>
          <t/>
        </is>
      </c>
      <c r="CK699" t="inlineStr">
        <is>
          <t>organizație fără scop lucrativ, a cărei activitate este desfășurată de membri, formată din entități private și publice care efectuează schimburi de informații privind amenințările cibernetice, riscurile, prevenirea, atenuarea și reacția</t>
        </is>
      </c>
      <c r="CL699" s="2" t="inlineStr">
        <is>
          <t>stredisko pre výmenu a analýzu informácií</t>
        </is>
      </c>
      <c r="CM699" s="2" t="inlineStr">
        <is>
          <t>3</t>
        </is>
      </c>
      <c r="CN699" s="2" t="inlineStr">
        <is>
          <t/>
        </is>
      </c>
      <c r="CO699" t="inlineStr">
        <is>
          <t>neziskové členské organizácie zakladané súkromnými a verejnými subjektmi v odvetviach kritických z pohľadu kybernetickej bezpečnosti, ktorých cieľom je výmena informácií o kybernetických hrozbách, rizikách, prevencii, ich zmierňovaní a reakciách na ne</t>
        </is>
      </c>
      <c r="CP699" s="2" t="inlineStr">
        <is>
          <t>center za izmenjavo in analizo informacij</t>
        </is>
      </c>
      <c r="CQ699" s="2" t="inlineStr">
        <is>
          <t>3</t>
        </is>
      </c>
      <c r="CR699" s="2" t="inlineStr">
        <is>
          <t/>
        </is>
      </c>
      <c r="CS699" t="inlineStr">
        <is>
          <t>neprofitne organizacije, ki delujejo na pobudo članstva in ki so jih ustanovili zasebni in javni subjekti za izmenjavo informacij o kibernetskih grožnjah in tveganjih, njihovem preprečevanju in blažitvi ter odzivu nanje</t>
        </is>
      </c>
      <c r="CT699" s="2" t="inlineStr">
        <is>
          <t>informations- och analyscentral</t>
        </is>
      </c>
      <c r="CU699" s="2" t="inlineStr">
        <is>
          <t>2</t>
        </is>
      </c>
      <c r="CV699" s="2" t="inlineStr">
        <is>
          <t/>
        </is>
      </c>
      <c r="CW699" t="inlineStr">
        <is>
          <t>ideella och medlemsbaserade organisationer som bildas av privata och offentliga enheter för att utbyta information om cyberhot, risker, förebyggande, begränsande åtgärder och svarsåtgärder</t>
        </is>
      </c>
    </row>
    <row r="700">
      <c r="A700" s="1" t="str">
        <f>HYPERLINK("https://iate.europa.eu/entry/result/1695959/all", "1695959")</f>
        <v>1695959</v>
      </c>
      <c r="B700" t="inlineStr">
        <is>
          <t>EDUCATION AND COMMUNICATIONS</t>
        </is>
      </c>
      <c r="C700" t="inlineStr">
        <is>
          <t>EDUCATION AND COMMUNICATIONS|communications|communications systems;EDUCATION AND COMMUNICATIONS|information technology and data processing</t>
        </is>
      </c>
      <c r="D700" t="inlineStr">
        <is>
          <t>yes</t>
        </is>
      </c>
      <c r="E700" t="inlineStr">
        <is>
          <t/>
        </is>
      </c>
      <c r="F700" s="2" t="inlineStr">
        <is>
          <t>FTP|
протокол за трансфер на файлове</t>
        </is>
      </c>
      <c r="G700" s="2" t="inlineStr">
        <is>
          <t>4|
4</t>
        </is>
      </c>
      <c r="H700" s="2" t="inlineStr">
        <is>
          <t xml:space="preserve">|
</t>
        </is>
      </c>
      <c r="I700" t="inlineStr">
        <is>
          <t>бърз протокол на представително ниво, широко използван за копиране на файлове към и от отдалечени компютърни системи в мрежа, изпозлваща TCP/IP, като например Интернет</t>
        </is>
      </c>
      <c r="J700" s="2" t="inlineStr">
        <is>
          <t>protokol FTP|
FTP|
protokol pro přenos souborů</t>
        </is>
      </c>
      <c r="K700" s="2" t="inlineStr">
        <is>
          <t>3|
3|
3</t>
        </is>
      </c>
      <c r="L700" s="2" t="inlineStr">
        <is>
          <t xml:space="preserve">|
|
</t>
        </is>
      </c>
      <c r="M700" t="inlineStr">
        <is>
          <t>aplikační protokol v rámci architektury TCP/IP, který využívá transportní protokol TCP a který slouží k přenosu souborů mezi dvěma počítači (serverem FTP a klientem)</t>
        </is>
      </c>
      <c r="N700" s="2" t="inlineStr">
        <is>
          <t>FTP|
FTP-protokol|
file transfer protocol</t>
        </is>
      </c>
      <c r="O700" s="2" t="inlineStr">
        <is>
          <t>3|
3|
3</t>
        </is>
      </c>
      <c r="P700" s="2" t="inlineStr">
        <is>
          <t xml:space="preserve">|
|
</t>
        </is>
      </c>
      <c r="Q700" t="inlineStr">
        <is>
          <t>metode til overførsel af filer imellem en klient og en server</t>
        </is>
      </c>
      <c r="R700" s="2" t="inlineStr">
        <is>
          <t>File Transfer Protocol|
Datenübertragungsprotokoll|
FTP</t>
        </is>
      </c>
      <c r="S700" s="2" t="inlineStr">
        <is>
          <t>3|
3|
3</t>
        </is>
      </c>
      <c r="T700" s="2" t="inlineStr">
        <is>
          <t xml:space="preserve">|
|
</t>
        </is>
      </c>
      <c r="U700" t="inlineStr">
        <is>
          <t/>
        </is>
      </c>
      <c r="V700" s="2" t="inlineStr">
        <is>
          <t>πρωτόκολλο μεταφοράς αρχειοφακέλων|
FTP|
ΠΜΑ|
πρωτόκολλο μεταφοράς αρχείων</t>
        </is>
      </c>
      <c r="W700" s="2" t="inlineStr">
        <is>
          <t>3|
3|
3|
3</t>
        </is>
      </c>
      <c r="X700" s="2" t="inlineStr">
        <is>
          <t xml:space="preserve">|
|
|
</t>
        </is>
      </c>
      <c r="Y700" t="inlineStr">
        <is>
          <t>κάθε πρωτόκολλο μεταφοράς αρχείων μεταξύ πληροφορικών συστημάτων στο δίκτυο ΠΕΜ/ΠΔ (TCP/IP)</t>
        </is>
      </c>
      <c r="Z700" s="2" t="inlineStr">
        <is>
          <t>FTP|
file transfer protocol</t>
        </is>
      </c>
      <c r="AA700" s="2" t="inlineStr">
        <is>
          <t>3|
3</t>
        </is>
      </c>
      <c r="AB700" s="2" t="inlineStr">
        <is>
          <t xml:space="preserve">|
</t>
        </is>
      </c>
      <c r="AC700" t="inlineStr">
        <is>
          <t>stateful protocol which forms part of 
&lt;i&gt;TCP/IP&lt;/i&gt;
&lt;sup&gt;1&lt;/sup&gt; and which is used for the transfer of data held in files stored in an FTP server
&lt;p&gt;&lt;sup&gt;1&lt;/sup&gt; TCP/IP: [ &lt;a href="/entry/result/1492631/all" id="ENTRY_TO_ENTRY_CONVERTER" target="_blank"&gt;IATE:1492631&lt;/a&gt; ]&lt;/p&gt;</t>
        </is>
      </c>
      <c r="AD700" s="2" t="inlineStr">
        <is>
          <t>FTP|
protocolo de transferencia de ficheros|
protocolo de transferencia de archivos</t>
        </is>
      </c>
      <c r="AE700" s="2" t="inlineStr">
        <is>
          <t>3|
3|
3</t>
        </is>
      </c>
      <c r="AF700" s="2" t="inlineStr">
        <is>
          <t xml:space="preserve">|
|
</t>
        </is>
      </c>
      <c r="AG700" t="inlineStr">
        <is>
          <t>Protocolo de red para la transferencia de archivos entre sistemas conectados a una red TCP (
&lt;i&gt;Transmission Control Protocol&lt;/i&gt;), basado en la arquitectura cliente-servidor.</t>
        </is>
      </c>
      <c r="AH700" s="2" t="inlineStr">
        <is>
          <t>FTP|
failiedastusprotokoll</t>
        </is>
      </c>
      <c r="AI700" s="2" t="inlineStr">
        <is>
          <t>3|
3</t>
        </is>
      </c>
      <c r="AJ700" s="2" t="inlineStr">
        <is>
          <t xml:space="preserve">|
</t>
        </is>
      </c>
      <c r="AK700" t="inlineStr">
        <is>
          <t>Standardne (RFC 959, RFC 5797 jt) klient-server-arhitektuuril põhinev rakenduskihi protokoll arvutitevaheliseks failide edastuseks TCP/IP-võrgu (sh Interneti ) kaudu, eraldi juhtimis- ja andmeühendustega; võimaldab kasutaja autentimist, aga ka konfigureerimist anonüümseks kasutamiseks</t>
        </is>
      </c>
      <c r="AL700" s="2" t="inlineStr">
        <is>
          <t>FTP-protokolla|
FTP|
tiedostonsiirtokäytäntö|
FTP-yhteyskäytäntö</t>
        </is>
      </c>
      <c r="AM700" s="2" t="inlineStr">
        <is>
          <t>3|
3|
3|
3</t>
        </is>
      </c>
      <c r="AN700" s="2" t="inlineStr">
        <is>
          <t xml:space="preserve">|
|
|
</t>
        </is>
      </c>
      <c r="AO700" t="inlineStr">
        <is>
          <t>tiedostojen siirtokäytäntö internetissä</t>
        </is>
      </c>
      <c r="AP700" s="2" t="inlineStr">
        <is>
          <t>FTP|
protocole de transfert de fichiers|
File Transfer Protocol</t>
        </is>
      </c>
      <c r="AQ700" s="2" t="inlineStr">
        <is>
          <t>1|
3|
3</t>
        </is>
      </c>
      <c r="AR700" s="2" t="inlineStr">
        <is>
          <t xml:space="preserve">|
|
</t>
        </is>
      </c>
      <c r="AS700" t="inlineStr">
        <is>
          <t>protocole de communication destiné à l'échange informatique de fichiers sur un réseau TCP/IP, permettant depuis un ordinateur, de copier des fichiers vers un autre ordinateur du réseau, ou encore de supprimer ou de modifier des fichiers sur cet ordinateur, et souvent utilisé pour alimenter un site web hébergé chez un tiers</t>
        </is>
      </c>
      <c r="AT700" s="2" t="inlineStr">
        <is>
          <t>prótacal aistrithe comhad|
FTP</t>
        </is>
      </c>
      <c r="AU700" s="2" t="inlineStr">
        <is>
          <t>3|
3</t>
        </is>
      </c>
      <c r="AV700" s="2" t="inlineStr">
        <is>
          <t xml:space="preserve">|
</t>
        </is>
      </c>
      <c r="AW700" t="inlineStr">
        <is>
          <t/>
        </is>
      </c>
      <c r="AX700" s="2" t="inlineStr">
        <is>
          <t>FTP|
protokol za prijenos datoteka</t>
        </is>
      </c>
      <c r="AY700" s="2" t="inlineStr">
        <is>
          <t>3|
3</t>
        </is>
      </c>
      <c r="AZ700" s="2" t="inlineStr">
        <is>
          <t xml:space="preserve">|
</t>
        </is>
      </c>
      <c r="BA700" t="inlineStr">
        <is>
          <t>skup pravila za prijenos datoteke s jednog računala na drugo preko interneta</t>
        </is>
      </c>
      <c r="BB700" s="2" t="inlineStr">
        <is>
          <t>fájlátviteli protokoll|
állománytovábbítási protokoll|
FTP</t>
        </is>
      </c>
      <c r="BC700" s="2" t="inlineStr">
        <is>
          <t>4|
3|
4</t>
        </is>
      </c>
      <c r="BD700" s="2" t="inlineStr">
        <is>
          <t xml:space="preserve">preferred|
admitted|
</t>
        </is>
      </c>
      <c r="BE700" t="inlineStr">
        <is>
          <t>az állományok TCP-/IP-hálózatban lévő számítógépes rendszerek közötti átvitelének protokollja</t>
        </is>
      </c>
      <c r="BF700" s="2" t="inlineStr">
        <is>
          <t>FTP|
protocollo di trasferimento file|
protocollo FTP</t>
        </is>
      </c>
      <c r="BG700" s="2" t="inlineStr">
        <is>
          <t>3|
3|
3</t>
        </is>
      </c>
      <c r="BH700" s="2" t="inlineStr">
        <is>
          <t xml:space="preserve">|
|
</t>
        </is>
      </c>
      <c r="BI700" t="inlineStr">
        <is>
          <t>Protocollo standard che permette il trasferimento di file di testo o programmi tra due computer connessi a Internet, indipendentemente dal tipo di sistema operativo coinvolto nell'operazione</t>
        </is>
      </c>
      <c r="BJ700" s="2" t="inlineStr">
        <is>
          <t>failų persiuntimo protokolas|
FTP protokolas|
FTP</t>
        </is>
      </c>
      <c r="BK700" s="2" t="inlineStr">
        <is>
          <t>3|
3|
3</t>
        </is>
      </c>
      <c r="BL700" s="2" t="inlineStr">
        <is>
          <t xml:space="preserve">|
|
</t>
        </is>
      </c>
      <c r="BM700" t="inlineStr">
        <is>
          <t>failų persiuntimo protokolas, reglamentuojantis duomenų mainus tarp kliento kompiuterio ir serverio</t>
        </is>
      </c>
      <c r="BN700" s="2" t="inlineStr">
        <is>
          <t>failu pārsūtīšanas protokols|
&lt;i&gt;FTP&lt;/i&gt;</t>
        </is>
      </c>
      <c r="BO700" s="2" t="inlineStr">
        <is>
          <t>3|
3</t>
        </is>
      </c>
      <c r="BP700" s="2" t="inlineStr">
        <is>
          <t xml:space="preserve">|
</t>
        </is>
      </c>
      <c r="BQ700" t="inlineStr">
        <is>
          <t>protokolu 
&lt;i&gt;TCP/IP&lt;/i&gt; sistēmas sastāvdaļa, kas aptuveni atbilst atvērto sistēmu sadarbības bāzes etalonmodeļa lietojumslānim</t>
        </is>
      </c>
      <c r="BR700" s="2" t="inlineStr">
        <is>
          <t>FTP|
protokoll tat-trasferiment tal-fajls</t>
        </is>
      </c>
      <c r="BS700" s="2" t="inlineStr">
        <is>
          <t>3|
3</t>
        </is>
      </c>
      <c r="BT700" s="2" t="inlineStr">
        <is>
          <t xml:space="preserve">|
</t>
        </is>
      </c>
      <c r="BU700" t="inlineStr">
        <is>
          <t>protokoll li jifforma parti mit-
&lt;i&gt;TCP/IP&lt;/i&gt;
&lt;sup&gt;1&lt;/sup&gt; u li jintuża għat-trasferiment ta’ data miżmuma fil-fajls maħżuna f'server tal-FTP
&lt;p&gt;&lt;sup&gt;1&lt;/sup&gt; TCP/IP: [ &lt;a href="/entry/result/1492631/all" id="ENTRY_TO_ENTRY_CONVERTER" target="_blank"&gt;IATE:1492631&lt;/a&gt; ]&lt;/p&gt;</t>
        </is>
      </c>
      <c r="BV700" s="2" t="inlineStr">
        <is>
          <t>bestandsoverdrachtprotocol|
File Transfer Protocol|
ftp</t>
        </is>
      </c>
      <c r="BW700" s="2" t="inlineStr">
        <is>
          <t>3|
3|
3</t>
        </is>
      </c>
      <c r="BX700" s="2" t="inlineStr">
        <is>
          <t xml:space="preserve">|
|
</t>
        </is>
      </c>
      <c r="BY700" t="inlineStr">
        <is>
          <t>protocol dat uitwisseling van bestanden tussen computers vergemakkelijkt door een aantal handelingen die tussen besturingssystemen vaak verschillen, te standaardiseren</t>
        </is>
      </c>
      <c r="BZ700" s="2" t="inlineStr">
        <is>
          <t>FTP|
protokół przesyłania plików</t>
        </is>
      </c>
      <c r="CA700" s="2" t="inlineStr">
        <is>
          <t>3|
3</t>
        </is>
      </c>
      <c r="CB700" s="2" t="inlineStr">
        <is>
          <t xml:space="preserve">|
</t>
        </is>
      </c>
      <c r="CC700" t="inlineStr">
        <is>
          <t>protokół aplikacyjny używany w internecie do kopiowania plików z jednego komputera na inny, w tym do ściągania plików serwerowych do komputera klienta, zapewniający kontrolę poprawności transmisji oraz prawa dostępu do danych</t>
        </is>
      </c>
      <c r="CD700" s="2" t="inlineStr">
        <is>
          <t>protocolo FTP|
protocolo de transferência de ficheiros|
FTP</t>
        </is>
      </c>
      <c r="CE700" s="2" t="inlineStr">
        <is>
          <t>3|
3|
3</t>
        </is>
      </c>
      <c r="CF700" s="2" t="inlineStr">
        <is>
          <t xml:space="preserve">|
|
</t>
        </is>
      </c>
      <c r="CG700" t="inlineStr">
        <is>
          <t>Protocolo muito utilizado para transferir ficheiros na Internet.</t>
        </is>
      </c>
      <c r="CH700" s="2" t="inlineStr">
        <is>
          <t>FTP|
protocol de transfer fișiere</t>
        </is>
      </c>
      <c r="CI700" s="2" t="inlineStr">
        <is>
          <t>3|
3</t>
        </is>
      </c>
      <c r="CJ700" s="2" t="inlineStr">
        <is>
          <t xml:space="preserve">|
</t>
        </is>
      </c>
      <c r="CK700" t="inlineStr">
        <is>
          <t>protocol folosit pentru a conecta două calculatoare din Internet astfel încât utilizatorul de pe un computer să poată transfera fișiere de pe celălalt computer într-un mod facil, foloisnd comenzi simple</t>
        </is>
      </c>
      <c r="CL700" s="2" t="inlineStr">
        <is>
          <t>protokol prenosu súborov|
FTP</t>
        </is>
      </c>
      <c r="CM700" s="2" t="inlineStr">
        <is>
          <t>3|
3</t>
        </is>
      </c>
      <c r="CN700" s="2" t="inlineStr">
        <is>
          <t xml:space="preserve">|
</t>
        </is>
      </c>
      <c r="CO700" t="inlineStr">
        <is>
          <t>metóda používaná na výmenu súborov medzi počítačmi v sieti alebo na internete s použitím protokolu TCP/IP</t>
        </is>
      </c>
      <c r="CP700" s="2" t="inlineStr">
        <is>
          <t>FTP|
protokol za prenos datotek</t>
        </is>
      </c>
      <c r="CQ700" s="2" t="inlineStr">
        <is>
          <t>3|
3</t>
        </is>
      </c>
      <c r="CR700" s="2" t="inlineStr">
        <is>
          <t xml:space="preserve">|
</t>
        </is>
      </c>
      <c r="CS700" t="inlineStr">
        <is>
          <t>protokol, ki se uporablja za prenos datotek prek interneta</t>
        </is>
      </c>
      <c r="CT700" s="2" t="inlineStr">
        <is>
          <t>FTP</t>
        </is>
      </c>
      <c r="CU700" s="2" t="inlineStr">
        <is>
          <t>3</t>
        </is>
      </c>
      <c r="CV700" s="2" t="inlineStr">
        <is>
          <t/>
        </is>
      </c>
      <c r="CW700" t="inlineStr">
        <is>
          <t>kommunikationsprotokoll för överföring av filer (program, dokument m.m.) mellan datorer</t>
        </is>
      </c>
    </row>
    <row r="701">
      <c r="A701" s="1" t="str">
        <f>HYPERLINK("https://iate.europa.eu/entry/result/3578237/all", "3578237")</f>
        <v>3578237</v>
      </c>
      <c r="B701" t="inlineStr">
        <is>
          <t>EDUCATION AND COMMUNICATIONS</t>
        </is>
      </c>
      <c r="C701" t="inlineStr">
        <is>
          <t>EDUCATION AND COMMUNICATIONS|information technology and data processing</t>
        </is>
      </c>
      <c r="D701" t="inlineStr">
        <is>
          <t>yes</t>
        </is>
      </c>
      <c r="E701" t="inlineStr">
        <is>
          <t/>
        </is>
      </c>
      <c r="F701" t="inlineStr">
        <is>
          <t/>
        </is>
      </c>
      <c r="G701" t="inlineStr">
        <is>
          <t/>
        </is>
      </c>
      <c r="H701" t="inlineStr">
        <is>
          <t/>
        </is>
      </c>
      <c r="I701" t="inlineStr">
        <is>
          <t/>
        </is>
      </c>
      <c r="J701" t="inlineStr">
        <is>
          <t/>
        </is>
      </c>
      <c r="K701" t="inlineStr">
        <is>
          <t/>
        </is>
      </c>
      <c r="L701" t="inlineStr">
        <is>
          <t/>
        </is>
      </c>
      <c r="M701" t="inlineStr">
        <is>
          <t/>
        </is>
      </c>
      <c r="N701" t="inlineStr">
        <is>
          <t/>
        </is>
      </c>
      <c r="O701" t="inlineStr">
        <is>
          <t/>
        </is>
      </c>
      <c r="P701" t="inlineStr">
        <is>
          <t/>
        </is>
      </c>
      <c r="Q701" t="inlineStr">
        <is>
          <t/>
        </is>
      </c>
      <c r="R701" t="inlineStr">
        <is>
          <t/>
        </is>
      </c>
      <c r="S701" t="inlineStr">
        <is>
          <t/>
        </is>
      </c>
      <c r="T701" t="inlineStr">
        <is>
          <t/>
        </is>
      </c>
      <c r="U701" t="inlineStr">
        <is>
          <t/>
        </is>
      </c>
      <c r="V701" s="2" t="inlineStr">
        <is>
          <t>απόσπαση|
απόσπαση δεδομένων</t>
        </is>
      </c>
      <c r="W701" s="2" t="inlineStr">
        <is>
          <t>3|
3</t>
        </is>
      </c>
      <c r="X701" s="2" t="inlineStr">
        <is>
          <t xml:space="preserve">|
</t>
        </is>
      </c>
      <c r="Y701" t="inlineStr">
        <is>
          <t>μη εξουσιοδοτημένη μεταφορά πληροφοριών από σύστημα πληροφοριών</t>
        </is>
      </c>
      <c r="Z701" s="2" t="inlineStr">
        <is>
          <t>exfiltration</t>
        </is>
      </c>
      <c r="AA701" s="2" t="inlineStr">
        <is>
          <t>3</t>
        </is>
      </c>
      <c r="AB701" s="2" t="inlineStr">
        <is>
          <t/>
        </is>
      </c>
      <c r="AC701" t="inlineStr">
        <is>
          <t>unauthorised transfer of information from an information system</t>
        </is>
      </c>
      <c r="AD701" s="2" t="inlineStr">
        <is>
          <t>exfiltración</t>
        </is>
      </c>
      <c r="AE701" s="2" t="inlineStr">
        <is>
          <t>2</t>
        </is>
      </c>
      <c r="AF701" s="2" t="inlineStr">
        <is>
          <t/>
        </is>
      </c>
      <c r="AG701" t="inlineStr">
        <is>
          <t>Transferencia no autorizada de datos o información de un sistema de información.</t>
        </is>
      </c>
      <c r="AH701" t="inlineStr">
        <is>
          <t/>
        </is>
      </c>
      <c r="AI701" t="inlineStr">
        <is>
          <t/>
        </is>
      </c>
      <c r="AJ701" t="inlineStr">
        <is>
          <t/>
        </is>
      </c>
      <c r="AK701" t="inlineStr">
        <is>
          <t/>
        </is>
      </c>
      <c r="AL701" t="inlineStr">
        <is>
          <t/>
        </is>
      </c>
      <c r="AM701" t="inlineStr">
        <is>
          <t/>
        </is>
      </c>
      <c r="AN701" t="inlineStr">
        <is>
          <t/>
        </is>
      </c>
      <c r="AO701" t="inlineStr">
        <is>
          <t/>
        </is>
      </c>
      <c r="AP701" t="inlineStr">
        <is>
          <t/>
        </is>
      </c>
      <c r="AQ701" t="inlineStr">
        <is>
          <t/>
        </is>
      </c>
      <c r="AR701" t="inlineStr">
        <is>
          <t/>
        </is>
      </c>
      <c r="AS701" t="inlineStr">
        <is>
          <t/>
        </is>
      </c>
      <c r="AT701" t="inlineStr">
        <is>
          <t/>
        </is>
      </c>
      <c r="AU701" t="inlineStr">
        <is>
          <t/>
        </is>
      </c>
      <c r="AV701" t="inlineStr">
        <is>
          <t/>
        </is>
      </c>
      <c r="AW701" t="inlineStr">
        <is>
          <t/>
        </is>
      </c>
      <c r="AX701" t="inlineStr">
        <is>
          <t/>
        </is>
      </c>
      <c r="AY701" t="inlineStr">
        <is>
          <t/>
        </is>
      </c>
      <c r="AZ701" t="inlineStr">
        <is>
          <t/>
        </is>
      </c>
      <c r="BA701" t="inlineStr">
        <is>
          <t/>
        </is>
      </c>
      <c r="BB701" t="inlineStr">
        <is>
          <t/>
        </is>
      </c>
      <c r="BC701" t="inlineStr">
        <is>
          <t/>
        </is>
      </c>
      <c r="BD701" t="inlineStr">
        <is>
          <t/>
        </is>
      </c>
      <c r="BE701" t="inlineStr">
        <is>
          <t/>
        </is>
      </c>
      <c r="BF701" t="inlineStr">
        <is>
          <t/>
        </is>
      </c>
      <c r="BG701" t="inlineStr">
        <is>
          <t/>
        </is>
      </c>
      <c r="BH701" t="inlineStr">
        <is>
          <t/>
        </is>
      </c>
      <c r="BI701" t="inlineStr">
        <is>
          <t/>
        </is>
      </c>
      <c r="BJ701" t="inlineStr">
        <is>
          <t/>
        </is>
      </c>
      <c r="BK701" t="inlineStr">
        <is>
          <t/>
        </is>
      </c>
      <c r="BL701" t="inlineStr">
        <is>
          <t/>
        </is>
      </c>
      <c r="BM701" t="inlineStr">
        <is>
          <t/>
        </is>
      </c>
      <c r="BN701" t="inlineStr">
        <is>
          <t/>
        </is>
      </c>
      <c r="BO701" t="inlineStr">
        <is>
          <t/>
        </is>
      </c>
      <c r="BP701" t="inlineStr">
        <is>
          <t/>
        </is>
      </c>
      <c r="BQ701" t="inlineStr">
        <is>
          <t/>
        </is>
      </c>
      <c r="BR701" t="inlineStr">
        <is>
          <t/>
        </is>
      </c>
      <c r="BS701" t="inlineStr">
        <is>
          <t/>
        </is>
      </c>
      <c r="BT701" t="inlineStr">
        <is>
          <t/>
        </is>
      </c>
      <c r="BU701" t="inlineStr">
        <is>
          <t/>
        </is>
      </c>
      <c r="BV701" t="inlineStr">
        <is>
          <t/>
        </is>
      </c>
      <c r="BW701" t="inlineStr">
        <is>
          <t/>
        </is>
      </c>
      <c r="BX701" t="inlineStr">
        <is>
          <t/>
        </is>
      </c>
      <c r="BY701" t="inlineStr">
        <is>
          <t/>
        </is>
      </c>
      <c r="BZ701" t="inlineStr">
        <is>
          <t/>
        </is>
      </c>
      <c r="CA701" t="inlineStr">
        <is>
          <t/>
        </is>
      </c>
      <c r="CB701" t="inlineStr">
        <is>
          <t/>
        </is>
      </c>
      <c r="CC701" t="inlineStr">
        <is>
          <t/>
        </is>
      </c>
      <c r="CD701" t="inlineStr">
        <is>
          <t/>
        </is>
      </c>
      <c r="CE701" t="inlineStr">
        <is>
          <t/>
        </is>
      </c>
      <c r="CF701" t="inlineStr">
        <is>
          <t/>
        </is>
      </c>
      <c r="CG701" t="inlineStr">
        <is>
          <t/>
        </is>
      </c>
      <c r="CH701" t="inlineStr">
        <is>
          <t/>
        </is>
      </c>
      <c r="CI701" t="inlineStr">
        <is>
          <t/>
        </is>
      </c>
      <c r="CJ701" t="inlineStr">
        <is>
          <t/>
        </is>
      </c>
      <c r="CK701" t="inlineStr">
        <is>
          <t/>
        </is>
      </c>
      <c r="CL701" t="inlineStr">
        <is>
          <t/>
        </is>
      </c>
      <c r="CM701" t="inlineStr">
        <is>
          <t/>
        </is>
      </c>
      <c r="CN701" t="inlineStr">
        <is>
          <t/>
        </is>
      </c>
      <c r="CO701" t="inlineStr">
        <is>
          <t/>
        </is>
      </c>
      <c r="CP701" t="inlineStr">
        <is>
          <t/>
        </is>
      </c>
      <c r="CQ701" t="inlineStr">
        <is>
          <t/>
        </is>
      </c>
      <c r="CR701" t="inlineStr">
        <is>
          <t/>
        </is>
      </c>
      <c r="CS701" t="inlineStr">
        <is>
          <t/>
        </is>
      </c>
      <c r="CT701" t="inlineStr">
        <is>
          <t/>
        </is>
      </c>
      <c r="CU701" t="inlineStr">
        <is>
          <t/>
        </is>
      </c>
      <c r="CV701" t="inlineStr">
        <is>
          <t/>
        </is>
      </c>
      <c r="CW701" t="inlineStr">
        <is>
          <t/>
        </is>
      </c>
    </row>
    <row r="702">
      <c r="A702" s="1" t="str">
        <f>HYPERLINK("https://iate.europa.eu/entry/result/3591072/all", "3591072")</f>
        <v>3591072</v>
      </c>
      <c r="B702" t="inlineStr">
        <is>
          <t>SOCIAL QUESTIONS</t>
        </is>
      </c>
      <c r="C702" t="inlineStr">
        <is>
          <t>SOCIAL QUESTIONS|health|health policy|e-Health</t>
        </is>
      </c>
      <c r="D702" t="inlineStr">
        <is>
          <t>yes</t>
        </is>
      </c>
      <c r="E702" t="inlineStr">
        <is>
          <t/>
        </is>
      </c>
      <c r="F702" t="inlineStr">
        <is>
          <t/>
        </is>
      </c>
      <c r="G702" t="inlineStr">
        <is>
          <t/>
        </is>
      </c>
      <c r="H702" t="inlineStr">
        <is>
          <t/>
        </is>
      </c>
      <c r="I702" t="inlineStr">
        <is>
          <t/>
        </is>
      </c>
      <c r="J702" t="inlineStr">
        <is>
          <t/>
        </is>
      </c>
      <c r="K702" t="inlineStr">
        <is>
          <t/>
        </is>
      </c>
      <c r="L702" t="inlineStr">
        <is>
          <t/>
        </is>
      </c>
      <c r="M702" t="inlineStr">
        <is>
          <t/>
        </is>
      </c>
      <c r="N702" t="inlineStr">
        <is>
          <t/>
        </is>
      </c>
      <c r="O702" t="inlineStr">
        <is>
          <t/>
        </is>
      </c>
      <c r="P702" t="inlineStr">
        <is>
          <t/>
        </is>
      </c>
      <c r="Q702" t="inlineStr">
        <is>
          <t/>
        </is>
      </c>
      <c r="R702" t="inlineStr">
        <is>
          <t/>
        </is>
      </c>
      <c r="S702" t="inlineStr">
        <is>
          <t/>
        </is>
      </c>
      <c r="T702" t="inlineStr">
        <is>
          <t/>
        </is>
      </c>
      <c r="U702" t="inlineStr">
        <is>
          <t/>
        </is>
      </c>
      <c r="V702" t="inlineStr">
        <is>
          <t/>
        </is>
      </c>
      <c r="W702" t="inlineStr">
        <is>
          <t/>
        </is>
      </c>
      <c r="X702" t="inlineStr">
        <is>
          <t/>
        </is>
      </c>
      <c r="Y702" t="inlineStr">
        <is>
          <t/>
        </is>
      </c>
      <c r="Z702" s="2" t="inlineStr">
        <is>
          <t>diagnosis key</t>
        </is>
      </c>
      <c r="AA702" s="2" t="inlineStr">
        <is>
          <t>3</t>
        </is>
      </c>
      <c r="AB702" s="2" t="inlineStr">
        <is>
          <t/>
        </is>
      </c>
      <c r="AC702" t="inlineStr">
        <is>
          <t>&lt;i&gt;&lt;a href="https://iate.europa.eu/entry/result/3591073/en" target="_blank"&gt;temporary exposure key&lt;/a&gt;&lt;/i&gt; for an individual who has had a positive diagnosis of COVID-19</t>
        </is>
      </c>
      <c r="AD702" s="2" t="inlineStr">
        <is>
          <t>clave de diagnóstico</t>
        </is>
      </c>
      <c r="AE702" s="2" t="inlineStr">
        <is>
          <t>3</t>
        </is>
      </c>
      <c r="AF702" s="2" t="inlineStr">
        <is>
          <t/>
        </is>
      </c>
      <c r="AG702" t="inlineStr">
        <is>
          <t>&lt;a href="https://iate.europa.eu/entry/result/3591073/es" target="_blank"&gt;Clave de exposición temporal&lt;/a&gt; verificada como caso real de infección por las autoridades sanitarias.</t>
        </is>
      </c>
      <c r="AH702" t="inlineStr">
        <is>
          <t/>
        </is>
      </c>
      <c r="AI702" t="inlineStr">
        <is>
          <t/>
        </is>
      </c>
      <c r="AJ702" t="inlineStr">
        <is>
          <t/>
        </is>
      </c>
      <c r="AK702" t="inlineStr">
        <is>
          <t/>
        </is>
      </c>
      <c r="AL702" t="inlineStr">
        <is>
          <t/>
        </is>
      </c>
      <c r="AM702" t="inlineStr">
        <is>
          <t/>
        </is>
      </c>
      <c r="AN702" t="inlineStr">
        <is>
          <t/>
        </is>
      </c>
      <c r="AO702" t="inlineStr">
        <is>
          <t/>
        </is>
      </c>
      <c r="AP702" t="inlineStr">
        <is>
          <t/>
        </is>
      </c>
      <c r="AQ702" t="inlineStr">
        <is>
          <t/>
        </is>
      </c>
      <c r="AR702" t="inlineStr">
        <is>
          <t/>
        </is>
      </c>
      <c r="AS702" t="inlineStr">
        <is>
          <t/>
        </is>
      </c>
      <c r="AT702" s="2" t="inlineStr">
        <is>
          <t>eochair dhiagnóise</t>
        </is>
      </c>
      <c r="AU702" s="2" t="inlineStr">
        <is>
          <t>3</t>
        </is>
      </c>
      <c r="AV702" s="2" t="inlineStr">
        <is>
          <t/>
        </is>
      </c>
      <c r="AW702" t="inlineStr">
        <is>
          <t/>
        </is>
      </c>
      <c r="AX702" t="inlineStr">
        <is>
          <t/>
        </is>
      </c>
      <c r="AY702" t="inlineStr">
        <is>
          <t/>
        </is>
      </c>
      <c r="AZ702" t="inlineStr">
        <is>
          <t/>
        </is>
      </c>
      <c r="BA702" t="inlineStr">
        <is>
          <t/>
        </is>
      </c>
      <c r="BB702" t="inlineStr">
        <is>
          <t/>
        </is>
      </c>
      <c r="BC702" t="inlineStr">
        <is>
          <t/>
        </is>
      </c>
      <c r="BD702" t="inlineStr">
        <is>
          <t/>
        </is>
      </c>
      <c r="BE702" t="inlineStr">
        <is>
          <t/>
        </is>
      </c>
      <c r="BF702" t="inlineStr">
        <is>
          <t/>
        </is>
      </c>
      <c r="BG702" t="inlineStr">
        <is>
          <t/>
        </is>
      </c>
      <c r="BH702" t="inlineStr">
        <is>
          <t/>
        </is>
      </c>
      <c r="BI702" t="inlineStr">
        <is>
          <t/>
        </is>
      </c>
      <c r="BJ702" s="2" t="inlineStr">
        <is>
          <t>diagnozės raktas</t>
        </is>
      </c>
      <c r="BK702" s="2" t="inlineStr">
        <is>
          <t>2</t>
        </is>
      </c>
      <c r="BL702" s="2" t="inlineStr">
        <is>
          <t/>
        </is>
      </c>
      <c r="BM702" t="inlineStr">
        <is>
          <t/>
        </is>
      </c>
      <c r="BN702" s="2" t="inlineStr">
        <is>
          <t>diagnozes atslēga</t>
        </is>
      </c>
      <c r="BO702" s="2" t="inlineStr">
        <is>
          <t>2</t>
        </is>
      </c>
      <c r="BP702" s="2" t="inlineStr">
        <is>
          <t/>
        </is>
      </c>
      <c r="BQ702" t="inlineStr">
        <is>
          <t/>
        </is>
      </c>
      <c r="BR702" s="2" t="inlineStr">
        <is>
          <t>kjavi dijanjostika</t>
        </is>
      </c>
      <c r="BS702" s="2" t="inlineStr">
        <is>
          <t>3</t>
        </is>
      </c>
      <c r="BT702" s="2" t="inlineStr">
        <is>
          <t/>
        </is>
      </c>
      <c r="BU702" t="inlineStr">
        <is>
          <t>kjavi ta' esponiment temporanja għal individwu li jkun irċieva dijanjożi pożittiva tal-COVID-19</t>
        </is>
      </c>
      <c r="BV702" t="inlineStr">
        <is>
          <t/>
        </is>
      </c>
      <c r="BW702" t="inlineStr">
        <is>
          <t/>
        </is>
      </c>
      <c r="BX702" t="inlineStr">
        <is>
          <t/>
        </is>
      </c>
      <c r="BY702" t="inlineStr">
        <is>
          <t/>
        </is>
      </c>
      <c r="BZ702" s="2" t="inlineStr">
        <is>
          <t>klucz diagnostyczny</t>
        </is>
      </c>
      <c r="CA702" s="2" t="inlineStr">
        <is>
          <t>3</t>
        </is>
      </c>
      <c r="CB702" s="2" t="inlineStr">
        <is>
          <t/>
        </is>
      </c>
      <c r="CC702" t="inlineStr">
        <is>
          <t/>
        </is>
      </c>
      <c r="CD702" s="2" t="inlineStr">
        <is>
          <t>chave de diagnóstico</t>
        </is>
      </c>
      <c r="CE702" s="2" t="inlineStr">
        <is>
          <t>3</t>
        </is>
      </c>
      <c r="CF702" s="2" t="inlineStr">
        <is>
          <t/>
        </is>
      </c>
      <c r="CG702" t="inlineStr">
        <is>
          <t>Chave de identificadores TEK partilhada após diagnóstico de infeção.</t>
        </is>
      </c>
      <c r="CH702" t="inlineStr">
        <is>
          <t/>
        </is>
      </c>
      <c r="CI702" t="inlineStr">
        <is>
          <t/>
        </is>
      </c>
      <c r="CJ702" t="inlineStr">
        <is>
          <t/>
        </is>
      </c>
      <c r="CK702" t="inlineStr">
        <is>
          <t/>
        </is>
      </c>
      <c r="CL702" t="inlineStr">
        <is>
          <t/>
        </is>
      </c>
      <c r="CM702" t="inlineStr">
        <is>
          <t/>
        </is>
      </c>
      <c r="CN702" t="inlineStr">
        <is>
          <t/>
        </is>
      </c>
      <c r="CO702" t="inlineStr">
        <is>
          <t/>
        </is>
      </c>
      <c r="CP702" s="2" t="inlineStr">
        <is>
          <t>diagnostični ključ</t>
        </is>
      </c>
      <c r="CQ702" s="2" t="inlineStr">
        <is>
          <t>3</t>
        </is>
      </c>
      <c r="CR702" s="2" t="inlineStr">
        <is>
          <t/>
        </is>
      </c>
      <c r="CS702" t="inlineStr">
        <is>
          <t/>
        </is>
      </c>
      <c r="CT702" t="inlineStr">
        <is>
          <t/>
        </is>
      </c>
      <c r="CU702" t="inlineStr">
        <is>
          <t/>
        </is>
      </c>
      <c r="CV702" t="inlineStr">
        <is>
          <t/>
        </is>
      </c>
      <c r="CW702" t="inlineStr">
        <is>
          <t/>
        </is>
      </c>
    </row>
    <row r="703">
      <c r="A703" s="1" t="str">
        <f>HYPERLINK("https://iate.europa.eu/entry/result/3574276/all", "3574276")</f>
        <v>3574276</v>
      </c>
      <c r="B703" t="inlineStr">
        <is>
          <t>EDUCATION AND COMMUNICATIONS;POLITICS</t>
        </is>
      </c>
      <c r="C703" t="inlineStr">
        <is>
          <t>EDUCATION AND COMMUNICATIONS|information and information processing;POLITICS|politics and public safety</t>
        </is>
      </c>
      <c r="D703" t="inlineStr">
        <is>
          <t>yes</t>
        </is>
      </c>
      <c r="E703" t="inlineStr">
        <is>
          <t/>
        </is>
      </c>
      <c r="F703" s="2" t="inlineStr">
        <is>
          <t>Cyber Europe</t>
        </is>
      </c>
      <c r="G703" s="2" t="inlineStr">
        <is>
          <t>3</t>
        </is>
      </c>
      <c r="H703" s="2" t="inlineStr">
        <is>
          <t/>
        </is>
      </c>
      <c r="I703" t="inlineStr">
        <is>
          <t/>
        </is>
      </c>
      <c r="J703" s="2" t="inlineStr">
        <is>
          <t>Cyber Europe</t>
        </is>
      </c>
      <c r="K703" s="2" t="inlineStr">
        <is>
          <t>3</t>
        </is>
      </c>
      <c r="L703" s="2" t="inlineStr">
        <is>
          <t/>
        </is>
      </c>
      <c r="M703" t="inlineStr">
        <is>
          <t>celoevropské cvičení zaměřené na kybernetické incidenty, které pravidelně organizuje agentura &lt;i&gt;ENISA&lt;/i&gt; [ &lt;a href="/entry/result/930074/all" id="ENTRY_TO_ENTRY_CONVERTER" target="_blank"&gt;IATE:930074&lt;/a&gt; ]</t>
        </is>
      </c>
      <c r="N703" s="2" t="inlineStr">
        <is>
          <t>Cyber Europe</t>
        </is>
      </c>
      <c r="O703" s="2" t="inlineStr">
        <is>
          <t>3</t>
        </is>
      </c>
      <c r="P703" s="2" t="inlineStr">
        <is>
          <t/>
        </is>
      </c>
      <c r="Q703" t="inlineStr">
        <is>
          <t/>
        </is>
      </c>
      <c r="R703" s="2" t="inlineStr">
        <is>
          <t>Cyber Europe</t>
        </is>
      </c>
      <c r="S703" s="2" t="inlineStr">
        <is>
          <t>3</t>
        </is>
      </c>
      <c r="T703" s="2" t="inlineStr">
        <is>
          <t/>
        </is>
      </c>
      <c r="U703" t="inlineStr">
        <is>
          <t>von der Agentur der Europäischen Union für Netz- und Informationssicherheit (ENISA) seit 2010 regelmäßig organisierte europaweite Übungen zu Cybervorfällen</t>
        </is>
      </c>
      <c r="V703" s="2" t="inlineStr">
        <is>
          <t>Cyber Europe</t>
        </is>
      </c>
      <c r="W703" s="2" t="inlineStr">
        <is>
          <t>4</t>
        </is>
      </c>
      <c r="X703" s="2" t="inlineStr">
        <is>
          <t/>
        </is>
      </c>
      <c r="Y703" t="inlineStr">
        <is>
          <t>πανευρωπαϊκές ασκήσεις για την ασφάλεια στον κυβερνοχώρο</t>
        </is>
      </c>
      <c r="Z703" s="2" t="inlineStr">
        <is>
          <t>Cyber Europe|
CyberEurope</t>
        </is>
      </c>
      <c r="AA703" s="2" t="inlineStr">
        <is>
          <t>3|
1</t>
        </is>
      </c>
      <c r="AB703" s="2" t="inlineStr">
        <is>
          <t xml:space="preserve">|
</t>
        </is>
      </c>
      <c r="AC703" t="inlineStr">
        <is>
          <t>series of EU-level cyber incident and crisis management exercises for both the public and private sectors from the EU and EFTA Member States</t>
        </is>
      </c>
      <c r="AD703" s="2" t="inlineStr">
        <is>
          <t>CyberEurope</t>
        </is>
      </c>
      <c r="AE703" s="2" t="inlineStr">
        <is>
          <t>3</t>
        </is>
      </c>
      <c r="AF703" s="2" t="inlineStr">
        <is>
          <t/>
        </is>
      </c>
      <c r="AG703" t="inlineStr">
        <is>
          <t>Ciclo de ejercicios coordinado por la ENISA, con la participación de los Estados miembros, para hacer pruebas y elaborar recomendaciones sobre el modo de ir mejorando la gestión de incidentes de ciberseguridad a escala de la Unión.</t>
        </is>
      </c>
      <c r="AH703" s="2" t="inlineStr">
        <is>
          <t>Cyber Europe</t>
        </is>
      </c>
      <c r="AI703" s="2" t="inlineStr">
        <is>
          <t>2</t>
        </is>
      </c>
      <c r="AJ703" s="2" t="inlineStr">
        <is>
          <t/>
        </is>
      </c>
      <c r="AK703" t="inlineStr">
        <is>
          <t>ELi ja EFTA liikmesriikide avaliku ja erasektori jaoks korraldatavad üleeuroopalised küberturvalisuse õppused</t>
        </is>
      </c>
      <c r="AL703" s="2" t="inlineStr">
        <is>
          <t>Cyber Europe</t>
        </is>
      </c>
      <c r="AM703" s="2" t="inlineStr">
        <is>
          <t>3</t>
        </is>
      </c>
      <c r="AN703" s="2" t="inlineStr">
        <is>
          <t/>
        </is>
      </c>
      <c r="AO703" t="inlineStr">
        <is>
          <t/>
        </is>
      </c>
      <c r="AP703" s="2" t="inlineStr">
        <is>
          <t>Cyber Europe</t>
        </is>
      </c>
      <c r="AQ703" s="2" t="inlineStr">
        <is>
          <t>4</t>
        </is>
      </c>
      <c r="AR703" s="2" t="inlineStr">
        <is>
          <t/>
        </is>
      </c>
      <c r="AS703" t="inlineStr">
        <is>
          <t>exercices paneuropéens de simulation de cyberincidents</t>
        </is>
      </c>
      <c r="AT703" s="2" t="inlineStr">
        <is>
          <t>Cyber Europe</t>
        </is>
      </c>
      <c r="AU703" s="2" t="inlineStr">
        <is>
          <t>3</t>
        </is>
      </c>
      <c r="AV703" s="2" t="inlineStr">
        <is>
          <t/>
        </is>
      </c>
      <c r="AW703" t="inlineStr">
        <is>
          <t/>
        </is>
      </c>
      <c r="AX703" s="2" t="inlineStr">
        <is>
          <t>Cyber Europe</t>
        </is>
      </c>
      <c r="AY703" s="2" t="inlineStr">
        <is>
          <t>3</t>
        </is>
      </c>
      <c r="AZ703" s="2" t="inlineStr">
        <is>
          <t/>
        </is>
      </c>
      <c r="BA703" t="inlineStr">
        <is>
          <t/>
        </is>
      </c>
      <c r="BB703" s="2" t="inlineStr">
        <is>
          <t>Cyber Europe</t>
        </is>
      </c>
      <c r="BC703" s="2" t="inlineStr">
        <is>
          <t>4</t>
        </is>
      </c>
      <c r="BD703" s="2" t="inlineStr">
        <is>
          <t/>
        </is>
      </c>
      <c r="BE703" t="inlineStr">
        <is>
          <t>2010 óta rendszeresen megrendezett páneurópai gyakorlat, amely a hálózatbiztonságot veszélyeztető nagyszabású események kezelésére irányul, és amelynek során szakértők egy több EU-tagállamra kiterjedő, a kritikus fontosságú online szolgáltatások ellen indított szimulált hackertámadás ellen próbálnak védekezni</t>
        </is>
      </c>
      <c r="BF703" s="2" t="inlineStr">
        <is>
          <t>Cyber Europe</t>
        </is>
      </c>
      <c r="BG703" s="2" t="inlineStr">
        <is>
          <t>3</t>
        </is>
      </c>
      <c r="BH703" s="2" t="inlineStr">
        <is>
          <t/>
        </is>
      </c>
      <c r="BI703" t="inlineStr">
        <is>
          <t>esercitazioni paneuropee nel settore della cooperazione operativa e gestione delle crisi in materia di cibersicurezza</t>
        </is>
      </c>
      <c r="BJ703" s="2" t="inlineStr">
        <is>
          <t>Cyber Europe</t>
        </is>
      </c>
      <c r="BK703" s="2" t="inlineStr">
        <is>
          <t>3</t>
        </is>
      </c>
      <c r="BL703" s="2" t="inlineStr">
        <is>
          <t/>
        </is>
      </c>
      <c r="BM703" t="inlineStr">
        <is>
          <t>Europos Sąjungos tinklų ir informacijos apsaugos agentūros (ENISA) organizuojamos reguliarios visos Europos kibernetinių incidentų pratybos</t>
        </is>
      </c>
      <c r="BN703" s="2" t="inlineStr">
        <is>
          <t>Kibereiropa</t>
        </is>
      </c>
      <c r="BO703" s="2" t="inlineStr">
        <is>
          <t>3</t>
        </is>
      </c>
      <c r="BP703" s="2" t="inlineStr">
        <is>
          <t/>
        </is>
      </c>
      <c r="BQ703" t="inlineStr">
        <is>
          <t>Eiropas mēroga kiberincidentu mācības ar visu dalībvalstu piedalīšanos</t>
        </is>
      </c>
      <c r="BR703" s="2" t="inlineStr">
        <is>
          <t>Ewropa ċibernetika</t>
        </is>
      </c>
      <c r="BS703" s="2" t="inlineStr">
        <is>
          <t>3</t>
        </is>
      </c>
      <c r="BT703" s="2" t="inlineStr">
        <is>
          <t/>
        </is>
      </c>
      <c r="BU703" t="inlineStr">
        <is>
          <t>serje ta' eżerċizzji fil-livell tal-UE ta' inċidenti u kriżijiet ċibernetiċi għas-setturi pubbliċi kif ukoll dawk privati</t>
        </is>
      </c>
      <c r="BV703" s="2" t="inlineStr">
        <is>
          <t>Cyber Europe</t>
        </is>
      </c>
      <c r="BW703" s="2" t="inlineStr">
        <is>
          <t>3</t>
        </is>
      </c>
      <c r="BX703" s="2" t="inlineStr">
        <is>
          <t/>
        </is>
      </c>
      <c r="BY703" t="inlineStr">
        <is>
          <t/>
        </is>
      </c>
      <c r="BZ703" s="2" t="inlineStr">
        <is>
          <t>Cyber Europe</t>
        </is>
      </c>
      <c r="CA703" s="2" t="inlineStr">
        <is>
          <t>3</t>
        </is>
      </c>
      <c r="CB703" s="2" t="inlineStr">
        <is>
          <t/>
        </is>
      </c>
      <c r="CC703" t="inlineStr">
        <is>
          <t>największe cywilne europejskie ćwiczenia z dziedziny bezpieczeństwa cybernetycznego, organizowane co dwa lata przez Europejską Agencję ds. Bezpieczeństwa Sieci i Informacji (ENISA), we współpracy z państwami członkowskimi UE i EFTA</t>
        </is>
      </c>
      <c r="CD703" s="2" t="inlineStr">
        <is>
          <t>Ciber-Europa</t>
        </is>
      </c>
      <c r="CE703" s="2" t="inlineStr">
        <is>
          <t>3</t>
        </is>
      </c>
      <c r="CF703" s="2" t="inlineStr">
        <is>
          <t/>
        </is>
      </c>
      <c r="CG703" t="inlineStr">
        <is>
          <t/>
        </is>
      </c>
      <c r="CH703" s="2" t="inlineStr">
        <is>
          <t>„Cyber Europe”</t>
        </is>
      </c>
      <c r="CI703" s="2" t="inlineStr">
        <is>
          <t>3</t>
        </is>
      </c>
      <c r="CJ703" s="2" t="inlineStr">
        <is>
          <t/>
        </is>
      </c>
      <c r="CK703" t="inlineStr">
        <is>
          <t/>
        </is>
      </c>
      <c r="CL703" s="2" t="inlineStr">
        <is>
          <t>Cyber Europe</t>
        </is>
      </c>
      <c r="CM703" s="2" t="inlineStr">
        <is>
          <t>3</t>
        </is>
      </c>
      <c r="CN703" s="2" t="inlineStr">
        <is>
          <t/>
        </is>
      </c>
      <c r="CO703" t="inlineStr">
        <is>
          <t>cvičenie organizované od roku 2010 každé dva roky agentúrou ENISA, ktorého cieľom je testovanie európskej spolupráce pri zvyšovaní pripravenosti čeliť kybernetickým útokom</t>
        </is>
      </c>
      <c r="CP703" s="2" t="inlineStr">
        <is>
          <t>Cyber Europe</t>
        </is>
      </c>
      <c r="CQ703" s="2" t="inlineStr">
        <is>
          <t>3</t>
        </is>
      </c>
      <c r="CR703" s="2" t="inlineStr">
        <is>
          <t/>
        </is>
      </c>
      <c r="CS703" t="inlineStr">
        <is>
          <t>redne vseevropske vaje v zvezi s kibernetskimi incidenti</t>
        </is>
      </c>
      <c r="CT703" s="2" t="inlineStr">
        <is>
          <t>Cyber Europe</t>
        </is>
      </c>
      <c r="CU703" s="2" t="inlineStr">
        <is>
          <t>3</t>
        </is>
      </c>
      <c r="CV703" s="2" t="inlineStr">
        <is>
          <t/>
        </is>
      </c>
      <c r="CW703" t="inlineStr">
        <is>
          <t/>
        </is>
      </c>
    </row>
    <row r="704">
      <c r="A704" s="1" t="str">
        <f>HYPERLINK("https://iate.europa.eu/entry/result/3574173/all", "3574173")</f>
        <v>3574173</v>
      </c>
      <c r="B704" t="inlineStr">
        <is>
          <t>EDUCATION AND COMMUNICATIONS</t>
        </is>
      </c>
      <c r="C704" t="inlineStr">
        <is>
          <t>EDUCATION AND COMMUNICATIONS|information technology and data processing</t>
        </is>
      </c>
      <c r="D704" t="inlineStr">
        <is>
          <t>yes</t>
        </is>
      </c>
      <c r="E704" t="inlineStr">
        <is>
          <t/>
        </is>
      </c>
      <c r="F704" s="2" t="inlineStr">
        <is>
          <t>доставчик на цифрови услуги</t>
        </is>
      </c>
      <c r="G704" s="2" t="inlineStr">
        <is>
          <t>3</t>
        </is>
      </c>
      <c r="H704" s="2" t="inlineStr">
        <is>
          <t/>
        </is>
      </c>
      <c r="I704" t="inlineStr">
        <is>
          <t>юридическо лице, предоставящо цифрова услуга</t>
        </is>
      </c>
      <c r="J704" s="2" t="inlineStr">
        <is>
          <t>poskytovatel digitálních služeb</t>
        </is>
      </c>
      <c r="K704" s="2" t="inlineStr">
        <is>
          <t>3</t>
        </is>
      </c>
      <c r="L704" s="2" t="inlineStr">
        <is>
          <t/>
        </is>
      </c>
      <c r="M704" t="inlineStr">
        <is>
          <t>jakákoli právnická osoba poskytující &lt;i&gt;digitální službu&lt;/i&gt;&lt;br&gt; [ &lt;a href="/entry/result/3574174/all" id="ENTRY_TO_ENTRY_CONVERTER" target="_blank"&gt;IATE:3574174&lt;/a&gt; ]</t>
        </is>
      </c>
      <c r="N704" s="2" t="inlineStr">
        <is>
          <t>udbyder af digitale tjenester</t>
        </is>
      </c>
      <c r="O704" s="2" t="inlineStr">
        <is>
          <t>3</t>
        </is>
      </c>
      <c r="P704" s="2" t="inlineStr">
        <is>
          <t/>
        </is>
      </c>
      <c r="Q704" t="inlineStr">
        <is>
          <t>enhver juridisk person, som udbyder en digital tjeneste</t>
        </is>
      </c>
      <c r="R704" s="2" t="inlineStr">
        <is>
          <t>Anbieter digitaler Dienste</t>
        </is>
      </c>
      <c r="S704" s="2" t="inlineStr">
        <is>
          <t>3</t>
        </is>
      </c>
      <c r="T704" s="2" t="inlineStr">
        <is>
          <t/>
        </is>
      </c>
      <c r="U704" t="inlineStr">
        <is>
          <t/>
        </is>
      </c>
      <c r="V704" s="2" t="inlineStr">
        <is>
          <t>πάροχος ψηφιακών υπηρεσιών</t>
        </is>
      </c>
      <c r="W704" s="2" t="inlineStr">
        <is>
          <t>4</t>
        </is>
      </c>
      <c r="X704" s="2" t="inlineStr">
        <is>
          <t/>
        </is>
      </c>
      <c r="Y704" t="inlineStr">
        <is>
          <t>νομικό πρόσωπο που παρέχει &lt;i&gt;ψηφιακή υπηρεσία&lt;/i&gt;</t>
        </is>
      </c>
      <c r="Z704" s="2" t="inlineStr">
        <is>
          <t>DSP|
digital service provider</t>
        </is>
      </c>
      <c r="AA704" s="2" t="inlineStr">
        <is>
          <t>3|
3</t>
        </is>
      </c>
      <c r="AB704" s="2" t="inlineStr">
        <is>
          <t xml:space="preserve">|
</t>
        </is>
      </c>
      <c r="AC704" t="inlineStr">
        <is>
          <t>any legal person that provides a &lt;i&gt;digital service&lt;/i&gt;</t>
        </is>
      </c>
      <c r="AD704" s="2" t="inlineStr">
        <is>
          <t>proveedor de servicios digitales</t>
        </is>
      </c>
      <c r="AE704" s="2" t="inlineStr">
        <is>
          <t>3</t>
        </is>
      </c>
      <c r="AF704" s="2" t="inlineStr">
        <is>
          <t/>
        </is>
      </c>
      <c r="AG704" t="inlineStr">
        <is>
          <t>Toda persona jurídica que presta un servicio digital.</t>
        </is>
      </c>
      <c r="AH704" s="2" t="inlineStr">
        <is>
          <t>digitaalse teenuse osutaja</t>
        </is>
      </c>
      <c r="AI704" s="2" t="inlineStr">
        <is>
          <t>3</t>
        </is>
      </c>
      <c r="AJ704" s="2" t="inlineStr">
        <is>
          <t/>
        </is>
      </c>
      <c r="AK704" t="inlineStr">
        <is>
          <t>juriidiline isik, kes pakub digitaalset teenust</t>
        </is>
      </c>
      <c r="AL704" s="2" t="inlineStr">
        <is>
          <t>digitaalisen palvelun tarjoaja</t>
        </is>
      </c>
      <c r="AM704" s="2" t="inlineStr">
        <is>
          <t>3</t>
        </is>
      </c>
      <c r="AN704" s="2" t="inlineStr">
        <is>
          <t/>
        </is>
      </c>
      <c r="AO704" t="inlineStr">
        <is>
          <t>oikeushenkilö, joka tarjoaa digitaalista palvelua</t>
        </is>
      </c>
      <c r="AP704" s="2" t="inlineStr">
        <is>
          <t>FSN|
fournisseur de service numérique</t>
        </is>
      </c>
      <c r="AQ704" s="2" t="inlineStr">
        <is>
          <t>4|
4</t>
        </is>
      </c>
      <c r="AR704" s="2" t="inlineStr">
        <is>
          <t xml:space="preserve">|
</t>
        </is>
      </c>
      <c r="AS704" t="inlineStr">
        <is>
          <t>personne morale qui fournit un &lt;i&gt;service numérique&lt;/i&gt;</t>
        </is>
      </c>
      <c r="AT704" s="2" t="inlineStr">
        <is>
          <t>soláthraí seirbhíse digití</t>
        </is>
      </c>
      <c r="AU704" s="2" t="inlineStr">
        <is>
          <t>3</t>
        </is>
      </c>
      <c r="AV704" s="2" t="inlineStr">
        <is>
          <t/>
        </is>
      </c>
      <c r="AW704" t="inlineStr">
        <is>
          <t/>
        </is>
      </c>
      <c r="AX704" s="2" t="inlineStr">
        <is>
          <t>pružatelj digitalnih usluga</t>
        </is>
      </c>
      <c r="AY704" s="2" t="inlineStr">
        <is>
          <t>3</t>
        </is>
      </c>
      <c r="AZ704" s="2" t="inlineStr">
        <is>
          <t/>
        </is>
      </c>
      <c r="BA704" t="inlineStr">
        <is>
          <t>svaka pravna osoba koja pruža digitalnu uslugu</t>
        </is>
      </c>
      <c r="BB704" s="2" t="inlineStr">
        <is>
          <t>digitális szolgáltató</t>
        </is>
      </c>
      <c r="BC704" s="2" t="inlineStr">
        <is>
          <t>4</t>
        </is>
      </c>
      <c r="BD704" s="2" t="inlineStr">
        <is>
          <t/>
        </is>
      </c>
      <c r="BE704" t="inlineStr">
        <is>
          <t>minden olyan jogi személy, amely digitális szolgáltatást nyújt</t>
        </is>
      </c>
      <c r="BF704" s="2" t="inlineStr">
        <is>
          <t>fornitore di servizio digitale|
DSP</t>
        </is>
      </c>
      <c r="BG704" s="2" t="inlineStr">
        <is>
          <t>3|
3</t>
        </is>
      </c>
      <c r="BH704" s="2" t="inlineStr">
        <is>
          <t xml:space="preserve">|
</t>
        </is>
      </c>
      <c r="BI704" t="inlineStr">
        <is>
          <t>qualsiasi persona giuridica che fornisce un servizio digitale</t>
        </is>
      </c>
      <c r="BJ704" s="2" t="inlineStr">
        <is>
          <t>skaitmeninių paslaugų teikėjas</t>
        </is>
      </c>
      <c r="BK704" s="2" t="inlineStr">
        <is>
          <t>3</t>
        </is>
      </c>
      <c r="BL704" s="2" t="inlineStr">
        <is>
          <t/>
        </is>
      </c>
      <c r="BM704" t="inlineStr">
        <is>
          <t>juridinis asmuo, kuris teikia skaitmenines paslaugas</t>
        </is>
      </c>
      <c r="BN704" s="2" t="inlineStr">
        <is>
          <t>digitālā pakalpojuma sniedzējs</t>
        </is>
      </c>
      <c r="BO704" s="2" t="inlineStr">
        <is>
          <t>3</t>
        </is>
      </c>
      <c r="BP704" s="2" t="inlineStr">
        <is>
          <t/>
        </is>
      </c>
      <c r="BQ704" t="inlineStr">
        <is>
          <t>jebkura juridiska persona, kas sniedz digitālo pakalpojumu</t>
        </is>
      </c>
      <c r="BR704" s="2" t="inlineStr">
        <is>
          <t>fornitur ta' servizz diġitali</t>
        </is>
      </c>
      <c r="BS704" s="2" t="inlineStr">
        <is>
          <t>3</t>
        </is>
      </c>
      <c r="BT704" s="2" t="inlineStr">
        <is>
          <t/>
        </is>
      </c>
      <c r="BU704" t="inlineStr">
        <is>
          <t>kwalunkwe persuna ġuridika li tipprovdi &lt;i&gt;servizz diġitali&lt;/i&gt; [ &lt;a href="/entry/result/3574174/all" id="ENTRY_TO_ENTRY_CONVERTER" target="_blank"&gt;IATE:3574174&lt;/a&gt; ]</t>
        </is>
      </c>
      <c r="BV704" s="2" t="inlineStr">
        <is>
          <t>digitaledienstverlener</t>
        </is>
      </c>
      <c r="BW704" s="2" t="inlineStr">
        <is>
          <t>3</t>
        </is>
      </c>
      <c r="BX704" s="2" t="inlineStr">
        <is>
          <t/>
        </is>
      </c>
      <c r="BY704" t="inlineStr">
        <is>
          <t>elke rechtspersoon die een digitale dienst aanbiedt</t>
        </is>
      </c>
      <c r="BZ704" s="2" t="inlineStr">
        <is>
          <t>dostawca usług cyfrowych</t>
        </is>
      </c>
      <c r="CA704" s="2" t="inlineStr">
        <is>
          <t>3</t>
        </is>
      </c>
      <c r="CB704" s="2" t="inlineStr">
        <is>
          <t/>
        </is>
      </c>
      <c r="CC704" t="inlineStr">
        <is>
          <t>każda osoba prawna, która świadczy &lt;i&gt;usługi cyfrowe&lt;/i&gt; [ &lt;a href="/entry/result/3574174/all" id="ENTRY_TO_ENTRY_CONVERTER" target="_blank"&gt;IATE:3574174&lt;/a&gt; ]</t>
        </is>
      </c>
      <c r="CD704" s="2" t="inlineStr">
        <is>
          <t>prestador de serviços digitais</t>
        </is>
      </c>
      <c r="CE704" s="2" t="inlineStr">
        <is>
          <t>3</t>
        </is>
      </c>
      <c r="CF704" s="2" t="inlineStr">
        <is>
          <t/>
        </is>
      </c>
      <c r="CG704" t="inlineStr">
        <is>
          <t/>
        </is>
      </c>
      <c r="CH704" s="2" t="inlineStr">
        <is>
          <t>furnizor de servicii digitale</t>
        </is>
      </c>
      <c r="CI704" s="2" t="inlineStr">
        <is>
          <t>3</t>
        </is>
      </c>
      <c r="CJ704" s="2" t="inlineStr">
        <is>
          <t/>
        </is>
      </c>
      <c r="CK704" t="inlineStr">
        <is>
          <t>furnizor de orice persoană juridică care furnizează un serviciu digital</t>
        </is>
      </c>
      <c r="CL704" s="2" t="inlineStr">
        <is>
          <t>poskytovateľ digitálnych služieb</t>
        </is>
      </c>
      <c r="CM704" s="2" t="inlineStr">
        <is>
          <t>3</t>
        </is>
      </c>
      <c r="CN704" s="2" t="inlineStr">
        <is>
          <t/>
        </is>
      </c>
      <c r="CO704" t="inlineStr">
        <is>
          <t>právnická osoba, ktorá poskytuje digitálnu službu</t>
        </is>
      </c>
      <c r="CP704" s="2" t="inlineStr">
        <is>
          <t>ponudnik digitalnih storitev</t>
        </is>
      </c>
      <c r="CQ704" s="2" t="inlineStr">
        <is>
          <t>3</t>
        </is>
      </c>
      <c r="CR704" s="2" t="inlineStr">
        <is>
          <t/>
        </is>
      </c>
      <c r="CS704" t="inlineStr">
        <is>
          <t>vsaka pravna oseba, ki zagotavlja &lt;i&gt;digitalno storitev&lt;/i&gt;</t>
        </is>
      </c>
      <c r="CT704" s="2" t="inlineStr">
        <is>
          <t>leverantör av digitala tjänster</t>
        </is>
      </c>
      <c r="CU704" s="2" t="inlineStr">
        <is>
          <t>3</t>
        </is>
      </c>
      <c r="CV704" s="2" t="inlineStr">
        <is>
          <t/>
        </is>
      </c>
      <c r="CW704" t="inlineStr">
        <is>
          <t>en juridisk person som tillhandahåller en digital tjänst</t>
        </is>
      </c>
    </row>
    <row r="705">
      <c r="A705" s="1" t="str">
        <f>HYPERLINK("https://iate.europa.eu/entry/result/3574367/all", "3574367")</f>
        <v>3574367</v>
      </c>
      <c r="B705" t="inlineStr">
        <is>
          <t>EDUCATION AND COMMUNICATIONS</t>
        </is>
      </c>
      <c r="C705" t="inlineStr">
        <is>
          <t>EDUCATION AND COMMUNICATIONS|information technology and data processing</t>
        </is>
      </c>
      <c r="D705" t="inlineStr">
        <is>
          <t>yes</t>
        </is>
      </c>
      <c r="E705" t="inlineStr">
        <is>
          <t/>
        </is>
      </c>
      <c r="F705" s="2" t="inlineStr">
        <is>
          <t>оспорване на сигнал</t>
        </is>
      </c>
      <c r="G705" s="2" t="inlineStr">
        <is>
          <t>3</t>
        </is>
      </c>
      <c r="H705" s="2" t="inlineStr">
        <is>
          <t/>
        </is>
      </c>
      <c r="I705" t="inlineStr">
        <is>
          <t/>
        </is>
      </c>
      <c r="J705" s="2" t="inlineStr">
        <is>
          <t>protioznámení</t>
        </is>
      </c>
      <c r="K705" s="2" t="inlineStr">
        <is>
          <t>3</t>
        </is>
      </c>
      <c r="L705" s="2" t="inlineStr">
        <is>
          <t/>
        </is>
      </c>
      <c r="M705" t="inlineStr">
        <is>
          <t>postup, jímž subjekty, které poskytly obsah online, mají možnost napadnout rozhodnutí o jeho oddstranění</t>
        </is>
      </c>
      <c r="N705" s="2" t="inlineStr">
        <is>
          <t>anfægtelse|
anfægtelse af en afgørelse</t>
        </is>
      </c>
      <c r="O705" s="2" t="inlineStr">
        <is>
          <t>3|
3</t>
        </is>
      </c>
      <c r="P705" s="2" t="inlineStr">
        <is>
          <t xml:space="preserve">|
</t>
        </is>
      </c>
      <c r="Q705" t="inlineStr">
        <is>
          <t/>
        </is>
      </c>
      <c r="R705" s="2" t="inlineStr">
        <is>
          <t>Gegendarstellung</t>
        </is>
      </c>
      <c r="S705" s="2" t="inlineStr">
        <is>
          <t>3</t>
        </is>
      </c>
      <c r="T705" s="2" t="inlineStr">
        <is>
          <t/>
        </is>
      </c>
      <c r="U705" t="inlineStr">
        <is>
          <t/>
        </is>
      </c>
      <c r="V705" s="2" t="inlineStr">
        <is>
          <t>αντικοινοποίηση</t>
        </is>
      </c>
      <c r="W705" s="2" t="inlineStr">
        <is>
          <t>3</t>
        </is>
      </c>
      <c r="X705" s="2" t="inlineStr">
        <is>
          <t/>
        </is>
      </c>
      <c r="Y705" t="inlineStr">
        <is>
          <t>διαδικασία με την οποία οι πάροχοι περιεχομένου μπορούν να αμφισβητήσουν μια απόφαση αφαίρεσης περιεχομένου που θεωρήθηκε παράνομο</t>
        </is>
      </c>
      <c r="Z705" s="2" t="inlineStr">
        <is>
          <t>counter-notice|
counter notice</t>
        </is>
      </c>
      <c r="AA705" s="2" t="inlineStr">
        <is>
          <t>3|
1</t>
        </is>
      </c>
      <c r="AB705" s="2" t="inlineStr">
        <is>
          <t xml:space="preserve">|
</t>
        </is>
      </c>
      <c r="AC705" t="inlineStr">
        <is>
          <t>procedure to contest a decision to remove allegedly illegal online content</t>
        </is>
      </c>
      <c r="AD705" s="2" t="inlineStr">
        <is>
          <t>contranotificación</t>
        </is>
      </c>
      <c r="AE705" s="2" t="inlineStr">
        <is>
          <t>3</t>
        </is>
      </c>
      <c r="AF705" s="2" t="inlineStr">
        <is>
          <t/>
        </is>
      </c>
      <c r="AG705" t="inlineStr">
        <is>
          <t>Procedimiento que permite a una persona o entidad oponerse a la retirada de un supuesto contenido ilícito en línea.</t>
        </is>
      </c>
      <c r="AH705" s="2" t="inlineStr">
        <is>
          <t>vastuväide</t>
        </is>
      </c>
      <c r="AI705" s="2" t="inlineStr">
        <is>
          <t>3</t>
        </is>
      </c>
      <c r="AJ705" s="2" t="inlineStr">
        <is>
          <t/>
        </is>
      </c>
      <c r="AK705" t="inlineStr">
        <is>
          <t>toiming, millega saab vaidlustada väidetavalt ebaseadusliku veebisisu kõrvaldamise otsuse</t>
        </is>
      </c>
      <c r="AL705" s="2" t="inlineStr">
        <is>
          <t>vastustusilmoitus</t>
        </is>
      </c>
      <c r="AM705" s="2" t="inlineStr">
        <is>
          <t>3</t>
        </is>
      </c>
      <c r="AN705" s="2" t="inlineStr">
        <is>
          <t/>
        </is>
      </c>
      <c r="AO705" t="inlineStr">
        <is>
          <t>menettely, jolla vstustetaan päätöstä poistaa väitetysti laiton internetsisältö</t>
        </is>
      </c>
      <c r="AP705" s="2" t="inlineStr">
        <is>
          <t>contre-notification|
contre-signalement</t>
        </is>
      </c>
      <c r="AQ705" s="2" t="inlineStr">
        <is>
          <t>4|
4</t>
        </is>
      </c>
      <c r="AR705" s="2" t="inlineStr">
        <is>
          <t xml:space="preserve">|
</t>
        </is>
      </c>
      <c r="AS705" t="inlineStr">
        <is>
          <t>possibilité de contester la légitimité du retrait d'un contenu en ligne prétendument illégal</t>
        </is>
      </c>
      <c r="AT705" s="2" t="inlineStr">
        <is>
          <t>frithfhógra</t>
        </is>
      </c>
      <c r="AU705" s="2" t="inlineStr">
        <is>
          <t>3</t>
        </is>
      </c>
      <c r="AV705" s="2" t="inlineStr">
        <is>
          <t/>
        </is>
      </c>
      <c r="AW705" t="inlineStr">
        <is>
          <t/>
        </is>
      </c>
      <c r="AX705" s="2" t="inlineStr">
        <is>
          <t>odgovor na prijavu</t>
        </is>
      </c>
      <c r="AY705" s="2" t="inlineStr">
        <is>
          <t>3</t>
        </is>
      </c>
      <c r="AZ705" s="2" t="inlineStr">
        <is>
          <t/>
        </is>
      </c>
      <c r="BA705" t="inlineStr">
        <is>
          <t/>
        </is>
      </c>
      <c r="BB705" s="2" t="inlineStr">
        <is>
          <t>viszontbejelentés</t>
        </is>
      </c>
      <c r="BC705" s="2" t="inlineStr">
        <is>
          <t>3</t>
        </is>
      </c>
      <c r="BD705" s="2" t="inlineStr">
        <is>
          <t/>
        </is>
      </c>
      <c r="BE705" t="inlineStr">
        <is>
          <t>a vélelmezetten jogellenes online tartalom eltávolításáról való döntés megtámadására szolgáló eljárás</t>
        </is>
      </c>
      <c r="BF705" s="2" t="inlineStr">
        <is>
          <t>replica alla segnalazione|
contro notifica</t>
        </is>
      </c>
      <c r="BG705" s="2" t="inlineStr">
        <is>
          <t>3|
3</t>
        </is>
      </c>
      <c r="BH705" s="2" t="inlineStr">
        <is>
          <t xml:space="preserve">|
</t>
        </is>
      </c>
      <c r="BI705" t="inlineStr">
        <is>
          <t>contestazione ad una decisione di rimozione di contenuti online da parte dei soggetti che hanno fornito i contenuti</t>
        </is>
      </c>
      <c r="BJ705" s="2" t="inlineStr">
        <is>
          <t>kontrapranešimas</t>
        </is>
      </c>
      <c r="BK705" s="2" t="inlineStr">
        <is>
          <t>2</t>
        </is>
      </c>
      <c r="BL705" s="2" t="inlineStr">
        <is>
          <t/>
        </is>
      </c>
      <c r="BM705" t="inlineStr">
        <is>
          <t>pranešimas, kuriuo ginčijamas sprendimas pašalinti neteisėtą, kaip įtariama, turinį iš interneto</t>
        </is>
      </c>
      <c r="BN705" s="2" t="inlineStr">
        <is>
          <t>atbildes paziņojums</t>
        </is>
      </c>
      <c r="BO705" s="2" t="inlineStr">
        <is>
          <t>2</t>
        </is>
      </c>
      <c r="BP705" s="2" t="inlineStr">
        <is>
          <t/>
        </is>
      </c>
      <c r="BQ705" t="inlineStr">
        <is>
          <t/>
        </is>
      </c>
      <c r="BR705" s="2" t="inlineStr">
        <is>
          <t>kontroavviż</t>
        </is>
      </c>
      <c r="BS705" s="2" t="inlineStr">
        <is>
          <t>3</t>
        </is>
      </c>
      <c r="BT705" s="2" t="inlineStr">
        <is>
          <t/>
        </is>
      </c>
      <c r="BU705" t="inlineStr">
        <is>
          <t>proċedura biex tiġi kkontestata deċiżjoni biex jitneħħa kontenut online allegat li hu illegali</t>
        </is>
      </c>
      <c r="BV705" s="2" t="inlineStr">
        <is>
          <t>tegenmelding</t>
        </is>
      </c>
      <c r="BW705" s="2" t="inlineStr">
        <is>
          <t>3</t>
        </is>
      </c>
      <c r="BX705" s="2" t="inlineStr">
        <is>
          <t/>
        </is>
      </c>
      <c r="BY705" t="inlineStr">
        <is>
          <t>procedure voor het aanvechten van een beslissing om vermeend illegale online-inhoud te verwijderen</t>
        </is>
      </c>
      <c r="BZ705" s="2" t="inlineStr">
        <is>
          <t>zgłoszenie sprzeciwu</t>
        </is>
      </c>
      <c r="CA705" s="2" t="inlineStr">
        <is>
          <t>3</t>
        </is>
      </c>
      <c r="CB705" s="2" t="inlineStr">
        <is>
          <t/>
        </is>
      </c>
      <c r="CC705" t="inlineStr">
        <is>
          <t>mechanizm umożliwiający zgłoszenie sprzeciwu przez użytkowników, którzy zamieścili rzekomo nielegalne treści</t>
        </is>
      </c>
      <c r="CD705" s="2" t="inlineStr">
        <is>
          <t>contranotificação</t>
        </is>
      </c>
      <c r="CE705" s="2" t="inlineStr">
        <is>
          <t>3</t>
        </is>
      </c>
      <c r="CF705" s="2" t="inlineStr">
        <is>
          <t/>
        </is>
      </c>
      <c r="CG705" t="inlineStr">
        <is>
          <t/>
        </is>
      </c>
      <c r="CH705" s="2" t="inlineStr">
        <is>
          <t>contranotificare</t>
        </is>
      </c>
      <c r="CI705" s="2" t="inlineStr">
        <is>
          <t>3</t>
        </is>
      </c>
      <c r="CJ705" s="2" t="inlineStr">
        <is>
          <t/>
        </is>
      </c>
      <c r="CK705" t="inlineStr">
        <is>
          <t>o solicitare de natură juridică prin care se solicită restabilirea unui conținut online eliminat pentru o presupusă încălcare a drepturilor de autor</t>
        </is>
      </c>
      <c r="CL705" s="2" t="inlineStr">
        <is>
          <t>námietka</t>
        </is>
      </c>
      <c r="CM705" s="2" t="inlineStr">
        <is>
          <t>2</t>
        </is>
      </c>
      <c r="CN705" s="2" t="inlineStr">
        <is>
          <t/>
        </is>
      </c>
      <c r="CO705" t="inlineStr">
        <is>
          <t>postup, ktorý posytovateľovi online obsahu umožňuje odvolať sa proti jeho odstráneniu z dôvodu údajnej nezákonnosti</t>
        </is>
      </c>
      <c r="CP705" s="2" t="inlineStr">
        <is>
          <t>protiprijava</t>
        </is>
      </c>
      <c r="CQ705" s="2" t="inlineStr">
        <is>
          <t>3</t>
        </is>
      </c>
      <c r="CR705" s="2" t="inlineStr">
        <is>
          <t/>
        </is>
      </c>
      <c r="CS705" t="inlineStr">
        <is>
          <t>postopek za izpodbijanje odločitve o odstranitvi domnevno nezakonite spletne vsebine</t>
        </is>
      </c>
      <c r="CT705" s="2" t="inlineStr">
        <is>
          <t>motanmälan</t>
        </is>
      </c>
      <c r="CU705" s="2" t="inlineStr">
        <is>
          <t>3</t>
        </is>
      </c>
      <c r="CV705" s="2" t="inlineStr">
        <is>
          <t/>
        </is>
      </c>
      <c r="CW705" t="inlineStr">
        <is>
          <t/>
        </is>
      </c>
    </row>
    <row r="706">
      <c r="A706" s="1" t="str">
        <f>HYPERLINK("https://iate.europa.eu/entry/result/3574256/all", "3574256")</f>
        <v>3574256</v>
      </c>
      <c r="B706" t="inlineStr">
        <is>
          <t>POLITICS;EDUCATION AND COMMUNICATIONS</t>
        </is>
      </c>
      <c r="C706" t="inlineStr">
        <is>
          <t>POLITICS|politics and public safety;EDUCATION AND COMMUNICATIONS|information technology and data processing</t>
        </is>
      </c>
      <c r="D706" t="inlineStr">
        <is>
          <t>yes</t>
        </is>
      </c>
      <c r="E706" t="inlineStr">
        <is>
          <t/>
        </is>
      </c>
      <c r="F706" s="2" t="inlineStr">
        <is>
          <t>киберкриза</t>
        </is>
      </c>
      <c r="G706" s="2" t="inlineStr">
        <is>
          <t>3</t>
        </is>
      </c>
      <c r="H706" s="2" t="inlineStr">
        <is>
          <t/>
        </is>
      </c>
      <c r="I706" t="inlineStr">
        <is>
          <t/>
        </is>
      </c>
      <c r="J706" s="2" t="inlineStr">
        <is>
          <t>kybernetická krize</t>
        </is>
      </c>
      <c r="K706" s="2" t="inlineStr">
        <is>
          <t>3</t>
        </is>
      </c>
      <c r="L706" s="2" t="inlineStr">
        <is>
          <t/>
        </is>
      </c>
      <c r="M706" t="inlineStr">
        <is>
          <t/>
        </is>
      </c>
      <c r="N706" s="2" t="inlineStr">
        <is>
          <t>cyberkrise</t>
        </is>
      </c>
      <c r="O706" s="2" t="inlineStr">
        <is>
          <t>3</t>
        </is>
      </c>
      <c r="P706" s="2" t="inlineStr">
        <is>
          <t/>
        </is>
      </c>
      <c r="Q706" t="inlineStr">
        <is>
          <t/>
        </is>
      </c>
      <c r="R706" s="2" t="inlineStr">
        <is>
          <t>Cyberkrise</t>
        </is>
      </c>
      <c r="S706" s="2" t="inlineStr">
        <is>
          <t>3</t>
        </is>
      </c>
      <c r="T706" s="2" t="inlineStr">
        <is>
          <t/>
        </is>
      </c>
      <c r="U706" t="inlineStr">
        <is>
          <t/>
        </is>
      </c>
      <c r="V706" s="2" t="inlineStr">
        <is>
          <t>κρίση στον κυβερνοχώρο|
κυβερνοκρίση</t>
        </is>
      </c>
      <c r="W706" s="2" t="inlineStr">
        <is>
          <t>3|
4</t>
        </is>
      </c>
      <c r="X706" s="2" t="inlineStr">
        <is>
          <t>|
preferred</t>
        </is>
      </c>
      <c r="Y706" t="inlineStr">
        <is>
          <t/>
        </is>
      </c>
      <c r="Z706" s="2" t="inlineStr">
        <is>
          <t>cyber crisis</t>
        </is>
      </c>
      <c r="AA706" s="2" t="inlineStr">
        <is>
          <t>3</t>
        </is>
      </c>
      <c r="AB706" s="2" t="inlineStr">
        <is>
          <t/>
        </is>
      </c>
      <c r="AC706" t="inlineStr">
        <is>
          <t>cybersecurity incident that differs from the normal, involves serious disturbance or risk for disturbance of vital societal functions and may also transcend national and geographic boundaries</t>
        </is>
      </c>
      <c r="AD706" s="2" t="inlineStr">
        <is>
          <t>cibercrisis|
crisis cibernética</t>
        </is>
      </c>
      <c r="AE706" s="2" t="inlineStr">
        <is>
          <t>3|
3</t>
        </is>
      </c>
      <c r="AF706" s="2" t="inlineStr">
        <is>
          <t xml:space="preserve">|
</t>
        </is>
      </c>
      <c r="AG706" t="inlineStr">
        <is>
          <t>Incidente grave de ciberseguridad que puede provocar la perturbación del funcionamiento normal de las redes de comunicaciones y de los sistemas de información a escala nacional o internacional.</t>
        </is>
      </c>
      <c r="AH706" s="2" t="inlineStr">
        <is>
          <t>küberkriis</t>
        </is>
      </c>
      <c r="AI706" s="2" t="inlineStr">
        <is>
          <t>3</t>
        </is>
      </c>
      <c r="AJ706" s="2" t="inlineStr">
        <is>
          <t/>
        </is>
      </c>
      <c r="AK706" t="inlineStr">
        <is>
          <t>laiaulatuslik küberturvalisuse intsident, mis põhjustab tõsiseid häireid või ohustab häirida ühiskonna toimimist ning võib mõjutada mitut riiki</t>
        </is>
      </c>
      <c r="AL706" s="2" t="inlineStr">
        <is>
          <t>kyberkriisi|
kyberturvallisuuskriisi</t>
        </is>
      </c>
      <c r="AM706" s="2" t="inlineStr">
        <is>
          <t>3|
3</t>
        </is>
      </c>
      <c r="AN706" s="2" t="inlineStr">
        <is>
          <t xml:space="preserve">|
</t>
        </is>
      </c>
      <c r="AO706" t="inlineStr">
        <is>
          <t>kyberturvallisuuspoikkeama, joka eroaa normaalista, häiritsee vakavasti tai uhkaa häiritä yhteiskunnan elintärkeitä toimintoja ja voi myös yltää kansallisten ja maantieteellisten rajojen ulkopuolelle</t>
        </is>
      </c>
      <c r="AP706" s="2" t="inlineStr">
        <is>
          <t>crise de cybersécurité|
crise informatique</t>
        </is>
      </c>
      <c r="AQ706" s="2" t="inlineStr">
        <is>
          <t>4|
4</t>
        </is>
      </c>
      <c r="AR706" s="2" t="inlineStr">
        <is>
          <t xml:space="preserve">|
</t>
        </is>
      </c>
      <c r="AS706" t="inlineStr">
        <is>
          <t>perturbation massive et systémique de la cybersécurité, déstabilisant profondément et durablement une entreprise, une organisation ou un pays</t>
        </is>
      </c>
      <c r="AT706" s="2" t="inlineStr">
        <is>
          <t>cibirghéarchéim</t>
        </is>
      </c>
      <c r="AU706" s="2" t="inlineStr">
        <is>
          <t>3</t>
        </is>
      </c>
      <c r="AV706" s="2" t="inlineStr">
        <is>
          <t/>
        </is>
      </c>
      <c r="AW706" t="inlineStr">
        <is>
          <t/>
        </is>
      </c>
      <c r="AX706" s="2" t="inlineStr">
        <is>
          <t>kiberkriza</t>
        </is>
      </c>
      <c r="AY706" s="2" t="inlineStr">
        <is>
          <t>3</t>
        </is>
      </c>
      <c r="AZ706" s="2" t="inlineStr">
        <is>
          <t/>
        </is>
      </c>
      <c r="BA706" t="inlineStr">
        <is>
          <t/>
        </is>
      </c>
      <c r="BB706" s="2" t="inlineStr">
        <is>
          <t>kiberválság</t>
        </is>
      </c>
      <c r="BC706" s="2" t="inlineStr">
        <is>
          <t>4</t>
        </is>
      </c>
      <c r="BD706" s="2" t="inlineStr">
        <is>
          <t/>
        </is>
      </c>
      <c r="BE706" t="inlineStr">
        <is>
          <t>a szokásostól eltérő olyan kiberbiztonsági esemény, amely súlyos zavart eredményez vagy ennek kockázatát hordozza, és több országot is érinthet</t>
        </is>
      </c>
      <c r="BF706" s="2" t="inlineStr">
        <is>
          <t>crisi cibernetica</t>
        </is>
      </c>
      <c r="BG706" s="2" t="inlineStr">
        <is>
          <t>3</t>
        </is>
      </c>
      <c r="BH706" s="2" t="inlineStr">
        <is>
          <t/>
        </is>
      </c>
      <c r="BI706" t="inlineStr">
        <is>
          <t>situazione in cui un evento cibernetico, consistente nell'acquisizione e nel trasferimento indebiti di dati, nella loro modifica o distruzione illegittima, ovvero nel danneggiamento, distruzione o blocco del regolare funzionamento delle reti e dei sistemi informativi o dei loro elementi costitutivi, assume dimensioni, intensità o natura tali da incidere sulla sicurezza nazionale o da non poter essere fronteggiato dalle singole amministrazioni competenti in via ordinaria ma con l'assunzione di decisioni coordinate in sede interministeriale</t>
        </is>
      </c>
      <c r="BJ706" s="2" t="inlineStr">
        <is>
          <t>kibernetinė krizė</t>
        </is>
      </c>
      <c r="BK706" s="2" t="inlineStr">
        <is>
          <t>3</t>
        </is>
      </c>
      <c r="BL706" s="2" t="inlineStr">
        <is>
          <t/>
        </is>
      </c>
      <c r="BM706" t="inlineStr">
        <is>
          <t>didesnis nei įprastas kibernetinio saugumo incidentas, sukeliantis didelius sutrikimus ar keliantis gyvybiškai svarbių visuomeninių funkcijų sutrikdymo pavojų, galintis viršyti nacionalines ir geografines ribas</t>
        </is>
      </c>
      <c r="BN706" s="2" t="inlineStr">
        <is>
          <t>kiberkrīze</t>
        </is>
      </c>
      <c r="BO706" s="2" t="inlineStr">
        <is>
          <t>3</t>
        </is>
      </c>
      <c r="BP706" s="2" t="inlineStr">
        <is>
          <t/>
        </is>
      </c>
      <c r="BQ706" t="inlineStr">
        <is>
          <t/>
        </is>
      </c>
      <c r="BR706" s="2" t="inlineStr">
        <is>
          <t>kriżi ċibernetika</t>
        </is>
      </c>
      <c r="BS706" s="2" t="inlineStr">
        <is>
          <t>3</t>
        </is>
      </c>
      <c r="BT706" s="2" t="inlineStr">
        <is>
          <t/>
        </is>
      </c>
      <c r="BU706" t="inlineStr">
        <is>
          <t>inċident taċ-ċibersigurtà li jkun differenti minn tas-soltu, jinvolvi disturb serju jew riskju ta' disturb ta' funzjonijiet soċjetali vitali u jista' wkoll jittraxxendi konfini nazzjonali u ġeografiċi</t>
        </is>
      </c>
      <c r="BV706" s="2" t="inlineStr">
        <is>
          <t>cybercrisis</t>
        </is>
      </c>
      <c r="BW706" s="2" t="inlineStr">
        <is>
          <t>3</t>
        </is>
      </c>
      <c r="BX706" s="2" t="inlineStr">
        <is>
          <t/>
        </is>
      </c>
      <c r="BY706" t="inlineStr">
        <is>
          <t/>
        </is>
      </c>
      <c r="BZ706" s="2" t="inlineStr">
        <is>
          <t>cyberkryzys|
kryzys cyberbezpieczeństwa</t>
        </is>
      </c>
      <c r="CA706" s="2" t="inlineStr">
        <is>
          <t>3|
2</t>
        </is>
      </c>
      <c r="CB706" s="2" t="inlineStr">
        <is>
          <t xml:space="preserve">|
</t>
        </is>
      </c>
      <c r="CC706" t="inlineStr">
        <is>
          <t/>
        </is>
      </c>
      <c r="CD706" s="2" t="inlineStr">
        <is>
          <t>cibercrise</t>
        </is>
      </c>
      <c r="CE706" s="2" t="inlineStr">
        <is>
          <t>3</t>
        </is>
      </c>
      <c r="CF706" s="2" t="inlineStr">
        <is>
          <t/>
        </is>
      </c>
      <c r="CG706" t="inlineStr">
        <is>
          <t/>
        </is>
      </c>
      <c r="CH706" s="2" t="inlineStr">
        <is>
          <t>criză cibernetică</t>
        </is>
      </c>
      <c r="CI706" s="2" t="inlineStr">
        <is>
          <t>3</t>
        </is>
      </c>
      <c r="CJ706" s="2" t="inlineStr">
        <is>
          <t/>
        </is>
      </c>
      <c r="CK706" t="inlineStr">
        <is>
          <t/>
        </is>
      </c>
      <c r="CL706" s="2" t="inlineStr">
        <is>
          <t>kybernetická kríza</t>
        </is>
      </c>
      <c r="CM706" s="2" t="inlineStr">
        <is>
          <t>3</t>
        </is>
      </c>
      <c r="CN706" s="2" t="inlineStr">
        <is>
          <t/>
        </is>
      </c>
      <c r="CO706" t="inlineStr">
        <is>
          <t>kybernetický incident s väčším ako bežným rozsahom, ktorý sa vyznačuje vážnym narušením alebo rizikom vážneho narušenia základných funkcií spoločnosti a môže zasiahnuť štátov alebo geografických území</t>
        </is>
      </c>
      <c r="CP706" s="2" t="inlineStr">
        <is>
          <t>kibernetska kriza</t>
        </is>
      </c>
      <c r="CQ706" s="2" t="inlineStr">
        <is>
          <t>3</t>
        </is>
      </c>
      <c r="CR706" s="2" t="inlineStr">
        <is>
          <t/>
        </is>
      </c>
      <c r="CS706" t="inlineStr">
        <is>
          <t>večji kibernetski varnostni incident, ki vključuje resno motnjo ali tveganje motnje v ključnih družbenih dejavnostih in lahko presega državne in zemljepisne meje</t>
        </is>
      </c>
      <c r="CT706" s="2" t="inlineStr">
        <is>
          <t>cyberkris</t>
        </is>
      </c>
      <c r="CU706" s="2" t="inlineStr">
        <is>
          <t>3</t>
        </is>
      </c>
      <c r="CV706" s="2" t="inlineStr">
        <is>
          <t/>
        </is>
      </c>
      <c r="CW706" t="inlineStr">
        <is>
          <t/>
        </is>
      </c>
    </row>
    <row r="707">
      <c r="A707" s="1" t="str">
        <f>HYPERLINK("https://iate.europa.eu/entry/result/3574992/all", "3574992")</f>
        <v>3574992</v>
      </c>
      <c r="B707" t="inlineStr">
        <is>
          <t>LAW;EDUCATION AND COMMUNICATIONS</t>
        </is>
      </c>
      <c r="C707" t="inlineStr">
        <is>
          <t>LAW|criminal law;EDUCATION AND COMMUNICATIONS|information technology and data processing</t>
        </is>
      </c>
      <c r="D707" t="inlineStr">
        <is>
          <t>no</t>
        </is>
      </c>
      <c r="E707" t="inlineStr">
        <is>
          <t/>
        </is>
      </c>
      <c r="F707" t="inlineStr">
        <is>
          <t/>
        </is>
      </c>
      <c r="G707" t="inlineStr">
        <is>
          <t/>
        </is>
      </c>
      <c r="H707" t="inlineStr">
        <is>
          <t/>
        </is>
      </c>
      <c r="I707" t="inlineStr">
        <is>
          <t/>
        </is>
      </c>
      <c r="J707" t="inlineStr">
        <is>
          <t/>
        </is>
      </c>
      <c r="K707" t="inlineStr">
        <is>
          <t/>
        </is>
      </c>
      <c r="L707" t="inlineStr">
        <is>
          <t/>
        </is>
      </c>
      <c r="M707" t="inlineStr">
        <is>
          <t/>
        </is>
      </c>
      <c r="N707" t="inlineStr">
        <is>
          <t/>
        </is>
      </c>
      <c r="O707" t="inlineStr">
        <is>
          <t/>
        </is>
      </c>
      <c r="P707" t="inlineStr">
        <is>
          <t/>
        </is>
      </c>
      <c r="Q707" t="inlineStr">
        <is>
          <t/>
        </is>
      </c>
      <c r="R707" t="inlineStr">
        <is>
          <t/>
        </is>
      </c>
      <c r="S707" t="inlineStr">
        <is>
          <t/>
        </is>
      </c>
      <c r="T707" t="inlineStr">
        <is>
          <t/>
        </is>
      </c>
      <c r="U707" t="inlineStr">
        <is>
          <t/>
        </is>
      </c>
      <c r="V707" s="2" t="inlineStr">
        <is>
          <t>συνδυασμένη επίθεση</t>
        </is>
      </c>
      <c r="W707" s="2" t="inlineStr">
        <is>
          <t>3</t>
        </is>
      </c>
      <c r="X707" s="2" t="inlineStr">
        <is>
          <t/>
        </is>
      </c>
      <c r="Y707" t="inlineStr">
        <is>
          <t/>
        </is>
      </c>
      <c r="Z707" s="2" t="inlineStr">
        <is>
          <t>combined attack</t>
        </is>
      </c>
      <c r="AA707" s="2" t="inlineStr">
        <is>
          <t>3</t>
        </is>
      </c>
      <c r="AB707" s="2" t="inlineStr">
        <is>
          <t/>
        </is>
      </c>
      <c r="AC707" t="inlineStr">
        <is>
          <t/>
        </is>
      </c>
      <c r="AD707" s="2" t="inlineStr">
        <is>
          <t>ataque combinado</t>
        </is>
      </c>
      <c r="AE707" s="2" t="inlineStr">
        <is>
          <t>2</t>
        </is>
      </c>
      <c r="AF707" s="2" t="inlineStr">
        <is>
          <t/>
        </is>
      </c>
      <c r="AG707" t="inlineStr">
        <is>
          <t>Ataque informático muy agresivo que utiliza métodos y técnicas muy sofisticadas y combina distintos virus [ &lt;a href="/entry/result/1484635/all" id="ENTRY_TO_ENTRY_CONVERTER" target="_blank"&gt;IATE:1484635&lt;/a&gt; ], gusanos, [ &lt;a href="/entry/result/1695536/all" id="ENTRY_TO_ENTRY_CONVERTER" target="_blank"&gt;IATE:1695536&lt;/a&gt; ], troyanos [ &lt;a href="/entry/result/795390/all" id="ENTRY_TO_ENTRY_CONVERTER" target="_blank"&gt;IATE:795390&lt;/a&gt; ] y programas maliciosos [ &lt;a href="/entry/result/922389/all" id="ENTRY_TO_ENTRY_CONVERTER" target="_blank"&gt;IATE:922389&lt;/a&gt; ], entre otros.</t>
        </is>
      </c>
      <c r="AH707" t="inlineStr">
        <is>
          <t/>
        </is>
      </c>
      <c r="AI707" t="inlineStr">
        <is>
          <t/>
        </is>
      </c>
      <c r="AJ707" t="inlineStr">
        <is>
          <t/>
        </is>
      </c>
      <c r="AK707" t="inlineStr">
        <is>
          <t/>
        </is>
      </c>
      <c r="AL707" t="inlineStr">
        <is>
          <t/>
        </is>
      </c>
      <c r="AM707" t="inlineStr">
        <is>
          <t/>
        </is>
      </c>
      <c r="AN707" t="inlineStr">
        <is>
          <t/>
        </is>
      </c>
      <c r="AO707" t="inlineStr">
        <is>
          <t/>
        </is>
      </c>
      <c r="AP707" t="inlineStr">
        <is>
          <t/>
        </is>
      </c>
      <c r="AQ707" t="inlineStr">
        <is>
          <t/>
        </is>
      </c>
      <c r="AR707" t="inlineStr">
        <is>
          <t/>
        </is>
      </c>
      <c r="AS707" t="inlineStr">
        <is>
          <t/>
        </is>
      </c>
      <c r="AT707" t="inlineStr">
        <is>
          <t/>
        </is>
      </c>
      <c r="AU707" t="inlineStr">
        <is>
          <t/>
        </is>
      </c>
      <c r="AV707" t="inlineStr">
        <is>
          <t/>
        </is>
      </c>
      <c r="AW707" t="inlineStr">
        <is>
          <t/>
        </is>
      </c>
      <c r="AX707" t="inlineStr">
        <is>
          <t/>
        </is>
      </c>
      <c r="AY707" t="inlineStr">
        <is>
          <t/>
        </is>
      </c>
      <c r="AZ707" t="inlineStr">
        <is>
          <t/>
        </is>
      </c>
      <c r="BA707" t="inlineStr">
        <is>
          <t/>
        </is>
      </c>
      <c r="BB707" t="inlineStr">
        <is>
          <t/>
        </is>
      </c>
      <c r="BC707" t="inlineStr">
        <is>
          <t/>
        </is>
      </c>
      <c r="BD707" t="inlineStr">
        <is>
          <t/>
        </is>
      </c>
      <c r="BE707" t="inlineStr">
        <is>
          <t/>
        </is>
      </c>
      <c r="BF707" t="inlineStr">
        <is>
          <t/>
        </is>
      </c>
      <c r="BG707" t="inlineStr">
        <is>
          <t/>
        </is>
      </c>
      <c r="BH707" t="inlineStr">
        <is>
          <t/>
        </is>
      </c>
      <c r="BI707" t="inlineStr">
        <is>
          <t/>
        </is>
      </c>
      <c r="BJ707" t="inlineStr">
        <is>
          <t/>
        </is>
      </c>
      <c r="BK707" t="inlineStr">
        <is>
          <t/>
        </is>
      </c>
      <c r="BL707" t="inlineStr">
        <is>
          <t/>
        </is>
      </c>
      <c r="BM707" t="inlineStr">
        <is>
          <t/>
        </is>
      </c>
      <c r="BN707" t="inlineStr">
        <is>
          <t/>
        </is>
      </c>
      <c r="BO707" t="inlineStr">
        <is>
          <t/>
        </is>
      </c>
      <c r="BP707" t="inlineStr">
        <is>
          <t/>
        </is>
      </c>
      <c r="BQ707" t="inlineStr">
        <is>
          <t/>
        </is>
      </c>
      <c r="BR707" t="inlineStr">
        <is>
          <t/>
        </is>
      </c>
      <c r="BS707" t="inlineStr">
        <is>
          <t/>
        </is>
      </c>
      <c r="BT707" t="inlineStr">
        <is>
          <t/>
        </is>
      </c>
      <c r="BU707" t="inlineStr">
        <is>
          <t/>
        </is>
      </c>
      <c r="BV707" t="inlineStr">
        <is>
          <t/>
        </is>
      </c>
      <c r="BW707" t="inlineStr">
        <is>
          <t/>
        </is>
      </c>
      <c r="BX707" t="inlineStr">
        <is>
          <t/>
        </is>
      </c>
      <c r="BY707" t="inlineStr">
        <is>
          <t/>
        </is>
      </c>
      <c r="BZ707" t="inlineStr">
        <is>
          <t/>
        </is>
      </c>
      <c r="CA707" t="inlineStr">
        <is>
          <t/>
        </is>
      </c>
      <c r="CB707" t="inlineStr">
        <is>
          <t/>
        </is>
      </c>
      <c r="CC707" t="inlineStr">
        <is>
          <t/>
        </is>
      </c>
      <c r="CD707" t="inlineStr">
        <is>
          <t/>
        </is>
      </c>
      <c r="CE707" t="inlineStr">
        <is>
          <t/>
        </is>
      </c>
      <c r="CF707" t="inlineStr">
        <is>
          <t/>
        </is>
      </c>
      <c r="CG707" t="inlineStr">
        <is>
          <t/>
        </is>
      </c>
      <c r="CH707" t="inlineStr">
        <is>
          <t/>
        </is>
      </c>
      <c r="CI707" t="inlineStr">
        <is>
          <t/>
        </is>
      </c>
      <c r="CJ707" t="inlineStr">
        <is>
          <t/>
        </is>
      </c>
      <c r="CK707" t="inlineStr">
        <is>
          <t/>
        </is>
      </c>
      <c r="CL707" t="inlineStr">
        <is>
          <t/>
        </is>
      </c>
      <c r="CM707" t="inlineStr">
        <is>
          <t/>
        </is>
      </c>
      <c r="CN707" t="inlineStr">
        <is>
          <t/>
        </is>
      </c>
      <c r="CO707" t="inlineStr">
        <is>
          <t/>
        </is>
      </c>
      <c r="CP707" t="inlineStr">
        <is>
          <t/>
        </is>
      </c>
      <c r="CQ707" t="inlineStr">
        <is>
          <t/>
        </is>
      </c>
      <c r="CR707" t="inlineStr">
        <is>
          <t/>
        </is>
      </c>
      <c r="CS707" t="inlineStr">
        <is>
          <t/>
        </is>
      </c>
      <c r="CT707" t="inlineStr">
        <is>
          <t/>
        </is>
      </c>
      <c r="CU707" t="inlineStr">
        <is>
          <t/>
        </is>
      </c>
      <c r="CV707" t="inlineStr">
        <is>
          <t/>
        </is>
      </c>
      <c r="CW707" t="inlineStr">
        <is>
          <t/>
        </is>
      </c>
    </row>
    <row r="708">
      <c r="A708" s="1" t="str">
        <f>HYPERLINK("https://iate.europa.eu/entry/result/3547511/all", "3547511")</f>
        <v>3547511</v>
      </c>
      <c r="B708" t="inlineStr">
        <is>
          <t>EDUCATION AND COMMUNICATIONS</t>
        </is>
      </c>
      <c r="C708" t="inlineStr">
        <is>
          <t>EDUCATION AND COMMUNICATIONS|information technology and data processing</t>
        </is>
      </c>
      <c r="D708" t="inlineStr">
        <is>
          <t>yes</t>
        </is>
      </c>
      <c r="E708" t="inlineStr">
        <is>
          <t/>
        </is>
      </c>
      <c r="F708" s="2" t="inlineStr">
        <is>
          <t>Европейско партньорство в областта на изчислителните облаци</t>
        </is>
      </c>
      <c r="G708" s="2" t="inlineStr">
        <is>
          <t>3</t>
        </is>
      </c>
      <c r="H708" s="2" t="inlineStr">
        <is>
          <t/>
        </is>
      </c>
      <c r="I708" t="inlineStr">
        <is>
          <t/>
        </is>
      </c>
      <c r="J708" s="2" t="inlineStr">
        <is>
          <t>evropské partnerství pro cloud computing</t>
        </is>
      </c>
      <c r="K708" s="2" t="inlineStr">
        <is>
          <t>3</t>
        </is>
      </c>
      <c r="L708" s="2" t="inlineStr">
        <is>
          <t/>
        </is>
      </c>
      <c r="M708" t="inlineStr">
        <is>
          <t>partnerství veřejného a soukromého sektoru financované z rámcového programu EU pro výzkum, jehož cílem je konsolidovat požadavky veřejného sektoru na zadávání zakázek a využívání služeb v oblasti cloud computingu</t>
        </is>
      </c>
      <c r="N708" s="2" t="inlineStr">
        <is>
          <t>Det Europæiske Cloudpartnerskab</t>
        </is>
      </c>
      <c r="O708" s="2" t="inlineStr">
        <is>
          <t>3</t>
        </is>
      </c>
      <c r="P708" s="2" t="inlineStr">
        <is>
          <t/>
        </is>
      </c>
      <c r="Q708" t="inlineStr">
        <is>
          <t/>
        </is>
      </c>
      <c r="R708" s="2" t="inlineStr">
        <is>
          <t>ECP|
Europäische Cloud-Partnerschaft</t>
        </is>
      </c>
      <c r="S708" s="2" t="inlineStr">
        <is>
          <t>3|
3</t>
        </is>
      </c>
      <c r="T708" s="2" t="inlineStr">
        <is>
          <t xml:space="preserve">|
</t>
        </is>
      </c>
      <c r="U708" t="inlineStr">
        <is>
          <t>Europäische Partnerschaft im Bereich des Cloud-Computing &lt;a href="/entry/result/2250701/all" id="ENTRY_TO_ENTRY_CONVERTER" target="_blank"&gt;IATE:2250701&lt;/a&gt;</t>
        </is>
      </c>
      <c r="V708" s="2" t="inlineStr">
        <is>
          <t>ευρωπαϊκή σύμπραξη για το υπολογιστικό νέφος|
ECP</t>
        </is>
      </c>
      <c r="W708" s="2" t="inlineStr">
        <is>
          <t>3|
3</t>
        </is>
      </c>
      <c r="X708" s="2" t="inlineStr">
        <is>
          <t xml:space="preserve">|
</t>
        </is>
      </c>
      <c r="Y708" t="inlineStr">
        <is>
          <t/>
        </is>
      </c>
      <c r="Z708" s="2" t="inlineStr">
        <is>
          <t>ECP|
European Cloud Partnership</t>
        </is>
      </c>
      <c r="AA708" s="2" t="inlineStr">
        <is>
          <t>3|
4</t>
        </is>
      </c>
      <c r="AB708" s="2" t="inlineStr">
        <is>
          <t xml:space="preserve">|
</t>
        </is>
      </c>
      <c r="AC708" t="inlineStr">
        <is>
          <t>EU organisation which brings together industry expertise and public sector users to identify public sector cloud requirements, develop common procurement specifications for IT procurement and procure reference implementations for cloud computing in the EU to avoid fragmentation and ensure public cloud usage is interoperable, safe, secure and greener as well as in line with EU data protection requirements</t>
        </is>
      </c>
      <c r="AD708" s="2" t="inlineStr">
        <is>
          <t>Asociación Europea de Computación en Nube|
AECN</t>
        </is>
      </c>
      <c r="AE708" s="2" t="inlineStr">
        <is>
          <t>3|
3</t>
        </is>
      </c>
      <c r="AF708" s="2" t="inlineStr">
        <is>
          <t xml:space="preserve">|
</t>
        </is>
      </c>
      <c r="AG708" t="inlineStr">
        <is>
          <t>Asociación público-privada financiada por el Programa Marco de Investigación de la UE con el fin de implantar una estrategia europea en materia de computación en nube.</t>
        </is>
      </c>
      <c r="AH708" s="2" t="inlineStr">
        <is>
          <t>Euroopa pilvandmetöötluspartnerlus</t>
        </is>
      </c>
      <c r="AI708" s="2" t="inlineStr">
        <is>
          <t>3</t>
        </is>
      </c>
      <c r="AJ708" s="2" t="inlineStr">
        <is>
          <t/>
        </is>
      </c>
      <c r="AK708" t="inlineStr">
        <is>
          <t>ühendus, kuhu kuuluvad Euroopa avalik-õiguslikes asutustes riigihangete eest vastutavad ametnikud ning telekommunikatsiooni ja IT-valdkonna tähtsad ettevõtted</t>
        </is>
      </c>
      <c r="AL708" s="2" t="inlineStr">
        <is>
          <t>eurooppalainen pilvipalvelukumppanuus|
ECP</t>
        </is>
      </c>
      <c r="AM708" s="2" t="inlineStr">
        <is>
          <t>3|
3</t>
        </is>
      </c>
      <c r="AN708" s="2" t="inlineStr">
        <is>
          <t xml:space="preserve">|
</t>
        </is>
      </c>
      <c r="AO708" t="inlineStr">
        <is>
          <t/>
        </is>
      </c>
      <c r="AP708" s="2" t="inlineStr">
        <is>
          <t>partenariat européen en faveur de l'informatique en nuage</t>
        </is>
      </c>
      <c r="AQ708" s="2" t="inlineStr">
        <is>
          <t>3</t>
        </is>
      </c>
      <c r="AR708" s="2" t="inlineStr">
        <is>
          <t/>
        </is>
      </c>
      <c r="AS708" t="inlineStr">
        <is>
          <t/>
        </is>
      </c>
      <c r="AT708" s="2" t="inlineStr">
        <is>
          <t>an Chomhpháirtíocht Néalríomhaireachta Eorpach</t>
        </is>
      </c>
      <c r="AU708" s="2" t="inlineStr">
        <is>
          <t>3</t>
        </is>
      </c>
      <c r="AV708" s="2" t="inlineStr">
        <is>
          <t/>
        </is>
      </c>
      <c r="AW708" t="inlineStr">
        <is>
          <t/>
        </is>
      </c>
      <c r="AX708" s="2" t="inlineStr">
        <is>
          <t>Europsko partnerstvo za računalstvo u oblaku</t>
        </is>
      </c>
      <c r="AY708" s="2" t="inlineStr">
        <is>
          <t>3</t>
        </is>
      </c>
      <c r="AZ708" s="2" t="inlineStr">
        <is>
          <t/>
        </is>
      </c>
      <c r="BA708" t="inlineStr">
        <is>
          <t/>
        </is>
      </c>
      <c r="BB708" s="2" t="inlineStr">
        <is>
          <t>Európai Számításifelhő-partnerség</t>
        </is>
      </c>
      <c r="BC708" s="2" t="inlineStr">
        <is>
          <t>3</t>
        </is>
      </c>
      <c r="BD708" s="2" t="inlineStr">
        <is>
          <t/>
        </is>
      </c>
      <c r="BE708" t="inlineStr">
        <is>
          <t>az európai közintézmények magas szintű közbeszerzési tisztviselőit, valamint az információs és távközlési ipar kulcsfontosságú szereplőit fogja magába tömöríteni. Egy irányítóbizottság útmutatása mellett a partnerség össze fogja hozni a közbeszerzési hatóságokat és az ipari konzorciumokat egy kereskedelmi forgalmazást megelőző beszerzési intézkedés megvalósítására.</t>
        </is>
      </c>
      <c r="BF708" s="2" t="inlineStr">
        <is>
          <t>partenariato europeo per il cloud computing|
partenariato europeo per la nuvola informatica|
European Cloud Partnership</t>
        </is>
      </c>
      <c r="BG708" s="2" t="inlineStr">
        <is>
          <t>3|
3|
3</t>
        </is>
      </c>
      <c r="BH708" s="2" t="inlineStr">
        <is>
          <t xml:space="preserve">|
|
</t>
        </is>
      </c>
      <c r="BI708" t="inlineStr">
        <is>
          <t>iniziativa della Commissione europea volta a coinvolgere Stati membri e industria, in modo da sfruttare il potere d’acquisto del settore pubblico (pari al 20% di tutta la spesa nel settore delle tecnologie dell’informazione) per orientare il mercato europeo del cloud computing, incrementare la competitività dei provider europei di servizi condivisibili nella nuvola e offrire servizi migliori e più convenienti in materia di e-government</t>
        </is>
      </c>
      <c r="BJ708" s="2" t="inlineStr">
        <is>
          <t>Europos debesijos partnerystė|
EDP</t>
        </is>
      </c>
      <c r="BK708" s="2" t="inlineStr">
        <is>
          <t>3|
3</t>
        </is>
      </c>
      <c r="BL708" s="2" t="inlineStr">
        <is>
          <t xml:space="preserve">|
</t>
        </is>
      </c>
      <c r="BM708" t="inlineStr">
        <is>
          <t/>
        </is>
      </c>
      <c r="BN708" s="2" t="inlineStr">
        <is>
          <t>Eiropas Mākoņdatošanas partnerība</t>
        </is>
      </c>
      <c r="BO708" s="2" t="inlineStr">
        <is>
          <t>3</t>
        </is>
      </c>
      <c r="BP708" s="2" t="inlineStr">
        <is>
          <t/>
        </is>
      </c>
      <c r="BQ708" t="inlineStr">
        <is>
          <t/>
        </is>
      </c>
      <c r="BR708" s="2" t="inlineStr">
        <is>
          <t>Sħubija Ewropea dwar il-Cloud Computing|
ECP</t>
        </is>
      </c>
      <c r="BS708" s="2" t="inlineStr">
        <is>
          <t>4|
3</t>
        </is>
      </c>
      <c r="BT708" s="2" t="inlineStr">
        <is>
          <t xml:space="preserve">|
</t>
        </is>
      </c>
      <c r="BU708" t="inlineStr">
        <is>
          <t>Din tikkonsisti f'uffiċjali ta' akkwist ta' livell għoli minn korpi pubbliċi Ewropej u protagonisti ewlenin mill-industrija tal-IT u t-telekomunikazzjoni. Taħt il-gwida tal-Bord ta' Tmexxija, l-ECP ser tiġbor flimkien l-awtoritajiet ta' akkwist pubbliku u konsorzji tal-industrija biex jimplimentaw azzjonijiet ta' akkwisti prekummerċjali. Permezz ta' dan, ikunu jistgħu jidentifikaw ir-rekwiżiti ta' cloud computing tas-settur pubbliku, jiżviluppaw speċifikazzjonijiet għall-akkwisti tal-IT, u jakkwistaw implimentazzjonijiet ta' referenza.</t>
        </is>
      </c>
      <c r="BV708" s="2" t="inlineStr">
        <is>
          <t>Europees cloudpartnerschap|
ECP</t>
        </is>
      </c>
      <c r="BW708" s="2" t="inlineStr">
        <is>
          <t>3|
3</t>
        </is>
      </c>
      <c r="BX708" s="2" t="inlineStr">
        <is>
          <t xml:space="preserve">|
</t>
        </is>
      </c>
      <c r="BY708" t="inlineStr">
        <is>
          <t>EU-partnerschap waarbinnen "deskundigen uit de sector en gebruikers uit de overheidssector op een open en volledig transparante wijze samen[werken] aan gemeenschappelijke aankoopvoorwaarden voor cloudcomputing", waarbij het niet de bedoeling is "een fysieke infrastructuur voor cloudcomputing te creëren, maar [te] garanderen dat het commerciële aanbod in Europa is aangepast aan de Europese behoeften..."</t>
        </is>
      </c>
      <c r="BZ708" s="2" t="inlineStr">
        <is>
          <t>Europejskie Partnerstwo na rzecz Chmur Obliczeniowych</t>
        </is>
      </c>
      <c r="CA708" s="2" t="inlineStr">
        <is>
          <t>3</t>
        </is>
      </c>
      <c r="CB708" s="2" t="inlineStr">
        <is>
          <t/>
        </is>
      </c>
      <c r="CC708" t="inlineStr">
        <is>
          <t>struktura mająca pełnić rolę organizacji patronackiej dla podobnych inicjatyw na poziomie państw członkowskich. Cele:&lt;br&gt; - umożliwić współpracę między ekspertami z branży i użytkownikami z sektora publicznego w celu wypracowania w otwarty i w pełni przejrzysty sposób wspólnych wymogów obowiązujących przy zamówieniach publicznych dotyczących chmury obliczeniowej, &lt;br&gt;- poprzez wprowadzenie wymogów obowiązujących przy zamówieniach publicznych, których stosowanie w całej UE będzie promowane przez uczestniczące państwa członkowskie i organy publiczne, przyczynić się do tego, żeby oferta handlowa w Europie była dostosowana do europejskich potrzeb, &lt;br&gt; - przyczynić się do uniknięcia rozdrobnienia i zadbać o to, aby korzystanie z chmury publicznej było interoperacyjne i bezpieczne, a także bardziej ekologiczne oraz w pełni zgodne z przepisami unijnymi, np. w dziedzinie ochrony danych i bezpieczeństwa</t>
        </is>
      </c>
      <c r="CD708" s="2" t="inlineStr">
        <is>
          <t>PEN|
Parceria Europeia para a Nuvem</t>
        </is>
      </c>
      <c r="CE708" s="2" t="inlineStr">
        <is>
          <t>3|
3</t>
        </is>
      </c>
      <c r="CF708" s="2" t="inlineStr">
        <is>
          <t xml:space="preserve">|
</t>
        </is>
      </c>
      <c r="CG708" t="inlineStr">
        <is>
          <t>Parceria europeia constituída por funcionários superiores responsáveis por contratos públicos que trabalham em organismos públicos europeus e pelos principais atores dos setores da informática e das telecomunicações.</t>
        </is>
      </c>
      <c r="CH708" s="2" t="inlineStr">
        <is>
          <t>Parteneriatul european pentru cloud</t>
        </is>
      </c>
      <c r="CI708" s="2" t="inlineStr">
        <is>
          <t>3</t>
        </is>
      </c>
      <c r="CJ708" s="2" t="inlineStr">
        <is>
          <t/>
        </is>
      </c>
      <c r="CK708" t="inlineStr">
        <is>
          <t/>
        </is>
      </c>
      <c r="CL708" s="2" t="inlineStr">
        <is>
          <t>EPC|
Európske partnerstvo pre cloud</t>
        </is>
      </c>
      <c r="CM708" s="2" t="inlineStr">
        <is>
          <t>3|
3</t>
        </is>
      </c>
      <c r="CN708" s="2" t="inlineStr">
        <is>
          <t xml:space="preserve">|
</t>
        </is>
      </c>
      <c r="CO708" t="inlineStr">
        <is>
          <t>európske partnerstvo spájajúce odborné znalosti priemyslu a používateľov z verejného sektora s cieľom vypracovať spoločné požiadavky na obstarávanie pre cloud computing transparentným spôsobom a zabezpečiť, aby verejné používanie cloudu bolo interoperabilné, bezpečné, spoľahlivé a ekologickejšie a v súlade s európskymi pravidlami v oblasti ochrany a bezpečnosti údajov</t>
        </is>
      </c>
      <c r="CP708" s="2" t="inlineStr">
        <is>
          <t>evropsko partnerstvo za računalništvo v oblaku</t>
        </is>
      </c>
      <c r="CQ708" s="2" t="inlineStr">
        <is>
          <t>3</t>
        </is>
      </c>
      <c r="CR708" s="2" t="inlineStr">
        <is>
          <t/>
        </is>
      </c>
      <c r="CS708" t="inlineStr">
        <is>
          <t/>
        </is>
      </c>
      <c r="CT708" s="2" t="inlineStr">
        <is>
          <t>det europeiska partnerskapet för molntjänster</t>
        </is>
      </c>
      <c r="CU708" s="2" t="inlineStr">
        <is>
          <t>3</t>
        </is>
      </c>
      <c r="CV708" s="2" t="inlineStr">
        <is>
          <t/>
        </is>
      </c>
      <c r="CW708" t="inlineStr">
        <is>
          <t/>
        </is>
      </c>
    </row>
    <row r="709">
      <c r="A709" s="1" t="str">
        <f>HYPERLINK("https://iate.europa.eu/entry/result/3578233/all", "3578233")</f>
        <v>3578233</v>
      </c>
      <c r="B709" t="inlineStr">
        <is>
          <t>EDUCATION AND COMMUNICATIONS</t>
        </is>
      </c>
      <c r="C709" t="inlineStr">
        <is>
          <t>EDUCATION AND COMMUNICATIONS|information technology and data processing</t>
        </is>
      </c>
      <c r="D709" t="inlineStr">
        <is>
          <t>yes</t>
        </is>
      </c>
      <c r="E709" t="inlineStr">
        <is>
          <t/>
        </is>
      </c>
      <c r="F709" t="inlineStr">
        <is>
          <t/>
        </is>
      </c>
      <c r="G709" t="inlineStr">
        <is>
          <t/>
        </is>
      </c>
      <c r="H709" t="inlineStr">
        <is>
          <t/>
        </is>
      </c>
      <c r="I709" t="inlineStr">
        <is>
          <t/>
        </is>
      </c>
      <c r="J709" t="inlineStr">
        <is>
          <t/>
        </is>
      </c>
      <c r="K709" t="inlineStr">
        <is>
          <t/>
        </is>
      </c>
      <c r="L709" t="inlineStr">
        <is>
          <t/>
        </is>
      </c>
      <c r="M709" t="inlineStr">
        <is>
          <t/>
        </is>
      </c>
      <c r="N709" t="inlineStr">
        <is>
          <t/>
        </is>
      </c>
      <c r="O709" t="inlineStr">
        <is>
          <t/>
        </is>
      </c>
      <c r="P709" t="inlineStr">
        <is>
          <t/>
        </is>
      </c>
      <c r="Q709" t="inlineStr">
        <is>
          <t/>
        </is>
      </c>
      <c r="R709" t="inlineStr">
        <is>
          <t/>
        </is>
      </c>
      <c r="S709" t="inlineStr">
        <is>
          <t/>
        </is>
      </c>
      <c r="T709" t="inlineStr">
        <is>
          <t/>
        </is>
      </c>
      <c r="U709" t="inlineStr">
        <is>
          <t/>
        </is>
      </c>
      <c r="V709" s="2" t="inlineStr">
        <is>
          <t>ενσωμάτωση ασφάλειας</t>
        </is>
      </c>
      <c r="W709" s="2" t="inlineStr">
        <is>
          <t>3</t>
        </is>
      </c>
      <c r="X709" s="2" t="inlineStr">
        <is>
          <t/>
        </is>
      </c>
      <c r="Y709" t="inlineStr">
        <is>
          <t/>
        </is>
      </c>
      <c r="Z709" s="2" t="inlineStr">
        <is>
          <t>build security in</t>
        </is>
      </c>
      <c r="AA709" s="2" t="inlineStr">
        <is>
          <t>3</t>
        </is>
      </c>
      <c r="AB709" s="2" t="inlineStr">
        <is>
          <t/>
        </is>
      </c>
      <c r="AC709" t="inlineStr">
        <is>
          <t>collaborative effort that provided practices, tools, guidelines, rules, principles, and other resources that software developers, architects, and security practitioners can use to build security into software in every phase of its development</t>
        </is>
      </c>
      <c r="AD709" s="2" t="inlineStr">
        <is>
          <t>incorporación de la seguridad</t>
        </is>
      </c>
      <c r="AE709" s="2" t="inlineStr">
        <is>
          <t>3</t>
        </is>
      </c>
      <c r="AF709" s="2" t="inlineStr">
        <is>
          <t/>
        </is>
      </c>
      <c r="AG709" t="inlineStr">
        <is>
          <t>Conjunto de prácticas, herramientas, directrices, normas, principios y otros recursos destinados a incorporar la seguridad en todas las etapas de desarrollo del &lt;i&gt;software&lt;/i&gt;.</t>
        </is>
      </c>
      <c r="AH709" t="inlineStr">
        <is>
          <t/>
        </is>
      </c>
      <c r="AI709" t="inlineStr">
        <is>
          <t/>
        </is>
      </c>
      <c r="AJ709" t="inlineStr">
        <is>
          <t/>
        </is>
      </c>
      <c r="AK709" t="inlineStr">
        <is>
          <t/>
        </is>
      </c>
      <c r="AL709" t="inlineStr">
        <is>
          <t/>
        </is>
      </c>
      <c r="AM709" t="inlineStr">
        <is>
          <t/>
        </is>
      </c>
      <c r="AN709" t="inlineStr">
        <is>
          <t/>
        </is>
      </c>
      <c r="AO709" t="inlineStr">
        <is>
          <t/>
        </is>
      </c>
      <c r="AP709" t="inlineStr">
        <is>
          <t/>
        </is>
      </c>
      <c r="AQ709" t="inlineStr">
        <is>
          <t/>
        </is>
      </c>
      <c r="AR709" t="inlineStr">
        <is>
          <t/>
        </is>
      </c>
      <c r="AS709" t="inlineStr">
        <is>
          <t/>
        </is>
      </c>
      <c r="AT709" t="inlineStr">
        <is>
          <t/>
        </is>
      </c>
      <c r="AU709" t="inlineStr">
        <is>
          <t/>
        </is>
      </c>
      <c r="AV709" t="inlineStr">
        <is>
          <t/>
        </is>
      </c>
      <c r="AW709" t="inlineStr">
        <is>
          <t/>
        </is>
      </c>
      <c r="AX709" t="inlineStr">
        <is>
          <t/>
        </is>
      </c>
      <c r="AY709" t="inlineStr">
        <is>
          <t/>
        </is>
      </c>
      <c r="AZ709" t="inlineStr">
        <is>
          <t/>
        </is>
      </c>
      <c r="BA709" t="inlineStr">
        <is>
          <t/>
        </is>
      </c>
      <c r="BB709" t="inlineStr">
        <is>
          <t/>
        </is>
      </c>
      <c r="BC709" t="inlineStr">
        <is>
          <t/>
        </is>
      </c>
      <c r="BD709" t="inlineStr">
        <is>
          <t/>
        </is>
      </c>
      <c r="BE709" t="inlineStr">
        <is>
          <t/>
        </is>
      </c>
      <c r="BF709" t="inlineStr">
        <is>
          <t/>
        </is>
      </c>
      <c r="BG709" t="inlineStr">
        <is>
          <t/>
        </is>
      </c>
      <c r="BH709" t="inlineStr">
        <is>
          <t/>
        </is>
      </c>
      <c r="BI709" t="inlineStr">
        <is>
          <t/>
        </is>
      </c>
      <c r="BJ709" t="inlineStr">
        <is>
          <t/>
        </is>
      </c>
      <c r="BK709" t="inlineStr">
        <is>
          <t/>
        </is>
      </c>
      <c r="BL709" t="inlineStr">
        <is>
          <t/>
        </is>
      </c>
      <c r="BM709" t="inlineStr">
        <is>
          <t/>
        </is>
      </c>
      <c r="BN709" t="inlineStr">
        <is>
          <t/>
        </is>
      </c>
      <c r="BO709" t="inlineStr">
        <is>
          <t/>
        </is>
      </c>
      <c r="BP709" t="inlineStr">
        <is>
          <t/>
        </is>
      </c>
      <c r="BQ709" t="inlineStr">
        <is>
          <t/>
        </is>
      </c>
      <c r="BR709" t="inlineStr">
        <is>
          <t/>
        </is>
      </c>
      <c r="BS709" t="inlineStr">
        <is>
          <t/>
        </is>
      </c>
      <c r="BT709" t="inlineStr">
        <is>
          <t/>
        </is>
      </c>
      <c r="BU709" t="inlineStr">
        <is>
          <t/>
        </is>
      </c>
      <c r="BV709" t="inlineStr">
        <is>
          <t/>
        </is>
      </c>
      <c r="BW709" t="inlineStr">
        <is>
          <t/>
        </is>
      </c>
      <c r="BX709" t="inlineStr">
        <is>
          <t/>
        </is>
      </c>
      <c r="BY709" t="inlineStr">
        <is>
          <t/>
        </is>
      </c>
      <c r="BZ709" t="inlineStr">
        <is>
          <t/>
        </is>
      </c>
      <c r="CA709" t="inlineStr">
        <is>
          <t/>
        </is>
      </c>
      <c r="CB709" t="inlineStr">
        <is>
          <t/>
        </is>
      </c>
      <c r="CC709" t="inlineStr">
        <is>
          <t/>
        </is>
      </c>
      <c r="CD709" t="inlineStr">
        <is>
          <t/>
        </is>
      </c>
      <c r="CE709" t="inlineStr">
        <is>
          <t/>
        </is>
      </c>
      <c r="CF709" t="inlineStr">
        <is>
          <t/>
        </is>
      </c>
      <c r="CG709" t="inlineStr">
        <is>
          <t/>
        </is>
      </c>
      <c r="CH709" t="inlineStr">
        <is>
          <t/>
        </is>
      </c>
      <c r="CI709" t="inlineStr">
        <is>
          <t/>
        </is>
      </c>
      <c r="CJ709" t="inlineStr">
        <is>
          <t/>
        </is>
      </c>
      <c r="CK709" t="inlineStr">
        <is>
          <t/>
        </is>
      </c>
      <c r="CL709" t="inlineStr">
        <is>
          <t/>
        </is>
      </c>
      <c r="CM709" t="inlineStr">
        <is>
          <t/>
        </is>
      </c>
      <c r="CN709" t="inlineStr">
        <is>
          <t/>
        </is>
      </c>
      <c r="CO709" t="inlineStr">
        <is>
          <t/>
        </is>
      </c>
      <c r="CP709" t="inlineStr">
        <is>
          <t/>
        </is>
      </c>
      <c r="CQ709" t="inlineStr">
        <is>
          <t/>
        </is>
      </c>
      <c r="CR709" t="inlineStr">
        <is>
          <t/>
        </is>
      </c>
      <c r="CS709" t="inlineStr">
        <is>
          <t/>
        </is>
      </c>
      <c r="CT709" t="inlineStr">
        <is>
          <t/>
        </is>
      </c>
      <c r="CU709" t="inlineStr">
        <is>
          <t/>
        </is>
      </c>
      <c r="CV709" t="inlineStr">
        <is>
          <t/>
        </is>
      </c>
      <c r="CW709" t="inlineStr">
        <is>
          <t/>
        </is>
      </c>
    </row>
    <row r="710">
      <c r="A710" s="1" t="str">
        <f>HYPERLINK("https://iate.europa.eu/entry/result/3574883/all", "3574883")</f>
        <v>3574883</v>
      </c>
      <c r="B710" t="inlineStr">
        <is>
          <t>EDUCATION AND COMMUNICATIONS</t>
        </is>
      </c>
      <c r="C710" t="inlineStr">
        <is>
          <t>EDUCATION AND COMMUNICATIONS|information technology and data processing</t>
        </is>
      </c>
      <c r="D710" t="inlineStr">
        <is>
          <t>yes</t>
        </is>
      </c>
      <c r="E710" t="inlineStr">
        <is>
          <t/>
        </is>
      </c>
      <c r="F710" t="inlineStr">
        <is>
          <t/>
        </is>
      </c>
      <c r="G710" t="inlineStr">
        <is>
          <t/>
        </is>
      </c>
      <c r="H710" t="inlineStr">
        <is>
          <t/>
        </is>
      </c>
      <c r="I710" t="inlineStr">
        <is>
          <t/>
        </is>
      </c>
      <c r="J710" s="2" t="inlineStr">
        <is>
          <t>bot|
internetový bot</t>
        </is>
      </c>
      <c r="K710" s="2" t="inlineStr">
        <is>
          <t>3|
3</t>
        </is>
      </c>
      <c r="L710" s="2" t="inlineStr">
        <is>
          <t xml:space="preserve">|
</t>
        </is>
      </c>
      <c r="M710" t="inlineStr">
        <is>
          <t>software, který za uživatele v zařízení automaticky vykonává opakovanou činnost</t>
        </is>
      </c>
      <c r="N710" s="2" t="inlineStr">
        <is>
          <t>bot</t>
        </is>
      </c>
      <c r="O710" s="2" t="inlineStr">
        <is>
          <t>3</t>
        </is>
      </c>
      <c r="P710" s="2" t="inlineStr">
        <is>
          <t/>
        </is>
      </c>
      <c r="Q710" t="inlineStr">
        <is>
          <t>program, der virker på vegne af en bruger eller et andet program eller simulerer en menneskelig aktivitet</t>
        </is>
      </c>
      <c r="R710" s="2" t="inlineStr">
        <is>
          <t>Bot</t>
        </is>
      </c>
      <c r="S710" s="2" t="inlineStr">
        <is>
          <t>3</t>
        </is>
      </c>
      <c r="T710" s="2" t="inlineStr">
        <is>
          <t/>
        </is>
      </c>
      <c r="U710" t="inlineStr">
        <is>
          <t>automatisches Computerprogramm, das im Internet bestimmte Aktionen in regelmäßigen Abständen oder reaktiv ausführt und somit eine Ordnungsfunktion hat, aber für bestimmte Prozesse und Arbeitsleistungen auch anstelle eines Menschen eingesetzt werden kann</t>
        </is>
      </c>
      <c r="V710" s="2" t="inlineStr">
        <is>
          <t>μποτ</t>
        </is>
      </c>
      <c r="W710" s="2" t="inlineStr">
        <is>
          <t>3</t>
        </is>
      </c>
      <c r="X710" s="2" t="inlineStr">
        <is>
          <t/>
        </is>
      </c>
      <c r="Y710" t="inlineStr">
        <is>
          <t>πρόγραμμα που κάνει μαζικές αλλαγές σε μια βάση δεδομένων</t>
        </is>
      </c>
      <c r="Z710" s="2" t="inlineStr">
        <is>
          <t>online bot|
bot</t>
        </is>
      </c>
      <c r="AA710" s="2" t="inlineStr">
        <is>
          <t>3|
3</t>
        </is>
      </c>
      <c r="AB710" s="2" t="inlineStr">
        <is>
          <t xml:space="preserve">|
</t>
        </is>
      </c>
      <c r="AC710" t="inlineStr">
        <is>
          <t>program that operates as an agent for a user or another program or simulates a human activity</t>
        </is>
      </c>
      <c r="AD710" s="2" t="inlineStr">
        <is>
          <t>bot</t>
        </is>
      </c>
      <c r="AE710" s="2" t="inlineStr">
        <is>
          <t>3</t>
        </is>
      </c>
      <c r="AF710" s="2" t="inlineStr">
        <is>
          <t/>
        </is>
      </c>
      <c r="AG710" t="inlineStr">
        <is>
          <t>Programa que permite que el sistema sea controlado remotamente sin el conocimiento ni consentimiento del usuario.</t>
        </is>
      </c>
      <c r="AH710" t="inlineStr">
        <is>
          <t/>
        </is>
      </c>
      <c r="AI710" t="inlineStr">
        <is>
          <t/>
        </is>
      </c>
      <c r="AJ710" t="inlineStr">
        <is>
          <t/>
        </is>
      </c>
      <c r="AK710" t="inlineStr">
        <is>
          <t/>
        </is>
      </c>
      <c r="AL710" s="2" t="inlineStr">
        <is>
          <t>robottiohjelma|
bottiohjelma|
botti</t>
        </is>
      </c>
      <c r="AM710" s="2" t="inlineStr">
        <is>
          <t>3|
3|
3</t>
        </is>
      </c>
      <c r="AN710" s="2" t="inlineStr">
        <is>
          <t xml:space="preserve">|
|
</t>
        </is>
      </c>
      <c r="AO710" t="inlineStr">
        <is>
          <t>"ohjelma, joka toimii itsenäisesti sille määriteltyjen toimintaohjeiden mukaan varsinkin suurta työmäärää, toistoa, jatkuvaa päivystystä tai rutiinia vaativissa tehtävissä"</t>
        </is>
      </c>
      <c r="AP710" s="2" t="inlineStr">
        <is>
          <t>robot logiciel|
bot</t>
        </is>
      </c>
      <c r="AQ710" s="2" t="inlineStr">
        <is>
          <t>3|
3</t>
        </is>
      </c>
      <c r="AR710" s="2" t="inlineStr">
        <is>
          <t xml:space="preserve">|
</t>
        </is>
      </c>
      <c r="AS710" t="inlineStr">
        <is>
          <t>agent intelligent programmé afin d'imiter les capacités d'un être humain dans un système informatique ou afin d'effectuer un ensemble de tâches prédéterminées de manière automatique</t>
        </is>
      </c>
      <c r="AT710" s="2" t="inlineStr">
        <is>
          <t>róbat ar líne|
bota|
róbat líonraithe shóisialta</t>
        </is>
      </c>
      <c r="AU710" s="2" t="inlineStr">
        <is>
          <t>2|
3|
2</t>
        </is>
      </c>
      <c r="AV710" s="2" t="inlineStr">
        <is>
          <t xml:space="preserve">|
|
</t>
        </is>
      </c>
      <c r="AW710" t="inlineStr">
        <is>
          <t/>
        </is>
      </c>
      <c r="AX710" t="inlineStr">
        <is>
          <t/>
        </is>
      </c>
      <c r="AY710" t="inlineStr">
        <is>
          <t/>
        </is>
      </c>
      <c r="AZ710" t="inlineStr">
        <is>
          <t/>
        </is>
      </c>
      <c r="BA710" t="inlineStr">
        <is>
          <t/>
        </is>
      </c>
      <c r="BB710" s="2" t="inlineStr">
        <is>
          <t>internetes robot</t>
        </is>
      </c>
      <c r="BC710" s="2" t="inlineStr">
        <is>
          <t>4</t>
        </is>
      </c>
      <c r="BD710" s="2" t="inlineStr">
        <is>
          <t/>
        </is>
      </c>
      <c r="BE710" t="inlineStr">
        <is>
          <t>olyan szoftver, amely meghatározott algoritmus szerint automatizált feladatokat hajt végre az interneten</t>
        </is>
      </c>
      <c r="BF710" s="2" t="inlineStr">
        <is>
          <t>bot</t>
        </is>
      </c>
      <c r="BG710" s="2" t="inlineStr">
        <is>
          <t>3</t>
        </is>
      </c>
      <c r="BH710" s="2" t="inlineStr">
        <is>
          <t/>
        </is>
      </c>
      <c r="BI710" t="inlineStr">
        <is>
          <t>in ambito informatico, software che, accedendo alla rete e sfruttando gli stessi canali utilizzati da utenti in carne e ossa, sono in grado di svolgere i compiti più vari in maniera completamente autonoma</t>
        </is>
      </c>
      <c r="BJ710" s="2" t="inlineStr">
        <is>
          <t>interneto robotas|
interneto botas</t>
        </is>
      </c>
      <c r="BK710" s="2" t="inlineStr">
        <is>
          <t>3|
2</t>
        </is>
      </c>
      <c r="BL710" s="2" t="inlineStr">
        <is>
          <t xml:space="preserve">|
</t>
        </is>
      </c>
      <c r="BM710" t="inlineStr">
        <is>
          <t>programa, imituojanti įprastine naršykle dirbantį žmogų ir kaupianti informaciją apie tinklalapius</t>
        </is>
      </c>
      <c r="BN710" s="2" t="inlineStr">
        <is>
          <t>bots</t>
        </is>
      </c>
      <c r="BO710" s="2" t="inlineStr">
        <is>
          <t>3</t>
        </is>
      </c>
      <c r="BP710" s="2" t="inlineStr">
        <is>
          <t/>
        </is>
      </c>
      <c r="BQ710" t="inlineStr">
        <is>
          <t>programma, kas darbojas kā lietotāja vai citas programmas aģents vai simulē cilvēka darbību</t>
        </is>
      </c>
      <c r="BR710" s="2" t="inlineStr">
        <is>
          <t>bot online</t>
        </is>
      </c>
      <c r="BS710" s="2" t="inlineStr">
        <is>
          <t>3</t>
        </is>
      </c>
      <c r="BT710" s="2" t="inlineStr">
        <is>
          <t/>
        </is>
      </c>
      <c r="BU710" t="inlineStr">
        <is>
          <t>programm li jopera bħala aġent għal utent jew għal programm ieħor jew li jissimula attività umana</t>
        </is>
      </c>
      <c r="BV710" s="2" t="inlineStr">
        <is>
          <t>bot</t>
        </is>
      </c>
      <c r="BW710" s="2" t="inlineStr">
        <is>
          <t>3</t>
        </is>
      </c>
      <c r="BX710" s="2" t="inlineStr">
        <is>
          <t/>
        </is>
      </c>
      <c r="BY710" t="inlineStr">
        <is>
          <t>een computerprogramma dat op een autonome manier continu en snel taken kan uitvoeren die normaal door mensen uitgevoerd worden, zoals een computerspel spelen, een webpagina raadplegen, chatten, of een bericht op een site (bijvoorbeeld een forum of wiki) plaatsen</t>
        </is>
      </c>
      <c r="BZ710" t="inlineStr">
        <is>
          <t/>
        </is>
      </c>
      <c r="CA710" t="inlineStr">
        <is>
          <t/>
        </is>
      </c>
      <c r="CB710" t="inlineStr">
        <is>
          <t/>
        </is>
      </c>
      <c r="CC710" t="inlineStr">
        <is>
          <t/>
        </is>
      </c>
      <c r="CD710" s="2" t="inlineStr">
        <is>
          <t>robô digital|
robô</t>
        </is>
      </c>
      <c r="CE710" s="2" t="inlineStr">
        <is>
          <t>3|
3</t>
        </is>
      </c>
      <c r="CF710" s="2" t="inlineStr">
        <is>
          <t xml:space="preserve">|
</t>
        </is>
      </c>
      <c r="CG710" t="inlineStr">
        <is>
          <t/>
        </is>
      </c>
      <c r="CH710" s="2" t="inlineStr">
        <is>
          <t>bot|
robot software</t>
        </is>
      </c>
      <c r="CI710" s="2" t="inlineStr">
        <is>
          <t>3|
3</t>
        </is>
      </c>
      <c r="CJ710" s="2" t="inlineStr">
        <is>
          <t xml:space="preserve">|
</t>
        </is>
      </c>
      <c r="CK710" t="inlineStr">
        <is>
          <t>program software care, urmând seturi de reguli bine definite, poate simula o activitate umană, fiind utilizat pentru automatizarea proceselor repetitive</t>
        </is>
      </c>
      <c r="CL710" s="2" t="inlineStr">
        <is>
          <t>bot</t>
        </is>
      </c>
      <c r="CM710" s="2" t="inlineStr">
        <is>
          <t>3</t>
        </is>
      </c>
      <c r="CN710" s="2" t="inlineStr">
        <is>
          <t/>
        </is>
      </c>
      <c r="CO710" t="inlineStr">
        <is>
          <t>program, ktorý plní úlohy pre používateľa alebo iný program alebo simuluje ľudskú činnosť</t>
        </is>
      </c>
      <c r="CP710" s="2" t="inlineStr">
        <is>
          <t>bot|
spletni robot</t>
        </is>
      </c>
      <c r="CQ710" s="2" t="inlineStr">
        <is>
          <t>3|
3</t>
        </is>
      </c>
      <c r="CR710" s="2" t="inlineStr">
        <is>
          <t xml:space="preserve">|
</t>
        </is>
      </c>
      <c r="CS710" t="inlineStr">
        <is>
          <t>program, ki opravlja določene avtomatizirane naloge, npr. na spletu odgovarjajo na vprašanja uporabnikov ali iščejo po spletnih straneh in zajemajo njihove vsebine</t>
        </is>
      </c>
      <c r="CT710" s="2" t="inlineStr">
        <is>
          <t>bot</t>
        </is>
      </c>
      <c r="CU710" s="2" t="inlineStr">
        <is>
          <t>3</t>
        </is>
      </c>
      <c r="CV710" s="2" t="inlineStr">
        <is>
          <t/>
        </is>
      </c>
      <c r="CW710" t="inlineStr">
        <is>
          <t>datorprogram som fungerar relativt självständigt, så kallade mjukvarurobotar</t>
        </is>
      </c>
    </row>
    <row r="711">
      <c r="A711" s="1" t="str">
        <f>HYPERLINK("https://iate.europa.eu/entry/result/3578224/all", "3578224")</f>
        <v>3578224</v>
      </c>
      <c r="B711" t="inlineStr">
        <is>
          <t>EDUCATION AND COMMUNICATIONS</t>
        </is>
      </c>
      <c r="C711" t="inlineStr">
        <is>
          <t>EDUCATION AND COMMUNICATIONS|information technology and data processing</t>
        </is>
      </c>
      <c r="D711" t="inlineStr">
        <is>
          <t>yes</t>
        </is>
      </c>
      <c r="E711" t="inlineStr">
        <is>
          <t/>
        </is>
      </c>
      <c r="F711" t="inlineStr">
        <is>
          <t/>
        </is>
      </c>
      <c r="G711" t="inlineStr">
        <is>
          <t/>
        </is>
      </c>
      <c r="H711" t="inlineStr">
        <is>
          <t/>
        </is>
      </c>
      <c r="I711" t="inlineStr">
        <is>
          <t/>
        </is>
      </c>
      <c r="J711" t="inlineStr">
        <is>
          <t/>
        </is>
      </c>
      <c r="K711" t="inlineStr">
        <is>
          <t/>
        </is>
      </c>
      <c r="L711" t="inlineStr">
        <is>
          <t/>
        </is>
      </c>
      <c r="M711" t="inlineStr">
        <is>
          <t/>
        </is>
      </c>
      <c r="N711" t="inlineStr">
        <is>
          <t/>
        </is>
      </c>
      <c r="O711" t="inlineStr">
        <is>
          <t/>
        </is>
      </c>
      <c r="P711" t="inlineStr">
        <is>
          <t/>
        </is>
      </c>
      <c r="Q711" t="inlineStr">
        <is>
          <t/>
        </is>
      </c>
      <c r="R711" t="inlineStr">
        <is>
          <t/>
        </is>
      </c>
      <c r="S711" t="inlineStr">
        <is>
          <t/>
        </is>
      </c>
      <c r="T711" t="inlineStr">
        <is>
          <t/>
        </is>
      </c>
      <c r="U711" t="inlineStr">
        <is>
          <t/>
        </is>
      </c>
      <c r="V711" s="2" t="inlineStr">
        <is>
          <t>παρακολούθηση συμπεριφοράς</t>
        </is>
      </c>
      <c r="W711" s="2" t="inlineStr">
        <is>
          <t>3</t>
        </is>
      </c>
      <c r="X711" s="2" t="inlineStr">
        <is>
          <t/>
        </is>
      </c>
      <c r="Y711" t="inlineStr">
        <is>
          <t>παρατήρηση δραστηριοτήτων χρηστών, πληροφοριακών συστημάτων και διεργασιών, καθώς και μέτρηση δραστηριοτήτων σε συνάρτηση με οργανωτικές πολιτικές, σημεία αναφοράς συνήθους δραστηριότητας, κατώτατα όρια και τάσεις</t>
        </is>
      </c>
      <c r="Z711" s="2" t="inlineStr">
        <is>
          <t>behaviour monitoring</t>
        </is>
      </c>
      <c r="AA711" s="2" t="inlineStr">
        <is>
          <t>3</t>
        </is>
      </c>
      <c r="AB711" s="2" t="inlineStr">
        <is>
          <t/>
        </is>
      </c>
      <c r="AC711" t="inlineStr">
        <is>
          <t>observing activities of users, information systems, and processes and measuring the activities against organisational policies, baselines of normal activity, thresholds, and trends</t>
        </is>
      </c>
      <c r="AD711" s="2" t="inlineStr">
        <is>
          <t>supervisión del comportamiento|
monitorización el comportamiento</t>
        </is>
      </c>
      <c r="AE711" s="2" t="inlineStr">
        <is>
          <t>3|
3</t>
        </is>
      </c>
      <c r="AF711" s="2" t="inlineStr">
        <is>
          <t xml:space="preserve">|
</t>
        </is>
      </c>
      <c r="AG711" t="inlineStr">
        <is>
          <t/>
        </is>
      </c>
      <c r="AH711" t="inlineStr">
        <is>
          <t/>
        </is>
      </c>
      <c r="AI711" t="inlineStr">
        <is>
          <t/>
        </is>
      </c>
      <c r="AJ711" t="inlineStr">
        <is>
          <t/>
        </is>
      </c>
      <c r="AK711" t="inlineStr">
        <is>
          <t/>
        </is>
      </c>
      <c r="AL711" t="inlineStr">
        <is>
          <t/>
        </is>
      </c>
      <c r="AM711" t="inlineStr">
        <is>
          <t/>
        </is>
      </c>
      <c r="AN711" t="inlineStr">
        <is>
          <t/>
        </is>
      </c>
      <c r="AO711" t="inlineStr">
        <is>
          <t/>
        </is>
      </c>
      <c r="AP711" t="inlineStr">
        <is>
          <t/>
        </is>
      </c>
      <c r="AQ711" t="inlineStr">
        <is>
          <t/>
        </is>
      </c>
      <c r="AR711" t="inlineStr">
        <is>
          <t/>
        </is>
      </c>
      <c r="AS711" t="inlineStr">
        <is>
          <t/>
        </is>
      </c>
      <c r="AT711" t="inlineStr">
        <is>
          <t/>
        </is>
      </c>
      <c r="AU711" t="inlineStr">
        <is>
          <t/>
        </is>
      </c>
      <c r="AV711" t="inlineStr">
        <is>
          <t/>
        </is>
      </c>
      <c r="AW711" t="inlineStr">
        <is>
          <t/>
        </is>
      </c>
      <c r="AX711" t="inlineStr">
        <is>
          <t/>
        </is>
      </c>
      <c r="AY711" t="inlineStr">
        <is>
          <t/>
        </is>
      </c>
      <c r="AZ711" t="inlineStr">
        <is>
          <t/>
        </is>
      </c>
      <c r="BA711" t="inlineStr">
        <is>
          <t/>
        </is>
      </c>
      <c r="BB711" t="inlineStr">
        <is>
          <t/>
        </is>
      </c>
      <c r="BC711" t="inlineStr">
        <is>
          <t/>
        </is>
      </c>
      <c r="BD711" t="inlineStr">
        <is>
          <t/>
        </is>
      </c>
      <c r="BE711" t="inlineStr">
        <is>
          <t/>
        </is>
      </c>
      <c r="BF711" t="inlineStr">
        <is>
          <t/>
        </is>
      </c>
      <c r="BG711" t="inlineStr">
        <is>
          <t/>
        </is>
      </c>
      <c r="BH711" t="inlineStr">
        <is>
          <t/>
        </is>
      </c>
      <c r="BI711" t="inlineStr">
        <is>
          <t/>
        </is>
      </c>
      <c r="BJ711" t="inlineStr">
        <is>
          <t/>
        </is>
      </c>
      <c r="BK711" t="inlineStr">
        <is>
          <t/>
        </is>
      </c>
      <c r="BL711" t="inlineStr">
        <is>
          <t/>
        </is>
      </c>
      <c r="BM711" t="inlineStr">
        <is>
          <t/>
        </is>
      </c>
      <c r="BN711" t="inlineStr">
        <is>
          <t/>
        </is>
      </c>
      <c r="BO711" t="inlineStr">
        <is>
          <t/>
        </is>
      </c>
      <c r="BP711" t="inlineStr">
        <is>
          <t/>
        </is>
      </c>
      <c r="BQ711" t="inlineStr">
        <is>
          <t/>
        </is>
      </c>
      <c r="BR711" t="inlineStr">
        <is>
          <t/>
        </is>
      </c>
      <c r="BS711" t="inlineStr">
        <is>
          <t/>
        </is>
      </c>
      <c r="BT711" t="inlineStr">
        <is>
          <t/>
        </is>
      </c>
      <c r="BU711" t="inlineStr">
        <is>
          <t/>
        </is>
      </c>
      <c r="BV711" t="inlineStr">
        <is>
          <t/>
        </is>
      </c>
      <c r="BW711" t="inlineStr">
        <is>
          <t/>
        </is>
      </c>
      <c r="BX711" t="inlineStr">
        <is>
          <t/>
        </is>
      </c>
      <c r="BY711" t="inlineStr">
        <is>
          <t/>
        </is>
      </c>
      <c r="BZ711" t="inlineStr">
        <is>
          <t/>
        </is>
      </c>
      <c r="CA711" t="inlineStr">
        <is>
          <t/>
        </is>
      </c>
      <c r="CB711" t="inlineStr">
        <is>
          <t/>
        </is>
      </c>
      <c r="CC711" t="inlineStr">
        <is>
          <t/>
        </is>
      </c>
      <c r="CD711" t="inlineStr">
        <is>
          <t/>
        </is>
      </c>
      <c r="CE711" t="inlineStr">
        <is>
          <t/>
        </is>
      </c>
      <c r="CF711" t="inlineStr">
        <is>
          <t/>
        </is>
      </c>
      <c r="CG711" t="inlineStr">
        <is>
          <t/>
        </is>
      </c>
      <c r="CH711" t="inlineStr">
        <is>
          <t/>
        </is>
      </c>
      <c r="CI711" t="inlineStr">
        <is>
          <t/>
        </is>
      </c>
      <c r="CJ711" t="inlineStr">
        <is>
          <t/>
        </is>
      </c>
      <c r="CK711" t="inlineStr">
        <is>
          <t/>
        </is>
      </c>
      <c r="CL711" t="inlineStr">
        <is>
          <t/>
        </is>
      </c>
      <c r="CM711" t="inlineStr">
        <is>
          <t/>
        </is>
      </c>
      <c r="CN711" t="inlineStr">
        <is>
          <t/>
        </is>
      </c>
      <c r="CO711" t="inlineStr">
        <is>
          <t/>
        </is>
      </c>
      <c r="CP711" t="inlineStr">
        <is>
          <t/>
        </is>
      </c>
      <c r="CQ711" t="inlineStr">
        <is>
          <t/>
        </is>
      </c>
      <c r="CR711" t="inlineStr">
        <is>
          <t/>
        </is>
      </c>
      <c r="CS711" t="inlineStr">
        <is>
          <t/>
        </is>
      </c>
      <c r="CT711" t="inlineStr">
        <is>
          <t/>
        </is>
      </c>
      <c r="CU711" t="inlineStr">
        <is>
          <t/>
        </is>
      </c>
      <c r="CV711" t="inlineStr">
        <is>
          <t/>
        </is>
      </c>
      <c r="CW711" t="inlineStr">
        <is>
          <t/>
        </is>
      </c>
    </row>
    <row r="712">
      <c r="A712" s="1" t="str">
        <f>HYPERLINK("https://iate.europa.eu/entry/result/1436241/all", "1436241")</f>
        <v>1436241</v>
      </c>
      <c r="B712" t="inlineStr">
        <is>
          <t>EDUCATION AND COMMUNICATIONS</t>
        </is>
      </c>
      <c r="C712" t="inlineStr">
        <is>
          <t>EDUCATION AND COMMUNICATIONS|information technology and data processing</t>
        </is>
      </c>
      <c r="D712" t="inlineStr">
        <is>
          <t>no</t>
        </is>
      </c>
      <c r="E712" t="inlineStr">
        <is>
          <t/>
        </is>
      </c>
      <c r="F712" t="inlineStr">
        <is>
          <t/>
        </is>
      </c>
      <c r="G712" t="inlineStr">
        <is>
          <t/>
        </is>
      </c>
      <c r="H712" t="inlineStr">
        <is>
          <t/>
        </is>
      </c>
      <c r="I712" t="inlineStr">
        <is>
          <t/>
        </is>
      </c>
      <c r="J712" t="inlineStr">
        <is>
          <t/>
        </is>
      </c>
      <c r="K712" t="inlineStr">
        <is>
          <t/>
        </is>
      </c>
      <c r="L712" t="inlineStr">
        <is>
          <t/>
        </is>
      </c>
      <c r="M712" t="inlineStr">
        <is>
          <t/>
        </is>
      </c>
      <c r="N712" s="2" t="inlineStr">
        <is>
          <t>originale data</t>
        </is>
      </c>
      <c r="O712" s="2" t="inlineStr">
        <is>
          <t>3</t>
        </is>
      </c>
      <c r="P712" s="2" t="inlineStr">
        <is>
          <t/>
        </is>
      </c>
      <c r="Q712" t="inlineStr">
        <is>
          <t/>
        </is>
      </c>
      <c r="R712" s="2" t="inlineStr">
        <is>
          <t>Ursprungsdaten|
Originaldaten</t>
        </is>
      </c>
      <c r="S712" s="2" t="inlineStr">
        <is>
          <t>3|
3</t>
        </is>
      </c>
      <c r="T712" s="2" t="inlineStr">
        <is>
          <t xml:space="preserve">|
</t>
        </is>
      </c>
      <c r="U712" t="inlineStr">
        <is>
          <t>nicht verarbeitete und nicht gekürzte Daten</t>
        </is>
      </c>
      <c r="V712" t="inlineStr">
        <is>
          <t/>
        </is>
      </c>
      <c r="W712" t="inlineStr">
        <is>
          <t/>
        </is>
      </c>
      <c r="X712" t="inlineStr">
        <is>
          <t/>
        </is>
      </c>
      <c r="Y712" t="inlineStr">
        <is>
          <t/>
        </is>
      </c>
      <c r="Z712" s="2" t="inlineStr">
        <is>
          <t>raw data</t>
        </is>
      </c>
      <c r="AA712" s="2" t="inlineStr">
        <is>
          <t>3</t>
        </is>
      </c>
      <c r="AB712" s="2" t="inlineStr">
        <is>
          <t/>
        </is>
      </c>
      <c r="AC712" t="inlineStr">
        <is>
          <t>data that has not been processed or reduced</t>
        </is>
      </c>
      <c r="AD712" s="2" t="inlineStr">
        <is>
          <t>datos no procesados|
datos en bruto</t>
        </is>
      </c>
      <c r="AE712" s="2" t="inlineStr">
        <is>
          <t>3|
3</t>
        </is>
      </c>
      <c r="AF712" s="2" t="inlineStr">
        <is>
          <t xml:space="preserve">|
</t>
        </is>
      </c>
      <c r="AG712" t="inlineStr">
        <is>
          <t>datos que no han sido procesados o tratados</t>
        </is>
      </c>
      <c r="AH712" s="2" t="inlineStr">
        <is>
          <t>toorandmed</t>
        </is>
      </c>
      <c r="AI712" s="2" t="inlineStr">
        <is>
          <t>3</t>
        </is>
      </c>
      <c r="AJ712" s="2" t="inlineStr">
        <is>
          <t/>
        </is>
      </c>
      <c r="AK712" t="inlineStr">
        <is>
          <t>töötlemata andmed</t>
        </is>
      </c>
      <c r="AL712" s="2" t="inlineStr">
        <is>
          <t>raakatieto|
käsittelemätön tieto</t>
        </is>
      </c>
      <c r="AM712" s="2" t="inlineStr">
        <is>
          <t>3|
3</t>
        </is>
      </c>
      <c r="AN712" s="2" t="inlineStr">
        <is>
          <t xml:space="preserve">|
</t>
        </is>
      </c>
      <c r="AO712" t="inlineStr">
        <is>
          <t/>
        </is>
      </c>
      <c r="AP712" s="2" t="inlineStr">
        <is>
          <t>données brutes</t>
        </is>
      </c>
      <c r="AQ712" s="2" t="inlineStr">
        <is>
          <t>3</t>
        </is>
      </c>
      <c r="AR712" s="2" t="inlineStr">
        <is>
          <t/>
        </is>
      </c>
      <c r="AS712" t="inlineStr">
        <is>
          <t>données rassemblées en vue d'un traitement automatique et n'ayant pas encore fait l'objet d'un contrôle ou d'un traitement</t>
        </is>
      </c>
      <c r="AT712" t="inlineStr">
        <is>
          <t/>
        </is>
      </c>
      <c r="AU712" t="inlineStr">
        <is>
          <t/>
        </is>
      </c>
      <c r="AV712" t="inlineStr">
        <is>
          <t/>
        </is>
      </c>
      <c r="AW712" t="inlineStr">
        <is>
          <t/>
        </is>
      </c>
      <c r="AX712" t="inlineStr">
        <is>
          <t/>
        </is>
      </c>
      <c r="AY712" t="inlineStr">
        <is>
          <t/>
        </is>
      </c>
      <c r="AZ712" t="inlineStr">
        <is>
          <t/>
        </is>
      </c>
      <c r="BA712" t="inlineStr">
        <is>
          <t/>
        </is>
      </c>
      <c r="BB712" t="inlineStr">
        <is>
          <t/>
        </is>
      </c>
      <c r="BC712" t="inlineStr">
        <is>
          <t/>
        </is>
      </c>
      <c r="BD712" t="inlineStr">
        <is>
          <t/>
        </is>
      </c>
      <c r="BE712" t="inlineStr">
        <is>
          <t/>
        </is>
      </c>
      <c r="BF712" s="2" t="inlineStr">
        <is>
          <t>dati originali|
dati grezzi|
dati non ancora elaborati</t>
        </is>
      </c>
      <c r="BG712" s="2" t="inlineStr">
        <is>
          <t>3|
3|
3</t>
        </is>
      </c>
      <c r="BH712" s="2" t="inlineStr">
        <is>
          <t xml:space="preserve">|
|
</t>
        </is>
      </c>
      <c r="BI712" t="inlineStr">
        <is>
          <t/>
        </is>
      </c>
      <c r="BJ712" s="2" t="inlineStr">
        <is>
          <t>neapdoroti duomenys</t>
        </is>
      </c>
      <c r="BK712" s="2" t="inlineStr">
        <is>
          <t>1</t>
        </is>
      </c>
      <c r="BL712" s="2" t="inlineStr">
        <is>
          <t/>
        </is>
      </c>
      <c r="BM712" t="inlineStr">
        <is>
          <t/>
        </is>
      </c>
      <c r="BN712" t="inlineStr">
        <is>
          <t/>
        </is>
      </c>
      <c r="BO712" t="inlineStr">
        <is>
          <t/>
        </is>
      </c>
      <c r="BP712" t="inlineStr">
        <is>
          <t/>
        </is>
      </c>
      <c r="BQ712" t="inlineStr">
        <is>
          <t/>
        </is>
      </c>
      <c r="BR712" t="inlineStr">
        <is>
          <t/>
        </is>
      </c>
      <c r="BS712" t="inlineStr">
        <is>
          <t/>
        </is>
      </c>
      <c r="BT712" t="inlineStr">
        <is>
          <t/>
        </is>
      </c>
      <c r="BU712" t="inlineStr">
        <is>
          <t/>
        </is>
      </c>
      <c r="BV712" s="2" t="inlineStr">
        <is>
          <t>oorspronkelijke gegevens</t>
        </is>
      </c>
      <c r="BW712" s="2" t="inlineStr">
        <is>
          <t>3</t>
        </is>
      </c>
      <c r="BX712" s="2" t="inlineStr">
        <is>
          <t/>
        </is>
      </c>
      <c r="BY712" t="inlineStr">
        <is>
          <t>basisgegevens waarop nog geen enkele bewerking is uitgevoerd</t>
        </is>
      </c>
      <c r="BZ712" s="2" t="inlineStr">
        <is>
          <t>surowe dane</t>
        </is>
      </c>
      <c r="CA712" s="2" t="inlineStr">
        <is>
          <t>3</t>
        </is>
      </c>
      <c r="CB712" s="2" t="inlineStr">
        <is>
          <t/>
        </is>
      </c>
      <c r="CC712" t="inlineStr">
        <is>
          <t>zebrane, ale nie opracowane wyniki badania</t>
        </is>
      </c>
      <c r="CD712" s="2" t="inlineStr">
        <is>
          <t>dados em bruto</t>
        </is>
      </c>
      <c r="CE712" s="2" t="inlineStr">
        <is>
          <t>3</t>
        </is>
      </c>
      <c r="CF712" s="2" t="inlineStr">
        <is>
          <t/>
        </is>
      </c>
      <c r="CG712" t="inlineStr">
        <is>
          <t/>
        </is>
      </c>
      <c r="CH712" t="inlineStr">
        <is>
          <t/>
        </is>
      </c>
      <c r="CI712" t="inlineStr">
        <is>
          <t/>
        </is>
      </c>
      <c r="CJ712" t="inlineStr">
        <is>
          <t/>
        </is>
      </c>
      <c r="CK712" t="inlineStr">
        <is>
          <t/>
        </is>
      </c>
      <c r="CL712" t="inlineStr">
        <is>
          <t/>
        </is>
      </c>
      <c r="CM712" t="inlineStr">
        <is>
          <t/>
        </is>
      </c>
      <c r="CN712" t="inlineStr">
        <is>
          <t/>
        </is>
      </c>
      <c r="CO712" t="inlineStr">
        <is>
          <t/>
        </is>
      </c>
      <c r="CP712" s="2" t="inlineStr">
        <is>
          <t>surovi podatki</t>
        </is>
      </c>
      <c r="CQ712" s="2" t="inlineStr">
        <is>
          <t>3</t>
        </is>
      </c>
      <c r="CR712" s="2" t="inlineStr">
        <is>
          <t/>
        </is>
      </c>
      <c r="CS712" t="inlineStr">
        <is>
          <t/>
        </is>
      </c>
      <c r="CT712" s="2" t="inlineStr">
        <is>
          <t>obehandlade data</t>
        </is>
      </c>
      <c r="CU712" s="2" t="inlineStr">
        <is>
          <t>3</t>
        </is>
      </c>
      <c r="CV712" s="2" t="inlineStr">
        <is>
          <t/>
        </is>
      </c>
      <c r="CW712" t="inlineStr">
        <is>
          <t/>
        </is>
      </c>
    </row>
    <row r="713">
      <c r="A713" s="1" t="str">
        <f>HYPERLINK("https://iate.europa.eu/entry/result/1757677/all", "1757677")</f>
        <v>1757677</v>
      </c>
      <c r="B713" t="inlineStr">
        <is>
          <t>EDUCATION AND COMMUNICATIONS</t>
        </is>
      </c>
      <c r="C713" t="inlineStr">
        <is>
          <t>EDUCATION AND COMMUNICATIONS|information and information processing|information processing|artificial intelligence;EDUCATION AND COMMUNICATIONS|information technology and data processing|data processing</t>
        </is>
      </c>
      <c r="D713" t="inlineStr">
        <is>
          <t>no</t>
        </is>
      </c>
      <c r="E713" t="inlineStr">
        <is>
          <t/>
        </is>
      </c>
      <c r="F713" t="inlineStr">
        <is>
          <t/>
        </is>
      </c>
      <c r="G713" t="inlineStr">
        <is>
          <t/>
        </is>
      </c>
      <c r="H713" t="inlineStr">
        <is>
          <t/>
        </is>
      </c>
      <c r="I713" t="inlineStr">
        <is>
          <t/>
        </is>
      </c>
      <c r="J713" t="inlineStr">
        <is>
          <t/>
        </is>
      </c>
      <c r="K713" t="inlineStr">
        <is>
          <t/>
        </is>
      </c>
      <c r="L713" t="inlineStr">
        <is>
          <t/>
        </is>
      </c>
      <c r="M713" t="inlineStr">
        <is>
          <t/>
        </is>
      </c>
      <c r="N713" s="2" t="inlineStr">
        <is>
          <t>konnektionistisk AI-system|
konnektionisme</t>
        </is>
      </c>
      <c r="O713" s="2" t="inlineStr">
        <is>
          <t>3|
3</t>
        </is>
      </c>
      <c r="P713" s="2" t="inlineStr">
        <is>
          <t xml:space="preserve">|
</t>
        </is>
      </c>
      <c r="Q713" t="inlineStr">
        <is>
          <t/>
        </is>
      </c>
      <c r="R713" s="2" t="inlineStr">
        <is>
          <t>konnektionistisches künstliche Intelligenz-System|
konnektionistisches KI System|
Konnektionismus</t>
        </is>
      </c>
      <c r="S713" s="2" t="inlineStr">
        <is>
          <t>3|
3|
3</t>
        </is>
      </c>
      <c r="T713" s="2" t="inlineStr">
        <is>
          <t xml:space="preserve">|
|
</t>
        </is>
      </c>
      <c r="U713" t="inlineStr">
        <is>
          <t>System großer Netzwerke extrem einfacher Prozessoren</t>
        </is>
      </c>
      <c r="V713" s="2" t="inlineStr">
        <is>
          <t>διασυνδετισμός|
σύστημα διασυνδέτης ΑΙ</t>
        </is>
      </c>
      <c r="W713" s="2" t="inlineStr">
        <is>
          <t>3|
3</t>
        </is>
      </c>
      <c r="X713" s="2" t="inlineStr">
        <is>
          <t xml:space="preserve">|
</t>
        </is>
      </c>
      <c r="Y713" t="inlineStr">
        <is>
          <t/>
        </is>
      </c>
      <c r="Z713" s="2" t="inlineStr">
        <is>
          <t>connectionist AI system|
connectionist artificial intelligence system|
connectionism</t>
        </is>
      </c>
      <c r="AA713" s="2" t="inlineStr">
        <is>
          <t>3|
3|
3</t>
        </is>
      </c>
      <c r="AB713" s="2" t="inlineStr">
        <is>
          <t xml:space="preserve">|
|
</t>
        </is>
      </c>
      <c r="AC713" t="inlineStr">
        <is>
          <t>system of large networks of extremely simple numerical processors, massively interconnected and running in parallel, in which knowledge is encoded not in symbolic structure but rather in the pattern of numerical strengths of the connections between processors</t>
        </is>
      </c>
      <c r="AD713" s="2" t="inlineStr">
        <is>
          <t>sistema conexionista de I.A.|
sistema conexionista de inteligencia artificial|
conexionismo</t>
        </is>
      </c>
      <c r="AE713" s="2" t="inlineStr">
        <is>
          <t>3|
3|
3</t>
        </is>
      </c>
      <c r="AF713" s="2" t="inlineStr">
        <is>
          <t xml:space="preserve">|
|
</t>
        </is>
      </c>
      <c r="AG713" t="inlineStr">
        <is>
          <t/>
        </is>
      </c>
      <c r="AH713" t="inlineStr">
        <is>
          <t/>
        </is>
      </c>
      <c r="AI713" t="inlineStr">
        <is>
          <t/>
        </is>
      </c>
      <c r="AJ713" t="inlineStr">
        <is>
          <t/>
        </is>
      </c>
      <c r="AK713" t="inlineStr">
        <is>
          <t/>
        </is>
      </c>
      <c r="AL713" s="2" t="inlineStr">
        <is>
          <t>konnektionistinen tekoälyjärjestelmä</t>
        </is>
      </c>
      <c r="AM713" s="2" t="inlineStr">
        <is>
          <t>3</t>
        </is>
      </c>
      <c r="AN713" s="2" t="inlineStr">
        <is>
          <t/>
        </is>
      </c>
      <c r="AO713" t="inlineStr">
        <is>
          <t/>
        </is>
      </c>
      <c r="AP713" s="2" t="inlineStr">
        <is>
          <t>modèle connexionniste|
connexionnisme</t>
        </is>
      </c>
      <c r="AQ713" s="2" t="inlineStr">
        <is>
          <t>3|
3</t>
        </is>
      </c>
      <c r="AR713" s="2" t="inlineStr">
        <is>
          <t xml:space="preserve">|
</t>
        </is>
      </c>
      <c r="AS713" t="inlineStr">
        <is>
          <t>système basé sur un réseau de multiples processeurs simples, massivement interconnectés, et travaillant en parallèle, dans lequel la connaissance n'est plus encodée sous une forme symbolique locale mais distribuée sous la forme de poids sur les interconnexions entre les processeurs</t>
        </is>
      </c>
      <c r="AT713" t="inlineStr">
        <is>
          <t/>
        </is>
      </c>
      <c r="AU713" t="inlineStr">
        <is>
          <t/>
        </is>
      </c>
      <c r="AV713" t="inlineStr">
        <is>
          <t/>
        </is>
      </c>
      <c r="AW713" t="inlineStr">
        <is>
          <t/>
        </is>
      </c>
      <c r="AX713" t="inlineStr">
        <is>
          <t/>
        </is>
      </c>
      <c r="AY713" t="inlineStr">
        <is>
          <t/>
        </is>
      </c>
      <c r="AZ713" t="inlineStr">
        <is>
          <t/>
        </is>
      </c>
      <c r="BA713" t="inlineStr">
        <is>
          <t/>
        </is>
      </c>
      <c r="BB713" t="inlineStr">
        <is>
          <t/>
        </is>
      </c>
      <c r="BC713" t="inlineStr">
        <is>
          <t/>
        </is>
      </c>
      <c r="BD713" t="inlineStr">
        <is>
          <t/>
        </is>
      </c>
      <c r="BE713" t="inlineStr">
        <is>
          <t/>
        </is>
      </c>
      <c r="BF713" s="2" t="inlineStr">
        <is>
          <t>connessionismo|
sistema connessionista</t>
        </is>
      </c>
      <c r="BG713" s="2" t="inlineStr">
        <is>
          <t>3|
3</t>
        </is>
      </c>
      <c r="BH713" s="2" t="inlineStr">
        <is>
          <t xml:space="preserve">|
</t>
        </is>
      </c>
      <c r="BI713" t="inlineStr">
        <is>
          <t>sistema composto di grandi reti di processori numerici estremamente semplici, massimamente interconnessi, che lavorano in parallelo. In questo tipo di sistema la conoscenza non è codificata in strutture simboliche, ma in pattern di intensità numerica di connessioni tra i processori</t>
        </is>
      </c>
      <c r="BJ713" t="inlineStr">
        <is>
          <t/>
        </is>
      </c>
      <c r="BK713" t="inlineStr">
        <is>
          <t/>
        </is>
      </c>
      <c r="BL713" t="inlineStr">
        <is>
          <t/>
        </is>
      </c>
      <c r="BM713" t="inlineStr">
        <is>
          <t/>
        </is>
      </c>
      <c r="BN713" t="inlineStr">
        <is>
          <t/>
        </is>
      </c>
      <c r="BO713" t="inlineStr">
        <is>
          <t/>
        </is>
      </c>
      <c r="BP713" t="inlineStr">
        <is>
          <t/>
        </is>
      </c>
      <c r="BQ713" t="inlineStr">
        <is>
          <t/>
        </is>
      </c>
      <c r="BR713" t="inlineStr">
        <is>
          <t/>
        </is>
      </c>
      <c r="BS713" t="inlineStr">
        <is>
          <t/>
        </is>
      </c>
      <c r="BT713" t="inlineStr">
        <is>
          <t/>
        </is>
      </c>
      <c r="BU713" t="inlineStr">
        <is>
          <t/>
        </is>
      </c>
      <c r="BV713" s="2" t="inlineStr">
        <is>
          <t>connectionistisch artificieel intelligent systeem|
connectionisme</t>
        </is>
      </c>
      <c r="BW713" s="2" t="inlineStr">
        <is>
          <t>3|
3</t>
        </is>
      </c>
      <c r="BX713" s="2" t="inlineStr">
        <is>
          <t xml:space="preserve">|
</t>
        </is>
      </c>
      <c r="BY713" t="inlineStr">
        <is>
          <t>systeem dat gekenmerkt wordt door grootschalig-massief-parallellisme, er is volledige interconnectie van een groot aantal relatief eenvoudige processoren; de kennis binnen een neurale processor wordt opgeslagen, niet in symbolen, maar in een patroon; het gaat om de sterkte van de verbindingen i.p.v. om symbolische structuren op de specifieke door een geheugenadres bepaalde lokaties</t>
        </is>
      </c>
      <c r="BZ713" t="inlineStr">
        <is>
          <t/>
        </is>
      </c>
      <c r="CA713" t="inlineStr">
        <is>
          <t/>
        </is>
      </c>
      <c r="CB713" t="inlineStr">
        <is>
          <t/>
        </is>
      </c>
      <c r="CC713" t="inlineStr">
        <is>
          <t/>
        </is>
      </c>
      <c r="CD713" s="2" t="inlineStr">
        <is>
          <t>sistema conexionista de inteligência artificial|
conexionismo</t>
        </is>
      </c>
      <c r="CE713" s="2" t="inlineStr">
        <is>
          <t>3|
3</t>
        </is>
      </c>
      <c r="CF713" s="2" t="inlineStr">
        <is>
          <t xml:space="preserve">|
</t>
        </is>
      </c>
      <c r="CG713" t="inlineStr">
        <is>
          <t>sistema composto por grandes redes de processadores numéricos extremamente simples,maciçamente interligados trabalhando em paralelo,no qual o conhecimento não está codificado segundo uma estrutura simbólica,mas antes distribuido sob a forma de pesos sobre as conexões entre os processadores</t>
        </is>
      </c>
      <c r="CH713" t="inlineStr">
        <is>
          <t/>
        </is>
      </c>
      <c r="CI713" t="inlineStr">
        <is>
          <t/>
        </is>
      </c>
      <c r="CJ713" t="inlineStr">
        <is>
          <t/>
        </is>
      </c>
      <c r="CK713" t="inlineStr">
        <is>
          <t/>
        </is>
      </c>
      <c r="CL713" t="inlineStr">
        <is>
          <t/>
        </is>
      </c>
      <c r="CM713" t="inlineStr">
        <is>
          <t/>
        </is>
      </c>
      <c r="CN713" t="inlineStr">
        <is>
          <t/>
        </is>
      </c>
      <c r="CO713" t="inlineStr">
        <is>
          <t/>
        </is>
      </c>
      <c r="CP713" t="inlineStr">
        <is>
          <t/>
        </is>
      </c>
      <c r="CQ713" t="inlineStr">
        <is>
          <t/>
        </is>
      </c>
      <c r="CR713" t="inlineStr">
        <is>
          <t/>
        </is>
      </c>
      <c r="CS713" t="inlineStr">
        <is>
          <t/>
        </is>
      </c>
      <c r="CT713" s="2" t="inlineStr">
        <is>
          <t>konnektionistmodell|
konnektionism</t>
        </is>
      </c>
      <c r="CU713" s="2" t="inlineStr">
        <is>
          <t>3|
3</t>
        </is>
      </c>
      <c r="CV713" s="2" t="inlineStr">
        <is>
          <t xml:space="preserve">|
</t>
        </is>
      </c>
      <c r="CW713" t="inlineStr">
        <is>
          <t/>
        </is>
      </c>
    </row>
    <row r="714">
      <c r="A714" s="1" t="str">
        <f>HYPERLINK("https://iate.europa.eu/entry/result/3574165/all", "3574165")</f>
        <v>3574165</v>
      </c>
      <c r="B714" t="inlineStr">
        <is>
          <t>EDUCATION AND COMMUNICATIONS</t>
        </is>
      </c>
      <c r="C714" t="inlineStr">
        <is>
          <t>EDUCATION AND COMMUNICATIONS|information technology and data processing</t>
        </is>
      </c>
      <c r="D714" t="inlineStr">
        <is>
          <t>yes</t>
        </is>
      </c>
      <c r="E714" t="inlineStr">
        <is>
          <t/>
        </is>
      </c>
      <c r="F714" s="2" t="inlineStr">
        <is>
          <t>европейска схема за сертифициране на киберсигурността</t>
        </is>
      </c>
      <c r="G714" s="2" t="inlineStr">
        <is>
          <t>3</t>
        </is>
      </c>
      <c r="H714" s="2" t="inlineStr">
        <is>
          <t/>
        </is>
      </c>
      <c r="I714" t="inlineStr">
        <is>
          <t>определен на равнището на Съюза цялостен набор от правила, технически изисквания, стандарти и процедури, установени на равнището на Съюза и които се прилагат по отношение на сертифицирането или оценката на съответствието на специфични ИКТ продукти, ИКТ услуги или ИКТ процеси</t>
        </is>
      </c>
      <c r="J714" s="2" t="inlineStr">
        <is>
          <t>evropský systém certifikace kybernetické bezpečnosti</t>
        </is>
      </c>
      <c r="K714" s="2" t="inlineStr">
        <is>
          <t>3</t>
        </is>
      </c>
      <c r="L714" s="2" t="inlineStr">
        <is>
          <t/>
        </is>
      </c>
      <c r="M714" t="inlineStr">
        <is>
          <t>soubor pravidel, technických požadavků, norem a postupů, které jsou stanoveny na úrovni Unie a které se uplatňují na certifikaci nebo posuzování shody určitých produktů, služeb a procesů 
&lt;i&gt; informační a komunikační technologie&lt;/i&gt; 
&lt;br&gt; [ &lt;a href="/entry/result/866454/all" id="ENTRY_TO_ENTRY_CONVERTER" target="_blank"&gt;IATE:866454&lt;/a&gt; ] spadajících do oblasti působnosti konkrétního systému</t>
        </is>
      </c>
      <c r="N714" s="2" t="inlineStr">
        <is>
          <t>europæisk cybersikkerhedscertificeringsordning</t>
        </is>
      </c>
      <c r="O714" s="2" t="inlineStr">
        <is>
          <t>3</t>
        </is>
      </c>
      <c r="P714" s="2" t="inlineStr">
        <is>
          <t/>
        </is>
      </c>
      <c r="Q714" t="inlineStr">
        <is>
          <t>sammenhængende sæt regler, tekniske krav, standarder og procedurer, der er fastsat på EU-plan, og som finder anvendelse på certificeringen eller overensstemmelsesvurderingen af specifikke IKT-produkter, -tjenester og -processer</t>
        </is>
      </c>
      <c r="R714" s="2" t="inlineStr">
        <is>
          <t>europäisches Schema für die Cybersicherheitszertifizierung</t>
        </is>
      </c>
      <c r="S714" s="2" t="inlineStr">
        <is>
          <t>3</t>
        </is>
      </c>
      <c r="T714" s="2" t="inlineStr">
        <is>
          <t/>
        </is>
      </c>
      <c r="U714" t="inlineStr">
        <is>
          <t>umfassendes Paket von Vorschriften, technischen Anforderungen, Normen und Verfahren, die auf Unionsebene festgelegt werden und für die Zertifizierung oder Konformitätsbewertung von bestimmten IKT-Produkten, -Diensten und -Prozessen gelten</t>
        </is>
      </c>
      <c r="V714" s="2" t="inlineStr">
        <is>
          <t>ευρωπαϊκό σύστημα πιστοποίησης της κυβερνοασφάλειας</t>
        </is>
      </c>
      <c r="W714" s="2" t="inlineStr">
        <is>
          <t>3</t>
        </is>
      </c>
      <c r="X714" s="2" t="inlineStr">
        <is>
          <t/>
        </is>
      </c>
      <c r="Y714" t="inlineStr">
        <is>
          <t>πλήρες σύνολο κανόνων, τεχνικών απαιτήσεων, προτύπων και διαδικασιών που θεσπίζονται σε επίπεδο Ένωσης και που εφαρμόζονται στην πιστοποίηση ή την αξιολόγηση της συμμόρφωσης συγκεκριμένων προϊόντων ΤΠΕ, υπηρεσιών ΤΠΕ ή διαδικασιών ΤΠΕ</t>
        </is>
      </c>
      <c r="Z714" s="2" t="inlineStr">
        <is>
          <t>European cybersecurity certification scheme</t>
        </is>
      </c>
      <c r="AA714" s="2" t="inlineStr">
        <is>
          <t>3</t>
        </is>
      </c>
      <c r="AB714" s="2" t="inlineStr">
        <is>
          <t/>
        </is>
      </c>
      <c r="AC714" t="inlineStr">
        <is>
          <t>comprehensive set of rules, technical requirements, standards and procedures that are established at Union level and that apply to the certification or conformity assessment of specific ICT products, ICT services or ICT processes</t>
        </is>
      </c>
      <c r="AD714" s="2" t="inlineStr">
        <is>
          <t>esquema europeo de certificación de la ciberseguridad</t>
        </is>
      </c>
      <c r="AE714" s="2" t="inlineStr">
        <is>
          <t>3</t>
        </is>
      </c>
      <c r="AF714" s="2" t="inlineStr">
        <is>
          <t/>
        </is>
      </c>
      <c r="AG714" t="inlineStr">
        <is>
          <t>Conjunto completo de disposiciones, requisitos técnicos, normas y procedimientos establecidos a escala de la Unión y que se aplican a la certificación o a la evaluación de la conformidad de los productos, servicios y procesos de TIC específicos.</t>
        </is>
      </c>
      <c r="AH714" s="2" t="inlineStr">
        <is>
          <t>Euroopa küberturvalisuse sertifitseerimise kava</t>
        </is>
      </c>
      <c r="AI714" s="2" t="inlineStr">
        <is>
          <t>3</t>
        </is>
      </c>
      <c r="AJ714" s="2" t="inlineStr">
        <is>
          <t/>
        </is>
      </c>
      <c r="AK714" t="inlineStr">
        <is>
          <t>liidu tasandil kindlaks määratud normide, tehniliste nõuete, standardite ja menetluste põhjalik kogum, mida kasutatakse konkreetsete IKT-toodete, -teenuste ja -protsesside sertifitseerimiseks või nende vastavuse hindamiseks</t>
        </is>
      </c>
      <c r="AL714" s="2" t="inlineStr">
        <is>
          <t>eurooppalainen kyberturvallisuuden sertifiointijärjestelmä</t>
        </is>
      </c>
      <c r="AM714" s="2" t="inlineStr">
        <is>
          <t>3</t>
        </is>
      </c>
      <c r="AN714" s="2" t="inlineStr">
        <is>
          <t/>
        </is>
      </c>
      <c r="AO714" t="inlineStr">
        <is>
          <t>unionin tasolla määritellyt kattavat säännöt, tekniset vaatimukset, standardit ja menettelyt, joita sovelletaan erityisen järjestelmän kattamien tieto- ja viestintätekniikan tuotteiden ja palvelujen sertifiointiin</t>
        </is>
      </c>
      <c r="AP714" s="2" t="inlineStr">
        <is>
          <t>schéma européen de certification de cybersécurité</t>
        </is>
      </c>
      <c r="AQ714" s="2" t="inlineStr">
        <is>
          <t>3</t>
        </is>
      </c>
      <c r="AR714" s="2" t="inlineStr">
        <is>
          <t/>
        </is>
      </c>
      <c r="AS714" t="inlineStr">
        <is>
          <t>ensemble complet de règles, d'exigences techniques, de normes et de procédures qui sont établies à l'échelon de l'Union européenne et qui s'appliquent à la certification ou à l'évaluation de la conformité de produits TIC, services TIC ou processus TIC spécifiques</t>
        </is>
      </c>
      <c r="AT714" s="2" t="inlineStr">
        <is>
          <t>an scéim Eorpach um dheimhniú i ndáil le cibearshlándáil|
scéim Eorpach um dheimhniú cibearshlándála|
an scéim Eorpach um chibearshlándáil</t>
        </is>
      </c>
      <c r="AU714" s="2" t="inlineStr">
        <is>
          <t>3|
3|
3</t>
        </is>
      </c>
      <c r="AV714" s="2" t="inlineStr">
        <is>
          <t xml:space="preserve">|
|
</t>
        </is>
      </c>
      <c r="AW714" t="inlineStr">
        <is>
          <t/>
        </is>
      </c>
      <c r="AX714" s="2" t="inlineStr">
        <is>
          <t>europski program kibersigurnosne certifikacije</t>
        </is>
      </c>
      <c r="AY714" s="2" t="inlineStr">
        <is>
          <t>3</t>
        </is>
      </c>
      <c r="AZ714" s="2" t="inlineStr">
        <is>
          <t/>
        </is>
      </c>
      <c r="BA714" t="inlineStr">
        <is>
          <t/>
        </is>
      </c>
      <c r="BB714" s="2" t="inlineStr">
        <is>
          <t>európai kiberbiztonsági tanúsítási rendszer</t>
        </is>
      </c>
      <c r="BC714" s="2" t="inlineStr">
        <is>
          <t>3</t>
        </is>
      </c>
      <c r="BD714" s="2" t="inlineStr">
        <is>
          <t/>
        </is>
      </c>
      <c r="BE714" t="inlineStr">
        <is>
          <t>adott IKT-termékek, IKT-szolgáltatások vagy IKT-folyamatok tanúsítására vagy megfelelőségértékelésére alkalmazandó szabályok, műszaki követelmények, szabványok és eljárások uniós szinten meghatározott átfogó rendszere</t>
        </is>
      </c>
      <c r="BF714" s="2" t="inlineStr">
        <is>
          <t>sistema europeo di certificazione della cibersicurezza</t>
        </is>
      </c>
      <c r="BG714" s="2" t="inlineStr">
        <is>
          <t>3</t>
        </is>
      </c>
      <c r="BH714" s="2" t="inlineStr">
        <is>
          <t/>
        </is>
      </c>
      <c r="BI714" t="inlineStr">
        <is>
          <t>serie completa di regole, requisiti tecnici, norme e procedure stabiliti a livello di Unione e che si applicano alla certificazione o alla valutazione della conformità di specifici prodotti TIC, servizi TIC e processi TIC</t>
        </is>
      </c>
      <c r="BJ714" s="2" t="inlineStr">
        <is>
          <t>Europos kibernetinio saugumo sertifikavimo schema</t>
        </is>
      </c>
      <c r="BK714" s="2" t="inlineStr">
        <is>
          <t>3</t>
        </is>
      </c>
      <c r="BL714" s="2" t="inlineStr">
        <is>
          <t/>
        </is>
      </c>
      <c r="BM714" t="inlineStr">
        <is>
          <t>išsamus taisyklių, techninių reikalavimų, standartų ir procedūrų, nustatytų Sąjungos lygmeniu, rinkinys, taikomas informacinių ir ryšių technologijų (IRT) produktų ir paslaugų, kuriems taikoma ta konkreti schema, sertifikavimui</t>
        </is>
      </c>
      <c r="BN714" s="2" t="inlineStr">
        <is>
          <t>Eiropas kiberdrošības sertifikācijas shēma</t>
        </is>
      </c>
      <c r="BO714" s="2" t="inlineStr">
        <is>
          <t>3</t>
        </is>
      </c>
      <c r="BP714" s="2" t="inlineStr">
        <is>
          <t/>
        </is>
      </c>
      <c r="BQ714" t="inlineStr">
        <is>
          <t>visaptverošs noteikumu, tehnisko prasību, standartu un procedūru kopums, kas noteikts Savienības līmenī un kas attiecas uz konkrētu IKT produktu, IKT pakalpojumu vai IKT procesu sertifikāciju vai atbilstības novērtēšanu</t>
        </is>
      </c>
      <c r="BR714" s="2" t="inlineStr">
        <is>
          <t>skema Ewropea taċ-ċertifikazzjoni taċ-ċibersigurtà</t>
        </is>
      </c>
      <c r="BS714" s="2" t="inlineStr">
        <is>
          <t>3</t>
        </is>
      </c>
      <c r="BT714" s="2" t="inlineStr">
        <is>
          <t/>
        </is>
      </c>
      <c r="BU714" t="inlineStr">
        <is>
          <t>sett komprensiv ta’ regoli, rekwiżiti tekniċi, standards u proċeduri, li huma stabbiliti fil-livell tal-Unjoni, u li japplikaw għaċ-ċertifikazzjoni jew il-valutazzjoni tal-konformità ta’ prodotti ICT, servizzi ICT u proċessi tal-ICT speċifiċi</t>
        </is>
      </c>
      <c r="BV714" s="2" t="inlineStr">
        <is>
          <t>Europese cyberbeveiligingscertificeringsregeling</t>
        </is>
      </c>
      <c r="BW714" s="2" t="inlineStr">
        <is>
          <t>3</t>
        </is>
      </c>
      <c r="BX714" s="2" t="inlineStr">
        <is>
          <t/>
        </is>
      </c>
      <c r="BY714" t="inlineStr">
        <is>
          <t>uitvoerige reeks voorschriften, technische vereisten, normen en procedures die op Unieniveau zijn vastgesteld en die van toepassing zijn op de certificering of conformiteitsbeoordeling van specifieke ICT-producten, -diensten en -processen</t>
        </is>
      </c>
      <c r="BZ714" s="2" t="inlineStr">
        <is>
          <t>europejski program certyfikacji cyberbezpieczeństwa</t>
        </is>
      </c>
      <c r="CA714" s="2" t="inlineStr">
        <is>
          <t>3</t>
        </is>
      </c>
      <c r="CB714" s="2" t="inlineStr">
        <is>
          <t/>
        </is>
      </c>
      <c r="CC714" t="inlineStr">
        <is>
          <t>obszerna definicja w tytule III rozporządzenia 2019/881</t>
        </is>
      </c>
      <c r="CD714" s="2" t="inlineStr">
        <is>
          <t>sistema europeu de certificação da cibersegurança</t>
        </is>
      </c>
      <c r="CE714" s="2" t="inlineStr">
        <is>
          <t>3</t>
        </is>
      </c>
      <c r="CF714" s="2" t="inlineStr">
        <is>
          <t/>
        </is>
      </c>
      <c r="CG714" t="inlineStr">
        <is>
          <t>Conjunto abrangente de regras, requisitos técnicos, normas e procedimentos estabelecidos a nível da União e aplicáveis à certificação ou à avaliação da conformidade dos produtos, serviços e processos de TIC.</t>
        </is>
      </c>
      <c r="CH714" s="2" t="inlineStr">
        <is>
          <t>sistem european de certificare a securității cibernetice</t>
        </is>
      </c>
      <c r="CI714" s="2" t="inlineStr">
        <is>
          <t>3</t>
        </is>
      </c>
      <c r="CJ714" s="2" t="inlineStr">
        <is>
          <t/>
        </is>
      </c>
      <c r="CK714" t="inlineStr">
        <is>
          <t>set cuprinzător de norme, cerințe tehnice, standarde și proceduri, instituite la nivelul Uniunii, care se aplică certificării sau evaluării conformității anumitor produse TIC, servicii TIC și procese TIC</t>
        </is>
      </c>
      <c r="CL714" s="2" t="inlineStr">
        <is>
          <t>európsky systém certifikácie kybernetickej bezpečnosti</t>
        </is>
      </c>
      <c r="CM714" s="2" t="inlineStr">
        <is>
          <t>3</t>
        </is>
      </c>
      <c r="CN714" s="2" t="inlineStr">
        <is>
          <t/>
        </is>
      </c>
      <c r="CO714" t="inlineStr">
        <is>
          <t>komplexný súbor pravidiel, technických požiadaviek, noriem a postupov, ktoré sú stanovené na úrovni Únie a ktoré sa uplatňujú na certifikáciu alebo posudzovanie zhody konkrétnych produktov IKT, služieb IKT alebo procesov IKT</t>
        </is>
      </c>
      <c r="CP714" s="2" t="inlineStr">
        <is>
          <t>evropska certifikacijska shema za kibernetsko varnost</t>
        </is>
      </c>
      <c r="CQ714" s="2" t="inlineStr">
        <is>
          <t>3</t>
        </is>
      </c>
      <c r="CR714" s="2" t="inlineStr">
        <is>
          <t/>
        </is>
      </c>
      <c r="CS714" t="inlineStr">
        <is>
          <t>celovit sklop pravil, tehničnih zahtev, standardov in postopkov, ki so vzpostavljeni na ravni Unije in se uporabljajo za certificiranje ali ugotavljanje skladnosti posameznih proizvodov IKT, storitev IKT ali postopkov IKT</t>
        </is>
      </c>
      <c r="CT714" s="2" t="inlineStr">
        <is>
          <t>europeisk ordning för cybersäkerhetscertifiering</t>
        </is>
      </c>
      <c r="CU714" s="2" t="inlineStr">
        <is>
          <t>3</t>
        </is>
      </c>
      <c r="CV714" s="2" t="inlineStr">
        <is>
          <t/>
        </is>
      </c>
      <c r="CW714" t="inlineStr">
        <is>
          <t>vittomfattande uppsättning regler, tekniska krav, standarder och förfaranden som fastställs på unionsnivå och som tillämpas på certifiering eller bedömning av överensstämmelse av särskilda IKT-produkter, IKT-tjänster och IKT-processer</t>
        </is>
      </c>
    </row>
    <row r="715">
      <c r="A715" s="1" t="str">
        <f>HYPERLINK("https://iate.europa.eu/entry/result/3575552/all", "3575552")</f>
        <v>3575552</v>
      </c>
      <c r="B715" t="inlineStr">
        <is>
          <t>EDUCATION AND COMMUNICATIONS</t>
        </is>
      </c>
      <c r="C715" t="inlineStr">
        <is>
          <t>EDUCATION AND COMMUNICATIONS|information technology and data processing</t>
        </is>
      </c>
      <c r="D715" t="inlineStr">
        <is>
          <t>no</t>
        </is>
      </c>
      <c r="E715" t="inlineStr">
        <is>
          <t/>
        </is>
      </c>
      <c r="F715" t="inlineStr">
        <is>
          <t/>
        </is>
      </c>
      <c r="G715" t="inlineStr">
        <is>
          <t/>
        </is>
      </c>
      <c r="H715" t="inlineStr">
        <is>
          <t/>
        </is>
      </c>
      <c r="I715" t="inlineStr">
        <is>
          <t/>
        </is>
      </c>
      <c r="J715" t="inlineStr">
        <is>
          <t/>
        </is>
      </c>
      <c r="K715" t="inlineStr">
        <is>
          <t/>
        </is>
      </c>
      <c r="L715" t="inlineStr">
        <is>
          <t/>
        </is>
      </c>
      <c r="M715" t="inlineStr">
        <is>
          <t/>
        </is>
      </c>
      <c r="N715" t="inlineStr">
        <is>
          <t/>
        </is>
      </c>
      <c r="O715" t="inlineStr">
        <is>
          <t/>
        </is>
      </c>
      <c r="P715" t="inlineStr">
        <is>
          <t/>
        </is>
      </c>
      <c r="Q715" t="inlineStr">
        <is>
          <t/>
        </is>
      </c>
      <c r="R715" s="2" t="inlineStr">
        <is>
          <t>Gigabit-Internetanbindung</t>
        </is>
      </c>
      <c r="S715" s="2" t="inlineStr">
        <is>
          <t>3</t>
        </is>
      </c>
      <c r="T715" s="2" t="inlineStr">
        <is>
          <t/>
        </is>
      </c>
      <c r="U715" t="inlineStr">
        <is>
          <t>Internetanbindung mit Sende- und Empfangsgeschwindigkeit von 1 Gigabit pro Sekunde</t>
        </is>
      </c>
      <c r="V715" t="inlineStr">
        <is>
          <t/>
        </is>
      </c>
      <c r="W715" t="inlineStr">
        <is>
          <t/>
        </is>
      </c>
      <c r="X715" t="inlineStr">
        <is>
          <t/>
        </is>
      </c>
      <c r="Y715" t="inlineStr">
        <is>
          <t/>
        </is>
      </c>
      <c r="Z715" s="2" t="inlineStr">
        <is>
          <t>Gigabit Ethernet|
gigabit connectivity</t>
        </is>
      </c>
      <c r="AA715" s="2" t="inlineStr">
        <is>
          <t>1|
3</t>
        </is>
      </c>
      <c r="AB715" s="2" t="inlineStr">
        <is>
          <t xml:space="preserve">|
</t>
        </is>
      </c>
      <c r="AC715" t="inlineStr">
        <is>
          <t>internet connection that allows users to download/upload 1 gigabit of data per second</t>
        </is>
      </c>
      <c r="AD715" t="inlineStr">
        <is>
          <t/>
        </is>
      </c>
      <c r="AE715" t="inlineStr">
        <is>
          <t/>
        </is>
      </c>
      <c r="AF715" t="inlineStr">
        <is>
          <t/>
        </is>
      </c>
      <c r="AG715" t="inlineStr">
        <is>
          <t/>
        </is>
      </c>
      <c r="AH715" t="inlineStr">
        <is>
          <t/>
        </is>
      </c>
      <c r="AI715" t="inlineStr">
        <is>
          <t/>
        </is>
      </c>
      <c r="AJ715" t="inlineStr">
        <is>
          <t/>
        </is>
      </c>
      <c r="AK715" t="inlineStr">
        <is>
          <t/>
        </is>
      </c>
      <c r="AL715" t="inlineStr">
        <is>
          <t/>
        </is>
      </c>
      <c r="AM715" t="inlineStr">
        <is>
          <t/>
        </is>
      </c>
      <c r="AN715" t="inlineStr">
        <is>
          <t/>
        </is>
      </c>
      <c r="AO715" t="inlineStr">
        <is>
          <t/>
        </is>
      </c>
      <c r="AP715" s="2" t="inlineStr">
        <is>
          <t>connectivité gigabit</t>
        </is>
      </c>
      <c r="AQ715" s="2" t="inlineStr">
        <is>
          <t>3</t>
        </is>
      </c>
      <c r="AR715" s="2" t="inlineStr">
        <is>
          <t/>
        </is>
      </c>
      <c r="AS715" t="inlineStr">
        <is>
          <t>Connexion internet permettant aux utilisateurs de télécharger 1 gigabit de données par seconde</t>
        </is>
      </c>
      <c r="AT715" t="inlineStr">
        <is>
          <t/>
        </is>
      </c>
      <c r="AU715" t="inlineStr">
        <is>
          <t/>
        </is>
      </c>
      <c r="AV715" t="inlineStr">
        <is>
          <t/>
        </is>
      </c>
      <c r="AW715" t="inlineStr">
        <is>
          <t/>
        </is>
      </c>
      <c r="AX715" t="inlineStr">
        <is>
          <t/>
        </is>
      </c>
      <c r="AY715" t="inlineStr">
        <is>
          <t/>
        </is>
      </c>
      <c r="AZ715" t="inlineStr">
        <is>
          <t/>
        </is>
      </c>
      <c r="BA715" t="inlineStr">
        <is>
          <t/>
        </is>
      </c>
      <c r="BB715" t="inlineStr">
        <is>
          <t/>
        </is>
      </c>
      <c r="BC715" t="inlineStr">
        <is>
          <t/>
        </is>
      </c>
      <c r="BD715" t="inlineStr">
        <is>
          <t/>
        </is>
      </c>
      <c r="BE715" t="inlineStr">
        <is>
          <t/>
        </is>
      </c>
      <c r="BF715" t="inlineStr">
        <is>
          <t/>
        </is>
      </c>
      <c r="BG715" t="inlineStr">
        <is>
          <t/>
        </is>
      </c>
      <c r="BH715" t="inlineStr">
        <is>
          <t/>
        </is>
      </c>
      <c r="BI715" t="inlineStr">
        <is>
          <t/>
        </is>
      </c>
      <c r="BJ715" s="2" t="inlineStr">
        <is>
          <t>gigabitinis junglumas</t>
        </is>
      </c>
      <c r="BK715" s="2" t="inlineStr">
        <is>
          <t>3</t>
        </is>
      </c>
      <c r="BL715" s="2" t="inlineStr">
        <is>
          <t/>
        </is>
      </c>
      <c r="BM715" t="inlineStr">
        <is>
          <t>interneto junglumas, leidžiantis siųstis duomenis 1 gigabito per sekundę sparta</t>
        </is>
      </c>
      <c r="BN715" t="inlineStr">
        <is>
          <t/>
        </is>
      </c>
      <c r="BO715" t="inlineStr">
        <is>
          <t/>
        </is>
      </c>
      <c r="BP715" t="inlineStr">
        <is>
          <t/>
        </is>
      </c>
      <c r="BQ715" t="inlineStr">
        <is>
          <t/>
        </is>
      </c>
      <c r="BR715" s="2" t="inlineStr">
        <is>
          <t>konnettività tal-gigabits</t>
        </is>
      </c>
      <c r="BS715" s="2" t="inlineStr">
        <is>
          <t>3</t>
        </is>
      </c>
      <c r="BT715" s="2" t="inlineStr">
        <is>
          <t/>
        </is>
      </c>
      <c r="BU715" t="inlineStr">
        <is>
          <t>konnessjoni tal-internet li tippermetti lill-utenti jniżżlu/itellgħu gigabit (1) ta' data kull sekonda</t>
        </is>
      </c>
      <c r="BV715" t="inlineStr">
        <is>
          <t/>
        </is>
      </c>
      <c r="BW715" t="inlineStr">
        <is>
          <t/>
        </is>
      </c>
      <c r="BX715" t="inlineStr">
        <is>
          <t/>
        </is>
      </c>
      <c r="BY715" t="inlineStr">
        <is>
          <t/>
        </is>
      </c>
      <c r="BZ715" s="2" t="inlineStr">
        <is>
          <t>połączenie gigabitowe</t>
        </is>
      </c>
      <c r="CA715" s="2" t="inlineStr">
        <is>
          <t>3</t>
        </is>
      </c>
      <c r="CB715" s="2" t="inlineStr">
        <is>
          <t/>
        </is>
      </c>
      <c r="CC715" t="inlineStr">
        <is>
          <t>połączenie internetowe o szczególnie dużej przepustowości umożliwiające użytkownikowi pobieranie/wysyłanie 1 gigabitu danych na sekundę</t>
        </is>
      </c>
      <c r="CD715" s="2" t="inlineStr">
        <is>
          <t>conectividade a gigabits</t>
        </is>
      </c>
      <c r="CE715" s="2" t="inlineStr">
        <is>
          <t>3</t>
        </is>
      </c>
      <c r="CF715" s="2" t="inlineStr">
        <is>
          <t/>
        </is>
      </c>
      <c r="CG715" t="inlineStr">
        <is>
          <t>Conectividade extremamente elevada - no patamar dos gigabits - que permita aos utilizadores descarregar/carregar 1 gigabit de dados por segundo.</t>
        </is>
      </c>
      <c r="CH715" t="inlineStr">
        <is>
          <t/>
        </is>
      </c>
      <c r="CI715" t="inlineStr">
        <is>
          <t/>
        </is>
      </c>
      <c r="CJ715" t="inlineStr">
        <is>
          <t/>
        </is>
      </c>
      <c r="CK715" t="inlineStr">
        <is>
          <t/>
        </is>
      </c>
      <c r="CL715" t="inlineStr">
        <is>
          <t/>
        </is>
      </c>
      <c r="CM715" t="inlineStr">
        <is>
          <t/>
        </is>
      </c>
      <c r="CN715" t="inlineStr">
        <is>
          <t/>
        </is>
      </c>
      <c r="CO715" t="inlineStr">
        <is>
          <t/>
        </is>
      </c>
      <c r="CP715" t="inlineStr">
        <is>
          <t/>
        </is>
      </c>
      <c r="CQ715" t="inlineStr">
        <is>
          <t/>
        </is>
      </c>
      <c r="CR715" t="inlineStr">
        <is>
          <t/>
        </is>
      </c>
      <c r="CS715" t="inlineStr">
        <is>
          <t/>
        </is>
      </c>
      <c r="CT715" t="inlineStr">
        <is>
          <t/>
        </is>
      </c>
      <c r="CU715" t="inlineStr">
        <is>
          <t/>
        </is>
      </c>
      <c r="CV715" t="inlineStr">
        <is>
          <t/>
        </is>
      </c>
      <c r="CW715" t="inlineStr">
        <is>
          <t/>
        </is>
      </c>
    </row>
    <row r="716">
      <c r="A716" s="1" t="str">
        <f>HYPERLINK("https://iate.europa.eu/entry/result/47521/all", "47521")</f>
        <v>47521</v>
      </c>
      <c r="B716" t="inlineStr">
        <is>
          <t>ENVIRONMENT</t>
        </is>
      </c>
      <c r="C716" t="inlineStr">
        <is>
          <t>ENVIRONMENT</t>
        </is>
      </c>
      <c r="D716" t="inlineStr">
        <is>
          <t>no</t>
        </is>
      </c>
      <c r="E716" t="inlineStr">
        <is>
          <t/>
        </is>
      </c>
      <c r="F716" t="inlineStr">
        <is>
          <t/>
        </is>
      </c>
      <c r="G716" t="inlineStr">
        <is>
          <t/>
        </is>
      </c>
      <c r="H716" t="inlineStr">
        <is>
          <t/>
        </is>
      </c>
      <c r="I716" t="inlineStr">
        <is>
          <t/>
        </is>
      </c>
      <c r="J716" t="inlineStr">
        <is>
          <t/>
        </is>
      </c>
      <c r="K716" t="inlineStr">
        <is>
          <t/>
        </is>
      </c>
      <c r="L716" t="inlineStr">
        <is>
          <t/>
        </is>
      </c>
      <c r="M716" t="inlineStr">
        <is>
          <t/>
        </is>
      </c>
      <c r="N716" s="2" t="inlineStr">
        <is>
          <t>kortlægning</t>
        </is>
      </c>
      <c r="O716" s="2" t="inlineStr">
        <is>
          <t>3</t>
        </is>
      </c>
      <c r="P716" s="2" t="inlineStr">
        <is>
          <t/>
        </is>
      </c>
      <c r="Q716" t="inlineStr">
        <is>
          <t/>
        </is>
      </c>
      <c r="R716" s="2" t="inlineStr">
        <is>
          <t>Kartographie|
Kartierung|
kartographische Darstellung</t>
        </is>
      </c>
      <c r="S716" s="2" t="inlineStr">
        <is>
          <t>3|
3|
3</t>
        </is>
      </c>
      <c r="T716" s="2" t="inlineStr">
        <is>
          <t xml:space="preserve">|
|
</t>
        </is>
      </c>
      <c r="U716" t="inlineStr">
        <is>
          <t/>
        </is>
      </c>
      <c r="V716" s="2" t="inlineStr">
        <is>
          <t>Χαρτογράφηση|
χαρτογράφηση</t>
        </is>
      </c>
      <c r="W716" s="2" t="inlineStr">
        <is>
          <t>3|
3</t>
        </is>
      </c>
      <c r="X716" s="2" t="inlineStr">
        <is>
          <t xml:space="preserve">|
</t>
        </is>
      </c>
      <c r="Y716" t="inlineStr">
        <is>
          <t/>
        </is>
      </c>
      <c r="Z716" s="2" t="inlineStr">
        <is>
          <t>mapping</t>
        </is>
      </c>
      <c r="AA716" s="2" t="inlineStr">
        <is>
          <t>3</t>
        </is>
      </c>
      <c r="AB716" s="2" t="inlineStr">
        <is>
          <t/>
        </is>
      </c>
      <c r="AC716" t="inlineStr">
        <is>
          <t>1.The process of making a map of an area; especially the field work necessary for the production of a map.</t>
        </is>
      </c>
      <c r="AD716" s="2" t="inlineStr">
        <is>
          <t>cartografía (mapas|
cartografía (mapas)</t>
        </is>
      </c>
      <c r="AE716" s="2" t="inlineStr">
        <is>
          <t>3|
3</t>
        </is>
      </c>
      <c r="AF716" s="2" t="inlineStr">
        <is>
          <t xml:space="preserve">|
</t>
        </is>
      </c>
      <c r="AG716" t="inlineStr">
        <is>
          <t/>
        </is>
      </c>
      <c r="AH716" t="inlineStr">
        <is>
          <t/>
        </is>
      </c>
      <c r="AI716" t="inlineStr">
        <is>
          <t/>
        </is>
      </c>
      <c r="AJ716" t="inlineStr">
        <is>
          <t/>
        </is>
      </c>
      <c r="AK716" t="inlineStr">
        <is>
          <t/>
        </is>
      </c>
      <c r="AL716" s="2" t="inlineStr">
        <is>
          <t>kartoitus|
kartan valmistus</t>
        </is>
      </c>
      <c r="AM716" s="2" t="inlineStr">
        <is>
          <t>3|
3</t>
        </is>
      </c>
      <c r="AN716" s="2" t="inlineStr">
        <is>
          <t xml:space="preserve">|
</t>
        </is>
      </c>
      <c r="AO716" t="inlineStr">
        <is>
          <t/>
        </is>
      </c>
      <c r="AP716" s="2" t="inlineStr">
        <is>
          <t>cartographie (cartes)</t>
        </is>
      </c>
      <c r="AQ716" s="2" t="inlineStr">
        <is>
          <t>3</t>
        </is>
      </c>
      <c r="AR716" s="2" t="inlineStr">
        <is>
          <t/>
        </is>
      </c>
      <c r="AS716" t="inlineStr">
        <is>
          <t/>
        </is>
      </c>
      <c r="AT716" t="inlineStr">
        <is>
          <t/>
        </is>
      </c>
      <c r="AU716" t="inlineStr">
        <is>
          <t/>
        </is>
      </c>
      <c r="AV716" t="inlineStr">
        <is>
          <t/>
        </is>
      </c>
      <c r="AW716" t="inlineStr">
        <is>
          <t/>
        </is>
      </c>
      <c r="AX716" t="inlineStr">
        <is>
          <t/>
        </is>
      </c>
      <c r="AY716" t="inlineStr">
        <is>
          <t/>
        </is>
      </c>
      <c r="AZ716" t="inlineStr">
        <is>
          <t/>
        </is>
      </c>
      <c r="BA716" t="inlineStr">
        <is>
          <t/>
        </is>
      </c>
      <c r="BB716" t="inlineStr">
        <is>
          <t/>
        </is>
      </c>
      <c r="BC716" t="inlineStr">
        <is>
          <t/>
        </is>
      </c>
      <c r="BD716" t="inlineStr">
        <is>
          <t/>
        </is>
      </c>
      <c r="BE716" t="inlineStr">
        <is>
          <t/>
        </is>
      </c>
      <c r="BF716" s="2" t="inlineStr">
        <is>
          <t>compilazione di carte / mappatura|
mappatura</t>
        </is>
      </c>
      <c r="BG716" s="2" t="inlineStr">
        <is>
          <t>3|
3</t>
        </is>
      </c>
      <c r="BH716" s="2" t="inlineStr">
        <is>
          <t xml:space="preserve">|
</t>
        </is>
      </c>
      <c r="BI716" t="inlineStr">
        <is>
          <t/>
        </is>
      </c>
      <c r="BJ716" t="inlineStr">
        <is>
          <t/>
        </is>
      </c>
      <c r="BK716" t="inlineStr">
        <is>
          <t/>
        </is>
      </c>
      <c r="BL716" t="inlineStr">
        <is>
          <t/>
        </is>
      </c>
      <c r="BM716" t="inlineStr">
        <is>
          <t/>
        </is>
      </c>
      <c r="BN716" t="inlineStr">
        <is>
          <t/>
        </is>
      </c>
      <c r="BO716" t="inlineStr">
        <is>
          <t/>
        </is>
      </c>
      <c r="BP716" t="inlineStr">
        <is>
          <t/>
        </is>
      </c>
      <c r="BQ716" t="inlineStr">
        <is>
          <t/>
        </is>
      </c>
      <c r="BR716" s="2" t="inlineStr">
        <is>
          <t>kartografija</t>
        </is>
      </c>
      <c r="BS716" s="2" t="inlineStr">
        <is>
          <t>3</t>
        </is>
      </c>
      <c r="BT716" s="2" t="inlineStr">
        <is>
          <t/>
        </is>
      </c>
      <c r="BU716" t="inlineStr">
        <is>
          <t/>
        </is>
      </c>
      <c r="BV716" s="2" t="inlineStr">
        <is>
          <t>in kaart brengen|
kartering</t>
        </is>
      </c>
      <c r="BW716" s="2" t="inlineStr">
        <is>
          <t>3|
3</t>
        </is>
      </c>
      <c r="BX716" s="2" t="inlineStr">
        <is>
          <t xml:space="preserve">|
</t>
        </is>
      </c>
      <c r="BY716" t="inlineStr">
        <is>
          <t/>
        </is>
      </c>
      <c r="BZ716" t="inlineStr">
        <is>
          <t/>
        </is>
      </c>
      <c r="CA716" t="inlineStr">
        <is>
          <t/>
        </is>
      </c>
      <c r="CB716" t="inlineStr">
        <is>
          <t/>
        </is>
      </c>
      <c r="CC716" t="inlineStr">
        <is>
          <t/>
        </is>
      </c>
      <c r="CD716" s="2" t="inlineStr">
        <is>
          <t>cartografia|
levantamentos cartográficos</t>
        </is>
      </c>
      <c r="CE716" s="2" t="inlineStr">
        <is>
          <t>3|
3</t>
        </is>
      </c>
      <c r="CF716" s="2" t="inlineStr">
        <is>
          <t xml:space="preserve">|
</t>
        </is>
      </c>
      <c r="CG716" t="inlineStr">
        <is>
          <t/>
        </is>
      </c>
      <c r="CH716" t="inlineStr">
        <is>
          <t/>
        </is>
      </c>
      <c r="CI716" t="inlineStr">
        <is>
          <t/>
        </is>
      </c>
      <c r="CJ716" t="inlineStr">
        <is>
          <t/>
        </is>
      </c>
      <c r="CK716" t="inlineStr">
        <is>
          <t/>
        </is>
      </c>
      <c r="CL716" t="inlineStr">
        <is>
          <t/>
        </is>
      </c>
      <c r="CM716" t="inlineStr">
        <is>
          <t/>
        </is>
      </c>
      <c r="CN716" t="inlineStr">
        <is>
          <t/>
        </is>
      </c>
      <c r="CO716" t="inlineStr">
        <is>
          <t/>
        </is>
      </c>
      <c r="CP716" t="inlineStr">
        <is>
          <t/>
        </is>
      </c>
      <c r="CQ716" t="inlineStr">
        <is>
          <t/>
        </is>
      </c>
      <c r="CR716" t="inlineStr">
        <is>
          <t/>
        </is>
      </c>
      <c r="CS716" t="inlineStr">
        <is>
          <t/>
        </is>
      </c>
      <c r="CT716" s="2" t="inlineStr">
        <is>
          <t>kartering; kartläggning; avbildning</t>
        </is>
      </c>
      <c r="CU716" s="2" t="inlineStr">
        <is>
          <t>3</t>
        </is>
      </c>
      <c r="CV716" s="2" t="inlineStr">
        <is>
          <t/>
        </is>
      </c>
      <c r="CW716" t="inlineStr">
        <is>
          <t/>
        </is>
      </c>
    </row>
    <row r="717">
      <c r="A717" s="1" t="str">
        <f>HYPERLINK("https://iate.europa.eu/entry/result/3574929/all", "3574929")</f>
        <v>3574929</v>
      </c>
      <c r="B717" t="inlineStr">
        <is>
          <t>EDUCATION AND COMMUNICATIONS</t>
        </is>
      </c>
      <c r="C717" t="inlineStr">
        <is>
          <t>EDUCATION AND COMMUNICATIONS|information technology and data processing|data processing</t>
        </is>
      </c>
      <c r="D717" t="inlineStr">
        <is>
          <t>yes</t>
        </is>
      </c>
      <c r="E717" t="inlineStr">
        <is>
          <t/>
        </is>
      </c>
      <c r="F717" t="inlineStr">
        <is>
          <t/>
        </is>
      </c>
      <c r="G717" t="inlineStr">
        <is>
          <t/>
        </is>
      </c>
      <c r="H717" t="inlineStr">
        <is>
          <t/>
        </is>
      </c>
      <c r="I717" t="inlineStr">
        <is>
          <t/>
        </is>
      </c>
      <c r="J717" t="inlineStr">
        <is>
          <t/>
        </is>
      </c>
      <c r="K717" t="inlineStr">
        <is>
          <t/>
        </is>
      </c>
      <c r="L717" t="inlineStr">
        <is>
          <t/>
        </is>
      </c>
      <c r="M717" t="inlineStr">
        <is>
          <t/>
        </is>
      </c>
      <c r="N717" t="inlineStr">
        <is>
          <t/>
        </is>
      </c>
      <c r="O717" t="inlineStr">
        <is>
          <t/>
        </is>
      </c>
      <c r="P717" t="inlineStr">
        <is>
          <t/>
        </is>
      </c>
      <c r="Q717" t="inlineStr">
        <is>
          <t/>
        </is>
      </c>
      <c r="R717" t="inlineStr">
        <is>
          <t/>
        </is>
      </c>
      <c r="S717" t="inlineStr">
        <is>
          <t/>
        </is>
      </c>
      <c r="T717" t="inlineStr">
        <is>
          <t/>
        </is>
      </c>
      <c r="U717" t="inlineStr">
        <is>
          <t/>
        </is>
      </c>
      <c r="V717" s="2" t="inlineStr">
        <is>
          <t>εφεδρικό κέντρο</t>
        </is>
      </c>
      <c r="W717" s="2" t="inlineStr">
        <is>
          <t>3</t>
        </is>
      </c>
      <c r="X717" s="2" t="inlineStr">
        <is>
          <t/>
        </is>
      </c>
      <c r="Y717" t="inlineStr">
        <is>
          <t>κέντρο επεξεργασίας δεδομένων που έχει σχεδιαστεί ειδικά ώστε, σε περίπτωση έκτακτης ανάγκης, να αναλαμβάνει τον έλεγχο κάποιου άλλου κέντρου επεξεργασίας δεδομένων</t>
        </is>
      </c>
      <c r="Z717" s="2" t="inlineStr">
        <is>
          <t>backup centre</t>
        </is>
      </c>
      <c r="AA717" s="2" t="inlineStr">
        <is>
          <t>3</t>
        </is>
      </c>
      <c r="AB717" s="2" t="inlineStr">
        <is>
          <t/>
        </is>
      </c>
      <c r="AC717" t="inlineStr">
        <is>
          <t/>
        </is>
      </c>
      <c r="AD717" s="2" t="inlineStr">
        <is>
          <t>centro de respaldo</t>
        </is>
      </c>
      <c r="AE717" s="2" t="inlineStr">
        <is>
          <t>3</t>
        </is>
      </c>
      <c r="AF717" s="2" t="inlineStr">
        <is>
          <t/>
        </is>
      </c>
      <c r="AG717" t="inlineStr">
        <is>
          <t>Centro de procesamiento de datos (CPD) específicamente diseñado para tomar el control de otro CPD principal en caso de contingencia.</t>
        </is>
      </c>
      <c r="AH717" t="inlineStr">
        <is>
          <t/>
        </is>
      </c>
      <c r="AI717" t="inlineStr">
        <is>
          <t/>
        </is>
      </c>
      <c r="AJ717" t="inlineStr">
        <is>
          <t/>
        </is>
      </c>
      <c r="AK717" t="inlineStr">
        <is>
          <t/>
        </is>
      </c>
      <c r="AL717" t="inlineStr">
        <is>
          <t/>
        </is>
      </c>
      <c r="AM717" t="inlineStr">
        <is>
          <t/>
        </is>
      </c>
      <c r="AN717" t="inlineStr">
        <is>
          <t/>
        </is>
      </c>
      <c r="AO717" t="inlineStr">
        <is>
          <t/>
        </is>
      </c>
      <c r="AP717" t="inlineStr">
        <is>
          <t/>
        </is>
      </c>
      <c r="AQ717" t="inlineStr">
        <is>
          <t/>
        </is>
      </c>
      <c r="AR717" t="inlineStr">
        <is>
          <t/>
        </is>
      </c>
      <c r="AS717" t="inlineStr">
        <is>
          <t/>
        </is>
      </c>
      <c r="AT717" t="inlineStr">
        <is>
          <t/>
        </is>
      </c>
      <c r="AU717" t="inlineStr">
        <is>
          <t/>
        </is>
      </c>
      <c r="AV717" t="inlineStr">
        <is>
          <t/>
        </is>
      </c>
      <c r="AW717" t="inlineStr">
        <is>
          <t/>
        </is>
      </c>
      <c r="AX717" t="inlineStr">
        <is>
          <t/>
        </is>
      </c>
      <c r="AY717" t="inlineStr">
        <is>
          <t/>
        </is>
      </c>
      <c r="AZ717" t="inlineStr">
        <is>
          <t/>
        </is>
      </c>
      <c r="BA717" t="inlineStr">
        <is>
          <t/>
        </is>
      </c>
      <c r="BB717" t="inlineStr">
        <is>
          <t/>
        </is>
      </c>
      <c r="BC717" t="inlineStr">
        <is>
          <t/>
        </is>
      </c>
      <c r="BD717" t="inlineStr">
        <is>
          <t/>
        </is>
      </c>
      <c r="BE717" t="inlineStr">
        <is>
          <t/>
        </is>
      </c>
      <c r="BF717" t="inlineStr">
        <is>
          <t/>
        </is>
      </c>
      <c r="BG717" t="inlineStr">
        <is>
          <t/>
        </is>
      </c>
      <c r="BH717" t="inlineStr">
        <is>
          <t/>
        </is>
      </c>
      <c r="BI717" t="inlineStr">
        <is>
          <t/>
        </is>
      </c>
      <c r="BJ717" t="inlineStr">
        <is>
          <t/>
        </is>
      </c>
      <c r="BK717" t="inlineStr">
        <is>
          <t/>
        </is>
      </c>
      <c r="BL717" t="inlineStr">
        <is>
          <t/>
        </is>
      </c>
      <c r="BM717" t="inlineStr">
        <is>
          <t/>
        </is>
      </c>
      <c r="BN717" t="inlineStr">
        <is>
          <t/>
        </is>
      </c>
      <c r="BO717" t="inlineStr">
        <is>
          <t/>
        </is>
      </c>
      <c r="BP717" t="inlineStr">
        <is>
          <t/>
        </is>
      </c>
      <c r="BQ717" t="inlineStr">
        <is>
          <t/>
        </is>
      </c>
      <c r="BR717" t="inlineStr">
        <is>
          <t/>
        </is>
      </c>
      <c r="BS717" t="inlineStr">
        <is>
          <t/>
        </is>
      </c>
      <c r="BT717" t="inlineStr">
        <is>
          <t/>
        </is>
      </c>
      <c r="BU717" t="inlineStr">
        <is>
          <t/>
        </is>
      </c>
      <c r="BV717" t="inlineStr">
        <is>
          <t/>
        </is>
      </c>
      <c r="BW717" t="inlineStr">
        <is>
          <t/>
        </is>
      </c>
      <c r="BX717" t="inlineStr">
        <is>
          <t/>
        </is>
      </c>
      <c r="BY717" t="inlineStr">
        <is>
          <t/>
        </is>
      </c>
      <c r="BZ717" t="inlineStr">
        <is>
          <t/>
        </is>
      </c>
      <c r="CA717" t="inlineStr">
        <is>
          <t/>
        </is>
      </c>
      <c r="CB717" t="inlineStr">
        <is>
          <t/>
        </is>
      </c>
      <c r="CC717" t="inlineStr">
        <is>
          <t/>
        </is>
      </c>
      <c r="CD717" t="inlineStr">
        <is>
          <t/>
        </is>
      </c>
      <c r="CE717" t="inlineStr">
        <is>
          <t/>
        </is>
      </c>
      <c r="CF717" t="inlineStr">
        <is>
          <t/>
        </is>
      </c>
      <c r="CG717" t="inlineStr">
        <is>
          <t/>
        </is>
      </c>
      <c r="CH717" t="inlineStr">
        <is>
          <t/>
        </is>
      </c>
      <c r="CI717" t="inlineStr">
        <is>
          <t/>
        </is>
      </c>
      <c r="CJ717" t="inlineStr">
        <is>
          <t/>
        </is>
      </c>
      <c r="CK717" t="inlineStr">
        <is>
          <t/>
        </is>
      </c>
      <c r="CL717" t="inlineStr">
        <is>
          <t/>
        </is>
      </c>
      <c r="CM717" t="inlineStr">
        <is>
          <t/>
        </is>
      </c>
      <c r="CN717" t="inlineStr">
        <is>
          <t/>
        </is>
      </c>
      <c r="CO717" t="inlineStr">
        <is>
          <t/>
        </is>
      </c>
      <c r="CP717" t="inlineStr">
        <is>
          <t/>
        </is>
      </c>
      <c r="CQ717" t="inlineStr">
        <is>
          <t/>
        </is>
      </c>
      <c r="CR717" t="inlineStr">
        <is>
          <t/>
        </is>
      </c>
      <c r="CS717" t="inlineStr">
        <is>
          <t/>
        </is>
      </c>
      <c r="CT717" t="inlineStr">
        <is>
          <t/>
        </is>
      </c>
      <c r="CU717" t="inlineStr">
        <is>
          <t/>
        </is>
      </c>
      <c r="CV717" t="inlineStr">
        <is>
          <t/>
        </is>
      </c>
      <c r="CW717" t="inlineStr">
        <is>
          <t/>
        </is>
      </c>
    </row>
    <row r="718">
      <c r="A718" s="1" t="str">
        <f>HYPERLINK("https://iate.europa.eu/entry/result/3573021/all", "3573021")</f>
        <v>3573021</v>
      </c>
      <c r="B718" t="inlineStr">
        <is>
          <t>PRODUCTION, TECHNOLOGY AND RESEARCH;TRANSPORT</t>
        </is>
      </c>
      <c r="C718" t="inlineStr">
        <is>
          <t>PRODUCTION, TECHNOLOGY AND RESEARCH|technology and technical regulations;TRANSPORT|land transport|land transport</t>
        </is>
      </c>
      <c r="D718" t="inlineStr">
        <is>
          <t>yes</t>
        </is>
      </c>
      <c r="E718" t="inlineStr">
        <is>
          <t/>
        </is>
      </c>
      <c r="F718" s="2" t="inlineStr">
        <is>
          <t>автоматизирано превозно средство</t>
        </is>
      </c>
      <c r="G718" s="2" t="inlineStr">
        <is>
          <t>3</t>
        </is>
      </c>
      <c r="H718" s="2" t="inlineStr">
        <is>
          <t/>
        </is>
      </c>
      <c r="I718" t="inlineStr">
        <is>
          <t/>
        </is>
      </c>
      <c r="J718" s="2" t="inlineStr">
        <is>
          <t>automatizovaný automobil|
automatizované vozidlo</t>
        </is>
      </c>
      <c r="K718" s="2" t="inlineStr">
        <is>
          <t>3|
3</t>
        </is>
      </c>
      <c r="L718" s="2" t="inlineStr">
        <is>
          <t xml:space="preserve">|
</t>
        </is>
      </c>
      <c r="M718" t="inlineStr">
        <is>
          <t>vozidlo s jedním nebo více autonomními systémy v oblasti bezpečnosti řízení a konektivity</t>
        </is>
      </c>
      <c r="N718" s="2" t="inlineStr">
        <is>
          <t>automatiseret bil|
selvkørende bil|
automatiseret køretøj|
automatisk bil</t>
        </is>
      </c>
      <c r="O718" s="2" t="inlineStr">
        <is>
          <t>3|
3|
3|
3</t>
        </is>
      </c>
      <c r="P718" s="2" t="inlineStr">
        <is>
          <t xml:space="preserve">|
|
|
</t>
        </is>
      </c>
      <c r="Q718" t="inlineStr">
        <is>
          <t>køretøj der helt eller delvist kan køre uden assistance fra en fører</t>
        </is>
      </c>
      <c r="R718" s="2" t="inlineStr">
        <is>
          <t>selbstfahrendes Auto|
automatisiertes Fahrzeug</t>
        </is>
      </c>
      <c r="S718" s="2" t="inlineStr">
        <is>
          <t>3|
3</t>
        </is>
      </c>
      <c r="T718" s="2" t="inlineStr">
        <is>
          <t xml:space="preserve">|
</t>
        </is>
      </c>
      <c r="U718" t="inlineStr">
        <is>
          <t>Kraftfahrzeug, das ohne Einfluss eines menschlichen Fahrers fahren, steuern und einparken kann</t>
        </is>
      </c>
      <c r="V718" s="2" t="inlineStr">
        <is>
          <t>αυτοματοποιημένo όχημα|
αυτοματοποιημένo αυτοκίνητo</t>
        </is>
      </c>
      <c r="W718" s="2" t="inlineStr">
        <is>
          <t>3|
3</t>
        </is>
      </c>
      <c r="X718" s="2" t="inlineStr">
        <is>
          <t xml:space="preserve">|
</t>
        </is>
      </c>
      <c r="Y718" t="inlineStr">
        <is>
          <t>όχημα στο οποίο τουλάχιστον ορισμένες πτυχές σε σχέση με λειτουργίες ελέγχου καίριας σημασίας για την ασφάλεια (π.χ. πορεία του οχήματος, πέδηση κ.ά.) ενεργοποιούνται χωρίς να απαιτούνται περαιτέρω ενέργειες του οδηγού</t>
        </is>
      </c>
      <c r="Z718" s="2" t="inlineStr">
        <is>
          <t>automated car|
automated vehicle</t>
        </is>
      </c>
      <c r="AA718" s="2" t="inlineStr">
        <is>
          <t>3|
3</t>
        </is>
      </c>
      <c r="AB718" s="2" t="inlineStr">
        <is>
          <t xml:space="preserve">|
</t>
        </is>
      </c>
      <c r="AC718" t="inlineStr">
        <is>
          <t>vehicle in which at least some aspect of a safety-critical control function (e.g., steering, throttle, or braking) occurs without direct driver input</t>
        </is>
      </c>
      <c r="AD718" s="2" t="inlineStr">
        <is>
          <t>automóvil automatizado</t>
        </is>
      </c>
      <c r="AE718" s="2" t="inlineStr">
        <is>
          <t>3</t>
        </is>
      </c>
      <c r="AF718" s="2" t="inlineStr">
        <is>
          <t/>
        </is>
      </c>
      <c r="AG718" t="inlineStr">
        <is>
          <t>Vehículo en el que algunas funciones esenciales para la conducción, como el control de la aceleración o del frenado, pueden realizarse de manera automática, sin intervención del conductor.</t>
        </is>
      </c>
      <c r="AH718" s="2" t="inlineStr">
        <is>
          <t>automatiseeritud sõiduk|
automatiseeritud auto</t>
        </is>
      </c>
      <c r="AI718" s="2" t="inlineStr">
        <is>
          <t>3|
3</t>
        </is>
      </c>
      <c r="AJ718" s="2" t="inlineStr">
        <is>
          <t xml:space="preserve">|
</t>
        </is>
      </c>
      <c r="AK718" t="inlineStr">
        <is>
          <t>sõiduk, mille puhul osa eraldiseisvaid operatsioone on automatiseeritud</t>
        </is>
      </c>
      <c r="AL718" s="2" t="inlineStr">
        <is>
          <t>automatisoitu ajoneuvo|
automaattinen ajoneuvo|
automatisoitu auto|
automaattiajoneuvo</t>
        </is>
      </c>
      <c r="AM718" s="2" t="inlineStr">
        <is>
          <t>3|
3|
3|
3</t>
        </is>
      </c>
      <c r="AN718" s="2" t="inlineStr">
        <is>
          <t xml:space="preserve">|
|
|
</t>
        </is>
      </c>
      <c r="AO718" t="inlineStr">
        <is>
          <t>auto, jonka kuljettaja vapautuu auton hallinnasta määrätyissä tai kaikissa tilanteissa auton toimiessa itsenäisesti</t>
        </is>
      </c>
      <c r="AP718" s="2" t="inlineStr">
        <is>
          <t>véhicule automatisé|
voiture automatisée</t>
        </is>
      </c>
      <c r="AQ718" s="2" t="inlineStr">
        <is>
          <t>4|
4</t>
        </is>
      </c>
      <c r="AR718" s="2" t="inlineStr">
        <is>
          <t xml:space="preserve">|
</t>
        </is>
      </c>
      <c r="AS718" t="inlineStr">
        <is>
          <t>véhicule conduite par un humain qui bénéficie de multiples systèmes d’assistance actifs</t>
        </is>
      </c>
      <c r="AT718" s="2" t="inlineStr">
        <is>
          <t>feithicil uathoibrithe</t>
        </is>
      </c>
      <c r="AU718" s="2" t="inlineStr">
        <is>
          <t>3</t>
        </is>
      </c>
      <c r="AV718" s="2" t="inlineStr">
        <is>
          <t/>
        </is>
      </c>
      <c r="AW718" t="inlineStr">
        <is>
          <t/>
        </is>
      </c>
      <c r="AX718" s="2" t="inlineStr">
        <is>
          <t>automatizirano vozilo|
automatizirani automobil</t>
        </is>
      </c>
      <c r="AY718" s="2" t="inlineStr">
        <is>
          <t>3|
3</t>
        </is>
      </c>
      <c r="AZ718" s="2" t="inlineStr">
        <is>
          <t xml:space="preserve">|
</t>
        </is>
      </c>
      <c r="BA718" t="inlineStr">
        <is>
          <t/>
        </is>
      </c>
      <c r="BB718" s="2" t="inlineStr">
        <is>
          <t>automatizált jármű</t>
        </is>
      </c>
      <c r="BC718" s="2" t="inlineStr">
        <is>
          <t>3</t>
        </is>
      </c>
      <c r="BD718" s="2" t="inlineStr">
        <is>
          <t/>
        </is>
      </c>
      <c r="BE718" t="inlineStr">
        <is>
          <t>olyan gépjármű, amelyet arra a célra terveztek és gyártottak, hogy bizonyos ideig folyamatos járművezetői felügyelet nélkül, önállóan közlekedjen, de amelynek tekintetében továbbra is elvárt vagy szükséges a járművezetői beavatkozás</t>
        </is>
      </c>
      <c r="BF718" s="2" t="inlineStr">
        <is>
          <t>automobile automatizzata|
veicolo automatizzato</t>
        </is>
      </c>
      <c r="BG718" s="2" t="inlineStr">
        <is>
          <t>3|
3</t>
        </is>
      </c>
      <c r="BH718" s="2" t="inlineStr">
        <is>
          <t xml:space="preserve">|
</t>
        </is>
      </c>
      <c r="BI718" t="inlineStr">
        <is>
          <t>automobile che per circolare non necessita, del tutto o in parte, interventi da parte di esseri umani</t>
        </is>
      </c>
      <c r="BJ718" s="2" t="inlineStr">
        <is>
          <t>automatizuotas automobilis</t>
        </is>
      </c>
      <c r="BK718" s="2" t="inlineStr">
        <is>
          <t>3</t>
        </is>
      </c>
      <c r="BL718" s="2" t="inlineStr">
        <is>
          <t/>
        </is>
      </c>
      <c r="BM718" t="inlineStr">
        <is>
          <t>transporto priemonė, kurioje bent kelios saugos požiūriu svarbios valdymo funkcijos (pvz., vairavimo, droselio valdymo ar stabdymo) vykdomos be vairuotojo įsikišimo</t>
        </is>
      </c>
      <c r="BN718" s="2" t="inlineStr">
        <is>
          <t>automatizēts vieglais automobilis|
automatizēts transportlīdzeklis</t>
        </is>
      </c>
      <c r="BO718" s="2" t="inlineStr">
        <is>
          <t>2|
3</t>
        </is>
      </c>
      <c r="BP718" s="2" t="inlineStr">
        <is>
          <t xml:space="preserve">|
</t>
        </is>
      </c>
      <c r="BQ718" t="inlineStr">
        <is>
          <t>transportlīdzeklis, kurā vismaz kādas drošībai kritiskas vadības funkcijas aspekts (t.i., stūrēšana, gaita vai bremzēšana) realizējas bez vadītāja tiešas darbības</t>
        </is>
      </c>
      <c r="BR718" s="2" t="inlineStr">
        <is>
          <t>karozza awtomatizzata</t>
        </is>
      </c>
      <c r="BS718" s="2" t="inlineStr">
        <is>
          <t>3</t>
        </is>
      </c>
      <c r="BT718" s="2" t="inlineStr">
        <is>
          <t/>
        </is>
      </c>
      <c r="BU718" t="inlineStr">
        <is>
          <t>vettura fejn tal-anqas xi aspett ta' funzjoni ta' kontroll kritiku tas-sikurezza jokkorri mingħajr input dirett tas-sewwieq</t>
        </is>
      </c>
      <c r="BV718" s="2" t="inlineStr">
        <is>
          <t>geautomatiseerd voertuig</t>
        </is>
      </c>
      <c r="BW718" s="2" t="inlineStr">
        <is>
          <t>3</t>
        </is>
      </c>
      <c r="BX718" s="2" t="inlineStr">
        <is>
          <t/>
        </is>
      </c>
      <c r="BY718" t="inlineStr">
        <is>
          <t/>
        </is>
      </c>
      <c r="BZ718" s="2" t="inlineStr">
        <is>
          <t>pojazd zautomatyzowany|
pojazd automatyczny|
zautomatyzowany samochód</t>
        </is>
      </c>
      <c r="CA718" s="2" t="inlineStr">
        <is>
          <t>3|
3|
3</t>
        </is>
      </c>
      <c r="CB718" s="2" t="inlineStr">
        <is>
          <t xml:space="preserve">preferred|
|
</t>
        </is>
      </c>
      <c r="CC718" t="inlineStr">
        <is>
          <t>pojazd wyposażony w urządzenia umożliwiające automatyczne wykonywanie niektórych czynności związanych zprowadzeniem pojazdu</t>
        </is>
      </c>
      <c r="CD718" s="2" t="inlineStr">
        <is>
          <t>veículo automatizado</t>
        </is>
      </c>
      <c r="CE718" s="2" t="inlineStr">
        <is>
          <t>3</t>
        </is>
      </c>
      <c r="CF718" s="2" t="inlineStr">
        <is>
          <t/>
        </is>
      </c>
      <c r="CG718" t="inlineStr">
        <is>
          <t/>
        </is>
      </c>
      <c r="CH718" s="2" t="inlineStr">
        <is>
          <t>autovehicul automatizat|
vehicul automatizat</t>
        </is>
      </c>
      <c r="CI718" s="2" t="inlineStr">
        <is>
          <t>3|
3</t>
        </is>
      </c>
      <c r="CJ718" s="2" t="inlineStr">
        <is>
          <t xml:space="preserve">|
</t>
        </is>
      </c>
      <c r="CK718" t="inlineStr">
        <is>
          <t/>
        </is>
      </c>
      <c r="CL718" s="2" t="inlineStr">
        <is>
          <t>automatizované auto|
automatizované vozidlo</t>
        </is>
      </c>
      <c r="CM718" s="2" t="inlineStr">
        <is>
          <t>3|
3</t>
        </is>
      </c>
      <c r="CN718" s="2" t="inlineStr">
        <is>
          <t xml:space="preserve">|
</t>
        </is>
      </c>
      <c r="CO718" t="inlineStr">
        <is>
          <t>vozidlo vybavené technológiami, ktoré umožňujú aktiváciu jeho funkcií, ktoré sú dôležité z pohľadu bezpečnosti, bez priameho zásahu vodiča</t>
        </is>
      </c>
      <c r="CP718" s="2" t="inlineStr">
        <is>
          <t>avtomatizirani avtomobil</t>
        </is>
      </c>
      <c r="CQ718" s="2" t="inlineStr">
        <is>
          <t>3</t>
        </is>
      </c>
      <c r="CR718" s="2" t="inlineStr">
        <is>
          <t/>
        </is>
      </c>
      <c r="CS718" t="inlineStr">
        <is>
          <t>vozilo, v katerem vsaj en vidik upravljanja, pomemben za varnost (npr. krmiljenje, pospeševanje ali zaviranje), poteka brez voznikovega nadzora</t>
        </is>
      </c>
      <c r="CT718" s="2" t="inlineStr">
        <is>
          <t>automatiserat fordon</t>
        </is>
      </c>
      <c r="CU718" s="2" t="inlineStr">
        <is>
          <t>3</t>
        </is>
      </c>
      <c r="CV718" s="2" t="inlineStr">
        <is>
          <t/>
        </is>
      </c>
      <c r="CW718" t="inlineStr">
        <is>
          <t/>
        </is>
      </c>
    </row>
    <row r="719">
      <c r="A719" s="1" t="str">
        <f>HYPERLINK("https://iate.europa.eu/entry/result/1380679/all", "1380679")</f>
        <v>1380679</v>
      </c>
      <c r="B719" t="inlineStr">
        <is>
          <t>EDUCATION AND COMMUNICATIONS</t>
        </is>
      </c>
      <c r="C719" t="inlineStr">
        <is>
          <t>EDUCATION AND COMMUNICATIONS|information technology and data processing|data processing|information storage</t>
        </is>
      </c>
      <c r="D719" t="inlineStr">
        <is>
          <t>no</t>
        </is>
      </c>
      <c r="E719" t="inlineStr">
        <is>
          <t/>
        </is>
      </c>
      <c r="F719" t="inlineStr">
        <is>
          <t/>
        </is>
      </c>
      <c r="G719" t="inlineStr">
        <is>
          <t/>
        </is>
      </c>
      <c r="H719" t="inlineStr">
        <is>
          <t/>
        </is>
      </c>
      <c r="I719" t="inlineStr">
        <is>
          <t/>
        </is>
      </c>
      <c r="J719" t="inlineStr">
        <is>
          <t/>
        </is>
      </c>
      <c r="K719" t="inlineStr">
        <is>
          <t/>
        </is>
      </c>
      <c r="L719" t="inlineStr">
        <is>
          <t/>
        </is>
      </c>
      <c r="M719" t="inlineStr">
        <is>
          <t/>
        </is>
      </c>
      <c r="N719" s="2" t="inlineStr">
        <is>
          <t>lagerplads|
lagerkapacitet|
lagerstørrelse</t>
        </is>
      </c>
      <c r="O719" s="2" t="inlineStr">
        <is>
          <t>3|
3|
3</t>
        </is>
      </c>
      <c r="P719" s="2" t="inlineStr">
        <is>
          <t xml:space="preserve">|
|
</t>
        </is>
      </c>
      <c r="Q719" t="inlineStr">
        <is>
          <t>mål for lagerenhedens gemmekapacitet</t>
        </is>
      </c>
      <c r="R719" s="2" t="inlineStr">
        <is>
          <t>Speicherkapazität|
Speichergröße</t>
        </is>
      </c>
      <c r="S719" s="2" t="inlineStr">
        <is>
          <t>3|
3</t>
        </is>
      </c>
      <c r="T719" s="2" t="inlineStr">
        <is>
          <t xml:space="preserve">|
</t>
        </is>
      </c>
      <c r="U719" t="inlineStr">
        <is>
          <t>Anzahl der Zeichen, Worte oder anderer Dateneinheiten, die ein Speicher oder Speichermodul aufnehmen kann</t>
        </is>
      </c>
      <c r="V719" s="2" t="inlineStr">
        <is>
          <t>ικανότητα απομνημονεύσεως|
χωρητικότητα μνήμης</t>
        </is>
      </c>
      <c r="W719" s="2" t="inlineStr">
        <is>
          <t>3|
3</t>
        </is>
      </c>
      <c r="X719" s="2" t="inlineStr">
        <is>
          <t xml:space="preserve">|
</t>
        </is>
      </c>
      <c r="Y719" t="inlineStr">
        <is>
          <t>η ποσότητα των δεδομένων που μπορούν να αποθηκευθούν σε μια μονάδα μνήμης;εκφράζεται σε δυαδικά ψηφία,ψηφιολέξεις ή λέξεις</t>
        </is>
      </c>
      <c r="Z719" s="2" t="inlineStr">
        <is>
          <t>memory size|
capacity|
storage capacity|
core size</t>
        </is>
      </c>
      <c r="AA719" s="2" t="inlineStr">
        <is>
          <t>3|
3|
3|
3</t>
        </is>
      </c>
      <c r="AB719" s="2" t="inlineStr">
        <is>
          <t xml:space="preserve">|
|
|
</t>
        </is>
      </c>
      <c r="AC719" t="inlineStr">
        <is>
          <t>1) the number of bits,characters,bytes,words or other units of data that a particular storage device can contain 2) the amount of data that can be contained in a storage device measured in binary digits,bytes,characters,words or other units of data</t>
        </is>
      </c>
      <c r="AD719" s="2" t="inlineStr">
        <is>
          <t>capacidad|
capacidad de memoria|
capacidad de almacenamiento|
tamaño de la memoria</t>
        </is>
      </c>
      <c r="AE719" s="2" t="inlineStr">
        <is>
          <t>3|
3|
3|
3</t>
        </is>
      </c>
      <c r="AF719" s="2" t="inlineStr">
        <is>
          <t xml:space="preserve">|
|
|
</t>
        </is>
      </c>
      <c r="AG719" t="inlineStr">
        <is>
          <t/>
        </is>
      </c>
      <c r="AH719" t="inlineStr">
        <is>
          <t/>
        </is>
      </c>
      <c r="AI719" t="inlineStr">
        <is>
          <t/>
        </is>
      </c>
      <c r="AJ719" t="inlineStr">
        <is>
          <t/>
        </is>
      </c>
      <c r="AK719" t="inlineStr">
        <is>
          <t/>
        </is>
      </c>
      <c r="AL719" s="2" t="inlineStr">
        <is>
          <t>muistitila|
muistikapasiteetti</t>
        </is>
      </c>
      <c r="AM719" s="2" t="inlineStr">
        <is>
          <t>3|
3</t>
        </is>
      </c>
      <c r="AN719" s="2" t="inlineStr">
        <is>
          <t xml:space="preserve">|
</t>
        </is>
      </c>
      <c r="AO719" t="inlineStr">
        <is>
          <t/>
        </is>
      </c>
      <c r="AP719" s="2" t="inlineStr">
        <is>
          <t>capacité de stockage|
capacité de mémoire|
capacité|
capacité-mémoire</t>
        </is>
      </c>
      <c r="AQ719" s="2" t="inlineStr">
        <is>
          <t>3|
3|
3|
2</t>
        </is>
      </c>
      <c r="AR719" s="2" t="inlineStr">
        <is>
          <t xml:space="preserve">|
|
|
</t>
        </is>
      </c>
      <c r="AS719" t="inlineStr">
        <is>
          <t>1) quantité d'information pouvant être enregistrée dans une mémoire et que l'on peut exprimer en bits, en caractères, en octets, en mots 2) quantité de données pouvant être contenue dans une mémoire et exprimée en nombres de chiffres binaires, de multiplets, de caractères, de mots ou toute autre unité de données</t>
        </is>
      </c>
      <c r="AT719" t="inlineStr">
        <is>
          <t/>
        </is>
      </c>
      <c r="AU719" t="inlineStr">
        <is>
          <t/>
        </is>
      </c>
      <c r="AV719" t="inlineStr">
        <is>
          <t/>
        </is>
      </c>
      <c r="AW719" t="inlineStr">
        <is>
          <t/>
        </is>
      </c>
      <c r="AX719" t="inlineStr">
        <is>
          <t/>
        </is>
      </c>
      <c r="AY719" t="inlineStr">
        <is>
          <t/>
        </is>
      </c>
      <c r="AZ719" t="inlineStr">
        <is>
          <t/>
        </is>
      </c>
      <c r="BA719" t="inlineStr">
        <is>
          <t/>
        </is>
      </c>
      <c r="BB719" t="inlineStr">
        <is>
          <t/>
        </is>
      </c>
      <c r="BC719" t="inlineStr">
        <is>
          <t/>
        </is>
      </c>
      <c r="BD719" t="inlineStr">
        <is>
          <t/>
        </is>
      </c>
      <c r="BE719" t="inlineStr">
        <is>
          <t/>
        </is>
      </c>
      <c r="BF719" s="2" t="inlineStr">
        <is>
          <t>capacità di memoria|
capacità della memoria</t>
        </is>
      </c>
      <c r="BG719" s="2" t="inlineStr">
        <is>
          <t>3|
3</t>
        </is>
      </c>
      <c r="BH719" s="2" t="inlineStr">
        <is>
          <t xml:space="preserve">|
</t>
        </is>
      </c>
      <c r="BI719" t="inlineStr">
        <is>
          <t>numero massimo di dati che una memoria può contenere</t>
        </is>
      </c>
      <c r="BJ719" s="2" t="inlineStr">
        <is>
          <t>atmintinės talpa|
talpa</t>
        </is>
      </c>
      <c r="BK719" s="2" t="inlineStr">
        <is>
          <t>3|
3</t>
        </is>
      </c>
      <c r="BL719" s="2" t="inlineStr">
        <is>
          <t xml:space="preserve">|
</t>
        </is>
      </c>
      <c r="BM719" t="inlineStr">
        <is>
          <t>atmintinėje arba kt. įtaise laikomų duomenų kiekis, išreikštas duomenų vienetais</t>
        </is>
      </c>
      <c r="BN719" t="inlineStr">
        <is>
          <t/>
        </is>
      </c>
      <c r="BO719" t="inlineStr">
        <is>
          <t/>
        </is>
      </c>
      <c r="BP719" t="inlineStr">
        <is>
          <t/>
        </is>
      </c>
      <c r="BQ719" t="inlineStr">
        <is>
          <t/>
        </is>
      </c>
      <c r="BR719" t="inlineStr">
        <is>
          <t/>
        </is>
      </c>
      <c r="BS719" t="inlineStr">
        <is>
          <t/>
        </is>
      </c>
      <c r="BT719" t="inlineStr">
        <is>
          <t/>
        </is>
      </c>
      <c r="BU719" t="inlineStr">
        <is>
          <t/>
        </is>
      </c>
      <c r="BV719" s="2" t="inlineStr">
        <is>
          <t>geheugenomvang|
opslagcapaciteit|
geheugencapaciteit</t>
        </is>
      </c>
      <c r="BW719" s="2" t="inlineStr">
        <is>
          <t>3|
3|
3</t>
        </is>
      </c>
      <c r="BX719" s="2" t="inlineStr">
        <is>
          <t xml:space="preserve">|
|
</t>
        </is>
      </c>
      <c r="BY719" t="inlineStr">
        <is>
          <t>aantal binaire elementen, tekens, bytes of woorden dat in een geheugen kan worden vastgelegd</t>
        </is>
      </c>
      <c r="BZ719" t="inlineStr">
        <is>
          <t/>
        </is>
      </c>
      <c r="CA719" t="inlineStr">
        <is>
          <t/>
        </is>
      </c>
      <c r="CB719" t="inlineStr">
        <is>
          <t/>
        </is>
      </c>
      <c r="CC719" t="inlineStr">
        <is>
          <t/>
        </is>
      </c>
      <c r="CD719" s="2" t="inlineStr">
        <is>
          <t>capacidade de memória|
capacidade de armazenagem</t>
        </is>
      </c>
      <c r="CE719" s="2" t="inlineStr">
        <is>
          <t>3|
3</t>
        </is>
      </c>
      <c r="CF719" s="2" t="inlineStr">
        <is>
          <t xml:space="preserve">|
</t>
        </is>
      </c>
      <c r="CG719" t="inlineStr">
        <is>
          <t>1) quantidade de dados que podem ser contidos numa memória medida em dígitos binários,caracteres,palavras ou outras unidades de dados 2) Quantidade de dados que um dispositivo de memória pode conter, expressa em unidades de dados que pode ser expressa por um caracter binário, um byte, uma palavra, etc</t>
        </is>
      </c>
      <c r="CH719" t="inlineStr">
        <is>
          <t/>
        </is>
      </c>
      <c r="CI719" t="inlineStr">
        <is>
          <t/>
        </is>
      </c>
      <c r="CJ719" t="inlineStr">
        <is>
          <t/>
        </is>
      </c>
      <c r="CK719" t="inlineStr">
        <is>
          <t/>
        </is>
      </c>
      <c r="CL719" t="inlineStr">
        <is>
          <t/>
        </is>
      </c>
      <c r="CM719" t="inlineStr">
        <is>
          <t/>
        </is>
      </c>
      <c r="CN719" t="inlineStr">
        <is>
          <t/>
        </is>
      </c>
      <c r="CO719" t="inlineStr">
        <is>
          <t/>
        </is>
      </c>
      <c r="CP719" t="inlineStr">
        <is>
          <t/>
        </is>
      </c>
      <c r="CQ719" t="inlineStr">
        <is>
          <t/>
        </is>
      </c>
      <c r="CR719" t="inlineStr">
        <is>
          <t/>
        </is>
      </c>
      <c r="CS719" t="inlineStr">
        <is>
          <t/>
        </is>
      </c>
      <c r="CT719" s="2" t="inlineStr">
        <is>
          <t>minneskapacitet</t>
        </is>
      </c>
      <c r="CU719" s="2" t="inlineStr">
        <is>
          <t>3</t>
        </is>
      </c>
      <c r="CV719" s="2" t="inlineStr">
        <is>
          <t/>
        </is>
      </c>
      <c r="CW719" t="inlineStr">
        <is>
          <t>den mängd data som ryms i ett minne, angiven i bit, bitgrupper, tecken, ord eller andra enheter</t>
        </is>
      </c>
    </row>
    <row r="720">
      <c r="A720" s="1" t="str">
        <f>HYPERLINK("https://iate.europa.eu/entry/result/761162/all", "761162")</f>
        <v>761162</v>
      </c>
      <c r="B720" t="inlineStr">
        <is>
          <t>SCIENCE;PRODUCTION, TECHNOLOGY AND RESEARCH;EDUCATION AND COMMUNICATIONS</t>
        </is>
      </c>
      <c r="C720" t="inlineStr">
        <is>
          <t>SCIENCE|natural and applied sciences|space science;PRODUCTION, TECHNOLOGY AND RESEARCH|technology and technical regulations;EDUCATION AND COMMUNICATIONS|information technology and data processing</t>
        </is>
      </c>
      <c r="D720" t="inlineStr">
        <is>
          <t>no</t>
        </is>
      </c>
      <c r="E720" t="inlineStr">
        <is>
          <t/>
        </is>
      </c>
      <c r="F720" t="inlineStr">
        <is>
          <t/>
        </is>
      </c>
      <c r="G720" t="inlineStr">
        <is>
          <t/>
        </is>
      </c>
      <c r="H720" t="inlineStr">
        <is>
          <t/>
        </is>
      </c>
      <c r="I720" t="inlineStr">
        <is>
          <t/>
        </is>
      </c>
      <c r="J720" t="inlineStr">
        <is>
          <t/>
        </is>
      </c>
      <c r="K720" t="inlineStr">
        <is>
          <t/>
        </is>
      </c>
      <c r="L720" t="inlineStr">
        <is>
          <t/>
        </is>
      </c>
      <c r="M720" t="inlineStr">
        <is>
          <t/>
        </is>
      </c>
      <c r="N720" s="2" t="inlineStr">
        <is>
          <t>rådata</t>
        </is>
      </c>
      <c r="O720" s="2" t="inlineStr">
        <is>
          <t>4</t>
        </is>
      </c>
      <c r="P720" s="2" t="inlineStr">
        <is>
          <t/>
        </is>
      </c>
      <c r="Q720" t="inlineStr">
        <is>
          <t/>
        </is>
      </c>
      <c r="R720" s="2" t="inlineStr">
        <is>
          <t>Rohdaten</t>
        </is>
      </c>
      <c r="S720" s="2" t="inlineStr">
        <is>
          <t>2</t>
        </is>
      </c>
      <c r="T720" s="2" t="inlineStr">
        <is>
          <t/>
        </is>
      </c>
      <c r="U720" t="inlineStr">
        <is>
          <t/>
        </is>
      </c>
      <c r="V720" s="2" t="inlineStr">
        <is>
          <t>μη επεξεργασμένα δεδομένα</t>
        </is>
      </c>
      <c r="W720" s="2" t="inlineStr">
        <is>
          <t>3</t>
        </is>
      </c>
      <c r="X720" s="2" t="inlineStr">
        <is>
          <t/>
        </is>
      </c>
      <c r="Y720" t="inlineStr">
        <is>
          <t>Σήμα που εξέρχεται από ένα συλλέκτη, και που τίθεται ή σε αναλογική ή σε ψηφιακή μορφή και που διατίθεται με την προοπτική κάποιων επεξεργασιών.</t>
        </is>
      </c>
      <c r="Z720" s="2" t="inlineStr">
        <is>
          <t>raw data</t>
        </is>
      </c>
      <c r="AA720" s="2" t="inlineStr">
        <is>
          <t>3</t>
        </is>
      </c>
      <c r="AB720" s="2" t="inlineStr">
        <is>
          <t/>
        </is>
      </c>
      <c r="AC720" t="inlineStr">
        <is>
          <t/>
        </is>
      </c>
      <c r="AD720" t="inlineStr">
        <is>
          <t/>
        </is>
      </c>
      <c r="AE720" t="inlineStr">
        <is>
          <t/>
        </is>
      </c>
      <c r="AF720" t="inlineStr">
        <is>
          <t/>
        </is>
      </c>
      <c r="AG720" t="inlineStr">
        <is>
          <t/>
        </is>
      </c>
      <c r="AH720" t="inlineStr">
        <is>
          <t/>
        </is>
      </c>
      <c r="AI720" t="inlineStr">
        <is>
          <t/>
        </is>
      </c>
      <c r="AJ720" t="inlineStr">
        <is>
          <t/>
        </is>
      </c>
      <c r="AK720" t="inlineStr">
        <is>
          <t/>
        </is>
      </c>
      <c r="AL720" s="2" t="inlineStr">
        <is>
          <t>raakatiedot</t>
        </is>
      </c>
      <c r="AM720" s="2" t="inlineStr">
        <is>
          <t>2</t>
        </is>
      </c>
      <c r="AN720" s="2" t="inlineStr">
        <is>
          <t/>
        </is>
      </c>
      <c r="AO720" t="inlineStr">
        <is>
          <t/>
        </is>
      </c>
      <c r="AP720" s="2" t="inlineStr">
        <is>
          <t>données brutes</t>
        </is>
      </c>
      <c r="AQ720" s="2" t="inlineStr">
        <is>
          <t>0</t>
        </is>
      </c>
      <c r="AR720" s="2" t="inlineStr">
        <is>
          <t/>
        </is>
      </c>
      <c r="AS720" t="inlineStr">
        <is>
          <t/>
        </is>
      </c>
      <c r="AT720" t="inlineStr">
        <is>
          <t/>
        </is>
      </c>
      <c r="AU720" t="inlineStr">
        <is>
          <t/>
        </is>
      </c>
      <c r="AV720" t="inlineStr">
        <is>
          <t/>
        </is>
      </c>
      <c r="AW720" t="inlineStr">
        <is>
          <t/>
        </is>
      </c>
      <c r="AX720" t="inlineStr">
        <is>
          <t/>
        </is>
      </c>
      <c r="AY720" t="inlineStr">
        <is>
          <t/>
        </is>
      </c>
      <c r="AZ720" t="inlineStr">
        <is>
          <t/>
        </is>
      </c>
      <c r="BA720" t="inlineStr">
        <is>
          <t/>
        </is>
      </c>
      <c r="BB720" t="inlineStr">
        <is>
          <t/>
        </is>
      </c>
      <c r="BC720" t="inlineStr">
        <is>
          <t/>
        </is>
      </c>
      <c r="BD720" t="inlineStr">
        <is>
          <t/>
        </is>
      </c>
      <c r="BE720" t="inlineStr">
        <is>
          <t/>
        </is>
      </c>
      <c r="BF720" t="inlineStr">
        <is>
          <t/>
        </is>
      </c>
      <c r="BG720" t="inlineStr">
        <is>
          <t/>
        </is>
      </c>
      <c r="BH720" t="inlineStr">
        <is>
          <t/>
        </is>
      </c>
      <c r="BI720" t="inlineStr">
        <is>
          <t/>
        </is>
      </c>
      <c r="BJ720" t="inlineStr">
        <is>
          <t/>
        </is>
      </c>
      <c r="BK720" t="inlineStr">
        <is>
          <t/>
        </is>
      </c>
      <c r="BL720" t="inlineStr">
        <is>
          <t/>
        </is>
      </c>
      <c r="BM720" t="inlineStr">
        <is>
          <t/>
        </is>
      </c>
      <c r="BN720" t="inlineStr">
        <is>
          <t/>
        </is>
      </c>
      <c r="BO720" t="inlineStr">
        <is>
          <t/>
        </is>
      </c>
      <c r="BP720" t="inlineStr">
        <is>
          <t/>
        </is>
      </c>
      <c r="BQ720" t="inlineStr">
        <is>
          <t/>
        </is>
      </c>
      <c r="BR720" t="inlineStr">
        <is>
          <t/>
        </is>
      </c>
      <c r="BS720" t="inlineStr">
        <is>
          <t/>
        </is>
      </c>
      <c r="BT720" t="inlineStr">
        <is>
          <t/>
        </is>
      </c>
      <c r="BU720" t="inlineStr">
        <is>
          <t/>
        </is>
      </c>
      <c r="BV720" t="inlineStr">
        <is>
          <t/>
        </is>
      </c>
      <c r="BW720" t="inlineStr">
        <is>
          <t/>
        </is>
      </c>
      <c r="BX720" t="inlineStr">
        <is>
          <t/>
        </is>
      </c>
      <c r="BY720" t="inlineStr">
        <is>
          <t/>
        </is>
      </c>
      <c r="BZ720" t="inlineStr">
        <is>
          <t/>
        </is>
      </c>
      <c r="CA720" t="inlineStr">
        <is>
          <t/>
        </is>
      </c>
      <c r="CB720" t="inlineStr">
        <is>
          <t/>
        </is>
      </c>
      <c r="CC720" t="inlineStr">
        <is>
          <t/>
        </is>
      </c>
      <c r="CD720" t="inlineStr">
        <is>
          <t/>
        </is>
      </c>
      <c r="CE720" t="inlineStr">
        <is>
          <t/>
        </is>
      </c>
      <c r="CF720" t="inlineStr">
        <is>
          <t/>
        </is>
      </c>
      <c r="CG720" t="inlineStr">
        <is>
          <t/>
        </is>
      </c>
      <c r="CH720" t="inlineStr">
        <is>
          <t/>
        </is>
      </c>
      <c r="CI720" t="inlineStr">
        <is>
          <t/>
        </is>
      </c>
      <c r="CJ720" t="inlineStr">
        <is>
          <t/>
        </is>
      </c>
      <c r="CK720" t="inlineStr">
        <is>
          <t/>
        </is>
      </c>
      <c r="CL720" t="inlineStr">
        <is>
          <t/>
        </is>
      </c>
      <c r="CM720" t="inlineStr">
        <is>
          <t/>
        </is>
      </c>
      <c r="CN720" t="inlineStr">
        <is>
          <t/>
        </is>
      </c>
      <c r="CO720" t="inlineStr">
        <is>
          <t/>
        </is>
      </c>
      <c r="CP720" t="inlineStr">
        <is>
          <t/>
        </is>
      </c>
      <c r="CQ720" t="inlineStr">
        <is>
          <t/>
        </is>
      </c>
      <c r="CR720" t="inlineStr">
        <is>
          <t/>
        </is>
      </c>
      <c r="CS720" t="inlineStr">
        <is>
          <t/>
        </is>
      </c>
      <c r="CT720" s="2" t="inlineStr">
        <is>
          <t>rådata</t>
        </is>
      </c>
      <c r="CU720" s="2" t="inlineStr">
        <is>
          <t>2</t>
        </is>
      </c>
      <c r="CV720" s="2" t="inlineStr">
        <is>
          <t/>
        </is>
      </c>
      <c r="CW720" t="inlineStr">
        <is>
          <t/>
        </is>
      </c>
    </row>
    <row r="721">
      <c r="A721" s="1" t="str">
        <f>HYPERLINK("https://iate.europa.eu/entry/result/3550125/all", "3550125")</f>
        <v>3550125</v>
      </c>
      <c r="B721" t="inlineStr">
        <is>
          <t>EDUCATION AND COMMUNICATIONS</t>
        </is>
      </c>
      <c r="C721" t="inlineStr">
        <is>
          <t>EDUCATION AND COMMUNICATIONS|information technology and data processing</t>
        </is>
      </c>
      <c r="D721" t="inlineStr">
        <is>
          <t>yes</t>
        </is>
      </c>
      <c r="E721" t="inlineStr">
        <is>
          <t/>
        </is>
      </c>
      <c r="F721" s="2" t="inlineStr">
        <is>
          <t>вектор на атака</t>
        </is>
      </c>
      <c r="G721" s="2" t="inlineStr">
        <is>
          <t>3</t>
        </is>
      </c>
      <c r="H721" s="2" t="inlineStr">
        <is>
          <t/>
        </is>
      </c>
      <c r="I721" t="inlineStr">
        <is>
          <t/>
        </is>
      </c>
      <c r="J721" s="2" t="inlineStr">
        <is>
          <t>vektor útoku</t>
        </is>
      </c>
      <c r="K721" s="2" t="inlineStr">
        <is>
          <t>3</t>
        </is>
      </c>
      <c r="L721" s="2" t="inlineStr">
        <is>
          <t/>
        </is>
      </c>
      <c r="M721" t="inlineStr">
        <is>
          <t>způsob, jakým dochází ke zneužití zranitelnosti a kompromitaci cílového systému ať už formou škodlivého kódu nebo za použití technik sociálního inženýrství, případně kombinací obojího</t>
        </is>
      </c>
      <c r="N721" s="2" t="inlineStr">
        <is>
          <t>angrebsvektor</t>
        </is>
      </c>
      <c r="O721" s="2" t="inlineStr">
        <is>
          <t>3</t>
        </is>
      </c>
      <c r="P721" s="2" t="inlineStr">
        <is>
          <t/>
        </is>
      </c>
      <c r="Q721" t="inlineStr">
        <is>
          <t/>
        </is>
      </c>
      <c r="R721" s="2" t="inlineStr">
        <is>
          <t>Angriffsvektor</t>
        </is>
      </c>
      <c r="S721" s="2" t="inlineStr">
        <is>
          <t>3</t>
        </is>
      </c>
      <c r="T721" s="2" t="inlineStr">
        <is>
          <t/>
        </is>
      </c>
      <c r="U721" t="inlineStr">
        <is>
          <t>Kombination von Angriffsweg und -technik, mit der sich ein Angreifer Zugang zu IT- Systemen verschafft</t>
        </is>
      </c>
      <c r="V721" s="2" t="inlineStr">
        <is>
          <t>φορέας επίθεσης</t>
        </is>
      </c>
      <c r="W721" s="2" t="inlineStr">
        <is>
          <t>3</t>
        </is>
      </c>
      <c r="X721" s="2" t="inlineStr">
        <is>
          <t/>
        </is>
      </c>
      <c r="Y721" t="inlineStr">
        <is>
          <t>προσέγγιση που χρησιμοποιείται για την παραβίαση ενός συστήματος υπολογιστή ή δικτύου</t>
        </is>
      </c>
      <c r="Z721" s="2" t="inlineStr">
        <is>
          <t>attack-vector|
attack vector</t>
        </is>
      </c>
      <c r="AA721" s="2" t="inlineStr">
        <is>
          <t>1|
3</t>
        </is>
      </c>
      <c r="AB721" s="2" t="inlineStr">
        <is>
          <t xml:space="preserve">|
</t>
        </is>
      </c>
      <c r="AC721" t="inlineStr">
        <is>
          <t>approach used to assault a computer system or network</t>
        </is>
      </c>
      <c r="AD721" s="2" t="inlineStr">
        <is>
          <t>vector de ataque</t>
        </is>
      </c>
      <c r="AE721" s="2" t="inlineStr">
        <is>
          <t>3</t>
        </is>
      </c>
      <c r="AF721" s="2" t="inlineStr">
        <is>
          <t/>
        </is>
      </c>
      <c r="AG721" t="inlineStr">
        <is>
          <t>Método que utiliza una amenaza para atacar un sistema informático aprovechando carencias o debilidades del mismo.</t>
        </is>
      </c>
      <c r="AH721" s="2" t="inlineStr">
        <is>
          <t>ründevektor</t>
        </is>
      </c>
      <c r="AI721" s="2" t="inlineStr">
        <is>
          <t>3</t>
        </is>
      </c>
      <c r="AJ721" s="2" t="inlineStr">
        <is>
          <t/>
        </is>
      </c>
      <c r="AK721" t="inlineStr">
        <is>
          <t>tee või vahend, mille abil ründaja võib saada juurdepääsu arvutile või võrguserverile pahatahtliku tagajärje tekitamiseks</t>
        </is>
      </c>
      <c r="AL721" s="2" t="inlineStr">
        <is>
          <t>hyökkäysvektori</t>
        </is>
      </c>
      <c r="AM721" s="2" t="inlineStr">
        <is>
          <t>3</t>
        </is>
      </c>
      <c r="AN721" s="2" t="inlineStr">
        <is>
          <t/>
        </is>
      </c>
      <c r="AO721" t="inlineStr">
        <is>
          <t>väline, jota käyttämällä on mahdollista hyökätä tietojärjestelmään tai -verkkoon</t>
        </is>
      </c>
      <c r="AP721" s="2" t="inlineStr">
        <is>
          <t>vecteur de menace|
vecteur d'attaque</t>
        </is>
      </c>
      <c r="AQ721" s="2" t="inlineStr">
        <is>
          <t>4|
4</t>
        </is>
      </c>
      <c r="AR721" s="2" t="inlineStr">
        <is>
          <t xml:space="preserve">|
</t>
        </is>
      </c>
      <c r="AS721" t="inlineStr">
        <is>
          <t>voie ou moyen qui permet à un pirate informatique d'exploiter les failles des systèmes pour accéder à un ordinateur ou à un serveur</t>
        </is>
      </c>
      <c r="AT721" s="2" t="inlineStr">
        <is>
          <t>veicteoir ionsaithe</t>
        </is>
      </c>
      <c r="AU721" s="2" t="inlineStr">
        <is>
          <t>3</t>
        </is>
      </c>
      <c r="AV721" s="2" t="inlineStr">
        <is>
          <t/>
        </is>
      </c>
      <c r="AW721" t="inlineStr">
        <is>
          <t/>
        </is>
      </c>
      <c r="AX721" s="2" t="inlineStr">
        <is>
          <t>vektor napada</t>
        </is>
      </c>
      <c r="AY721" s="2" t="inlineStr">
        <is>
          <t>3</t>
        </is>
      </c>
      <c r="AZ721" s="2" t="inlineStr">
        <is>
          <t/>
        </is>
      </c>
      <c r="BA721" t="inlineStr">
        <is>
          <t/>
        </is>
      </c>
      <c r="BB721" s="2" t="inlineStr">
        <is>
          <t>támadási vektor</t>
        </is>
      </c>
      <c r="BC721" s="2" t="inlineStr">
        <is>
          <t>4</t>
        </is>
      </c>
      <c r="BD721" s="2" t="inlineStr">
        <is>
          <t/>
        </is>
      </c>
      <c r="BE721" t="inlineStr">
        <is>
          <t>számítógépes rendszer vagy hálózat megtámadásához használt módszer, megközelítés, támadási típus összefoglaló neve</t>
        </is>
      </c>
      <c r="BF721" s="2" t="inlineStr">
        <is>
          <t>vettore di attacco</t>
        </is>
      </c>
      <c r="BG721" s="2" t="inlineStr">
        <is>
          <t>3</t>
        </is>
      </c>
      <c r="BH721" s="2" t="inlineStr">
        <is>
          <t/>
        </is>
      </c>
      <c r="BI721" t="inlineStr">
        <is>
          <t>metodo tramite il
quale è possibile ottenere un accesso non autorizzato a una risorsa informatica</t>
        </is>
      </c>
      <c r="BJ721" s="2" t="inlineStr">
        <is>
          <t>atakos vektorius</t>
        </is>
      </c>
      <c r="BK721" s="2" t="inlineStr">
        <is>
          <t>3</t>
        </is>
      </c>
      <c r="BL721" s="2" t="inlineStr">
        <is>
          <t/>
        </is>
      </c>
      <c r="BM721" t="inlineStr">
        <is>
          <t>kenkimo programinės įrangos platinimo metodas, kuriuo įsibraunama į kompiuterį ar tinklą</t>
        </is>
      </c>
      <c r="BN721" s="2" t="inlineStr">
        <is>
          <t>uzbrukuma vektors</t>
        </is>
      </c>
      <c r="BO721" s="2" t="inlineStr">
        <is>
          <t>3</t>
        </is>
      </c>
      <c r="BP721" s="2" t="inlineStr">
        <is>
          <t/>
        </is>
      </c>
      <c r="BQ721" t="inlineStr">
        <is>
          <t/>
        </is>
      </c>
      <c r="BR721" s="2" t="inlineStr">
        <is>
          <t>vettur ta' attakk</t>
        </is>
      </c>
      <c r="BS721" s="2" t="inlineStr">
        <is>
          <t>3</t>
        </is>
      </c>
      <c r="BT721" s="2" t="inlineStr">
        <is>
          <t/>
        </is>
      </c>
      <c r="BU721" t="inlineStr">
        <is>
          <t>approċċ li jintuża biex tiġi attakkata sistema ta' kompjuter jew network</t>
        </is>
      </c>
      <c r="BV721" s="2" t="inlineStr">
        <is>
          <t>aanvalsvector</t>
        </is>
      </c>
      <c r="BW721" s="2" t="inlineStr">
        <is>
          <t>3</t>
        </is>
      </c>
      <c r="BX721" s="2" t="inlineStr">
        <is>
          <t/>
        </is>
      </c>
      <c r="BY721" t="inlineStr">
        <is>
          <t>methode die een hacker gebruikt of kan gebruiken bij een aanval op een computer of een computernetwerk</t>
        </is>
      </c>
      <c r="BZ721" s="2" t="inlineStr">
        <is>
          <t>wektor ataku</t>
        </is>
      </c>
      <c r="CA721" s="2" t="inlineStr">
        <is>
          <t>3</t>
        </is>
      </c>
      <c r="CB721" s="2" t="inlineStr">
        <is>
          <t/>
        </is>
      </c>
      <c r="CC721" t="inlineStr">
        <is>
          <t>droga, technika lub zabiegi użyte douzyskania nieautoryzowanego dostępu do systemu komputerowego lub urządzenia sieciowego w celu przejęcia nad nim kontroli lub uzyskania zgromadzonych w nim informacji</t>
        </is>
      </c>
      <c r="CD721" s="2" t="inlineStr">
        <is>
          <t>vetor de ataque</t>
        </is>
      </c>
      <c r="CE721" s="2" t="inlineStr">
        <is>
          <t>3</t>
        </is>
      </c>
      <c r="CF721" s="2" t="inlineStr">
        <is>
          <t/>
        </is>
      </c>
      <c r="CG721" t="inlineStr">
        <is>
          <t>Método que o agente ameaçador utiliza para atacar um sistema.</t>
        </is>
      </c>
      <c r="CH721" s="2" t="inlineStr">
        <is>
          <t>vector de atac</t>
        </is>
      </c>
      <c r="CI721" s="2" t="inlineStr">
        <is>
          <t>3</t>
        </is>
      </c>
      <c r="CJ721" s="2" t="inlineStr">
        <is>
          <t/>
        </is>
      </c>
      <c r="CK721" t="inlineStr">
        <is>
          <t/>
        </is>
      </c>
      <c r="CL721" s="2" t="inlineStr">
        <is>
          <t>vektor útoku</t>
        </is>
      </c>
      <c r="CM721" s="2" t="inlineStr">
        <is>
          <t>3</t>
        </is>
      </c>
      <c r="CN721" s="2" t="inlineStr">
        <is>
          <t/>
        </is>
      </c>
      <c r="CO721" t="inlineStr">
        <is>
          <t>každá cesta, každý spôsob, každá zraniteľnosť, alebo každý technický prostriedok, ktorý útočník môže zneužiť na neoprávnený prístup k informačným aktívam</t>
        </is>
      </c>
      <c r="CP721" s="2" t="inlineStr">
        <is>
          <t>napadni vektor</t>
        </is>
      </c>
      <c r="CQ721" s="2" t="inlineStr">
        <is>
          <t>3</t>
        </is>
      </c>
      <c r="CR721" s="2" t="inlineStr">
        <is>
          <t/>
        </is>
      </c>
      <c r="CS721" t="inlineStr">
        <is>
          <t/>
        </is>
      </c>
      <c r="CT721" s="2" t="inlineStr">
        <is>
          <t>attackvektor|
angreppsvektor</t>
        </is>
      </c>
      <c r="CU721" s="2" t="inlineStr">
        <is>
          <t>3|
3</t>
        </is>
      </c>
      <c r="CV721" s="2" t="inlineStr">
        <is>
          <t xml:space="preserve">|
</t>
        </is>
      </c>
      <c r="CW721" t="inlineStr">
        <is>
          <t/>
        </is>
      </c>
    </row>
    <row r="722">
      <c r="A722" s="1" t="str">
        <f>HYPERLINK("https://iate.europa.eu/entry/result/3578190/all", "3578190")</f>
        <v>3578190</v>
      </c>
      <c r="B722" t="inlineStr">
        <is>
          <t>EDUCATION AND COMMUNICATIONS</t>
        </is>
      </c>
      <c r="C722" t="inlineStr">
        <is>
          <t>EDUCATION AND COMMUNICATIONS|information technology and data processing</t>
        </is>
      </c>
      <c r="D722" t="inlineStr">
        <is>
          <t>yes</t>
        </is>
      </c>
      <c r="E722" t="inlineStr">
        <is>
          <t/>
        </is>
      </c>
      <c r="F722" t="inlineStr">
        <is>
          <t/>
        </is>
      </c>
      <c r="G722" t="inlineStr">
        <is>
          <t/>
        </is>
      </c>
      <c r="H722" t="inlineStr">
        <is>
          <t/>
        </is>
      </c>
      <c r="I722" t="inlineStr">
        <is>
          <t/>
        </is>
      </c>
      <c r="J722" t="inlineStr">
        <is>
          <t/>
        </is>
      </c>
      <c r="K722" t="inlineStr">
        <is>
          <t/>
        </is>
      </c>
      <c r="L722" t="inlineStr">
        <is>
          <t/>
        </is>
      </c>
      <c r="M722" t="inlineStr">
        <is>
          <t/>
        </is>
      </c>
      <c r="N722" t="inlineStr">
        <is>
          <t/>
        </is>
      </c>
      <c r="O722" t="inlineStr">
        <is>
          <t/>
        </is>
      </c>
      <c r="P722" t="inlineStr">
        <is>
          <t/>
        </is>
      </c>
      <c r="Q722" t="inlineStr">
        <is>
          <t/>
        </is>
      </c>
      <c r="R722" t="inlineStr">
        <is>
          <t/>
        </is>
      </c>
      <c r="S722" t="inlineStr">
        <is>
          <t/>
        </is>
      </c>
      <c r="T722" t="inlineStr">
        <is>
          <t/>
        </is>
      </c>
      <c r="U722" t="inlineStr">
        <is>
          <t/>
        </is>
      </c>
      <c r="V722" s="2" t="inlineStr">
        <is>
          <t>ενεργό περιεχόμενο</t>
        </is>
      </c>
      <c r="W722" s="2" t="inlineStr">
        <is>
          <t>3</t>
        </is>
      </c>
      <c r="X722" s="2" t="inlineStr">
        <is>
          <t/>
        </is>
      </c>
      <c r="Y722" t="inlineStr">
        <is>
          <t>κωδικός προγράμματος που ενσωματώνεται στα περιεχόμενα ιστοσελίδας</t>
        </is>
      </c>
      <c r="Z722" s="2" t="inlineStr">
        <is>
          <t>active content</t>
        </is>
      </c>
      <c r="AA722" s="2" t="inlineStr">
        <is>
          <t>3</t>
        </is>
      </c>
      <c r="AB722" s="2" t="inlineStr">
        <is>
          <t/>
        </is>
      </c>
      <c r="AC722" t="inlineStr">
        <is>
          <t>program code embedded in the contents of a web page</t>
        </is>
      </c>
      <c r="AD722" s="2" t="inlineStr">
        <is>
          <t>contenido activo</t>
        </is>
      </c>
      <c r="AE722" s="2" t="inlineStr">
        <is>
          <t>3</t>
        </is>
      </c>
      <c r="AF722" s="2" t="inlineStr">
        <is>
          <t/>
        </is>
      </c>
      <c r="AG722" t="inlineStr">
        <is>
          <t>Programa empotrado en una página web.</t>
        </is>
      </c>
      <c r="AH722" t="inlineStr">
        <is>
          <t/>
        </is>
      </c>
      <c r="AI722" t="inlineStr">
        <is>
          <t/>
        </is>
      </c>
      <c r="AJ722" t="inlineStr">
        <is>
          <t/>
        </is>
      </c>
      <c r="AK722" t="inlineStr">
        <is>
          <t/>
        </is>
      </c>
      <c r="AL722" t="inlineStr">
        <is>
          <t/>
        </is>
      </c>
      <c r="AM722" t="inlineStr">
        <is>
          <t/>
        </is>
      </c>
      <c r="AN722" t="inlineStr">
        <is>
          <t/>
        </is>
      </c>
      <c r="AO722" t="inlineStr">
        <is>
          <t/>
        </is>
      </c>
      <c r="AP722" t="inlineStr">
        <is>
          <t/>
        </is>
      </c>
      <c r="AQ722" t="inlineStr">
        <is>
          <t/>
        </is>
      </c>
      <c r="AR722" t="inlineStr">
        <is>
          <t/>
        </is>
      </c>
      <c r="AS722" t="inlineStr">
        <is>
          <t/>
        </is>
      </c>
      <c r="AT722" t="inlineStr">
        <is>
          <t/>
        </is>
      </c>
      <c r="AU722" t="inlineStr">
        <is>
          <t/>
        </is>
      </c>
      <c r="AV722" t="inlineStr">
        <is>
          <t/>
        </is>
      </c>
      <c r="AW722" t="inlineStr">
        <is>
          <t/>
        </is>
      </c>
      <c r="AX722" t="inlineStr">
        <is>
          <t/>
        </is>
      </c>
      <c r="AY722" t="inlineStr">
        <is>
          <t/>
        </is>
      </c>
      <c r="AZ722" t="inlineStr">
        <is>
          <t/>
        </is>
      </c>
      <c r="BA722" t="inlineStr">
        <is>
          <t/>
        </is>
      </c>
      <c r="BB722" t="inlineStr">
        <is>
          <t/>
        </is>
      </c>
      <c r="BC722" t="inlineStr">
        <is>
          <t/>
        </is>
      </c>
      <c r="BD722" t="inlineStr">
        <is>
          <t/>
        </is>
      </c>
      <c r="BE722" t="inlineStr">
        <is>
          <t/>
        </is>
      </c>
      <c r="BF722" t="inlineStr">
        <is>
          <t/>
        </is>
      </c>
      <c r="BG722" t="inlineStr">
        <is>
          <t/>
        </is>
      </c>
      <c r="BH722" t="inlineStr">
        <is>
          <t/>
        </is>
      </c>
      <c r="BI722" t="inlineStr">
        <is>
          <t/>
        </is>
      </c>
      <c r="BJ722" t="inlineStr">
        <is>
          <t/>
        </is>
      </c>
      <c r="BK722" t="inlineStr">
        <is>
          <t/>
        </is>
      </c>
      <c r="BL722" t="inlineStr">
        <is>
          <t/>
        </is>
      </c>
      <c r="BM722" t="inlineStr">
        <is>
          <t/>
        </is>
      </c>
      <c r="BN722" t="inlineStr">
        <is>
          <t/>
        </is>
      </c>
      <c r="BO722" t="inlineStr">
        <is>
          <t/>
        </is>
      </c>
      <c r="BP722" t="inlineStr">
        <is>
          <t/>
        </is>
      </c>
      <c r="BQ722" t="inlineStr">
        <is>
          <t/>
        </is>
      </c>
      <c r="BR722" t="inlineStr">
        <is>
          <t/>
        </is>
      </c>
      <c r="BS722" t="inlineStr">
        <is>
          <t/>
        </is>
      </c>
      <c r="BT722" t="inlineStr">
        <is>
          <t/>
        </is>
      </c>
      <c r="BU722" t="inlineStr">
        <is>
          <t/>
        </is>
      </c>
      <c r="BV722" t="inlineStr">
        <is>
          <t/>
        </is>
      </c>
      <c r="BW722" t="inlineStr">
        <is>
          <t/>
        </is>
      </c>
      <c r="BX722" t="inlineStr">
        <is>
          <t/>
        </is>
      </c>
      <c r="BY722" t="inlineStr">
        <is>
          <t/>
        </is>
      </c>
      <c r="BZ722" t="inlineStr">
        <is>
          <t/>
        </is>
      </c>
      <c r="CA722" t="inlineStr">
        <is>
          <t/>
        </is>
      </c>
      <c r="CB722" t="inlineStr">
        <is>
          <t/>
        </is>
      </c>
      <c r="CC722" t="inlineStr">
        <is>
          <t/>
        </is>
      </c>
      <c r="CD722" t="inlineStr">
        <is>
          <t/>
        </is>
      </c>
      <c r="CE722" t="inlineStr">
        <is>
          <t/>
        </is>
      </c>
      <c r="CF722" t="inlineStr">
        <is>
          <t/>
        </is>
      </c>
      <c r="CG722" t="inlineStr">
        <is>
          <t/>
        </is>
      </c>
      <c r="CH722" t="inlineStr">
        <is>
          <t/>
        </is>
      </c>
      <c r="CI722" t="inlineStr">
        <is>
          <t/>
        </is>
      </c>
      <c r="CJ722" t="inlineStr">
        <is>
          <t/>
        </is>
      </c>
      <c r="CK722" t="inlineStr">
        <is>
          <t/>
        </is>
      </c>
      <c r="CL722" t="inlineStr">
        <is>
          <t/>
        </is>
      </c>
      <c r="CM722" t="inlineStr">
        <is>
          <t/>
        </is>
      </c>
      <c r="CN722" t="inlineStr">
        <is>
          <t/>
        </is>
      </c>
      <c r="CO722" t="inlineStr">
        <is>
          <t/>
        </is>
      </c>
      <c r="CP722" t="inlineStr">
        <is>
          <t/>
        </is>
      </c>
      <c r="CQ722" t="inlineStr">
        <is>
          <t/>
        </is>
      </c>
      <c r="CR722" t="inlineStr">
        <is>
          <t/>
        </is>
      </c>
      <c r="CS722" t="inlineStr">
        <is>
          <t/>
        </is>
      </c>
      <c r="CT722" t="inlineStr">
        <is>
          <t/>
        </is>
      </c>
      <c r="CU722" t="inlineStr">
        <is>
          <t/>
        </is>
      </c>
      <c r="CV722" t="inlineStr">
        <is>
          <t/>
        </is>
      </c>
      <c r="CW722" t="inlineStr">
        <is>
          <t/>
        </is>
      </c>
    </row>
    <row r="723">
      <c r="A723" s="1" t="str">
        <f>HYPERLINK("https://iate.europa.eu/entry/result/1437497/all", "1437497")</f>
        <v>1437497</v>
      </c>
      <c r="B723" t="inlineStr">
        <is>
          <t>EDUCATION AND COMMUNICATIONS</t>
        </is>
      </c>
      <c r="C723" t="inlineStr">
        <is>
          <t>EDUCATION AND COMMUNICATIONS|information technology and data processing|information technology industry</t>
        </is>
      </c>
      <c r="D723" t="inlineStr">
        <is>
          <t>no</t>
        </is>
      </c>
      <c r="E723" t="inlineStr">
        <is>
          <t/>
        </is>
      </c>
      <c r="F723" t="inlineStr">
        <is>
          <t/>
        </is>
      </c>
      <c r="G723" t="inlineStr">
        <is>
          <t/>
        </is>
      </c>
      <c r="H723" t="inlineStr">
        <is>
          <t/>
        </is>
      </c>
      <c r="I723" t="inlineStr">
        <is>
          <t/>
        </is>
      </c>
      <c r="J723" t="inlineStr">
        <is>
          <t/>
        </is>
      </c>
      <c r="K723" t="inlineStr">
        <is>
          <t/>
        </is>
      </c>
      <c r="L723" t="inlineStr">
        <is>
          <t/>
        </is>
      </c>
      <c r="M723" t="inlineStr">
        <is>
          <t/>
        </is>
      </c>
      <c r="N723" s="2" t="inlineStr">
        <is>
          <t>grafisk processor|
grafikprocessor</t>
        </is>
      </c>
      <c r="O723" s="2" t="inlineStr">
        <is>
          <t>3|
3</t>
        </is>
      </c>
      <c r="P723" s="2" t="inlineStr">
        <is>
          <t xml:space="preserve">|
</t>
        </is>
      </c>
      <c r="Q723" t="inlineStr">
        <is>
          <t/>
        </is>
      </c>
      <c r="R723" s="2" t="inlineStr">
        <is>
          <t>Graphikprozessor</t>
        </is>
      </c>
      <c r="S723" s="2" t="inlineStr">
        <is>
          <t>3</t>
        </is>
      </c>
      <c r="T723" s="2" t="inlineStr">
        <is>
          <t/>
        </is>
      </c>
      <c r="U723" t="inlineStr">
        <is>
          <t>entlastet den Hauptprozessor bei Graphikprogrammen</t>
        </is>
      </c>
      <c r="V723" t="inlineStr">
        <is>
          <t/>
        </is>
      </c>
      <c r="W723" t="inlineStr">
        <is>
          <t/>
        </is>
      </c>
      <c r="X723" t="inlineStr">
        <is>
          <t/>
        </is>
      </c>
      <c r="Y723" t="inlineStr">
        <is>
          <t/>
        </is>
      </c>
      <c r="Z723" s="2" t="inlineStr">
        <is>
          <t>GPU|
graphics processing unit|
graphic processor|
graphics processor</t>
        </is>
      </c>
      <c r="AA723" s="2" t="inlineStr">
        <is>
          <t>3|
3|
1|
3</t>
        </is>
      </c>
      <c r="AB723" s="2" t="inlineStr">
        <is>
          <t xml:space="preserve">|
|
|
</t>
        </is>
      </c>
      <c r="AC723" t="inlineStr">
        <is>
          <t>piece of hardware, consisting of one or more special-purpose microprocessors, dedicated to performing the data transformations necessary to render complex graphics on a raster display</t>
        </is>
      </c>
      <c r="AD723" s="2" t="inlineStr">
        <is>
          <t>procesador gráfico</t>
        </is>
      </c>
      <c r="AE723" s="2" t="inlineStr">
        <is>
          <t>3</t>
        </is>
      </c>
      <c r="AF723" s="2" t="inlineStr">
        <is>
          <t/>
        </is>
      </c>
      <c r="AG723" t="inlineStr">
        <is>
          <t/>
        </is>
      </c>
      <c r="AH723" t="inlineStr">
        <is>
          <t/>
        </is>
      </c>
      <c r="AI723" t="inlineStr">
        <is>
          <t/>
        </is>
      </c>
      <c r="AJ723" t="inlineStr">
        <is>
          <t/>
        </is>
      </c>
      <c r="AK723" t="inlineStr">
        <is>
          <t/>
        </is>
      </c>
      <c r="AL723" s="2" t="inlineStr">
        <is>
          <t>grafiikkasuoritin|
grafiikkaprosessori</t>
        </is>
      </c>
      <c r="AM723" s="2" t="inlineStr">
        <is>
          <t>3|
3</t>
        </is>
      </c>
      <c r="AN723" s="2" t="inlineStr">
        <is>
          <t xml:space="preserve">|
</t>
        </is>
      </c>
      <c r="AO723" t="inlineStr">
        <is>
          <t/>
        </is>
      </c>
      <c r="AP723" s="2" t="inlineStr">
        <is>
          <t>processeur graphique</t>
        </is>
      </c>
      <c r="AQ723" s="2" t="inlineStr">
        <is>
          <t>3</t>
        </is>
      </c>
      <c r="AR723" s="2" t="inlineStr">
        <is>
          <t/>
        </is>
      </c>
      <c r="AS723" t="inlineStr">
        <is>
          <t>processeur qui peut traiter numériquement des représentations et des caractères d'écriture graphiques</t>
        </is>
      </c>
      <c r="AT723" t="inlineStr">
        <is>
          <t/>
        </is>
      </c>
      <c r="AU723" t="inlineStr">
        <is>
          <t/>
        </is>
      </c>
      <c r="AV723" t="inlineStr">
        <is>
          <t/>
        </is>
      </c>
      <c r="AW723" t="inlineStr">
        <is>
          <t/>
        </is>
      </c>
      <c r="AX723" t="inlineStr">
        <is>
          <t/>
        </is>
      </c>
      <c r="AY723" t="inlineStr">
        <is>
          <t/>
        </is>
      </c>
      <c r="AZ723" t="inlineStr">
        <is>
          <t/>
        </is>
      </c>
      <c r="BA723" t="inlineStr">
        <is>
          <t/>
        </is>
      </c>
      <c r="BB723" s="2" t="inlineStr">
        <is>
          <t>grafikus feldolgozóegység|
GPU</t>
        </is>
      </c>
      <c r="BC723" s="2" t="inlineStr">
        <is>
          <t>3|
3</t>
        </is>
      </c>
      <c r="BD723" s="2" t="inlineStr">
        <is>
          <t xml:space="preserve">|
</t>
        </is>
      </c>
      <c r="BE723" t="inlineStr">
        <is>
          <t>a grafikus vezérlő központi egysége, amely az összetett grafikus műveletek elvégzéséért felelős; feladata a grafikák létrehozásával és megjelenítésével közvetlenül kapcsolatban hozható magasszintű feladatok átvétele a CPU-tól, hogy annak számítási kapacitása más műveletek végzésére legyen felhasználható</t>
        </is>
      </c>
      <c r="BF723" s="2" t="inlineStr">
        <is>
          <t>processore grafico</t>
        </is>
      </c>
      <c r="BG723" s="2" t="inlineStr">
        <is>
          <t>3</t>
        </is>
      </c>
      <c r="BH723" s="2" t="inlineStr">
        <is>
          <t/>
        </is>
      </c>
      <c r="BI723" t="inlineStr">
        <is>
          <t>coprocessore dedicato ad operazioni di costruzione e di manipolazione dei grafici</t>
        </is>
      </c>
      <c r="BJ723" t="inlineStr">
        <is>
          <t/>
        </is>
      </c>
      <c r="BK723" t="inlineStr">
        <is>
          <t/>
        </is>
      </c>
      <c r="BL723" t="inlineStr">
        <is>
          <t/>
        </is>
      </c>
      <c r="BM723" t="inlineStr">
        <is>
          <t/>
        </is>
      </c>
      <c r="BN723" t="inlineStr">
        <is>
          <t/>
        </is>
      </c>
      <c r="BO723" t="inlineStr">
        <is>
          <t/>
        </is>
      </c>
      <c r="BP723" t="inlineStr">
        <is>
          <t/>
        </is>
      </c>
      <c r="BQ723" t="inlineStr">
        <is>
          <t/>
        </is>
      </c>
      <c r="BR723" t="inlineStr">
        <is>
          <t/>
        </is>
      </c>
      <c r="BS723" t="inlineStr">
        <is>
          <t/>
        </is>
      </c>
      <c r="BT723" t="inlineStr">
        <is>
          <t/>
        </is>
      </c>
      <c r="BU723" t="inlineStr">
        <is>
          <t/>
        </is>
      </c>
      <c r="BV723" s="2" t="inlineStr">
        <is>
          <t>beeldcomputer</t>
        </is>
      </c>
      <c r="BW723" s="2" t="inlineStr">
        <is>
          <t>3</t>
        </is>
      </c>
      <c r="BX723" s="2" t="inlineStr">
        <is>
          <t/>
        </is>
      </c>
      <c r="BY723" t="inlineStr">
        <is>
          <t>processor die grafische voorstellingen en schrifttekens digitaal kan verwerken</t>
        </is>
      </c>
      <c r="BZ723" t="inlineStr">
        <is>
          <t/>
        </is>
      </c>
      <c r="CA723" t="inlineStr">
        <is>
          <t/>
        </is>
      </c>
      <c r="CB723" t="inlineStr">
        <is>
          <t/>
        </is>
      </c>
      <c r="CC723" t="inlineStr">
        <is>
          <t/>
        </is>
      </c>
      <c r="CD723" s="2" t="inlineStr">
        <is>
          <t>unidade de processamento gráfico|
processador gráfico</t>
        </is>
      </c>
      <c r="CE723" s="2" t="inlineStr">
        <is>
          <t>3|
3</t>
        </is>
      </c>
      <c r="CF723" s="2" t="inlineStr">
        <is>
          <t xml:space="preserve">|
</t>
        </is>
      </c>
      <c r="CG723" t="inlineStr">
        <is>
          <t>&lt;div&gt;Circuito eletrónico concebido para executar as transformações de dados necessárias para a conversão de gráficos complexos em imagens num &lt;a href="https://iate.europa.eu/entry/slideshow/1614267759216/1758346/all" target="_blank"&gt;ecrã de trama&lt;/a&gt;. &lt;/div&gt;</t>
        </is>
      </c>
      <c r="CH723" t="inlineStr">
        <is>
          <t/>
        </is>
      </c>
      <c r="CI723" t="inlineStr">
        <is>
          <t/>
        </is>
      </c>
      <c r="CJ723" t="inlineStr">
        <is>
          <t/>
        </is>
      </c>
      <c r="CK723" t="inlineStr">
        <is>
          <t/>
        </is>
      </c>
      <c r="CL723" t="inlineStr">
        <is>
          <t/>
        </is>
      </c>
      <c r="CM723" t="inlineStr">
        <is>
          <t/>
        </is>
      </c>
      <c r="CN723" t="inlineStr">
        <is>
          <t/>
        </is>
      </c>
      <c r="CO723" t="inlineStr">
        <is>
          <t/>
        </is>
      </c>
      <c r="CP723" t="inlineStr">
        <is>
          <t/>
        </is>
      </c>
      <c r="CQ723" t="inlineStr">
        <is>
          <t/>
        </is>
      </c>
      <c r="CR723" t="inlineStr">
        <is>
          <t/>
        </is>
      </c>
      <c r="CS723" t="inlineStr">
        <is>
          <t/>
        </is>
      </c>
      <c r="CT723" s="2" t="inlineStr">
        <is>
          <t>grafikprocessor</t>
        </is>
      </c>
      <c r="CU723" s="2" t="inlineStr">
        <is>
          <t>3</t>
        </is>
      </c>
      <c r="CV723" s="2" t="inlineStr">
        <is>
          <t/>
        </is>
      </c>
      <c r="CW723" t="inlineStr">
        <is>
          <t/>
        </is>
      </c>
    </row>
    <row r="724">
      <c r="A724" s="1" t="str">
        <f>HYPERLINK("https://iate.europa.eu/entry/result/754435/all", "754435")</f>
        <v>754435</v>
      </c>
      <c r="B724" t="inlineStr">
        <is>
          <t>PRODUCTION, TECHNOLOGY AND RESEARCH;EDUCATION AND COMMUNICATIONS</t>
        </is>
      </c>
      <c r="C724" t="inlineStr">
        <is>
          <t>PRODUCTION, TECHNOLOGY AND RESEARCH|research and intellectual property|research;EDUCATION AND COMMUNICATIONS|information technology and data processing</t>
        </is>
      </c>
      <c r="D724" t="inlineStr">
        <is>
          <t>no</t>
        </is>
      </c>
      <c r="E724" t="inlineStr">
        <is>
          <t/>
        </is>
      </c>
      <c r="F724" t="inlineStr">
        <is>
          <t/>
        </is>
      </c>
      <c r="G724" t="inlineStr">
        <is>
          <t/>
        </is>
      </c>
      <c r="H724" t="inlineStr">
        <is>
          <t/>
        </is>
      </c>
      <c r="I724" t="inlineStr">
        <is>
          <t/>
        </is>
      </c>
      <c r="J724" t="inlineStr">
        <is>
          <t/>
        </is>
      </c>
      <c r="K724" t="inlineStr">
        <is>
          <t/>
        </is>
      </c>
      <c r="L724" t="inlineStr">
        <is>
          <t/>
        </is>
      </c>
      <c r="M724" t="inlineStr">
        <is>
          <t/>
        </is>
      </c>
      <c r="N724" s="2" t="inlineStr">
        <is>
          <t>dataregistrering|
indlæsning af data|
dataopsamling|
datafangst</t>
        </is>
      </c>
      <c r="O724" s="2" t="inlineStr">
        <is>
          <t>4|
4|
4|
4</t>
        </is>
      </c>
      <c r="P724" s="2" t="inlineStr">
        <is>
          <t xml:space="preserve">|
|
|
</t>
        </is>
      </c>
      <c r="Q724" t="inlineStr">
        <is>
          <t>"Betegnelse for de såvel maskinelle som manuelle aktiviteter, der er knyttet til at skaffe inddata i forbindelse med databehandling."</t>
        </is>
      </c>
      <c r="R724" s="2" t="inlineStr">
        <is>
          <t>Datenerfassung</t>
        </is>
      </c>
      <c r="S724" s="2" t="inlineStr">
        <is>
          <t>3</t>
        </is>
      </c>
      <c r="T724" s="2" t="inlineStr">
        <is>
          <t/>
        </is>
      </c>
      <c r="U724" t="inlineStr">
        <is>
          <t>das Eingeben und Aufzeichnen von Daten, wobei sie in eine Form gebracht werden, die der Computer lesen und verarbeiten kann; sie umfasst alle Vorgänge vom Erkennen und Aufnehmen der Daten (z. B. optisches Abtasten eines Strichcodes) bis zu ihrer Übertragung auf Datenträger</t>
        </is>
      </c>
      <c r="V724" t="inlineStr">
        <is>
          <t/>
        </is>
      </c>
      <c r="W724" t="inlineStr">
        <is>
          <t/>
        </is>
      </c>
      <c r="X724" t="inlineStr">
        <is>
          <t/>
        </is>
      </c>
      <c r="Y724" t="inlineStr">
        <is>
          <t/>
        </is>
      </c>
      <c r="Z724" s="2" t="inlineStr">
        <is>
          <t>data acquisition|
data capture</t>
        </is>
      </c>
      <c r="AA724" s="2" t="inlineStr">
        <is>
          <t>3|
3</t>
        </is>
      </c>
      <c r="AB724" s="2" t="inlineStr">
        <is>
          <t xml:space="preserve">|
</t>
        </is>
      </c>
      <c r="AC724" t="inlineStr">
        <is>
          <t>inputting of data, not as a direct result of data entry but as a result of performing a different but related activity</t>
        </is>
      </c>
      <c r="AD724" s="2" t="inlineStr">
        <is>
          <t>captura de datos|
adquisición de datos|
captación de datos</t>
        </is>
      </c>
      <c r="AE724" s="2" t="inlineStr">
        <is>
          <t>3|
3|
3</t>
        </is>
      </c>
      <c r="AF724" s="2" t="inlineStr">
        <is>
          <t xml:space="preserve">|
|
</t>
        </is>
      </c>
      <c r="AG724" t="inlineStr">
        <is>
          <t>La adquisición de datos o adquisición de señales, consiste en la toma de muestras del mundo real (sistema analógico) para generar datos que puedan ser manipulados por un ordenador u otras electrónicas (sistema digital). Consiste, en tomar un conjunto de señales físicas, convertirlas en tensiones eléctricas y digitalizarlas de manera que se puedan procesar en una computadora o PAC.</t>
        </is>
      </c>
      <c r="AH724" t="inlineStr">
        <is>
          <t/>
        </is>
      </c>
      <c r="AI724" t="inlineStr">
        <is>
          <t/>
        </is>
      </c>
      <c r="AJ724" t="inlineStr">
        <is>
          <t/>
        </is>
      </c>
      <c r="AK724" t="inlineStr">
        <is>
          <t/>
        </is>
      </c>
      <c r="AL724" t="inlineStr">
        <is>
          <t/>
        </is>
      </c>
      <c r="AM724" t="inlineStr">
        <is>
          <t/>
        </is>
      </c>
      <c r="AN724" t="inlineStr">
        <is>
          <t/>
        </is>
      </c>
      <c r="AO724" t="inlineStr">
        <is>
          <t/>
        </is>
      </c>
      <c r="AP724" s="2" t="inlineStr">
        <is>
          <t>acquisition de données|
capture de données</t>
        </is>
      </c>
      <c r="AQ724" s="2" t="inlineStr">
        <is>
          <t>3|
3</t>
        </is>
      </c>
      <c r="AR724" s="2" t="inlineStr">
        <is>
          <t xml:space="preserve">|
</t>
        </is>
      </c>
      <c r="AS724" t="inlineStr">
        <is>
          <t/>
        </is>
      </c>
      <c r="AT724" t="inlineStr">
        <is>
          <t/>
        </is>
      </c>
      <c r="AU724" t="inlineStr">
        <is>
          <t/>
        </is>
      </c>
      <c r="AV724" t="inlineStr">
        <is>
          <t/>
        </is>
      </c>
      <c r="AW724" t="inlineStr">
        <is>
          <t/>
        </is>
      </c>
      <c r="AX724" t="inlineStr">
        <is>
          <t/>
        </is>
      </c>
      <c r="AY724" t="inlineStr">
        <is>
          <t/>
        </is>
      </c>
      <c r="AZ724" t="inlineStr">
        <is>
          <t/>
        </is>
      </c>
      <c r="BA724" t="inlineStr">
        <is>
          <t/>
        </is>
      </c>
      <c r="BB724" t="inlineStr">
        <is>
          <t/>
        </is>
      </c>
      <c r="BC724" t="inlineStr">
        <is>
          <t/>
        </is>
      </c>
      <c r="BD724" t="inlineStr">
        <is>
          <t/>
        </is>
      </c>
      <c r="BE724" t="inlineStr">
        <is>
          <t/>
        </is>
      </c>
      <c r="BF724" s="2" t="inlineStr">
        <is>
          <t>acquisizione dati|
raccolta di dati</t>
        </is>
      </c>
      <c r="BG724" s="2" t="inlineStr">
        <is>
          <t>2|
2</t>
        </is>
      </c>
      <c r="BH724" s="2" t="inlineStr">
        <is>
          <t xml:space="preserve">|
</t>
        </is>
      </c>
      <c r="BI724" t="inlineStr">
        <is>
          <t/>
        </is>
      </c>
      <c r="BJ724" t="inlineStr">
        <is>
          <t/>
        </is>
      </c>
      <c r="BK724" t="inlineStr">
        <is>
          <t/>
        </is>
      </c>
      <c r="BL724" t="inlineStr">
        <is>
          <t/>
        </is>
      </c>
      <c r="BM724" t="inlineStr">
        <is>
          <t/>
        </is>
      </c>
      <c r="BN724" t="inlineStr">
        <is>
          <t/>
        </is>
      </c>
      <c r="BO724" t="inlineStr">
        <is>
          <t/>
        </is>
      </c>
      <c r="BP724" t="inlineStr">
        <is>
          <t/>
        </is>
      </c>
      <c r="BQ724" t="inlineStr">
        <is>
          <t/>
        </is>
      </c>
      <c r="BR724" t="inlineStr">
        <is>
          <t/>
        </is>
      </c>
      <c r="BS724" t="inlineStr">
        <is>
          <t/>
        </is>
      </c>
      <c r="BT724" t="inlineStr">
        <is>
          <t/>
        </is>
      </c>
      <c r="BU724" t="inlineStr">
        <is>
          <t/>
        </is>
      </c>
      <c r="BV724" s="2" t="inlineStr">
        <is>
          <t>gegevensvastlegging</t>
        </is>
      </c>
      <c r="BW724" s="2" t="inlineStr">
        <is>
          <t>2</t>
        </is>
      </c>
      <c r="BX724" s="2" t="inlineStr">
        <is>
          <t/>
        </is>
      </c>
      <c r="BY724" t="inlineStr">
        <is>
          <t>het omzetten van gegevens uit hun oorspronkelijke in een machinaal leesbare vorm, alsmede de opslag ervan</t>
        </is>
      </c>
      <c r="BZ724" t="inlineStr">
        <is>
          <t/>
        </is>
      </c>
      <c r="CA724" t="inlineStr">
        <is>
          <t/>
        </is>
      </c>
      <c r="CB724" t="inlineStr">
        <is>
          <t/>
        </is>
      </c>
      <c r="CC724" t="inlineStr">
        <is>
          <t/>
        </is>
      </c>
      <c r="CD724" s="2" t="inlineStr">
        <is>
          <t>aquisição de dados</t>
        </is>
      </c>
      <c r="CE724" s="2" t="inlineStr">
        <is>
          <t>2</t>
        </is>
      </c>
      <c r="CF724" s="2" t="inlineStr">
        <is>
          <t/>
        </is>
      </c>
      <c r="CG724" t="inlineStr">
        <is>
          <t>"Opération combinant la collecte et la saisie de données, et dans laquelle les données destinées à être traitées par l'ordinateur sont collectées, rassemblées, transmises et transcrites sur un support exploitable, en vue d'être stockées dans les mémoires propres du système informatique" (Dictionnaire d'informatique, M. Guinguay et A. Lauret, Masson, 1993).</t>
        </is>
      </c>
      <c r="CH724" t="inlineStr">
        <is>
          <t/>
        </is>
      </c>
      <c r="CI724" t="inlineStr">
        <is>
          <t/>
        </is>
      </c>
      <c r="CJ724" t="inlineStr">
        <is>
          <t/>
        </is>
      </c>
      <c r="CK724" t="inlineStr">
        <is>
          <t/>
        </is>
      </c>
      <c r="CL724" t="inlineStr">
        <is>
          <t/>
        </is>
      </c>
      <c r="CM724" t="inlineStr">
        <is>
          <t/>
        </is>
      </c>
      <c r="CN724" t="inlineStr">
        <is>
          <t/>
        </is>
      </c>
      <c r="CO724" t="inlineStr">
        <is>
          <t/>
        </is>
      </c>
      <c r="CP724" t="inlineStr">
        <is>
          <t/>
        </is>
      </c>
      <c r="CQ724" t="inlineStr">
        <is>
          <t/>
        </is>
      </c>
      <c r="CR724" t="inlineStr">
        <is>
          <t/>
        </is>
      </c>
      <c r="CS724" t="inlineStr">
        <is>
          <t/>
        </is>
      </c>
      <c r="CT724" s="2" t="inlineStr">
        <is>
          <t>datainsamling|
datainmatning|
datafångst</t>
        </is>
      </c>
      <c r="CU724" s="2" t="inlineStr">
        <is>
          <t>2|
2|
3</t>
        </is>
      </c>
      <c r="CV724" s="2" t="inlineStr">
        <is>
          <t xml:space="preserve">|
|
</t>
        </is>
      </c>
      <c r="CW724" t="inlineStr">
        <is>
          <t>"&lt;i&gt;datafångst&lt;/i&gt; överföring av existerande data till datoriserad form som lämpar sig för lagring och/eller bearbetning. De data som infångas kan redan vara datoriserade (i en äldre eller av andra skäl olämplig form) eller hämtas från andra källor, till exempel genom optisk läsning av tryckta dokument."</t>
        </is>
      </c>
    </row>
    <row r="725">
      <c r="A725" s="1" t="str">
        <f>HYPERLINK("https://iate.europa.eu/entry/result/3580057/all", "3580057")</f>
        <v>3580057</v>
      </c>
      <c r="B725" t="inlineStr">
        <is>
          <t>EDUCATION AND COMMUNICATIONS</t>
        </is>
      </c>
      <c r="C725" t="inlineStr">
        <is>
          <t>EDUCATION AND COMMUNICATIONS|information technology and data processing</t>
        </is>
      </c>
      <c r="D725" t="inlineStr">
        <is>
          <t>yes</t>
        </is>
      </c>
      <c r="E725" t="inlineStr">
        <is>
          <t/>
        </is>
      </c>
      <c r="F725" t="inlineStr">
        <is>
          <t/>
        </is>
      </c>
      <c r="G725" t="inlineStr">
        <is>
          <t/>
        </is>
      </c>
      <c r="H725" t="inlineStr">
        <is>
          <t/>
        </is>
      </c>
      <c r="I725" t="inlineStr">
        <is>
          <t/>
        </is>
      </c>
      <c r="J725" t="inlineStr">
        <is>
          <t/>
        </is>
      </c>
      <c r="K725" t="inlineStr">
        <is>
          <t/>
        </is>
      </c>
      <c r="L725" t="inlineStr">
        <is>
          <t/>
        </is>
      </c>
      <c r="M725" t="inlineStr">
        <is>
          <t/>
        </is>
      </c>
      <c r="N725" t="inlineStr">
        <is>
          <t/>
        </is>
      </c>
      <c r="O725" t="inlineStr">
        <is>
          <t/>
        </is>
      </c>
      <c r="P725" t="inlineStr">
        <is>
          <t/>
        </is>
      </c>
      <c r="Q725" t="inlineStr">
        <is>
          <t/>
        </is>
      </c>
      <c r="R725" t="inlineStr">
        <is>
          <t/>
        </is>
      </c>
      <c r="S725" t="inlineStr">
        <is>
          <t/>
        </is>
      </c>
      <c r="T725" t="inlineStr">
        <is>
          <t/>
        </is>
      </c>
      <c r="U725" t="inlineStr">
        <is>
          <t/>
        </is>
      </c>
      <c r="V725" t="inlineStr">
        <is>
          <t/>
        </is>
      </c>
      <c r="W725" t="inlineStr">
        <is>
          <t/>
        </is>
      </c>
      <c r="X725" t="inlineStr">
        <is>
          <t/>
        </is>
      </c>
      <c r="Y725" t="inlineStr">
        <is>
          <t/>
        </is>
      </c>
      <c r="Z725" s="2" t="inlineStr">
        <is>
          <t>single authentication</t>
        </is>
      </c>
      <c r="AA725" s="2" t="inlineStr">
        <is>
          <t>2</t>
        </is>
      </c>
      <c r="AB725" s="2" t="inlineStr">
        <is>
          <t/>
        </is>
      </c>
      <c r="AC725" t="inlineStr">
        <is>
          <t>authentication that provides access to multiple applications by passing the authentication token seamlessly to configured applications as a single sign-on</t>
        </is>
      </c>
      <c r="AD725" t="inlineStr">
        <is>
          <t/>
        </is>
      </c>
      <c r="AE725" t="inlineStr">
        <is>
          <t/>
        </is>
      </c>
      <c r="AF725" t="inlineStr">
        <is>
          <t/>
        </is>
      </c>
      <c r="AG725" t="inlineStr">
        <is>
          <t/>
        </is>
      </c>
      <c r="AH725" t="inlineStr">
        <is>
          <t/>
        </is>
      </c>
      <c r="AI725" t="inlineStr">
        <is>
          <t/>
        </is>
      </c>
      <c r="AJ725" t="inlineStr">
        <is>
          <t/>
        </is>
      </c>
      <c r="AK725" t="inlineStr">
        <is>
          <t/>
        </is>
      </c>
      <c r="AL725" t="inlineStr">
        <is>
          <t/>
        </is>
      </c>
      <c r="AM725" t="inlineStr">
        <is>
          <t/>
        </is>
      </c>
      <c r="AN725" t="inlineStr">
        <is>
          <t/>
        </is>
      </c>
      <c r="AO725" t="inlineStr">
        <is>
          <t/>
        </is>
      </c>
      <c r="AP725" t="inlineStr">
        <is>
          <t/>
        </is>
      </c>
      <c r="AQ725" t="inlineStr">
        <is>
          <t/>
        </is>
      </c>
      <c r="AR725" t="inlineStr">
        <is>
          <t/>
        </is>
      </c>
      <c r="AS725" t="inlineStr">
        <is>
          <t/>
        </is>
      </c>
      <c r="AT725" t="inlineStr">
        <is>
          <t/>
        </is>
      </c>
      <c r="AU725" t="inlineStr">
        <is>
          <t/>
        </is>
      </c>
      <c r="AV725" t="inlineStr">
        <is>
          <t/>
        </is>
      </c>
      <c r="AW725" t="inlineStr">
        <is>
          <t/>
        </is>
      </c>
      <c r="AX725" t="inlineStr">
        <is>
          <t/>
        </is>
      </c>
      <c r="AY725" t="inlineStr">
        <is>
          <t/>
        </is>
      </c>
      <c r="AZ725" t="inlineStr">
        <is>
          <t/>
        </is>
      </c>
      <c r="BA725" t="inlineStr">
        <is>
          <t/>
        </is>
      </c>
      <c r="BB725" t="inlineStr">
        <is>
          <t/>
        </is>
      </c>
      <c r="BC725" t="inlineStr">
        <is>
          <t/>
        </is>
      </c>
      <c r="BD725" t="inlineStr">
        <is>
          <t/>
        </is>
      </c>
      <c r="BE725" t="inlineStr">
        <is>
          <t/>
        </is>
      </c>
      <c r="BF725" t="inlineStr">
        <is>
          <t/>
        </is>
      </c>
      <c r="BG725" t="inlineStr">
        <is>
          <t/>
        </is>
      </c>
      <c r="BH725" t="inlineStr">
        <is>
          <t/>
        </is>
      </c>
      <c r="BI725" t="inlineStr">
        <is>
          <t/>
        </is>
      </c>
      <c r="BJ725" s="2" t="inlineStr">
        <is>
          <t>vieninis autentiškumo patvirtinimas</t>
        </is>
      </c>
      <c r="BK725" s="2" t="inlineStr">
        <is>
          <t>3</t>
        </is>
      </c>
      <c r="BL725" s="2" t="inlineStr">
        <is>
          <t/>
        </is>
      </c>
      <c r="BM725" t="inlineStr">
        <is>
          <t/>
        </is>
      </c>
      <c r="BN725" t="inlineStr">
        <is>
          <t/>
        </is>
      </c>
      <c r="BO725" t="inlineStr">
        <is>
          <t/>
        </is>
      </c>
      <c r="BP725" t="inlineStr">
        <is>
          <t/>
        </is>
      </c>
      <c r="BQ725" t="inlineStr">
        <is>
          <t/>
        </is>
      </c>
      <c r="BR725" t="inlineStr">
        <is>
          <t/>
        </is>
      </c>
      <c r="BS725" t="inlineStr">
        <is>
          <t/>
        </is>
      </c>
      <c r="BT725" t="inlineStr">
        <is>
          <t/>
        </is>
      </c>
      <c r="BU725" t="inlineStr">
        <is>
          <t/>
        </is>
      </c>
      <c r="BV725" t="inlineStr">
        <is>
          <t/>
        </is>
      </c>
      <c r="BW725" t="inlineStr">
        <is>
          <t/>
        </is>
      </c>
      <c r="BX725" t="inlineStr">
        <is>
          <t/>
        </is>
      </c>
      <c r="BY725" t="inlineStr">
        <is>
          <t/>
        </is>
      </c>
      <c r="BZ725" t="inlineStr">
        <is>
          <t/>
        </is>
      </c>
      <c r="CA725" t="inlineStr">
        <is>
          <t/>
        </is>
      </c>
      <c r="CB725" t="inlineStr">
        <is>
          <t/>
        </is>
      </c>
      <c r="CC725" t="inlineStr">
        <is>
          <t/>
        </is>
      </c>
      <c r="CD725" t="inlineStr">
        <is>
          <t/>
        </is>
      </c>
      <c r="CE725" t="inlineStr">
        <is>
          <t/>
        </is>
      </c>
      <c r="CF725" t="inlineStr">
        <is>
          <t/>
        </is>
      </c>
      <c r="CG725" t="inlineStr">
        <is>
          <t/>
        </is>
      </c>
      <c r="CH725" s="2" t="inlineStr">
        <is>
          <t>autentificare unică</t>
        </is>
      </c>
      <c r="CI725" s="2" t="inlineStr">
        <is>
          <t>3</t>
        </is>
      </c>
      <c r="CJ725" s="2" t="inlineStr">
        <is>
          <t/>
        </is>
      </c>
      <c r="CK725" t="inlineStr">
        <is>
          <t>procesul
 prin care o autoritate competentă, instituţie publică sau prestator 
poate avea acces şi poate fi identificat unic în sistemul Punctului de contact unic electronic</t>
        </is>
      </c>
      <c r="CL725" t="inlineStr">
        <is>
          <t/>
        </is>
      </c>
      <c r="CM725" t="inlineStr">
        <is>
          <t/>
        </is>
      </c>
      <c r="CN725" t="inlineStr">
        <is>
          <t/>
        </is>
      </c>
      <c r="CO725" t="inlineStr">
        <is>
          <t/>
        </is>
      </c>
      <c r="CP725" t="inlineStr">
        <is>
          <t/>
        </is>
      </c>
      <c r="CQ725" t="inlineStr">
        <is>
          <t/>
        </is>
      </c>
      <c r="CR725" t="inlineStr">
        <is>
          <t/>
        </is>
      </c>
      <c r="CS725" t="inlineStr">
        <is>
          <t/>
        </is>
      </c>
      <c r="CT725" t="inlineStr">
        <is>
          <t/>
        </is>
      </c>
      <c r="CU725" t="inlineStr">
        <is>
          <t/>
        </is>
      </c>
      <c r="CV725" t="inlineStr">
        <is>
          <t/>
        </is>
      </c>
      <c r="CW725" t="inlineStr">
        <is>
          <t/>
        </is>
      </c>
    </row>
    <row r="726">
      <c r="A726" s="1" t="str">
        <f>HYPERLINK("https://iate.europa.eu/entry/result/3581264/all", "3581264")</f>
        <v>3581264</v>
      </c>
      <c r="B726" t="inlineStr">
        <is>
          <t>EDUCATION AND COMMUNICATIONS</t>
        </is>
      </c>
      <c r="C726" t="inlineStr">
        <is>
          <t>EDUCATION AND COMMUNICATIONS|information technology and data processing|computer system|information security</t>
        </is>
      </c>
      <c r="D726" t="inlineStr">
        <is>
          <t>yes</t>
        </is>
      </c>
      <c r="E726" t="inlineStr">
        <is>
          <t/>
        </is>
      </c>
      <c r="F726" s="2" t="inlineStr">
        <is>
          <t>Група на заинтересованите страни в областта на сертифицирането на киберсигурността</t>
        </is>
      </c>
      <c r="G726" s="2" t="inlineStr">
        <is>
          <t>3</t>
        </is>
      </c>
      <c r="H726" s="2" t="inlineStr">
        <is>
          <t/>
        </is>
      </c>
      <c r="I726" t="inlineStr">
        <is>
          <t>група от членове, избрани измежду признати експерти, представляващи съответните заинтересовани страни, която консултира Комисията по стратегически въпроси, свързани с европейската рамка за сертифициране на киберсигурността, консултира ENISA по общи и стратегически въпроси, свързани със задачите ѝ относно пазара, сертифицирането на киберсигурността и стандартизацията, подпомага Комисията в подготовката на непрекъснатата работна програма на Съюза и дава становища във връзка с нея, и при спешни случаи дава съвети на Комисията и на Европейската група за сертифициране на киберсигурността относно необходимостта от допълнителни схеми за сертифициране</t>
        </is>
      </c>
      <c r="J726" s="2" t="inlineStr">
        <is>
          <t>Skupina zúčastněných stran pro certifikaci kybernetické bezpečnosti</t>
        </is>
      </c>
      <c r="K726" s="2" t="inlineStr">
        <is>
          <t>3</t>
        </is>
      </c>
      <c r="L726" s="2" t="inlineStr">
        <is>
          <t/>
        </is>
      </c>
      <c r="M726" t="inlineStr">
        <is>
          <t>skupina odborníků, která poskytuje poradenství Komisi a agentuře ENISA ohledně obecných i strategických záležitostí souvisejících s úkoly agentury ENISA [ &lt;a href="/entry/result/3574069/all" id="ENTRY_TO_ENTRY_CONVERTER" target="_blank"&gt;IATE:3574069&lt;/a&gt; ] v oblasti trhu, certifikace kybernetické bezpečnosti [ &lt;a href="/entry/result/3574127/all" id="ENTRY_TO_ENTRY_CONVERTER" target="_blank"&gt;IATE:3574127&lt;/a&gt; ] a normalizace</t>
        </is>
      </c>
      <c r="N726" s="2" t="inlineStr">
        <is>
          <t>Certificeringsgruppen for Interessenter</t>
        </is>
      </c>
      <c r="O726" s="2" t="inlineStr">
        <is>
          <t>3</t>
        </is>
      </c>
      <c r="P726" s="2" t="inlineStr">
        <is>
          <t/>
        </is>
      </c>
      <c r="Q726" t="inlineStr">
        <is>
          <t>gruppe bestående af medlemmer, der udvælges blandt anerkendte eksperter, som repræsenterer de relevante interessenter, og som rådgiver Kommissionen om strategiske spørgsmål, rådgiver ENISA om generelle og strategiske spørgsmål vedrørende ENISA's opgaver og bistår Kommissionen med udarbejdelsen af EU's rullende arbejdsprogram</t>
        </is>
      </c>
      <c r="R726" s="2" t="inlineStr">
        <is>
          <t>Gruppe der Interessenträger für die Cybersicherheitszertifizierung</t>
        </is>
      </c>
      <c r="S726" s="2" t="inlineStr">
        <is>
          <t>3</t>
        </is>
      </c>
      <c r="T726" s="2" t="inlineStr">
        <is>
          <t/>
        </is>
      </c>
      <c r="U726" t="inlineStr">
        <is>
          <t>Gremium, das u.a. die Kommission in strategischen Fragen im Zusammenhang mit dem europäischen Rahmen für die Cybersicherheitszertifizierung berät und bei der Ausarbeitung des fortlaufenden Arbeitsprogramms der Union &lt;a href="/entry/result/3581265/all" id="ENTRY_TO_ENTRY_CONVERTER" target="_blank"&gt;IATE:3581265&lt;/a&gt; unterstützt</t>
        </is>
      </c>
      <c r="V726" s="2" t="inlineStr">
        <is>
          <t>ομάδα συμφεροντούχων για την πιστοποίηση της κυβερνοασφάλειας|
ΟΣΠΙΚ</t>
        </is>
      </c>
      <c r="W726" s="2" t="inlineStr">
        <is>
          <t>3|
3</t>
        </is>
      </c>
      <c r="X726" s="2" t="inlineStr">
        <is>
          <t xml:space="preserve">|
</t>
        </is>
      </c>
      <c r="Y726" t="inlineStr">
        <is>
          <t>ομάδα που απαρτίζεται από μέλη επιλεγόμενα από εμπειρογνώμονες εγνωσμένου κύρους που εκπροσωπούν τους σχετικούς συμφεροντούχους, στόχος της οποίας είναι να συμβουλεύει την Επιτροπή επί στρατηγικών θεμάτων σχετικά με το ευρωπαϊκό πλαίσιο πιστοποίησης της κυβερνοασφάλειας, να ενημερώνει τον ENISA σχετικά με γενικά και στρατηγικά θέματα που αφορούν τα καθήκοντα του ENISA σχετικά με την αγορά, την πιστοποίηση της κυβερνοασφάλειας και την τυποποίηση, να επικουρεί την Επιτροπή στην επεξεργασία του κυλιόμενου προγράμματος εργασίας της Ένωσης [ &lt;a href="/entry/result/3581265/all" id="ENTRY_TO_ENTRY_CONVERTER" target="_blank"&gt;IATE:3581265&lt;/a&gt; ], να γνωμοδοτεί για το πρόγραμμα εργασίας και, κατά περίπτωση, να παρέχει συμβουλές στην Επιτροπή και στην ΕΟΠΙΚ [ &lt;a href="/entry/result/3574168/all" id="ENTRY_TO_ENTRY_CONVERTER" target="_blank"&gt;IATE:3574168&lt;/a&gt; ] σχετικά με την ανάγκη για επιπρόσθετα συστήματα πιστοποίησης που δεν περιλαμβάνονται στο κυλιόμενο πρόγραμμα εργασίας της Ένωσης.</t>
        </is>
      </c>
      <c r="Z726" s="2" t="inlineStr">
        <is>
          <t>Stakeholder Cybersecurity Certification Group</t>
        </is>
      </c>
      <c r="AA726" s="2" t="inlineStr">
        <is>
          <t>3</t>
        </is>
      </c>
      <c r="AB726" s="2" t="inlineStr">
        <is>
          <t/>
        </is>
      </c>
      <c r="AC726" t="inlineStr">
        <is>
          <t>group composed of members from among recognised experts representing the relevant stakeholders, the purpose of which is to advise the Commission on strategic issues regarding the European cybersecurity certification framework, advise ENISA on general and strategic matters concerning ENISA’s tasks relating to market, cybersecurity certification, and standardisation, assist the Commission in preparing the &lt;a href="https://iate.europa.eu/entry/result/3581265/all" target="_blank"&gt;Union rolling work plan&lt;/a&gt;, issue opinions on the work programme and, as appropriate, advise the Commission and the &lt;a href="https://iate.europa.eu/entry/result/3574168/all" target="_blank"&gt;ECCG&lt;/a&gt; on the need for additional certification schemes not included in the Union rolling work programme</t>
        </is>
      </c>
      <c r="AD726" s="2" t="inlineStr">
        <is>
          <t>Grupo de las Partes Interesadas sobre Certificación de la Ciberseguridad</t>
        </is>
      </c>
      <c r="AE726" s="2" t="inlineStr">
        <is>
          <t>3</t>
        </is>
      </c>
      <c r="AF726" s="2" t="inlineStr">
        <is>
          <t/>
        </is>
      </c>
      <c r="AG726" t="inlineStr">
        <is>
          <t>Grupo formado por miembros seleccionados de entre expertos reconocidos que representen a las partes interesadas pertinentes y cuyos principales cometidos son asesorar a la Comisión sobre cuestiones estratégicas relativas al marco europeo de certificación de la ciberseguridad, asesorar a ENISA [ &lt;a href="/entry/result/3574069/all" id="ENTRY_TO_ENTRY_CONVERTER" target="_blank"&gt;IATE:3574069&lt;/a&gt; ], prestar asistencia a la Comisión para elaborar el programa de trabajo evolutivo de la Unión [ &lt;a href="/entry/result/3581265/all" id="ENTRY_TO_ENTRY_CONVERTER" target="_blank"&gt;IATE:3581265&lt;/a&gt; ] y emitir dictámenes sobre dicho plan.</t>
        </is>
      </c>
      <c r="AH726" s="2" t="inlineStr">
        <is>
          <t>sidusrühmade küberturvalisuse sertifitseerimise rühm</t>
        </is>
      </c>
      <c r="AI726" s="2" t="inlineStr">
        <is>
          <t>3</t>
        </is>
      </c>
      <c r="AJ726" s="2" t="inlineStr">
        <is>
          <t/>
        </is>
      </c>
      <c r="AK726" t="inlineStr">
        <is>
          <t>asjaomaseid sidusrühmi esindavatest tunnustatud ekspertidest koosnev rühm, kes annab komisjonile nõu strateegilistes küsimustes seoses Euroopa küberturvalisuse sertifitseerimise raamistikuga, annab 
&lt;i&gt; ENISA-le&lt;/i&gt; &lt;a href="/entry/result/3574069/all" id="ENTRY_TO_ENTRY_CONVERTER" target="_blank"&gt;IATE:3574069&lt;/a&gt; nõu üldistes ja strateegilistes küsimustes seoses turu, küberturvalisuse sertifitseerimise ja standardimisega seonduvate ENISA ülesannetega, abistab komisjoni 
&lt;i&gt;liidu jooksva tööprogrammi &lt;/i&gt;&lt;a href="/entry/result/3581265/all" id="ENTRY_TO_ENTRY_CONVERTER" target="_blank"&gt;IATE:3581265&lt;/a&gt; koostamisel, esitab arvamusi liidu jooksva tööprogrammi kohta ning annab vajaduse korral komisjonile ja 
&lt;i&gt;Euroopa küberturvalisuse sertifitseerimise rühmale&lt;/i&gt; &lt;a href="/entry/result/3574168/all" id="ENTRY_TO_ENTRY_CONVERTER" target="_blank"&gt;IATE:3574168&lt;/a&gt; nõu seoses vajadusega täiendavate, liidu jooksva tööprogrammiga hõlmamata sertifitseerimise kavade järele</t>
        </is>
      </c>
      <c r="AL726" s="2" t="inlineStr">
        <is>
          <t>sidosryhmien kyberturvallisuuden sertifiointiryhmä</t>
        </is>
      </c>
      <c r="AM726" s="2" t="inlineStr">
        <is>
          <t>3</t>
        </is>
      </c>
      <c r="AN726" s="2" t="inlineStr">
        <is>
          <t/>
        </is>
      </c>
      <c r="AO726" t="inlineStr">
        <is>
          <t>ryhmä, joka koostuu jäsenistä, jotka komissio valitsee asiaan liittyviä sidosryhmiä edustavien tunnustettujen asiantuntijoiden joukosta, ja jonka tehtävänä on mm. neuvoa ja avustaa komissiota ja ENISAa erinäisissä kyberturvallisuuden sertifiointikehykseen liittyvissä strategisissa asioissa</t>
        </is>
      </c>
      <c r="AP726" s="2" t="inlineStr">
        <is>
          <t>groupe des parties prenantes pour la certification de cybersécurité</t>
        </is>
      </c>
      <c r="AQ726" s="2" t="inlineStr">
        <is>
          <t>3</t>
        </is>
      </c>
      <c r="AR726" s="2" t="inlineStr">
        <is>
          <t/>
        </is>
      </c>
      <c r="AS726" t="inlineStr">
        <is>
          <t>groupe composé de membres sélectionnés parmi des experts reconnus représentant les parties prenantes concernées et chargé notamment de conseiller la Commission sur des questions stratégiques relatives au cadre européen de certification de cybersécurité; de conseiller l'ENISA sur des questions générales et stratégiques concernant les tâches de l'ENISA relatives au marché, à la certification de cybersécurité et à la normalisation; ainsi que d'aider la Commission à préparer le &lt;a href="https://iate.europa.eu/entry/result/3581265/fr" target="_blank"&gt;programme de travail glissant de l'Union&lt;/a&gt; et de rendre un avis sur celui-ci</t>
        </is>
      </c>
      <c r="AT726" s="2" t="inlineStr">
        <is>
          <t>Grúpa na nGeallsealbhóirí um Dheimhniú Cibearshlándála</t>
        </is>
      </c>
      <c r="AU726" s="2" t="inlineStr">
        <is>
          <t>3</t>
        </is>
      </c>
      <c r="AV726" s="2" t="inlineStr">
        <is>
          <t/>
        </is>
      </c>
      <c r="AW726" t="inlineStr">
        <is>
          <t/>
        </is>
      </c>
      <c r="AX726" s="2" t="inlineStr">
        <is>
          <t>Interesna skupina za kibersigurnosnu certifikaciju</t>
        </is>
      </c>
      <c r="AY726" s="2" t="inlineStr">
        <is>
          <t>3</t>
        </is>
      </c>
      <c r="AZ726" s="2" t="inlineStr">
        <is>
          <t/>
        </is>
      </c>
      <c r="BA726" t="inlineStr">
        <is>
          <t/>
        </is>
      </c>
      <c r="BB726" s="2" t="inlineStr">
        <is>
          <t>az érdekelt felek kiberbiztonsági tanúsítási csoportja</t>
        </is>
      </c>
      <c r="BC726" s="2" t="inlineStr">
        <is>
          <t>3</t>
        </is>
      </c>
      <c r="BD726" s="2" t="inlineStr">
        <is>
          <t/>
        </is>
      </c>
      <c r="BE726" t="inlineStr">
        <is>
          <t>a releváns érdekelt feleket képviselő elismert szakértőkből kiválasztott tagokból álló csoport, amelynek célja, hogy tanácsot adjon a Bizottságnak az európai kiberbiztonsági tanúsítási kerettel kapcsolatos stratégiai kérdéseket illetően, tanácsot adjon az ENISA számára az ENISA piaccal, kiberbiztonsági tanúsítással és szabványosítással kapcsolatos feladataihoz kapcsolódó általános és stratégiai kérdésekben, segítséget nyújtson a Bizottság számára az uniós gördülő munkaprogram előkészítéséhez, véleményt adjon a munkaprogramról, és adott esetben tanácsot adjon a Bizottság és az európai kiberbiztonsági tanúsítási csoport számára olyan további tanúsítási rendszerek szükségességével kapcsolatban, amelyek nem szerepelnek az uniós gördülő munkaprogramban</t>
        </is>
      </c>
      <c r="BF726" s="2" t="inlineStr">
        <is>
          <t>gruppo dei portatori di interessi per la certificazione della cibersicurezza</t>
        </is>
      </c>
      <c r="BG726" s="2" t="inlineStr">
        <is>
          <t>3</t>
        </is>
      </c>
      <c r="BH726" s="2" t="inlineStr">
        <is>
          <t/>
        </is>
      </c>
      <c r="BI726" t="inlineStr">
        <is>
          <t>gruppo composto da membri selezionati tra esperti riconosciuti che rappresentano i pertinenti portatori di interessi, i cui compiti consistono nel fornire consulenza alla Commissione sulle questioni strategiche riguardanti il quadro europeo di certificazione della cibersicurezza, fornire consulenza all'ENISA su questioni generali e strategiche concernenti i compiti della stessa in materia di mercato, certificazione della cibersicurezza e normazione, assistere la Commissione nell'elaborazione del programma di lavoro progressivo dell'Unione, formulare un parere sul programma di lavoro progressivo dell'Unione e fornire consulenza alla Commissione e all'ECCG [&lt;a href="/entry/result/3574168/all" id="ENTRY_TO_ENTRY_CONVERTER" target="_blank"&gt;IATE:3574168&lt;/a&gt;] in merito alla necessità di sistemi di certificazione supplementari non inclusi nel programma di lavoro progressivo dell'Unione</t>
        </is>
      </c>
      <c r="BJ726" s="2" t="inlineStr">
        <is>
          <t>Suinteresuotųjų subjektų kibernetinio saugumo sertifikavimo grupė</t>
        </is>
      </c>
      <c r="BK726" s="2" t="inlineStr">
        <is>
          <t>3</t>
        </is>
      </c>
      <c r="BL726" s="2" t="inlineStr">
        <is>
          <t/>
        </is>
      </c>
      <c r="BM726" t="inlineStr">
        <is>
          <t>grupė, sudaryta iš narių, proporcingai atstovaujančių pramonės sektoriui, tiek IRT produktų ir paslaugų paklausos, tiek pasiūlos segmentuose, įskaitant visų pirma MVĮ, skaitmeninių paslaugų teikėjams, Europos ir tarptautinėms standartizacijos įstaigoms, nacionalinėms akreditacijos įstaigoms, duomenų apsaugos priežiūros institucijoms ir atitikties vertinimo įstaigoms, akademinei bendruomenei ir vartotojų organizacijoms</t>
        </is>
      </c>
      <c r="BN726" s="2" t="inlineStr">
        <is>
          <t>Ieinteresēto personu kiberdrošības sertifikācijas grupa</t>
        </is>
      </c>
      <c r="BO726" s="2" t="inlineStr">
        <is>
          <t>3</t>
        </is>
      </c>
      <c r="BP726" s="2" t="inlineStr">
        <is>
          <t/>
        </is>
      </c>
      <c r="BQ726" t="inlineStr">
        <is>
          <t>grupa, kura sastāv no atzītiem ekspertiem, kas pārstāv IKT nozares ieinteresētās personas, un kura konsultē 
&lt;i&gt;ENISA&lt;/i&gt; un Komisiju stratēģiskos jautājumos, kas saistīti ar kiberdrošības sertifikāciju un standartizāciju</t>
        </is>
      </c>
      <c r="BR726" s="2" t="inlineStr">
        <is>
          <t>Grupp ta’ Ċertifikazzjoni taċ-Ċibersigurtà tal-Partijiet Ikkonċernati</t>
        </is>
      </c>
      <c r="BS726" s="2" t="inlineStr">
        <is>
          <t>3</t>
        </is>
      </c>
      <c r="BT726" s="2" t="inlineStr">
        <is>
          <t/>
        </is>
      </c>
      <c r="BU726" t="inlineStr">
        <is>
          <t>grupp magħmul minn membri minn fost esperti rikonoxxuti li jirrappreżentaw lill-partijiet ikkonċernati rilevanti li l-għan tiegħu huwa li jagħti pariri lill-Kummissjoni dwar kwistjonijiet strateġiċi dwar il-qafas taċ-ċertifikazzjoni taċ-ċibersigurtà Ewropew, jagħti pariri lill-ENISA dwar kwistjonijiet ġenerali u strateġiċi dwar il-kompiti tal-ENISA fir-rigward tas-suq, iċ-ċertifikazzjoni taċ-ċibersigurtà, u l-istandardizzazzjoni, jgħin lill-Kummissjoni tħejji l-pjan ta' ħidma kontinwu tal-Unjoni, joħroġ opinjonijiet dwar il-programm ta' ħidma u, skont il-każ, jagħti pariri lill-Kummissjoni u lill-ECCG dwar il-ħtieġa għal skemi ta' ċertifikazzjoni addizzjonali mhux inklużi fil-programm ta' ħidma kontinwu tal-Unjoni</t>
        </is>
      </c>
      <c r="BV726" s="2" t="inlineStr">
        <is>
          <t>Groep van belanghebbenden bij cyberbeveiligingscertificering</t>
        </is>
      </c>
      <c r="BW726" s="2" t="inlineStr">
        <is>
          <t>3</t>
        </is>
      </c>
      <c r="BX726" s="2" t="inlineStr">
        <is>
          <t/>
        </is>
      </c>
      <c r="BY726" t="inlineStr">
        <is>
          <t>groep bestaande uit leden die gekozen worden uit erkende deskundigen die de betrokken belanghebbenden vertegenwoordigen. De groep heeft als taak om de Commissie te adviseren over strategische aangelegenheden met betrekking tot het Europees cyberbeveiligingscertificeringskader, Enisa advies te verlenen over algemene en strategische aangelegenheden wat betreft de taken van Enisa in verband met de markt, cyberbeveiligingscertificering en normalisatie, de Commissie bij te staan in de voorbereiding van het voortschrijdend werkprogramma van de Unie, advies te verlenen over het &lt;a href="https://iate.europa.eu/entry/result/3581265/all" target="_blank"&gt;voortschrijdend werkprogramma van de Unie&lt;time datetime="15.11.2019"&gt; (15.11.2019)&lt;/time&gt;&lt;/a&gt; en, indien nodig, de Commissie en de EGC advies te verstrekken over de behoefte aan aanvullende certificeringsregelingen die niet in het voortschrijdend werkprogramma van de Unie zijn opgenomen</t>
        </is>
      </c>
      <c r="BZ726" s="2" t="inlineStr">
        <is>
          <t>Grupa Interesariuszy ds. Certyfikacji Cyberbezpieczeństwa</t>
        </is>
      </c>
      <c r="CA726" s="2" t="inlineStr">
        <is>
          <t>3</t>
        </is>
      </c>
      <c r="CB726" s="2" t="inlineStr">
        <is>
          <t/>
        </is>
      </c>
      <c r="CC726" t="inlineStr">
        <is>
          <t>grupa składająca się z członków reprezentujących w zrównoważony sposób przemysł, zarówno po stronie popytu, jak i podaży produktów ICT i usług ICT, w tym szczególnie przedstawicieli MŚP, dostawców usług cyfrowych, europejskich i międzynarodowych organów normalizacyjnych, krajowych jednostek akredytujących, organów nadzorczych ds. ochrony danych oraz przedstawicieli środowiska akademickiego, a także organizacji konsumenckich. Ma ona wspierać ENISA i Komisję w ułatwianiu konsultacji z odpowiednimi interesariuszami</t>
        </is>
      </c>
      <c r="CD726" s="2" t="inlineStr">
        <is>
          <t>grupo das partes interessadas para a certificação da cibersegurança</t>
        </is>
      </c>
      <c r="CE726" s="2" t="inlineStr">
        <is>
          <t>3</t>
        </is>
      </c>
      <c r="CF726" s="2" t="inlineStr">
        <is>
          <t/>
        </is>
      </c>
      <c r="CG726" t="inlineStr">
        <is>
          <t>Grupo constituído por membros selecionados de entre peritos reconhecidos que representem as partes interessadas, com o propósito de aconselhar a Comissão sobre questões estratégicas relacionadas com o enquadramento europeu para a certificação da cibersegurança, aconselhar a ENISA sobre questões gerais e estratégicas respeitantes às atribuições da ENISA relacionadas com o mercado, a certificação da cibersegurança e a normalização, assistir a Comissão na elaboração do 
&lt;strong&gt;programa de trabalho evolutivo da União&lt;/strong&gt; [ &lt;a href="/entry/result/581265/all" id="ENTRY_TO_ENTRY_CONVERTER" target="_blank"&gt;IATE:581265&lt;/a&gt; ] e emitir pareceres sobre este e, quando apropriado, aconselhar a Comissão e o GCEC sobre a necessidade de dispor de sistemas de certificação suplementares não incluídos no programa de trabalho evolutivo da União.</t>
        </is>
      </c>
      <c r="CH726" s="2" t="inlineStr">
        <is>
          <t>Grupul părților interesate pentru certificarea securității cibernetice</t>
        </is>
      </c>
      <c r="CI726" s="2" t="inlineStr">
        <is>
          <t>3</t>
        </is>
      </c>
      <c r="CJ726" s="2" t="inlineStr">
        <is>
          <t/>
        </is>
      </c>
      <c r="CK726" t="inlineStr">
        <is>
          <t>grup alcătuit din membri selecționați din rândul experților recunoscuți care reprezintă părți interesate relevante și care are următoarele atribuții principale: să acorde Comisiei consiliere în legătură cu aspecte strategice referitoare la cadrul european de certificare a securității cibernetice; să acorde consiliere ENISA în legătură cu chestiuni generale și strategice referitoare la atribuțiile ENISA în legătură cu piața, certificarea securității cibernetice și standardizarea; să ajute Comisia la pregătirea &lt;a href="https://iate.europa.eu/entry/result/3581265/ro" target="_blank"&gt;programul de activitate etapizat la nivelul Uniunii&lt;/a&gt; și să emită un aviz referitor la acesta</t>
        </is>
      </c>
      <c r="CL726" s="2" t="inlineStr">
        <is>
          <t>skupina zainteresovaných strán pre certifikáciu kybernetickej bezpečnosti</t>
        </is>
      </c>
      <c r="CM726" s="2" t="inlineStr">
        <is>
          <t>3</t>
        </is>
      </c>
      <c r="CN726" s="2" t="inlineStr">
        <is>
          <t/>
        </is>
      </c>
      <c r="CO726" t="inlineStr">
        <is>
          <t/>
        </is>
      </c>
      <c r="CP726" s="2" t="inlineStr">
        <is>
          <t>certifikacijska skupina deležnikov za kibernetsko varnost</t>
        </is>
      </c>
      <c r="CQ726" s="2" t="inlineStr">
        <is>
          <t>3</t>
        </is>
      </c>
      <c r="CR726" s="2" t="inlineStr">
        <is>
          <t/>
        </is>
      </c>
      <c r="CS726" t="inlineStr">
        <is>
          <t>skupina, v kateri je uravnoteženo zastopana industrija (tako na strani povpraševanja kot na strani ponudbe proizvodov IKT in storitev IKT) in ki naj bi agenciji ENISA in Komisiji olajšala posvetovanje z ustreznimi deležniki</t>
        </is>
      </c>
      <c r="CT726" s="2" t="inlineStr">
        <is>
          <t>intressentgruppen för cybersäkerhetscertifiering</t>
        </is>
      </c>
      <c r="CU726" s="2" t="inlineStr">
        <is>
          <t>3</t>
        </is>
      </c>
      <c r="CV726" s="2" t="inlineStr">
        <is>
          <t/>
        </is>
      </c>
      <c r="CW726" t="inlineStr">
        <is>
          <t/>
        </is>
      </c>
    </row>
    <row r="727">
      <c r="A727" s="1" t="str">
        <f>HYPERLINK("https://iate.europa.eu/entry/result/1183990/all", "1183990")</f>
        <v>1183990</v>
      </c>
      <c r="B727" t="inlineStr">
        <is>
          <t>TRANSPORT;EDUCATION AND COMMUNICATIONS</t>
        </is>
      </c>
      <c r="C727" t="inlineStr">
        <is>
          <t>TRANSPORT|land transport|land transport;EDUCATION AND COMMUNICATIONS|information technology and data processing</t>
        </is>
      </c>
      <c r="D727" t="inlineStr">
        <is>
          <t>no</t>
        </is>
      </c>
      <c r="E727" t="inlineStr">
        <is>
          <t/>
        </is>
      </c>
      <c r="F727" t="inlineStr">
        <is>
          <t/>
        </is>
      </c>
      <c r="G727" t="inlineStr">
        <is>
          <t/>
        </is>
      </c>
      <c r="H727" t="inlineStr">
        <is>
          <t/>
        </is>
      </c>
      <c r="I727" t="inlineStr">
        <is>
          <t/>
        </is>
      </c>
      <c r="J727" t="inlineStr">
        <is>
          <t/>
        </is>
      </c>
      <c r="K727" t="inlineStr">
        <is>
          <t/>
        </is>
      </c>
      <c r="L727" t="inlineStr">
        <is>
          <t/>
        </is>
      </c>
      <c r="M727" t="inlineStr">
        <is>
          <t/>
        </is>
      </c>
      <c r="N727" s="2" t="inlineStr">
        <is>
          <t>modul på køretøjet|
køretøjets styremodul</t>
        </is>
      </c>
      <c r="O727" s="2" t="inlineStr">
        <is>
          <t>3|
3</t>
        </is>
      </c>
      <c r="P727" s="2" t="inlineStr">
        <is>
          <t xml:space="preserve">|
</t>
        </is>
      </c>
      <c r="Q727" t="inlineStr">
        <is>
          <t/>
        </is>
      </c>
      <c r="R727" s="2" t="inlineStr">
        <is>
          <t>im Fahrzeug vorhandener Rechner</t>
        </is>
      </c>
      <c r="S727" s="2" t="inlineStr">
        <is>
          <t>3</t>
        </is>
      </c>
      <c r="T727" s="2" t="inlineStr">
        <is>
          <t/>
        </is>
      </c>
      <c r="U727" t="inlineStr">
        <is>
          <t/>
        </is>
      </c>
      <c r="V727" s="2" t="inlineStr">
        <is>
          <t>ενσωματωμένο δομοστοιχείο|
δομοστοιχείο επί του οχήματος</t>
        </is>
      </c>
      <c r="W727" s="2" t="inlineStr">
        <is>
          <t>3|
3</t>
        </is>
      </c>
      <c r="X727" s="2" t="inlineStr">
        <is>
          <t xml:space="preserve">|
</t>
        </is>
      </c>
      <c r="Y727" t="inlineStr">
        <is>
          <t/>
        </is>
      </c>
      <c r="Z727" s="2" t="inlineStr">
        <is>
          <t>on-board computer|
module on the vehicle</t>
        </is>
      </c>
      <c r="AA727" s="2" t="inlineStr">
        <is>
          <t>3|
3</t>
        </is>
      </c>
      <c r="AB727" s="2" t="inlineStr">
        <is>
          <t xml:space="preserve">|
</t>
        </is>
      </c>
      <c r="AC727" t="inlineStr">
        <is>
          <t/>
        </is>
      </c>
      <c r="AD727" s="2" t="inlineStr">
        <is>
          <t>computador del vehículo</t>
        </is>
      </c>
      <c r="AE727" s="2" t="inlineStr">
        <is>
          <t>3</t>
        </is>
      </c>
      <c r="AF727" s="2" t="inlineStr">
        <is>
          <t/>
        </is>
      </c>
      <c r="AG727" t="inlineStr">
        <is>
          <t/>
        </is>
      </c>
      <c r="AH727" t="inlineStr">
        <is>
          <t/>
        </is>
      </c>
      <c r="AI727" t="inlineStr">
        <is>
          <t/>
        </is>
      </c>
      <c r="AJ727" t="inlineStr">
        <is>
          <t/>
        </is>
      </c>
      <c r="AK727" t="inlineStr">
        <is>
          <t/>
        </is>
      </c>
      <c r="AL727" t="inlineStr">
        <is>
          <t/>
        </is>
      </c>
      <c r="AM727" t="inlineStr">
        <is>
          <t/>
        </is>
      </c>
      <c r="AN727" t="inlineStr">
        <is>
          <t/>
        </is>
      </c>
      <c r="AO727" t="inlineStr">
        <is>
          <t/>
        </is>
      </c>
      <c r="AP727" s="2" t="inlineStr">
        <is>
          <t>calculateur du véhicule|
calculateur embarqué</t>
        </is>
      </c>
      <c r="AQ727" s="2" t="inlineStr">
        <is>
          <t>3|
3</t>
        </is>
      </c>
      <c r="AR727" s="2" t="inlineStr">
        <is>
          <t xml:space="preserve">|
</t>
        </is>
      </c>
      <c r="AS727" t="inlineStr">
        <is>
          <t/>
        </is>
      </c>
      <c r="AT727" t="inlineStr">
        <is>
          <t/>
        </is>
      </c>
      <c r="AU727" t="inlineStr">
        <is>
          <t/>
        </is>
      </c>
      <c r="AV727" t="inlineStr">
        <is>
          <t/>
        </is>
      </c>
      <c r="AW727" t="inlineStr">
        <is>
          <t/>
        </is>
      </c>
      <c r="AX727" t="inlineStr">
        <is>
          <t/>
        </is>
      </c>
      <c r="AY727" t="inlineStr">
        <is>
          <t/>
        </is>
      </c>
      <c r="AZ727" t="inlineStr">
        <is>
          <t/>
        </is>
      </c>
      <c r="BA727" t="inlineStr">
        <is>
          <t/>
        </is>
      </c>
      <c r="BB727" t="inlineStr">
        <is>
          <t/>
        </is>
      </c>
      <c r="BC727" t="inlineStr">
        <is>
          <t/>
        </is>
      </c>
      <c r="BD727" t="inlineStr">
        <is>
          <t/>
        </is>
      </c>
      <c r="BE727" t="inlineStr">
        <is>
          <t/>
        </is>
      </c>
      <c r="BF727" s="2" t="inlineStr">
        <is>
          <t>calcolatore di bordo</t>
        </is>
      </c>
      <c r="BG727" s="2" t="inlineStr">
        <is>
          <t>3</t>
        </is>
      </c>
      <c r="BH727" s="2" t="inlineStr">
        <is>
          <t/>
        </is>
      </c>
      <c r="BI727" t="inlineStr">
        <is>
          <t/>
        </is>
      </c>
      <c r="BJ727" t="inlineStr">
        <is>
          <t/>
        </is>
      </c>
      <c r="BK727" t="inlineStr">
        <is>
          <t/>
        </is>
      </c>
      <c r="BL727" t="inlineStr">
        <is>
          <t/>
        </is>
      </c>
      <c r="BM727" t="inlineStr">
        <is>
          <t/>
        </is>
      </c>
      <c r="BN727" t="inlineStr">
        <is>
          <t/>
        </is>
      </c>
      <c r="BO727" t="inlineStr">
        <is>
          <t/>
        </is>
      </c>
      <c r="BP727" t="inlineStr">
        <is>
          <t/>
        </is>
      </c>
      <c r="BQ727" t="inlineStr">
        <is>
          <t/>
        </is>
      </c>
      <c r="BR727" t="inlineStr">
        <is>
          <t/>
        </is>
      </c>
      <c r="BS727" t="inlineStr">
        <is>
          <t/>
        </is>
      </c>
      <c r="BT727" t="inlineStr">
        <is>
          <t/>
        </is>
      </c>
      <c r="BU727" t="inlineStr">
        <is>
          <t/>
        </is>
      </c>
      <c r="BV727" s="2" t="inlineStr">
        <is>
          <t>autocomputer|
voertuigcomputer</t>
        </is>
      </c>
      <c r="BW727" s="2" t="inlineStr">
        <is>
          <t>3|
3</t>
        </is>
      </c>
      <c r="BX727" s="2" t="inlineStr">
        <is>
          <t xml:space="preserve">|
</t>
        </is>
      </c>
      <c r="BY727" t="inlineStr">
        <is>
          <t/>
        </is>
      </c>
      <c r="BZ727" t="inlineStr">
        <is>
          <t/>
        </is>
      </c>
      <c r="CA727" t="inlineStr">
        <is>
          <t/>
        </is>
      </c>
      <c r="CB727" t="inlineStr">
        <is>
          <t/>
        </is>
      </c>
      <c r="CC727" t="inlineStr">
        <is>
          <t/>
        </is>
      </c>
      <c r="CD727" s="2" t="inlineStr">
        <is>
          <t>computador do bordo</t>
        </is>
      </c>
      <c r="CE727" s="2" t="inlineStr">
        <is>
          <t>3</t>
        </is>
      </c>
      <c r="CF727" s="2" t="inlineStr">
        <is>
          <t/>
        </is>
      </c>
      <c r="CG727" t="inlineStr">
        <is>
          <t/>
        </is>
      </c>
      <c r="CH727" t="inlineStr">
        <is>
          <t/>
        </is>
      </c>
      <c r="CI727" t="inlineStr">
        <is>
          <t/>
        </is>
      </c>
      <c r="CJ727" t="inlineStr">
        <is>
          <t/>
        </is>
      </c>
      <c r="CK727" t="inlineStr">
        <is>
          <t/>
        </is>
      </c>
      <c r="CL727" t="inlineStr">
        <is>
          <t/>
        </is>
      </c>
      <c r="CM727" t="inlineStr">
        <is>
          <t/>
        </is>
      </c>
      <c r="CN727" t="inlineStr">
        <is>
          <t/>
        </is>
      </c>
      <c r="CO727" t="inlineStr">
        <is>
          <t/>
        </is>
      </c>
      <c r="CP727" t="inlineStr">
        <is>
          <t/>
        </is>
      </c>
      <c r="CQ727" t="inlineStr">
        <is>
          <t/>
        </is>
      </c>
      <c r="CR727" t="inlineStr">
        <is>
          <t/>
        </is>
      </c>
      <c r="CS727" t="inlineStr">
        <is>
          <t/>
        </is>
      </c>
      <c r="CT727" t="inlineStr">
        <is>
          <t/>
        </is>
      </c>
      <c r="CU727" t="inlineStr">
        <is>
          <t/>
        </is>
      </c>
      <c r="CV727" t="inlineStr">
        <is>
          <t/>
        </is>
      </c>
      <c r="CW727" t="inlineStr">
        <is>
          <t/>
        </is>
      </c>
    </row>
    <row r="728">
      <c r="A728" s="1" t="str">
        <f>HYPERLINK("https://iate.europa.eu/entry/result/3568737/all", "3568737")</f>
        <v>3568737</v>
      </c>
      <c r="B728" t="inlineStr">
        <is>
          <t>PRODUCTION, TECHNOLOGY AND RESEARCH</t>
        </is>
      </c>
      <c r="C728" t="inlineStr">
        <is>
          <t>PRODUCTION, TECHNOLOGY AND RESEARCH|research and intellectual property|research;PRODUCTION, TECHNOLOGY AND RESEARCH|technology and technical regulations|technology</t>
        </is>
      </c>
      <c r="D728" t="inlineStr">
        <is>
          <t>yes</t>
        </is>
      </c>
      <c r="E728" t="inlineStr">
        <is>
          <t/>
        </is>
      </c>
      <c r="F728" s="2" t="inlineStr">
        <is>
          <t>Европейски облак за отворена наука</t>
        </is>
      </c>
      <c r="G728" s="2" t="inlineStr">
        <is>
          <t>3</t>
        </is>
      </c>
      <c r="H728" s="2" t="inlineStr">
        <is>
          <t/>
        </is>
      </c>
      <c r="I728" t="inlineStr">
        <is>
          <t>виртуална среда, в която европейските изследователи и техните научни сътрудници в световен план да съхраняват, обменят и използват повторно своите данни от различни дисциплини и държави, която Комисията възнамерява да създаде чрез интегриране и консолидиране на електронни инфраструктурни платформи, обединяващи съществуващите облаци с научни данни и научноизследователски инфраструктури, както и чрез подпомагане на развитието на услугите в облака</t>
        </is>
      </c>
      <c r="J728" s="2" t="inlineStr">
        <is>
          <t>evropský cloud pro otevřenou vědu</t>
        </is>
      </c>
      <c r="K728" s="2" t="inlineStr">
        <is>
          <t>3</t>
        </is>
      </c>
      <c r="L728" s="2" t="inlineStr">
        <is>
          <t/>
        </is>
      </c>
      <c r="M728" t="inlineStr">
        <is>
          <t>virtuální prostředí k ukládání, sdílení a opětovnému využití výzkumných dat napříč vědními obory a přes hranice států</t>
        </is>
      </c>
      <c r="N728" s="2" t="inlineStr">
        <is>
          <t>europæisk åben videnskabscloud|
europæisk åben videnskabssky</t>
        </is>
      </c>
      <c r="O728" s="2" t="inlineStr">
        <is>
          <t>3|
2</t>
        </is>
      </c>
      <c r="P728" s="2" t="inlineStr">
        <is>
          <t xml:space="preserve">|
</t>
        </is>
      </c>
      <c r="Q728" t="inlineStr">
        <is>
          <t>europæisk datasky til lagring og behandling af forskningsdata</t>
        </is>
      </c>
      <c r="R728" s="2" t="inlineStr">
        <is>
          <t>Europäische Cloud für offene Wissenschaft</t>
        </is>
      </c>
      <c r="S728" s="2" t="inlineStr">
        <is>
          <t>3</t>
        </is>
      </c>
      <c r="T728" s="2" t="inlineStr">
        <is>
          <t/>
        </is>
      </c>
      <c r="U728" t="inlineStr">
        <is>
          <t>von der Europäischen Kommission geplante virtuelle Umgebung, die europäischen Forschern die Möglichkeit geben soll, ihre Daten über Fachgebiete und Grenzen hinweg zu speichern, auszutauschen und wiederzuverwenden</t>
        </is>
      </c>
      <c r="V728" s="2" t="inlineStr">
        <is>
          <t>ευρωπαϊκό νέφος ανοικτής επιστήμης</t>
        </is>
      </c>
      <c r="W728" s="2" t="inlineStr">
        <is>
          <t>3</t>
        </is>
      </c>
      <c r="X728" s="2" t="inlineStr">
        <is>
          <t/>
        </is>
      </c>
      <c r="Y728" t="inlineStr">
        <is>
          <t/>
        </is>
      </c>
      <c r="Z728" s="2" t="inlineStr">
        <is>
          <t>European Science Cloud|
European Open Science Cloud|
EOSC|
European research cloud</t>
        </is>
      </c>
      <c r="AA728" s="2" t="inlineStr">
        <is>
          <t>3|
3|
3|
3</t>
        </is>
      </c>
      <c r="AB728" s="2" t="inlineStr">
        <is>
          <t>admitted|
|
|
admitted</t>
        </is>
      </c>
      <c r="AC728" t="inlineStr">
        <is>
          <t>European cloud
&lt;sup&gt;1&lt;/sup&gt; service that hosts and processes research data and knowledge within the scientific community</t>
        </is>
      </c>
      <c r="AD728" s="2" t="inlineStr">
        <is>
          <t>Nube Europea de la Ciencia Abierta</t>
        </is>
      </c>
      <c r="AE728" s="2" t="inlineStr">
        <is>
          <t>3</t>
        </is>
      </c>
      <c r="AF728" s="2" t="inlineStr">
        <is>
          <t/>
        </is>
      </c>
      <c r="AG728" t="inlineStr">
        <is>
          <t>Entorno virtual, fiable y abierto, que permite a la comunidad científica almacenar, compartir y reutilizar datos y resultados científicos a escala europea.</t>
        </is>
      </c>
      <c r="AH728" s="2" t="inlineStr">
        <is>
          <t>Euroopa avatud teaduse pilv</t>
        </is>
      </c>
      <c r="AI728" s="2" t="inlineStr">
        <is>
          <t>3</t>
        </is>
      </c>
      <c r="AJ728" s="2" t="inlineStr">
        <is>
          <t/>
        </is>
      </c>
      <c r="AK728" t="inlineStr">
        <is>
          <t>Euroopa Komisjoni käivitatud 
&lt;i&gt;Euroopa pilvandmetöötluse algatuse&lt;/i&gt; [ &lt;a href="/entry/result/3568727/all" id="ENTRY_TO_ENTRY_CONVERTER" target="_blank"&gt;IATE:3568727&lt;/a&gt; ] kaudu loodav Euroopa 
&lt;i&gt;pilv&lt;/i&gt; [ &lt;a href="/entry/result/3527224/all" id="ENTRY_TO_ENTRY_CONVERTER" target="_blank"&gt;IATE:3527224&lt;/a&gt; ] 
&lt;i&gt;avatud teaduse&lt;/i&gt; [ &lt;a href="/entry/result/3565391/all" id="ENTRY_TO_ENTRY_CONVERTER" target="_blank"&gt;IATE:3565391&lt;/a&gt; ] andmete hostimiseks, jagamiseks, kasutamiseks ja töötlemiseks</t>
        </is>
      </c>
      <c r="AL728" s="2" t="inlineStr">
        <is>
          <t>eurooppalaiset avoimen tieteen pilvipalvelut</t>
        </is>
      </c>
      <c r="AM728" s="2" t="inlineStr">
        <is>
          <t>3</t>
        </is>
      </c>
      <c r="AN728" s="2" t="inlineStr">
        <is>
          <t/>
        </is>
      </c>
      <c r="AO728" t="inlineStr">
        <is>
          <t/>
        </is>
      </c>
      <c r="AP728" s="2" t="inlineStr">
        <is>
          <t>nuage européen pour la science ouverte</t>
        </is>
      </c>
      <c r="AQ728" s="2" t="inlineStr">
        <is>
          <t>3</t>
        </is>
      </c>
      <c r="AR728" s="2" t="inlineStr">
        <is>
          <t>preferred</t>
        </is>
      </c>
      <c r="AS728" t="inlineStr">
        <is>
          <t>environnement virtuel permettant de stocker, de partager et de réutiliser des données scientifiques au niveau européen</t>
        </is>
      </c>
      <c r="AT728" s="2" t="inlineStr">
        <is>
          <t>an Néal Eorpach maidir leis an Eolaíocht Oscailte|
EOSC</t>
        </is>
      </c>
      <c r="AU728" s="2" t="inlineStr">
        <is>
          <t>3|
3</t>
        </is>
      </c>
      <c r="AV728" s="2" t="inlineStr">
        <is>
          <t xml:space="preserve">|
</t>
        </is>
      </c>
      <c r="AW728" t="inlineStr">
        <is>
          <t/>
        </is>
      </c>
      <c r="AX728" s="2" t="inlineStr">
        <is>
          <t>europski oblak za otvorenu znanost|
europski oblak za istraživanja</t>
        </is>
      </c>
      <c r="AY728" s="2" t="inlineStr">
        <is>
          <t>3|
3</t>
        </is>
      </c>
      <c r="AZ728" s="2" t="inlineStr">
        <is>
          <t xml:space="preserve">|
</t>
        </is>
      </c>
      <c r="BA728" t="inlineStr">
        <is>
          <t/>
        </is>
      </c>
      <c r="BB728" s="2" t="inlineStr">
        <is>
          <t>európai nyílt tudományosadat-felhő</t>
        </is>
      </c>
      <c r="BC728" s="2" t="inlineStr">
        <is>
          <t>3</t>
        </is>
      </c>
      <c r="BD728" s="2" t="inlineStr">
        <is>
          <t/>
        </is>
      </c>
      <c r="BE728" t="inlineStr">
        <is>
          <t>tudományos adatok tárolására és feldolgozására szolgáló európai számítási felhő
&lt;sup&gt;1&lt;/sup&gt;</t>
        </is>
      </c>
      <c r="BF728" s="2" t="inlineStr">
        <is>
          <t>&lt;i&gt;cloud&lt;/i&gt; europeo per la scienza aperta</t>
        </is>
      </c>
      <c r="BG728" s="2" t="inlineStr">
        <is>
          <t>3</t>
        </is>
      </c>
      <c r="BH728" s="2" t="inlineStr">
        <is>
          <t/>
        </is>
      </c>
      <c r="BI728" t="inlineStr">
        <is>
          <t>cloud [ &lt;a href="/entry/result/3527224/all" id="ENTRY_TO_ENTRY_CONVERTER" target="_blank"&gt;IATE:3527224&lt;/a&gt; ] europeo che fornirà a 1,7 milioni di ricercatori e a 70 milioni di professionisti della scienza e della tecnologia in Europa un ambiente virtuale per l'archiviazione, la condivisione e il riutilizzo dei dati a livello interdisciplinare e transfrontaliero</t>
        </is>
      </c>
      <c r="BJ728" s="2" t="inlineStr">
        <is>
          <t>Europos atvirojo mokslo debesija|
Europos mokslinių tyrimų debesija</t>
        </is>
      </c>
      <c r="BK728" s="2" t="inlineStr">
        <is>
          <t>3|
3</t>
        </is>
      </c>
      <c r="BL728" s="2" t="inlineStr">
        <is>
          <t xml:space="preserve">|
</t>
        </is>
      </c>
      <c r="BM728" t="inlineStr">
        <is>
          <t>Europos debesija ( &lt;a href="/entry/result/3527224/all" id="ENTRY_TO_ENTRY_CONVERTER" target="_blank"&gt;IATE:3527224&lt;/a&gt; ), skirta mokslinių tyrimų duomenims saugoti ir tvarkyti</t>
        </is>
      </c>
      <c r="BN728" s="2" t="inlineStr">
        <is>
          <t>Eiropas atvērtās zinātnes mākonis|
&lt;i&gt;EOSC&lt;/i&gt;</t>
        </is>
      </c>
      <c r="BO728" s="2" t="inlineStr">
        <is>
          <t>2|
2</t>
        </is>
      </c>
      <c r="BP728" s="2" t="inlineStr">
        <is>
          <t xml:space="preserve">|
</t>
        </is>
      </c>
      <c r="BQ728" t="inlineStr">
        <is>
          <t>mākonis [ &lt;a href="/entry/result/3527224/all" id="ENTRY_TO_ENTRY_CONVERTER" target="_blank"&gt;IATE:3527224&lt;/a&gt; ], kas kalpo kā virtuāla vide Eiropas pētniekiem datu glabāšanai, koplietošanai un atkārtotai lietošanai pāri valstu un disciplīnu robežām</t>
        </is>
      </c>
      <c r="BR728" s="2" t="inlineStr">
        <is>
          <t>Cloud Ewropew tax-Xjenza Miftuħa|
EOSC</t>
        </is>
      </c>
      <c r="BS728" s="2" t="inlineStr">
        <is>
          <t>3|
3</t>
        </is>
      </c>
      <c r="BT728" s="2" t="inlineStr">
        <is>
          <t xml:space="preserve">|
</t>
        </is>
      </c>
      <c r="BU728" t="inlineStr">
        <is>
          <t>cloud [ &lt;a href="/entry/result/3527224/all" id="ENTRY_TO_ENTRY_CONVERTER" target="_blank"&gt;IATE:3527224&lt;/a&gt; ] li huwa ppjanat li joffri lir-riċerkaturi u l-professjonisti fix-xjenza u t-teknoloġija Ewropej spazju virtwali fejn jaħżnu, jikkondividu u jużaw mill-ġdid id-data tagħhom bejn dixxiplini u fruntieri differenti</t>
        </is>
      </c>
      <c r="BV728" s="2" t="inlineStr">
        <is>
          <t>Europese openwetenschapscloud</t>
        </is>
      </c>
      <c r="BW728" s="2" t="inlineStr">
        <is>
          <t>3</t>
        </is>
      </c>
      <c r="BX728" s="2" t="inlineStr">
        <is>
          <t/>
        </is>
      </c>
      <c r="BY728" t="inlineStr">
        <is>
          <t>"een betrouwbare open omgeving waarin de wetenschappelijke gemeenschap wetenschappelijke data en resultaten kan opslaan, delen en hergebruiken" als doelstelling van het Europese cloudinitiatief [ &lt;a href="/entry/result/3568727/all" id="ENTRY_TO_ENTRY_CONVERTER" target="_blank"&gt;IATE:3568727&lt;/a&gt; ], door gebruikmaking van wetenschappelijke data-infrastructuren en datagestuurde wetenschap</t>
        </is>
      </c>
      <c r="BZ728" s="2" t="inlineStr">
        <is>
          <t>europejska chmura dla otwartej nauki</t>
        </is>
      </c>
      <c r="CA728" s="2" t="inlineStr">
        <is>
          <t>3</t>
        </is>
      </c>
      <c r="CB728" s="2" t="inlineStr">
        <is>
          <t/>
        </is>
      </c>
      <c r="CC728" t="inlineStr">
        <is>
          <t>europejska chmura służąca do gromadzenia i przetwarzania danych pochodzących z badań naukowych</t>
        </is>
      </c>
      <c r="CD728" s="2" t="inlineStr">
        <is>
          <t>Nuvem Europeia para a Ciência Aberta</t>
        </is>
      </c>
      <c r="CE728" s="2" t="inlineStr">
        <is>
          <t>3</t>
        </is>
      </c>
      <c r="CF728" s="2" t="inlineStr">
        <is>
          <t/>
        </is>
      </c>
      <c r="CG728" t="inlineStr">
        <is>
          <t>Ambiente virtual destinado a oferecer aos investigadores europeus serviços abertos e sem descontinuidades para o armazenamento, a gestão, a partilha, a análise e a reutilização de dados de investigação, sem limites de fronteiras ou de disciplinas científicas.</t>
        </is>
      </c>
      <c r="CH728" s="2" t="inlineStr">
        <is>
          <t>Cloudul european pentru știința deschisă</t>
        </is>
      </c>
      <c r="CI728" s="2" t="inlineStr">
        <is>
          <t>2</t>
        </is>
      </c>
      <c r="CJ728" s="2" t="inlineStr">
        <is>
          <t/>
        </is>
      </c>
      <c r="CK728" t="inlineStr">
        <is>
          <t>mediu virtual care permite stocarea, partajarea și reutilizarea datelor științifice europene între diverse discipline și la nivel transfrontalier</t>
        </is>
      </c>
      <c r="CL728" s="2" t="inlineStr">
        <is>
          <t>EOSC|
európsky cloud pre otvorenú vedu</t>
        </is>
      </c>
      <c r="CM728" s="2" t="inlineStr">
        <is>
          <t>3|
3</t>
        </is>
      </c>
      <c r="CN728" s="2" t="inlineStr">
        <is>
          <t xml:space="preserve">|
</t>
        </is>
      </c>
      <c r="CO728" t="inlineStr">
        <is>
          <t>virtuálne prostredie s otvorenými a bezproblémovými službami ukladania, správy, analýzy a opätovného použitia dát v oblasti výskumu naprieč hranicami a vednými odbormi</t>
        </is>
      </c>
      <c r="CP728" s="2" t="inlineStr">
        <is>
          <t>evropski oblak za odprto znanost|
evropski raziskovalni oblak</t>
        </is>
      </c>
      <c r="CQ728" s="2" t="inlineStr">
        <is>
          <t>3|
3</t>
        </is>
      </c>
      <c r="CR728" s="2" t="inlineStr">
        <is>
          <t xml:space="preserve">|
</t>
        </is>
      </c>
      <c r="CS728" t="inlineStr">
        <is>
          <t>virtualno okolje z odprtimi in nemotenimi storitvami za hrambo, upravljanje, analizo in ponovno uporabo podatkov iz raziskav, ki bodo potekali na čezmejni ravni in bodo zajemali različne discipline</t>
        </is>
      </c>
      <c r="CT728" s="2" t="inlineStr">
        <is>
          <t>det europeiska öppna forskningsmolnet</t>
        </is>
      </c>
      <c r="CU728" s="2" t="inlineStr">
        <is>
          <t>3</t>
        </is>
      </c>
      <c r="CV728" s="2" t="inlineStr">
        <is>
          <t/>
        </is>
      </c>
      <c r="CW728" t="inlineStr">
        <is>
          <t/>
        </is>
      </c>
    </row>
    <row r="729">
      <c r="A729" s="1" t="str">
        <f>HYPERLINK("https://iate.europa.eu/entry/result/3592762/all", "3592762")</f>
        <v>3592762</v>
      </c>
      <c r="B729" t="inlineStr">
        <is>
          <t>EDUCATION AND COMMUNICATIONS</t>
        </is>
      </c>
      <c r="C729" t="inlineStr">
        <is>
          <t>EDUCATION AND COMMUNICATIONS|information technology and data processing|computer system|information security</t>
        </is>
      </c>
      <c r="D729" t="inlineStr">
        <is>
          <t>yes</t>
        </is>
      </c>
      <c r="E729" t="inlineStr">
        <is>
          <t>proposed</t>
        </is>
      </c>
      <c r="F729" t="inlineStr">
        <is>
          <t/>
        </is>
      </c>
      <c r="G729" t="inlineStr">
        <is>
          <t/>
        </is>
      </c>
      <c r="H729" t="inlineStr">
        <is>
          <t/>
        </is>
      </c>
      <c r="I729" t="inlineStr">
        <is>
          <t/>
        </is>
      </c>
      <c r="J729" t="inlineStr">
        <is>
          <t/>
        </is>
      </c>
      <c r="K729" t="inlineStr">
        <is>
          <t/>
        </is>
      </c>
      <c r="L729" t="inlineStr">
        <is>
          <t/>
        </is>
      </c>
      <c r="M729" t="inlineStr">
        <is>
          <t/>
        </is>
      </c>
      <c r="N729" t="inlineStr">
        <is>
          <t/>
        </is>
      </c>
      <c r="O729" t="inlineStr">
        <is>
          <t/>
        </is>
      </c>
      <c r="P729" t="inlineStr">
        <is>
          <t/>
        </is>
      </c>
      <c r="Q729" t="inlineStr">
        <is>
          <t/>
        </is>
      </c>
      <c r="R729" t="inlineStr">
        <is>
          <t/>
        </is>
      </c>
      <c r="S729" t="inlineStr">
        <is>
          <t/>
        </is>
      </c>
      <c r="T729" t="inlineStr">
        <is>
          <t/>
        </is>
      </c>
      <c r="U729" t="inlineStr">
        <is>
          <t/>
        </is>
      </c>
      <c r="V729" t="inlineStr">
        <is>
          <t/>
        </is>
      </c>
      <c r="W729" t="inlineStr">
        <is>
          <t/>
        </is>
      </c>
      <c r="X729" t="inlineStr">
        <is>
          <t/>
        </is>
      </c>
      <c r="Y729" t="inlineStr">
        <is>
          <t/>
        </is>
      </c>
      <c r="Z729" s="2" t="inlineStr">
        <is>
          <t>European Cyber Shield</t>
        </is>
      </c>
      <c r="AA729" s="2" t="inlineStr">
        <is>
          <t>3</t>
        </is>
      </c>
      <c r="AB729" s="2" t="inlineStr">
        <is>
          <t/>
        </is>
      </c>
      <c r="AC729" t="inlineStr">
        <is>
          <t/>
        </is>
      </c>
      <c r="AD729" t="inlineStr">
        <is>
          <t/>
        </is>
      </c>
      <c r="AE729" t="inlineStr">
        <is>
          <t/>
        </is>
      </c>
      <c r="AF729" t="inlineStr">
        <is>
          <t/>
        </is>
      </c>
      <c r="AG729" t="inlineStr">
        <is>
          <t/>
        </is>
      </c>
      <c r="AH729" t="inlineStr">
        <is>
          <t/>
        </is>
      </c>
      <c r="AI729" t="inlineStr">
        <is>
          <t/>
        </is>
      </c>
      <c r="AJ729" t="inlineStr">
        <is>
          <t/>
        </is>
      </c>
      <c r="AK729" t="inlineStr">
        <is>
          <t/>
        </is>
      </c>
      <c r="AL729" t="inlineStr">
        <is>
          <t/>
        </is>
      </c>
      <c r="AM729" t="inlineStr">
        <is>
          <t/>
        </is>
      </c>
      <c r="AN729" t="inlineStr">
        <is>
          <t/>
        </is>
      </c>
      <c r="AO729" t="inlineStr">
        <is>
          <t/>
        </is>
      </c>
      <c r="AP729" t="inlineStr">
        <is>
          <t/>
        </is>
      </c>
      <c r="AQ729" t="inlineStr">
        <is>
          <t/>
        </is>
      </c>
      <c r="AR729" t="inlineStr">
        <is>
          <t/>
        </is>
      </c>
      <c r="AS729" t="inlineStr">
        <is>
          <t/>
        </is>
      </c>
      <c r="AT729" t="inlineStr">
        <is>
          <t/>
        </is>
      </c>
      <c r="AU729" t="inlineStr">
        <is>
          <t/>
        </is>
      </c>
      <c r="AV729" t="inlineStr">
        <is>
          <t/>
        </is>
      </c>
      <c r="AW729" t="inlineStr">
        <is>
          <t/>
        </is>
      </c>
      <c r="AX729" t="inlineStr">
        <is>
          <t/>
        </is>
      </c>
      <c r="AY729" t="inlineStr">
        <is>
          <t/>
        </is>
      </c>
      <c r="AZ729" t="inlineStr">
        <is>
          <t/>
        </is>
      </c>
      <c r="BA729" t="inlineStr">
        <is>
          <t/>
        </is>
      </c>
      <c r="BB729" t="inlineStr">
        <is>
          <t/>
        </is>
      </c>
      <c r="BC729" t="inlineStr">
        <is>
          <t/>
        </is>
      </c>
      <c r="BD729" t="inlineStr">
        <is>
          <t/>
        </is>
      </c>
      <c r="BE729" t="inlineStr">
        <is>
          <t/>
        </is>
      </c>
      <c r="BF729" t="inlineStr">
        <is>
          <t/>
        </is>
      </c>
      <c r="BG729" t="inlineStr">
        <is>
          <t/>
        </is>
      </c>
      <c r="BH729" t="inlineStr">
        <is>
          <t/>
        </is>
      </c>
      <c r="BI729" t="inlineStr">
        <is>
          <t/>
        </is>
      </c>
      <c r="BJ729" t="inlineStr">
        <is>
          <t/>
        </is>
      </c>
      <c r="BK729" t="inlineStr">
        <is>
          <t/>
        </is>
      </c>
      <c r="BL729" t="inlineStr">
        <is>
          <t/>
        </is>
      </c>
      <c r="BM729" t="inlineStr">
        <is>
          <t/>
        </is>
      </c>
      <c r="BN729" t="inlineStr">
        <is>
          <t/>
        </is>
      </c>
      <c r="BO729" t="inlineStr">
        <is>
          <t/>
        </is>
      </c>
      <c r="BP729" t="inlineStr">
        <is>
          <t/>
        </is>
      </c>
      <c r="BQ729" t="inlineStr">
        <is>
          <t/>
        </is>
      </c>
      <c r="BR729" s="2" t="inlineStr">
        <is>
          <t>Tarka Ċibernetika Ewropea</t>
        </is>
      </c>
      <c r="BS729" s="2" t="inlineStr">
        <is>
          <t>3</t>
        </is>
      </c>
      <c r="BT729" s="2" t="inlineStr">
        <is>
          <t>preferred</t>
        </is>
      </c>
      <c r="BU729" t="inlineStr">
        <is>
          <t/>
        </is>
      </c>
      <c r="BV729" t="inlineStr">
        <is>
          <t/>
        </is>
      </c>
      <c r="BW729" t="inlineStr">
        <is>
          <t/>
        </is>
      </c>
      <c r="BX729" t="inlineStr">
        <is>
          <t/>
        </is>
      </c>
      <c r="BY729" t="inlineStr">
        <is>
          <t/>
        </is>
      </c>
      <c r="BZ729" t="inlineStr">
        <is>
          <t/>
        </is>
      </c>
      <c r="CA729" t="inlineStr">
        <is>
          <t/>
        </is>
      </c>
      <c r="CB729" t="inlineStr">
        <is>
          <t/>
        </is>
      </c>
      <c r="CC729" t="inlineStr">
        <is>
          <t/>
        </is>
      </c>
      <c r="CD729" t="inlineStr">
        <is>
          <t/>
        </is>
      </c>
      <c r="CE729" t="inlineStr">
        <is>
          <t/>
        </is>
      </c>
      <c r="CF729" t="inlineStr">
        <is>
          <t/>
        </is>
      </c>
      <c r="CG729" t="inlineStr">
        <is>
          <t/>
        </is>
      </c>
      <c r="CH729" t="inlineStr">
        <is>
          <t/>
        </is>
      </c>
      <c r="CI729" t="inlineStr">
        <is>
          <t/>
        </is>
      </c>
      <c r="CJ729" t="inlineStr">
        <is>
          <t/>
        </is>
      </c>
      <c r="CK729" t="inlineStr">
        <is>
          <t/>
        </is>
      </c>
      <c r="CL729" t="inlineStr">
        <is>
          <t/>
        </is>
      </c>
      <c r="CM729" t="inlineStr">
        <is>
          <t/>
        </is>
      </c>
      <c r="CN729" t="inlineStr">
        <is>
          <t/>
        </is>
      </c>
      <c r="CO729" t="inlineStr">
        <is>
          <t/>
        </is>
      </c>
      <c r="CP729" t="inlineStr">
        <is>
          <t/>
        </is>
      </c>
      <c r="CQ729" t="inlineStr">
        <is>
          <t/>
        </is>
      </c>
      <c r="CR729" t="inlineStr">
        <is>
          <t/>
        </is>
      </c>
      <c r="CS729" t="inlineStr">
        <is>
          <t/>
        </is>
      </c>
      <c r="CT729" s="2" t="inlineStr">
        <is>
          <t>europeisk cybersköld</t>
        </is>
      </c>
      <c r="CU729" s="2" t="inlineStr">
        <is>
          <t>3</t>
        </is>
      </c>
      <c r="CV729" s="2" t="inlineStr">
        <is>
          <t/>
        </is>
      </c>
      <c r="CW729" t="inlineStr">
        <is>
          <t/>
        </is>
      </c>
    </row>
    <row r="730">
      <c r="A730" s="1" t="str">
        <f>HYPERLINK("https://iate.europa.eu/entry/result/3592770/all", "3592770")</f>
        <v>3592770</v>
      </c>
      <c r="B730" t="inlineStr">
        <is>
          <t>EDUCATION AND COMMUNICATIONS</t>
        </is>
      </c>
      <c r="C730" t="inlineStr">
        <is>
          <t>EDUCATION AND COMMUNICATIONS|information technology and data processing|computer systems|impact of information technology;EDUCATION AND COMMUNICATIONS|information technology and data processing|computer system|information security</t>
        </is>
      </c>
      <c r="D730" t="inlineStr">
        <is>
          <t>yes</t>
        </is>
      </c>
      <c r="E730" t="inlineStr">
        <is>
          <t/>
        </is>
      </c>
      <c r="F730" t="inlineStr">
        <is>
          <t/>
        </is>
      </c>
      <c r="G730" t="inlineStr">
        <is>
          <t/>
        </is>
      </c>
      <c r="H730" t="inlineStr">
        <is>
          <t/>
        </is>
      </c>
      <c r="I730" t="inlineStr">
        <is>
          <t/>
        </is>
      </c>
      <c r="J730" t="inlineStr">
        <is>
          <t/>
        </is>
      </c>
      <c r="K730" t="inlineStr">
        <is>
          <t/>
        </is>
      </c>
      <c r="L730" t="inlineStr">
        <is>
          <t/>
        </is>
      </c>
      <c r="M730" t="inlineStr">
        <is>
          <t/>
        </is>
      </c>
      <c r="N730" t="inlineStr">
        <is>
          <t/>
        </is>
      </c>
      <c r="O730" t="inlineStr">
        <is>
          <t/>
        </is>
      </c>
      <c r="P730" t="inlineStr">
        <is>
          <t/>
        </is>
      </c>
      <c r="Q730" t="inlineStr">
        <is>
          <t/>
        </is>
      </c>
      <c r="R730" t="inlineStr">
        <is>
          <t/>
        </is>
      </c>
      <c r="S730" t="inlineStr">
        <is>
          <t/>
        </is>
      </c>
      <c r="T730" t="inlineStr">
        <is>
          <t/>
        </is>
      </c>
      <c r="U730" t="inlineStr">
        <is>
          <t/>
        </is>
      </c>
      <c r="V730" s="2" t="inlineStr">
        <is>
          <t>QCI|
υποδομή κβαντικής επικοινωνίας</t>
        </is>
      </c>
      <c r="W730" s="2" t="inlineStr">
        <is>
          <t>3|
3</t>
        </is>
      </c>
      <c r="X730" s="2" t="inlineStr">
        <is>
          <t xml:space="preserve">|
</t>
        </is>
      </c>
      <c r="Y730" t="inlineStr">
        <is>
          <t/>
        </is>
      </c>
      <c r="Z730" s="2" t="inlineStr">
        <is>
          <t>quantum communication infrastructure|
QCI</t>
        </is>
      </c>
      <c r="AA730" s="2" t="inlineStr">
        <is>
          <t>3|
3</t>
        </is>
      </c>
      <c r="AB730" s="2" t="inlineStr">
        <is>
          <t xml:space="preserve">|
</t>
        </is>
      </c>
      <c r="AC730" t="inlineStr">
        <is>
          <t/>
        </is>
      </c>
      <c r="AD730" t="inlineStr">
        <is>
          <t/>
        </is>
      </c>
      <c r="AE730" t="inlineStr">
        <is>
          <t/>
        </is>
      </c>
      <c r="AF730" t="inlineStr">
        <is>
          <t/>
        </is>
      </c>
      <c r="AG730" t="inlineStr">
        <is>
          <t/>
        </is>
      </c>
      <c r="AH730" t="inlineStr">
        <is>
          <t/>
        </is>
      </c>
      <c r="AI730" t="inlineStr">
        <is>
          <t/>
        </is>
      </c>
      <c r="AJ730" t="inlineStr">
        <is>
          <t/>
        </is>
      </c>
      <c r="AK730" t="inlineStr">
        <is>
          <t/>
        </is>
      </c>
      <c r="AL730" t="inlineStr">
        <is>
          <t/>
        </is>
      </c>
      <c r="AM730" t="inlineStr">
        <is>
          <t/>
        </is>
      </c>
      <c r="AN730" t="inlineStr">
        <is>
          <t/>
        </is>
      </c>
      <c r="AO730" t="inlineStr">
        <is>
          <t/>
        </is>
      </c>
      <c r="AP730" t="inlineStr">
        <is>
          <t/>
        </is>
      </c>
      <c r="AQ730" t="inlineStr">
        <is>
          <t/>
        </is>
      </c>
      <c r="AR730" t="inlineStr">
        <is>
          <t/>
        </is>
      </c>
      <c r="AS730" t="inlineStr">
        <is>
          <t/>
        </is>
      </c>
      <c r="AT730" t="inlineStr">
        <is>
          <t/>
        </is>
      </c>
      <c r="AU730" t="inlineStr">
        <is>
          <t/>
        </is>
      </c>
      <c r="AV730" t="inlineStr">
        <is>
          <t/>
        </is>
      </c>
      <c r="AW730" t="inlineStr">
        <is>
          <t/>
        </is>
      </c>
      <c r="AX730" t="inlineStr">
        <is>
          <t/>
        </is>
      </c>
      <c r="AY730" t="inlineStr">
        <is>
          <t/>
        </is>
      </c>
      <c r="AZ730" t="inlineStr">
        <is>
          <t/>
        </is>
      </c>
      <c r="BA730" t="inlineStr">
        <is>
          <t/>
        </is>
      </c>
      <c r="BB730" t="inlineStr">
        <is>
          <t/>
        </is>
      </c>
      <c r="BC730" t="inlineStr">
        <is>
          <t/>
        </is>
      </c>
      <c r="BD730" t="inlineStr">
        <is>
          <t/>
        </is>
      </c>
      <c r="BE730" t="inlineStr">
        <is>
          <t/>
        </is>
      </c>
      <c r="BF730" t="inlineStr">
        <is>
          <t/>
        </is>
      </c>
      <c r="BG730" t="inlineStr">
        <is>
          <t/>
        </is>
      </c>
      <c r="BH730" t="inlineStr">
        <is>
          <t/>
        </is>
      </c>
      <c r="BI730" t="inlineStr">
        <is>
          <t/>
        </is>
      </c>
      <c r="BJ730" t="inlineStr">
        <is>
          <t/>
        </is>
      </c>
      <c r="BK730" t="inlineStr">
        <is>
          <t/>
        </is>
      </c>
      <c r="BL730" t="inlineStr">
        <is>
          <t/>
        </is>
      </c>
      <c r="BM730" t="inlineStr">
        <is>
          <t/>
        </is>
      </c>
      <c r="BN730" t="inlineStr">
        <is>
          <t/>
        </is>
      </c>
      <c r="BO730" t="inlineStr">
        <is>
          <t/>
        </is>
      </c>
      <c r="BP730" t="inlineStr">
        <is>
          <t/>
        </is>
      </c>
      <c r="BQ730" t="inlineStr">
        <is>
          <t/>
        </is>
      </c>
      <c r="BR730" t="inlineStr">
        <is>
          <t/>
        </is>
      </c>
      <c r="BS730" t="inlineStr">
        <is>
          <t/>
        </is>
      </c>
      <c r="BT730" t="inlineStr">
        <is>
          <t/>
        </is>
      </c>
      <c r="BU730" t="inlineStr">
        <is>
          <t/>
        </is>
      </c>
      <c r="BV730" t="inlineStr">
        <is>
          <t/>
        </is>
      </c>
      <c r="BW730" t="inlineStr">
        <is>
          <t/>
        </is>
      </c>
      <c r="BX730" t="inlineStr">
        <is>
          <t/>
        </is>
      </c>
      <c r="BY730" t="inlineStr">
        <is>
          <t/>
        </is>
      </c>
      <c r="BZ730" t="inlineStr">
        <is>
          <t/>
        </is>
      </c>
      <c r="CA730" t="inlineStr">
        <is>
          <t/>
        </is>
      </c>
      <c r="CB730" t="inlineStr">
        <is>
          <t/>
        </is>
      </c>
      <c r="CC730" t="inlineStr">
        <is>
          <t/>
        </is>
      </c>
      <c r="CD730" t="inlineStr">
        <is>
          <t/>
        </is>
      </c>
      <c r="CE730" t="inlineStr">
        <is>
          <t/>
        </is>
      </c>
      <c r="CF730" t="inlineStr">
        <is>
          <t/>
        </is>
      </c>
      <c r="CG730" t="inlineStr">
        <is>
          <t/>
        </is>
      </c>
      <c r="CH730" t="inlineStr">
        <is>
          <t/>
        </is>
      </c>
      <c r="CI730" t="inlineStr">
        <is>
          <t/>
        </is>
      </c>
      <c r="CJ730" t="inlineStr">
        <is>
          <t/>
        </is>
      </c>
      <c r="CK730" t="inlineStr">
        <is>
          <t/>
        </is>
      </c>
      <c r="CL730" s="2" t="inlineStr">
        <is>
          <t>kvantová komunikačná infraštruktúra|
QCI</t>
        </is>
      </c>
      <c r="CM730" s="2" t="inlineStr">
        <is>
          <t>3|
3</t>
        </is>
      </c>
      <c r="CN730" s="2" t="inlineStr">
        <is>
          <t xml:space="preserve">|
</t>
        </is>
      </c>
      <c r="CO730" t="inlineStr">
        <is>
          <t/>
        </is>
      </c>
      <c r="CP730" t="inlineStr">
        <is>
          <t/>
        </is>
      </c>
      <c r="CQ730" t="inlineStr">
        <is>
          <t/>
        </is>
      </c>
      <c r="CR730" t="inlineStr">
        <is>
          <t/>
        </is>
      </c>
      <c r="CS730" t="inlineStr">
        <is>
          <t/>
        </is>
      </c>
      <c r="CT730" s="2" t="inlineStr">
        <is>
          <t>kvantkommunikationsinfrastruktur</t>
        </is>
      </c>
      <c r="CU730" s="2" t="inlineStr">
        <is>
          <t>3</t>
        </is>
      </c>
      <c r="CV730" s="2" t="inlineStr">
        <is>
          <t/>
        </is>
      </c>
      <c r="CW730" t="inlineStr">
        <is>
          <t/>
        </is>
      </c>
    </row>
    <row r="731">
      <c r="A731" s="1" t="str">
        <f>HYPERLINK("https://iate.europa.eu/entry/result/3588871/all", "3588871")</f>
        <v>3588871</v>
      </c>
      <c r="B731" t="inlineStr">
        <is>
          <t>EUROPEAN UNION;EDUCATION AND COMMUNICATIONS</t>
        </is>
      </c>
      <c r="C731" t="inlineStr">
        <is>
          <t>EUROPEAN UNION|European Union law|EU law;EDUCATION AND COMMUNICATIONS|information and information processing|information policy|information society</t>
        </is>
      </c>
      <c r="D731" t="inlineStr">
        <is>
          <t>yes</t>
        </is>
      </c>
      <c r="E731" t="inlineStr">
        <is>
          <t/>
        </is>
      </c>
      <c r="F731" t="inlineStr">
        <is>
          <t/>
        </is>
      </c>
      <c r="G731" t="inlineStr">
        <is>
          <t/>
        </is>
      </c>
      <c r="H731" t="inlineStr">
        <is>
          <t/>
        </is>
      </c>
      <c r="I731" t="inlineStr">
        <is>
          <t/>
        </is>
      </c>
      <c r="J731" t="inlineStr">
        <is>
          <t/>
        </is>
      </c>
      <c r="K731" t="inlineStr">
        <is>
          <t/>
        </is>
      </c>
      <c r="L731" t="inlineStr">
        <is>
          <t/>
        </is>
      </c>
      <c r="M731" t="inlineStr">
        <is>
          <t/>
        </is>
      </c>
      <c r="N731" t="inlineStr">
        <is>
          <t/>
        </is>
      </c>
      <c r="O731" t="inlineStr">
        <is>
          <t/>
        </is>
      </c>
      <c r="P731" t="inlineStr">
        <is>
          <t/>
        </is>
      </c>
      <c r="Q731" t="inlineStr">
        <is>
          <t/>
        </is>
      </c>
      <c r="R731" s="2" t="inlineStr">
        <is>
          <t>Transparenzrichtlinie für den Binnenmarkt|
Richtlinie (EU) 2015/1535 des Europäischen Parlaments und des Rates vom 9. September 2015 über ein Informationsverfahren auf dem Gebiet der technischen Vorschriften und der Vorschriften für die Dienste der Informationsgesellschaft</t>
        </is>
      </c>
      <c r="S731" s="2" t="inlineStr">
        <is>
          <t>3|
3</t>
        </is>
      </c>
      <c r="T731" s="2" t="inlineStr">
        <is>
          <t xml:space="preserve">|
</t>
        </is>
      </c>
      <c r="U731" t="inlineStr">
        <is>
          <t/>
        </is>
      </c>
      <c r="V731" t="inlineStr">
        <is>
          <t/>
        </is>
      </c>
      <c r="W731" t="inlineStr">
        <is>
          <t/>
        </is>
      </c>
      <c r="X731" t="inlineStr">
        <is>
          <t/>
        </is>
      </c>
      <c r="Y731" t="inlineStr">
        <is>
          <t/>
        </is>
      </c>
      <c r="Z731" s="2" t="inlineStr">
        <is>
          <t>Single Market Transparency Directive|
Directive (EU) 2015/1535 of the European Parliament and of the Council of 9 September 2015 laying down a procedure for the provision of information in the field of technical regulations and of rules on Information Society services (codification)|
SMTD|
Directive (EU) 2015/1535 laying down a procedure for the provision of information in the field of technical regulations and of rules on Information Society services (codification)</t>
        </is>
      </c>
      <c r="AA731" s="2" t="inlineStr">
        <is>
          <t>3|
3|
3|
3</t>
        </is>
      </c>
      <c r="AB731" s="2" t="inlineStr">
        <is>
          <t xml:space="preserve">|
|
|
</t>
        </is>
      </c>
      <c r="AC731" t="inlineStr">
        <is>
          <t/>
        </is>
      </c>
      <c r="AD731" t="inlineStr">
        <is>
          <t/>
        </is>
      </c>
      <c r="AE731" t="inlineStr">
        <is>
          <t/>
        </is>
      </c>
      <c r="AF731" t="inlineStr">
        <is>
          <t/>
        </is>
      </c>
      <c r="AG731" t="inlineStr">
        <is>
          <t/>
        </is>
      </c>
      <c r="AH731" t="inlineStr">
        <is>
          <t/>
        </is>
      </c>
      <c r="AI731" t="inlineStr">
        <is>
          <t/>
        </is>
      </c>
      <c r="AJ731" t="inlineStr">
        <is>
          <t/>
        </is>
      </c>
      <c r="AK731" t="inlineStr">
        <is>
          <t/>
        </is>
      </c>
      <c r="AL731" s="2" t="inlineStr">
        <is>
          <t>sisämarkkinoiden avoimuutta koskeva direktiivi|
Euroopan parlamentin ja neuvoston direktiivi (EU) 2015/1535, annettu 9 päivänä syyskuuta 2015, teknisiä määräyksiä ja tietoyhteiskunnan palveluja koskevia määräyksiä koskevien tietojen toimittamisessa noudatettavasta menettelystä</t>
        </is>
      </c>
      <c r="AM731" s="2" t="inlineStr">
        <is>
          <t>3|
3</t>
        </is>
      </c>
      <c r="AN731" s="2" t="inlineStr">
        <is>
          <t xml:space="preserve">|
</t>
        </is>
      </c>
      <c r="AO731" t="inlineStr">
        <is>
          <t/>
        </is>
      </c>
      <c r="AP731" t="inlineStr">
        <is>
          <t/>
        </is>
      </c>
      <c r="AQ731" t="inlineStr">
        <is>
          <t/>
        </is>
      </c>
      <c r="AR731" t="inlineStr">
        <is>
          <t/>
        </is>
      </c>
      <c r="AS731" t="inlineStr">
        <is>
          <t/>
        </is>
      </c>
      <c r="AT731" s="2" t="inlineStr">
        <is>
          <t>Treoir (AE) 2015/1535 ó Pharlaimint na hEorpa agus ón gComhairle an 9 Meán Fómhair 2015 lena leagtar síos nós imeachta chun faisnéis a sholáthar i réimse na rialachán teicniúil agus na rialacha maidir le seirbhísí na Sochaí Faisnéise|
an Treoir maidir le Trédhearcacht an Mhargaidh Aonair</t>
        </is>
      </c>
      <c r="AU731" s="2" t="inlineStr">
        <is>
          <t>3|
3</t>
        </is>
      </c>
      <c r="AV731" s="2" t="inlineStr">
        <is>
          <t xml:space="preserve">|
</t>
        </is>
      </c>
      <c r="AW731" t="inlineStr">
        <is>
          <t/>
        </is>
      </c>
      <c r="AX731" t="inlineStr">
        <is>
          <t/>
        </is>
      </c>
      <c r="AY731" t="inlineStr">
        <is>
          <t/>
        </is>
      </c>
      <c r="AZ731" t="inlineStr">
        <is>
          <t/>
        </is>
      </c>
      <c r="BA731" t="inlineStr">
        <is>
          <t/>
        </is>
      </c>
      <c r="BB731" t="inlineStr">
        <is>
          <t/>
        </is>
      </c>
      <c r="BC731" t="inlineStr">
        <is>
          <t/>
        </is>
      </c>
      <c r="BD731" t="inlineStr">
        <is>
          <t/>
        </is>
      </c>
      <c r="BE731" t="inlineStr">
        <is>
          <t/>
        </is>
      </c>
      <c r="BF731" s="2" t="inlineStr">
        <is>
          <t>direttiva sulla trasparenza del mercato unico</t>
        </is>
      </c>
      <c r="BG731" s="2" t="inlineStr">
        <is>
          <t>3</t>
        </is>
      </c>
      <c r="BH731" s="2" t="inlineStr">
        <is>
          <t/>
        </is>
      </c>
      <c r="BI731" t="inlineStr">
        <is>
          <t>direttiva (UE) 2015/1535 del Parlamento europeo e del Consiglio, del 9
settembre 2015, che prevede una procedura d'informazione nel settore delle
regolamentazioni tecniche e delle regole relative ai servizi della società
dell'informazione</t>
        </is>
      </c>
      <c r="BJ731" s="2" t="inlineStr">
        <is>
          <t>2015 m. rugsėjo 9 d. Europos Parlamento ir Tarybos direktyva (ES) 2015/1535, kuria nustatoma informacijos apie techninius reglamentus ir informacinės visuomenės paslaugų taisykles teikimo tvarka|
Bendrosios rinkos skaidrumo direktyva|
BRSD</t>
        </is>
      </c>
      <c r="BK731" s="2" t="inlineStr">
        <is>
          <t>3|
3|
3</t>
        </is>
      </c>
      <c r="BL731" s="2" t="inlineStr">
        <is>
          <t xml:space="preserve">|
|
</t>
        </is>
      </c>
      <c r="BM731" t="inlineStr">
        <is>
          <t/>
        </is>
      </c>
      <c r="BN731" t="inlineStr">
        <is>
          <t/>
        </is>
      </c>
      <c r="BO731" t="inlineStr">
        <is>
          <t/>
        </is>
      </c>
      <c r="BP731" t="inlineStr">
        <is>
          <t/>
        </is>
      </c>
      <c r="BQ731" t="inlineStr">
        <is>
          <t/>
        </is>
      </c>
      <c r="BR731" s="2" t="inlineStr">
        <is>
          <t>Direttiva dwar it-Trasparenza fis-Suq Uniku|
Direttiva (UE) 2015/1535 tal-Parlament Ewropew u tal-Kunsill tad-9 ta' Settembru 2015 li tistabbilixxi proċedura għall-għoti ta' informazzjoni fil-qasam tar-regolamenti tekniċi u tar-regoli dwar is-servizzi tas-Soċjetà tal-Informatika|
SMTD</t>
        </is>
      </c>
      <c r="BS731" s="2" t="inlineStr">
        <is>
          <t>2|
3|
3</t>
        </is>
      </c>
      <c r="BT731" s="2" t="inlineStr">
        <is>
          <t xml:space="preserve">|
|
</t>
        </is>
      </c>
      <c r="BU731" t="inlineStr">
        <is>
          <t/>
        </is>
      </c>
      <c r="BV731" s="2" t="inlineStr">
        <is>
          <t>richtlijn transparantie op de eengemaakte markt|
Richtlijn (EU) 2015/1535 van het Europees Parlement en de Raad van 9 september 2015 betreffende een informatieprocedure op het gebied van technische voorschriften en regels betreffende de diensten van de informatiemaatschappij</t>
        </is>
      </c>
      <c r="BW731" s="2" t="inlineStr">
        <is>
          <t>3|
3</t>
        </is>
      </c>
      <c r="BX731" s="2" t="inlineStr">
        <is>
          <t xml:space="preserve">|
</t>
        </is>
      </c>
      <c r="BY731" t="inlineStr">
        <is>
          <t/>
        </is>
      </c>
      <c r="BZ731" s="2" t="inlineStr">
        <is>
          <t>dyrektywa w sprawie przejrzystości na jednolitym rynku|
dyrektywa (UE) 2015/1535 Parlamentu Europejskiego i Rady z dnia 9 września 2015 r. ustanawiająca procedurę udzielania informacji w dziedzinie przepisów technicznych oraz zasad dotyczących usług społeczeństwa informacyjnego</t>
        </is>
      </c>
      <c r="CA731" s="2" t="inlineStr">
        <is>
          <t>3|
3</t>
        </is>
      </c>
      <c r="CB731" s="2" t="inlineStr">
        <is>
          <t xml:space="preserve">|
</t>
        </is>
      </c>
      <c r="CC731" t="inlineStr">
        <is>
          <t/>
        </is>
      </c>
      <c r="CD731" s="2" t="inlineStr">
        <is>
          <t>Diretiva (UE) 2015/1535 do Parlamento Europeu e do Conselho, de 9 de setembro de 2015, relativa a um procedimento de informação no domínio das regulamentações técnicas e das regras relativas aos serviços da sociedade da informação|
Diretiva Transparência no Mercado Interno</t>
        </is>
      </c>
      <c r="CE731" s="2" t="inlineStr">
        <is>
          <t>3|
3</t>
        </is>
      </c>
      <c r="CF731" s="2" t="inlineStr">
        <is>
          <t xml:space="preserve">|
</t>
        </is>
      </c>
      <c r="CG731" t="inlineStr">
        <is>
          <t/>
        </is>
      </c>
      <c r="CH731" t="inlineStr">
        <is>
          <t/>
        </is>
      </c>
      <c r="CI731" t="inlineStr">
        <is>
          <t/>
        </is>
      </c>
      <c r="CJ731" t="inlineStr">
        <is>
          <t/>
        </is>
      </c>
      <c r="CK731" t="inlineStr">
        <is>
          <t/>
        </is>
      </c>
      <c r="CL731" t="inlineStr">
        <is>
          <t/>
        </is>
      </c>
      <c r="CM731" t="inlineStr">
        <is>
          <t/>
        </is>
      </c>
      <c r="CN731" t="inlineStr">
        <is>
          <t/>
        </is>
      </c>
      <c r="CO731" t="inlineStr">
        <is>
          <t/>
        </is>
      </c>
      <c r="CP731" s="2" t="inlineStr">
        <is>
          <t>Direktiva (EU) 2015/1535 Evropskega parlamenta in Sveta z dne 9. septembra 2015 o določitvi postopka za zbiranje informacij na področju tehničnih predpisov in pravil za storitve informacijske družbe|
direktiva o preglednosti enotnega trga</t>
        </is>
      </c>
      <c r="CQ731" s="2" t="inlineStr">
        <is>
          <t>3|
3</t>
        </is>
      </c>
      <c r="CR731" s="2" t="inlineStr">
        <is>
          <t xml:space="preserve">|
</t>
        </is>
      </c>
      <c r="CS731" t="inlineStr">
        <is>
          <t/>
        </is>
      </c>
      <c r="CT731" s="2" t="inlineStr">
        <is>
          <t>Europaparlamentets och rådets direktiv (EU) 2015/1535 av den 9 september 2015 om ett informationsförfarande beträffande tekniska föreskrifter och beträffande föreskrifter för informationssamhällets tjänster|
direktiv om öppenhet på den inre marknaden</t>
        </is>
      </c>
      <c r="CU731" s="2" t="inlineStr">
        <is>
          <t>3|
3</t>
        </is>
      </c>
      <c r="CV731" s="2" t="inlineStr">
        <is>
          <t xml:space="preserve">|
</t>
        </is>
      </c>
      <c r="CW731" t="inlineStr">
        <is>
          <t/>
        </is>
      </c>
    </row>
    <row r="732">
      <c r="A732" s="1" t="str">
        <f>HYPERLINK("https://iate.europa.eu/entry/result/130289/all", "130289")</f>
        <v>130289</v>
      </c>
      <c r="B732" t="inlineStr">
        <is>
          <t>EDUCATION AND COMMUNICATIONS;SCIENCE</t>
        </is>
      </c>
      <c r="C732" t="inlineStr">
        <is>
          <t>EDUCATION AND COMMUNICATIONS|communications|communications systems;EDUCATION AND COMMUNICATIONS|information technology and data processing;SCIENCE|natural and applied sciences</t>
        </is>
      </c>
      <c r="D732" t="inlineStr">
        <is>
          <t>no</t>
        </is>
      </c>
      <c r="E732" t="inlineStr">
        <is>
          <t/>
        </is>
      </c>
      <c r="F732" t="inlineStr">
        <is>
          <t/>
        </is>
      </c>
      <c r="G732" t="inlineStr">
        <is>
          <t/>
        </is>
      </c>
      <c r="H732" t="inlineStr">
        <is>
          <t/>
        </is>
      </c>
      <c r="I732" t="inlineStr">
        <is>
          <t/>
        </is>
      </c>
      <c r="J732" t="inlineStr">
        <is>
          <t/>
        </is>
      </c>
      <c r="K732" t="inlineStr">
        <is>
          <t/>
        </is>
      </c>
      <c r="L732" t="inlineStr">
        <is>
          <t/>
        </is>
      </c>
      <c r="M732" t="inlineStr">
        <is>
          <t/>
        </is>
      </c>
      <c r="N732" s="2" t="inlineStr">
        <is>
          <t>digital signalprocessor</t>
        </is>
      </c>
      <c r="O732" s="2" t="inlineStr">
        <is>
          <t>3</t>
        </is>
      </c>
      <c r="P732" s="2" t="inlineStr">
        <is>
          <t/>
        </is>
      </c>
      <c r="Q732" t="inlineStr">
        <is>
          <t/>
        </is>
      </c>
      <c r="R732" s="2" t="inlineStr">
        <is>
          <t>DSP|
digitaler Signaldatenverarbeitungsrechner|
Prozessor für digitale Signale|
Prozessor zur Verarbeitung digitaler Signale|
Digitalsignalprozessor</t>
        </is>
      </c>
      <c r="S732" s="2" t="inlineStr">
        <is>
          <t>3|
3|
3|
3|
2</t>
        </is>
      </c>
      <c r="T732" s="2" t="inlineStr">
        <is>
          <t xml:space="preserve">|
|
|
|
</t>
        </is>
      </c>
      <c r="U732" t="inlineStr">
        <is>
          <t/>
        </is>
      </c>
      <c r="V732" s="2" t="inlineStr">
        <is>
          <t>επεξεργαστής ψηφιακού σήματος|
επεξεργαστές ψηφιακών σημάτων</t>
        </is>
      </c>
      <c r="W732" s="2" t="inlineStr">
        <is>
          <t>3|
2</t>
        </is>
      </c>
      <c r="X732" s="2" t="inlineStr">
        <is>
          <t xml:space="preserve">|
</t>
        </is>
      </c>
      <c r="Y732" t="inlineStr">
        <is>
          <t/>
        </is>
      </c>
      <c r="Z732" s="2" t="inlineStr">
        <is>
          <t>DSP|
digital signal processor</t>
        </is>
      </c>
      <c r="AA732" s="2" t="inlineStr">
        <is>
          <t>3|
3</t>
        </is>
      </c>
      <c r="AB732" s="2" t="inlineStr">
        <is>
          <t xml:space="preserve">|
</t>
        </is>
      </c>
      <c r="AC732" t="inlineStr">
        <is>
          <t/>
        </is>
      </c>
      <c r="AD732" s="2" t="inlineStr">
        <is>
          <t>procesador de señales digitales</t>
        </is>
      </c>
      <c r="AE732" s="2" t="inlineStr">
        <is>
          <t>3</t>
        </is>
      </c>
      <c r="AF732" s="2" t="inlineStr">
        <is>
          <t/>
        </is>
      </c>
      <c r="AG732" t="inlineStr">
        <is>
          <t/>
        </is>
      </c>
      <c r="AH732" t="inlineStr">
        <is>
          <t/>
        </is>
      </c>
      <c r="AI732" t="inlineStr">
        <is>
          <t/>
        </is>
      </c>
      <c r="AJ732" t="inlineStr">
        <is>
          <t/>
        </is>
      </c>
      <c r="AK732" t="inlineStr">
        <is>
          <t/>
        </is>
      </c>
      <c r="AL732" s="2" t="inlineStr">
        <is>
          <t>DSP|
digitaalinen signaalisuoritin</t>
        </is>
      </c>
      <c r="AM732" s="2" t="inlineStr">
        <is>
          <t>1|
3</t>
        </is>
      </c>
      <c r="AN732" s="2" t="inlineStr">
        <is>
          <t xml:space="preserve">|
</t>
        </is>
      </c>
      <c r="AO732" t="inlineStr">
        <is>
          <t>"useimmiten termillä tarkoitetaan digitaaliseen signaalinkäsittelyyn, kuten efektien tuottamiseen, erikoistunutta mikropiiriä"</t>
        </is>
      </c>
      <c r="AP732" s="2" t="inlineStr">
        <is>
          <t>processeur de signal numérique|
processeur de signaux numérisés|
processeur de signaux numériques|
DSP</t>
        </is>
      </c>
      <c r="AQ732" s="2" t="inlineStr">
        <is>
          <t>3|
3|
3|
2</t>
        </is>
      </c>
      <c r="AR732" s="2" t="inlineStr">
        <is>
          <t xml:space="preserve">|
|
|
</t>
        </is>
      </c>
      <c r="AS732" t="inlineStr">
        <is>
          <t/>
        </is>
      </c>
      <c r="AT732" t="inlineStr">
        <is>
          <t/>
        </is>
      </c>
      <c r="AU732" t="inlineStr">
        <is>
          <t/>
        </is>
      </c>
      <c r="AV732" t="inlineStr">
        <is>
          <t/>
        </is>
      </c>
      <c r="AW732" t="inlineStr">
        <is>
          <t/>
        </is>
      </c>
      <c r="AX732" t="inlineStr">
        <is>
          <t/>
        </is>
      </c>
      <c r="AY732" t="inlineStr">
        <is>
          <t/>
        </is>
      </c>
      <c r="AZ732" t="inlineStr">
        <is>
          <t/>
        </is>
      </c>
      <c r="BA732" t="inlineStr">
        <is>
          <t/>
        </is>
      </c>
      <c r="BB732" t="inlineStr">
        <is>
          <t/>
        </is>
      </c>
      <c r="BC732" t="inlineStr">
        <is>
          <t/>
        </is>
      </c>
      <c r="BD732" t="inlineStr">
        <is>
          <t/>
        </is>
      </c>
      <c r="BE732" t="inlineStr">
        <is>
          <t/>
        </is>
      </c>
      <c r="BF732" s="2" t="inlineStr">
        <is>
          <t>processore a segnali digitali|
processore numerico di segnale|
processore del segnale digitale</t>
        </is>
      </c>
      <c r="BG732" s="2" t="inlineStr">
        <is>
          <t>3|
3|
2</t>
        </is>
      </c>
      <c r="BH732" s="2" t="inlineStr">
        <is>
          <t xml:space="preserve">|
|
</t>
        </is>
      </c>
      <c r="BI732" t="inlineStr">
        <is>
          <t/>
        </is>
      </c>
      <c r="BJ732" t="inlineStr">
        <is>
          <t/>
        </is>
      </c>
      <c r="BK732" t="inlineStr">
        <is>
          <t/>
        </is>
      </c>
      <c r="BL732" t="inlineStr">
        <is>
          <t/>
        </is>
      </c>
      <c r="BM732" t="inlineStr">
        <is>
          <t/>
        </is>
      </c>
      <c r="BN732" t="inlineStr">
        <is>
          <t/>
        </is>
      </c>
      <c r="BO732" t="inlineStr">
        <is>
          <t/>
        </is>
      </c>
      <c r="BP732" t="inlineStr">
        <is>
          <t/>
        </is>
      </c>
      <c r="BQ732" t="inlineStr">
        <is>
          <t/>
        </is>
      </c>
      <c r="BR732" t="inlineStr">
        <is>
          <t/>
        </is>
      </c>
      <c r="BS732" t="inlineStr">
        <is>
          <t/>
        </is>
      </c>
      <c r="BT732" t="inlineStr">
        <is>
          <t/>
        </is>
      </c>
      <c r="BU732" t="inlineStr">
        <is>
          <t/>
        </is>
      </c>
      <c r="BV732" t="inlineStr">
        <is>
          <t/>
        </is>
      </c>
      <c r="BW732" t="inlineStr">
        <is>
          <t/>
        </is>
      </c>
      <c r="BX732" t="inlineStr">
        <is>
          <t/>
        </is>
      </c>
      <c r="BY732" t="inlineStr">
        <is>
          <t/>
        </is>
      </c>
      <c r="BZ732" t="inlineStr">
        <is>
          <t/>
        </is>
      </c>
      <c r="CA732" t="inlineStr">
        <is>
          <t/>
        </is>
      </c>
      <c r="CB732" t="inlineStr">
        <is>
          <t/>
        </is>
      </c>
      <c r="CC732" t="inlineStr">
        <is>
          <t/>
        </is>
      </c>
      <c r="CD732" s="2" t="inlineStr">
        <is>
          <t>processador de tratamento de sinal|
processador de sinais digitais|
DSP</t>
        </is>
      </c>
      <c r="CE732" s="2" t="inlineStr">
        <is>
          <t>3|
3|
3</t>
        </is>
      </c>
      <c r="CF732" s="2" t="inlineStr">
        <is>
          <t xml:space="preserve">|
|
</t>
        </is>
      </c>
      <c r="CG732" t="inlineStr">
        <is>
          <t/>
        </is>
      </c>
      <c r="CH732" t="inlineStr">
        <is>
          <t/>
        </is>
      </c>
      <c r="CI732" t="inlineStr">
        <is>
          <t/>
        </is>
      </c>
      <c r="CJ732" t="inlineStr">
        <is>
          <t/>
        </is>
      </c>
      <c r="CK732" t="inlineStr">
        <is>
          <t/>
        </is>
      </c>
      <c r="CL732" t="inlineStr">
        <is>
          <t/>
        </is>
      </c>
      <c r="CM732" t="inlineStr">
        <is>
          <t/>
        </is>
      </c>
      <c r="CN732" t="inlineStr">
        <is>
          <t/>
        </is>
      </c>
      <c r="CO732" t="inlineStr">
        <is>
          <t/>
        </is>
      </c>
      <c r="CP732" t="inlineStr">
        <is>
          <t/>
        </is>
      </c>
      <c r="CQ732" t="inlineStr">
        <is>
          <t/>
        </is>
      </c>
      <c r="CR732" t="inlineStr">
        <is>
          <t/>
        </is>
      </c>
      <c r="CS732" t="inlineStr">
        <is>
          <t/>
        </is>
      </c>
      <c r="CT732" s="2" t="inlineStr">
        <is>
          <t>processor för digitala signaler</t>
        </is>
      </c>
      <c r="CU732" s="2" t="inlineStr">
        <is>
          <t>3</t>
        </is>
      </c>
      <c r="CV732" s="2" t="inlineStr">
        <is>
          <t/>
        </is>
      </c>
      <c r="CW732" t="inlineStr">
        <is>
          <t/>
        </is>
      </c>
    </row>
    <row r="733">
      <c r="A733" s="1" t="str">
        <f>HYPERLINK("https://iate.europa.eu/entry/result/1220921/all", "1220921")</f>
        <v>1220921</v>
      </c>
      <c r="B733" t="inlineStr">
        <is>
          <t>EDUCATION AND COMMUNICATIONS</t>
        </is>
      </c>
      <c r="C733" t="inlineStr">
        <is>
          <t>EDUCATION AND COMMUNICATIONS|information technology and data processing</t>
        </is>
      </c>
      <c r="D733" t="inlineStr">
        <is>
          <t>no</t>
        </is>
      </c>
      <c r="E733" t="inlineStr">
        <is>
          <t/>
        </is>
      </c>
      <c r="F733" t="inlineStr">
        <is>
          <t/>
        </is>
      </c>
      <c r="G733" t="inlineStr">
        <is>
          <t/>
        </is>
      </c>
      <c r="H733" t="inlineStr">
        <is>
          <t/>
        </is>
      </c>
      <c r="I733" t="inlineStr">
        <is>
          <t/>
        </is>
      </c>
      <c r="J733" t="inlineStr">
        <is>
          <t/>
        </is>
      </c>
      <c r="K733" t="inlineStr">
        <is>
          <t/>
        </is>
      </c>
      <c r="L733" t="inlineStr">
        <is>
          <t/>
        </is>
      </c>
      <c r="M733" t="inlineStr">
        <is>
          <t/>
        </is>
      </c>
      <c r="N733" s="2" t="inlineStr">
        <is>
          <t>infostruktur</t>
        </is>
      </c>
      <c r="O733" s="2" t="inlineStr">
        <is>
          <t>3</t>
        </is>
      </c>
      <c r="P733" s="2" t="inlineStr">
        <is>
          <t/>
        </is>
      </c>
      <c r="Q733" t="inlineStr">
        <is>
          <t/>
        </is>
      </c>
      <c r="R733" s="2" t="inlineStr">
        <is>
          <t>Infostruktur</t>
        </is>
      </c>
      <c r="S733" s="2" t="inlineStr">
        <is>
          <t>3</t>
        </is>
      </c>
      <c r="T733" s="2" t="inlineStr">
        <is>
          <t/>
        </is>
      </c>
      <c r="U733" t="inlineStr">
        <is>
          <t/>
        </is>
      </c>
      <c r="V733" s="2" t="inlineStr">
        <is>
          <t>πληροφοριακή υποδομή</t>
        </is>
      </c>
      <c r="W733" s="2" t="inlineStr">
        <is>
          <t>3</t>
        </is>
      </c>
      <c r="X733" s="2" t="inlineStr">
        <is>
          <t/>
        </is>
      </c>
      <c r="Y733" t="inlineStr">
        <is>
          <t/>
        </is>
      </c>
      <c r="Z733" s="2" t="inlineStr">
        <is>
          <t>infostructure</t>
        </is>
      </c>
      <c r="AA733" s="2" t="inlineStr">
        <is>
          <t>3</t>
        </is>
      </c>
      <c r="AB733" s="2" t="inlineStr">
        <is>
          <t/>
        </is>
      </c>
      <c r="AC733" t="inlineStr">
        <is>
          <t/>
        </is>
      </c>
      <c r="AD733" s="2" t="inlineStr">
        <is>
          <t>infraestructura de información|
infoestructura</t>
        </is>
      </c>
      <c r="AE733" s="2" t="inlineStr">
        <is>
          <t>3|
3</t>
        </is>
      </c>
      <c r="AF733" s="2" t="inlineStr">
        <is>
          <t xml:space="preserve">|
</t>
        </is>
      </c>
      <c r="AG733" t="inlineStr">
        <is>
          <t/>
        </is>
      </c>
      <c r="AH733" t="inlineStr">
        <is>
          <t/>
        </is>
      </c>
      <c r="AI733" t="inlineStr">
        <is>
          <t/>
        </is>
      </c>
      <c r="AJ733" t="inlineStr">
        <is>
          <t/>
        </is>
      </c>
      <c r="AK733" t="inlineStr">
        <is>
          <t/>
        </is>
      </c>
      <c r="AL733" t="inlineStr">
        <is>
          <t/>
        </is>
      </c>
      <c r="AM733" t="inlineStr">
        <is>
          <t/>
        </is>
      </c>
      <c r="AN733" t="inlineStr">
        <is>
          <t/>
        </is>
      </c>
      <c r="AO733" t="inlineStr">
        <is>
          <t/>
        </is>
      </c>
      <c r="AP733" s="2" t="inlineStr">
        <is>
          <t>infostructure</t>
        </is>
      </c>
      <c r="AQ733" s="2" t="inlineStr">
        <is>
          <t>3</t>
        </is>
      </c>
      <c r="AR733" s="2" t="inlineStr">
        <is>
          <t/>
        </is>
      </c>
      <c r="AS733" t="inlineStr">
        <is>
          <t>infrastructure d'information et de communication</t>
        </is>
      </c>
      <c r="AT733" t="inlineStr">
        <is>
          <t/>
        </is>
      </c>
      <c r="AU733" t="inlineStr">
        <is>
          <t/>
        </is>
      </c>
      <c r="AV733" t="inlineStr">
        <is>
          <t/>
        </is>
      </c>
      <c r="AW733" t="inlineStr">
        <is>
          <t/>
        </is>
      </c>
      <c r="AX733" t="inlineStr">
        <is>
          <t/>
        </is>
      </c>
      <c r="AY733" t="inlineStr">
        <is>
          <t/>
        </is>
      </c>
      <c r="AZ733" t="inlineStr">
        <is>
          <t/>
        </is>
      </c>
      <c r="BA733" t="inlineStr">
        <is>
          <t/>
        </is>
      </c>
      <c r="BB733" t="inlineStr">
        <is>
          <t/>
        </is>
      </c>
      <c r="BC733" t="inlineStr">
        <is>
          <t/>
        </is>
      </c>
      <c r="BD733" t="inlineStr">
        <is>
          <t/>
        </is>
      </c>
      <c r="BE733" t="inlineStr">
        <is>
          <t/>
        </is>
      </c>
      <c r="BF733" s="2" t="inlineStr">
        <is>
          <t>infostruttura</t>
        </is>
      </c>
      <c r="BG733" s="2" t="inlineStr">
        <is>
          <t>3</t>
        </is>
      </c>
      <c r="BH733" s="2" t="inlineStr">
        <is>
          <t/>
        </is>
      </c>
      <c r="BI733" t="inlineStr">
        <is>
          <t/>
        </is>
      </c>
      <c r="BJ733" t="inlineStr">
        <is>
          <t/>
        </is>
      </c>
      <c r="BK733" t="inlineStr">
        <is>
          <t/>
        </is>
      </c>
      <c r="BL733" t="inlineStr">
        <is>
          <t/>
        </is>
      </c>
      <c r="BM733" t="inlineStr">
        <is>
          <t/>
        </is>
      </c>
      <c r="BN733" t="inlineStr">
        <is>
          <t/>
        </is>
      </c>
      <c r="BO733" t="inlineStr">
        <is>
          <t/>
        </is>
      </c>
      <c r="BP733" t="inlineStr">
        <is>
          <t/>
        </is>
      </c>
      <c r="BQ733" t="inlineStr">
        <is>
          <t/>
        </is>
      </c>
      <c r="BR733" t="inlineStr">
        <is>
          <t/>
        </is>
      </c>
      <c r="BS733" t="inlineStr">
        <is>
          <t/>
        </is>
      </c>
      <c r="BT733" t="inlineStr">
        <is>
          <t/>
        </is>
      </c>
      <c r="BU733" t="inlineStr">
        <is>
          <t/>
        </is>
      </c>
      <c r="BV733" s="2" t="inlineStr">
        <is>
          <t>infostructuur</t>
        </is>
      </c>
      <c r="BW733" s="2" t="inlineStr">
        <is>
          <t>3</t>
        </is>
      </c>
      <c r="BX733" s="2" t="inlineStr">
        <is>
          <t/>
        </is>
      </c>
      <c r="BY733" t="inlineStr">
        <is>
          <t/>
        </is>
      </c>
      <c r="BZ733" t="inlineStr">
        <is>
          <t/>
        </is>
      </c>
      <c r="CA733" t="inlineStr">
        <is>
          <t/>
        </is>
      </c>
      <c r="CB733" t="inlineStr">
        <is>
          <t/>
        </is>
      </c>
      <c r="CC733" t="inlineStr">
        <is>
          <t/>
        </is>
      </c>
      <c r="CD733" s="2" t="inlineStr">
        <is>
          <t>infoestrutura</t>
        </is>
      </c>
      <c r="CE733" s="2" t="inlineStr">
        <is>
          <t>3</t>
        </is>
      </c>
      <c r="CF733" s="2" t="inlineStr">
        <is>
          <t/>
        </is>
      </c>
      <c r="CG733" t="inlineStr">
        <is>
          <t/>
        </is>
      </c>
      <c r="CH733" t="inlineStr">
        <is>
          <t/>
        </is>
      </c>
      <c r="CI733" t="inlineStr">
        <is>
          <t/>
        </is>
      </c>
      <c r="CJ733" t="inlineStr">
        <is>
          <t/>
        </is>
      </c>
      <c r="CK733" t="inlineStr">
        <is>
          <t/>
        </is>
      </c>
      <c r="CL733" t="inlineStr">
        <is>
          <t/>
        </is>
      </c>
      <c r="CM733" t="inlineStr">
        <is>
          <t/>
        </is>
      </c>
      <c r="CN733" t="inlineStr">
        <is>
          <t/>
        </is>
      </c>
      <c r="CO733" t="inlineStr">
        <is>
          <t/>
        </is>
      </c>
      <c r="CP733" t="inlineStr">
        <is>
          <t/>
        </is>
      </c>
      <c r="CQ733" t="inlineStr">
        <is>
          <t/>
        </is>
      </c>
      <c r="CR733" t="inlineStr">
        <is>
          <t/>
        </is>
      </c>
      <c r="CS733" t="inlineStr">
        <is>
          <t/>
        </is>
      </c>
      <c r="CT733" t="inlineStr">
        <is>
          <t/>
        </is>
      </c>
      <c r="CU733" t="inlineStr">
        <is>
          <t/>
        </is>
      </c>
      <c r="CV733" t="inlineStr">
        <is>
          <t/>
        </is>
      </c>
      <c r="CW733" t="inlineStr">
        <is>
          <t/>
        </is>
      </c>
    </row>
    <row r="734">
      <c r="A734" s="1" t="str">
        <f>HYPERLINK("https://iate.europa.eu/entry/result/923545/all", "923545")</f>
        <v>923545</v>
      </c>
      <c r="B734" t="inlineStr">
        <is>
          <t>INTERNATIONAL RELATIONS;EUROPEAN UNION</t>
        </is>
      </c>
      <c r="C734" t="inlineStr">
        <is>
          <t>INTERNATIONAL RELATIONS|defence;EUROPEAN UNION|European construction|European Union|common foreign and security policy</t>
        </is>
      </c>
      <c r="D734" t="inlineStr">
        <is>
          <t>no</t>
        </is>
      </c>
      <c r="E734" t="inlineStr">
        <is>
          <t/>
        </is>
      </c>
      <c r="F734" t="inlineStr">
        <is>
          <t/>
        </is>
      </c>
      <c r="G734" t="inlineStr">
        <is>
          <t/>
        </is>
      </c>
      <c r="H734" t="inlineStr">
        <is>
          <t/>
        </is>
      </c>
      <c r="I734" t="inlineStr">
        <is>
          <t/>
        </is>
      </c>
      <c r="J734" t="inlineStr">
        <is>
          <t/>
        </is>
      </c>
      <c r="K734" t="inlineStr">
        <is>
          <t/>
        </is>
      </c>
      <c r="L734" t="inlineStr">
        <is>
          <t/>
        </is>
      </c>
      <c r="M734" t="inlineStr">
        <is>
          <t/>
        </is>
      </c>
      <c r="N734" s="2" t="inlineStr">
        <is>
          <t>planlægningsstøtte</t>
        </is>
      </c>
      <c r="O734" s="2" t="inlineStr">
        <is>
          <t>4</t>
        </is>
      </c>
      <c r="P734" s="2" t="inlineStr">
        <is>
          <t/>
        </is>
      </c>
      <c r="Q734" t="inlineStr">
        <is>
          <t/>
        </is>
      </c>
      <c r="R734" s="2" t="inlineStr">
        <is>
          <t>Planungsunterstützung</t>
        </is>
      </c>
      <c r="S734" s="2" t="inlineStr">
        <is>
          <t>3</t>
        </is>
      </c>
      <c r="T734" s="2" t="inlineStr">
        <is>
          <t/>
        </is>
      </c>
      <c r="U734" t="inlineStr">
        <is>
          <t/>
        </is>
      </c>
      <c r="V734" s="2" t="inlineStr">
        <is>
          <t>σχεδιαστική υποστήριξη</t>
        </is>
      </c>
      <c r="W734" s="2" t="inlineStr">
        <is>
          <t>3</t>
        </is>
      </c>
      <c r="X734" s="2" t="inlineStr">
        <is>
          <t/>
        </is>
      </c>
      <c r="Y734" t="inlineStr">
        <is>
          <t/>
        </is>
      </c>
      <c r="Z734" s="2" t="inlineStr">
        <is>
          <t>planning support</t>
        </is>
      </c>
      <c r="AA734" s="2" t="inlineStr">
        <is>
          <t>1</t>
        </is>
      </c>
      <c r="AB734" s="2" t="inlineStr">
        <is>
          <t/>
        </is>
      </c>
      <c r="AC734" t="inlineStr">
        <is>
          <t/>
        </is>
      </c>
      <c r="AD734" s="2" t="inlineStr">
        <is>
          <t>apoyo sobre planeamiento</t>
        </is>
      </c>
      <c r="AE734" s="2" t="inlineStr">
        <is>
          <t>2</t>
        </is>
      </c>
      <c r="AF734" s="2" t="inlineStr">
        <is>
          <t/>
        </is>
      </c>
      <c r="AG734" t="inlineStr">
        <is>
          <t/>
        </is>
      </c>
      <c r="AH734" t="inlineStr">
        <is>
          <t/>
        </is>
      </c>
      <c r="AI734" t="inlineStr">
        <is>
          <t/>
        </is>
      </c>
      <c r="AJ734" t="inlineStr">
        <is>
          <t/>
        </is>
      </c>
      <c r="AK734" t="inlineStr">
        <is>
          <t/>
        </is>
      </c>
      <c r="AL734" s="2" t="inlineStr">
        <is>
          <t>suunnittelutuki</t>
        </is>
      </c>
      <c r="AM734" s="2" t="inlineStr">
        <is>
          <t>2</t>
        </is>
      </c>
      <c r="AN734" s="2" t="inlineStr">
        <is>
          <t/>
        </is>
      </c>
      <c r="AO734" t="inlineStr">
        <is>
          <t/>
        </is>
      </c>
      <c r="AP734" t="inlineStr">
        <is>
          <t/>
        </is>
      </c>
      <c r="AQ734" t="inlineStr">
        <is>
          <t/>
        </is>
      </c>
      <c r="AR734" t="inlineStr">
        <is>
          <t/>
        </is>
      </c>
      <c r="AS734" t="inlineStr">
        <is>
          <t/>
        </is>
      </c>
      <c r="AT734" t="inlineStr">
        <is>
          <t/>
        </is>
      </c>
      <c r="AU734" t="inlineStr">
        <is>
          <t/>
        </is>
      </c>
      <c r="AV734" t="inlineStr">
        <is>
          <t/>
        </is>
      </c>
      <c r="AW734" t="inlineStr">
        <is>
          <t/>
        </is>
      </c>
      <c r="AX734" t="inlineStr">
        <is>
          <t/>
        </is>
      </c>
      <c r="AY734" t="inlineStr">
        <is>
          <t/>
        </is>
      </c>
      <c r="AZ734" t="inlineStr">
        <is>
          <t/>
        </is>
      </c>
      <c r="BA734" t="inlineStr">
        <is>
          <t/>
        </is>
      </c>
      <c r="BB734" t="inlineStr">
        <is>
          <t/>
        </is>
      </c>
      <c r="BC734" t="inlineStr">
        <is>
          <t/>
        </is>
      </c>
      <c r="BD734" t="inlineStr">
        <is>
          <t/>
        </is>
      </c>
      <c r="BE734" t="inlineStr">
        <is>
          <t/>
        </is>
      </c>
      <c r="BF734" t="inlineStr">
        <is>
          <t/>
        </is>
      </c>
      <c r="BG734" t="inlineStr">
        <is>
          <t/>
        </is>
      </c>
      <c r="BH734" t="inlineStr">
        <is>
          <t/>
        </is>
      </c>
      <c r="BI734" t="inlineStr">
        <is>
          <t/>
        </is>
      </c>
      <c r="BJ734" t="inlineStr">
        <is>
          <t/>
        </is>
      </c>
      <c r="BK734" t="inlineStr">
        <is>
          <t/>
        </is>
      </c>
      <c r="BL734" t="inlineStr">
        <is>
          <t/>
        </is>
      </c>
      <c r="BM734" t="inlineStr">
        <is>
          <t/>
        </is>
      </c>
      <c r="BN734" t="inlineStr">
        <is>
          <t/>
        </is>
      </c>
      <c r="BO734" t="inlineStr">
        <is>
          <t/>
        </is>
      </c>
      <c r="BP734" t="inlineStr">
        <is>
          <t/>
        </is>
      </c>
      <c r="BQ734" t="inlineStr">
        <is>
          <t/>
        </is>
      </c>
      <c r="BR734" t="inlineStr">
        <is>
          <t/>
        </is>
      </c>
      <c r="BS734" t="inlineStr">
        <is>
          <t/>
        </is>
      </c>
      <c r="BT734" t="inlineStr">
        <is>
          <t/>
        </is>
      </c>
      <c r="BU734" t="inlineStr">
        <is>
          <t/>
        </is>
      </c>
      <c r="BV734" s="2" t="inlineStr">
        <is>
          <t>planningsondersteuning</t>
        </is>
      </c>
      <c r="BW734" s="2" t="inlineStr">
        <is>
          <t>2</t>
        </is>
      </c>
      <c r="BX734" s="2" t="inlineStr">
        <is>
          <t/>
        </is>
      </c>
      <c r="BY734" t="inlineStr">
        <is>
          <t/>
        </is>
      </c>
      <c r="BZ734" t="inlineStr">
        <is>
          <t/>
        </is>
      </c>
      <c r="CA734" t="inlineStr">
        <is>
          <t/>
        </is>
      </c>
      <c r="CB734" t="inlineStr">
        <is>
          <t/>
        </is>
      </c>
      <c r="CC734" t="inlineStr">
        <is>
          <t/>
        </is>
      </c>
      <c r="CD734" t="inlineStr">
        <is>
          <t/>
        </is>
      </c>
      <c r="CE734" t="inlineStr">
        <is>
          <t/>
        </is>
      </c>
      <c r="CF734" t="inlineStr">
        <is>
          <t/>
        </is>
      </c>
      <c r="CG734" t="inlineStr">
        <is>
          <t/>
        </is>
      </c>
      <c r="CH734" t="inlineStr">
        <is>
          <t/>
        </is>
      </c>
      <c r="CI734" t="inlineStr">
        <is>
          <t/>
        </is>
      </c>
      <c r="CJ734" t="inlineStr">
        <is>
          <t/>
        </is>
      </c>
      <c r="CK734" t="inlineStr">
        <is>
          <t/>
        </is>
      </c>
      <c r="CL734" t="inlineStr">
        <is>
          <t/>
        </is>
      </c>
      <c r="CM734" t="inlineStr">
        <is>
          <t/>
        </is>
      </c>
      <c r="CN734" t="inlineStr">
        <is>
          <t/>
        </is>
      </c>
      <c r="CO734" t="inlineStr">
        <is>
          <t/>
        </is>
      </c>
      <c r="CP734" t="inlineStr">
        <is>
          <t/>
        </is>
      </c>
      <c r="CQ734" t="inlineStr">
        <is>
          <t/>
        </is>
      </c>
      <c r="CR734" t="inlineStr">
        <is>
          <t/>
        </is>
      </c>
      <c r="CS734" t="inlineStr">
        <is>
          <t/>
        </is>
      </c>
      <c r="CT734" t="inlineStr">
        <is>
          <t/>
        </is>
      </c>
      <c r="CU734" t="inlineStr">
        <is>
          <t/>
        </is>
      </c>
      <c r="CV734" t="inlineStr">
        <is>
          <t/>
        </is>
      </c>
      <c r="CW734" t="inlineStr">
        <is>
          <t/>
        </is>
      </c>
    </row>
    <row r="735">
      <c r="A735" s="1" t="str">
        <f>HYPERLINK("https://iate.europa.eu/entry/result/1757540/all", "1757540")</f>
        <v>1757540</v>
      </c>
      <c r="B735" t="inlineStr">
        <is>
          <t>EDUCATION AND COMMUNICATIONS</t>
        </is>
      </c>
      <c r="C735" t="inlineStr">
        <is>
          <t>EDUCATION AND COMMUNICATIONS|information technology and data processing</t>
        </is>
      </c>
      <c r="D735" t="inlineStr">
        <is>
          <t>no</t>
        </is>
      </c>
      <c r="E735" t="inlineStr">
        <is>
          <t/>
        </is>
      </c>
      <c r="F735" t="inlineStr">
        <is>
          <t/>
        </is>
      </c>
      <c r="G735" t="inlineStr">
        <is>
          <t/>
        </is>
      </c>
      <c r="H735" t="inlineStr">
        <is>
          <t/>
        </is>
      </c>
      <c r="I735" t="inlineStr">
        <is>
          <t/>
        </is>
      </c>
      <c r="J735" t="inlineStr">
        <is>
          <t/>
        </is>
      </c>
      <c r="K735" t="inlineStr">
        <is>
          <t/>
        </is>
      </c>
      <c r="L735" t="inlineStr">
        <is>
          <t/>
        </is>
      </c>
      <c r="M735" t="inlineStr">
        <is>
          <t/>
        </is>
      </c>
      <c r="N735" s="2" t="inlineStr">
        <is>
          <t>script</t>
        </is>
      </c>
      <c r="O735" s="2" t="inlineStr">
        <is>
          <t>3</t>
        </is>
      </c>
      <c r="P735" s="2" t="inlineStr">
        <is>
          <t/>
        </is>
      </c>
      <c r="Q735" t="inlineStr">
        <is>
          <t/>
        </is>
      </c>
      <c r="R735" s="2" t="inlineStr">
        <is>
          <t>Script</t>
        </is>
      </c>
      <c r="S735" s="2" t="inlineStr">
        <is>
          <t>3</t>
        </is>
      </c>
      <c r="T735" s="2" t="inlineStr">
        <is>
          <t/>
        </is>
      </c>
      <c r="U735" t="inlineStr">
        <is>
          <t>einem Script liegt die Idee zugrunde, dass viele menschliche Handlungen stereotyp ablaufen, so dass bei der Erwähnung einer Handlung viele Elemente dieser Handlung unerwähnt bleiben können, weil sie vom System bei der Aktivierung des Scripts implizit angenommen werden</t>
        </is>
      </c>
      <c r="V735" s="2" t="inlineStr">
        <is>
          <t>σενάρια|
προγραμματισμός με μικροεντολές</t>
        </is>
      </c>
      <c r="W735" s="2" t="inlineStr">
        <is>
          <t>3|
1</t>
        </is>
      </c>
      <c r="X735" s="2" t="inlineStr">
        <is>
          <t xml:space="preserve">|
</t>
        </is>
      </c>
      <c r="Y735" t="inlineStr">
        <is>
          <t/>
        </is>
      </c>
      <c r="Z735" s="2" t="inlineStr">
        <is>
          <t>script</t>
        </is>
      </c>
      <c r="AA735" s="2" t="inlineStr">
        <is>
          <t>3</t>
        </is>
      </c>
      <c r="AB735" s="2" t="inlineStr">
        <is>
          <t/>
        </is>
      </c>
      <c r="AC735" t="inlineStr">
        <is>
          <t>a technique for representing knowledge that describes common sequences of events stored in a series of "slots".A script is composed of a series of scenes which are,in turn,composed of a series of events,e.g.what happens when one goes to a restaurant</t>
        </is>
      </c>
      <c r="AD735" s="2" t="inlineStr">
        <is>
          <t>script|
escenas</t>
        </is>
      </c>
      <c r="AE735" s="2" t="inlineStr">
        <is>
          <t>3|
3</t>
        </is>
      </c>
      <c r="AF735" s="2" t="inlineStr">
        <is>
          <t xml:space="preserve">|
</t>
        </is>
      </c>
      <c r="AG735" t="inlineStr">
        <is>
          <t/>
        </is>
      </c>
      <c r="AH735" t="inlineStr">
        <is>
          <t/>
        </is>
      </c>
      <c r="AI735" t="inlineStr">
        <is>
          <t/>
        </is>
      </c>
      <c r="AJ735" t="inlineStr">
        <is>
          <t/>
        </is>
      </c>
      <c r="AK735" t="inlineStr">
        <is>
          <t/>
        </is>
      </c>
      <c r="AL735" s="2" t="inlineStr">
        <is>
          <t>komentosarja|
skripti</t>
        </is>
      </c>
      <c r="AM735" s="2" t="inlineStr">
        <is>
          <t>2|
3</t>
        </is>
      </c>
      <c r="AN735" s="2" t="inlineStr">
        <is>
          <t xml:space="preserve">|
</t>
        </is>
      </c>
      <c r="AO735" t="inlineStr">
        <is>
          <t/>
        </is>
      </c>
      <c r="AP735" s="2" t="inlineStr">
        <is>
          <t>script|
scénario</t>
        </is>
      </c>
      <c r="AQ735" s="2" t="inlineStr">
        <is>
          <t>3|
3</t>
        </is>
      </c>
      <c r="AR735" s="2" t="inlineStr">
        <is>
          <t xml:space="preserve">|
</t>
        </is>
      </c>
      <c r="AS735" t="inlineStr">
        <is>
          <t>description de séquences d'événements répandues, composées d'une suite d'actions, elles-mêmes constituées d'une suite d'actions élémentaires</t>
        </is>
      </c>
      <c r="AT735" t="inlineStr">
        <is>
          <t/>
        </is>
      </c>
      <c r="AU735" t="inlineStr">
        <is>
          <t/>
        </is>
      </c>
      <c r="AV735" t="inlineStr">
        <is>
          <t/>
        </is>
      </c>
      <c r="AW735" t="inlineStr">
        <is>
          <t/>
        </is>
      </c>
      <c r="AX735" t="inlineStr">
        <is>
          <t/>
        </is>
      </c>
      <c r="AY735" t="inlineStr">
        <is>
          <t/>
        </is>
      </c>
      <c r="AZ735" t="inlineStr">
        <is>
          <t/>
        </is>
      </c>
      <c r="BA735" t="inlineStr">
        <is>
          <t/>
        </is>
      </c>
      <c r="BB735" t="inlineStr">
        <is>
          <t/>
        </is>
      </c>
      <c r="BC735" t="inlineStr">
        <is>
          <t/>
        </is>
      </c>
      <c r="BD735" t="inlineStr">
        <is>
          <t/>
        </is>
      </c>
      <c r="BE735" t="inlineStr">
        <is>
          <t/>
        </is>
      </c>
      <c r="BF735" s="2" t="inlineStr">
        <is>
          <t>script</t>
        </is>
      </c>
      <c r="BG735" s="2" t="inlineStr">
        <is>
          <t>3</t>
        </is>
      </c>
      <c r="BH735" s="2" t="inlineStr">
        <is>
          <t/>
        </is>
      </c>
      <c r="BI735" t="inlineStr">
        <is>
          <t>struttura che descrive una sequenza stereotipata di eventi in un contesto particolare</t>
        </is>
      </c>
      <c r="BJ735" t="inlineStr">
        <is>
          <t/>
        </is>
      </c>
      <c r="BK735" t="inlineStr">
        <is>
          <t/>
        </is>
      </c>
      <c r="BL735" t="inlineStr">
        <is>
          <t/>
        </is>
      </c>
      <c r="BM735" t="inlineStr">
        <is>
          <t/>
        </is>
      </c>
      <c r="BN735" t="inlineStr">
        <is>
          <t/>
        </is>
      </c>
      <c r="BO735" t="inlineStr">
        <is>
          <t/>
        </is>
      </c>
      <c r="BP735" t="inlineStr">
        <is>
          <t/>
        </is>
      </c>
      <c r="BQ735" t="inlineStr">
        <is>
          <t/>
        </is>
      </c>
      <c r="BR735" t="inlineStr">
        <is>
          <t/>
        </is>
      </c>
      <c r="BS735" t="inlineStr">
        <is>
          <t/>
        </is>
      </c>
      <c r="BT735" t="inlineStr">
        <is>
          <t/>
        </is>
      </c>
      <c r="BU735" t="inlineStr">
        <is>
          <t/>
        </is>
      </c>
      <c r="BV735" s="2" t="inlineStr">
        <is>
          <t>script</t>
        </is>
      </c>
      <c r="BW735" s="2" t="inlineStr">
        <is>
          <t>3</t>
        </is>
      </c>
      <c r="BX735" s="2" t="inlineStr">
        <is>
          <t/>
        </is>
      </c>
      <c r="BY735" t="inlineStr">
        <is>
          <t>een kennisrepresentatietechniek die alle gebeurtenissen in een stereotiepe situatie vastlegt in slots</t>
        </is>
      </c>
      <c r="BZ735" t="inlineStr">
        <is>
          <t/>
        </is>
      </c>
      <c r="CA735" t="inlineStr">
        <is>
          <t/>
        </is>
      </c>
      <c r="CB735" t="inlineStr">
        <is>
          <t/>
        </is>
      </c>
      <c r="CC735" t="inlineStr">
        <is>
          <t/>
        </is>
      </c>
      <c r="CD735" s="2" t="inlineStr">
        <is>
          <t>guião|
roteiro</t>
        </is>
      </c>
      <c r="CE735" s="2" t="inlineStr">
        <is>
          <t>3|
3</t>
        </is>
      </c>
      <c r="CF735" s="2" t="inlineStr">
        <is>
          <t xml:space="preserve">|
</t>
        </is>
      </c>
      <c r="CG735" t="inlineStr">
        <is>
          <t>1) 1) forma de representação do conhecimento baseada em situações estereotipadas, nas quais a medida do tempo, antes e depois, ou a causa efeito, estão explícitas. Quando as actividades se encaixam em estereotipos, um sistema equipado com roteiros pode prever acontecimentos por analogia, partindo da hipótese de que o roteiro continuará a ser verdadeiro; descrição de uma acção 2) "A data structure pertaining to a particular area of knowledge and consisting of slots which represent a set of events which can occur under a given situation" (IBM Dictionary of Computing, McGraw-Hill, Inc., 1994). 2) Forma de representação do conhecimento baseada em situações estereotipadas, nas quais a medida do tempo ("antes" e "depois"), ou a causa e efeito estão explícitas. Quando as actividades se encaixam em estereotipos, um sistema equipado com roteiros pode prever acontecimentos por analogia, assumindo que o roteiro continuará a ser verdadeiro</t>
        </is>
      </c>
      <c r="CH735" t="inlineStr">
        <is>
          <t/>
        </is>
      </c>
      <c r="CI735" t="inlineStr">
        <is>
          <t/>
        </is>
      </c>
      <c r="CJ735" t="inlineStr">
        <is>
          <t/>
        </is>
      </c>
      <c r="CK735" t="inlineStr">
        <is>
          <t/>
        </is>
      </c>
      <c r="CL735" t="inlineStr">
        <is>
          <t/>
        </is>
      </c>
      <c r="CM735" t="inlineStr">
        <is>
          <t/>
        </is>
      </c>
      <c r="CN735" t="inlineStr">
        <is>
          <t/>
        </is>
      </c>
      <c r="CO735" t="inlineStr">
        <is>
          <t/>
        </is>
      </c>
      <c r="CP735" t="inlineStr">
        <is>
          <t/>
        </is>
      </c>
      <c r="CQ735" t="inlineStr">
        <is>
          <t/>
        </is>
      </c>
      <c r="CR735" t="inlineStr">
        <is>
          <t/>
        </is>
      </c>
      <c r="CS735" t="inlineStr">
        <is>
          <t/>
        </is>
      </c>
      <c r="CT735" s="2" t="inlineStr">
        <is>
          <t>skript</t>
        </is>
      </c>
      <c r="CU735" s="2" t="inlineStr">
        <is>
          <t>3</t>
        </is>
      </c>
      <c r="CV735" s="2" t="inlineStr">
        <is>
          <t/>
        </is>
      </c>
      <c r="CW735" t="inlineStr">
        <is>
          <t/>
        </is>
      </c>
    </row>
    <row r="736">
      <c r="A736" s="1" t="str">
        <f>HYPERLINK("https://iate.europa.eu/entry/result/1143235/all", "1143235")</f>
        <v>1143235</v>
      </c>
      <c r="B736" t="inlineStr">
        <is>
          <t>EDUCATION AND COMMUNICATIONS</t>
        </is>
      </c>
      <c r="C736" t="inlineStr">
        <is>
          <t>EDUCATION AND COMMUNICATIONS|information technology and data processing</t>
        </is>
      </c>
      <c r="D736" t="inlineStr">
        <is>
          <t>no</t>
        </is>
      </c>
      <c r="E736" t="inlineStr">
        <is>
          <t/>
        </is>
      </c>
      <c r="F736" t="inlineStr">
        <is>
          <t/>
        </is>
      </c>
      <c r="G736" t="inlineStr">
        <is>
          <t/>
        </is>
      </c>
      <c r="H736" t="inlineStr">
        <is>
          <t/>
        </is>
      </c>
      <c r="I736" t="inlineStr">
        <is>
          <t/>
        </is>
      </c>
      <c r="J736" t="inlineStr">
        <is>
          <t/>
        </is>
      </c>
      <c r="K736" t="inlineStr">
        <is>
          <t/>
        </is>
      </c>
      <c r="L736" t="inlineStr">
        <is>
          <t/>
        </is>
      </c>
      <c r="M736" t="inlineStr">
        <is>
          <t/>
        </is>
      </c>
      <c r="N736" s="2" t="inlineStr">
        <is>
          <t>terabyte</t>
        </is>
      </c>
      <c r="O736" s="2" t="inlineStr">
        <is>
          <t>3</t>
        </is>
      </c>
      <c r="P736" s="2" t="inlineStr">
        <is>
          <t/>
        </is>
      </c>
      <c r="Q736" t="inlineStr">
        <is>
          <t/>
        </is>
      </c>
      <c r="R736" s="2" t="inlineStr">
        <is>
          <t>Terabyte</t>
        </is>
      </c>
      <c r="S736" s="2" t="inlineStr">
        <is>
          <t>3</t>
        </is>
      </c>
      <c r="T736" s="2" t="inlineStr">
        <is>
          <t/>
        </is>
      </c>
      <c r="U736" t="inlineStr">
        <is>
          <t/>
        </is>
      </c>
      <c r="V736" s="2" t="inlineStr">
        <is>
          <t>terabyte</t>
        </is>
      </c>
      <c r="W736" s="2" t="inlineStr">
        <is>
          <t>3</t>
        </is>
      </c>
      <c r="X736" s="2" t="inlineStr">
        <is>
          <t/>
        </is>
      </c>
      <c r="Y736" t="inlineStr">
        <is>
          <t/>
        </is>
      </c>
      <c r="Z736" s="2" t="inlineStr">
        <is>
          <t>TB|
terabyte</t>
        </is>
      </c>
      <c r="AA736" s="2" t="inlineStr">
        <is>
          <t>2|
3</t>
        </is>
      </c>
      <c r="AB736" s="2" t="inlineStr">
        <is>
          <t xml:space="preserve">|
</t>
        </is>
      </c>
      <c r="AC736" t="inlineStr">
        <is>
          <t>one trillion (short scale) bytes</t>
        </is>
      </c>
      <c r="AD736" s="2" t="inlineStr">
        <is>
          <t>terabyte</t>
        </is>
      </c>
      <c r="AE736" s="2" t="inlineStr">
        <is>
          <t>3</t>
        </is>
      </c>
      <c r="AF736" s="2" t="inlineStr">
        <is>
          <t/>
        </is>
      </c>
      <c r="AG736" t="inlineStr">
        <is>
          <t/>
        </is>
      </c>
      <c r="AH736" t="inlineStr">
        <is>
          <t/>
        </is>
      </c>
      <c r="AI736" t="inlineStr">
        <is>
          <t/>
        </is>
      </c>
      <c r="AJ736" t="inlineStr">
        <is>
          <t/>
        </is>
      </c>
      <c r="AK736" t="inlineStr">
        <is>
          <t/>
        </is>
      </c>
      <c r="AL736" t="inlineStr">
        <is>
          <t/>
        </is>
      </c>
      <c r="AM736" t="inlineStr">
        <is>
          <t/>
        </is>
      </c>
      <c r="AN736" t="inlineStr">
        <is>
          <t/>
        </is>
      </c>
      <c r="AO736" t="inlineStr">
        <is>
          <t/>
        </is>
      </c>
      <c r="AP736" s="2" t="inlineStr">
        <is>
          <t>téraoctet|
To|
terabyte</t>
        </is>
      </c>
      <c r="AQ736" s="2" t="inlineStr">
        <is>
          <t>2|
2|
3</t>
        </is>
      </c>
      <c r="AR736" s="2" t="inlineStr">
        <is>
          <t xml:space="preserve">|
|
</t>
        </is>
      </c>
      <c r="AS736" t="inlineStr">
        <is>
          <t/>
        </is>
      </c>
      <c r="AT736" t="inlineStr">
        <is>
          <t/>
        </is>
      </c>
      <c r="AU736" t="inlineStr">
        <is>
          <t/>
        </is>
      </c>
      <c r="AV736" t="inlineStr">
        <is>
          <t/>
        </is>
      </c>
      <c r="AW736" t="inlineStr">
        <is>
          <t/>
        </is>
      </c>
      <c r="AX736" t="inlineStr">
        <is>
          <t/>
        </is>
      </c>
      <c r="AY736" t="inlineStr">
        <is>
          <t/>
        </is>
      </c>
      <c r="AZ736" t="inlineStr">
        <is>
          <t/>
        </is>
      </c>
      <c r="BA736" t="inlineStr">
        <is>
          <t/>
        </is>
      </c>
      <c r="BB736" t="inlineStr">
        <is>
          <t/>
        </is>
      </c>
      <c r="BC736" t="inlineStr">
        <is>
          <t/>
        </is>
      </c>
      <c r="BD736" t="inlineStr">
        <is>
          <t/>
        </is>
      </c>
      <c r="BE736" t="inlineStr">
        <is>
          <t/>
        </is>
      </c>
      <c r="BF736" s="2" t="inlineStr">
        <is>
          <t>terabyte</t>
        </is>
      </c>
      <c r="BG736" s="2" t="inlineStr">
        <is>
          <t>3</t>
        </is>
      </c>
      <c r="BH736" s="2" t="inlineStr">
        <is>
          <t/>
        </is>
      </c>
      <c r="BI736" t="inlineStr">
        <is>
          <t/>
        </is>
      </c>
      <c r="BJ736" s="2" t="inlineStr">
        <is>
          <t>TB|
terabaitas</t>
        </is>
      </c>
      <c r="BK736" s="2" t="inlineStr">
        <is>
          <t>3|
3</t>
        </is>
      </c>
      <c r="BL736" s="2" t="inlineStr">
        <is>
          <t xml:space="preserve">|
</t>
        </is>
      </c>
      <c r="BM736" t="inlineStr">
        <is>
          <t>nesisteminis atminties ir duomenų kiekio matavimo vienetas, lygus 2¹⁰= 1024 gigabaitams</t>
        </is>
      </c>
      <c r="BN736" s="2" t="inlineStr">
        <is>
          <t>terabaits</t>
        </is>
      </c>
      <c r="BO736" s="2" t="inlineStr">
        <is>
          <t>2</t>
        </is>
      </c>
      <c r="BP736" s="2" t="inlineStr">
        <is>
          <t/>
        </is>
      </c>
      <c r="BQ736" t="inlineStr">
        <is>
          <t>1099511627776 baiti (divi 40. pakāpē baiti)</t>
        </is>
      </c>
      <c r="BR736" t="inlineStr">
        <is>
          <t/>
        </is>
      </c>
      <c r="BS736" t="inlineStr">
        <is>
          <t/>
        </is>
      </c>
      <c r="BT736" t="inlineStr">
        <is>
          <t/>
        </is>
      </c>
      <c r="BU736" t="inlineStr">
        <is>
          <t/>
        </is>
      </c>
      <c r="BV736" s="2" t="inlineStr">
        <is>
          <t>terabyte</t>
        </is>
      </c>
      <c r="BW736" s="2" t="inlineStr">
        <is>
          <t>3</t>
        </is>
      </c>
      <c r="BX736" s="2" t="inlineStr">
        <is>
          <t/>
        </is>
      </c>
      <c r="BY736" t="inlineStr">
        <is>
          <t/>
        </is>
      </c>
      <c r="BZ736" s="2" t="inlineStr">
        <is>
          <t>terabajt</t>
        </is>
      </c>
      <c r="CA736" s="2" t="inlineStr">
        <is>
          <t>2</t>
        </is>
      </c>
      <c r="CB736" s="2" t="inlineStr">
        <is>
          <t/>
        </is>
      </c>
      <c r="CC736" t="inlineStr">
        <is>
          <t>jednostka używana w informatyce między innymi do określania rozmiaru największych pamięci masowych, zasobów plików i baz danych</t>
        </is>
      </c>
      <c r="CD736" s="2" t="inlineStr">
        <is>
          <t>terabyte</t>
        </is>
      </c>
      <c r="CE736" s="2" t="inlineStr">
        <is>
          <t>3</t>
        </is>
      </c>
      <c r="CF736" s="2" t="inlineStr">
        <is>
          <t/>
        </is>
      </c>
      <c r="CG736" t="inlineStr">
        <is>
          <t/>
        </is>
      </c>
      <c r="CH736" t="inlineStr">
        <is>
          <t/>
        </is>
      </c>
      <c r="CI736" t="inlineStr">
        <is>
          <t/>
        </is>
      </c>
      <c r="CJ736" t="inlineStr">
        <is>
          <t/>
        </is>
      </c>
      <c r="CK736" t="inlineStr">
        <is>
          <t/>
        </is>
      </c>
      <c r="CL736" s="2" t="inlineStr">
        <is>
          <t>terabajt|
TB</t>
        </is>
      </c>
      <c r="CM736" s="2" t="inlineStr">
        <is>
          <t>3|
3</t>
        </is>
      </c>
      <c r="CN736" s="2" t="inlineStr">
        <is>
          <t xml:space="preserve">|
</t>
        </is>
      </c>
      <c r="CO736" t="inlineStr">
        <is>
          <t>jeden trilión (10&lt;sup&gt;12&lt;/sup&gt;) bajtov</t>
        </is>
      </c>
      <c r="CP736" s="2" t="inlineStr">
        <is>
          <t>TB|
terabajt</t>
        </is>
      </c>
      <c r="CQ736" s="2" t="inlineStr">
        <is>
          <t>3|
3</t>
        </is>
      </c>
      <c r="CR736" s="2" t="inlineStr">
        <is>
          <t xml:space="preserve">|
</t>
        </is>
      </c>
      <c r="CS736" t="inlineStr">
        <is>
          <t>merska enota za izražanje količine podatkov, 1024 gigabajtov</t>
        </is>
      </c>
      <c r="CT736" t="inlineStr">
        <is>
          <t/>
        </is>
      </c>
      <c r="CU736" t="inlineStr">
        <is>
          <t/>
        </is>
      </c>
      <c r="CV736" t="inlineStr">
        <is>
          <t/>
        </is>
      </c>
      <c r="CW736" t="inlineStr">
        <is>
          <t/>
        </is>
      </c>
    </row>
    <row r="737">
      <c r="A737" s="1" t="str">
        <f>HYPERLINK("https://iate.europa.eu/entry/result/1903199/all", "1903199")</f>
        <v>1903199</v>
      </c>
      <c r="B737" t="inlineStr">
        <is>
          <t>PRODUCTION, TECHNOLOGY AND RESEARCH;BUSINESS AND COMPETITION</t>
        </is>
      </c>
      <c r="C737" t="inlineStr">
        <is>
          <t>PRODUCTION, TECHNOLOGY AND RESEARCH|technology and technical regulations|industrial manufacturing;BUSINESS AND COMPETITION|business organisation</t>
        </is>
      </c>
      <c r="D737" t="inlineStr">
        <is>
          <t>no</t>
        </is>
      </c>
      <c r="E737" t="inlineStr">
        <is>
          <t/>
        </is>
      </c>
      <c r="F737" t="inlineStr">
        <is>
          <t/>
        </is>
      </c>
      <c r="G737" t="inlineStr">
        <is>
          <t/>
        </is>
      </c>
      <c r="H737" t="inlineStr">
        <is>
          <t/>
        </is>
      </c>
      <c r="I737" t="inlineStr">
        <is>
          <t/>
        </is>
      </c>
      <c r="J737" t="inlineStr">
        <is>
          <t/>
        </is>
      </c>
      <c r="K737" t="inlineStr">
        <is>
          <t/>
        </is>
      </c>
      <c r="L737" t="inlineStr">
        <is>
          <t/>
        </is>
      </c>
      <c r="M737" t="inlineStr">
        <is>
          <t/>
        </is>
      </c>
      <c r="N737" t="inlineStr">
        <is>
          <t/>
        </is>
      </c>
      <c r="O737" t="inlineStr">
        <is>
          <t/>
        </is>
      </c>
      <c r="P737" t="inlineStr">
        <is>
          <t/>
        </is>
      </c>
      <c r="Q737" t="inlineStr">
        <is>
          <t/>
        </is>
      </c>
      <c r="R737" s="2" t="inlineStr">
        <is>
          <t>Konzeptnachweis</t>
        </is>
      </c>
      <c r="S737" s="2" t="inlineStr">
        <is>
          <t>3</t>
        </is>
      </c>
      <c r="T737" s="2" t="inlineStr">
        <is>
          <t/>
        </is>
      </c>
      <c r="U737" t="inlineStr">
        <is>
          <t>Nachweis, dass ein Konzept stichhaltig oder wirksam ist</t>
        </is>
      </c>
      <c r="V737" s="2" t="inlineStr">
        <is>
          <t>απόδειξη αρχών</t>
        </is>
      </c>
      <c r="W737" s="2" t="inlineStr">
        <is>
          <t>3</t>
        </is>
      </c>
      <c r="X737" s="2" t="inlineStr">
        <is>
          <t/>
        </is>
      </c>
      <c r="Y737" t="inlineStr">
        <is>
          <t/>
        </is>
      </c>
      <c r="Z737" s="2" t="inlineStr">
        <is>
          <t>POC|
proof of concept|
proof-of-concept</t>
        </is>
      </c>
      <c r="AA737" s="2" t="inlineStr">
        <is>
          <t>3|
3|
1</t>
        </is>
      </c>
      <c r="AB737" s="2" t="inlineStr">
        <is>
          <t xml:space="preserve">|
|
</t>
        </is>
      </c>
      <c r="AC737" t="inlineStr">
        <is>
          <t>short and/or incomplete realization of a certain method or idea to demonstrate its feasibility, or a demonstration in principle, whose purpose is to verify that some concept or theory is probably capable of exploitation in a useful manner; usually considered a milestone on the way to a fully functioning prototype</t>
        </is>
      </c>
      <c r="AD737" s="2" t="inlineStr">
        <is>
          <t>prueba de concepto</t>
        </is>
      </c>
      <c r="AE737" s="2" t="inlineStr">
        <is>
          <t>4</t>
        </is>
      </c>
      <c r="AF737" s="2" t="inlineStr">
        <is>
          <t/>
        </is>
      </c>
      <c r="AG737" t="inlineStr">
        <is>
          <t>Primera aplicación real de una idea que hasta ese momento solo existía en teoría.</t>
        </is>
      </c>
      <c r="AH737" t="inlineStr">
        <is>
          <t/>
        </is>
      </c>
      <c r="AI737" t="inlineStr">
        <is>
          <t/>
        </is>
      </c>
      <c r="AJ737" t="inlineStr">
        <is>
          <t/>
        </is>
      </c>
      <c r="AK737" t="inlineStr">
        <is>
          <t/>
        </is>
      </c>
      <c r="AL737" s="2" t="inlineStr">
        <is>
          <t>konseptin oikeaksi todistaminen</t>
        </is>
      </c>
      <c r="AM737" s="2" t="inlineStr">
        <is>
          <t>3</t>
        </is>
      </c>
      <c r="AN737" s="2" t="inlineStr">
        <is>
          <t/>
        </is>
      </c>
      <c r="AO737" t="inlineStr">
        <is>
          <t/>
        </is>
      </c>
      <c r="AP737" s="2" t="inlineStr">
        <is>
          <t>validation de principe|
POC|
démonstration du bien-fondé de la conception|
preuve de concept</t>
        </is>
      </c>
      <c r="AQ737" s="2" t="inlineStr">
        <is>
          <t>3|
2|
3|
3</t>
        </is>
      </c>
      <c r="AR737" s="2" t="inlineStr">
        <is>
          <t xml:space="preserve">|
|
|
</t>
        </is>
      </c>
      <c r="AS737" t="inlineStr">
        <is>
          <t>démonstration (sous forme de prototype ou non) de la faisabilité, viabilité, et validité d'un concept, d'un produit, etc.</t>
        </is>
      </c>
      <c r="AT737" t="inlineStr">
        <is>
          <t/>
        </is>
      </c>
      <c r="AU737" t="inlineStr">
        <is>
          <t/>
        </is>
      </c>
      <c r="AV737" t="inlineStr">
        <is>
          <t/>
        </is>
      </c>
      <c r="AW737" t="inlineStr">
        <is>
          <t/>
        </is>
      </c>
      <c r="AX737" t="inlineStr">
        <is>
          <t/>
        </is>
      </c>
      <c r="AY737" t="inlineStr">
        <is>
          <t/>
        </is>
      </c>
      <c r="AZ737" t="inlineStr">
        <is>
          <t/>
        </is>
      </c>
      <c r="BA737" t="inlineStr">
        <is>
          <t/>
        </is>
      </c>
      <c r="BB737" s="2" t="inlineStr">
        <is>
          <t>PoC|
koncepcióigazolás|
igazoló vizsgálat</t>
        </is>
      </c>
      <c r="BC737" s="2" t="inlineStr">
        <is>
          <t>3|
3|
3</t>
        </is>
      </c>
      <c r="BD737" s="2" t="inlineStr">
        <is>
          <t>|
|
admitted</t>
        </is>
      </c>
      <c r="BE737" t="inlineStr">
        <is>
          <t>egy elgondolás, termék stb. ötlet technológiai és piaci életképességének vizsgálatát célzó folyamat</t>
        </is>
      </c>
      <c r="BF737" s="2" t="inlineStr">
        <is>
          <t>"proof of concept"|
prova del concetto|
dimostrazione di concetto|
PoC</t>
        </is>
      </c>
      <c r="BG737" s="2" t="inlineStr">
        <is>
          <t>3|
3|
3|
3</t>
        </is>
      </c>
      <c r="BH737" s="2" t="inlineStr">
        <is>
          <t xml:space="preserve">|
|
|
</t>
        </is>
      </c>
      <c r="BI737" t="inlineStr">
        <is>
          <t>Piccolo eseguibile che dimostra che è possibile compiere una determinata operazione. Nella maggior parte dei casi consiste in un programma che sfrutta una vulnerabilità di un altro programma (bug). In tal modo, si cerca di dimostrare come un programma possa essere una porta d'accesso al proprio PC da parte di un estraneo. In termini più generali, si tratta di un'incompleta realizzazione o abbozzo (sinopsi) di un certo progetto o metodo con lo scopo di dimostrarne la fattibilità o la fondatezza di alcuni principi o concetti costituenti.</t>
        </is>
      </c>
      <c r="BJ737" t="inlineStr">
        <is>
          <t/>
        </is>
      </c>
      <c r="BK737" t="inlineStr">
        <is>
          <t/>
        </is>
      </c>
      <c r="BL737" t="inlineStr">
        <is>
          <t/>
        </is>
      </c>
      <c r="BM737" t="inlineStr">
        <is>
          <t/>
        </is>
      </c>
      <c r="BN737" t="inlineStr">
        <is>
          <t/>
        </is>
      </c>
      <c r="BO737" t="inlineStr">
        <is>
          <t/>
        </is>
      </c>
      <c r="BP737" t="inlineStr">
        <is>
          <t/>
        </is>
      </c>
      <c r="BQ737" t="inlineStr">
        <is>
          <t/>
        </is>
      </c>
      <c r="BR737" s="2" t="inlineStr">
        <is>
          <t>prova tal-kunċett|
POC</t>
        </is>
      </c>
      <c r="BS737" s="2" t="inlineStr">
        <is>
          <t>3|
3</t>
        </is>
      </c>
      <c r="BT737" s="2" t="inlineStr">
        <is>
          <t xml:space="preserve">|
</t>
        </is>
      </c>
      <c r="BU737" t="inlineStr">
        <is>
          <t>twettiq fil-qosor jew mhux komplet ta' metodu jew idea li juri l-fattibbiltà tagħha, jew dimostrazzjoni fil-prinċipju, bl-iskop li jiġi verifikat li xi kunċett jew teorija tkun x'aktarx tista' tiġi sfruttata b'mod utli</t>
        </is>
      </c>
      <c r="BV737" s="2" t="inlineStr">
        <is>
          <t>proof of concept</t>
        </is>
      </c>
      <c r="BW737" s="2" t="inlineStr">
        <is>
          <t>3</t>
        </is>
      </c>
      <c r="BX737" s="2" t="inlineStr">
        <is>
          <t/>
        </is>
      </c>
      <c r="BY737" t="inlineStr">
        <is>
          <t>soort pilootproject waarbij in enkele dagen tijd een specifieke hoeveelheid functionaliteit van een bepaald probleem gerealiseerd wordt en alle aspecten van de oplossing aan bod komen</t>
        </is>
      </c>
      <c r="BZ737" s="2" t="inlineStr">
        <is>
          <t>weryfikacja poprawności projektu</t>
        </is>
      </c>
      <c r="CA737" s="2" t="inlineStr">
        <is>
          <t>2</t>
        </is>
      </c>
      <c r="CB737" s="2" t="inlineStr">
        <is>
          <t/>
        </is>
      </c>
      <c r="CC737" t="inlineStr">
        <is>
          <t/>
        </is>
      </c>
      <c r="CD737" s="2" t="inlineStr">
        <is>
          <t>prova de conceito</t>
        </is>
      </c>
      <c r="CE737" s="2" t="inlineStr">
        <is>
          <t>3</t>
        </is>
      </c>
      <c r="CF737" s="2" t="inlineStr">
        <is>
          <t/>
        </is>
      </c>
      <c r="CG737" t="inlineStr">
        <is>
          <t>Modelo prático que possa provar o conceito (teórico) estabelecido por uma pesquisa ou artigo técnico.</t>
        </is>
      </c>
      <c r="CH737" t="inlineStr">
        <is>
          <t/>
        </is>
      </c>
      <c r="CI737" t="inlineStr">
        <is>
          <t/>
        </is>
      </c>
      <c r="CJ737" t="inlineStr">
        <is>
          <t/>
        </is>
      </c>
      <c r="CK737" t="inlineStr">
        <is>
          <t/>
        </is>
      </c>
      <c r="CL737" t="inlineStr">
        <is>
          <t/>
        </is>
      </c>
      <c r="CM737" t="inlineStr">
        <is>
          <t/>
        </is>
      </c>
      <c r="CN737" t="inlineStr">
        <is>
          <t/>
        </is>
      </c>
      <c r="CO737" t="inlineStr">
        <is>
          <t/>
        </is>
      </c>
      <c r="CP737" s="2" t="inlineStr">
        <is>
          <t>potrditev koncepta</t>
        </is>
      </c>
      <c r="CQ737" s="2" t="inlineStr">
        <is>
          <t>2</t>
        </is>
      </c>
      <c r="CR737" s="2" t="inlineStr">
        <is>
          <t/>
        </is>
      </c>
      <c r="CS737" t="inlineStr">
        <is>
          <t/>
        </is>
      </c>
      <c r="CT737" t="inlineStr">
        <is>
          <t/>
        </is>
      </c>
      <c r="CU737" t="inlineStr">
        <is>
          <t/>
        </is>
      </c>
      <c r="CV737" t="inlineStr">
        <is>
          <t/>
        </is>
      </c>
      <c r="CW737" t="inlineStr">
        <is>
          <t/>
        </is>
      </c>
    </row>
    <row r="738">
      <c r="A738" s="1" t="str">
        <f>HYPERLINK("https://iate.europa.eu/entry/result/1903644/all", "1903644")</f>
        <v>1903644</v>
      </c>
      <c r="B738" t="inlineStr">
        <is>
          <t>INTERNATIONAL RELATIONS</t>
        </is>
      </c>
      <c r="C738" t="inlineStr">
        <is>
          <t>INTERNATIONAL RELATIONS|defence</t>
        </is>
      </c>
      <c r="D738" t="inlineStr">
        <is>
          <t>no</t>
        </is>
      </c>
      <c r="E738" t="inlineStr">
        <is>
          <t/>
        </is>
      </c>
      <c r="F738" t="inlineStr">
        <is>
          <t/>
        </is>
      </c>
      <c r="G738" t="inlineStr">
        <is>
          <t/>
        </is>
      </c>
      <c r="H738" t="inlineStr">
        <is>
          <t/>
        </is>
      </c>
      <c r="I738" t="inlineStr">
        <is>
          <t/>
        </is>
      </c>
      <c r="J738" t="inlineStr">
        <is>
          <t/>
        </is>
      </c>
      <c r="K738" t="inlineStr">
        <is>
          <t/>
        </is>
      </c>
      <c r="L738" t="inlineStr">
        <is>
          <t/>
        </is>
      </c>
      <c r="M738" t="inlineStr">
        <is>
          <t/>
        </is>
      </c>
      <c r="N738" t="inlineStr">
        <is>
          <t/>
        </is>
      </c>
      <c r="O738" t="inlineStr">
        <is>
          <t/>
        </is>
      </c>
      <c r="P738" t="inlineStr">
        <is>
          <t/>
        </is>
      </c>
      <c r="Q738" t="inlineStr">
        <is>
          <t/>
        </is>
      </c>
      <c r="R738" t="inlineStr">
        <is>
          <t/>
        </is>
      </c>
      <c r="S738" t="inlineStr">
        <is>
          <t/>
        </is>
      </c>
      <c r="T738" t="inlineStr">
        <is>
          <t/>
        </is>
      </c>
      <c r="U738" t="inlineStr">
        <is>
          <t/>
        </is>
      </c>
      <c r="V738" t="inlineStr">
        <is>
          <t/>
        </is>
      </c>
      <c r="W738" t="inlineStr">
        <is>
          <t/>
        </is>
      </c>
      <c r="X738" t="inlineStr">
        <is>
          <t/>
        </is>
      </c>
      <c r="Y738" t="inlineStr">
        <is>
          <t/>
        </is>
      </c>
      <c r="Z738" s="2" t="inlineStr">
        <is>
          <t>SEP|
Software Engineering Process</t>
        </is>
      </c>
      <c r="AA738" s="2" t="inlineStr">
        <is>
          <t>3|
3</t>
        </is>
      </c>
      <c r="AB738" s="2" t="inlineStr">
        <is>
          <t xml:space="preserve">|
</t>
        </is>
      </c>
      <c r="AC738" t="inlineStr">
        <is>
          <t/>
        </is>
      </c>
      <c r="AD738" t="inlineStr">
        <is>
          <t/>
        </is>
      </c>
      <c r="AE738" t="inlineStr">
        <is>
          <t/>
        </is>
      </c>
      <c r="AF738" t="inlineStr">
        <is>
          <t/>
        </is>
      </c>
      <c r="AG738" t="inlineStr">
        <is>
          <t/>
        </is>
      </c>
      <c r="AH738" t="inlineStr">
        <is>
          <t/>
        </is>
      </c>
      <c r="AI738" t="inlineStr">
        <is>
          <t/>
        </is>
      </c>
      <c r="AJ738" t="inlineStr">
        <is>
          <t/>
        </is>
      </c>
      <c r="AK738" t="inlineStr">
        <is>
          <t/>
        </is>
      </c>
      <c r="AL738" t="inlineStr">
        <is>
          <t/>
        </is>
      </c>
      <c r="AM738" t="inlineStr">
        <is>
          <t/>
        </is>
      </c>
      <c r="AN738" t="inlineStr">
        <is>
          <t/>
        </is>
      </c>
      <c r="AO738" t="inlineStr">
        <is>
          <t/>
        </is>
      </c>
      <c r="AP738" t="inlineStr">
        <is>
          <t/>
        </is>
      </c>
      <c r="AQ738" t="inlineStr">
        <is>
          <t/>
        </is>
      </c>
      <c r="AR738" t="inlineStr">
        <is>
          <t/>
        </is>
      </c>
      <c r="AS738" t="inlineStr">
        <is>
          <t/>
        </is>
      </c>
      <c r="AT738" t="inlineStr">
        <is>
          <t/>
        </is>
      </c>
      <c r="AU738" t="inlineStr">
        <is>
          <t/>
        </is>
      </c>
      <c r="AV738" t="inlineStr">
        <is>
          <t/>
        </is>
      </c>
      <c r="AW738" t="inlineStr">
        <is>
          <t/>
        </is>
      </c>
      <c r="AX738" t="inlineStr">
        <is>
          <t/>
        </is>
      </c>
      <c r="AY738" t="inlineStr">
        <is>
          <t/>
        </is>
      </c>
      <c r="AZ738" t="inlineStr">
        <is>
          <t/>
        </is>
      </c>
      <c r="BA738" t="inlineStr">
        <is>
          <t/>
        </is>
      </c>
      <c r="BB738" t="inlineStr">
        <is>
          <t/>
        </is>
      </c>
      <c r="BC738" t="inlineStr">
        <is>
          <t/>
        </is>
      </c>
      <c r="BD738" t="inlineStr">
        <is>
          <t/>
        </is>
      </c>
      <c r="BE738" t="inlineStr">
        <is>
          <t/>
        </is>
      </c>
      <c r="BF738" t="inlineStr">
        <is>
          <t/>
        </is>
      </c>
      <c r="BG738" t="inlineStr">
        <is>
          <t/>
        </is>
      </c>
      <c r="BH738" t="inlineStr">
        <is>
          <t/>
        </is>
      </c>
      <c r="BI738" t="inlineStr">
        <is>
          <t/>
        </is>
      </c>
      <c r="BJ738" t="inlineStr">
        <is>
          <t/>
        </is>
      </c>
      <c r="BK738" t="inlineStr">
        <is>
          <t/>
        </is>
      </c>
      <c r="BL738" t="inlineStr">
        <is>
          <t/>
        </is>
      </c>
      <c r="BM738" t="inlineStr">
        <is>
          <t/>
        </is>
      </c>
      <c r="BN738" t="inlineStr">
        <is>
          <t/>
        </is>
      </c>
      <c r="BO738" t="inlineStr">
        <is>
          <t/>
        </is>
      </c>
      <c r="BP738" t="inlineStr">
        <is>
          <t/>
        </is>
      </c>
      <c r="BQ738" t="inlineStr">
        <is>
          <t/>
        </is>
      </c>
      <c r="BR738" t="inlineStr">
        <is>
          <t/>
        </is>
      </c>
      <c r="BS738" t="inlineStr">
        <is>
          <t/>
        </is>
      </c>
      <c r="BT738" t="inlineStr">
        <is>
          <t/>
        </is>
      </c>
      <c r="BU738" t="inlineStr">
        <is>
          <t/>
        </is>
      </c>
      <c r="BV738" t="inlineStr">
        <is>
          <t/>
        </is>
      </c>
      <c r="BW738" t="inlineStr">
        <is>
          <t/>
        </is>
      </c>
      <c r="BX738" t="inlineStr">
        <is>
          <t/>
        </is>
      </c>
      <c r="BY738" t="inlineStr">
        <is>
          <t/>
        </is>
      </c>
      <c r="BZ738" t="inlineStr">
        <is>
          <t/>
        </is>
      </c>
      <c r="CA738" t="inlineStr">
        <is>
          <t/>
        </is>
      </c>
      <c r="CB738" t="inlineStr">
        <is>
          <t/>
        </is>
      </c>
      <c r="CC738" t="inlineStr">
        <is>
          <t/>
        </is>
      </c>
      <c r="CD738" t="inlineStr">
        <is>
          <t/>
        </is>
      </c>
      <c r="CE738" t="inlineStr">
        <is>
          <t/>
        </is>
      </c>
      <c r="CF738" t="inlineStr">
        <is>
          <t/>
        </is>
      </c>
      <c r="CG738" t="inlineStr">
        <is>
          <t/>
        </is>
      </c>
      <c r="CH738" t="inlineStr">
        <is>
          <t/>
        </is>
      </c>
      <c r="CI738" t="inlineStr">
        <is>
          <t/>
        </is>
      </c>
      <c r="CJ738" t="inlineStr">
        <is>
          <t/>
        </is>
      </c>
      <c r="CK738" t="inlineStr">
        <is>
          <t/>
        </is>
      </c>
      <c r="CL738" t="inlineStr">
        <is>
          <t/>
        </is>
      </c>
      <c r="CM738" t="inlineStr">
        <is>
          <t/>
        </is>
      </c>
      <c r="CN738" t="inlineStr">
        <is>
          <t/>
        </is>
      </c>
      <c r="CO738" t="inlineStr">
        <is>
          <t/>
        </is>
      </c>
      <c r="CP738" t="inlineStr">
        <is>
          <t/>
        </is>
      </c>
      <c r="CQ738" t="inlineStr">
        <is>
          <t/>
        </is>
      </c>
      <c r="CR738" t="inlineStr">
        <is>
          <t/>
        </is>
      </c>
      <c r="CS738" t="inlineStr">
        <is>
          <t/>
        </is>
      </c>
      <c r="CT738" t="inlineStr">
        <is>
          <t/>
        </is>
      </c>
      <c r="CU738" t="inlineStr">
        <is>
          <t/>
        </is>
      </c>
      <c r="CV738" t="inlineStr">
        <is>
          <t/>
        </is>
      </c>
      <c r="CW738" t="inlineStr">
        <is>
          <t/>
        </is>
      </c>
    </row>
    <row r="739">
      <c r="A739" s="1" t="str">
        <f>HYPERLINK("https://iate.europa.eu/entry/result/1757385/all", "1757385")</f>
        <v>1757385</v>
      </c>
      <c r="B739" t="inlineStr">
        <is>
          <t>EDUCATION AND COMMUNICATIONS</t>
        </is>
      </c>
      <c r="C739" t="inlineStr">
        <is>
          <t>EDUCATION AND COMMUNICATIONS|information technology and data processing</t>
        </is>
      </c>
      <c r="D739" t="inlineStr">
        <is>
          <t>no</t>
        </is>
      </c>
      <c r="E739" t="inlineStr">
        <is>
          <t/>
        </is>
      </c>
      <c r="F739" t="inlineStr">
        <is>
          <t/>
        </is>
      </c>
      <c r="G739" t="inlineStr">
        <is>
          <t/>
        </is>
      </c>
      <c r="H739" t="inlineStr">
        <is>
          <t/>
        </is>
      </c>
      <c r="I739" t="inlineStr">
        <is>
          <t/>
        </is>
      </c>
      <c r="J739" t="inlineStr">
        <is>
          <t/>
        </is>
      </c>
      <c r="K739" t="inlineStr">
        <is>
          <t/>
        </is>
      </c>
      <c r="L739" t="inlineStr">
        <is>
          <t/>
        </is>
      </c>
      <c r="M739" t="inlineStr">
        <is>
          <t/>
        </is>
      </c>
      <c r="N739" s="2" t="inlineStr">
        <is>
          <t>indlæringsbase|
database med indlæringsregler</t>
        </is>
      </c>
      <c r="O739" s="2" t="inlineStr">
        <is>
          <t>3|
3</t>
        </is>
      </c>
      <c r="P739" s="2" t="inlineStr">
        <is>
          <t xml:space="preserve">|
</t>
        </is>
      </c>
      <c r="Q739" t="inlineStr">
        <is>
          <t/>
        </is>
      </c>
      <c r="R739" s="2" t="inlineStr">
        <is>
          <t>Lerndatenbank</t>
        </is>
      </c>
      <c r="S739" s="2" t="inlineStr">
        <is>
          <t>3</t>
        </is>
      </c>
      <c r="T739" s="2" t="inlineStr">
        <is>
          <t/>
        </is>
      </c>
      <c r="U739" t="inlineStr">
        <is>
          <t/>
        </is>
      </c>
      <c r="V739" t="inlineStr">
        <is>
          <t/>
        </is>
      </c>
      <c r="W739" t="inlineStr">
        <is>
          <t/>
        </is>
      </c>
      <c r="X739" t="inlineStr">
        <is>
          <t/>
        </is>
      </c>
      <c r="Y739" t="inlineStr">
        <is>
          <t/>
        </is>
      </c>
      <c r="Z739" s="2" t="inlineStr">
        <is>
          <t>learning base</t>
        </is>
      </c>
      <c r="AA739" s="2" t="inlineStr">
        <is>
          <t>3</t>
        </is>
      </c>
      <c r="AB739" s="2" t="inlineStr">
        <is>
          <t/>
        </is>
      </c>
      <c r="AC739" t="inlineStr">
        <is>
          <t>knowledge base containing learning rules</t>
        </is>
      </c>
      <c r="AD739" t="inlineStr">
        <is>
          <t/>
        </is>
      </c>
      <c r="AE739" t="inlineStr">
        <is>
          <t/>
        </is>
      </c>
      <c r="AF739" t="inlineStr">
        <is>
          <t/>
        </is>
      </c>
      <c r="AG739" t="inlineStr">
        <is>
          <t/>
        </is>
      </c>
      <c r="AH739" t="inlineStr">
        <is>
          <t/>
        </is>
      </c>
      <c r="AI739" t="inlineStr">
        <is>
          <t/>
        </is>
      </c>
      <c r="AJ739" t="inlineStr">
        <is>
          <t/>
        </is>
      </c>
      <c r="AK739" t="inlineStr">
        <is>
          <t/>
        </is>
      </c>
      <c r="AL739" s="2" t="inlineStr">
        <is>
          <t>oppimissääntöjen tietämyskanta</t>
        </is>
      </c>
      <c r="AM739" s="2" t="inlineStr">
        <is>
          <t>3</t>
        </is>
      </c>
      <c r="AN739" s="2" t="inlineStr">
        <is>
          <t/>
        </is>
      </c>
      <c r="AO739" t="inlineStr">
        <is>
          <t/>
        </is>
      </c>
      <c r="AP739" s="2" t="inlineStr">
        <is>
          <t>base d'apprentissage</t>
        </is>
      </c>
      <c r="AQ739" s="2" t="inlineStr">
        <is>
          <t>3</t>
        </is>
      </c>
      <c r="AR739" s="2" t="inlineStr">
        <is>
          <t/>
        </is>
      </c>
      <c r="AS739" t="inlineStr">
        <is>
          <t>base de connaissances qui contient les règles d'apprentissage</t>
        </is>
      </c>
      <c r="AT739" t="inlineStr">
        <is>
          <t/>
        </is>
      </c>
      <c r="AU739" t="inlineStr">
        <is>
          <t/>
        </is>
      </c>
      <c r="AV739" t="inlineStr">
        <is>
          <t/>
        </is>
      </c>
      <c r="AW739" t="inlineStr">
        <is>
          <t/>
        </is>
      </c>
      <c r="AX739" t="inlineStr">
        <is>
          <t/>
        </is>
      </c>
      <c r="AY739" t="inlineStr">
        <is>
          <t/>
        </is>
      </c>
      <c r="AZ739" t="inlineStr">
        <is>
          <t/>
        </is>
      </c>
      <c r="BA739" t="inlineStr">
        <is>
          <t/>
        </is>
      </c>
      <c r="BB739" t="inlineStr">
        <is>
          <t/>
        </is>
      </c>
      <c r="BC739" t="inlineStr">
        <is>
          <t/>
        </is>
      </c>
      <c r="BD739" t="inlineStr">
        <is>
          <t/>
        </is>
      </c>
      <c r="BE739" t="inlineStr">
        <is>
          <t/>
        </is>
      </c>
      <c r="BF739" t="inlineStr">
        <is>
          <t/>
        </is>
      </c>
      <c r="BG739" t="inlineStr">
        <is>
          <t/>
        </is>
      </c>
      <c r="BH739" t="inlineStr">
        <is>
          <t/>
        </is>
      </c>
      <c r="BI739" t="inlineStr">
        <is>
          <t/>
        </is>
      </c>
      <c r="BJ739" t="inlineStr">
        <is>
          <t/>
        </is>
      </c>
      <c r="BK739" t="inlineStr">
        <is>
          <t/>
        </is>
      </c>
      <c r="BL739" t="inlineStr">
        <is>
          <t/>
        </is>
      </c>
      <c r="BM739" t="inlineStr">
        <is>
          <t/>
        </is>
      </c>
      <c r="BN739" t="inlineStr">
        <is>
          <t/>
        </is>
      </c>
      <c r="BO739" t="inlineStr">
        <is>
          <t/>
        </is>
      </c>
      <c r="BP739" t="inlineStr">
        <is>
          <t/>
        </is>
      </c>
      <c r="BQ739" t="inlineStr">
        <is>
          <t/>
        </is>
      </c>
      <c r="BR739" t="inlineStr">
        <is>
          <t/>
        </is>
      </c>
      <c r="BS739" t="inlineStr">
        <is>
          <t/>
        </is>
      </c>
      <c r="BT739" t="inlineStr">
        <is>
          <t/>
        </is>
      </c>
      <c r="BU739" t="inlineStr">
        <is>
          <t/>
        </is>
      </c>
      <c r="BV739" t="inlineStr">
        <is>
          <t/>
        </is>
      </c>
      <c r="BW739" t="inlineStr">
        <is>
          <t/>
        </is>
      </c>
      <c r="BX739" t="inlineStr">
        <is>
          <t/>
        </is>
      </c>
      <c r="BY739" t="inlineStr">
        <is>
          <t/>
        </is>
      </c>
      <c r="BZ739" t="inlineStr">
        <is>
          <t/>
        </is>
      </c>
      <c r="CA739" t="inlineStr">
        <is>
          <t/>
        </is>
      </c>
      <c r="CB739" t="inlineStr">
        <is>
          <t/>
        </is>
      </c>
      <c r="CC739" t="inlineStr">
        <is>
          <t/>
        </is>
      </c>
      <c r="CD739" t="inlineStr">
        <is>
          <t/>
        </is>
      </c>
      <c r="CE739" t="inlineStr">
        <is>
          <t/>
        </is>
      </c>
      <c r="CF739" t="inlineStr">
        <is>
          <t/>
        </is>
      </c>
      <c r="CG739" t="inlineStr">
        <is>
          <t/>
        </is>
      </c>
      <c r="CH739" t="inlineStr">
        <is>
          <t/>
        </is>
      </c>
      <c r="CI739" t="inlineStr">
        <is>
          <t/>
        </is>
      </c>
      <c r="CJ739" t="inlineStr">
        <is>
          <t/>
        </is>
      </c>
      <c r="CK739" t="inlineStr">
        <is>
          <t/>
        </is>
      </c>
      <c r="CL739" t="inlineStr">
        <is>
          <t/>
        </is>
      </c>
      <c r="CM739" t="inlineStr">
        <is>
          <t/>
        </is>
      </c>
      <c r="CN739" t="inlineStr">
        <is>
          <t/>
        </is>
      </c>
      <c r="CO739" t="inlineStr">
        <is>
          <t/>
        </is>
      </c>
      <c r="CP739" t="inlineStr">
        <is>
          <t/>
        </is>
      </c>
      <c r="CQ739" t="inlineStr">
        <is>
          <t/>
        </is>
      </c>
      <c r="CR739" t="inlineStr">
        <is>
          <t/>
        </is>
      </c>
      <c r="CS739" t="inlineStr">
        <is>
          <t/>
        </is>
      </c>
      <c r="CT739" t="inlineStr">
        <is>
          <t/>
        </is>
      </c>
      <c r="CU739" t="inlineStr">
        <is>
          <t/>
        </is>
      </c>
      <c r="CV739" t="inlineStr">
        <is>
          <t/>
        </is>
      </c>
      <c r="CW739" t="inlineStr">
        <is>
          <t/>
        </is>
      </c>
    </row>
    <row r="740">
      <c r="A740" s="1" t="str">
        <f>HYPERLINK("https://iate.europa.eu/entry/result/931693/all", "931693")</f>
        <v>931693</v>
      </c>
      <c r="B740" t="inlineStr">
        <is>
          <t>INTERNATIONAL RELATIONS;EUROPEAN UNION</t>
        </is>
      </c>
      <c r="C740" t="inlineStr">
        <is>
          <t>INTERNATIONAL RELATIONS|defence;EUROPEAN UNION|European construction|European Union|common foreign and security policy</t>
        </is>
      </c>
      <c r="D740" t="inlineStr">
        <is>
          <t>yes</t>
        </is>
      </c>
      <c r="E740" t="inlineStr">
        <is>
          <t/>
        </is>
      </c>
      <c r="F740" t="inlineStr">
        <is>
          <t/>
        </is>
      </c>
      <c r="G740" t="inlineStr">
        <is>
          <t/>
        </is>
      </c>
      <c r="H740" t="inlineStr">
        <is>
          <t/>
        </is>
      </c>
      <c r="I740" t="inlineStr">
        <is>
          <t/>
        </is>
      </c>
      <c r="J740" t="inlineStr">
        <is>
          <t/>
        </is>
      </c>
      <c r="K740" t="inlineStr">
        <is>
          <t/>
        </is>
      </c>
      <c r="L740" t="inlineStr">
        <is>
          <t/>
        </is>
      </c>
      <c r="M740" t="inlineStr">
        <is>
          <t/>
        </is>
      </c>
      <c r="N740" t="inlineStr">
        <is>
          <t/>
        </is>
      </c>
      <c r="O740" t="inlineStr">
        <is>
          <t/>
        </is>
      </c>
      <c r="P740" t="inlineStr">
        <is>
          <t/>
        </is>
      </c>
      <c r="Q740" t="inlineStr">
        <is>
          <t/>
        </is>
      </c>
      <c r="R740" s="2" t="inlineStr">
        <is>
          <t>präventiver Angriff|
Präventivschlag</t>
        </is>
      </c>
      <c r="S740" s="2" t="inlineStr">
        <is>
          <t>3|
3</t>
        </is>
      </c>
      <c r="T740" s="2" t="inlineStr">
        <is>
          <t xml:space="preserve">|
</t>
        </is>
      </c>
      <c r="U740" t="inlineStr">
        <is>
          <t>militärischer Angriff, der erfolgt, weil keine andere Wahl der Mittel bleibt bzw. die Möglichkeit von Verhandlungen ausgeschöpft ist.</t>
        </is>
      </c>
      <c r="V740" t="inlineStr">
        <is>
          <t/>
        </is>
      </c>
      <c r="W740" t="inlineStr">
        <is>
          <t/>
        </is>
      </c>
      <c r="X740" t="inlineStr">
        <is>
          <t/>
        </is>
      </c>
      <c r="Y740" t="inlineStr">
        <is>
          <t/>
        </is>
      </c>
      <c r="Z740" s="2" t="inlineStr">
        <is>
          <t>preventive strike</t>
        </is>
      </c>
      <c r="AA740" s="2" t="inlineStr">
        <is>
          <t>3</t>
        </is>
      </c>
      <c r="AB740" s="2" t="inlineStr">
        <is>
          <t/>
        </is>
      </c>
      <c r="AC740" t="inlineStr">
        <is>
          <t>An attack initiated in the belief that military conflict, while not imminent, is inevitable, and that to delay would involve greater risk.</t>
        </is>
      </c>
      <c r="AD740" s="2" t="inlineStr">
        <is>
          <t>ataque preventivo</t>
        </is>
      </c>
      <c r="AE740" s="2" t="inlineStr">
        <is>
          <t>3</t>
        </is>
      </c>
      <c r="AF740" s="2" t="inlineStr">
        <is>
          <t/>
        </is>
      </c>
      <c r="AG740" t="inlineStr">
        <is>
          <t>Ataque armado a un enemigo potencial para impedir que se convierta en un enemigo con capacidad de intimidación en el futuro.</t>
        </is>
      </c>
      <c r="AH740" t="inlineStr">
        <is>
          <t/>
        </is>
      </c>
      <c r="AI740" t="inlineStr">
        <is>
          <t/>
        </is>
      </c>
      <c r="AJ740" t="inlineStr">
        <is>
          <t/>
        </is>
      </c>
      <c r="AK740" t="inlineStr">
        <is>
          <t/>
        </is>
      </c>
      <c r="AL740" s="2" t="inlineStr">
        <is>
          <t>ennakoiva isku|
ennakoiva voimankäyttö</t>
        </is>
      </c>
      <c r="AM740" s="2" t="inlineStr">
        <is>
          <t>2|
2</t>
        </is>
      </c>
      <c r="AN740" s="2" t="inlineStr">
        <is>
          <t xml:space="preserve">|
</t>
        </is>
      </c>
      <c r="AO740" t="inlineStr">
        <is>
          <t>vastapuolen toimet ennalta torjuva hyökkäys</t>
        </is>
      </c>
      <c r="AP740" s="2" t="inlineStr">
        <is>
          <t>frappe préventive</t>
        </is>
      </c>
      <c r="AQ740" s="2" t="inlineStr">
        <is>
          <t>2</t>
        </is>
      </c>
      <c r="AR740" s="2" t="inlineStr">
        <is>
          <t/>
        </is>
      </c>
      <c r="AS740" t="inlineStr">
        <is>
          <t>la frappe préventive s'exerce contre un État ou un réseau terroriste qui n'ont pas encore planifié précisément une agression. Elle ne cherche pas toujours à identifier la menace pour l'éradiquer par la force. Elle peut être fondée sur un dossier incomplet, partial ou monté de toutes pièces, comme en Irak. En stratégie nucléaire, la frappe préventive vise à détruire la capacité nucléaire d'un adversaire pour l'empêcher d'en faire usage</t>
        </is>
      </c>
      <c r="AT740" t="inlineStr">
        <is>
          <t/>
        </is>
      </c>
      <c r="AU740" t="inlineStr">
        <is>
          <t/>
        </is>
      </c>
      <c r="AV740" t="inlineStr">
        <is>
          <t/>
        </is>
      </c>
      <c r="AW740" t="inlineStr">
        <is>
          <t/>
        </is>
      </c>
      <c r="AX740" t="inlineStr">
        <is>
          <t/>
        </is>
      </c>
      <c r="AY740" t="inlineStr">
        <is>
          <t/>
        </is>
      </c>
      <c r="AZ740" t="inlineStr">
        <is>
          <t/>
        </is>
      </c>
      <c r="BA740" t="inlineStr">
        <is>
          <t/>
        </is>
      </c>
      <c r="BB740" t="inlineStr">
        <is>
          <t/>
        </is>
      </c>
      <c r="BC740" t="inlineStr">
        <is>
          <t/>
        </is>
      </c>
      <c r="BD740" t="inlineStr">
        <is>
          <t/>
        </is>
      </c>
      <c r="BE740" t="inlineStr">
        <is>
          <t/>
        </is>
      </c>
      <c r="BF740" t="inlineStr">
        <is>
          <t/>
        </is>
      </c>
      <c r="BG740" t="inlineStr">
        <is>
          <t/>
        </is>
      </c>
      <c r="BH740" t="inlineStr">
        <is>
          <t/>
        </is>
      </c>
      <c r="BI740" t="inlineStr">
        <is>
          <t/>
        </is>
      </c>
      <c r="BJ740" t="inlineStr">
        <is>
          <t/>
        </is>
      </c>
      <c r="BK740" t="inlineStr">
        <is>
          <t/>
        </is>
      </c>
      <c r="BL740" t="inlineStr">
        <is>
          <t/>
        </is>
      </c>
      <c r="BM740" t="inlineStr">
        <is>
          <t/>
        </is>
      </c>
      <c r="BN740" t="inlineStr">
        <is>
          <t/>
        </is>
      </c>
      <c r="BO740" t="inlineStr">
        <is>
          <t/>
        </is>
      </c>
      <c r="BP740" t="inlineStr">
        <is>
          <t/>
        </is>
      </c>
      <c r="BQ740" t="inlineStr">
        <is>
          <t/>
        </is>
      </c>
      <c r="BR740" t="inlineStr">
        <is>
          <t/>
        </is>
      </c>
      <c r="BS740" t="inlineStr">
        <is>
          <t/>
        </is>
      </c>
      <c r="BT740" t="inlineStr">
        <is>
          <t/>
        </is>
      </c>
      <c r="BU740" t="inlineStr">
        <is>
          <t/>
        </is>
      </c>
      <c r="BV740" s="2" t="inlineStr">
        <is>
          <t>preventieve inzet|
preventieve aanval</t>
        </is>
      </c>
      <c r="BW740" s="2" t="inlineStr">
        <is>
          <t>2|
2</t>
        </is>
      </c>
      <c r="BX740" s="2" t="inlineStr">
        <is>
          <t xml:space="preserve">|
</t>
        </is>
      </c>
      <c r="BY740" t="inlineStr">
        <is>
          <t>"preventieve ontplooiing": "Ontplooiing van troepen die veelal plaatsvindt in een gebied waar de kans bestaat dat een conflict zal ontstaan tussen staten of in gebieden binnen een staat waar de spanning tussen partijen oploopt."</t>
        </is>
      </c>
      <c r="BZ740" t="inlineStr">
        <is>
          <t/>
        </is>
      </c>
      <c r="CA740" t="inlineStr">
        <is>
          <t/>
        </is>
      </c>
      <c r="CB740" t="inlineStr">
        <is>
          <t/>
        </is>
      </c>
      <c r="CC740" t="inlineStr">
        <is>
          <t/>
        </is>
      </c>
      <c r="CD740" t="inlineStr">
        <is>
          <t/>
        </is>
      </c>
      <c r="CE740" t="inlineStr">
        <is>
          <t/>
        </is>
      </c>
      <c r="CF740" t="inlineStr">
        <is>
          <t/>
        </is>
      </c>
      <c r="CG740" t="inlineStr">
        <is>
          <t/>
        </is>
      </c>
      <c r="CH740" t="inlineStr">
        <is>
          <t/>
        </is>
      </c>
      <c r="CI740" t="inlineStr">
        <is>
          <t/>
        </is>
      </c>
      <c r="CJ740" t="inlineStr">
        <is>
          <t/>
        </is>
      </c>
      <c r="CK740" t="inlineStr">
        <is>
          <t/>
        </is>
      </c>
      <c r="CL740" t="inlineStr">
        <is>
          <t/>
        </is>
      </c>
      <c r="CM740" t="inlineStr">
        <is>
          <t/>
        </is>
      </c>
      <c r="CN740" t="inlineStr">
        <is>
          <t/>
        </is>
      </c>
      <c r="CO740" t="inlineStr">
        <is>
          <t/>
        </is>
      </c>
      <c r="CP740" t="inlineStr">
        <is>
          <t/>
        </is>
      </c>
      <c r="CQ740" t="inlineStr">
        <is>
          <t/>
        </is>
      </c>
      <c r="CR740" t="inlineStr">
        <is>
          <t/>
        </is>
      </c>
      <c r="CS740" t="inlineStr">
        <is>
          <t/>
        </is>
      </c>
      <c r="CT740" t="inlineStr">
        <is>
          <t/>
        </is>
      </c>
      <c r="CU740" t="inlineStr">
        <is>
          <t/>
        </is>
      </c>
      <c r="CV740" t="inlineStr">
        <is>
          <t/>
        </is>
      </c>
      <c r="CW740" t="inlineStr">
        <is>
          <t/>
        </is>
      </c>
    </row>
    <row r="741">
      <c r="A741" s="1" t="str">
        <f>HYPERLINK("https://iate.europa.eu/entry/result/931692/all", "931692")</f>
        <v>931692</v>
      </c>
      <c r="B741" t="inlineStr">
        <is>
          <t>INTERNATIONAL RELATIONS;EUROPEAN UNION</t>
        </is>
      </c>
      <c r="C741" t="inlineStr">
        <is>
          <t>INTERNATIONAL RELATIONS|defence;EUROPEAN UNION|European construction|European Union|common foreign and security policy</t>
        </is>
      </c>
      <c r="D741" t="inlineStr">
        <is>
          <t>yes</t>
        </is>
      </c>
      <c r="E741" t="inlineStr">
        <is>
          <t/>
        </is>
      </c>
      <c r="F741" t="inlineStr">
        <is>
          <t/>
        </is>
      </c>
      <c r="G741" t="inlineStr">
        <is>
          <t/>
        </is>
      </c>
      <c r="H741" t="inlineStr">
        <is>
          <t/>
        </is>
      </c>
      <c r="I741" t="inlineStr">
        <is>
          <t/>
        </is>
      </c>
      <c r="J741" t="inlineStr">
        <is>
          <t/>
        </is>
      </c>
      <c r="K741" t="inlineStr">
        <is>
          <t/>
        </is>
      </c>
      <c r="L741" t="inlineStr">
        <is>
          <t/>
        </is>
      </c>
      <c r="M741" t="inlineStr">
        <is>
          <t/>
        </is>
      </c>
      <c r="N741" s="2" t="inlineStr">
        <is>
          <t>forhåndsafvæbnende angreb|
foregribende angreb|
præemptivt angreb</t>
        </is>
      </c>
      <c r="O741" s="2" t="inlineStr">
        <is>
          <t>1|
4|
4</t>
        </is>
      </c>
      <c r="P741" s="2" t="inlineStr">
        <is>
          <t xml:space="preserve">|
|
</t>
        </is>
      </c>
      <c r="Q741" t="inlineStr">
        <is>
          <t>"... Bush-doktrinen, som var indeholdt i et sikkerhedspolitisk oplæg fra sep. sidste år. Doktrinen taler om, at USA er villig til at foretage "præemptive angreb", ikke et forebyggende angreb, for et forebyggende angreb lyder, som om fjenden allerede har kørt kampvognene frem til grænsen og blot tæller timerne. Nej, "et præemptivt angreb" er mere end som så. Det er et angreb mod et land el. en gruppe, som ikke nødvendigvis endnu har udviklet sig til en trussel mod Amerika - men som vurderes til at ville gøre det."</t>
        </is>
      </c>
      <c r="R741" s="2" t="inlineStr">
        <is>
          <t>Präemptivschlag|
präemptiver Angriff|
präemptiver Schlag</t>
        </is>
      </c>
      <c r="S741" s="2" t="inlineStr">
        <is>
          <t>3|
3|
1</t>
        </is>
      </c>
      <c r="T741" s="2" t="inlineStr">
        <is>
          <t xml:space="preserve">|
|
</t>
        </is>
      </c>
      <c r="U741" t="inlineStr">
        <is>
          <t>1) Angriff, der aufgrund einer als unmittelbar empfundenen Bedrohung bzw. einer vermuteten Agression stattfindet. 2) bewaffneter Konflikt, der aufgrund der gesamtpolitischen und militärisch-strategischen Beurteilung der Lage von der bedrohten Seite durch Angriff begonnen wird, weil ein gegnerischer Angriff unmittelbar bevorzustehen droht oder erkannt ist und der Bedrohte mit einem Angriff auf militärische Vorteile hofft</t>
        </is>
      </c>
      <c r="V741" s="2" t="inlineStr">
        <is>
          <t>προληπτική επίθεση|
προληπτικό πρώτο πλήγμα</t>
        </is>
      </c>
      <c r="W741" s="2" t="inlineStr">
        <is>
          <t>1|
1</t>
        </is>
      </c>
      <c r="X741" s="2" t="inlineStr">
        <is>
          <t xml:space="preserve">|
</t>
        </is>
      </c>
      <c r="Y741" t="inlineStr">
        <is>
          <t/>
        </is>
      </c>
      <c r="Z741" s="2" t="inlineStr">
        <is>
          <t>pre-emptive strike|
pre-emptive attack</t>
        </is>
      </c>
      <c r="AA741" s="2" t="inlineStr">
        <is>
          <t>3|
1</t>
        </is>
      </c>
      <c r="AB741" s="2" t="inlineStr">
        <is>
          <t xml:space="preserve">|
</t>
        </is>
      </c>
      <c r="AC741" t="inlineStr">
        <is>
          <t>An attack initiated on the basis of incontrovertible evidence that an enemy attack is imminent.</t>
        </is>
      </c>
      <c r="AD741" s="2" t="inlineStr">
        <is>
          <t>ataque preventivo|
ataque anticipatorio|
ataque anticipado</t>
        </is>
      </c>
      <c r="AE741" s="2" t="inlineStr">
        <is>
          <t>1|
3|
1</t>
        </is>
      </c>
      <c r="AF741" s="2" t="inlineStr">
        <is>
          <t xml:space="preserve">|
|
</t>
        </is>
      </c>
      <c r="AG741" t="inlineStr">
        <is>
          <t>En una situación prebélica, ataque que se produce ante la inminencia segura del ataque enemigo.</t>
        </is>
      </c>
      <c r="AH741" t="inlineStr">
        <is>
          <t/>
        </is>
      </c>
      <c r="AI741" t="inlineStr">
        <is>
          <t/>
        </is>
      </c>
      <c r="AJ741" t="inlineStr">
        <is>
          <t/>
        </is>
      </c>
      <c r="AK741" t="inlineStr">
        <is>
          <t/>
        </is>
      </c>
      <c r="AL741" s="2" t="inlineStr">
        <is>
          <t>ennalta ehkäisevä isku</t>
        </is>
      </c>
      <c r="AM741" s="2" t="inlineStr">
        <is>
          <t>2</t>
        </is>
      </c>
      <c r="AN741" s="2" t="inlineStr">
        <is>
          <t/>
        </is>
      </c>
      <c r="AO741" t="inlineStr">
        <is>
          <t/>
        </is>
      </c>
      <c r="AP741" s="2" t="inlineStr">
        <is>
          <t>attaque préemptive|
attaque surprise|
frappe préemptive</t>
        </is>
      </c>
      <c r="AQ741" s="2" t="inlineStr">
        <is>
          <t>1|
1|
2</t>
        </is>
      </c>
      <c r="AR741" s="2" t="inlineStr">
        <is>
          <t xml:space="preserve">|
|
</t>
        </is>
      </c>
      <c r="AS741" t="inlineStr">
        <is>
          <t>1) vouée à neutraliser une intention dont on crédite un adversaire potentiel, la frappe préemptive consiste à s'en prendre à un État ou un réseau terroriste qui auraient commencé de programmer leurs actes. La frappe préemptive requiert que l'on ait identifié la menace pour justifier qu'elle soit éradiquée par la force. En stratégie nucléaire, la frappe préemptive vise à détruire la capacité nucléaire d'un adversaire devant la menace imminente de son emploi. 2) attaque surprise permettant à l'agresseur d'obtenir un succès rapide</t>
        </is>
      </c>
      <c r="AT741" t="inlineStr">
        <is>
          <t/>
        </is>
      </c>
      <c r="AU741" t="inlineStr">
        <is>
          <t/>
        </is>
      </c>
      <c r="AV741" t="inlineStr">
        <is>
          <t/>
        </is>
      </c>
      <c r="AW741" t="inlineStr">
        <is>
          <t/>
        </is>
      </c>
      <c r="AX741" t="inlineStr">
        <is>
          <t/>
        </is>
      </c>
      <c r="AY741" t="inlineStr">
        <is>
          <t/>
        </is>
      </c>
      <c r="AZ741" t="inlineStr">
        <is>
          <t/>
        </is>
      </c>
      <c r="BA741" t="inlineStr">
        <is>
          <t/>
        </is>
      </c>
      <c r="BB741" t="inlineStr">
        <is>
          <t/>
        </is>
      </c>
      <c r="BC741" t="inlineStr">
        <is>
          <t/>
        </is>
      </c>
      <c r="BD741" t="inlineStr">
        <is>
          <t/>
        </is>
      </c>
      <c r="BE741" t="inlineStr">
        <is>
          <t/>
        </is>
      </c>
      <c r="BF741" s="2" t="inlineStr">
        <is>
          <t>attacco preventivo|
colpo preventivo</t>
        </is>
      </c>
      <c r="BG741" s="2" t="inlineStr">
        <is>
          <t>3|
1</t>
        </is>
      </c>
      <c r="BH741" s="2" t="inlineStr">
        <is>
          <t xml:space="preserve">|
</t>
        </is>
      </c>
      <c r="BI741" t="inlineStr">
        <is>
          <t/>
        </is>
      </c>
      <c r="BJ741" t="inlineStr">
        <is>
          <t/>
        </is>
      </c>
      <c r="BK741" t="inlineStr">
        <is>
          <t/>
        </is>
      </c>
      <c r="BL741" t="inlineStr">
        <is>
          <t/>
        </is>
      </c>
      <c r="BM741" t="inlineStr">
        <is>
          <t/>
        </is>
      </c>
      <c r="BN741" t="inlineStr">
        <is>
          <t/>
        </is>
      </c>
      <c r="BO741" t="inlineStr">
        <is>
          <t/>
        </is>
      </c>
      <c r="BP741" t="inlineStr">
        <is>
          <t/>
        </is>
      </c>
      <c r="BQ741" t="inlineStr">
        <is>
          <t/>
        </is>
      </c>
      <c r="BR741" s="2" t="inlineStr">
        <is>
          <t>attakk preventiv</t>
        </is>
      </c>
      <c r="BS741" s="2" t="inlineStr">
        <is>
          <t>3</t>
        </is>
      </c>
      <c r="BT741" s="2" t="inlineStr">
        <is>
          <t/>
        </is>
      </c>
      <c r="BU741" t="inlineStr">
        <is>
          <t/>
        </is>
      </c>
      <c r="BV741" s="2" t="inlineStr">
        <is>
          <t>preëmptieve aanval|
preëmptieve inzet|
pre-emptieve aanval</t>
        </is>
      </c>
      <c r="BW741" s="2" t="inlineStr">
        <is>
          <t>3|
3|
1</t>
        </is>
      </c>
      <c r="BX741" s="2" t="inlineStr">
        <is>
          <t xml:space="preserve">|
|
</t>
        </is>
      </c>
      <c r="BY741" t="inlineStr">
        <is>
          <t>"Het aangrijpen van de vijand zodra de kans zich voordoet en voordat deze zelf tot inzet overgaat."</t>
        </is>
      </c>
      <c r="BZ741" t="inlineStr">
        <is>
          <t/>
        </is>
      </c>
      <c r="CA741" t="inlineStr">
        <is>
          <t/>
        </is>
      </c>
      <c r="CB741" t="inlineStr">
        <is>
          <t/>
        </is>
      </c>
      <c r="CC741" t="inlineStr">
        <is>
          <t/>
        </is>
      </c>
      <c r="CD741" t="inlineStr">
        <is>
          <t/>
        </is>
      </c>
      <c r="CE741" t="inlineStr">
        <is>
          <t/>
        </is>
      </c>
      <c r="CF741" t="inlineStr">
        <is>
          <t/>
        </is>
      </c>
      <c r="CG741" t="inlineStr">
        <is>
          <t/>
        </is>
      </c>
      <c r="CH741" t="inlineStr">
        <is>
          <t/>
        </is>
      </c>
      <c r="CI741" t="inlineStr">
        <is>
          <t/>
        </is>
      </c>
      <c r="CJ741" t="inlineStr">
        <is>
          <t/>
        </is>
      </c>
      <c r="CK741" t="inlineStr">
        <is>
          <t/>
        </is>
      </c>
      <c r="CL741" t="inlineStr">
        <is>
          <t/>
        </is>
      </c>
      <c r="CM741" t="inlineStr">
        <is>
          <t/>
        </is>
      </c>
      <c r="CN741" t="inlineStr">
        <is>
          <t/>
        </is>
      </c>
      <c r="CO741" t="inlineStr">
        <is>
          <t/>
        </is>
      </c>
      <c r="CP741" t="inlineStr">
        <is>
          <t/>
        </is>
      </c>
      <c r="CQ741" t="inlineStr">
        <is>
          <t/>
        </is>
      </c>
      <c r="CR741" t="inlineStr">
        <is>
          <t/>
        </is>
      </c>
      <c r="CS741" t="inlineStr">
        <is>
          <t/>
        </is>
      </c>
      <c r="CT741" t="inlineStr">
        <is>
          <t/>
        </is>
      </c>
      <c r="CU741" t="inlineStr">
        <is>
          <t/>
        </is>
      </c>
      <c r="CV741" t="inlineStr">
        <is>
          <t/>
        </is>
      </c>
      <c r="CW741" t="inlineStr">
        <is>
          <t/>
        </is>
      </c>
    </row>
    <row r="742">
      <c r="A742" s="1" t="str">
        <f>HYPERLINK("https://iate.europa.eu/entry/result/1437175/all", "1437175")</f>
        <v>1437175</v>
      </c>
      <c r="B742" t="inlineStr">
        <is>
          <t>EDUCATION AND COMMUNICATIONS</t>
        </is>
      </c>
      <c r="C742" t="inlineStr">
        <is>
          <t>EDUCATION AND COMMUNICATIONS|information technology and data processing</t>
        </is>
      </c>
      <c r="D742" t="inlineStr">
        <is>
          <t>no</t>
        </is>
      </c>
      <c r="E742" t="inlineStr">
        <is>
          <t/>
        </is>
      </c>
      <c r="F742" t="inlineStr">
        <is>
          <t/>
        </is>
      </c>
      <c r="G742" t="inlineStr">
        <is>
          <t/>
        </is>
      </c>
      <c r="H742" t="inlineStr">
        <is>
          <t/>
        </is>
      </c>
      <c r="I742" t="inlineStr">
        <is>
          <t/>
        </is>
      </c>
      <c r="J742" t="inlineStr">
        <is>
          <t/>
        </is>
      </c>
      <c r="K742" t="inlineStr">
        <is>
          <t/>
        </is>
      </c>
      <c r="L742" t="inlineStr">
        <is>
          <t/>
        </is>
      </c>
      <c r="M742" t="inlineStr">
        <is>
          <t/>
        </is>
      </c>
      <c r="N742" s="2" t="inlineStr">
        <is>
          <t>distribueret intelligens</t>
        </is>
      </c>
      <c r="O742" s="2" t="inlineStr">
        <is>
          <t>3</t>
        </is>
      </c>
      <c r="P742" s="2" t="inlineStr">
        <is>
          <t/>
        </is>
      </c>
      <c r="Q742" t="inlineStr">
        <is>
          <t/>
        </is>
      </c>
      <c r="R742" s="2" t="inlineStr">
        <is>
          <t>verteilte Intelligenz</t>
        </is>
      </c>
      <c r="S742" s="2" t="inlineStr">
        <is>
          <t>3</t>
        </is>
      </c>
      <c r="T742" s="2" t="inlineStr">
        <is>
          <t/>
        </is>
      </c>
      <c r="U742" t="inlineStr">
        <is>
          <t/>
        </is>
      </c>
      <c r="V742" s="2" t="inlineStr">
        <is>
          <t>Κατανεμημένη ευφυία</t>
        </is>
      </c>
      <c r="W742" s="2" t="inlineStr">
        <is>
          <t>3</t>
        </is>
      </c>
      <c r="X742" s="2" t="inlineStr">
        <is>
          <t/>
        </is>
      </c>
      <c r="Y742" t="inlineStr">
        <is>
          <t>Ένα σύστημα κατανεμημένης ευφυίας είναι αυτό όπου πολλαπλοί μικροεπεξεργαστές αναλαμβάνουν καθένας χωριστά μια σταθερή λειτουργία.</t>
        </is>
      </c>
      <c r="Z742" s="2" t="inlineStr">
        <is>
          <t>distributed intelligence</t>
        </is>
      </c>
      <c r="AA742" s="2" t="inlineStr">
        <is>
          <t>3</t>
        </is>
      </c>
      <c r="AB742" s="2" t="inlineStr">
        <is>
          <t/>
        </is>
      </c>
      <c r="AC742" t="inlineStr">
        <is>
          <t>a distributed intelligence system is one in which multiple microprocessors each carry out a fixed function</t>
        </is>
      </c>
      <c r="AD742" t="inlineStr">
        <is>
          <t/>
        </is>
      </c>
      <c r="AE742" t="inlineStr">
        <is>
          <t/>
        </is>
      </c>
      <c r="AF742" t="inlineStr">
        <is>
          <t/>
        </is>
      </c>
      <c r="AG742" t="inlineStr">
        <is>
          <t/>
        </is>
      </c>
      <c r="AH742" t="inlineStr">
        <is>
          <t/>
        </is>
      </c>
      <c r="AI742" t="inlineStr">
        <is>
          <t/>
        </is>
      </c>
      <c r="AJ742" t="inlineStr">
        <is>
          <t/>
        </is>
      </c>
      <c r="AK742" t="inlineStr">
        <is>
          <t/>
        </is>
      </c>
      <c r="AL742" s="2" t="inlineStr">
        <is>
          <t>hajautettu äly</t>
        </is>
      </c>
      <c r="AM742" s="2" t="inlineStr">
        <is>
          <t>3</t>
        </is>
      </c>
      <c r="AN742" s="2" t="inlineStr">
        <is>
          <t/>
        </is>
      </c>
      <c r="AO742" t="inlineStr">
        <is>
          <t/>
        </is>
      </c>
      <c r="AP742" s="2" t="inlineStr">
        <is>
          <t>intelligence répartie</t>
        </is>
      </c>
      <c r="AQ742" s="2" t="inlineStr">
        <is>
          <t>3</t>
        </is>
      </c>
      <c r="AR742" s="2" t="inlineStr">
        <is>
          <t/>
        </is>
      </c>
      <c r="AS742" t="inlineStr">
        <is>
          <t>concerne un système de traitement de l'information dans lequel plusieurs microprocesseurs disséminés exécutent chacun une tâche fixe</t>
        </is>
      </c>
      <c r="AT742" t="inlineStr">
        <is>
          <t/>
        </is>
      </c>
      <c r="AU742" t="inlineStr">
        <is>
          <t/>
        </is>
      </c>
      <c r="AV742" t="inlineStr">
        <is>
          <t/>
        </is>
      </c>
      <c r="AW742" t="inlineStr">
        <is>
          <t/>
        </is>
      </c>
      <c r="AX742" t="inlineStr">
        <is>
          <t/>
        </is>
      </c>
      <c r="AY742" t="inlineStr">
        <is>
          <t/>
        </is>
      </c>
      <c r="AZ742" t="inlineStr">
        <is>
          <t/>
        </is>
      </c>
      <c r="BA742" t="inlineStr">
        <is>
          <t/>
        </is>
      </c>
      <c r="BB742" t="inlineStr">
        <is>
          <t/>
        </is>
      </c>
      <c r="BC742" t="inlineStr">
        <is>
          <t/>
        </is>
      </c>
      <c r="BD742" t="inlineStr">
        <is>
          <t/>
        </is>
      </c>
      <c r="BE742" t="inlineStr">
        <is>
          <t/>
        </is>
      </c>
      <c r="BF742" s="2" t="inlineStr">
        <is>
          <t>intelligenza distribuita</t>
        </is>
      </c>
      <c r="BG742" s="2" t="inlineStr">
        <is>
          <t>3</t>
        </is>
      </c>
      <c r="BH742" s="2" t="inlineStr">
        <is>
          <t/>
        </is>
      </c>
      <c r="BI742" t="inlineStr">
        <is>
          <t/>
        </is>
      </c>
      <c r="BJ742" t="inlineStr">
        <is>
          <t/>
        </is>
      </c>
      <c r="BK742" t="inlineStr">
        <is>
          <t/>
        </is>
      </c>
      <c r="BL742" t="inlineStr">
        <is>
          <t/>
        </is>
      </c>
      <c r="BM742" t="inlineStr">
        <is>
          <t/>
        </is>
      </c>
      <c r="BN742" t="inlineStr">
        <is>
          <t/>
        </is>
      </c>
      <c r="BO742" t="inlineStr">
        <is>
          <t/>
        </is>
      </c>
      <c r="BP742" t="inlineStr">
        <is>
          <t/>
        </is>
      </c>
      <c r="BQ742" t="inlineStr">
        <is>
          <t/>
        </is>
      </c>
      <c r="BR742" t="inlineStr">
        <is>
          <t/>
        </is>
      </c>
      <c r="BS742" t="inlineStr">
        <is>
          <t/>
        </is>
      </c>
      <c r="BT742" t="inlineStr">
        <is>
          <t/>
        </is>
      </c>
      <c r="BU742" t="inlineStr">
        <is>
          <t/>
        </is>
      </c>
      <c r="BV742" s="2" t="inlineStr">
        <is>
          <t>gedistribueerde intelligentie|
gespreide intelligentie</t>
        </is>
      </c>
      <c r="BW742" s="2" t="inlineStr">
        <is>
          <t>3|
3</t>
        </is>
      </c>
      <c r="BX742" s="2" t="inlineStr">
        <is>
          <t xml:space="preserve">|
</t>
        </is>
      </c>
      <c r="BY742" t="inlineStr">
        <is>
          <t>betr.een systeem voor informatieverwerking waarin meerdere gespreid opgestelde microprocessors elk een vaste taak uitvoeren</t>
        </is>
      </c>
      <c r="BZ742" t="inlineStr">
        <is>
          <t/>
        </is>
      </c>
      <c r="CA742" t="inlineStr">
        <is>
          <t/>
        </is>
      </c>
      <c r="CB742" t="inlineStr">
        <is>
          <t/>
        </is>
      </c>
      <c r="CC742" t="inlineStr">
        <is>
          <t/>
        </is>
      </c>
      <c r="CD742" s="2" t="inlineStr">
        <is>
          <t>inteligência distribuída</t>
        </is>
      </c>
      <c r="CE742" s="2" t="inlineStr">
        <is>
          <t>3</t>
        </is>
      </c>
      <c r="CF742" s="2" t="inlineStr">
        <is>
          <t/>
        </is>
      </c>
      <c r="CG742" t="inlineStr">
        <is>
          <t>Sistema de processamento da informação em que vários miniprocessadores disseminados executam cada um uma tarefa fixa</t>
        </is>
      </c>
      <c r="CH742" t="inlineStr">
        <is>
          <t/>
        </is>
      </c>
      <c r="CI742" t="inlineStr">
        <is>
          <t/>
        </is>
      </c>
      <c r="CJ742" t="inlineStr">
        <is>
          <t/>
        </is>
      </c>
      <c r="CK742" t="inlineStr">
        <is>
          <t/>
        </is>
      </c>
      <c r="CL742" t="inlineStr">
        <is>
          <t/>
        </is>
      </c>
      <c r="CM742" t="inlineStr">
        <is>
          <t/>
        </is>
      </c>
      <c r="CN742" t="inlineStr">
        <is>
          <t/>
        </is>
      </c>
      <c r="CO742" t="inlineStr">
        <is>
          <t/>
        </is>
      </c>
      <c r="CP742" t="inlineStr">
        <is>
          <t/>
        </is>
      </c>
      <c r="CQ742" t="inlineStr">
        <is>
          <t/>
        </is>
      </c>
      <c r="CR742" t="inlineStr">
        <is>
          <t/>
        </is>
      </c>
      <c r="CS742" t="inlineStr">
        <is>
          <t/>
        </is>
      </c>
      <c r="CT742" s="2" t="inlineStr">
        <is>
          <t>decentraliserat system</t>
        </is>
      </c>
      <c r="CU742" s="2" t="inlineStr">
        <is>
          <t>3</t>
        </is>
      </c>
      <c r="CV742" s="2" t="inlineStr">
        <is>
          <t/>
        </is>
      </c>
      <c r="CW742" t="inlineStr">
        <is>
          <t/>
        </is>
      </c>
    </row>
    <row r="743">
      <c r="A743" s="1" t="str">
        <f>HYPERLINK("https://iate.europa.eu/entry/result/915167/all", "915167")</f>
        <v>915167</v>
      </c>
      <c r="B743" t="inlineStr">
        <is>
          <t>EUROPEAN UNION</t>
        </is>
      </c>
      <c r="C743" t="inlineStr">
        <is>
          <t>EUROPEAN UNION|European construction|European Union</t>
        </is>
      </c>
      <c r="D743" t="inlineStr">
        <is>
          <t>no</t>
        </is>
      </c>
      <c r="E743" t="inlineStr">
        <is>
          <t/>
        </is>
      </c>
      <c r="F743" t="inlineStr">
        <is>
          <t/>
        </is>
      </c>
      <c r="G743" t="inlineStr">
        <is>
          <t/>
        </is>
      </c>
      <c r="H743" t="inlineStr">
        <is>
          <t/>
        </is>
      </c>
      <c r="I743" t="inlineStr">
        <is>
          <t/>
        </is>
      </c>
      <c r="J743" t="inlineStr">
        <is>
          <t/>
        </is>
      </c>
      <c r="K743" t="inlineStr">
        <is>
          <t/>
        </is>
      </c>
      <c r="L743" t="inlineStr">
        <is>
          <t/>
        </is>
      </c>
      <c r="M743" t="inlineStr">
        <is>
          <t/>
        </is>
      </c>
      <c r="N743" s="2" t="inlineStr">
        <is>
          <t>kortlægning</t>
        </is>
      </c>
      <c r="O743" s="2" t="inlineStr">
        <is>
          <t>4</t>
        </is>
      </c>
      <c r="P743" s="2" t="inlineStr">
        <is>
          <t/>
        </is>
      </c>
      <c r="Q743" t="inlineStr">
        <is>
          <t/>
        </is>
      </c>
      <c r="R743" t="inlineStr">
        <is>
          <t/>
        </is>
      </c>
      <c r="S743" t="inlineStr">
        <is>
          <t/>
        </is>
      </c>
      <c r="T743" t="inlineStr">
        <is>
          <t/>
        </is>
      </c>
      <c r="U743" t="inlineStr">
        <is>
          <t/>
        </is>
      </c>
      <c r="V743" t="inlineStr">
        <is>
          <t/>
        </is>
      </c>
      <c r="W743" t="inlineStr">
        <is>
          <t/>
        </is>
      </c>
      <c r="X743" t="inlineStr">
        <is>
          <t/>
        </is>
      </c>
      <c r="Y743" t="inlineStr">
        <is>
          <t/>
        </is>
      </c>
      <c r="Z743" s="2" t="inlineStr">
        <is>
          <t>mapping</t>
        </is>
      </c>
      <c r="AA743" s="2" t="inlineStr">
        <is>
          <t>1</t>
        </is>
      </c>
      <c r="AB743" s="2" t="inlineStr">
        <is>
          <t/>
        </is>
      </c>
      <c r="AC743" t="inlineStr">
        <is>
          <t/>
        </is>
      </c>
      <c r="AD743" t="inlineStr">
        <is>
          <t/>
        </is>
      </c>
      <c r="AE743" t="inlineStr">
        <is>
          <t/>
        </is>
      </c>
      <c r="AF743" t="inlineStr">
        <is>
          <t/>
        </is>
      </c>
      <c r="AG743" t="inlineStr">
        <is>
          <t/>
        </is>
      </c>
      <c r="AH743" t="inlineStr">
        <is>
          <t/>
        </is>
      </c>
      <c r="AI743" t="inlineStr">
        <is>
          <t/>
        </is>
      </c>
      <c r="AJ743" t="inlineStr">
        <is>
          <t/>
        </is>
      </c>
      <c r="AK743" t="inlineStr">
        <is>
          <t/>
        </is>
      </c>
      <c r="AL743" t="inlineStr">
        <is>
          <t/>
        </is>
      </c>
      <c r="AM743" t="inlineStr">
        <is>
          <t/>
        </is>
      </c>
      <c r="AN743" t="inlineStr">
        <is>
          <t/>
        </is>
      </c>
      <c r="AO743" t="inlineStr">
        <is>
          <t/>
        </is>
      </c>
      <c r="AP743" t="inlineStr">
        <is>
          <t/>
        </is>
      </c>
      <c r="AQ743" t="inlineStr">
        <is>
          <t/>
        </is>
      </c>
      <c r="AR743" t="inlineStr">
        <is>
          <t/>
        </is>
      </c>
      <c r="AS743" t="inlineStr">
        <is>
          <t/>
        </is>
      </c>
      <c r="AT743" t="inlineStr">
        <is>
          <t/>
        </is>
      </c>
      <c r="AU743" t="inlineStr">
        <is>
          <t/>
        </is>
      </c>
      <c r="AV743" t="inlineStr">
        <is>
          <t/>
        </is>
      </c>
      <c r="AW743" t="inlineStr">
        <is>
          <t/>
        </is>
      </c>
      <c r="AX743" t="inlineStr">
        <is>
          <t/>
        </is>
      </c>
      <c r="AY743" t="inlineStr">
        <is>
          <t/>
        </is>
      </c>
      <c r="AZ743" t="inlineStr">
        <is>
          <t/>
        </is>
      </c>
      <c r="BA743" t="inlineStr">
        <is>
          <t/>
        </is>
      </c>
      <c r="BB743" t="inlineStr">
        <is>
          <t/>
        </is>
      </c>
      <c r="BC743" t="inlineStr">
        <is>
          <t/>
        </is>
      </c>
      <c r="BD743" t="inlineStr">
        <is>
          <t/>
        </is>
      </c>
      <c r="BE743" t="inlineStr">
        <is>
          <t/>
        </is>
      </c>
      <c r="BF743" s="2" t="inlineStr">
        <is>
          <t>mappatura del territorio</t>
        </is>
      </c>
      <c r="BG743" s="2" t="inlineStr">
        <is>
          <t>3</t>
        </is>
      </c>
      <c r="BH743" s="2" t="inlineStr">
        <is>
          <t/>
        </is>
      </c>
      <c r="BI743" t="inlineStr">
        <is>
          <t>Insieme delle operazioni volte a localizzare e descrivere su una mappa i fenomeni, le caratteristiche ecc. relativi a una determinata zona geografica.</t>
        </is>
      </c>
      <c r="BJ743" t="inlineStr">
        <is>
          <t/>
        </is>
      </c>
      <c r="BK743" t="inlineStr">
        <is>
          <t/>
        </is>
      </c>
      <c r="BL743" t="inlineStr">
        <is>
          <t/>
        </is>
      </c>
      <c r="BM743" t="inlineStr">
        <is>
          <t/>
        </is>
      </c>
      <c r="BN743" t="inlineStr">
        <is>
          <t/>
        </is>
      </c>
      <c r="BO743" t="inlineStr">
        <is>
          <t/>
        </is>
      </c>
      <c r="BP743" t="inlineStr">
        <is>
          <t/>
        </is>
      </c>
      <c r="BQ743" t="inlineStr">
        <is>
          <t/>
        </is>
      </c>
      <c r="BR743" t="inlineStr">
        <is>
          <t/>
        </is>
      </c>
      <c r="BS743" t="inlineStr">
        <is>
          <t/>
        </is>
      </c>
      <c r="BT743" t="inlineStr">
        <is>
          <t/>
        </is>
      </c>
      <c r="BU743" t="inlineStr">
        <is>
          <t/>
        </is>
      </c>
      <c r="BV743" t="inlineStr">
        <is>
          <t/>
        </is>
      </c>
      <c r="BW743" t="inlineStr">
        <is>
          <t/>
        </is>
      </c>
      <c r="BX743" t="inlineStr">
        <is>
          <t/>
        </is>
      </c>
      <c r="BY743" t="inlineStr">
        <is>
          <t/>
        </is>
      </c>
      <c r="BZ743" t="inlineStr">
        <is>
          <t/>
        </is>
      </c>
      <c r="CA743" t="inlineStr">
        <is>
          <t/>
        </is>
      </c>
      <c r="CB743" t="inlineStr">
        <is>
          <t/>
        </is>
      </c>
      <c r="CC743" t="inlineStr">
        <is>
          <t/>
        </is>
      </c>
      <c r="CD743" t="inlineStr">
        <is>
          <t/>
        </is>
      </c>
      <c r="CE743" t="inlineStr">
        <is>
          <t/>
        </is>
      </c>
      <c r="CF743" t="inlineStr">
        <is>
          <t/>
        </is>
      </c>
      <c r="CG743" t="inlineStr">
        <is>
          <t/>
        </is>
      </c>
      <c r="CH743" t="inlineStr">
        <is>
          <t/>
        </is>
      </c>
      <c r="CI743" t="inlineStr">
        <is>
          <t/>
        </is>
      </c>
      <c r="CJ743" t="inlineStr">
        <is>
          <t/>
        </is>
      </c>
      <c r="CK743" t="inlineStr">
        <is>
          <t/>
        </is>
      </c>
      <c r="CL743" t="inlineStr">
        <is>
          <t/>
        </is>
      </c>
      <c r="CM743" t="inlineStr">
        <is>
          <t/>
        </is>
      </c>
      <c r="CN743" t="inlineStr">
        <is>
          <t/>
        </is>
      </c>
      <c r="CO743" t="inlineStr">
        <is>
          <t/>
        </is>
      </c>
      <c r="CP743" t="inlineStr">
        <is>
          <t/>
        </is>
      </c>
      <c r="CQ743" t="inlineStr">
        <is>
          <t/>
        </is>
      </c>
      <c r="CR743" t="inlineStr">
        <is>
          <t/>
        </is>
      </c>
      <c r="CS743" t="inlineStr">
        <is>
          <t/>
        </is>
      </c>
      <c r="CT743" t="inlineStr">
        <is>
          <t/>
        </is>
      </c>
      <c r="CU743" t="inlineStr">
        <is>
          <t/>
        </is>
      </c>
      <c r="CV743" t="inlineStr">
        <is>
          <t/>
        </is>
      </c>
      <c r="CW743" t="inlineStr">
        <is>
          <t/>
        </is>
      </c>
    </row>
    <row r="744">
      <c r="A744" s="1" t="str">
        <f>HYPERLINK("https://iate.europa.eu/entry/result/45952/all", "45952")</f>
        <v>45952</v>
      </c>
      <c r="B744" t="inlineStr">
        <is>
          <t>ENVIRONMENT</t>
        </is>
      </c>
      <c r="C744" t="inlineStr">
        <is>
          <t>ENVIRONMENT</t>
        </is>
      </c>
      <c r="D744" t="inlineStr">
        <is>
          <t>no</t>
        </is>
      </c>
      <c r="E744" t="inlineStr">
        <is>
          <t/>
        </is>
      </c>
      <c r="F744" t="inlineStr">
        <is>
          <t/>
        </is>
      </c>
      <c r="G744" t="inlineStr">
        <is>
          <t/>
        </is>
      </c>
      <c r="H744" t="inlineStr">
        <is>
          <t/>
        </is>
      </c>
      <c r="I744" t="inlineStr">
        <is>
          <t/>
        </is>
      </c>
      <c r="J744" t="inlineStr">
        <is>
          <t/>
        </is>
      </c>
      <c r="K744" t="inlineStr">
        <is>
          <t/>
        </is>
      </c>
      <c r="L744" t="inlineStr">
        <is>
          <t/>
        </is>
      </c>
      <c r="M744" t="inlineStr">
        <is>
          <t/>
        </is>
      </c>
      <c r="N744" s="2" t="inlineStr">
        <is>
          <t>støtte til beslutningstagning</t>
        </is>
      </c>
      <c r="O744" s="2" t="inlineStr">
        <is>
          <t>3</t>
        </is>
      </c>
      <c r="P744" s="2" t="inlineStr">
        <is>
          <t/>
        </is>
      </c>
      <c r="Q744" t="inlineStr">
        <is>
          <t/>
        </is>
      </c>
      <c r="R744" s="2" t="inlineStr">
        <is>
          <t>Entscheidungshilfe</t>
        </is>
      </c>
      <c r="S744" s="2" t="inlineStr">
        <is>
          <t>3</t>
        </is>
      </c>
      <c r="T744" s="2" t="inlineStr">
        <is>
          <t/>
        </is>
      </c>
      <c r="U744" t="inlineStr">
        <is>
          <t/>
        </is>
      </c>
      <c r="V744" s="2" t="inlineStr">
        <is>
          <t>υποστήριξη για τη λήψη αποφάσεων</t>
        </is>
      </c>
      <c r="W744" s="2" t="inlineStr">
        <is>
          <t>3</t>
        </is>
      </c>
      <c r="X744" s="2" t="inlineStr">
        <is>
          <t/>
        </is>
      </c>
      <c r="Y744" t="inlineStr">
        <is>
          <t/>
        </is>
      </c>
      <c r="Z744" s="2" t="inlineStr">
        <is>
          <t>decision making support</t>
        </is>
      </c>
      <c r="AA744" s="2" t="inlineStr">
        <is>
          <t>3</t>
        </is>
      </c>
      <c r="AB744" s="2" t="inlineStr">
        <is>
          <t/>
        </is>
      </c>
      <c r="AC744" t="inlineStr">
        <is>
          <t/>
        </is>
      </c>
      <c r="AD744" s="2" t="inlineStr">
        <is>
          <t>apoyo a la toma de decisiones</t>
        </is>
      </c>
      <c r="AE744" s="2" t="inlineStr">
        <is>
          <t>3</t>
        </is>
      </c>
      <c r="AF744" s="2" t="inlineStr">
        <is>
          <t/>
        </is>
      </c>
      <c r="AG744" t="inlineStr">
        <is>
          <t/>
        </is>
      </c>
      <c r="AH744" t="inlineStr">
        <is>
          <t/>
        </is>
      </c>
      <c r="AI744" t="inlineStr">
        <is>
          <t/>
        </is>
      </c>
      <c r="AJ744" t="inlineStr">
        <is>
          <t/>
        </is>
      </c>
      <c r="AK744" t="inlineStr">
        <is>
          <t/>
        </is>
      </c>
      <c r="AL744" s="2" t="inlineStr">
        <is>
          <t>päätöksenteon tuki</t>
        </is>
      </c>
      <c r="AM744" s="2" t="inlineStr">
        <is>
          <t>3</t>
        </is>
      </c>
      <c r="AN744" s="2" t="inlineStr">
        <is>
          <t/>
        </is>
      </c>
      <c r="AO744" t="inlineStr">
        <is>
          <t/>
        </is>
      </c>
      <c r="AP744" s="2" t="inlineStr">
        <is>
          <t>aide à la décision</t>
        </is>
      </c>
      <c r="AQ744" s="2" t="inlineStr">
        <is>
          <t>3</t>
        </is>
      </c>
      <c r="AR744" s="2" t="inlineStr">
        <is>
          <t/>
        </is>
      </c>
      <c r="AS744" t="inlineStr">
        <is>
          <t/>
        </is>
      </c>
      <c r="AT744" t="inlineStr">
        <is>
          <t/>
        </is>
      </c>
      <c r="AU744" t="inlineStr">
        <is>
          <t/>
        </is>
      </c>
      <c r="AV744" t="inlineStr">
        <is>
          <t/>
        </is>
      </c>
      <c r="AW744" t="inlineStr">
        <is>
          <t/>
        </is>
      </c>
      <c r="AX744" t="inlineStr">
        <is>
          <t/>
        </is>
      </c>
      <c r="AY744" t="inlineStr">
        <is>
          <t/>
        </is>
      </c>
      <c r="AZ744" t="inlineStr">
        <is>
          <t/>
        </is>
      </c>
      <c r="BA744" t="inlineStr">
        <is>
          <t/>
        </is>
      </c>
      <c r="BB744" t="inlineStr">
        <is>
          <t/>
        </is>
      </c>
      <c r="BC744" t="inlineStr">
        <is>
          <t/>
        </is>
      </c>
      <c r="BD744" t="inlineStr">
        <is>
          <t/>
        </is>
      </c>
      <c r="BE744" t="inlineStr">
        <is>
          <t/>
        </is>
      </c>
      <c r="BF744" s="2" t="inlineStr">
        <is>
          <t>aiuto alla decisione</t>
        </is>
      </c>
      <c r="BG744" s="2" t="inlineStr">
        <is>
          <t>3</t>
        </is>
      </c>
      <c r="BH744" s="2" t="inlineStr">
        <is>
          <t/>
        </is>
      </c>
      <c r="BI744" t="inlineStr">
        <is>
          <t/>
        </is>
      </c>
      <c r="BJ744" t="inlineStr">
        <is>
          <t/>
        </is>
      </c>
      <c r="BK744" t="inlineStr">
        <is>
          <t/>
        </is>
      </c>
      <c r="BL744" t="inlineStr">
        <is>
          <t/>
        </is>
      </c>
      <c r="BM744" t="inlineStr">
        <is>
          <t/>
        </is>
      </c>
      <c r="BN744" t="inlineStr">
        <is>
          <t/>
        </is>
      </c>
      <c r="BO744" t="inlineStr">
        <is>
          <t/>
        </is>
      </c>
      <c r="BP744" t="inlineStr">
        <is>
          <t/>
        </is>
      </c>
      <c r="BQ744" t="inlineStr">
        <is>
          <t/>
        </is>
      </c>
      <c r="BR744" t="inlineStr">
        <is>
          <t/>
        </is>
      </c>
      <c r="BS744" t="inlineStr">
        <is>
          <t/>
        </is>
      </c>
      <c r="BT744" t="inlineStr">
        <is>
          <t/>
        </is>
      </c>
      <c r="BU744" t="inlineStr">
        <is>
          <t/>
        </is>
      </c>
      <c r="BV744" s="2" t="inlineStr">
        <is>
          <t>besluitvormingsondersteuning</t>
        </is>
      </c>
      <c r="BW744" s="2" t="inlineStr">
        <is>
          <t>3</t>
        </is>
      </c>
      <c r="BX744" s="2" t="inlineStr">
        <is>
          <t/>
        </is>
      </c>
      <c r="BY744" t="inlineStr">
        <is>
          <t/>
        </is>
      </c>
      <c r="BZ744" t="inlineStr">
        <is>
          <t/>
        </is>
      </c>
      <c r="CA744" t="inlineStr">
        <is>
          <t/>
        </is>
      </c>
      <c r="CB744" t="inlineStr">
        <is>
          <t/>
        </is>
      </c>
      <c r="CC744" t="inlineStr">
        <is>
          <t/>
        </is>
      </c>
      <c r="CD744" s="2" t="inlineStr">
        <is>
          <t>apoio à decisão|
auxílio à tomada de decisão</t>
        </is>
      </c>
      <c r="CE744" s="2" t="inlineStr">
        <is>
          <t>3|
3</t>
        </is>
      </c>
      <c r="CF744" s="2" t="inlineStr">
        <is>
          <t xml:space="preserve">|
</t>
        </is>
      </c>
      <c r="CG744" t="inlineStr">
        <is>
          <t/>
        </is>
      </c>
      <c r="CH744" t="inlineStr">
        <is>
          <t/>
        </is>
      </c>
      <c r="CI744" t="inlineStr">
        <is>
          <t/>
        </is>
      </c>
      <c r="CJ744" t="inlineStr">
        <is>
          <t/>
        </is>
      </c>
      <c r="CK744" t="inlineStr">
        <is>
          <t/>
        </is>
      </c>
      <c r="CL744" t="inlineStr">
        <is>
          <t/>
        </is>
      </c>
      <c r="CM744" t="inlineStr">
        <is>
          <t/>
        </is>
      </c>
      <c r="CN744" t="inlineStr">
        <is>
          <t/>
        </is>
      </c>
      <c r="CO744" t="inlineStr">
        <is>
          <t/>
        </is>
      </c>
      <c r="CP744" t="inlineStr">
        <is>
          <t/>
        </is>
      </c>
      <c r="CQ744" t="inlineStr">
        <is>
          <t/>
        </is>
      </c>
      <c r="CR744" t="inlineStr">
        <is>
          <t/>
        </is>
      </c>
      <c r="CS744" t="inlineStr">
        <is>
          <t/>
        </is>
      </c>
      <c r="CT744" s="2" t="inlineStr">
        <is>
          <t>beslutsfrämjande</t>
        </is>
      </c>
      <c r="CU744" s="2" t="inlineStr">
        <is>
          <t>3</t>
        </is>
      </c>
      <c r="CV744" s="2" t="inlineStr">
        <is>
          <t/>
        </is>
      </c>
      <c r="CW744" t="inlineStr">
        <is>
          <t/>
        </is>
      </c>
    </row>
    <row r="745">
      <c r="A745" s="1" t="str">
        <f>HYPERLINK("https://iate.europa.eu/entry/result/1615064/all", "1615064")</f>
        <v>1615064</v>
      </c>
      <c r="B745" t="inlineStr">
        <is>
          <t>EDUCATION AND COMMUNICATIONS</t>
        </is>
      </c>
      <c r="C745" t="inlineStr">
        <is>
          <t>EDUCATION AND COMMUNICATIONS|information technology and data processing</t>
        </is>
      </c>
      <c r="D745" t="inlineStr">
        <is>
          <t>no</t>
        </is>
      </c>
      <c r="E745" t="inlineStr">
        <is>
          <t/>
        </is>
      </c>
      <c r="F745" t="inlineStr">
        <is>
          <t/>
        </is>
      </c>
      <c r="G745" t="inlineStr">
        <is>
          <t/>
        </is>
      </c>
      <c r="H745" t="inlineStr">
        <is>
          <t/>
        </is>
      </c>
      <c r="I745" t="inlineStr">
        <is>
          <t/>
        </is>
      </c>
      <c r="J745" t="inlineStr">
        <is>
          <t/>
        </is>
      </c>
      <c r="K745" t="inlineStr">
        <is>
          <t/>
        </is>
      </c>
      <c r="L745" t="inlineStr">
        <is>
          <t/>
        </is>
      </c>
      <c r="M745" t="inlineStr">
        <is>
          <t/>
        </is>
      </c>
      <c r="N745" s="2" t="inlineStr">
        <is>
          <t>rådata|
ubearbejdede data</t>
        </is>
      </c>
      <c r="O745" s="2" t="inlineStr">
        <is>
          <t>3|
3</t>
        </is>
      </c>
      <c r="P745" s="2" t="inlineStr">
        <is>
          <t xml:space="preserve">|
</t>
        </is>
      </c>
      <c r="Q745" t="inlineStr">
        <is>
          <t/>
        </is>
      </c>
      <c r="R745" s="2" t="inlineStr">
        <is>
          <t>Rohdaten|
Rohmaterial|
unbearbeitete Daten</t>
        </is>
      </c>
      <c r="S745" s="2" t="inlineStr">
        <is>
          <t>3|
3|
3</t>
        </is>
      </c>
      <c r="T745" s="2" t="inlineStr">
        <is>
          <t xml:space="preserve">|
|
</t>
        </is>
      </c>
      <c r="U745" t="inlineStr">
        <is>
          <t/>
        </is>
      </c>
      <c r="V745" s="2" t="inlineStr">
        <is>
          <t>ανεπεξέργαστα δεδομένα</t>
        </is>
      </c>
      <c r="W745" s="2" t="inlineStr">
        <is>
          <t>3</t>
        </is>
      </c>
      <c r="X745" s="2" t="inlineStr">
        <is>
          <t/>
        </is>
      </c>
      <c r="Y745" t="inlineStr">
        <is>
          <t/>
        </is>
      </c>
      <c r="Z745" s="2" t="inlineStr">
        <is>
          <t>raw data</t>
        </is>
      </c>
      <c r="AA745" s="2" t="inlineStr">
        <is>
          <t>3</t>
        </is>
      </c>
      <c r="AB745" s="2" t="inlineStr">
        <is>
          <t/>
        </is>
      </c>
      <c r="AC745" t="inlineStr">
        <is>
          <t>data upon which no data processing has taken place</t>
        </is>
      </c>
      <c r="AD745" s="2" t="inlineStr">
        <is>
          <t>datos brutos</t>
        </is>
      </c>
      <c r="AE745" s="2" t="inlineStr">
        <is>
          <t>3</t>
        </is>
      </c>
      <c r="AF745" s="2" t="inlineStr">
        <is>
          <t/>
        </is>
      </c>
      <c r="AG745" t="inlineStr">
        <is>
          <t/>
        </is>
      </c>
      <c r="AH745" t="inlineStr">
        <is>
          <t/>
        </is>
      </c>
      <c r="AI745" t="inlineStr">
        <is>
          <t/>
        </is>
      </c>
      <c r="AJ745" t="inlineStr">
        <is>
          <t/>
        </is>
      </c>
      <c r="AK745" t="inlineStr">
        <is>
          <t/>
        </is>
      </c>
      <c r="AL745" s="2" t="inlineStr">
        <is>
          <t>raakadata</t>
        </is>
      </c>
      <c r="AM745" s="2" t="inlineStr">
        <is>
          <t>3</t>
        </is>
      </c>
      <c r="AN745" s="2" t="inlineStr">
        <is>
          <t/>
        </is>
      </c>
      <c r="AO745" t="inlineStr">
        <is>
          <t>tietyn tietojenkäsittelyvaiheen kannalta käsittelemätön tai muokkaamaton data</t>
        </is>
      </c>
      <c r="AP745" s="2" t="inlineStr">
        <is>
          <t>données brutes</t>
        </is>
      </c>
      <c r="AQ745" s="2" t="inlineStr">
        <is>
          <t>3</t>
        </is>
      </c>
      <c r="AR745" s="2" t="inlineStr">
        <is>
          <t/>
        </is>
      </c>
      <c r="AS745" t="inlineStr">
        <is>
          <t>donn es rassembl es mais n'ayant pas encore fait l'objet d'un contr le ou d'un traitement.</t>
        </is>
      </c>
      <c r="AT745" t="inlineStr">
        <is>
          <t/>
        </is>
      </c>
      <c r="AU745" t="inlineStr">
        <is>
          <t/>
        </is>
      </c>
      <c r="AV745" t="inlineStr">
        <is>
          <t/>
        </is>
      </c>
      <c r="AW745" t="inlineStr">
        <is>
          <t/>
        </is>
      </c>
      <c r="AX745" t="inlineStr">
        <is>
          <t/>
        </is>
      </c>
      <c r="AY745" t="inlineStr">
        <is>
          <t/>
        </is>
      </c>
      <c r="AZ745" t="inlineStr">
        <is>
          <t/>
        </is>
      </c>
      <c r="BA745" t="inlineStr">
        <is>
          <t/>
        </is>
      </c>
      <c r="BB745" t="inlineStr">
        <is>
          <t/>
        </is>
      </c>
      <c r="BC745" t="inlineStr">
        <is>
          <t/>
        </is>
      </c>
      <c r="BD745" t="inlineStr">
        <is>
          <t/>
        </is>
      </c>
      <c r="BE745" t="inlineStr">
        <is>
          <t/>
        </is>
      </c>
      <c r="BF745" s="2" t="inlineStr">
        <is>
          <t>cifre lorde|
dati originali</t>
        </is>
      </c>
      <c r="BG745" s="2" t="inlineStr">
        <is>
          <t>3|
3</t>
        </is>
      </c>
      <c r="BH745" s="2" t="inlineStr">
        <is>
          <t xml:space="preserve">|
</t>
        </is>
      </c>
      <c r="BI745" t="inlineStr">
        <is>
          <t/>
        </is>
      </c>
      <c r="BJ745" t="inlineStr">
        <is>
          <t/>
        </is>
      </c>
      <c r="BK745" t="inlineStr">
        <is>
          <t/>
        </is>
      </c>
      <c r="BL745" t="inlineStr">
        <is>
          <t/>
        </is>
      </c>
      <c r="BM745" t="inlineStr">
        <is>
          <t/>
        </is>
      </c>
      <c r="BN745" t="inlineStr">
        <is>
          <t/>
        </is>
      </c>
      <c r="BO745" t="inlineStr">
        <is>
          <t/>
        </is>
      </c>
      <c r="BP745" t="inlineStr">
        <is>
          <t/>
        </is>
      </c>
      <c r="BQ745" t="inlineStr">
        <is>
          <t/>
        </is>
      </c>
      <c r="BR745" s="2" t="inlineStr">
        <is>
          <t>&lt;i&gt;data&lt;/i&gt; mhux ipproċessata</t>
        </is>
      </c>
      <c r="BS745" s="2" t="inlineStr">
        <is>
          <t>3</t>
        </is>
      </c>
      <c r="BT745" s="2" t="inlineStr">
        <is>
          <t/>
        </is>
      </c>
      <c r="BU745" t="inlineStr">
        <is>
          <t>&lt;i&gt;data&lt;/i&gt; miġbura minn sors u li għadha ma ġietx immanipulata</t>
        </is>
      </c>
      <c r="BV745" s="2" t="inlineStr">
        <is>
          <t>oorspronkelijke gegevens</t>
        </is>
      </c>
      <c r="BW745" s="2" t="inlineStr">
        <is>
          <t>3</t>
        </is>
      </c>
      <c r="BX745" s="2" t="inlineStr">
        <is>
          <t/>
        </is>
      </c>
      <c r="BY745" t="inlineStr">
        <is>
          <t/>
        </is>
      </c>
      <c r="BZ745" t="inlineStr">
        <is>
          <t/>
        </is>
      </c>
      <c r="CA745" t="inlineStr">
        <is>
          <t/>
        </is>
      </c>
      <c r="CB745" t="inlineStr">
        <is>
          <t/>
        </is>
      </c>
      <c r="CC745" t="inlineStr">
        <is>
          <t/>
        </is>
      </c>
      <c r="CD745" t="inlineStr">
        <is>
          <t/>
        </is>
      </c>
      <c r="CE745" t="inlineStr">
        <is>
          <t/>
        </is>
      </c>
      <c r="CF745" t="inlineStr">
        <is>
          <t/>
        </is>
      </c>
      <c r="CG745" t="inlineStr">
        <is>
          <t/>
        </is>
      </c>
      <c r="CH745" t="inlineStr">
        <is>
          <t/>
        </is>
      </c>
      <c r="CI745" t="inlineStr">
        <is>
          <t/>
        </is>
      </c>
      <c r="CJ745" t="inlineStr">
        <is>
          <t/>
        </is>
      </c>
      <c r="CK745" t="inlineStr">
        <is>
          <t/>
        </is>
      </c>
      <c r="CL745" t="inlineStr">
        <is>
          <t/>
        </is>
      </c>
      <c r="CM745" t="inlineStr">
        <is>
          <t/>
        </is>
      </c>
      <c r="CN745" t="inlineStr">
        <is>
          <t/>
        </is>
      </c>
      <c r="CO745" t="inlineStr">
        <is>
          <t/>
        </is>
      </c>
      <c r="CP745" t="inlineStr">
        <is>
          <t/>
        </is>
      </c>
      <c r="CQ745" t="inlineStr">
        <is>
          <t/>
        </is>
      </c>
      <c r="CR745" t="inlineStr">
        <is>
          <t/>
        </is>
      </c>
      <c r="CS745" t="inlineStr">
        <is>
          <t/>
        </is>
      </c>
      <c r="CT745" s="2" t="inlineStr">
        <is>
          <t>rådata</t>
        </is>
      </c>
      <c r="CU745" s="2" t="inlineStr">
        <is>
          <t>3</t>
        </is>
      </c>
      <c r="CV745" s="2" t="inlineStr">
        <is>
          <t/>
        </is>
      </c>
      <c r="CW745" t="inlineStr">
        <is>
          <t/>
        </is>
      </c>
    </row>
    <row r="746">
      <c r="A746" s="1" t="str">
        <f>HYPERLINK("https://iate.europa.eu/entry/result/1476514/all", "1476514")</f>
        <v>1476514</v>
      </c>
      <c r="B746" t="inlineStr">
        <is>
          <t>Domain code not specified</t>
        </is>
      </c>
      <c r="C746" t="inlineStr">
        <is>
          <t>Domain code not specified</t>
        </is>
      </c>
      <c r="D746" t="inlineStr">
        <is>
          <t>no</t>
        </is>
      </c>
      <c r="E746" t="inlineStr">
        <is>
          <t/>
        </is>
      </c>
      <c r="F746" t="inlineStr">
        <is>
          <t/>
        </is>
      </c>
      <c r="G746" t="inlineStr">
        <is>
          <t/>
        </is>
      </c>
      <c r="H746" t="inlineStr">
        <is>
          <t/>
        </is>
      </c>
      <c r="I746" t="inlineStr">
        <is>
          <t/>
        </is>
      </c>
      <c r="J746" t="inlineStr">
        <is>
          <t/>
        </is>
      </c>
      <c r="K746" t="inlineStr">
        <is>
          <t/>
        </is>
      </c>
      <c r="L746" t="inlineStr">
        <is>
          <t/>
        </is>
      </c>
      <c r="M746" t="inlineStr">
        <is>
          <t/>
        </is>
      </c>
      <c r="N746" t="inlineStr">
        <is>
          <t/>
        </is>
      </c>
      <c r="O746" t="inlineStr">
        <is>
          <t/>
        </is>
      </c>
      <c r="P746" t="inlineStr">
        <is>
          <t/>
        </is>
      </c>
      <c r="Q746" t="inlineStr">
        <is>
          <t/>
        </is>
      </c>
      <c r="R746" s="2" t="inlineStr">
        <is>
          <t>Rohdaten</t>
        </is>
      </c>
      <c r="S746" s="2" t="inlineStr">
        <is>
          <t>3</t>
        </is>
      </c>
      <c r="T746" s="2" t="inlineStr">
        <is>
          <t/>
        </is>
      </c>
      <c r="U746" t="inlineStr">
        <is>
          <t>in NLG:unstrukturierte Eingabedaten-als Eingabe für einen Generator sind diese Daten</t>
        </is>
      </c>
      <c r="V746" t="inlineStr">
        <is>
          <t/>
        </is>
      </c>
      <c r="W746" t="inlineStr">
        <is>
          <t/>
        </is>
      </c>
      <c r="X746" t="inlineStr">
        <is>
          <t/>
        </is>
      </c>
      <c r="Y746" t="inlineStr">
        <is>
          <t/>
        </is>
      </c>
      <c r="Z746" s="2" t="inlineStr">
        <is>
          <t>raw data</t>
        </is>
      </c>
      <c r="AA746" s="2" t="inlineStr">
        <is>
          <t>3</t>
        </is>
      </c>
      <c r="AB746" s="2" t="inlineStr">
        <is>
          <t/>
        </is>
      </c>
      <c r="AC746" t="inlineStr">
        <is>
          <t>in natural-language generation: generator input which are the result of a search algorithm; they have no direct connection with language and are not open to discussion</t>
        </is>
      </c>
      <c r="AD746" t="inlineStr">
        <is>
          <t/>
        </is>
      </c>
      <c r="AE746" t="inlineStr">
        <is>
          <t/>
        </is>
      </c>
      <c r="AF746" t="inlineStr">
        <is>
          <t/>
        </is>
      </c>
      <c r="AG746" t="inlineStr">
        <is>
          <t/>
        </is>
      </c>
      <c r="AH746" t="inlineStr">
        <is>
          <t/>
        </is>
      </c>
      <c r="AI746" t="inlineStr">
        <is>
          <t/>
        </is>
      </c>
      <c r="AJ746" t="inlineStr">
        <is>
          <t/>
        </is>
      </c>
      <c r="AK746" t="inlineStr">
        <is>
          <t/>
        </is>
      </c>
      <c r="AL746" t="inlineStr">
        <is>
          <t/>
        </is>
      </c>
      <c r="AM746" t="inlineStr">
        <is>
          <t/>
        </is>
      </c>
      <c r="AN746" t="inlineStr">
        <is>
          <t/>
        </is>
      </c>
      <c r="AO746" t="inlineStr">
        <is>
          <t/>
        </is>
      </c>
      <c r="AP746" s="2" t="inlineStr">
        <is>
          <t>données brutes</t>
        </is>
      </c>
      <c r="AQ746" s="2" t="inlineStr">
        <is>
          <t>3</t>
        </is>
      </c>
      <c r="AR746" s="2" t="inlineStr">
        <is>
          <t/>
        </is>
      </c>
      <c r="AS746" t="inlineStr">
        <is>
          <t>en génération en langage naturel: entrées du générateur non structurées; elles sont des résultats d'un algorithme de recherche, sans rapport direct avec la langue et ne prêtent à aucune discussion</t>
        </is>
      </c>
      <c r="AT746" t="inlineStr">
        <is>
          <t/>
        </is>
      </c>
      <c r="AU746" t="inlineStr">
        <is>
          <t/>
        </is>
      </c>
      <c r="AV746" t="inlineStr">
        <is>
          <t/>
        </is>
      </c>
      <c r="AW746" t="inlineStr">
        <is>
          <t/>
        </is>
      </c>
      <c r="AX746" t="inlineStr">
        <is>
          <t/>
        </is>
      </c>
      <c r="AY746" t="inlineStr">
        <is>
          <t/>
        </is>
      </c>
      <c r="AZ746" t="inlineStr">
        <is>
          <t/>
        </is>
      </c>
      <c r="BA746" t="inlineStr">
        <is>
          <t/>
        </is>
      </c>
      <c r="BB746" t="inlineStr">
        <is>
          <t/>
        </is>
      </c>
      <c r="BC746" t="inlineStr">
        <is>
          <t/>
        </is>
      </c>
      <c r="BD746" t="inlineStr">
        <is>
          <t/>
        </is>
      </c>
      <c r="BE746" t="inlineStr">
        <is>
          <t/>
        </is>
      </c>
      <c r="BF746" s="2" t="inlineStr">
        <is>
          <t>dati grezzi</t>
        </is>
      </c>
      <c r="BG746" s="2" t="inlineStr">
        <is>
          <t>3</t>
        </is>
      </c>
      <c r="BH746" s="2" t="inlineStr">
        <is>
          <t/>
        </is>
      </c>
      <c r="BI746" t="inlineStr">
        <is>
          <t>input per il generatore che sono il risultato di un algoritmo di ricerca; non hanno una diretta connessione con il linguaggio e non sono aperti a discussione</t>
        </is>
      </c>
      <c r="BJ746" t="inlineStr">
        <is>
          <t/>
        </is>
      </c>
      <c r="BK746" t="inlineStr">
        <is>
          <t/>
        </is>
      </c>
      <c r="BL746" t="inlineStr">
        <is>
          <t/>
        </is>
      </c>
      <c r="BM746" t="inlineStr">
        <is>
          <t/>
        </is>
      </c>
      <c r="BN746" t="inlineStr">
        <is>
          <t/>
        </is>
      </c>
      <c r="BO746" t="inlineStr">
        <is>
          <t/>
        </is>
      </c>
      <c r="BP746" t="inlineStr">
        <is>
          <t/>
        </is>
      </c>
      <c r="BQ746" t="inlineStr">
        <is>
          <t/>
        </is>
      </c>
      <c r="BR746" t="inlineStr">
        <is>
          <t/>
        </is>
      </c>
      <c r="BS746" t="inlineStr">
        <is>
          <t/>
        </is>
      </c>
      <c r="BT746" t="inlineStr">
        <is>
          <t/>
        </is>
      </c>
      <c r="BU746" t="inlineStr">
        <is>
          <t/>
        </is>
      </c>
      <c r="BV746" t="inlineStr">
        <is>
          <t/>
        </is>
      </c>
      <c r="BW746" t="inlineStr">
        <is>
          <t/>
        </is>
      </c>
      <c r="BX746" t="inlineStr">
        <is>
          <t/>
        </is>
      </c>
      <c r="BY746" t="inlineStr">
        <is>
          <t/>
        </is>
      </c>
      <c r="BZ746" t="inlineStr">
        <is>
          <t/>
        </is>
      </c>
      <c r="CA746" t="inlineStr">
        <is>
          <t/>
        </is>
      </c>
      <c r="CB746" t="inlineStr">
        <is>
          <t/>
        </is>
      </c>
      <c r="CC746" t="inlineStr">
        <is>
          <t/>
        </is>
      </c>
      <c r="CD746" t="inlineStr">
        <is>
          <t/>
        </is>
      </c>
      <c r="CE746" t="inlineStr">
        <is>
          <t/>
        </is>
      </c>
      <c r="CF746" t="inlineStr">
        <is>
          <t/>
        </is>
      </c>
      <c r="CG746" t="inlineStr">
        <is>
          <t/>
        </is>
      </c>
      <c r="CH746" t="inlineStr">
        <is>
          <t/>
        </is>
      </c>
      <c r="CI746" t="inlineStr">
        <is>
          <t/>
        </is>
      </c>
      <c r="CJ746" t="inlineStr">
        <is>
          <t/>
        </is>
      </c>
      <c r="CK746" t="inlineStr">
        <is>
          <t/>
        </is>
      </c>
      <c r="CL746" t="inlineStr">
        <is>
          <t/>
        </is>
      </c>
      <c r="CM746" t="inlineStr">
        <is>
          <t/>
        </is>
      </c>
      <c r="CN746" t="inlineStr">
        <is>
          <t/>
        </is>
      </c>
      <c r="CO746" t="inlineStr">
        <is>
          <t/>
        </is>
      </c>
      <c r="CP746" t="inlineStr">
        <is>
          <t/>
        </is>
      </c>
      <c r="CQ746" t="inlineStr">
        <is>
          <t/>
        </is>
      </c>
      <c r="CR746" t="inlineStr">
        <is>
          <t/>
        </is>
      </c>
      <c r="CS746" t="inlineStr">
        <is>
          <t/>
        </is>
      </c>
      <c r="CT746" s="2" t="inlineStr">
        <is>
          <t>obearbetad data|
rådata</t>
        </is>
      </c>
      <c r="CU746" s="2" t="inlineStr">
        <is>
          <t>3|
3</t>
        </is>
      </c>
      <c r="CV746" s="2" t="inlineStr">
        <is>
          <t xml:space="preserve">|
</t>
        </is>
      </c>
      <c r="CW746" t="inlineStr">
        <is>
          <t>(i generering av naturligt språk):ostrukturerad indata till ett genereringssystem</t>
        </is>
      </c>
    </row>
    <row r="747">
      <c r="A747" s="1" t="str">
        <f>HYPERLINK("https://iate.europa.eu/entry/result/278960/all", "278960")</f>
        <v>278960</v>
      </c>
      <c r="B747" t="inlineStr">
        <is>
          <t>AGRICULTURE, FORESTRY AND FISHERIES</t>
        </is>
      </c>
      <c r="C747" t="inlineStr">
        <is>
          <t>AGRICULTURE, FORESTRY AND FISHERIES</t>
        </is>
      </c>
      <c r="D747" t="inlineStr">
        <is>
          <t>no</t>
        </is>
      </c>
      <c r="E747" t="inlineStr">
        <is>
          <t/>
        </is>
      </c>
      <c r="F747" t="inlineStr">
        <is>
          <t/>
        </is>
      </c>
      <c r="G747" t="inlineStr">
        <is>
          <t/>
        </is>
      </c>
      <c r="H747" t="inlineStr">
        <is>
          <t/>
        </is>
      </c>
      <c r="I747" t="inlineStr">
        <is>
          <t/>
        </is>
      </c>
      <c r="J747" t="inlineStr">
        <is>
          <t/>
        </is>
      </c>
      <c r="K747" t="inlineStr">
        <is>
          <t/>
        </is>
      </c>
      <c r="L747" t="inlineStr">
        <is>
          <t/>
        </is>
      </c>
      <c r="M747" t="inlineStr">
        <is>
          <t/>
        </is>
      </c>
      <c r="N747" t="inlineStr">
        <is>
          <t/>
        </is>
      </c>
      <c r="O747" t="inlineStr">
        <is>
          <t/>
        </is>
      </c>
      <c r="P747" t="inlineStr">
        <is>
          <t/>
        </is>
      </c>
      <c r="Q747" t="inlineStr">
        <is>
          <t/>
        </is>
      </c>
      <c r="R747" s="2" t="inlineStr">
        <is>
          <t>Rohmaterial</t>
        </is>
      </c>
      <c r="S747" s="2" t="inlineStr">
        <is>
          <t>1</t>
        </is>
      </c>
      <c r="T747" s="2" t="inlineStr">
        <is>
          <t/>
        </is>
      </c>
      <c r="U747" t="inlineStr">
        <is>
          <t/>
        </is>
      </c>
      <c r="V747" t="inlineStr">
        <is>
          <t/>
        </is>
      </c>
      <c r="W747" t="inlineStr">
        <is>
          <t/>
        </is>
      </c>
      <c r="X747" t="inlineStr">
        <is>
          <t/>
        </is>
      </c>
      <c r="Y747" t="inlineStr">
        <is>
          <t/>
        </is>
      </c>
      <c r="Z747" s="2" t="inlineStr">
        <is>
          <t>raw data</t>
        </is>
      </c>
      <c r="AA747" s="2" t="inlineStr">
        <is>
          <t>1</t>
        </is>
      </c>
      <c r="AB747" s="2" t="inlineStr">
        <is>
          <t/>
        </is>
      </c>
      <c r="AC747" t="inlineStr">
        <is>
          <t/>
        </is>
      </c>
      <c r="AD747" s="2" t="inlineStr">
        <is>
          <t>datos brutos</t>
        </is>
      </c>
      <c r="AE747" s="2" t="inlineStr">
        <is>
          <t>1</t>
        </is>
      </c>
      <c r="AF747" s="2" t="inlineStr">
        <is>
          <t/>
        </is>
      </c>
      <c r="AG747" t="inlineStr">
        <is>
          <t/>
        </is>
      </c>
      <c r="AH747" t="inlineStr">
        <is>
          <t/>
        </is>
      </c>
      <c r="AI747" t="inlineStr">
        <is>
          <t/>
        </is>
      </c>
      <c r="AJ747" t="inlineStr">
        <is>
          <t/>
        </is>
      </c>
      <c r="AK747" t="inlineStr">
        <is>
          <t/>
        </is>
      </c>
      <c r="AL747" t="inlineStr">
        <is>
          <t/>
        </is>
      </c>
      <c r="AM747" t="inlineStr">
        <is>
          <t/>
        </is>
      </c>
      <c r="AN747" t="inlineStr">
        <is>
          <t/>
        </is>
      </c>
      <c r="AO747" t="inlineStr">
        <is>
          <t/>
        </is>
      </c>
      <c r="AP747" s="2" t="inlineStr">
        <is>
          <t>données brutes</t>
        </is>
      </c>
      <c r="AQ747" s="2" t="inlineStr">
        <is>
          <t>1</t>
        </is>
      </c>
      <c r="AR747" s="2" t="inlineStr">
        <is>
          <t/>
        </is>
      </c>
      <c r="AS747" t="inlineStr">
        <is>
          <t/>
        </is>
      </c>
      <c r="AT747" t="inlineStr">
        <is>
          <t/>
        </is>
      </c>
      <c r="AU747" t="inlineStr">
        <is>
          <t/>
        </is>
      </c>
      <c r="AV747" t="inlineStr">
        <is>
          <t/>
        </is>
      </c>
      <c r="AW747" t="inlineStr">
        <is>
          <t/>
        </is>
      </c>
      <c r="AX747" t="inlineStr">
        <is>
          <t/>
        </is>
      </c>
      <c r="AY747" t="inlineStr">
        <is>
          <t/>
        </is>
      </c>
      <c r="AZ747" t="inlineStr">
        <is>
          <t/>
        </is>
      </c>
      <c r="BA747" t="inlineStr">
        <is>
          <t/>
        </is>
      </c>
      <c r="BB747" t="inlineStr">
        <is>
          <t/>
        </is>
      </c>
      <c r="BC747" t="inlineStr">
        <is>
          <t/>
        </is>
      </c>
      <c r="BD747" t="inlineStr">
        <is>
          <t/>
        </is>
      </c>
      <c r="BE747" t="inlineStr">
        <is>
          <t/>
        </is>
      </c>
      <c r="BF747" s="2" t="inlineStr">
        <is>
          <t>cifre lorde</t>
        </is>
      </c>
      <c r="BG747" s="2" t="inlineStr">
        <is>
          <t>1</t>
        </is>
      </c>
      <c r="BH747" s="2" t="inlineStr">
        <is>
          <t/>
        </is>
      </c>
      <c r="BI747" t="inlineStr">
        <is>
          <t/>
        </is>
      </c>
      <c r="BJ747" t="inlineStr">
        <is>
          <t/>
        </is>
      </c>
      <c r="BK747" t="inlineStr">
        <is>
          <t/>
        </is>
      </c>
      <c r="BL747" t="inlineStr">
        <is>
          <t/>
        </is>
      </c>
      <c r="BM747" t="inlineStr">
        <is>
          <t/>
        </is>
      </c>
      <c r="BN747" t="inlineStr">
        <is>
          <t/>
        </is>
      </c>
      <c r="BO747" t="inlineStr">
        <is>
          <t/>
        </is>
      </c>
      <c r="BP747" t="inlineStr">
        <is>
          <t/>
        </is>
      </c>
      <c r="BQ747" t="inlineStr">
        <is>
          <t/>
        </is>
      </c>
      <c r="BR747" t="inlineStr">
        <is>
          <t/>
        </is>
      </c>
      <c r="BS747" t="inlineStr">
        <is>
          <t/>
        </is>
      </c>
      <c r="BT747" t="inlineStr">
        <is>
          <t/>
        </is>
      </c>
      <c r="BU747" t="inlineStr">
        <is>
          <t/>
        </is>
      </c>
      <c r="BV747" t="inlineStr">
        <is>
          <t/>
        </is>
      </c>
      <c r="BW747" t="inlineStr">
        <is>
          <t/>
        </is>
      </c>
      <c r="BX747" t="inlineStr">
        <is>
          <t/>
        </is>
      </c>
      <c r="BY747" t="inlineStr">
        <is>
          <t/>
        </is>
      </c>
      <c r="BZ747" t="inlineStr">
        <is>
          <t/>
        </is>
      </c>
      <c r="CA747" t="inlineStr">
        <is>
          <t/>
        </is>
      </c>
      <c r="CB747" t="inlineStr">
        <is>
          <t/>
        </is>
      </c>
      <c r="CC747" t="inlineStr">
        <is>
          <t/>
        </is>
      </c>
      <c r="CD747" t="inlineStr">
        <is>
          <t/>
        </is>
      </c>
      <c r="CE747" t="inlineStr">
        <is>
          <t/>
        </is>
      </c>
      <c r="CF747" t="inlineStr">
        <is>
          <t/>
        </is>
      </c>
      <c r="CG747" t="inlineStr">
        <is>
          <t/>
        </is>
      </c>
      <c r="CH747" t="inlineStr">
        <is>
          <t/>
        </is>
      </c>
      <c r="CI747" t="inlineStr">
        <is>
          <t/>
        </is>
      </c>
      <c r="CJ747" t="inlineStr">
        <is>
          <t/>
        </is>
      </c>
      <c r="CK747" t="inlineStr">
        <is>
          <t/>
        </is>
      </c>
      <c r="CL747" t="inlineStr">
        <is>
          <t/>
        </is>
      </c>
      <c r="CM747" t="inlineStr">
        <is>
          <t/>
        </is>
      </c>
      <c r="CN747" t="inlineStr">
        <is>
          <t/>
        </is>
      </c>
      <c r="CO747" t="inlineStr">
        <is>
          <t/>
        </is>
      </c>
      <c r="CP747" t="inlineStr">
        <is>
          <t/>
        </is>
      </c>
      <c r="CQ747" t="inlineStr">
        <is>
          <t/>
        </is>
      </c>
      <c r="CR747" t="inlineStr">
        <is>
          <t/>
        </is>
      </c>
      <c r="CS747" t="inlineStr">
        <is>
          <t/>
        </is>
      </c>
      <c r="CT747" t="inlineStr">
        <is>
          <t/>
        </is>
      </c>
      <c r="CU747" t="inlineStr">
        <is>
          <t/>
        </is>
      </c>
      <c r="CV747" t="inlineStr">
        <is>
          <t/>
        </is>
      </c>
      <c r="CW747" t="inlineStr">
        <is>
          <t/>
        </is>
      </c>
    </row>
    <row r="748">
      <c r="A748" s="1" t="str">
        <f>HYPERLINK("https://iate.europa.eu/entry/result/792922/all", "792922")</f>
        <v>792922</v>
      </c>
      <c r="B748" t="inlineStr">
        <is>
          <t>PRODUCTION, TECHNOLOGY AND RESEARCH;SCIENCE;SOCIAL QUESTIONS</t>
        </is>
      </c>
      <c r="C748" t="inlineStr">
        <is>
          <t>PRODUCTION, TECHNOLOGY AND RESEARCH|research and intellectual property|research;SCIENCE|natural and applied sciences|life sciences;SOCIAL QUESTIONS|health</t>
        </is>
      </c>
      <c r="D748" t="inlineStr">
        <is>
          <t>no</t>
        </is>
      </c>
      <c r="E748" t="inlineStr">
        <is>
          <t/>
        </is>
      </c>
      <c r="F748" t="inlineStr">
        <is>
          <t/>
        </is>
      </c>
      <c r="G748" t="inlineStr">
        <is>
          <t/>
        </is>
      </c>
      <c r="H748" t="inlineStr">
        <is>
          <t/>
        </is>
      </c>
      <c r="I748" t="inlineStr">
        <is>
          <t/>
        </is>
      </c>
      <c r="J748" t="inlineStr">
        <is>
          <t/>
        </is>
      </c>
      <c r="K748" t="inlineStr">
        <is>
          <t/>
        </is>
      </c>
      <c r="L748" t="inlineStr">
        <is>
          <t/>
        </is>
      </c>
      <c r="M748" t="inlineStr">
        <is>
          <t/>
        </is>
      </c>
      <c r="N748" t="inlineStr">
        <is>
          <t/>
        </is>
      </c>
      <c r="O748" t="inlineStr">
        <is>
          <t/>
        </is>
      </c>
      <c r="P748" t="inlineStr">
        <is>
          <t/>
        </is>
      </c>
      <c r="Q748" t="inlineStr">
        <is>
          <t/>
        </is>
      </c>
      <c r="R748" t="inlineStr">
        <is>
          <t/>
        </is>
      </c>
      <c r="S748" t="inlineStr">
        <is>
          <t/>
        </is>
      </c>
      <c r="T748" t="inlineStr">
        <is>
          <t/>
        </is>
      </c>
      <c r="U748" t="inlineStr">
        <is>
          <t/>
        </is>
      </c>
      <c r="V748" t="inlineStr">
        <is>
          <t/>
        </is>
      </c>
      <c r="W748" t="inlineStr">
        <is>
          <t/>
        </is>
      </c>
      <c r="X748" t="inlineStr">
        <is>
          <t/>
        </is>
      </c>
      <c r="Y748" t="inlineStr">
        <is>
          <t/>
        </is>
      </c>
      <c r="Z748" s="2" t="inlineStr">
        <is>
          <t>National Consultative Ethics Committee for Health and Life Sciences</t>
        </is>
      </c>
      <c r="AA748" s="2" t="inlineStr">
        <is>
          <t>1</t>
        </is>
      </c>
      <c r="AB748" s="2" t="inlineStr">
        <is>
          <t/>
        </is>
      </c>
      <c r="AC748" t="inlineStr">
        <is>
          <t/>
        </is>
      </c>
      <c r="AD748" t="inlineStr">
        <is>
          <t/>
        </is>
      </c>
      <c r="AE748" t="inlineStr">
        <is>
          <t/>
        </is>
      </c>
      <c r="AF748" t="inlineStr">
        <is>
          <t/>
        </is>
      </c>
      <c r="AG748" t="inlineStr">
        <is>
          <t/>
        </is>
      </c>
      <c r="AH748" t="inlineStr">
        <is>
          <t/>
        </is>
      </c>
      <c r="AI748" t="inlineStr">
        <is>
          <t/>
        </is>
      </c>
      <c r="AJ748" t="inlineStr">
        <is>
          <t/>
        </is>
      </c>
      <c r="AK748" t="inlineStr">
        <is>
          <t/>
        </is>
      </c>
      <c r="AL748" t="inlineStr">
        <is>
          <t/>
        </is>
      </c>
      <c r="AM748" t="inlineStr">
        <is>
          <t/>
        </is>
      </c>
      <c r="AN748" t="inlineStr">
        <is>
          <t/>
        </is>
      </c>
      <c r="AO748" t="inlineStr">
        <is>
          <t/>
        </is>
      </c>
      <c r="AP748" s="2" t="inlineStr">
        <is>
          <t>comité consultatif national d'éthique pour les sciences de la vie et de la santé|
Comité Consultatif National d'Éthique (pour les sciences de la vie et de la santé)|
CCNE</t>
        </is>
      </c>
      <c r="AQ748" s="2" t="inlineStr">
        <is>
          <t>2|
2|
2</t>
        </is>
      </c>
      <c r="AR748" s="2" t="inlineStr">
        <is>
          <t xml:space="preserve">|
|
</t>
        </is>
      </c>
      <c r="AS748" t="inlineStr">
        <is>
          <t>La mission du CCNE est de "donner des avis sur les problèmes éthiques soulevés par les progrès de la connaissance dans les domaines de la biologie, de la médecine et de la santé et de publier des recommandations sur ce sujet."</t>
        </is>
      </c>
      <c r="AT748" t="inlineStr">
        <is>
          <t/>
        </is>
      </c>
      <c r="AU748" t="inlineStr">
        <is>
          <t/>
        </is>
      </c>
      <c r="AV748" t="inlineStr">
        <is>
          <t/>
        </is>
      </c>
      <c r="AW748" t="inlineStr">
        <is>
          <t/>
        </is>
      </c>
      <c r="AX748" t="inlineStr">
        <is>
          <t/>
        </is>
      </c>
      <c r="AY748" t="inlineStr">
        <is>
          <t/>
        </is>
      </c>
      <c r="AZ748" t="inlineStr">
        <is>
          <t/>
        </is>
      </c>
      <c r="BA748" t="inlineStr">
        <is>
          <t/>
        </is>
      </c>
      <c r="BB748" t="inlineStr">
        <is>
          <t/>
        </is>
      </c>
      <c r="BC748" t="inlineStr">
        <is>
          <t/>
        </is>
      </c>
      <c r="BD748" t="inlineStr">
        <is>
          <t/>
        </is>
      </c>
      <c r="BE748" t="inlineStr">
        <is>
          <t/>
        </is>
      </c>
      <c r="BF748" t="inlineStr">
        <is>
          <t/>
        </is>
      </c>
      <c r="BG748" t="inlineStr">
        <is>
          <t/>
        </is>
      </c>
      <c r="BH748" t="inlineStr">
        <is>
          <t/>
        </is>
      </c>
      <c r="BI748" t="inlineStr">
        <is>
          <t/>
        </is>
      </c>
      <c r="BJ748" t="inlineStr">
        <is>
          <t/>
        </is>
      </c>
      <c r="BK748" t="inlineStr">
        <is>
          <t/>
        </is>
      </c>
      <c r="BL748" t="inlineStr">
        <is>
          <t/>
        </is>
      </c>
      <c r="BM748" t="inlineStr">
        <is>
          <t/>
        </is>
      </c>
      <c r="BN748" t="inlineStr">
        <is>
          <t/>
        </is>
      </c>
      <c r="BO748" t="inlineStr">
        <is>
          <t/>
        </is>
      </c>
      <c r="BP748" t="inlineStr">
        <is>
          <t/>
        </is>
      </c>
      <c r="BQ748" t="inlineStr">
        <is>
          <t/>
        </is>
      </c>
      <c r="BR748" t="inlineStr">
        <is>
          <t/>
        </is>
      </c>
      <c r="BS748" t="inlineStr">
        <is>
          <t/>
        </is>
      </c>
      <c r="BT748" t="inlineStr">
        <is>
          <t/>
        </is>
      </c>
      <c r="BU748" t="inlineStr">
        <is>
          <t/>
        </is>
      </c>
      <c r="BV748" t="inlineStr">
        <is>
          <t/>
        </is>
      </c>
      <c r="BW748" t="inlineStr">
        <is>
          <t/>
        </is>
      </c>
      <c r="BX748" t="inlineStr">
        <is>
          <t/>
        </is>
      </c>
      <c r="BY748" t="inlineStr">
        <is>
          <t/>
        </is>
      </c>
      <c r="BZ748" t="inlineStr">
        <is>
          <t/>
        </is>
      </c>
      <c r="CA748" t="inlineStr">
        <is>
          <t/>
        </is>
      </c>
      <c r="CB748" t="inlineStr">
        <is>
          <t/>
        </is>
      </c>
      <c r="CC748" t="inlineStr">
        <is>
          <t/>
        </is>
      </c>
      <c r="CD748" t="inlineStr">
        <is>
          <t/>
        </is>
      </c>
      <c r="CE748" t="inlineStr">
        <is>
          <t/>
        </is>
      </c>
      <c r="CF748" t="inlineStr">
        <is>
          <t/>
        </is>
      </c>
      <c r="CG748" t="inlineStr">
        <is>
          <t/>
        </is>
      </c>
      <c r="CH748" t="inlineStr">
        <is>
          <t/>
        </is>
      </c>
      <c r="CI748" t="inlineStr">
        <is>
          <t/>
        </is>
      </c>
      <c r="CJ748" t="inlineStr">
        <is>
          <t/>
        </is>
      </c>
      <c r="CK748" t="inlineStr">
        <is>
          <t/>
        </is>
      </c>
      <c r="CL748" t="inlineStr">
        <is>
          <t/>
        </is>
      </c>
      <c r="CM748" t="inlineStr">
        <is>
          <t/>
        </is>
      </c>
      <c r="CN748" t="inlineStr">
        <is>
          <t/>
        </is>
      </c>
      <c r="CO748" t="inlineStr">
        <is>
          <t/>
        </is>
      </c>
      <c r="CP748" t="inlineStr">
        <is>
          <t/>
        </is>
      </c>
      <c r="CQ748" t="inlineStr">
        <is>
          <t/>
        </is>
      </c>
      <c r="CR748" t="inlineStr">
        <is>
          <t/>
        </is>
      </c>
      <c r="CS748" t="inlineStr">
        <is>
          <t/>
        </is>
      </c>
      <c r="CT748" t="inlineStr">
        <is>
          <t/>
        </is>
      </c>
      <c r="CU748" t="inlineStr">
        <is>
          <t/>
        </is>
      </c>
      <c r="CV748" t="inlineStr">
        <is>
          <t/>
        </is>
      </c>
      <c r="CW748" t="inlineStr">
        <is>
          <t/>
        </is>
      </c>
    </row>
    <row r="749">
      <c r="A749" s="1" t="str">
        <f>HYPERLINK("https://iate.europa.eu/entry/result/1137688/all", "1137688")</f>
        <v>1137688</v>
      </c>
      <c r="B749" t="inlineStr">
        <is>
          <t>SCIENCE</t>
        </is>
      </c>
      <c r="C749" t="inlineStr">
        <is>
          <t>SCIENCE|humanities</t>
        </is>
      </c>
      <c r="D749" t="inlineStr">
        <is>
          <t>no</t>
        </is>
      </c>
      <c r="E749" t="inlineStr">
        <is>
          <t/>
        </is>
      </c>
      <c r="F749" t="inlineStr">
        <is>
          <t/>
        </is>
      </c>
      <c r="G749" t="inlineStr">
        <is>
          <t/>
        </is>
      </c>
      <c r="H749" t="inlineStr">
        <is>
          <t/>
        </is>
      </c>
      <c r="I749" t="inlineStr">
        <is>
          <t/>
        </is>
      </c>
      <c r="J749" t="inlineStr">
        <is>
          <t/>
        </is>
      </c>
      <c r="K749" t="inlineStr">
        <is>
          <t/>
        </is>
      </c>
      <c r="L749" t="inlineStr">
        <is>
          <t/>
        </is>
      </c>
      <c r="M749" t="inlineStr">
        <is>
          <t/>
        </is>
      </c>
      <c r="N749" t="inlineStr">
        <is>
          <t/>
        </is>
      </c>
      <c r="O749" t="inlineStr">
        <is>
          <t/>
        </is>
      </c>
      <c r="P749" t="inlineStr">
        <is>
          <t/>
        </is>
      </c>
      <c r="Q749" t="inlineStr">
        <is>
          <t/>
        </is>
      </c>
      <c r="R749" s="2" t="inlineStr">
        <is>
          <t>Modul der semantischen Analyse</t>
        </is>
      </c>
      <c r="S749" s="2" t="inlineStr">
        <is>
          <t>3</t>
        </is>
      </c>
      <c r="T749" s="2" t="inlineStr">
        <is>
          <t/>
        </is>
      </c>
      <c r="U749" t="inlineStr">
        <is>
          <t/>
        </is>
      </c>
      <c r="V749" t="inlineStr">
        <is>
          <t/>
        </is>
      </c>
      <c r="W749" t="inlineStr">
        <is>
          <t/>
        </is>
      </c>
      <c r="X749" t="inlineStr">
        <is>
          <t/>
        </is>
      </c>
      <c r="Y749" t="inlineStr">
        <is>
          <t/>
        </is>
      </c>
      <c r="Z749" s="2" t="inlineStr">
        <is>
          <t>semantic-analysis module</t>
        </is>
      </c>
      <c r="AA749" s="2" t="inlineStr">
        <is>
          <t>3</t>
        </is>
      </c>
      <c r="AB749" s="2" t="inlineStr">
        <is>
          <t/>
        </is>
      </c>
      <c r="AC749" t="inlineStr">
        <is>
          <t/>
        </is>
      </c>
      <c r="AD749" s="2" t="inlineStr">
        <is>
          <t>módulo de análisis semántico</t>
        </is>
      </c>
      <c r="AE749" s="2" t="inlineStr">
        <is>
          <t>3</t>
        </is>
      </c>
      <c r="AF749" s="2" t="inlineStr">
        <is>
          <t/>
        </is>
      </c>
      <c r="AG749" t="inlineStr">
        <is>
          <t/>
        </is>
      </c>
      <c r="AH749" t="inlineStr">
        <is>
          <t/>
        </is>
      </c>
      <c r="AI749" t="inlineStr">
        <is>
          <t/>
        </is>
      </c>
      <c r="AJ749" t="inlineStr">
        <is>
          <t/>
        </is>
      </c>
      <c r="AK749" t="inlineStr">
        <is>
          <t/>
        </is>
      </c>
      <c r="AL749" t="inlineStr">
        <is>
          <t/>
        </is>
      </c>
      <c r="AM749" t="inlineStr">
        <is>
          <t/>
        </is>
      </c>
      <c r="AN749" t="inlineStr">
        <is>
          <t/>
        </is>
      </c>
      <c r="AO749" t="inlineStr">
        <is>
          <t/>
        </is>
      </c>
      <c r="AP749" s="2" t="inlineStr">
        <is>
          <t>module d'analyse sémantique</t>
        </is>
      </c>
      <c r="AQ749" s="2" t="inlineStr">
        <is>
          <t>3</t>
        </is>
      </c>
      <c r="AR749" s="2" t="inlineStr">
        <is>
          <t/>
        </is>
      </c>
      <c r="AS749" t="inlineStr">
        <is>
          <t/>
        </is>
      </c>
      <c r="AT749" t="inlineStr">
        <is>
          <t/>
        </is>
      </c>
      <c r="AU749" t="inlineStr">
        <is>
          <t/>
        </is>
      </c>
      <c r="AV749" t="inlineStr">
        <is>
          <t/>
        </is>
      </c>
      <c r="AW749" t="inlineStr">
        <is>
          <t/>
        </is>
      </c>
      <c r="AX749" t="inlineStr">
        <is>
          <t/>
        </is>
      </c>
      <c r="AY749" t="inlineStr">
        <is>
          <t/>
        </is>
      </c>
      <c r="AZ749" t="inlineStr">
        <is>
          <t/>
        </is>
      </c>
      <c r="BA749" t="inlineStr">
        <is>
          <t/>
        </is>
      </c>
      <c r="BB749" t="inlineStr">
        <is>
          <t/>
        </is>
      </c>
      <c r="BC749" t="inlineStr">
        <is>
          <t/>
        </is>
      </c>
      <c r="BD749" t="inlineStr">
        <is>
          <t/>
        </is>
      </c>
      <c r="BE749" t="inlineStr">
        <is>
          <t/>
        </is>
      </c>
      <c r="BF749" s="2" t="inlineStr">
        <is>
          <t>modulo di analisi semantica</t>
        </is>
      </c>
      <c r="BG749" s="2" t="inlineStr">
        <is>
          <t>3</t>
        </is>
      </c>
      <c r="BH749" s="2" t="inlineStr">
        <is>
          <t/>
        </is>
      </c>
      <c r="BI749" t="inlineStr">
        <is>
          <t/>
        </is>
      </c>
      <c r="BJ749" t="inlineStr">
        <is>
          <t/>
        </is>
      </c>
      <c r="BK749" t="inlineStr">
        <is>
          <t/>
        </is>
      </c>
      <c r="BL749" t="inlineStr">
        <is>
          <t/>
        </is>
      </c>
      <c r="BM749" t="inlineStr">
        <is>
          <t/>
        </is>
      </c>
      <c r="BN749" t="inlineStr">
        <is>
          <t/>
        </is>
      </c>
      <c r="BO749" t="inlineStr">
        <is>
          <t/>
        </is>
      </c>
      <c r="BP749" t="inlineStr">
        <is>
          <t/>
        </is>
      </c>
      <c r="BQ749" t="inlineStr">
        <is>
          <t/>
        </is>
      </c>
      <c r="BR749" t="inlineStr">
        <is>
          <t/>
        </is>
      </c>
      <c r="BS749" t="inlineStr">
        <is>
          <t/>
        </is>
      </c>
      <c r="BT749" t="inlineStr">
        <is>
          <t/>
        </is>
      </c>
      <c r="BU749" t="inlineStr">
        <is>
          <t/>
        </is>
      </c>
      <c r="BV749" t="inlineStr">
        <is>
          <t/>
        </is>
      </c>
      <c r="BW749" t="inlineStr">
        <is>
          <t/>
        </is>
      </c>
      <c r="BX749" t="inlineStr">
        <is>
          <t/>
        </is>
      </c>
      <c r="BY749" t="inlineStr">
        <is>
          <t/>
        </is>
      </c>
      <c r="BZ749" t="inlineStr">
        <is>
          <t/>
        </is>
      </c>
      <c r="CA749" t="inlineStr">
        <is>
          <t/>
        </is>
      </c>
      <c r="CB749" t="inlineStr">
        <is>
          <t/>
        </is>
      </c>
      <c r="CC749" t="inlineStr">
        <is>
          <t/>
        </is>
      </c>
      <c r="CD749" t="inlineStr">
        <is>
          <t/>
        </is>
      </c>
      <c r="CE749" t="inlineStr">
        <is>
          <t/>
        </is>
      </c>
      <c r="CF749" t="inlineStr">
        <is>
          <t/>
        </is>
      </c>
      <c r="CG749" t="inlineStr">
        <is>
          <t/>
        </is>
      </c>
      <c r="CH749" t="inlineStr">
        <is>
          <t/>
        </is>
      </c>
      <c r="CI749" t="inlineStr">
        <is>
          <t/>
        </is>
      </c>
      <c r="CJ749" t="inlineStr">
        <is>
          <t/>
        </is>
      </c>
      <c r="CK749" t="inlineStr">
        <is>
          <t/>
        </is>
      </c>
      <c r="CL749" t="inlineStr">
        <is>
          <t/>
        </is>
      </c>
      <c r="CM749" t="inlineStr">
        <is>
          <t/>
        </is>
      </c>
      <c r="CN749" t="inlineStr">
        <is>
          <t/>
        </is>
      </c>
      <c r="CO749" t="inlineStr">
        <is>
          <t/>
        </is>
      </c>
      <c r="CP749" t="inlineStr">
        <is>
          <t/>
        </is>
      </c>
      <c r="CQ749" t="inlineStr">
        <is>
          <t/>
        </is>
      </c>
      <c r="CR749" t="inlineStr">
        <is>
          <t/>
        </is>
      </c>
      <c r="CS749" t="inlineStr">
        <is>
          <t/>
        </is>
      </c>
      <c r="CT749" t="inlineStr">
        <is>
          <t/>
        </is>
      </c>
      <c r="CU749" t="inlineStr">
        <is>
          <t/>
        </is>
      </c>
      <c r="CV749" t="inlineStr">
        <is>
          <t/>
        </is>
      </c>
      <c r="CW749" t="inlineStr">
        <is>
          <t/>
        </is>
      </c>
    </row>
    <row r="750">
      <c r="A750" s="1" t="str">
        <f>HYPERLINK("https://iate.europa.eu/entry/result/1740568/all", "1740568")</f>
        <v>1740568</v>
      </c>
      <c r="B750" t="inlineStr">
        <is>
          <t>INTERNATIONAL RELATIONS;POLITICS</t>
        </is>
      </c>
      <c r="C750" t="inlineStr">
        <is>
          <t>INTERNATIONAL RELATIONS|defence;POLITICS|executive power and public service|administrative law</t>
        </is>
      </c>
      <c r="D750" t="inlineStr">
        <is>
          <t>yes</t>
        </is>
      </c>
      <c r="E750" t="inlineStr">
        <is>
          <t/>
        </is>
      </c>
      <c r="F750" s="2" t="inlineStr">
        <is>
          <t>технология с двойна употреба</t>
        </is>
      </c>
      <c r="G750" s="2" t="inlineStr">
        <is>
          <t>3</t>
        </is>
      </c>
      <c r="H750" s="2" t="inlineStr">
        <is>
          <t/>
        </is>
      </c>
      <c r="I750" t="inlineStr">
        <is>
          <t>технология, която обикновено се използва за граждански цели и не е предназначена за военна употреба, но потенциално би могла да има военно приложение, или да се използва за производство на военни изделия</t>
        </is>
      </c>
      <c r="J750" s="2" t="inlineStr">
        <is>
          <t>technologie dvojího užití</t>
        </is>
      </c>
      <c r="K750" s="2" t="inlineStr">
        <is>
          <t>3</t>
        </is>
      </c>
      <c r="L750" s="2" t="inlineStr">
        <is>
          <t/>
        </is>
      </c>
      <c r="M750" t="inlineStr">
        <is>
          <t>technologie vyráběné za účelem civilního použití, které mohou být, vzhledem ke svému charakteru a vlastnostem, zneužity zejména k výrobě zbraní hromadného ničení a jejich nosičů pro případné vojenské účely. Jedná se mimo jiné o jaderné technologie a optické a laserové technologie</t>
        </is>
      </c>
      <c r="N750" s="2" t="inlineStr">
        <is>
          <t>teknologi med dobbelt anvendelse|
dual use-teknologi</t>
        </is>
      </c>
      <c r="O750" s="2" t="inlineStr">
        <is>
          <t>3|
3</t>
        </is>
      </c>
      <c r="P750" s="2" t="inlineStr">
        <is>
          <t xml:space="preserve">|
</t>
        </is>
      </c>
      <c r="Q750" t="inlineStr">
        <is>
          <t/>
        </is>
      </c>
      <c r="R750" s="2" t="inlineStr">
        <is>
          <t>Technologie mit doppeltem Verwendungszweck</t>
        </is>
      </c>
      <c r="S750" s="2" t="inlineStr">
        <is>
          <t>3</t>
        </is>
      </c>
      <c r="T750" s="2" t="inlineStr">
        <is>
          <t/>
        </is>
      </c>
      <c r="U750" t="inlineStr">
        <is>
          <t/>
        </is>
      </c>
      <c r="V750" s="2" t="inlineStr">
        <is>
          <t>τεχνολογία διπλής χρήσης|
τεχνολογία διπλής σκοπιμότητας</t>
        </is>
      </c>
      <c r="W750" s="2" t="inlineStr">
        <is>
          <t>3|
1</t>
        </is>
      </c>
      <c r="X750" s="2" t="inlineStr">
        <is>
          <t xml:space="preserve">|
</t>
        </is>
      </c>
      <c r="Y750" t="inlineStr">
        <is>
          <t/>
        </is>
      </c>
      <c r="Z750" s="2" t="inlineStr">
        <is>
          <t>dual-use technology</t>
        </is>
      </c>
      <c r="AA750" s="2" t="inlineStr">
        <is>
          <t>3</t>
        </is>
      </c>
      <c r="AB750" s="2" t="inlineStr">
        <is>
          <t/>
        </is>
      </c>
      <c r="AC750" t="inlineStr">
        <is>
          <t>technology normally used for civilian purposes but which may have military applications, or may contribute to the proliferation of Weapons of Mass Destruction (WMD)</t>
        </is>
      </c>
      <c r="AD750" s="2" t="inlineStr">
        <is>
          <t>tecnología de doble finalidad|
tecnología de doble uso|
tecnología de doble utilización</t>
        </is>
      </c>
      <c r="AE750" s="2" t="inlineStr">
        <is>
          <t>1|
3|
1</t>
        </is>
      </c>
      <c r="AF750" s="2" t="inlineStr">
        <is>
          <t xml:space="preserve">|
preferred|
</t>
        </is>
      </c>
      <c r="AG750" t="inlineStr">
        <is>
          <t>Tecnología destinada habitualmente a un uso civil pero que puede tener asimismo aplicación militar.</t>
        </is>
      </c>
      <c r="AH750" s="2" t="inlineStr">
        <is>
          <t>kahesuguse kasutusega tehnoloogia</t>
        </is>
      </c>
      <c r="AI750" s="2" t="inlineStr">
        <is>
          <t>3</t>
        </is>
      </c>
      <c r="AJ750" s="2" t="inlineStr">
        <is>
          <t/>
        </is>
      </c>
      <c r="AK750" t="inlineStr">
        <is>
          <t>tehnoloogia, mida saab kasutada nii tsiviil- kui ka sõjalisel otstarbel, kaasa arvatud tehnoloogia, mida saab kasutada nii rahuotstarbelisel eesmärgil kui ka abivahendina tuumarelvade või muude tuumalõhkeseadmete tootmisel</t>
        </is>
      </c>
      <c r="AL750" s="2" t="inlineStr">
        <is>
          <t>kaksikäyttötekniikka</t>
        </is>
      </c>
      <c r="AM750" s="2" t="inlineStr">
        <is>
          <t>3</t>
        </is>
      </c>
      <c r="AN750" s="2" t="inlineStr">
        <is>
          <t/>
        </is>
      </c>
      <c r="AO750" t="inlineStr">
        <is>
          <t>tekniikka, jolla on sekä siviili- että sotilaskäyttöä</t>
        </is>
      </c>
      <c r="AP750" s="2" t="inlineStr">
        <is>
          <t>technologie à double usage|
technologie duale</t>
        </is>
      </c>
      <c r="AQ750" s="2" t="inlineStr">
        <is>
          <t>3|
3</t>
        </is>
      </c>
      <c r="AR750" s="2" t="inlineStr">
        <is>
          <t xml:space="preserve">|
</t>
        </is>
      </c>
      <c r="AS750" t="inlineStr">
        <is>
          <t>technologie civile, mais comportant des possibilités d'application militaire</t>
        </is>
      </c>
      <c r="AT750" s="2" t="inlineStr">
        <is>
          <t>teicneolaíocht dé-úsáide</t>
        </is>
      </c>
      <c r="AU750" s="2" t="inlineStr">
        <is>
          <t>3</t>
        </is>
      </c>
      <c r="AV750" s="2" t="inlineStr">
        <is>
          <t/>
        </is>
      </c>
      <c r="AW750" t="inlineStr">
        <is>
          <t/>
        </is>
      </c>
      <c r="AX750" t="inlineStr">
        <is>
          <t/>
        </is>
      </c>
      <c r="AY750" t="inlineStr">
        <is>
          <t/>
        </is>
      </c>
      <c r="AZ750" t="inlineStr">
        <is>
          <t/>
        </is>
      </c>
      <c r="BA750" t="inlineStr">
        <is>
          <t/>
        </is>
      </c>
      <c r="BB750" t="inlineStr">
        <is>
          <t/>
        </is>
      </c>
      <c r="BC750" t="inlineStr">
        <is>
          <t/>
        </is>
      </c>
      <c r="BD750" t="inlineStr">
        <is>
          <t/>
        </is>
      </c>
      <c r="BE750" t="inlineStr">
        <is>
          <t/>
        </is>
      </c>
      <c r="BF750" s="2" t="inlineStr">
        <is>
          <t>tecnologia a duplice uso</t>
        </is>
      </c>
      <c r="BG750" s="2" t="inlineStr">
        <is>
          <t>3</t>
        </is>
      </c>
      <c r="BH750" s="2" t="inlineStr">
        <is>
          <t/>
        </is>
      </c>
      <c r="BI750" t="inlineStr">
        <is>
          <t>tecnologia che può avere un utilizzo sia civile sia militare e che può avere un utilizzo sia non esplosivo sia un qualche impiego nella fabbricazione di armi nucleari o di altri congegni esplosivi nucleari</t>
        </is>
      </c>
      <c r="BJ750" t="inlineStr">
        <is>
          <t/>
        </is>
      </c>
      <c r="BK750" t="inlineStr">
        <is>
          <t/>
        </is>
      </c>
      <c r="BL750" t="inlineStr">
        <is>
          <t/>
        </is>
      </c>
      <c r="BM750" t="inlineStr">
        <is>
          <t/>
        </is>
      </c>
      <c r="BN750" t="inlineStr">
        <is>
          <t/>
        </is>
      </c>
      <c r="BO750" t="inlineStr">
        <is>
          <t/>
        </is>
      </c>
      <c r="BP750" t="inlineStr">
        <is>
          <t/>
        </is>
      </c>
      <c r="BQ750" t="inlineStr">
        <is>
          <t/>
        </is>
      </c>
      <c r="BR750" s="2" t="inlineStr">
        <is>
          <t>teknoloġija b'użu doppju</t>
        </is>
      </c>
      <c r="BS750" s="2" t="inlineStr">
        <is>
          <t>3</t>
        </is>
      </c>
      <c r="BT750" s="2" t="inlineStr">
        <is>
          <t/>
        </is>
      </c>
      <c r="BU750" t="inlineStr">
        <is>
          <t>teknoloġija normalment użata għal skopijiet ċivili iżda li jista' jkollha applikazzjonijiet militari, jew tista' tikkontribwixxi għall-proliferazzjoni tal-armi ta' qerda massiva</t>
        </is>
      </c>
      <c r="BV750" s="2" t="inlineStr">
        <is>
          <t>technologie voor dubbel gebruik|
technologie voor tweeërlei gebruik|
dual-use technologie</t>
        </is>
      </c>
      <c r="BW750" s="2" t="inlineStr">
        <is>
          <t>3|
2|
2</t>
        </is>
      </c>
      <c r="BX750" s="2" t="inlineStr">
        <is>
          <t xml:space="preserve">|
|
</t>
        </is>
      </c>
      <c r="BY750" t="inlineStr">
        <is>
          <t>technologie die zowel voor civiele als militaire doeleinden kan gebruikt worden</t>
        </is>
      </c>
      <c r="BZ750" s="2" t="inlineStr">
        <is>
          <t>technologia podwójnego zastosowania</t>
        </is>
      </c>
      <c r="CA750" s="2" t="inlineStr">
        <is>
          <t>3</t>
        </is>
      </c>
      <c r="CB750" s="2" t="inlineStr">
        <is>
          <t/>
        </is>
      </c>
      <c r="CC750" t="inlineStr">
        <is>
          <t/>
        </is>
      </c>
      <c r="CD750" s="2" t="inlineStr">
        <is>
          <t>tecnologia de dupla utilização</t>
        </is>
      </c>
      <c r="CE750" s="2" t="inlineStr">
        <is>
          <t>3</t>
        </is>
      </c>
      <c r="CF750" s="2" t="inlineStr">
        <is>
          <t/>
        </is>
      </c>
      <c r="CG750" t="inlineStr">
        <is>
          <t>Tecnologia normalmente usada para fins civis, mas que também podem ter aplicações militares, ou que podem contribuir para a proliferação de armas de destruição maciça.</t>
        </is>
      </c>
      <c r="CH750" s="2" t="inlineStr">
        <is>
          <t>tehnologie cu dublă utilizare</t>
        </is>
      </c>
      <c r="CI750" s="2" t="inlineStr">
        <is>
          <t>3</t>
        </is>
      </c>
      <c r="CJ750" s="2" t="inlineStr">
        <is>
          <t/>
        </is>
      </c>
      <c r="CK750" t="inlineStr">
        <is>
          <t/>
        </is>
      </c>
      <c r="CL750" s="2" t="inlineStr">
        <is>
          <t>technológia dvojakého použitia</t>
        </is>
      </c>
      <c r="CM750" s="2" t="inlineStr">
        <is>
          <t>3</t>
        </is>
      </c>
      <c r="CN750" s="2" t="inlineStr">
        <is>
          <t/>
        </is>
      </c>
      <c r="CO750" t="inlineStr">
        <is>
          <t>technológia, ktorá sa môže používať tak pre civilné, ako aj vojenské účely</t>
        </is>
      </c>
      <c r="CP750" s="2" t="inlineStr">
        <is>
          <t>tehnologija z dvojno rabo</t>
        </is>
      </c>
      <c r="CQ750" s="2" t="inlineStr">
        <is>
          <t>3</t>
        </is>
      </c>
      <c r="CR750" s="2" t="inlineStr">
        <is>
          <t/>
        </is>
      </c>
      <c r="CS750" t="inlineStr">
        <is>
          <t/>
        </is>
      </c>
      <c r="CT750" s="2" t="inlineStr">
        <is>
          <t>teknik med dubbla användningsområden</t>
        </is>
      </c>
      <c r="CU750" s="2" t="inlineStr">
        <is>
          <t>3</t>
        </is>
      </c>
      <c r="CV750" s="2" t="inlineStr">
        <is>
          <t/>
        </is>
      </c>
      <c r="CW750" t="inlineStr">
        <is>
          <t>teknik, som kan användas för både civila och militära ändamål, samt alla varor som kan användas både för icke-explosiva ändamål och för att på något sätt bidra vid tillverkning av kärnvapen eller andra kärnladdningar</t>
        </is>
      </c>
    </row>
    <row r="751">
      <c r="A751" s="1" t="str">
        <f>HYPERLINK("https://iate.europa.eu/entry/result/3589661/all", "3589661")</f>
        <v>3589661</v>
      </c>
      <c r="B751" t="inlineStr">
        <is>
          <t>EDUCATION AND COMMUNICATIONS</t>
        </is>
      </c>
      <c r="C751" t="inlineStr">
        <is>
          <t>EDUCATION AND COMMUNICATIONS|information technology and data processing|computer system|computer centre</t>
        </is>
      </c>
      <c r="D751" t="inlineStr">
        <is>
          <t>yes</t>
        </is>
      </c>
      <c r="E751" t="inlineStr">
        <is>
          <t/>
        </is>
      </c>
      <c r="F751" t="inlineStr">
        <is>
          <t/>
        </is>
      </c>
      <c r="G751" t="inlineStr">
        <is>
          <t/>
        </is>
      </c>
      <c r="H751" t="inlineStr">
        <is>
          <t/>
        </is>
      </c>
      <c r="I751" t="inlineStr">
        <is>
          <t/>
        </is>
      </c>
      <c r="J751" t="inlineStr">
        <is>
          <t/>
        </is>
      </c>
      <c r="K751" t="inlineStr">
        <is>
          <t/>
        </is>
      </c>
      <c r="L751" t="inlineStr">
        <is>
          <t/>
        </is>
      </c>
      <c r="M751" t="inlineStr">
        <is>
          <t/>
        </is>
      </c>
      <c r="N751" t="inlineStr">
        <is>
          <t/>
        </is>
      </c>
      <c r="O751" t="inlineStr">
        <is>
          <t/>
        </is>
      </c>
      <c r="P751" t="inlineStr">
        <is>
          <t/>
        </is>
      </c>
      <c r="Q751" t="inlineStr">
        <is>
          <t/>
        </is>
      </c>
      <c r="R751" t="inlineStr">
        <is>
          <t/>
        </is>
      </c>
      <c r="S751" t="inlineStr">
        <is>
          <t/>
        </is>
      </c>
      <c r="T751" t="inlineStr">
        <is>
          <t/>
        </is>
      </c>
      <c r="U751" t="inlineStr">
        <is>
          <t/>
        </is>
      </c>
      <c r="V751" s="2" t="inlineStr">
        <is>
          <t>υποδομή δοκιμής μαζικών δεδομένων</t>
        </is>
      </c>
      <c r="W751" s="2" t="inlineStr">
        <is>
          <t>3</t>
        </is>
      </c>
      <c r="X751" s="2" t="inlineStr">
        <is>
          <t/>
        </is>
      </c>
      <c r="Y751" t="inlineStr">
        <is>
          <t>ψηφιακή λύση που επιτρέπει στις δημόσιες διοικήσεις να πειραματίζονται με τα μαζικά τους δεδομένα για να αποκτούν πληροφορίες που οδηγούν σε καλύτερες αποφάσεις και στρατηγικές κινήσεις</t>
        </is>
      </c>
      <c r="Z751" s="2" t="inlineStr">
        <is>
          <t>Big Data Test Infrastructure|
BDTI</t>
        </is>
      </c>
      <c r="AA751" s="2" t="inlineStr">
        <is>
          <t>3|
3</t>
        </is>
      </c>
      <c r="AB751" s="2" t="inlineStr">
        <is>
          <t xml:space="preserve">|
</t>
        </is>
      </c>
      <c r="AC751" t="inlineStr">
        <is>
          <t>digital solution enabling public administrations, businesses and citizens in Europe to benefit from interoperable cross-border and cross-sector public services</t>
        </is>
      </c>
      <c r="AD751" t="inlineStr">
        <is>
          <t/>
        </is>
      </c>
      <c r="AE751" t="inlineStr">
        <is>
          <t/>
        </is>
      </c>
      <c r="AF751" t="inlineStr">
        <is>
          <t/>
        </is>
      </c>
      <c r="AG751" t="inlineStr">
        <is>
          <t/>
        </is>
      </c>
      <c r="AH751" t="inlineStr">
        <is>
          <t/>
        </is>
      </c>
      <c r="AI751" t="inlineStr">
        <is>
          <t/>
        </is>
      </c>
      <c r="AJ751" t="inlineStr">
        <is>
          <t/>
        </is>
      </c>
      <c r="AK751" t="inlineStr">
        <is>
          <t/>
        </is>
      </c>
      <c r="AL751" s="2" t="inlineStr">
        <is>
          <t>massadatan testausinfrastruktuuri</t>
        </is>
      </c>
      <c r="AM751" s="2" t="inlineStr">
        <is>
          <t>3</t>
        </is>
      </c>
      <c r="AN751" s="2" t="inlineStr">
        <is>
          <t/>
        </is>
      </c>
      <c r="AO751" t="inlineStr">
        <is>
          <t/>
        </is>
      </c>
      <c r="AP751" t="inlineStr">
        <is>
          <t/>
        </is>
      </c>
      <c r="AQ751" t="inlineStr">
        <is>
          <t/>
        </is>
      </c>
      <c r="AR751" t="inlineStr">
        <is>
          <t/>
        </is>
      </c>
      <c r="AS751" t="inlineStr">
        <is>
          <t/>
        </is>
      </c>
      <c r="AT751" s="2" t="inlineStr">
        <is>
          <t>bonneagar tástála mórshonraí</t>
        </is>
      </c>
      <c r="AU751" s="2" t="inlineStr">
        <is>
          <t>3</t>
        </is>
      </c>
      <c r="AV751" s="2" t="inlineStr">
        <is>
          <t/>
        </is>
      </c>
      <c r="AW751" t="inlineStr">
        <is>
          <t/>
        </is>
      </c>
      <c r="AX751" t="inlineStr">
        <is>
          <t/>
        </is>
      </c>
      <c r="AY751" t="inlineStr">
        <is>
          <t/>
        </is>
      </c>
      <c r="AZ751" t="inlineStr">
        <is>
          <t/>
        </is>
      </c>
      <c r="BA751" t="inlineStr">
        <is>
          <t/>
        </is>
      </c>
      <c r="BB751" s="2" t="inlineStr">
        <is>
          <t>nagy adathalmazokhoz használható tesztinfrastruktúra</t>
        </is>
      </c>
      <c r="BC751" s="2" t="inlineStr">
        <is>
          <t>3</t>
        </is>
      </c>
      <c r="BD751" s="2" t="inlineStr">
        <is>
          <t/>
        </is>
      </c>
      <c r="BE751" t="inlineStr">
        <is>
          <t>digitális megoldás, amely lehetővé teszi az európai közigazgatások, vállalkozások és polgárok számára, hogy interoperábilis, határokon átnyúló és ágazatokon átívelő közszolgáltatásokat vehessenek igénybe</t>
        </is>
      </c>
      <c r="BF751" s="2" t="inlineStr">
        <is>
          <t>BDTI|
infrastruttura per sperimentazioni con i big data|
Big Data Test Infrastructure</t>
        </is>
      </c>
      <c r="BG751" s="2" t="inlineStr">
        <is>
          <t>3|
3|
3</t>
        </is>
      </c>
      <c r="BH751" s="2" t="inlineStr">
        <is>
          <t xml:space="preserve">|
|
</t>
        </is>
      </c>
      <c r="BI751" t="inlineStr">
        <is>
          <t>soluzione
digitale che permette di sperimentare varie fonti e tecniche di big data e
consente agli utenti di beneficiare di servizi pubblici digitali
transfrontalieri e intersettoriali</t>
        </is>
      </c>
      <c r="BJ751" s="2" t="inlineStr">
        <is>
          <t>didžiųjų duomenų testavimo infrastruktūra</t>
        </is>
      </c>
      <c r="BK751" s="2" t="inlineStr">
        <is>
          <t>2</t>
        </is>
      </c>
      <c r="BL751" s="2" t="inlineStr">
        <is>
          <t/>
        </is>
      </c>
      <c r="BM751" t="inlineStr">
        <is>
          <t/>
        </is>
      </c>
      <c r="BN751" t="inlineStr">
        <is>
          <t/>
        </is>
      </c>
      <c r="BO751" t="inlineStr">
        <is>
          <t/>
        </is>
      </c>
      <c r="BP751" t="inlineStr">
        <is>
          <t/>
        </is>
      </c>
      <c r="BQ751" t="inlineStr">
        <is>
          <t/>
        </is>
      </c>
      <c r="BR751" t="inlineStr">
        <is>
          <t/>
        </is>
      </c>
      <c r="BS751" t="inlineStr">
        <is>
          <t/>
        </is>
      </c>
      <c r="BT751" t="inlineStr">
        <is>
          <t/>
        </is>
      </c>
      <c r="BU751" t="inlineStr">
        <is>
          <t/>
        </is>
      </c>
      <c r="BV751" t="inlineStr">
        <is>
          <t/>
        </is>
      </c>
      <c r="BW751" t="inlineStr">
        <is>
          <t/>
        </is>
      </c>
      <c r="BX751" t="inlineStr">
        <is>
          <t/>
        </is>
      </c>
      <c r="BY751" t="inlineStr">
        <is>
          <t/>
        </is>
      </c>
      <c r="BZ751" s="2" t="inlineStr">
        <is>
          <t>infrastruktura testowa na potrzeby dużych zbiorów danych</t>
        </is>
      </c>
      <c r="CA751" s="2" t="inlineStr">
        <is>
          <t>3</t>
        </is>
      </c>
      <c r="CB751" s="2" t="inlineStr">
        <is>
          <t/>
        </is>
      </c>
      <c r="CC751" t="inlineStr">
        <is>
          <t>rozwiązanie cyfrowe umożliwiające organom administracji publicznej, przedsiębiorstwom i obywatelom w Europie korzystanie z interoperacyjnych transgranicznych i ponadsektorowych usług publicznych</t>
        </is>
      </c>
      <c r="CD751" s="2" t="inlineStr">
        <is>
          <t>infraestrutura de teste de megadados</t>
        </is>
      </c>
      <c r="CE751" s="2" t="inlineStr">
        <is>
          <t>3</t>
        </is>
      </c>
      <c r="CF751" s="2" t="inlineStr">
        <is>
          <t/>
        </is>
      </c>
      <c r="CG751" t="inlineStr">
        <is>
          <t>Solução digital que permite às administrações públicas, empresas e cidadãos da Europa beneficiar de serviços públicos interoperáveis ​​transfronteiriços e intersetoriais.</t>
        </is>
      </c>
      <c r="CH751" s="2" t="inlineStr">
        <is>
          <t>infrastructură de experimentare a tehnologiilor pentru volume mari de date</t>
        </is>
      </c>
      <c r="CI751" s="2" t="inlineStr">
        <is>
          <t>2</t>
        </is>
      </c>
      <c r="CJ751" s="2" t="inlineStr">
        <is>
          <t/>
        </is>
      </c>
      <c r="CK751" t="inlineStr">
        <is>
          <t/>
        </is>
      </c>
      <c r="CL751" t="inlineStr">
        <is>
          <t/>
        </is>
      </c>
      <c r="CM751" t="inlineStr">
        <is>
          <t/>
        </is>
      </c>
      <c r="CN751" t="inlineStr">
        <is>
          <t/>
        </is>
      </c>
      <c r="CO751" t="inlineStr">
        <is>
          <t/>
        </is>
      </c>
      <c r="CP751" s="2" t="inlineStr">
        <is>
          <t>infrastruktura za testiranje velepodatkov</t>
        </is>
      </c>
      <c r="CQ751" s="2" t="inlineStr">
        <is>
          <t>3</t>
        </is>
      </c>
      <c r="CR751" s="2" t="inlineStr">
        <is>
          <t/>
        </is>
      </c>
      <c r="CS751" t="inlineStr">
        <is>
          <t/>
        </is>
      </c>
      <c r="CT751" s="2" t="inlineStr">
        <is>
          <t>testinfrastruktur för stordata</t>
        </is>
      </c>
      <c r="CU751" s="2" t="inlineStr">
        <is>
          <t>3</t>
        </is>
      </c>
      <c r="CV751" s="2" t="inlineStr">
        <is>
          <t/>
        </is>
      </c>
      <c r="CW751" t="inlineStr">
        <is>
          <t/>
        </is>
      </c>
    </row>
    <row r="752">
      <c r="A752" s="1" t="str">
        <f>HYPERLINK("https://iate.europa.eu/entry/result/321228/all", "321228")</f>
        <v>321228</v>
      </c>
      <c r="B752" t="inlineStr">
        <is>
          <t>EDUCATION AND COMMUNICATIONS</t>
        </is>
      </c>
      <c r="C752" t="inlineStr">
        <is>
          <t>EDUCATION AND COMMUNICATIONS|information technology and data processing</t>
        </is>
      </c>
      <c r="D752" t="inlineStr">
        <is>
          <t>no</t>
        </is>
      </c>
      <c r="E752" t="inlineStr">
        <is>
          <t/>
        </is>
      </c>
      <c r="F752" t="inlineStr">
        <is>
          <t/>
        </is>
      </c>
      <c r="G752" t="inlineStr">
        <is>
          <t/>
        </is>
      </c>
      <c r="H752" t="inlineStr">
        <is>
          <t/>
        </is>
      </c>
      <c r="I752" t="inlineStr">
        <is>
          <t/>
        </is>
      </c>
      <c r="J752" t="inlineStr">
        <is>
          <t/>
        </is>
      </c>
      <c r="K752" t="inlineStr">
        <is>
          <t/>
        </is>
      </c>
      <c r="L752" t="inlineStr">
        <is>
          <t/>
        </is>
      </c>
      <c r="M752" t="inlineStr">
        <is>
          <t/>
        </is>
      </c>
      <c r="N752" t="inlineStr">
        <is>
          <t/>
        </is>
      </c>
      <c r="O752" t="inlineStr">
        <is>
          <t/>
        </is>
      </c>
      <c r="P752" t="inlineStr">
        <is>
          <t/>
        </is>
      </c>
      <c r="Q752" t="inlineStr">
        <is>
          <t/>
        </is>
      </c>
      <c r="R752" t="inlineStr">
        <is>
          <t/>
        </is>
      </c>
      <c r="S752" t="inlineStr">
        <is>
          <t/>
        </is>
      </c>
      <c r="T752" t="inlineStr">
        <is>
          <t/>
        </is>
      </c>
      <c r="U752" t="inlineStr">
        <is>
          <t/>
        </is>
      </c>
      <c r="V752" t="inlineStr">
        <is>
          <t/>
        </is>
      </c>
      <c r="W752" t="inlineStr">
        <is>
          <t/>
        </is>
      </c>
      <c r="X752" t="inlineStr">
        <is>
          <t/>
        </is>
      </c>
      <c r="Y752" t="inlineStr">
        <is>
          <t/>
        </is>
      </c>
      <c r="Z752" s="2" t="inlineStr">
        <is>
          <t>raw data</t>
        </is>
      </c>
      <c r="AA752" s="2" t="inlineStr">
        <is>
          <t>1</t>
        </is>
      </c>
      <c r="AB752" s="2" t="inlineStr">
        <is>
          <t/>
        </is>
      </c>
      <c r="AC752" t="inlineStr">
        <is>
          <t/>
        </is>
      </c>
      <c r="AD752" t="inlineStr">
        <is>
          <t/>
        </is>
      </c>
      <c r="AE752" t="inlineStr">
        <is>
          <t/>
        </is>
      </c>
      <c r="AF752" t="inlineStr">
        <is>
          <t/>
        </is>
      </c>
      <c r="AG752" t="inlineStr">
        <is>
          <t/>
        </is>
      </c>
      <c r="AH752" t="inlineStr">
        <is>
          <t/>
        </is>
      </c>
      <c r="AI752" t="inlineStr">
        <is>
          <t/>
        </is>
      </c>
      <c r="AJ752" t="inlineStr">
        <is>
          <t/>
        </is>
      </c>
      <c r="AK752" t="inlineStr">
        <is>
          <t/>
        </is>
      </c>
      <c r="AL752" t="inlineStr">
        <is>
          <t/>
        </is>
      </c>
      <c r="AM752" t="inlineStr">
        <is>
          <t/>
        </is>
      </c>
      <c r="AN752" t="inlineStr">
        <is>
          <t/>
        </is>
      </c>
      <c r="AO752" t="inlineStr">
        <is>
          <t/>
        </is>
      </c>
      <c r="AP752" s="2" t="inlineStr">
        <is>
          <t>données brutes|
données à traiter</t>
        </is>
      </c>
      <c r="AQ752" s="2" t="inlineStr">
        <is>
          <t>1|
1</t>
        </is>
      </c>
      <c r="AR752" s="2" t="inlineStr">
        <is>
          <t xml:space="preserve">|
</t>
        </is>
      </c>
      <c r="AS752" t="inlineStr">
        <is>
          <t/>
        </is>
      </c>
      <c r="AT752" t="inlineStr">
        <is>
          <t/>
        </is>
      </c>
      <c r="AU752" t="inlineStr">
        <is>
          <t/>
        </is>
      </c>
      <c r="AV752" t="inlineStr">
        <is>
          <t/>
        </is>
      </c>
      <c r="AW752" t="inlineStr">
        <is>
          <t/>
        </is>
      </c>
      <c r="AX752" t="inlineStr">
        <is>
          <t/>
        </is>
      </c>
      <c r="AY752" t="inlineStr">
        <is>
          <t/>
        </is>
      </c>
      <c r="AZ752" t="inlineStr">
        <is>
          <t/>
        </is>
      </c>
      <c r="BA752" t="inlineStr">
        <is>
          <t/>
        </is>
      </c>
      <c r="BB752" t="inlineStr">
        <is>
          <t/>
        </is>
      </c>
      <c r="BC752" t="inlineStr">
        <is>
          <t/>
        </is>
      </c>
      <c r="BD752" t="inlineStr">
        <is>
          <t/>
        </is>
      </c>
      <c r="BE752" t="inlineStr">
        <is>
          <t/>
        </is>
      </c>
      <c r="BF752" t="inlineStr">
        <is>
          <t/>
        </is>
      </c>
      <c r="BG752" t="inlineStr">
        <is>
          <t/>
        </is>
      </c>
      <c r="BH752" t="inlineStr">
        <is>
          <t/>
        </is>
      </c>
      <c r="BI752" t="inlineStr">
        <is>
          <t/>
        </is>
      </c>
      <c r="BJ752" t="inlineStr">
        <is>
          <t/>
        </is>
      </c>
      <c r="BK752" t="inlineStr">
        <is>
          <t/>
        </is>
      </c>
      <c r="BL752" t="inlineStr">
        <is>
          <t/>
        </is>
      </c>
      <c r="BM752" t="inlineStr">
        <is>
          <t/>
        </is>
      </c>
      <c r="BN752" t="inlineStr">
        <is>
          <t/>
        </is>
      </c>
      <c r="BO752" t="inlineStr">
        <is>
          <t/>
        </is>
      </c>
      <c r="BP752" t="inlineStr">
        <is>
          <t/>
        </is>
      </c>
      <c r="BQ752" t="inlineStr">
        <is>
          <t/>
        </is>
      </c>
      <c r="BR752" t="inlineStr">
        <is>
          <t/>
        </is>
      </c>
      <c r="BS752" t="inlineStr">
        <is>
          <t/>
        </is>
      </c>
      <c r="BT752" t="inlineStr">
        <is>
          <t/>
        </is>
      </c>
      <c r="BU752" t="inlineStr">
        <is>
          <t/>
        </is>
      </c>
      <c r="BV752" t="inlineStr">
        <is>
          <t/>
        </is>
      </c>
      <c r="BW752" t="inlineStr">
        <is>
          <t/>
        </is>
      </c>
      <c r="BX752" t="inlineStr">
        <is>
          <t/>
        </is>
      </c>
      <c r="BY752" t="inlineStr">
        <is>
          <t/>
        </is>
      </c>
      <c r="BZ752" t="inlineStr">
        <is>
          <t/>
        </is>
      </c>
      <c r="CA752" t="inlineStr">
        <is>
          <t/>
        </is>
      </c>
      <c r="CB752" t="inlineStr">
        <is>
          <t/>
        </is>
      </c>
      <c r="CC752" t="inlineStr">
        <is>
          <t/>
        </is>
      </c>
      <c r="CD752" s="2" t="inlineStr">
        <is>
          <t>dados em bruto|
dados não trabalhados</t>
        </is>
      </c>
      <c r="CE752" s="2" t="inlineStr">
        <is>
          <t>1|
1</t>
        </is>
      </c>
      <c r="CF752" s="2" t="inlineStr">
        <is>
          <t xml:space="preserve">|
</t>
        </is>
      </c>
      <c r="CG752" t="inlineStr">
        <is>
          <t>Dados que nunca foram sujeitos a redução de dados, ou que nunca foram processados. Estes dados podem ser lidos ou convertidos numa forma intelegível para a máquina</t>
        </is>
      </c>
      <c r="CH752" t="inlineStr">
        <is>
          <t/>
        </is>
      </c>
      <c r="CI752" t="inlineStr">
        <is>
          <t/>
        </is>
      </c>
      <c r="CJ752" t="inlineStr">
        <is>
          <t/>
        </is>
      </c>
      <c r="CK752" t="inlineStr">
        <is>
          <t/>
        </is>
      </c>
      <c r="CL752" t="inlineStr">
        <is>
          <t/>
        </is>
      </c>
      <c r="CM752" t="inlineStr">
        <is>
          <t/>
        </is>
      </c>
      <c r="CN752" t="inlineStr">
        <is>
          <t/>
        </is>
      </c>
      <c r="CO752" t="inlineStr">
        <is>
          <t/>
        </is>
      </c>
      <c r="CP752" t="inlineStr">
        <is>
          <t/>
        </is>
      </c>
      <c r="CQ752" t="inlineStr">
        <is>
          <t/>
        </is>
      </c>
      <c r="CR752" t="inlineStr">
        <is>
          <t/>
        </is>
      </c>
      <c r="CS752" t="inlineStr">
        <is>
          <t/>
        </is>
      </c>
      <c r="CT752" t="inlineStr">
        <is>
          <t/>
        </is>
      </c>
      <c r="CU752" t="inlineStr">
        <is>
          <t/>
        </is>
      </c>
      <c r="CV752" t="inlineStr">
        <is>
          <t/>
        </is>
      </c>
      <c r="CW752" t="inlineStr">
        <is>
          <t/>
        </is>
      </c>
    </row>
    <row r="753">
      <c r="A753" s="1" t="str">
        <f>HYPERLINK("https://iate.europa.eu/entry/result/243272/all", "243272")</f>
        <v>243272</v>
      </c>
      <c r="B753" t="inlineStr">
        <is>
          <t>EDUCATION AND COMMUNICATIONS</t>
        </is>
      </c>
      <c r="C753" t="inlineStr">
        <is>
          <t>EDUCATION AND COMMUNICATIONS|information technology and data processing</t>
        </is>
      </c>
      <c r="D753" t="inlineStr">
        <is>
          <t>no</t>
        </is>
      </c>
      <c r="E753" t="inlineStr">
        <is>
          <t/>
        </is>
      </c>
      <c r="F753" t="inlineStr">
        <is>
          <t/>
        </is>
      </c>
      <c r="G753" t="inlineStr">
        <is>
          <t/>
        </is>
      </c>
      <c r="H753" t="inlineStr">
        <is>
          <t/>
        </is>
      </c>
      <c r="I753" t="inlineStr">
        <is>
          <t/>
        </is>
      </c>
      <c r="J753" t="inlineStr">
        <is>
          <t/>
        </is>
      </c>
      <c r="K753" t="inlineStr">
        <is>
          <t/>
        </is>
      </c>
      <c r="L753" t="inlineStr">
        <is>
          <t/>
        </is>
      </c>
      <c r="M753" t="inlineStr">
        <is>
          <t/>
        </is>
      </c>
      <c r="N753" t="inlineStr">
        <is>
          <t/>
        </is>
      </c>
      <c r="O753" t="inlineStr">
        <is>
          <t/>
        </is>
      </c>
      <c r="P753" t="inlineStr">
        <is>
          <t/>
        </is>
      </c>
      <c r="Q753" t="inlineStr">
        <is>
          <t/>
        </is>
      </c>
      <c r="R753" s="2" t="inlineStr">
        <is>
          <t>Datenerfassung|
DE</t>
        </is>
      </c>
      <c r="S753" s="2" t="inlineStr">
        <is>
          <t>1|
1</t>
        </is>
      </c>
      <c r="T753" s="2" t="inlineStr">
        <is>
          <t xml:space="preserve">|
</t>
        </is>
      </c>
      <c r="U753" t="inlineStr">
        <is>
          <t/>
        </is>
      </c>
      <c r="V753" t="inlineStr">
        <is>
          <t/>
        </is>
      </c>
      <c r="W753" t="inlineStr">
        <is>
          <t/>
        </is>
      </c>
      <c r="X753" t="inlineStr">
        <is>
          <t/>
        </is>
      </c>
      <c r="Y753" t="inlineStr">
        <is>
          <t/>
        </is>
      </c>
      <c r="Z753" s="2" t="inlineStr">
        <is>
          <t>data collection|
data acquisition|
data capture|
DAQ</t>
        </is>
      </c>
      <c r="AA753" s="2" t="inlineStr">
        <is>
          <t>1|
1|
1|
1</t>
        </is>
      </c>
      <c r="AB753" s="2" t="inlineStr">
        <is>
          <t xml:space="preserve">|
|
|
</t>
        </is>
      </c>
      <c r="AC753" t="inlineStr">
        <is>
          <t/>
        </is>
      </c>
      <c r="AD753" s="2" t="inlineStr">
        <is>
          <t>captación de datos|
adquisición de datos|
toma de datos|
recogida de datos</t>
        </is>
      </c>
      <c r="AE753" s="2" t="inlineStr">
        <is>
          <t>1|
1|
1|
1</t>
        </is>
      </c>
      <c r="AF753" s="2" t="inlineStr">
        <is>
          <t xml:space="preserve">|
|
|
</t>
        </is>
      </c>
      <c r="AG753" t="inlineStr">
        <is>
          <t/>
        </is>
      </c>
      <c r="AH753" t="inlineStr">
        <is>
          <t/>
        </is>
      </c>
      <c r="AI753" t="inlineStr">
        <is>
          <t/>
        </is>
      </c>
      <c r="AJ753" t="inlineStr">
        <is>
          <t/>
        </is>
      </c>
      <c r="AK753" t="inlineStr">
        <is>
          <t/>
        </is>
      </c>
      <c r="AL753" t="inlineStr">
        <is>
          <t/>
        </is>
      </c>
      <c r="AM753" t="inlineStr">
        <is>
          <t/>
        </is>
      </c>
      <c r="AN753" t="inlineStr">
        <is>
          <t/>
        </is>
      </c>
      <c r="AO753" t="inlineStr">
        <is>
          <t/>
        </is>
      </c>
      <c r="AP753" s="2" t="inlineStr">
        <is>
          <t>saisie des données</t>
        </is>
      </c>
      <c r="AQ753" s="2" t="inlineStr">
        <is>
          <t>1</t>
        </is>
      </c>
      <c r="AR753" s="2" t="inlineStr">
        <is>
          <t/>
        </is>
      </c>
      <c r="AS753" t="inlineStr">
        <is>
          <t/>
        </is>
      </c>
      <c r="AT753" t="inlineStr">
        <is>
          <t/>
        </is>
      </c>
      <c r="AU753" t="inlineStr">
        <is>
          <t/>
        </is>
      </c>
      <c r="AV753" t="inlineStr">
        <is>
          <t/>
        </is>
      </c>
      <c r="AW753" t="inlineStr">
        <is>
          <t/>
        </is>
      </c>
      <c r="AX753" t="inlineStr">
        <is>
          <t/>
        </is>
      </c>
      <c r="AY753" t="inlineStr">
        <is>
          <t/>
        </is>
      </c>
      <c r="AZ753" t="inlineStr">
        <is>
          <t/>
        </is>
      </c>
      <c r="BA753" t="inlineStr">
        <is>
          <t/>
        </is>
      </c>
      <c r="BB753" t="inlineStr">
        <is>
          <t/>
        </is>
      </c>
      <c r="BC753" t="inlineStr">
        <is>
          <t/>
        </is>
      </c>
      <c r="BD753" t="inlineStr">
        <is>
          <t/>
        </is>
      </c>
      <c r="BE753" t="inlineStr">
        <is>
          <t/>
        </is>
      </c>
      <c r="BF753" t="inlineStr">
        <is>
          <t/>
        </is>
      </c>
      <c r="BG753" t="inlineStr">
        <is>
          <t/>
        </is>
      </c>
      <c r="BH753" t="inlineStr">
        <is>
          <t/>
        </is>
      </c>
      <c r="BI753" t="inlineStr">
        <is>
          <t/>
        </is>
      </c>
      <c r="BJ753" t="inlineStr">
        <is>
          <t/>
        </is>
      </c>
      <c r="BK753" t="inlineStr">
        <is>
          <t/>
        </is>
      </c>
      <c r="BL753" t="inlineStr">
        <is>
          <t/>
        </is>
      </c>
      <c r="BM753" t="inlineStr">
        <is>
          <t/>
        </is>
      </c>
      <c r="BN753" t="inlineStr">
        <is>
          <t/>
        </is>
      </c>
      <c r="BO753" t="inlineStr">
        <is>
          <t/>
        </is>
      </c>
      <c r="BP753" t="inlineStr">
        <is>
          <t/>
        </is>
      </c>
      <c r="BQ753" t="inlineStr">
        <is>
          <t/>
        </is>
      </c>
      <c r="BR753" t="inlineStr">
        <is>
          <t/>
        </is>
      </c>
      <c r="BS753" t="inlineStr">
        <is>
          <t/>
        </is>
      </c>
      <c r="BT753" t="inlineStr">
        <is>
          <t/>
        </is>
      </c>
      <c r="BU753" t="inlineStr">
        <is>
          <t/>
        </is>
      </c>
      <c r="BV753" t="inlineStr">
        <is>
          <t/>
        </is>
      </c>
      <c r="BW753" t="inlineStr">
        <is>
          <t/>
        </is>
      </c>
      <c r="BX753" t="inlineStr">
        <is>
          <t/>
        </is>
      </c>
      <c r="BY753" t="inlineStr">
        <is>
          <t/>
        </is>
      </c>
      <c r="BZ753" t="inlineStr">
        <is>
          <t/>
        </is>
      </c>
      <c r="CA753" t="inlineStr">
        <is>
          <t/>
        </is>
      </c>
      <c r="CB753" t="inlineStr">
        <is>
          <t/>
        </is>
      </c>
      <c r="CC753" t="inlineStr">
        <is>
          <t/>
        </is>
      </c>
      <c r="CD753" s="2" t="inlineStr">
        <is>
          <t>coleta de dados|
recolha de dados|
aquisição de dados</t>
        </is>
      </c>
      <c r="CE753" s="2" t="inlineStr">
        <is>
          <t>1|
1|
1</t>
        </is>
      </c>
      <c r="CF753" s="2" t="inlineStr">
        <is>
          <t xml:space="preserve">|
|
</t>
        </is>
      </c>
      <c r="CG753" t="inlineStr">
        <is>
          <t>Processo de recolha e introdução de dados</t>
        </is>
      </c>
      <c r="CH753" t="inlineStr">
        <is>
          <t/>
        </is>
      </c>
      <c r="CI753" t="inlineStr">
        <is>
          <t/>
        </is>
      </c>
      <c r="CJ753" t="inlineStr">
        <is>
          <t/>
        </is>
      </c>
      <c r="CK753" t="inlineStr">
        <is>
          <t/>
        </is>
      </c>
      <c r="CL753" t="inlineStr">
        <is>
          <t/>
        </is>
      </c>
      <c r="CM753" t="inlineStr">
        <is>
          <t/>
        </is>
      </c>
      <c r="CN753" t="inlineStr">
        <is>
          <t/>
        </is>
      </c>
      <c r="CO753" t="inlineStr">
        <is>
          <t/>
        </is>
      </c>
      <c r="CP753" t="inlineStr">
        <is>
          <t/>
        </is>
      </c>
      <c r="CQ753" t="inlineStr">
        <is>
          <t/>
        </is>
      </c>
      <c r="CR753" t="inlineStr">
        <is>
          <t/>
        </is>
      </c>
      <c r="CS753" t="inlineStr">
        <is>
          <t/>
        </is>
      </c>
      <c r="CT753" t="inlineStr">
        <is>
          <t/>
        </is>
      </c>
      <c r="CU753" t="inlineStr">
        <is>
          <t/>
        </is>
      </c>
      <c r="CV753" t="inlineStr">
        <is>
          <t/>
        </is>
      </c>
      <c r="CW753" t="inlineStr">
        <is>
          <t/>
        </is>
      </c>
    </row>
    <row r="754">
      <c r="A754" s="1" t="str">
        <f>HYPERLINK("https://iate.europa.eu/entry/result/3571016/all", "3571016")</f>
        <v>3571016</v>
      </c>
      <c r="B754" t="inlineStr">
        <is>
          <t>EDUCATION AND COMMUNICATIONS</t>
        </is>
      </c>
      <c r="C754" t="inlineStr">
        <is>
          <t>EDUCATION AND COMMUNICATIONS|documentation|documentation</t>
        </is>
      </c>
      <c r="D754" t="inlineStr">
        <is>
          <t>yes</t>
        </is>
      </c>
      <c r="E754" t="inlineStr">
        <is>
          <t/>
        </is>
      </c>
      <c r="F754" t="inlineStr">
        <is>
          <t/>
        </is>
      </c>
      <c r="G754" t="inlineStr">
        <is>
          <t/>
        </is>
      </c>
      <c r="H754" t="inlineStr">
        <is>
          <t/>
        </is>
      </c>
      <c r="I754" t="inlineStr">
        <is>
          <t/>
        </is>
      </c>
      <c r="J754" t="inlineStr">
        <is>
          <t/>
        </is>
      </c>
      <c r="K754" t="inlineStr">
        <is>
          <t/>
        </is>
      </c>
      <c r="L754" t="inlineStr">
        <is>
          <t/>
        </is>
      </c>
      <c r="M754" t="inlineStr">
        <is>
          <t/>
        </is>
      </c>
      <c r="N754" t="inlineStr">
        <is>
          <t/>
        </is>
      </c>
      <c r="O754" t="inlineStr">
        <is>
          <t/>
        </is>
      </c>
      <c r="P754" t="inlineStr">
        <is>
          <t/>
        </is>
      </c>
      <c r="Q754" t="inlineStr">
        <is>
          <t/>
        </is>
      </c>
      <c r="R754" t="inlineStr">
        <is>
          <t/>
        </is>
      </c>
      <c r="S754" t="inlineStr">
        <is>
          <t/>
        </is>
      </c>
      <c r="T754" t="inlineStr">
        <is>
          <t/>
        </is>
      </c>
      <c r="U754" t="inlineStr">
        <is>
          <t/>
        </is>
      </c>
      <c r="V754" t="inlineStr">
        <is>
          <t/>
        </is>
      </c>
      <c r="W754" t="inlineStr">
        <is>
          <t/>
        </is>
      </c>
      <c r="X754" t="inlineStr">
        <is>
          <t/>
        </is>
      </c>
      <c r="Y754" t="inlineStr">
        <is>
          <t/>
        </is>
      </c>
      <c r="Z754" s="2" t="inlineStr">
        <is>
          <t>information exploitation|
data exploitation</t>
        </is>
      </c>
      <c r="AA754" s="2" t="inlineStr">
        <is>
          <t>3|
3</t>
        </is>
      </c>
      <c r="AB754" s="2" t="inlineStr">
        <is>
          <t xml:space="preserve">|
</t>
        </is>
      </c>
      <c r="AC754" t="inlineStr">
        <is>
          <t>researching, collecting, fusing, evaluating and analyzing information</t>
        </is>
      </c>
      <c r="AD754" t="inlineStr">
        <is>
          <t/>
        </is>
      </c>
      <c r="AE754" t="inlineStr">
        <is>
          <t/>
        </is>
      </c>
      <c r="AF754" t="inlineStr">
        <is>
          <t/>
        </is>
      </c>
      <c r="AG754" t="inlineStr">
        <is>
          <t/>
        </is>
      </c>
      <c r="AH754" t="inlineStr">
        <is>
          <t/>
        </is>
      </c>
      <c r="AI754" t="inlineStr">
        <is>
          <t/>
        </is>
      </c>
      <c r="AJ754" t="inlineStr">
        <is>
          <t/>
        </is>
      </c>
      <c r="AK754" t="inlineStr">
        <is>
          <t/>
        </is>
      </c>
      <c r="AL754" t="inlineStr">
        <is>
          <t/>
        </is>
      </c>
      <c r="AM754" t="inlineStr">
        <is>
          <t/>
        </is>
      </c>
      <c r="AN754" t="inlineStr">
        <is>
          <t/>
        </is>
      </c>
      <c r="AO754" t="inlineStr">
        <is>
          <t/>
        </is>
      </c>
      <c r="AP754" t="inlineStr">
        <is>
          <t/>
        </is>
      </c>
      <c r="AQ754" t="inlineStr">
        <is>
          <t/>
        </is>
      </c>
      <c r="AR754" t="inlineStr">
        <is>
          <t/>
        </is>
      </c>
      <c r="AS754" t="inlineStr">
        <is>
          <t/>
        </is>
      </c>
      <c r="AT754" s="2" t="inlineStr">
        <is>
          <t>saothrú sonraí</t>
        </is>
      </c>
      <c r="AU754" s="2" t="inlineStr">
        <is>
          <t>3</t>
        </is>
      </c>
      <c r="AV754" s="2" t="inlineStr">
        <is>
          <t/>
        </is>
      </c>
      <c r="AW754" t="inlineStr">
        <is>
          <t/>
        </is>
      </c>
      <c r="AX754" t="inlineStr">
        <is>
          <t/>
        </is>
      </c>
      <c r="AY754" t="inlineStr">
        <is>
          <t/>
        </is>
      </c>
      <c r="AZ754" t="inlineStr">
        <is>
          <t/>
        </is>
      </c>
      <c r="BA754" t="inlineStr">
        <is>
          <t/>
        </is>
      </c>
      <c r="BB754" s="2" t="inlineStr">
        <is>
          <t>adathasznosítás</t>
        </is>
      </c>
      <c r="BC754" s="2" t="inlineStr">
        <is>
          <t>3</t>
        </is>
      </c>
      <c r="BD754" s="2" t="inlineStr">
        <is>
          <t/>
        </is>
      </c>
      <c r="BE754" t="inlineStr">
        <is>
          <t>adatok gyűjtése, feldolgozása és elemzése, kiértékelése</t>
        </is>
      </c>
      <c r="BF754" t="inlineStr">
        <is>
          <t/>
        </is>
      </c>
      <c r="BG754" t="inlineStr">
        <is>
          <t/>
        </is>
      </c>
      <c r="BH754" t="inlineStr">
        <is>
          <t/>
        </is>
      </c>
      <c r="BI754" t="inlineStr">
        <is>
          <t/>
        </is>
      </c>
      <c r="BJ754" t="inlineStr">
        <is>
          <t/>
        </is>
      </c>
      <c r="BK754" t="inlineStr">
        <is>
          <t/>
        </is>
      </c>
      <c r="BL754" t="inlineStr">
        <is>
          <t/>
        </is>
      </c>
      <c r="BM754" t="inlineStr">
        <is>
          <t/>
        </is>
      </c>
      <c r="BN754" t="inlineStr">
        <is>
          <t/>
        </is>
      </c>
      <c r="BO754" t="inlineStr">
        <is>
          <t/>
        </is>
      </c>
      <c r="BP754" t="inlineStr">
        <is>
          <t/>
        </is>
      </c>
      <c r="BQ754" t="inlineStr">
        <is>
          <t/>
        </is>
      </c>
      <c r="BR754" t="inlineStr">
        <is>
          <t/>
        </is>
      </c>
      <c r="BS754" t="inlineStr">
        <is>
          <t/>
        </is>
      </c>
      <c r="BT754" t="inlineStr">
        <is>
          <t/>
        </is>
      </c>
      <c r="BU754" t="inlineStr">
        <is>
          <t/>
        </is>
      </c>
      <c r="BV754" t="inlineStr">
        <is>
          <t/>
        </is>
      </c>
      <c r="BW754" t="inlineStr">
        <is>
          <t/>
        </is>
      </c>
      <c r="BX754" t="inlineStr">
        <is>
          <t/>
        </is>
      </c>
      <c r="BY754" t="inlineStr">
        <is>
          <t/>
        </is>
      </c>
      <c r="BZ754" t="inlineStr">
        <is>
          <t/>
        </is>
      </c>
      <c r="CA754" t="inlineStr">
        <is>
          <t/>
        </is>
      </c>
      <c r="CB754" t="inlineStr">
        <is>
          <t/>
        </is>
      </c>
      <c r="CC754" t="inlineStr">
        <is>
          <t/>
        </is>
      </c>
      <c r="CD754" t="inlineStr">
        <is>
          <t/>
        </is>
      </c>
      <c r="CE754" t="inlineStr">
        <is>
          <t/>
        </is>
      </c>
      <c r="CF754" t="inlineStr">
        <is>
          <t/>
        </is>
      </c>
      <c r="CG754" t="inlineStr">
        <is>
          <t/>
        </is>
      </c>
      <c r="CH754" t="inlineStr">
        <is>
          <t/>
        </is>
      </c>
      <c r="CI754" t="inlineStr">
        <is>
          <t/>
        </is>
      </c>
      <c r="CJ754" t="inlineStr">
        <is>
          <t/>
        </is>
      </c>
      <c r="CK754" t="inlineStr">
        <is>
          <t/>
        </is>
      </c>
      <c r="CL754" t="inlineStr">
        <is>
          <t/>
        </is>
      </c>
      <c r="CM754" t="inlineStr">
        <is>
          <t/>
        </is>
      </c>
      <c r="CN754" t="inlineStr">
        <is>
          <t/>
        </is>
      </c>
      <c r="CO754" t="inlineStr">
        <is>
          <t/>
        </is>
      </c>
      <c r="CP754" t="inlineStr">
        <is>
          <t/>
        </is>
      </c>
      <c r="CQ754" t="inlineStr">
        <is>
          <t/>
        </is>
      </c>
      <c r="CR754" t="inlineStr">
        <is>
          <t/>
        </is>
      </c>
      <c r="CS754" t="inlineStr">
        <is>
          <t/>
        </is>
      </c>
      <c r="CT754" t="inlineStr">
        <is>
          <t/>
        </is>
      </c>
      <c r="CU754" t="inlineStr">
        <is>
          <t/>
        </is>
      </c>
      <c r="CV754" t="inlineStr">
        <is>
          <t/>
        </is>
      </c>
      <c r="CW754" t="inlineStr">
        <is>
          <t/>
        </is>
      </c>
    </row>
    <row r="755">
      <c r="A755" s="1" t="str">
        <f>HYPERLINK("https://iate.europa.eu/entry/result/909584/all", "909584")</f>
        <v>909584</v>
      </c>
      <c r="B755" t="inlineStr">
        <is>
          <t>EDUCATION AND COMMUNICATIONS</t>
        </is>
      </c>
      <c r="C755" t="inlineStr">
        <is>
          <t>EDUCATION AND COMMUNICATIONS|information technology and data processing</t>
        </is>
      </c>
      <c r="D755" t="inlineStr">
        <is>
          <t>no</t>
        </is>
      </c>
      <c r="E755" t="inlineStr">
        <is>
          <t/>
        </is>
      </c>
      <c r="F755" t="inlineStr">
        <is>
          <t/>
        </is>
      </c>
      <c r="G755" t="inlineStr">
        <is>
          <t/>
        </is>
      </c>
      <c r="H755" t="inlineStr">
        <is>
          <t/>
        </is>
      </c>
      <c r="I755" t="inlineStr">
        <is>
          <t/>
        </is>
      </c>
      <c r="J755" t="inlineStr">
        <is>
          <t/>
        </is>
      </c>
      <c r="K755" t="inlineStr">
        <is>
          <t/>
        </is>
      </c>
      <c r="L755" t="inlineStr">
        <is>
          <t/>
        </is>
      </c>
      <c r="M755" t="inlineStr">
        <is>
          <t/>
        </is>
      </c>
      <c r="N755" s="2" t="inlineStr">
        <is>
          <t>kritisk system</t>
        </is>
      </c>
      <c r="O755" s="2" t="inlineStr">
        <is>
          <t>4</t>
        </is>
      </c>
      <c r="P755" s="2" t="inlineStr">
        <is>
          <t/>
        </is>
      </c>
      <c r="Q755" t="inlineStr">
        <is>
          <t/>
        </is>
      </c>
      <c r="R755" t="inlineStr">
        <is>
          <t/>
        </is>
      </c>
      <c r="S755" t="inlineStr">
        <is>
          <t/>
        </is>
      </c>
      <c r="T755" t="inlineStr">
        <is>
          <t/>
        </is>
      </c>
      <c r="U755" t="inlineStr">
        <is>
          <t/>
        </is>
      </c>
      <c r="V755" t="inlineStr">
        <is>
          <t/>
        </is>
      </c>
      <c r="W755" t="inlineStr">
        <is>
          <t/>
        </is>
      </c>
      <c r="X755" t="inlineStr">
        <is>
          <t/>
        </is>
      </c>
      <c r="Y755" t="inlineStr">
        <is>
          <t/>
        </is>
      </c>
      <c r="Z755" s="2" t="inlineStr">
        <is>
          <t>critical system</t>
        </is>
      </c>
      <c r="AA755" s="2" t="inlineStr">
        <is>
          <t>1</t>
        </is>
      </c>
      <c r="AB755" s="2" t="inlineStr">
        <is>
          <t/>
        </is>
      </c>
      <c r="AC755" t="inlineStr">
        <is>
          <t/>
        </is>
      </c>
      <c r="AD755" t="inlineStr">
        <is>
          <t/>
        </is>
      </c>
      <c r="AE755" t="inlineStr">
        <is>
          <t/>
        </is>
      </c>
      <c r="AF755" t="inlineStr">
        <is>
          <t/>
        </is>
      </c>
      <c r="AG755" t="inlineStr">
        <is>
          <t/>
        </is>
      </c>
      <c r="AH755" t="inlineStr">
        <is>
          <t/>
        </is>
      </c>
      <c r="AI755" t="inlineStr">
        <is>
          <t/>
        </is>
      </c>
      <c r="AJ755" t="inlineStr">
        <is>
          <t/>
        </is>
      </c>
      <c r="AK755" t="inlineStr">
        <is>
          <t/>
        </is>
      </c>
      <c r="AL755" s="2" t="inlineStr">
        <is>
          <t>ratkaisevan tärkeä järjestelmä</t>
        </is>
      </c>
      <c r="AM755" s="2" t="inlineStr">
        <is>
          <t>2</t>
        </is>
      </c>
      <c r="AN755" s="2" t="inlineStr">
        <is>
          <t/>
        </is>
      </c>
      <c r="AO755" t="inlineStr">
        <is>
          <t/>
        </is>
      </c>
      <c r="AP755" t="inlineStr">
        <is>
          <t/>
        </is>
      </c>
      <c r="AQ755" t="inlineStr">
        <is>
          <t/>
        </is>
      </c>
      <c r="AR755" t="inlineStr">
        <is>
          <t/>
        </is>
      </c>
      <c r="AS755" t="inlineStr">
        <is>
          <t/>
        </is>
      </c>
      <c r="AT755" t="inlineStr">
        <is>
          <t/>
        </is>
      </c>
      <c r="AU755" t="inlineStr">
        <is>
          <t/>
        </is>
      </c>
      <c r="AV755" t="inlineStr">
        <is>
          <t/>
        </is>
      </c>
      <c r="AW755" t="inlineStr">
        <is>
          <t/>
        </is>
      </c>
      <c r="AX755" t="inlineStr">
        <is>
          <t/>
        </is>
      </c>
      <c r="AY755" t="inlineStr">
        <is>
          <t/>
        </is>
      </c>
      <c r="AZ755" t="inlineStr">
        <is>
          <t/>
        </is>
      </c>
      <c r="BA755" t="inlineStr">
        <is>
          <t/>
        </is>
      </c>
      <c r="BB755" t="inlineStr">
        <is>
          <t/>
        </is>
      </c>
      <c r="BC755" t="inlineStr">
        <is>
          <t/>
        </is>
      </c>
      <c r="BD755" t="inlineStr">
        <is>
          <t/>
        </is>
      </c>
      <c r="BE755" t="inlineStr">
        <is>
          <t/>
        </is>
      </c>
      <c r="BF755" t="inlineStr">
        <is>
          <t/>
        </is>
      </c>
      <c r="BG755" t="inlineStr">
        <is>
          <t/>
        </is>
      </c>
      <c r="BH755" t="inlineStr">
        <is>
          <t/>
        </is>
      </c>
      <c r="BI755" t="inlineStr">
        <is>
          <t/>
        </is>
      </c>
      <c r="BJ755" t="inlineStr">
        <is>
          <t/>
        </is>
      </c>
      <c r="BK755" t="inlineStr">
        <is>
          <t/>
        </is>
      </c>
      <c r="BL755" t="inlineStr">
        <is>
          <t/>
        </is>
      </c>
      <c r="BM755" t="inlineStr">
        <is>
          <t/>
        </is>
      </c>
      <c r="BN755" t="inlineStr">
        <is>
          <t/>
        </is>
      </c>
      <c r="BO755" t="inlineStr">
        <is>
          <t/>
        </is>
      </c>
      <c r="BP755" t="inlineStr">
        <is>
          <t/>
        </is>
      </c>
      <c r="BQ755" t="inlineStr">
        <is>
          <t/>
        </is>
      </c>
      <c r="BR755" t="inlineStr">
        <is>
          <t/>
        </is>
      </c>
      <c r="BS755" t="inlineStr">
        <is>
          <t/>
        </is>
      </c>
      <c r="BT755" t="inlineStr">
        <is>
          <t/>
        </is>
      </c>
      <c r="BU755" t="inlineStr">
        <is>
          <t/>
        </is>
      </c>
      <c r="BV755" t="inlineStr">
        <is>
          <t/>
        </is>
      </c>
      <c r="BW755" t="inlineStr">
        <is>
          <t/>
        </is>
      </c>
      <c r="BX755" t="inlineStr">
        <is>
          <t/>
        </is>
      </c>
      <c r="BY755" t="inlineStr">
        <is>
          <t/>
        </is>
      </c>
      <c r="BZ755" t="inlineStr">
        <is>
          <t/>
        </is>
      </c>
      <c r="CA755" t="inlineStr">
        <is>
          <t/>
        </is>
      </c>
      <c r="CB755" t="inlineStr">
        <is>
          <t/>
        </is>
      </c>
      <c r="CC755" t="inlineStr">
        <is>
          <t/>
        </is>
      </c>
      <c r="CD755" t="inlineStr">
        <is>
          <t/>
        </is>
      </c>
      <c r="CE755" t="inlineStr">
        <is>
          <t/>
        </is>
      </c>
      <c r="CF755" t="inlineStr">
        <is>
          <t/>
        </is>
      </c>
      <c r="CG755" t="inlineStr">
        <is>
          <t/>
        </is>
      </c>
      <c r="CH755" t="inlineStr">
        <is>
          <t/>
        </is>
      </c>
      <c r="CI755" t="inlineStr">
        <is>
          <t/>
        </is>
      </c>
      <c r="CJ755" t="inlineStr">
        <is>
          <t/>
        </is>
      </c>
      <c r="CK755" t="inlineStr">
        <is>
          <t/>
        </is>
      </c>
      <c r="CL755" t="inlineStr">
        <is>
          <t/>
        </is>
      </c>
      <c r="CM755" t="inlineStr">
        <is>
          <t/>
        </is>
      </c>
      <c r="CN755" t="inlineStr">
        <is>
          <t/>
        </is>
      </c>
      <c r="CO755" t="inlineStr">
        <is>
          <t/>
        </is>
      </c>
      <c r="CP755" t="inlineStr">
        <is>
          <t/>
        </is>
      </c>
      <c r="CQ755" t="inlineStr">
        <is>
          <t/>
        </is>
      </c>
      <c r="CR755" t="inlineStr">
        <is>
          <t/>
        </is>
      </c>
      <c r="CS755" t="inlineStr">
        <is>
          <t/>
        </is>
      </c>
      <c r="CT755" t="inlineStr">
        <is>
          <t/>
        </is>
      </c>
      <c r="CU755" t="inlineStr">
        <is>
          <t/>
        </is>
      </c>
      <c r="CV755" t="inlineStr">
        <is>
          <t/>
        </is>
      </c>
      <c r="CW755" t="inlineStr">
        <is>
          <t/>
        </is>
      </c>
    </row>
    <row r="756">
      <c r="A756" s="1" t="str">
        <f>HYPERLINK("https://iate.europa.eu/entry/result/3591188/all", "3591188")</f>
        <v>3591188</v>
      </c>
      <c r="B756" t="inlineStr">
        <is>
          <t>EDUCATION AND COMMUNICATIONS</t>
        </is>
      </c>
      <c r="C756" t="inlineStr">
        <is>
          <t>EDUCATION AND COMMUNICATIONS|information technology and data processing|computer system|information security</t>
        </is>
      </c>
      <c r="D756" t="inlineStr">
        <is>
          <t>yes</t>
        </is>
      </c>
      <c r="E756" t="inlineStr">
        <is>
          <t/>
        </is>
      </c>
      <c r="F756" t="inlineStr">
        <is>
          <t/>
        </is>
      </c>
      <c r="G756" t="inlineStr">
        <is>
          <t/>
        </is>
      </c>
      <c r="H756" t="inlineStr">
        <is>
          <t/>
        </is>
      </c>
      <c r="I756" t="inlineStr">
        <is>
          <t/>
        </is>
      </c>
      <c r="J756" t="inlineStr">
        <is>
          <t/>
        </is>
      </c>
      <c r="K756" t="inlineStr">
        <is>
          <t/>
        </is>
      </c>
      <c r="L756" t="inlineStr">
        <is>
          <t/>
        </is>
      </c>
      <c r="M756" t="inlineStr">
        <is>
          <t/>
        </is>
      </c>
      <c r="N756" t="inlineStr">
        <is>
          <t/>
        </is>
      </c>
      <c r="O756" t="inlineStr">
        <is>
          <t/>
        </is>
      </c>
      <c r="P756" t="inlineStr">
        <is>
          <t/>
        </is>
      </c>
      <c r="Q756" t="inlineStr">
        <is>
          <t/>
        </is>
      </c>
      <c r="R756" t="inlineStr">
        <is>
          <t/>
        </is>
      </c>
      <c r="S756" t="inlineStr">
        <is>
          <t/>
        </is>
      </c>
      <c r="T756" t="inlineStr">
        <is>
          <t/>
        </is>
      </c>
      <c r="U756" t="inlineStr">
        <is>
          <t/>
        </is>
      </c>
      <c r="V756" t="inlineStr">
        <is>
          <t/>
        </is>
      </c>
      <c r="W756" t="inlineStr">
        <is>
          <t/>
        </is>
      </c>
      <c r="X756" t="inlineStr">
        <is>
          <t/>
        </is>
      </c>
      <c r="Y756" t="inlineStr">
        <is>
          <t/>
        </is>
      </c>
      <c r="Z756" s="2" t="inlineStr">
        <is>
          <t>cyber skills|
cybersecurity skills</t>
        </is>
      </c>
      <c r="AA756" s="2" t="inlineStr">
        <is>
          <t>3|
3</t>
        </is>
      </c>
      <c r="AB756" s="2" t="inlineStr">
        <is>
          <t xml:space="preserve">|
</t>
        </is>
      </c>
      <c r="AC756" t="inlineStr">
        <is>
          <t>skills in the domain of cybersecurity</t>
        </is>
      </c>
      <c r="AD756" t="inlineStr">
        <is>
          <t/>
        </is>
      </c>
      <c r="AE756" t="inlineStr">
        <is>
          <t/>
        </is>
      </c>
      <c r="AF756" t="inlineStr">
        <is>
          <t/>
        </is>
      </c>
      <c r="AG756" t="inlineStr">
        <is>
          <t/>
        </is>
      </c>
      <c r="AH756" t="inlineStr">
        <is>
          <t/>
        </is>
      </c>
      <c r="AI756" t="inlineStr">
        <is>
          <t/>
        </is>
      </c>
      <c r="AJ756" t="inlineStr">
        <is>
          <t/>
        </is>
      </c>
      <c r="AK756" t="inlineStr">
        <is>
          <t/>
        </is>
      </c>
      <c r="AL756" s="2" t="inlineStr">
        <is>
          <t>kybertaidot</t>
        </is>
      </c>
      <c r="AM756" s="2" t="inlineStr">
        <is>
          <t>3</t>
        </is>
      </c>
      <c r="AN756" s="2" t="inlineStr">
        <is>
          <t/>
        </is>
      </c>
      <c r="AO756" t="inlineStr">
        <is>
          <t/>
        </is>
      </c>
      <c r="AP756" t="inlineStr">
        <is>
          <t/>
        </is>
      </c>
      <c r="AQ756" t="inlineStr">
        <is>
          <t/>
        </is>
      </c>
      <c r="AR756" t="inlineStr">
        <is>
          <t/>
        </is>
      </c>
      <c r="AS756" t="inlineStr">
        <is>
          <t/>
        </is>
      </c>
      <c r="AT756" t="inlineStr">
        <is>
          <t/>
        </is>
      </c>
      <c r="AU756" t="inlineStr">
        <is>
          <t/>
        </is>
      </c>
      <c r="AV756" t="inlineStr">
        <is>
          <t/>
        </is>
      </c>
      <c r="AW756" t="inlineStr">
        <is>
          <t/>
        </is>
      </c>
      <c r="AX756" t="inlineStr">
        <is>
          <t/>
        </is>
      </c>
      <c r="AY756" t="inlineStr">
        <is>
          <t/>
        </is>
      </c>
      <c r="AZ756" t="inlineStr">
        <is>
          <t/>
        </is>
      </c>
      <c r="BA756" t="inlineStr">
        <is>
          <t/>
        </is>
      </c>
      <c r="BB756" t="inlineStr">
        <is>
          <t/>
        </is>
      </c>
      <c r="BC756" t="inlineStr">
        <is>
          <t/>
        </is>
      </c>
      <c r="BD756" t="inlineStr">
        <is>
          <t/>
        </is>
      </c>
      <c r="BE756" t="inlineStr">
        <is>
          <t/>
        </is>
      </c>
      <c r="BF756" t="inlineStr">
        <is>
          <t/>
        </is>
      </c>
      <c r="BG756" t="inlineStr">
        <is>
          <t/>
        </is>
      </c>
      <c r="BH756" t="inlineStr">
        <is>
          <t/>
        </is>
      </c>
      <c r="BI756" t="inlineStr">
        <is>
          <t/>
        </is>
      </c>
      <c r="BJ756" t="inlineStr">
        <is>
          <t/>
        </is>
      </c>
      <c r="BK756" t="inlineStr">
        <is>
          <t/>
        </is>
      </c>
      <c r="BL756" t="inlineStr">
        <is>
          <t/>
        </is>
      </c>
      <c r="BM756" t="inlineStr">
        <is>
          <t/>
        </is>
      </c>
      <c r="BN756" t="inlineStr">
        <is>
          <t/>
        </is>
      </c>
      <c r="BO756" t="inlineStr">
        <is>
          <t/>
        </is>
      </c>
      <c r="BP756" t="inlineStr">
        <is>
          <t/>
        </is>
      </c>
      <c r="BQ756" t="inlineStr">
        <is>
          <t/>
        </is>
      </c>
      <c r="BR756" t="inlineStr">
        <is>
          <t/>
        </is>
      </c>
      <c r="BS756" t="inlineStr">
        <is>
          <t/>
        </is>
      </c>
      <c r="BT756" t="inlineStr">
        <is>
          <t/>
        </is>
      </c>
      <c r="BU756" t="inlineStr">
        <is>
          <t/>
        </is>
      </c>
      <c r="BV756" t="inlineStr">
        <is>
          <t/>
        </is>
      </c>
      <c r="BW756" t="inlineStr">
        <is>
          <t/>
        </is>
      </c>
      <c r="BX756" t="inlineStr">
        <is>
          <t/>
        </is>
      </c>
      <c r="BY756" t="inlineStr">
        <is>
          <t/>
        </is>
      </c>
      <c r="BZ756" s="2" t="inlineStr">
        <is>
          <t>umiejętności w dziedzinie cyberbezpieczeństwa</t>
        </is>
      </c>
      <c r="CA756" s="2" t="inlineStr">
        <is>
          <t>3</t>
        </is>
      </c>
      <c r="CB756" s="2" t="inlineStr">
        <is>
          <t/>
        </is>
      </c>
      <c r="CC756" t="inlineStr">
        <is>
          <t/>
        </is>
      </c>
      <c r="CD756" t="inlineStr">
        <is>
          <t/>
        </is>
      </c>
      <c r="CE756" t="inlineStr">
        <is>
          <t/>
        </is>
      </c>
      <c r="CF756" t="inlineStr">
        <is>
          <t/>
        </is>
      </c>
      <c r="CG756" t="inlineStr">
        <is>
          <t/>
        </is>
      </c>
      <c r="CH756" t="inlineStr">
        <is>
          <t/>
        </is>
      </c>
      <c r="CI756" t="inlineStr">
        <is>
          <t/>
        </is>
      </c>
      <c r="CJ756" t="inlineStr">
        <is>
          <t/>
        </is>
      </c>
      <c r="CK756" t="inlineStr">
        <is>
          <t/>
        </is>
      </c>
      <c r="CL756" t="inlineStr">
        <is>
          <t/>
        </is>
      </c>
      <c r="CM756" t="inlineStr">
        <is>
          <t/>
        </is>
      </c>
      <c r="CN756" t="inlineStr">
        <is>
          <t/>
        </is>
      </c>
      <c r="CO756" t="inlineStr">
        <is>
          <t/>
        </is>
      </c>
      <c r="CP756" t="inlineStr">
        <is>
          <t/>
        </is>
      </c>
      <c r="CQ756" t="inlineStr">
        <is>
          <t/>
        </is>
      </c>
      <c r="CR756" t="inlineStr">
        <is>
          <t/>
        </is>
      </c>
      <c r="CS756" t="inlineStr">
        <is>
          <t/>
        </is>
      </c>
      <c r="CT756" t="inlineStr">
        <is>
          <t/>
        </is>
      </c>
      <c r="CU756" t="inlineStr">
        <is>
          <t/>
        </is>
      </c>
      <c r="CV756" t="inlineStr">
        <is>
          <t/>
        </is>
      </c>
      <c r="CW756" t="inlineStr">
        <is>
          <t/>
        </is>
      </c>
    </row>
    <row r="757">
      <c r="A757" s="1" t="str">
        <f>HYPERLINK("https://iate.europa.eu/entry/result/3551791/all", "3551791")</f>
        <v>3551791</v>
      </c>
      <c r="B757" t="inlineStr">
        <is>
          <t>EDUCATION AND COMMUNICATIONS</t>
        </is>
      </c>
      <c r="C757" t="inlineStr">
        <is>
          <t>EDUCATION AND COMMUNICATIONS|information technology and data processing</t>
        </is>
      </c>
      <c r="D757" t="inlineStr">
        <is>
          <t>yes</t>
        </is>
      </c>
      <c r="E757" t="inlineStr">
        <is>
          <t/>
        </is>
      </c>
      <c r="F757" s="2" t="inlineStr">
        <is>
          <t>избирач на телевизионните канали|
телевизионен тунер</t>
        </is>
      </c>
      <c r="G757" s="2" t="inlineStr">
        <is>
          <t>3|
3</t>
        </is>
      </c>
      <c r="H757" s="2" t="inlineStr">
        <is>
          <t xml:space="preserve">|
</t>
        </is>
      </c>
      <c r="I757" t="inlineStr">
        <is>
          <t>отделен вътрешен компонент, който позволява на компютъра да приема телевизионни сигнали</t>
        </is>
      </c>
      <c r="J757" s="2" t="inlineStr">
        <is>
          <t>televizní tuner</t>
        </is>
      </c>
      <c r="K757" s="2" t="inlineStr">
        <is>
          <t>3</t>
        </is>
      </c>
      <c r="L757" s="2" t="inlineStr">
        <is>
          <t/>
        </is>
      </c>
      <c r="M757" t="inlineStr">
        <is>
          <t>samostatná vnitřní součást, která umožňuje počítači příjem televizního signálu</t>
        </is>
      </c>
      <c r="N757" s="2" t="inlineStr">
        <is>
          <t>TV-tuner</t>
        </is>
      </c>
      <c r="O757" s="2" t="inlineStr">
        <is>
          <t>3</t>
        </is>
      </c>
      <c r="P757" s="2" t="inlineStr">
        <is>
          <t/>
        </is>
      </c>
      <c r="Q757" t="inlineStr">
        <is>
          <t>"særskilt indbygget komponent, som gør det muligt for en computer at modtage tv-signaler"</t>
        </is>
      </c>
      <c r="R757" s="2" t="inlineStr">
        <is>
          <t>TV-Tuner</t>
        </is>
      </c>
      <c r="S757" s="2" t="inlineStr">
        <is>
          <t>3</t>
        </is>
      </c>
      <c r="T757" s="2" t="inlineStr">
        <is>
          <t/>
        </is>
      </c>
      <c r="U757" t="inlineStr">
        <is>
          <t>diskrete interne Computerkomponente, die den Empfang von Fernsehsignalen ermöglicht</t>
        </is>
      </c>
      <c r="V757" s="2" t="inlineStr">
        <is>
          <t>συντονιστής τηλεόρασης</t>
        </is>
      </c>
      <c r="W757" s="2" t="inlineStr">
        <is>
          <t>3</t>
        </is>
      </c>
      <c r="X757" s="2" t="inlineStr">
        <is>
          <t/>
        </is>
      </c>
      <c r="Y757" t="inlineStr">
        <is>
          <t>διακριτό εσωτερικό συστατικό στοιχείο που επιτρέπει σε υπολογιστή τη λήψη τηλεοπτικού σήματος·</t>
        </is>
      </c>
      <c r="Z757" s="2" t="inlineStr">
        <is>
          <t>television tuner</t>
        </is>
      </c>
      <c r="AA757" s="2" t="inlineStr">
        <is>
          <t>3</t>
        </is>
      </c>
      <c r="AB757" s="2" t="inlineStr">
        <is>
          <t/>
        </is>
      </c>
      <c r="AC757" t="inlineStr">
        <is>
          <t>discrete internal component that allows a computer to receive television signals</t>
        </is>
      </c>
      <c r="AD757" s="2" t="inlineStr">
        <is>
          <t>sintonizador de televisión</t>
        </is>
      </c>
      <c r="AE757" s="2" t="inlineStr">
        <is>
          <t>3</t>
        </is>
      </c>
      <c r="AF757" s="2" t="inlineStr">
        <is>
          <t/>
        </is>
      </c>
      <c r="AG757" t="inlineStr">
        <is>
          <t>Componente interno discreto que permite a un ordenador recibir señales de televisión.</t>
        </is>
      </c>
      <c r="AH757" s="2" t="inlineStr">
        <is>
          <t>TV-tuuner</t>
        </is>
      </c>
      <c r="AI757" s="2" t="inlineStr">
        <is>
          <t>3</t>
        </is>
      </c>
      <c r="AJ757" s="2" t="inlineStr">
        <is>
          <t/>
        </is>
      </c>
      <c r="AK757" t="inlineStr">
        <is>
          <t>eraldiolev sisemine komponent, mille abil võtab arvuti vastu telesignaali</t>
        </is>
      </c>
      <c r="AL757" s="2" t="inlineStr">
        <is>
          <t>televisioviritin</t>
        </is>
      </c>
      <c r="AM757" s="2" t="inlineStr">
        <is>
          <t>3</t>
        </is>
      </c>
      <c r="AN757" s="2" t="inlineStr">
        <is>
          <t/>
        </is>
      </c>
      <c r="AO757" t="inlineStr">
        <is>
          <t>erillinen sisäinen komponentti, jonka ansiosta tietokone voi vastaanottaa televisiosignaaleja</t>
        </is>
      </c>
      <c r="AP757" s="2" t="inlineStr">
        <is>
          <t>syntoniseur de télévision</t>
        </is>
      </c>
      <c r="AQ757" s="2" t="inlineStr">
        <is>
          <t>3</t>
        </is>
      </c>
      <c r="AR757" s="2" t="inlineStr">
        <is>
          <t/>
        </is>
      </c>
      <c r="AS757" t="inlineStr">
        <is>
          <t>composant interne distinct qui permet à l’ordinateur de recevoir des signaux de télévision</t>
        </is>
      </c>
      <c r="AT757" s="2" t="inlineStr">
        <is>
          <t>tiúnóir teilifíse</t>
        </is>
      </c>
      <c r="AU757" s="2" t="inlineStr">
        <is>
          <t>3</t>
        </is>
      </c>
      <c r="AV757" s="2" t="inlineStr">
        <is>
          <t/>
        </is>
      </c>
      <c r="AW757" t="inlineStr">
        <is>
          <t/>
        </is>
      </c>
      <c r="AX757" t="inlineStr">
        <is>
          <t/>
        </is>
      </c>
      <c r="AY757" t="inlineStr">
        <is>
          <t/>
        </is>
      </c>
      <c r="AZ757" t="inlineStr">
        <is>
          <t/>
        </is>
      </c>
      <c r="BA757" t="inlineStr">
        <is>
          <t/>
        </is>
      </c>
      <c r="BB757" s="2" t="inlineStr">
        <is>
          <t>tv-hangolóegység</t>
        </is>
      </c>
      <c r="BC757" s="2" t="inlineStr">
        <is>
          <t>3</t>
        </is>
      </c>
      <c r="BD757" s="2" t="inlineStr">
        <is>
          <t/>
        </is>
      </c>
      <c r="BE757" t="inlineStr">
        <is>
          <t>televíziójelek vételét lehetővé tevő különálló belső komponens a számítógépen belül</t>
        </is>
      </c>
      <c r="BF757" s="2" t="inlineStr">
        <is>
          <t>sintonizzatore TV</t>
        </is>
      </c>
      <c r="BG757" s="2" t="inlineStr">
        <is>
          <t>3</t>
        </is>
      </c>
      <c r="BH757" s="2" t="inlineStr">
        <is>
          <t/>
        </is>
      </c>
      <c r="BI757" t="inlineStr">
        <is>
          <t>componente interna discreta che consente ad un computer di ricevere segnali televisivi</t>
        </is>
      </c>
      <c r="BJ757" s="2" t="inlineStr">
        <is>
          <t>TV imtuvas|
televizijos imtuvas</t>
        </is>
      </c>
      <c r="BK757" s="2" t="inlineStr">
        <is>
          <t>3|
3</t>
        </is>
      </c>
      <c r="BL757" s="2" t="inlineStr">
        <is>
          <t xml:space="preserve">|
</t>
        </is>
      </c>
      <c r="BM757" t="inlineStr">
        <is>
          <t>kompiuterio įtaisas, skirtas televizijos signalams priimti</t>
        </is>
      </c>
      <c r="BN757" s="2" t="inlineStr">
        <is>
          <t>televīzijas uztvērējs|
TV uztvērējs</t>
        </is>
      </c>
      <c r="BO757" s="2" t="inlineStr">
        <is>
          <t>3|
3</t>
        </is>
      </c>
      <c r="BP757" s="2" t="inlineStr">
        <is>
          <t xml:space="preserve">preferred|
</t>
        </is>
      </c>
      <c r="BQ757" t="inlineStr">
        <is>
          <t>diskrēts iekšējais komponents, kas ļauj datoram uztvert televīzijas signālus</t>
        </is>
      </c>
      <c r="BR757" s="2" t="inlineStr">
        <is>
          <t>tjuner tat-televixin</t>
        </is>
      </c>
      <c r="BS757" s="2" t="inlineStr">
        <is>
          <t>3</t>
        </is>
      </c>
      <c r="BT757" s="2" t="inlineStr">
        <is>
          <t/>
        </is>
      </c>
      <c r="BU757" t="inlineStr">
        <is>
          <t>komponent intern diskret li jippermetti li kompjuter jirċievi sinjali tat-televixin</t>
        </is>
      </c>
      <c r="BV757" s="2" t="inlineStr">
        <is>
          <t>televisietuner</t>
        </is>
      </c>
      <c r="BW757" s="2" t="inlineStr">
        <is>
          <t>3</t>
        </is>
      </c>
      <c r="BX757" s="2" t="inlineStr">
        <is>
          <t/>
        </is>
      </c>
      <c r="BY757" t="inlineStr">
        <is>
          <t>afzonderlijk intern onderdeel dat de computer in staat stelt televisiesignalen te ontvangen</t>
        </is>
      </c>
      <c r="BZ757" s="2" t="inlineStr">
        <is>
          <t>tuner telewizyjny</t>
        </is>
      </c>
      <c r="CA757" s="2" t="inlineStr">
        <is>
          <t>3</t>
        </is>
      </c>
      <c r="CB757" s="2" t="inlineStr">
        <is>
          <t/>
        </is>
      </c>
      <c r="CC757" t="inlineStr">
        <is>
          <t>samodzielny element wewnętrzny umożliwiający komputerowi odbieranie sygnałów telewizyjnych</t>
        </is>
      </c>
      <c r="CD757" s="2" t="inlineStr">
        <is>
          <t>sintonizador de televisão</t>
        </is>
      </c>
      <c r="CE757" s="2" t="inlineStr">
        <is>
          <t>3</t>
        </is>
      </c>
      <c r="CF757" s="2" t="inlineStr">
        <is>
          <t/>
        </is>
      </c>
      <c r="CG757" t="inlineStr">
        <is>
          <t>Componente interno independente que permite a um computador receber sinais de televisão.</t>
        </is>
      </c>
      <c r="CH757" s="2" t="inlineStr">
        <is>
          <t>tuner TV</t>
        </is>
      </c>
      <c r="CI757" s="2" t="inlineStr">
        <is>
          <t>3</t>
        </is>
      </c>
      <c r="CJ757" s="2" t="inlineStr">
        <is>
          <t/>
        </is>
      </c>
      <c r="CK757" t="inlineStr">
        <is>
          <t>o componentă internă separată care permite unui computer să primească semnale de televiziune</t>
        </is>
      </c>
      <c r="CL757" s="2" t="inlineStr">
        <is>
          <t>televízny tuner</t>
        </is>
      </c>
      <c r="CM757" s="2" t="inlineStr">
        <is>
          <t>3</t>
        </is>
      </c>
      <c r="CN757" s="2" t="inlineStr">
        <is>
          <t/>
        </is>
      </c>
      <c r="CO757" t="inlineStr">
        <is>
          <t>samostatný interný komponent, ktorý umožňuje počítaču prijímať televízne signály</t>
        </is>
      </c>
      <c r="CP757" s="2" t="inlineStr">
        <is>
          <t>televizijski uglaševalnik</t>
        </is>
      </c>
      <c r="CQ757" s="2" t="inlineStr">
        <is>
          <t>3</t>
        </is>
      </c>
      <c r="CR757" s="2" t="inlineStr">
        <is>
          <t/>
        </is>
      </c>
      <c r="CS757" t="inlineStr">
        <is>
          <t>samostojen notranji sestavni del, ki omogoča računalniku, da sprejema televizijske signale</t>
        </is>
      </c>
      <c r="CT757" t="inlineStr">
        <is>
          <t/>
        </is>
      </c>
      <c r="CU757" t="inlineStr">
        <is>
          <t/>
        </is>
      </c>
      <c r="CV757" t="inlineStr">
        <is>
          <t/>
        </is>
      </c>
      <c r="CW757" t="inlineStr">
        <is>
          <t/>
        </is>
      </c>
    </row>
    <row r="758">
      <c r="A758" s="1" t="str">
        <f>HYPERLINK("https://iate.europa.eu/entry/result/3619405/all", "3619405")</f>
        <v>3619405</v>
      </c>
      <c r="B758" t="inlineStr">
        <is>
          <t>LAW;EDUCATION AND COMMUNICATIONS</t>
        </is>
      </c>
      <c r="C758" t="inlineStr">
        <is>
          <t>LAW|justice|judicial proceedings|proof|digital evidence;EDUCATION AND COMMUNICATIONS|information technology and data processing</t>
        </is>
      </c>
      <c r="D758" t="inlineStr">
        <is>
          <t>yes</t>
        </is>
      </c>
      <c r="E758" t="inlineStr">
        <is>
          <t/>
        </is>
      </c>
      <c r="F758" t="inlineStr">
        <is>
          <t/>
        </is>
      </c>
      <c r="G758" t="inlineStr">
        <is>
          <t/>
        </is>
      </c>
      <c r="H758" t="inlineStr">
        <is>
          <t/>
        </is>
      </c>
      <c r="I758" t="inlineStr">
        <is>
          <t/>
        </is>
      </c>
      <c r="J758" t="inlineStr">
        <is>
          <t/>
        </is>
      </c>
      <c r="K758" t="inlineStr">
        <is>
          <t/>
        </is>
      </c>
      <c r="L758" t="inlineStr">
        <is>
          <t/>
        </is>
      </c>
      <c r="M758" t="inlineStr">
        <is>
          <t/>
        </is>
      </c>
      <c r="N758" t="inlineStr">
        <is>
          <t/>
        </is>
      </c>
      <c r="O758" t="inlineStr">
        <is>
          <t/>
        </is>
      </c>
      <c r="P758" t="inlineStr">
        <is>
          <t/>
        </is>
      </c>
      <c r="Q758" t="inlineStr">
        <is>
          <t/>
        </is>
      </c>
      <c r="R758" t="inlineStr">
        <is>
          <t/>
        </is>
      </c>
      <c r="S758" t="inlineStr">
        <is>
          <t/>
        </is>
      </c>
      <c r="T758" t="inlineStr">
        <is>
          <t/>
        </is>
      </c>
      <c r="U758" t="inlineStr">
        <is>
          <t/>
        </is>
      </c>
      <c r="V758" t="inlineStr">
        <is>
          <t/>
        </is>
      </c>
      <c r="W758" t="inlineStr">
        <is>
          <t/>
        </is>
      </c>
      <c r="X758" t="inlineStr">
        <is>
          <t/>
        </is>
      </c>
      <c r="Y758" t="inlineStr">
        <is>
          <t/>
        </is>
      </c>
      <c r="Z758" s="2" t="inlineStr">
        <is>
          <t>file carving|
data carving</t>
        </is>
      </c>
      <c r="AA758" s="2" t="inlineStr">
        <is>
          <t>3|
3</t>
        </is>
      </c>
      <c r="AB758" s="2" t="inlineStr">
        <is>
          <t xml:space="preserve">|
</t>
        </is>
      </c>
      <c r="AC758" t="inlineStr">
        <is>
          <t>technique used to recover files without using any file system metadata information</t>
        </is>
      </c>
      <c r="AD758" t="inlineStr">
        <is>
          <t/>
        </is>
      </c>
      <c r="AE758" t="inlineStr">
        <is>
          <t/>
        </is>
      </c>
      <c r="AF758" t="inlineStr">
        <is>
          <t/>
        </is>
      </c>
      <c r="AG758" t="inlineStr">
        <is>
          <t/>
        </is>
      </c>
      <c r="AH758" t="inlineStr">
        <is>
          <t/>
        </is>
      </c>
      <c r="AI758" t="inlineStr">
        <is>
          <t/>
        </is>
      </c>
      <c r="AJ758" t="inlineStr">
        <is>
          <t/>
        </is>
      </c>
      <c r="AK758" t="inlineStr">
        <is>
          <t/>
        </is>
      </c>
      <c r="AL758" t="inlineStr">
        <is>
          <t/>
        </is>
      </c>
      <c r="AM758" t="inlineStr">
        <is>
          <t/>
        </is>
      </c>
      <c r="AN758" t="inlineStr">
        <is>
          <t/>
        </is>
      </c>
      <c r="AO758" t="inlineStr">
        <is>
          <t/>
        </is>
      </c>
      <c r="AP758" t="inlineStr">
        <is>
          <t/>
        </is>
      </c>
      <c r="AQ758" t="inlineStr">
        <is>
          <t/>
        </is>
      </c>
      <c r="AR758" t="inlineStr">
        <is>
          <t/>
        </is>
      </c>
      <c r="AS758" t="inlineStr">
        <is>
          <t/>
        </is>
      </c>
      <c r="AT758" t="inlineStr">
        <is>
          <t/>
        </is>
      </c>
      <c r="AU758" t="inlineStr">
        <is>
          <t/>
        </is>
      </c>
      <c r="AV758" t="inlineStr">
        <is>
          <t/>
        </is>
      </c>
      <c r="AW758" t="inlineStr">
        <is>
          <t/>
        </is>
      </c>
      <c r="AX758" t="inlineStr">
        <is>
          <t/>
        </is>
      </c>
      <c r="AY758" t="inlineStr">
        <is>
          <t/>
        </is>
      </c>
      <c r="AZ758" t="inlineStr">
        <is>
          <t/>
        </is>
      </c>
      <c r="BA758" t="inlineStr">
        <is>
          <t/>
        </is>
      </c>
      <c r="BB758" t="inlineStr">
        <is>
          <t/>
        </is>
      </c>
      <c r="BC758" t="inlineStr">
        <is>
          <t/>
        </is>
      </c>
      <c r="BD758" t="inlineStr">
        <is>
          <t/>
        </is>
      </c>
      <c r="BE758" t="inlineStr">
        <is>
          <t/>
        </is>
      </c>
      <c r="BF758" t="inlineStr">
        <is>
          <t/>
        </is>
      </c>
      <c r="BG758" t="inlineStr">
        <is>
          <t/>
        </is>
      </c>
      <c r="BH758" t="inlineStr">
        <is>
          <t/>
        </is>
      </c>
      <c r="BI758" t="inlineStr">
        <is>
          <t/>
        </is>
      </c>
      <c r="BJ758" t="inlineStr">
        <is>
          <t/>
        </is>
      </c>
      <c r="BK758" t="inlineStr">
        <is>
          <t/>
        </is>
      </c>
      <c r="BL758" t="inlineStr">
        <is>
          <t/>
        </is>
      </c>
      <c r="BM758" t="inlineStr">
        <is>
          <t/>
        </is>
      </c>
      <c r="BN758" t="inlineStr">
        <is>
          <t/>
        </is>
      </c>
      <c r="BO758" t="inlineStr">
        <is>
          <t/>
        </is>
      </c>
      <c r="BP758" t="inlineStr">
        <is>
          <t/>
        </is>
      </c>
      <c r="BQ758" t="inlineStr">
        <is>
          <t/>
        </is>
      </c>
      <c r="BR758" t="inlineStr">
        <is>
          <t/>
        </is>
      </c>
      <c r="BS758" t="inlineStr">
        <is>
          <t/>
        </is>
      </c>
      <c r="BT758" t="inlineStr">
        <is>
          <t/>
        </is>
      </c>
      <c r="BU758" t="inlineStr">
        <is>
          <t/>
        </is>
      </c>
      <c r="BV758" t="inlineStr">
        <is>
          <t/>
        </is>
      </c>
      <c r="BW758" t="inlineStr">
        <is>
          <t/>
        </is>
      </c>
      <c r="BX758" t="inlineStr">
        <is>
          <t/>
        </is>
      </c>
      <c r="BY758" t="inlineStr">
        <is>
          <t/>
        </is>
      </c>
      <c r="BZ758" t="inlineStr">
        <is>
          <t/>
        </is>
      </c>
      <c r="CA758" t="inlineStr">
        <is>
          <t/>
        </is>
      </c>
      <c r="CB758" t="inlineStr">
        <is>
          <t/>
        </is>
      </c>
      <c r="CC758" t="inlineStr">
        <is>
          <t/>
        </is>
      </c>
      <c r="CD758" t="inlineStr">
        <is>
          <t/>
        </is>
      </c>
      <c r="CE758" t="inlineStr">
        <is>
          <t/>
        </is>
      </c>
      <c r="CF758" t="inlineStr">
        <is>
          <t/>
        </is>
      </c>
      <c r="CG758" t="inlineStr">
        <is>
          <t/>
        </is>
      </c>
      <c r="CH758" t="inlineStr">
        <is>
          <t/>
        </is>
      </c>
      <c r="CI758" t="inlineStr">
        <is>
          <t/>
        </is>
      </c>
      <c r="CJ758" t="inlineStr">
        <is>
          <t/>
        </is>
      </c>
      <c r="CK758" t="inlineStr">
        <is>
          <t/>
        </is>
      </c>
      <c r="CL758" t="inlineStr">
        <is>
          <t/>
        </is>
      </c>
      <c r="CM758" t="inlineStr">
        <is>
          <t/>
        </is>
      </c>
      <c r="CN758" t="inlineStr">
        <is>
          <t/>
        </is>
      </c>
      <c r="CO758" t="inlineStr">
        <is>
          <t/>
        </is>
      </c>
      <c r="CP758" s="2" t="inlineStr">
        <is>
          <t>klesanje podatkov|
klesanje datotek</t>
        </is>
      </c>
      <c r="CQ758" s="2" t="inlineStr">
        <is>
          <t>3|
3</t>
        </is>
      </c>
      <c r="CR758" s="2" t="inlineStr">
        <is>
          <t xml:space="preserve">|
</t>
        </is>
      </c>
      <c r="CS758" t="inlineStr">
        <is>
          <t/>
        </is>
      </c>
      <c r="CT758" t="inlineStr">
        <is>
          <t/>
        </is>
      </c>
      <c r="CU758" t="inlineStr">
        <is>
          <t/>
        </is>
      </c>
      <c r="CV758" t="inlineStr">
        <is>
          <t/>
        </is>
      </c>
      <c r="CW758" t="inlineStr">
        <is>
          <t/>
        </is>
      </c>
    </row>
    <row r="759">
      <c r="A759" s="1" t="str">
        <f>HYPERLINK("https://iate.europa.eu/entry/result/3591073/all", "3591073")</f>
        <v>3591073</v>
      </c>
      <c r="B759" t="inlineStr">
        <is>
          <t>SOCIAL QUESTIONS</t>
        </is>
      </c>
      <c r="C759" t="inlineStr">
        <is>
          <t>SOCIAL QUESTIONS|health|health policy|e-Health</t>
        </is>
      </c>
      <c r="D759" t="inlineStr">
        <is>
          <t>yes</t>
        </is>
      </c>
      <c r="E759" t="inlineStr">
        <is>
          <t/>
        </is>
      </c>
      <c r="F759" t="inlineStr">
        <is>
          <t/>
        </is>
      </c>
      <c r="G759" t="inlineStr">
        <is>
          <t/>
        </is>
      </c>
      <c r="H759" t="inlineStr">
        <is>
          <t/>
        </is>
      </c>
      <c r="I759" t="inlineStr">
        <is>
          <t/>
        </is>
      </c>
      <c r="J759" t="inlineStr">
        <is>
          <t/>
        </is>
      </c>
      <c r="K759" t="inlineStr">
        <is>
          <t/>
        </is>
      </c>
      <c r="L759" t="inlineStr">
        <is>
          <t/>
        </is>
      </c>
      <c r="M759" t="inlineStr">
        <is>
          <t/>
        </is>
      </c>
      <c r="N759" t="inlineStr">
        <is>
          <t/>
        </is>
      </c>
      <c r="O759" t="inlineStr">
        <is>
          <t/>
        </is>
      </c>
      <c r="P759" t="inlineStr">
        <is>
          <t/>
        </is>
      </c>
      <c r="Q759" t="inlineStr">
        <is>
          <t/>
        </is>
      </c>
      <c r="R759" t="inlineStr">
        <is>
          <t/>
        </is>
      </c>
      <c r="S759" t="inlineStr">
        <is>
          <t/>
        </is>
      </c>
      <c r="T759" t="inlineStr">
        <is>
          <t/>
        </is>
      </c>
      <c r="U759" t="inlineStr">
        <is>
          <t/>
        </is>
      </c>
      <c r="V759" t="inlineStr">
        <is>
          <t/>
        </is>
      </c>
      <c r="W759" t="inlineStr">
        <is>
          <t/>
        </is>
      </c>
      <c r="X759" t="inlineStr">
        <is>
          <t/>
        </is>
      </c>
      <c r="Y759" t="inlineStr">
        <is>
          <t/>
        </is>
      </c>
      <c r="Z759" s="2" t="inlineStr">
        <is>
          <t>temporary exposure key</t>
        </is>
      </c>
      <c r="AA759" s="2" t="inlineStr">
        <is>
          <t>3</t>
        </is>
      </c>
      <c r="AB759" s="2" t="inlineStr">
        <is>
          <t/>
        </is>
      </c>
      <c r="AC759" t="inlineStr">
        <is>
          <t>any of the two anonymous keys shared between mobile
devices to determine if two devices are sufficiently nearby to be considered
“exposed” to one another</t>
        </is>
      </c>
      <c r="AD759" s="2" t="inlineStr">
        <is>
          <t>clave de exposición temporal</t>
        </is>
      </c>
      <c r="AE759" s="2" t="inlineStr">
        <is>
          <t>3</t>
        </is>
      </c>
      <c r="AF759" s="2" t="inlineStr">
        <is>
          <t/>
        </is>
      </c>
      <c r="AG759" t="inlineStr">
        <is>
          <t>Clave privada de propósito especial generada por el teléfono móvil que se utiliza a su vez para
generar números de identificación aleatorios llamados «&lt;a href="https://iate.europa.eu/entry/result/3591983/es" target="_blank"&gt;identificadores de proximidad continuos&lt;/a&gt;» (RPID) que
permiten a las aplicaciones de rastreo de proximidad basadas en Bluetooth
identificar potenciales eventos de contacto en relación con la covid-19.</t>
        </is>
      </c>
      <c r="AH759" t="inlineStr">
        <is>
          <t/>
        </is>
      </c>
      <c r="AI759" t="inlineStr">
        <is>
          <t/>
        </is>
      </c>
      <c r="AJ759" t="inlineStr">
        <is>
          <t/>
        </is>
      </c>
      <c r="AK759" t="inlineStr">
        <is>
          <t/>
        </is>
      </c>
      <c r="AL759" t="inlineStr">
        <is>
          <t/>
        </is>
      </c>
      <c r="AM759" t="inlineStr">
        <is>
          <t/>
        </is>
      </c>
      <c r="AN759" t="inlineStr">
        <is>
          <t/>
        </is>
      </c>
      <c r="AO759" t="inlineStr">
        <is>
          <t/>
        </is>
      </c>
      <c r="AP759" t="inlineStr">
        <is>
          <t/>
        </is>
      </c>
      <c r="AQ759" t="inlineStr">
        <is>
          <t/>
        </is>
      </c>
      <c r="AR759" t="inlineStr">
        <is>
          <t/>
        </is>
      </c>
      <c r="AS759" t="inlineStr">
        <is>
          <t/>
        </is>
      </c>
      <c r="AT759" s="2" t="inlineStr">
        <is>
          <t>eochair nochta shealadaigh</t>
        </is>
      </c>
      <c r="AU759" s="2" t="inlineStr">
        <is>
          <t>3</t>
        </is>
      </c>
      <c r="AV759" s="2" t="inlineStr">
        <is>
          <t/>
        </is>
      </c>
      <c r="AW759" t="inlineStr">
        <is>
          <t/>
        </is>
      </c>
      <c r="AX759" t="inlineStr">
        <is>
          <t/>
        </is>
      </c>
      <c r="AY759" t="inlineStr">
        <is>
          <t/>
        </is>
      </c>
      <c r="AZ759" t="inlineStr">
        <is>
          <t/>
        </is>
      </c>
      <c r="BA759" t="inlineStr">
        <is>
          <t/>
        </is>
      </c>
      <c r="BB759" t="inlineStr">
        <is>
          <t/>
        </is>
      </c>
      <c r="BC759" t="inlineStr">
        <is>
          <t/>
        </is>
      </c>
      <c r="BD759" t="inlineStr">
        <is>
          <t/>
        </is>
      </c>
      <c r="BE759" t="inlineStr">
        <is>
          <t/>
        </is>
      </c>
      <c r="BF759" t="inlineStr">
        <is>
          <t/>
        </is>
      </c>
      <c r="BG759" t="inlineStr">
        <is>
          <t/>
        </is>
      </c>
      <c r="BH759" t="inlineStr">
        <is>
          <t/>
        </is>
      </c>
      <c r="BI759" t="inlineStr">
        <is>
          <t/>
        </is>
      </c>
      <c r="BJ759" s="2" t="inlineStr">
        <is>
          <t>laikinasis sąlyčio raktas</t>
        </is>
      </c>
      <c r="BK759" s="2" t="inlineStr">
        <is>
          <t>2</t>
        </is>
      </c>
      <c r="BL759" s="2" t="inlineStr">
        <is>
          <t/>
        </is>
      </c>
      <c r="BM759" t="inlineStr">
        <is>
          <t/>
        </is>
      </c>
      <c r="BN759" s="2" t="inlineStr">
        <is>
          <t>eksponētības pagaidu atslēga</t>
        </is>
      </c>
      <c r="BO759" s="2" t="inlineStr">
        <is>
          <t>3</t>
        </is>
      </c>
      <c r="BP759" s="2" t="inlineStr">
        <is>
          <t/>
        </is>
      </c>
      <c r="BQ759" t="inlineStr">
        <is>
          <t/>
        </is>
      </c>
      <c r="BR759" s="2" t="inlineStr">
        <is>
          <t>kjavi ta' esponiment temporanja</t>
        </is>
      </c>
      <c r="BS759" s="2" t="inlineStr">
        <is>
          <t>3</t>
        </is>
      </c>
      <c r="BT759" s="2" t="inlineStr">
        <is>
          <t/>
        </is>
      </c>
      <c r="BU759" t="inlineStr">
        <is>
          <t>kwalunkwe minn żewġ kjavijiet kondiviżi bejn żewġ apparati mobbli biex jiġi ddeterminat jekk iż-żewġ apparati humiex suffiċjentement qrib xulxin biex jitqiesu bħala "esposti" għal xulxin</t>
        </is>
      </c>
      <c r="BV759" t="inlineStr">
        <is>
          <t/>
        </is>
      </c>
      <c r="BW759" t="inlineStr">
        <is>
          <t/>
        </is>
      </c>
      <c r="BX759" t="inlineStr">
        <is>
          <t/>
        </is>
      </c>
      <c r="BY759" t="inlineStr">
        <is>
          <t/>
        </is>
      </c>
      <c r="BZ759" s="2" t="inlineStr">
        <is>
          <t>klucz tymczasowego narażenia</t>
        </is>
      </c>
      <c r="CA759" s="2" t="inlineStr">
        <is>
          <t>3</t>
        </is>
      </c>
      <c r="CB759" s="2" t="inlineStr">
        <is>
          <t/>
        </is>
      </c>
      <c r="CC759" t="inlineStr">
        <is>
          <t/>
        </is>
      </c>
      <c r="CD759" s="2" t="inlineStr">
        <is>
          <t>chave de exposição temporária</t>
        </is>
      </c>
      <c r="CE759" s="2" t="inlineStr">
        <is>
          <t>3</t>
        </is>
      </c>
      <c r="CF759" s="2" t="inlineStr">
        <is>
          <t/>
        </is>
      </c>
      <c r="CG759" t="inlineStr">
        <is>
          <t/>
        </is>
      </c>
      <c r="CH759" t="inlineStr">
        <is>
          <t/>
        </is>
      </c>
      <c r="CI759" t="inlineStr">
        <is>
          <t/>
        </is>
      </c>
      <c r="CJ759" t="inlineStr">
        <is>
          <t/>
        </is>
      </c>
      <c r="CK759" t="inlineStr">
        <is>
          <t/>
        </is>
      </c>
      <c r="CL759" t="inlineStr">
        <is>
          <t/>
        </is>
      </c>
      <c r="CM759" t="inlineStr">
        <is>
          <t/>
        </is>
      </c>
      <c r="CN759" t="inlineStr">
        <is>
          <t/>
        </is>
      </c>
      <c r="CO759" t="inlineStr">
        <is>
          <t/>
        </is>
      </c>
      <c r="CP759" s="2" t="inlineStr">
        <is>
          <t>začasni ključ izpostavljenosti</t>
        </is>
      </c>
      <c r="CQ759" s="2" t="inlineStr">
        <is>
          <t>3</t>
        </is>
      </c>
      <c r="CR759" s="2" t="inlineStr">
        <is>
          <t/>
        </is>
      </c>
      <c r="CS759" t="inlineStr">
        <is>
          <t/>
        </is>
      </c>
      <c r="CT759" t="inlineStr">
        <is>
          <t/>
        </is>
      </c>
      <c r="CU759" t="inlineStr">
        <is>
          <t/>
        </is>
      </c>
      <c r="CV759" t="inlineStr">
        <is>
          <t/>
        </is>
      </c>
      <c r="CW759" t="inlineStr">
        <is>
          <t/>
        </is>
      </c>
    </row>
    <row r="760">
      <c r="A760" s="1" t="str">
        <f>HYPERLINK("https://iate.europa.eu/entry/result/3607020/all", "3607020")</f>
        <v>3607020</v>
      </c>
      <c r="B760" t="inlineStr">
        <is>
          <t>EDUCATION AND COMMUNICATIONS</t>
        </is>
      </c>
      <c r="C760" t="inlineStr">
        <is>
          <t>EDUCATION AND COMMUNICATIONS|communications|communications systems;EDUCATION AND COMMUNICATIONS|information technology and data processing</t>
        </is>
      </c>
      <c r="D760" t="inlineStr">
        <is>
          <t>yes</t>
        </is>
      </c>
      <c r="E760" t="inlineStr">
        <is>
          <t/>
        </is>
      </c>
      <c r="F760" t="inlineStr">
        <is>
          <t/>
        </is>
      </c>
      <c r="G760" t="inlineStr">
        <is>
          <t/>
        </is>
      </c>
      <c r="H760" t="inlineStr">
        <is>
          <t/>
        </is>
      </c>
      <c r="I760" t="inlineStr">
        <is>
          <t/>
        </is>
      </c>
      <c r="J760" t="inlineStr">
        <is>
          <t/>
        </is>
      </c>
      <c r="K760" t="inlineStr">
        <is>
          <t/>
        </is>
      </c>
      <c r="L760" t="inlineStr">
        <is>
          <t/>
        </is>
      </c>
      <c r="M760" t="inlineStr">
        <is>
          <t/>
        </is>
      </c>
      <c r="N760" t="inlineStr">
        <is>
          <t/>
        </is>
      </c>
      <c r="O760" t="inlineStr">
        <is>
          <t/>
        </is>
      </c>
      <c r="P760" t="inlineStr">
        <is>
          <t/>
        </is>
      </c>
      <c r="Q760" t="inlineStr">
        <is>
          <t/>
        </is>
      </c>
      <c r="R760" s="2" t="inlineStr">
        <is>
          <t>SQL-Injection-Angriff</t>
        </is>
      </c>
      <c r="S760" s="2" t="inlineStr">
        <is>
          <t>3</t>
        </is>
      </c>
      <c r="T760" s="2" t="inlineStr">
        <is>
          <t/>
        </is>
      </c>
      <c r="U760" t="inlineStr">
        <is>
          <t>Angriffstechnik, die sich Programmierfehler zunutze macht, die Daten in Eingabefeldern als Datenbankbefehle interpretieren und ausführen</t>
        </is>
      </c>
      <c r="V760" t="inlineStr">
        <is>
          <t/>
        </is>
      </c>
      <c r="W760" t="inlineStr">
        <is>
          <t/>
        </is>
      </c>
      <c r="X760" t="inlineStr">
        <is>
          <t/>
        </is>
      </c>
      <c r="Y760" t="inlineStr">
        <is>
          <t/>
        </is>
      </c>
      <c r="Z760" s="2" t="inlineStr">
        <is>
          <t>SQL insertion attack|
SQL injection attack|
SIA</t>
        </is>
      </c>
      <c r="AA760" s="2" t="inlineStr">
        <is>
          <t>1|
3|
2</t>
        </is>
      </c>
      <c r="AB760" s="2" t="inlineStr">
        <is>
          <t xml:space="preserve">|
|
</t>
        </is>
      </c>
      <c r="AC760" t="inlineStr">
        <is>
          <t>attack against data-driven applications, using code injection technique, in which nefarious SQL statements are inserted into an entry field for execution</t>
        </is>
      </c>
      <c r="AD760" t="inlineStr">
        <is>
          <t/>
        </is>
      </c>
      <c r="AE760" t="inlineStr">
        <is>
          <t/>
        </is>
      </c>
      <c r="AF760" t="inlineStr">
        <is>
          <t/>
        </is>
      </c>
      <c r="AG760" t="inlineStr">
        <is>
          <t/>
        </is>
      </c>
      <c r="AH760" t="inlineStr">
        <is>
          <t/>
        </is>
      </c>
      <c r="AI760" t="inlineStr">
        <is>
          <t/>
        </is>
      </c>
      <c r="AJ760" t="inlineStr">
        <is>
          <t/>
        </is>
      </c>
      <c r="AK760" t="inlineStr">
        <is>
          <t/>
        </is>
      </c>
      <c r="AL760" t="inlineStr">
        <is>
          <t/>
        </is>
      </c>
      <c r="AM760" t="inlineStr">
        <is>
          <t/>
        </is>
      </c>
      <c r="AN760" t="inlineStr">
        <is>
          <t/>
        </is>
      </c>
      <c r="AO760" t="inlineStr">
        <is>
          <t/>
        </is>
      </c>
      <c r="AP760" t="inlineStr">
        <is>
          <t/>
        </is>
      </c>
      <c r="AQ760" t="inlineStr">
        <is>
          <t/>
        </is>
      </c>
      <c r="AR760" t="inlineStr">
        <is>
          <t/>
        </is>
      </c>
      <c r="AS760" t="inlineStr">
        <is>
          <t/>
        </is>
      </c>
      <c r="AT760" t="inlineStr">
        <is>
          <t/>
        </is>
      </c>
      <c r="AU760" t="inlineStr">
        <is>
          <t/>
        </is>
      </c>
      <c r="AV760" t="inlineStr">
        <is>
          <t/>
        </is>
      </c>
      <c r="AW760" t="inlineStr">
        <is>
          <t/>
        </is>
      </c>
      <c r="AX760" t="inlineStr">
        <is>
          <t/>
        </is>
      </c>
      <c r="AY760" t="inlineStr">
        <is>
          <t/>
        </is>
      </c>
      <c r="AZ760" t="inlineStr">
        <is>
          <t/>
        </is>
      </c>
      <c r="BA760" t="inlineStr">
        <is>
          <t/>
        </is>
      </c>
      <c r="BB760" s="2" t="inlineStr">
        <is>
          <t>SQL-befecskendezéses támadás</t>
        </is>
      </c>
      <c r="BC760" s="2" t="inlineStr">
        <is>
          <t>3</t>
        </is>
      </c>
      <c r="BD760" s="2" t="inlineStr">
        <is>
          <t/>
        </is>
      </c>
      <c r="BE760" t="inlineStr">
        <is>
          <t>SQL-parancsot vagy módosított SQL-lekérdezést tartalmazó szöveges adat feldolgoztatása egy weboldallal</t>
        </is>
      </c>
      <c r="BF760" t="inlineStr">
        <is>
          <t/>
        </is>
      </c>
      <c r="BG760" t="inlineStr">
        <is>
          <t/>
        </is>
      </c>
      <c r="BH760" t="inlineStr">
        <is>
          <t/>
        </is>
      </c>
      <c r="BI760" t="inlineStr">
        <is>
          <t/>
        </is>
      </c>
      <c r="BJ760" t="inlineStr">
        <is>
          <t/>
        </is>
      </c>
      <c r="BK760" t="inlineStr">
        <is>
          <t/>
        </is>
      </c>
      <c r="BL760" t="inlineStr">
        <is>
          <t/>
        </is>
      </c>
      <c r="BM760" t="inlineStr">
        <is>
          <t/>
        </is>
      </c>
      <c r="BN760" s="2" t="inlineStr">
        <is>
          <t>SQL iesprauduzbrukums</t>
        </is>
      </c>
      <c r="BO760" s="2" t="inlineStr">
        <is>
          <t>3</t>
        </is>
      </c>
      <c r="BP760" s="2" t="inlineStr">
        <is>
          <t/>
        </is>
      </c>
      <c r="BQ760" t="inlineStr">
        <is>
          <t>datorsistēmu ielaušanās veids, kurā uzbrucējs ar klienta tiesībām mēģina piekļūt datubāzei, kas ir dotās tīmekļa lapas vai lietotnes pamatā</t>
        </is>
      </c>
      <c r="BR760" t="inlineStr">
        <is>
          <t/>
        </is>
      </c>
      <c r="BS760" t="inlineStr">
        <is>
          <t/>
        </is>
      </c>
      <c r="BT760" t="inlineStr">
        <is>
          <t/>
        </is>
      </c>
      <c r="BU760" t="inlineStr">
        <is>
          <t/>
        </is>
      </c>
      <c r="BV760" t="inlineStr">
        <is>
          <t/>
        </is>
      </c>
      <c r="BW760" t="inlineStr">
        <is>
          <t/>
        </is>
      </c>
      <c r="BX760" t="inlineStr">
        <is>
          <t/>
        </is>
      </c>
      <c r="BY760" t="inlineStr">
        <is>
          <t/>
        </is>
      </c>
      <c r="BZ760" t="inlineStr">
        <is>
          <t/>
        </is>
      </c>
      <c r="CA760" t="inlineStr">
        <is>
          <t/>
        </is>
      </c>
      <c r="CB760" t="inlineStr">
        <is>
          <t/>
        </is>
      </c>
      <c r="CC760" t="inlineStr">
        <is>
          <t/>
        </is>
      </c>
      <c r="CD760" t="inlineStr">
        <is>
          <t/>
        </is>
      </c>
      <c r="CE760" t="inlineStr">
        <is>
          <t/>
        </is>
      </c>
      <c r="CF760" t="inlineStr">
        <is>
          <t/>
        </is>
      </c>
      <c r="CG760" t="inlineStr">
        <is>
          <t/>
        </is>
      </c>
      <c r="CH760" t="inlineStr">
        <is>
          <t/>
        </is>
      </c>
      <c r="CI760" t="inlineStr">
        <is>
          <t/>
        </is>
      </c>
      <c r="CJ760" t="inlineStr">
        <is>
          <t/>
        </is>
      </c>
      <c r="CK760" t="inlineStr">
        <is>
          <t/>
        </is>
      </c>
      <c r="CL760" t="inlineStr">
        <is>
          <t/>
        </is>
      </c>
      <c r="CM760" t="inlineStr">
        <is>
          <t/>
        </is>
      </c>
      <c r="CN760" t="inlineStr">
        <is>
          <t/>
        </is>
      </c>
      <c r="CO760" t="inlineStr">
        <is>
          <t/>
        </is>
      </c>
      <c r="CP760" t="inlineStr">
        <is>
          <t/>
        </is>
      </c>
      <c r="CQ760" t="inlineStr">
        <is>
          <t/>
        </is>
      </c>
      <c r="CR760" t="inlineStr">
        <is>
          <t/>
        </is>
      </c>
      <c r="CS760" t="inlineStr">
        <is>
          <t/>
        </is>
      </c>
      <c r="CT760" t="inlineStr">
        <is>
          <t/>
        </is>
      </c>
      <c r="CU760" t="inlineStr">
        <is>
          <t/>
        </is>
      </c>
      <c r="CV760" t="inlineStr">
        <is>
          <t/>
        </is>
      </c>
      <c r="CW760" t="inlineStr">
        <is>
          <t/>
        </is>
      </c>
    </row>
    <row r="761">
      <c r="A761" s="1" t="str">
        <f>HYPERLINK("https://iate.europa.eu/entry/result/3593466/all", "3593466")</f>
        <v>3593466</v>
      </c>
      <c r="B761" t="inlineStr">
        <is>
          <t>POLITICS;PRODUCTION, TECHNOLOGY AND RESEARCH;EUROPEAN UNION;EDUCATION AND COMMUNICATIONS</t>
        </is>
      </c>
      <c r="C761" t="inlineStr">
        <is>
          <t>POLITICS;PRODUCTION, TECHNOLOGY AND RESEARCH|technology and technical regulations|technology;EUROPEAN UNION|European construction|deepening of the European Union|EU activity|EU policy;EDUCATION AND COMMUNICATIONS|information technology and data processing</t>
        </is>
      </c>
      <c r="D761" t="inlineStr">
        <is>
          <t>yes</t>
        </is>
      </c>
      <c r="E761" t="inlineStr">
        <is>
          <t/>
        </is>
      </c>
      <c r="F761" t="inlineStr">
        <is>
          <t/>
        </is>
      </c>
      <c r="G761" t="inlineStr">
        <is>
          <t/>
        </is>
      </c>
      <c r="H761" t="inlineStr">
        <is>
          <t/>
        </is>
      </c>
      <c r="I761" t="inlineStr">
        <is>
          <t/>
        </is>
      </c>
      <c r="J761" t="inlineStr">
        <is>
          <t/>
        </is>
      </c>
      <c r="K761" t="inlineStr">
        <is>
          <t/>
        </is>
      </c>
      <c r="L761" t="inlineStr">
        <is>
          <t/>
        </is>
      </c>
      <c r="M761" t="inlineStr">
        <is>
          <t/>
        </is>
      </c>
      <c r="N761" t="inlineStr">
        <is>
          <t/>
        </is>
      </c>
      <c r="O761" t="inlineStr">
        <is>
          <t/>
        </is>
      </c>
      <c r="P761" t="inlineStr">
        <is>
          <t/>
        </is>
      </c>
      <c r="Q761" t="inlineStr">
        <is>
          <t/>
        </is>
      </c>
      <c r="R761" t="inlineStr">
        <is>
          <t/>
        </is>
      </c>
      <c r="S761" t="inlineStr">
        <is>
          <t/>
        </is>
      </c>
      <c r="T761" t="inlineStr">
        <is>
          <t/>
        </is>
      </c>
      <c r="U761" t="inlineStr">
        <is>
          <t/>
        </is>
      </c>
      <c r="V761" t="inlineStr">
        <is>
          <t/>
        </is>
      </c>
      <c r="W761" t="inlineStr">
        <is>
          <t/>
        </is>
      </c>
      <c r="X761" t="inlineStr">
        <is>
          <t/>
        </is>
      </c>
      <c r="Y761" t="inlineStr">
        <is>
          <t/>
        </is>
      </c>
      <c r="Z761" s="2" t="inlineStr">
        <is>
          <t>annual State of the Digital Decade Report|
European State of the Digital Decade Report</t>
        </is>
      </c>
      <c r="AA761" s="2" t="inlineStr">
        <is>
          <t>3|
3</t>
        </is>
      </c>
      <c r="AB761" s="2" t="inlineStr">
        <is>
          <t xml:space="preserve">|
</t>
        </is>
      </c>
      <c r="AC761" t="inlineStr">
        <is>
          <t>annual Commission report for the Council
and the European Parliament to report on progress towards
the 2030 vision of a digital society and corresponding cardinal points, targets and principles, as
well as on the more general state of compliance with these objectives</t>
        </is>
      </c>
      <c r="AD761" t="inlineStr">
        <is>
          <t/>
        </is>
      </c>
      <c r="AE761" t="inlineStr">
        <is>
          <t/>
        </is>
      </c>
      <c r="AF761" t="inlineStr">
        <is>
          <t/>
        </is>
      </c>
      <c r="AG761" t="inlineStr">
        <is>
          <t/>
        </is>
      </c>
      <c r="AH761" t="inlineStr">
        <is>
          <t/>
        </is>
      </c>
      <c r="AI761" t="inlineStr">
        <is>
          <t/>
        </is>
      </c>
      <c r="AJ761" t="inlineStr">
        <is>
          <t/>
        </is>
      </c>
      <c r="AK761" t="inlineStr">
        <is>
          <t/>
        </is>
      </c>
      <c r="AL761" t="inlineStr">
        <is>
          <t/>
        </is>
      </c>
      <c r="AM761" t="inlineStr">
        <is>
          <t/>
        </is>
      </c>
      <c r="AN761" t="inlineStr">
        <is>
          <t/>
        </is>
      </c>
      <c r="AO761" t="inlineStr">
        <is>
          <t/>
        </is>
      </c>
      <c r="AP761" t="inlineStr">
        <is>
          <t/>
        </is>
      </c>
      <c r="AQ761" t="inlineStr">
        <is>
          <t/>
        </is>
      </c>
      <c r="AR761" t="inlineStr">
        <is>
          <t/>
        </is>
      </c>
      <c r="AS761" t="inlineStr">
        <is>
          <t/>
        </is>
      </c>
      <c r="AT761" t="inlineStr">
        <is>
          <t/>
        </is>
      </c>
      <c r="AU761" t="inlineStr">
        <is>
          <t/>
        </is>
      </c>
      <c r="AV761" t="inlineStr">
        <is>
          <t/>
        </is>
      </c>
      <c r="AW761" t="inlineStr">
        <is>
          <t/>
        </is>
      </c>
      <c r="AX761" t="inlineStr">
        <is>
          <t/>
        </is>
      </c>
      <c r="AY761" t="inlineStr">
        <is>
          <t/>
        </is>
      </c>
      <c r="AZ761" t="inlineStr">
        <is>
          <t/>
        </is>
      </c>
      <c r="BA761" t="inlineStr">
        <is>
          <t/>
        </is>
      </c>
      <c r="BB761" t="inlineStr">
        <is>
          <t/>
        </is>
      </c>
      <c r="BC761" t="inlineStr">
        <is>
          <t/>
        </is>
      </c>
      <c r="BD761" t="inlineStr">
        <is>
          <t/>
        </is>
      </c>
      <c r="BE761" t="inlineStr">
        <is>
          <t/>
        </is>
      </c>
      <c r="BF761" s="2" t="inlineStr">
        <is>
          <t>relazione annuale sullo stato del decennio digitale|
relazione sullo stato del decennio digitale europeo</t>
        </is>
      </c>
      <c r="BG761" s="2" t="inlineStr">
        <is>
          <t>3|
3</t>
        </is>
      </c>
      <c r="BH761" s="2" t="inlineStr">
        <is>
          <t xml:space="preserve">|
</t>
        </is>
      </c>
      <c r="BI761" t="inlineStr">
        <is>
          <t>relazione al
Consiglio e al Parlamento europeo che la Commissione pubblicherà ogni anno per
riferire sui progressi compiuti nel digitale verso la visione per il 2030 e i
corrispondenti punti cardinali, obiettivi e principi, nonché sullo stato più
generale di conformità a tali obiettivi</t>
        </is>
      </c>
      <c r="BJ761" t="inlineStr">
        <is>
          <t/>
        </is>
      </c>
      <c r="BK761" t="inlineStr">
        <is>
          <t/>
        </is>
      </c>
      <c r="BL761" t="inlineStr">
        <is>
          <t/>
        </is>
      </c>
      <c r="BM761" t="inlineStr">
        <is>
          <t/>
        </is>
      </c>
      <c r="BN761" t="inlineStr">
        <is>
          <t/>
        </is>
      </c>
      <c r="BO761" t="inlineStr">
        <is>
          <t/>
        </is>
      </c>
      <c r="BP761" t="inlineStr">
        <is>
          <t/>
        </is>
      </c>
      <c r="BQ761" t="inlineStr">
        <is>
          <t/>
        </is>
      </c>
      <c r="BR761" t="inlineStr">
        <is>
          <t/>
        </is>
      </c>
      <c r="BS761" t="inlineStr">
        <is>
          <t/>
        </is>
      </c>
      <c r="BT761" t="inlineStr">
        <is>
          <t/>
        </is>
      </c>
      <c r="BU761" t="inlineStr">
        <is>
          <t/>
        </is>
      </c>
      <c r="BV761" t="inlineStr">
        <is>
          <t/>
        </is>
      </c>
      <c r="BW761" t="inlineStr">
        <is>
          <t/>
        </is>
      </c>
      <c r="BX761" t="inlineStr">
        <is>
          <t/>
        </is>
      </c>
      <c r="BY761" t="inlineStr">
        <is>
          <t/>
        </is>
      </c>
      <c r="BZ761" t="inlineStr">
        <is>
          <t/>
        </is>
      </c>
      <c r="CA761" t="inlineStr">
        <is>
          <t/>
        </is>
      </c>
      <c r="CB761" t="inlineStr">
        <is>
          <t/>
        </is>
      </c>
      <c r="CC761" t="inlineStr">
        <is>
          <t/>
        </is>
      </c>
      <c r="CD761" t="inlineStr">
        <is>
          <t/>
        </is>
      </c>
      <c r="CE761" t="inlineStr">
        <is>
          <t/>
        </is>
      </c>
      <c r="CF761" t="inlineStr">
        <is>
          <t/>
        </is>
      </c>
      <c r="CG761" t="inlineStr">
        <is>
          <t/>
        </is>
      </c>
      <c r="CH761" t="inlineStr">
        <is>
          <t/>
        </is>
      </c>
      <c r="CI761" t="inlineStr">
        <is>
          <t/>
        </is>
      </c>
      <c r="CJ761" t="inlineStr">
        <is>
          <t/>
        </is>
      </c>
      <c r="CK761" t="inlineStr">
        <is>
          <t/>
        </is>
      </c>
      <c r="CL761" t="inlineStr">
        <is>
          <t/>
        </is>
      </c>
      <c r="CM761" t="inlineStr">
        <is>
          <t/>
        </is>
      </c>
      <c r="CN761" t="inlineStr">
        <is>
          <t/>
        </is>
      </c>
      <c r="CO761" t="inlineStr">
        <is>
          <t/>
        </is>
      </c>
      <c r="CP761" t="inlineStr">
        <is>
          <t/>
        </is>
      </c>
      <c r="CQ761" t="inlineStr">
        <is>
          <t/>
        </is>
      </c>
      <c r="CR761" t="inlineStr">
        <is>
          <t/>
        </is>
      </c>
      <c r="CS761" t="inlineStr">
        <is>
          <t/>
        </is>
      </c>
      <c r="CT761" t="inlineStr">
        <is>
          <t/>
        </is>
      </c>
      <c r="CU761" t="inlineStr">
        <is>
          <t/>
        </is>
      </c>
      <c r="CV761" t="inlineStr">
        <is>
          <t/>
        </is>
      </c>
      <c r="CW761" t="inlineStr">
        <is>
          <t/>
        </is>
      </c>
    </row>
    <row r="762">
      <c r="A762" s="1" t="str">
        <f>HYPERLINK("https://iate.europa.eu/entry/result/1382343/all", "1382343")</f>
        <v>1382343</v>
      </c>
      <c r="B762" t="inlineStr">
        <is>
          <t>EDUCATION AND COMMUNICATIONS</t>
        </is>
      </c>
      <c r="C762" t="inlineStr">
        <is>
          <t>EDUCATION AND COMMUNICATIONS|communications|communications systems;EDUCATION AND COMMUNICATIONS|information technology and data processing</t>
        </is>
      </c>
      <c r="D762" t="inlineStr">
        <is>
          <t>yes</t>
        </is>
      </c>
      <c r="E762" t="inlineStr">
        <is>
          <t/>
        </is>
      </c>
      <c r="F762" s="2" t="inlineStr">
        <is>
          <t>сваляне|
изтегляне</t>
        </is>
      </c>
      <c r="G762" s="2" t="inlineStr">
        <is>
          <t>3|
3</t>
        </is>
      </c>
      <c r="H762" s="2" t="inlineStr">
        <is>
          <t xml:space="preserve">|
</t>
        </is>
      </c>
      <c r="I762" t="inlineStr">
        <is>
          <t>копиране на файл или на множествo файлове от един носител на друг носител или от Интернет върху диска на потребителския компютър</t>
        </is>
      </c>
      <c r="J762" s="2" t="inlineStr">
        <is>
          <t>stahování</t>
        </is>
      </c>
      <c r="K762" s="2" t="inlineStr">
        <is>
          <t>3</t>
        </is>
      </c>
      <c r="L762" s="2" t="inlineStr">
        <is>
          <t/>
        </is>
      </c>
      <c r="M762" t="inlineStr">
        <is>
          <t>přenášení dat z jiného zdroje na vlastní počítač</t>
        </is>
      </c>
      <c r="N762" s="2" t="inlineStr">
        <is>
          <t>downloadning|
download|
downloading</t>
        </is>
      </c>
      <c r="O762" s="2" t="inlineStr">
        <is>
          <t>4|
4|
4</t>
        </is>
      </c>
      <c r="P762" s="2" t="inlineStr">
        <is>
          <t xml:space="preserve">|
|
</t>
        </is>
      </c>
      <c r="Q762" t="inlineStr">
        <is>
          <t>overførsel af data fra en central til en perifer computer</t>
        </is>
      </c>
      <c r="R762" s="2" t="inlineStr">
        <is>
          <t>Herunterladen|
Download</t>
        </is>
      </c>
      <c r="S762" s="2" t="inlineStr">
        <is>
          <t>3|
3</t>
        </is>
      </c>
      <c r="T762" s="2" t="inlineStr">
        <is>
          <t xml:space="preserve">|
</t>
        </is>
      </c>
      <c r="U762" t="inlineStr">
        <is>
          <t>Abrufen und Übertragen (Kopieren) von Daten von einem Server/aus dem Internet auf den eigenen Computer oder Datenträger</t>
        </is>
      </c>
      <c r="V762" s="2" t="inlineStr">
        <is>
          <t>τηλεφόρτωση|
καταφόρτωση</t>
        </is>
      </c>
      <c r="W762" s="2" t="inlineStr">
        <is>
          <t>4|
3</t>
        </is>
      </c>
      <c r="X762" s="2" t="inlineStr">
        <is>
          <t xml:space="preserve">|
</t>
        </is>
      </c>
      <c r="Y762" t="inlineStr">
        <is>
          <t/>
        </is>
      </c>
      <c r="Z762" s="2" t="inlineStr">
        <is>
          <t>download|
downloading</t>
        </is>
      </c>
      <c r="AA762" s="2" t="inlineStr">
        <is>
          <t>3|
3</t>
        </is>
      </c>
      <c r="AB762" s="2" t="inlineStr">
        <is>
          <t xml:space="preserve">|
</t>
        </is>
      </c>
      <c r="AC762" t="inlineStr">
        <is>
          <t>copying of a file or collection of files from one computer to another</t>
        </is>
      </c>
      <c r="AD762" s="2" t="inlineStr">
        <is>
          <t>carga de programas|
descarga</t>
        </is>
      </c>
      <c r="AE762" s="2" t="inlineStr">
        <is>
          <t>2|
3</t>
        </is>
      </c>
      <c r="AF762" s="2" t="inlineStr">
        <is>
          <t xml:space="preserve">|
</t>
        </is>
      </c>
      <c r="AG762" t="inlineStr">
        <is>
          <t>Transferencia de aplicaciones o datos de un servidor a un dispositivo informático.</t>
        </is>
      </c>
      <c r="AH762" s="2" t="inlineStr">
        <is>
          <t>alla laadima</t>
        </is>
      </c>
      <c r="AI762" s="2" t="inlineStr">
        <is>
          <t>3</t>
        </is>
      </c>
      <c r="AJ762" s="2" t="inlineStr">
        <is>
          <t/>
        </is>
      </c>
      <c r="AK762" t="inlineStr">
        <is>
          <t>teisaldama andmeid arvutist välisseadmesse, serverilt tööjaama, teisest süsteemist oma süsteemi</t>
        </is>
      </c>
      <c r="AL762" s="2" t="inlineStr">
        <is>
          <t>lataus</t>
        </is>
      </c>
      <c r="AM762" s="2" t="inlineStr">
        <is>
          <t>3</t>
        </is>
      </c>
      <c r="AN762" s="2" t="inlineStr">
        <is>
          <t/>
        </is>
      </c>
      <c r="AO762" t="inlineStr">
        <is>
          <t>tiedoston siirtäminen tietoverkosta omassa käytössä olevaan tietokoneeseen tietoliikenneyhteyden kautta</t>
        </is>
      </c>
      <c r="AP762" s="2" t="inlineStr">
        <is>
          <t>téléchargement|
téléchargement vers l'aval|
téléchargement descendant</t>
        </is>
      </c>
      <c r="AQ762" s="2" t="inlineStr">
        <is>
          <t>3|
3|
3</t>
        </is>
      </c>
      <c r="AR762" s="2" t="inlineStr">
        <is>
          <t xml:space="preserve">|
|
</t>
        </is>
      </c>
      <c r="AS762" t="inlineStr">
        <is>
          <t>opération qui consiste à transférer des fichiers d'un ordinateur distant vers un ordinateur local à travers un réseau, ou d'un ordinateur central vers un micro-ordinateur</t>
        </is>
      </c>
      <c r="AT762" s="2" t="inlineStr">
        <is>
          <t>íoslódáil</t>
        </is>
      </c>
      <c r="AU762" s="2" t="inlineStr">
        <is>
          <t>3</t>
        </is>
      </c>
      <c r="AV762" s="2" t="inlineStr">
        <is>
          <t/>
        </is>
      </c>
      <c r="AW762" t="inlineStr">
        <is>
          <t/>
        </is>
      </c>
      <c r="AX762" s="2" t="inlineStr">
        <is>
          <t>preuzimanje</t>
        </is>
      </c>
      <c r="AY762" s="2" t="inlineStr">
        <is>
          <t>3</t>
        </is>
      </c>
      <c r="AZ762" s="2" t="inlineStr">
        <is>
          <t/>
        </is>
      </c>
      <c r="BA762" t="inlineStr">
        <is>
          <t/>
        </is>
      </c>
      <c r="BB762" s="2" t="inlineStr">
        <is>
          <t>letöltés</t>
        </is>
      </c>
      <c r="BC762" s="2" t="inlineStr">
        <is>
          <t>4</t>
        </is>
      </c>
      <c r="BD762" s="2" t="inlineStr">
        <is>
          <t/>
        </is>
      </c>
      <c r="BE762" t="inlineStr">
        <is>
          <t/>
        </is>
      </c>
      <c r="BF762" s="2" t="inlineStr">
        <is>
          <t>download|
scaricamento</t>
        </is>
      </c>
      <c r="BG762" s="2" t="inlineStr">
        <is>
          <t>3|
3</t>
        </is>
      </c>
      <c r="BH762" s="2" t="inlineStr">
        <is>
          <t xml:space="preserve">|
</t>
        </is>
      </c>
      <c r="BI762" t="inlineStr">
        <is>
          <t>trasferimento di dati tra sistemi collegati in rete (spec. Internet), in particolare da un sistema remoto a un sistema locale</t>
        </is>
      </c>
      <c r="BJ762" s="2" t="inlineStr">
        <is>
          <t>atsiuntimas|
siunta|
parsisiuntimas</t>
        </is>
      </c>
      <c r="BK762" s="2" t="inlineStr">
        <is>
          <t>3|
3|
3</t>
        </is>
      </c>
      <c r="BL762" s="2" t="inlineStr">
        <is>
          <t xml:space="preserve">|
|
</t>
        </is>
      </c>
      <c r="BM762" t="inlineStr">
        <is>
          <t>failų ar jų rinkinių siuntimas(is) iš vieno kompiuterio į kitą</t>
        </is>
      </c>
      <c r="BN762" s="2" t="inlineStr">
        <is>
          <t>lejupielāde</t>
        </is>
      </c>
      <c r="BO762" s="2" t="inlineStr">
        <is>
          <t>3</t>
        </is>
      </c>
      <c r="BP762" s="2" t="inlineStr">
        <is>
          <t/>
        </is>
      </c>
      <c r="BQ762" t="inlineStr">
        <is>
          <t>datnes pārsūtīšana no attāla datora lietotāja datoram</t>
        </is>
      </c>
      <c r="BR762" s="2" t="inlineStr">
        <is>
          <t>downloading|
tniżżil|
download|
dawnlowdjar</t>
        </is>
      </c>
      <c r="BS762" s="2" t="inlineStr">
        <is>
          <t>3|
3|
3|
3</t>
        </is>
      </c>
      <c r="BT762" s="2" t="inlineStr">
        <is>
          <t xml:space="preserve">|
|
|
</t>
        </is>
      </c>
      <c r="BU762" t="inlineStr">
        <is>
          <t>ikkuppjar ta’ file jew ġabra ta’ files minn kompjuter għal ieħor</t>
        </is>
      </c>
      <c r="BV762" s="2" t="inlineStr">
        <is>
          <t>downloaden</t>
        </is>
      </c>
      <c r="BW762" s="2" t="inlineStr">
        <is>
          <t>3</t>
        </is>
      </c>
      <c r="BX762" s="2" t="inlineStr">
        <is>
          <t/>
        </is>
      </c>
      <c r="BY762" t="inlineStr">
        <is>
          <t>binnenhalen van digitale informatie waarbij het initiatief ligt bij het ontvangende apparaat</t>
        </is>
      </c>
      <c r="BZ762" s="2" t="inlineStr">
        <is>
          <t>pobieranie danych|
ściąganie</t>
        </is>
      </c>
      <c r="CA762" s="2" t="inlineStr">
        <is>
          <t>3|
3</t>
        </is>
      </c>
      <c r="CB762" s="2" t="inlineStr">
        <is>
          <t xml:space="preserve">|
</t>
        </is>
      </c>
      <c r="CC762" t="inlineStr">
        <is>
          <t>pobieranie plików lub innych danych z sieci, m.in. z serwera, stron WWW, klientów FTP, klientów P2P oraz P2M</t>
        </is>
      </c>
      <c r="CD762" s="2" t="inlineStr">
        <is>
          <t>descarregamento</t>
        </is>
      </c>
      <c r="CE762" s="2" t="inlineStr">
        <is>
          <t>3</t>
        </is>
      </c>
      <c r="CF762" s="2" t="inlineStr">
        <is>
          <t/>
        </is>
      </c>
      <c r="CG762" t="inlineStr">
        <is>
          <t>Ato ou efeito de trazer programas ou dados para um computador de outro que lhe está conectado.</t>
        </is>
      </c>
      <c r="CH762" s="2" t="inlineStr">
        <is>
          <t>descărcare|
download</t>
        </is>
      </c>
      <c r="CI762" s="2" t="inlineStr">
        <is>
          <t>3|
3</t>
        </is>
      </c>
      <c r="CJ762" s="2" t="inlineStr">
        <is>
          <t xml:space="preserve">|
</t>
        </is>
      </c>
      <c r="CK762" t="inlineStr">
        <is>
          <t/>
        </is>
      </c>
      <c r="CL762" s="2" t="inlineStr">
        <is>
          <t>sťahovanie</t>
        </is>
      </c>
      <c r="CM762" s="2" t="inlineStr">
        <is>
          <t>3</t>
        </is>
      </c>
      <c r="CN762" s="2" t="inlineStr">
        <is>
          <t/>
        </is>
      </c>
      <c r="CO762" t="inlineStr">
        <is>
          <t>prenos dát zo vzdialeného počítača alebo servera do miestneho počítača</t>
        </is>
      </c>
      <c r="CP762" s="2" t="inlineStr">
        <is>
          <t>prenos|
prenos s strežnika</t>
        </is>
      </c>
      <c r="CQ762" s="2" t="inlineStr">
        <is>
          <t>3|
3</t>
        </is>
      </c>
      <c r="CR762" s="2" t="inlineStr">
        <is>
          <t xml:space="preserve">|
</t>
        </is>
      </c>
      <c r="CS762" t="inlineStr">
        <is>
          <t>prenašanje datotek k sebi, tj. iz oddaljenega računalnika v svoj računalnik</t>
        </is>
      </c>
      <c r="CT762" s="2" t="inlineStr">
        <is>
          <t>ladda ned|
hämta</t>
        </is>
      </c>
      <c r="CU762" s="2" t="inlineStr">
        <is>
          <t>3|
3</t>
        </is>
      </c>
      <c r="CV762" s="2" t="inlineStr">
        <is>
          <t xml:space="preserve">|
</t>
        </is>
      </c>
      <c r="CW762" t="inlineStr">
        <is>
          <t>kopiera data från en dator till en annan (underordnad) dator, oftast från en server till en klient, för vidare användning eller bearbetning</t>
        </is>
      </c>
    </row>
    <row r="763">
      <c r="A763" s="1" t="str">
        <f>HYPERLINK("https://iate.europa.eu/entry/result/924336/all", "924336")</f>
        <v>924336</v>
      </c>
      <c r="B763" t="inlineStr">
        <is>
          <t>PRODUCTION, TECHNOLOGY AND RESEARCH;EDUCATION AND COMMUNICATIONS</t>
        </is>
      </c>
      <c r="C763" t="inlineStr">
        <is>
          <t>PRODUCTION, TECHNOLOGY AND RESEARCH|technology and technical regulations|technology|digital technology;EDUCATION AND COMMUNICATIONS|communications|communications systems;EDUCATION AND COMMUNICATIONS|information technology and data processing</t>
        </is>
      </c>
      <c r="D763" t="inlineStr">
        <is>
          <t>yes</t>
        </is>
      </c>
      <c r="E763" t="inlineStr">
        <is>
          <t/>
        </is>
      </c>
      <c r="F763" t="inlineStr">
        <is>
          <t/>
        </is>
      </c>
      <c r="G763" t="inlineStr">
        <is>
          <t/>
        </is>
      </c>
      <c r="H763" t="inlineStr">
        <is>
          <t/>
        </is>
      </c>
      <c r="I763" t="inlineStr">
        <is>
          <t/>
        </is>
      </c>
      <c r="J763" t="inlineStr">
        <is>
          <t/>
        </is>
      </c>
      <c r="K763" t="inlineStr">
        <is>
          <t/>
        </is>
      </c>
      <c r="L763" t="inlineStr">
        <is>
          <t/>
        </is>
      </c>
      <c r="M763" t="inlineStr">
        <is>
          <t/>
        </is>
      </c>
      <c r="N763" t="inlineStr">
        <is>
          <t/>
        </is>
      </c>
      <c r="O763" t="inlineStr">
        <is>
          <t/>
        </is>
      </c>
      <c r="P763" t="inlineStr">
        <is>
          <t/>
        </is>
      </c>
      <c r="Q763" t="inlineStr">
        <is>
          <t/>
        </is>
      </c>
      <c r="R763" t="inlineStr">
        <is>
          <t/>
        </is>
      </c>
      <c r="S763" t="inlineStr">
        <is>
          <t/>
        </is>
      </c>
      <c r="T763" t="inlineStr">
        <is>
          <t/>
        </is>
      </c>
      <c r="U763" t="inlineStr">
        <is>
          <t/>
        </is>
      </c>
      <c r="V763" s="2" t="inlineStr">
        <is>
          <t>χρονοσήμανση</t>
        </is>
      </c>
      <c r="W763" s="2" t="inlineStr">
        <is>
          <t>3</t>
        </is>
      </c>
      <c r="X763" s="2" t="inlineStr">
        <is>
          <t/>
        </is>
      </c>
      <c r="Y763" t="inlineStr">
        <is>
          <t/>
        </is>
      </c>
      <c r="Z763" s="2" t="inlineStr">
        <is>
          <t>time stamp|
time stamping|
timestamping</t>
        </is>
      </c>
      <c r="AA763" s="2" t="inlineStr">
        <is>
          <t>1|
2|
1</t>
        </is>
      </c>
      <c r="AB763" s="2" t="inlineStr">
        <is>
          <t xml:space="preserve">|
|
</t>
        </is>
      </c>
      <c r="AC763" t="inlineStr">
        <is>
          <t>marking a document with the time at which it underwent a given process</t>
        </is>
      </c>
      <c r="AD763" t="inlineStr">
        <is>
          <t/>
        </is>
      </c>
      <c r="AE763" t="inlineStr">
        <is>
          <t/>
        </is>
      </c>
      <c r="AF763" t="inlineStr">
        <is>
          <t/>
        </is>
      </c>
      <c r="AG763" t="inlineStr">
        <is>
          <t/>
        </is>
      </c>
      <c r="AH763" t="inlineStr">
        <is>
          <t/>
        </is>
      </c>
      <c r="AI763" t="inlineStr">
        <is>
          <t/>
        </is>
      </c>
      <c r="AJ763" t="inlineStr">
        <is>
          <t/>
        </is>
      </c>
      <c r="AK763" t="inlineStr">
        <is>
          <t/>
        </is>
      </c>
      <c r="AL763" t="inlineStr">
        <is>
          <t/>
        </is>
      </c>
      <c r="AM763" t="inlineStr">
        <is>
          <t/>
        </is>
      </c>
      <c r="AN763" t="inlineStr">
        <is>
          <t/>
        </is>
      </c>
      <c r="AO763" t="inlineStr">
        <is>
          <t/>
        </is>
      </c>
      <c r="AP763" t="inlineStr">
        <is>
          <t/>
        </is>
      </c>
      <c r="AQ763" t="inlineStr">
        <is>
          <t/>
        </is>
      </c>
      <c r="AR763" t="inlineStr">
        <is>
          <t/>
        </is>
      </c>
      <c r="AS763" t="inlineStr">
        <is>
          <t/>
        </is>
      </c>
      <c r="AT763" t="inlineStr">
        <is>
          <t/>
        </is>
      </c>
      <c r="AU763" t="inlineStr">
        <is>
          <t/>
        </is>
      </c>
      <c r="AV763" t="inlineStr">
        <is>
          <t/>
        </is>
      </c>
      <c r="AW763" t="inlineStr">
        <is>
          <t/>
        </is>
      </c>
      <c r="AX763" t="inlineStr">
        <is>
          <t/>
        </is>
      </c>
      <c r="AY763" t="inlineStr">
        <is>
          <t/>
        </is>
      </c>
      <c r="AZ763" t="inlineStr">
        <is>
          <t/>
        </is>
      </c>
      <c r="BA763" t="inlineStr">
        <is>
          <t/>
        </is>
      </c>
      <c r="BB763" t="inlineStr">
        <is>
          <t/>
        </is>
      </c>
      <c r="BC763" t="inlineStr">
        <is>
          <t/>
        </is>
      </c>
      <c r="BD763" t="inlineStr">
        <is>
          <t/>
        </is>
      </c>
      <c r="BE763" t="inlineStr">
        <is>
          <t/>
        </is>
      </c>
      <c r="BF763" s="2" t="inlineStr">
        <is>
          <t>marcatura temporale|
datazione</t>
        </is>
      </c>
      <c r="BG763" s="2" t="inlineStr">
        <is>
          <t>3|
3</t>
        </is>
      </c>
      <c r="BH763" s="2" t="inlineStr">
        <is>
          <t xml:space="preserve">|
</t>
        </is>
      </c>
      <c r="BI763" t="inlineStr">
        <is>
          <t>risultato della procedura informatica, con cui si attribuiscono, ad uno o più documenti informatici, una data ed un orario opponibili ai terzi</t>
        </is>
      </c>
      <c r="BJ763" t="inlineStr">
        <is>
          <t/>
        </is>
      </c>
      <c r="BK763" t="inlineStr">
        <is>
          <t/>
        </is>
      </c>
      <c r="BL763" t="inlineStr">
        <is>
          <t/>
        </is>
      </c>
      <c r="BM763" t="inlineStr">
        <is>
          <t/>
        </is>
      </c>
      <c r="BN763" t="inlineStr">
        <is>
          <t/>
        </is>
      </c>
      <c r="BO763" t="inlineStr">
        <is>
          <t/>
        </is>
      </c>
      <c r="BP763" t="inlineStr">
        <is>
          <t/>
        </is>
      </c>
      <c r="BQ763" t="inlineStr">
        <is>
          <t/>
        </is>
      </c>
      <c r="BR763" t="inlineStr">
        <is>
          <t/>
        </is>
      </c>
      <c r="BS763" t="inlineStr">
        <is>
          <t/>
        </is>
      </c>
      <c r="BT763" t="inlineStr">
        <is>
          <t/>
        </is>
      </c>
      <c r="BU763" t="inlineStr">
        <is>
          <t/>
        </is>
      </c>
      <c r="BV763" t="inlineStr">
        <is>
          <t/>
        </is>
      </c>
      <c r="BW763" t="inlineStr">
        <is>
          <t/>
        </is>
      </c>
      <c r="BX763" t="inlineStr">
        <is>
          <t/>
        </is>
      </c>
      <c r="BY763" t="inlineStr">
        <is>
          <t/>
        </is>
      </c>
      <c r="BZ763" s="2" t="inlineStr">
        <is>
          <t>oznaczanie czasu</t>
        </is>
      </c>
      <c r="CA763" s="2" t="inlineStr">
        <is>
          <t>3</t>
        </is>
      </c>
      <c r="CB763" s="2" t="inlineStr">
        <is>
          <t/>
        </is>
      </c>
      <c r="CC763" t="inlineStr">
        <is>
          <t/>
        </is>
      </c>
      <c r="CD763" s="2" t="inlineStr">
        <is>
          <t>validação cronológica</t>
        </is>
      </c>
      <c r="CE763" s="2" t="inlineStr">
        <is>
          <t>3</t>
        </is>
      </c>
      <c r="CF763" s="2" t="inlineStr">
        <is>
          <t/>
        </is>
      </c>
      <c r="CG763" t="inlineStr">
        <is>
          <t/>
        </is>
      </c>
      <c r="CH763" s="2" t="inlineStr">
        <is>
          <t>marcare temporală</t>
        </is>
      </c>
      <c r="CI763" s="2" t="inlineStr">
        <is>
          <t>3</t>
        </is>
      </c>
      <c r="CJ763" s="2" t="inlineStr">
        <is>
          <t/>
        </is>
      </c>
      <c r="CK763" t="inlineStr">
        <is>
          <t>colecție de date în formă electronică, atașată în mod unic unui document electronic, care certifică faptul că anumite date în formăa electronică au fost prezentate furnizorului de servicii de marcare temporală la un moment determinat în timp</t>
        </is>
      </c>
      <c r="CL763" t="inlineStr">
        <is>
          <t/>
        </is>
      </c>
      <c r="CM763" t="inlineStr">
        <is>
          <t/>
        </is>
      </c>
      <c r="CN763" t="inlineStr">
        <is>
          <t/>
        </is>
      </c>
      <c r="CO763" t="inlineStr">
        <is>
          <t/>
        </is>
      </c>
      <c r="CP763" t="inlineStr">
        <is>
          <t/>
        </is>
      </c>
      <c r="CQ763" t="inlineStr">
        <is>
          <t/>
        </is>
      </c>
      <c r="CR763" t="inlineStr">
        <is>
          <t/>
        </is>
      </c>
      <c r="CS763" t="inlineStr">
        <is>
          <t/>
        </is>
      </c>
      <c r="CT763" t="inlineStr">
        <is>
          <t/>
        </is>
      </c>
      <c r="CU763" t="inlineStr">
        <is>
          <t/>
        </is>
      </c>
      <c r="CV763" t="inlineStr">
        <is>
          <t/>
        </is>
      </c>
      <c r="CW763" t="inlineStr">
        <is>
          <t/>
        </is>
      </c>
    </row>
    <row r="764">
      <c r="A764" s="1" t="str">
        <f>HYPERLINK("https://iate.europa.eu/entry/result/2215871/all", "2215871")</f>
        <v>2215871</v>
      </c>
      <c r="B764" t="inlineStr">
        <is>
          <t>EDUCATION AND COMMUNICATIONS</t>
        </is>
      </c>
      <c r="C764" t="inlineStr">
        <is>
          <t>EDUCATION AND COMMUNICATIONS|information technology and data processing;EDUCATION AND COMMUNICATIONS|communications|means of communication</t>
        </is>
      </c>
      <c r="D764" t="inlineStr">
        <is>
          <t>yes</t>
        </is>
      </c>
      <c r="E764" t="inlineStr">
        <is>
          <t/>
        </is>
      </c>
      <c r="F764" s="2" t="inlineStr">
        <is>
          <t>уеб-базирана пощa|
уеб поща</t>
        </is>
      </c>
      <c r="G764" s="2" t="inlineStr">
        <is>
          <t>3|
3</t>
        </is>
      </c>
      <c r="H764" s="2" t="inlineStr">
        <is>
          <t xml:space="preserve">|
</t>
        </is>
      </c>
      <c r="I764" t="inlineStr">
        <is>
          <t>услуга за електронна поща, достъпът до която се извършва чрез уеб браузър и уеб сайт вместо през локално приложение на компютъра</t>
        </is>
      </c>
      <c r="J764" s="2" t="inlineStr">
        <is>
          <t>webový e-mail|
webová pošta</t>
        </is>
      </c>
      <c r="K764" s="2" t="inlineStr">
        <is>
          <t>3|
3</t>
        </is>
      </c>
      <c r="L764" s="2" t="inlineStr">
        <is>
          <t xml:space="preserve">|
</t>
        </is>
      </c>
      <c r="M764" t="inlineStr">
        <is>
          <t>e-mailová služba poskytovaná prostřednictvím webového prohlížeče, tedy webové stránky</t>
        </is>
      </c>
      <c r="N764" s="2" t="inlineStr">
        <is>
          <t>webmail|
webbaseret mail|
webbaseret e-mail</t>
        </is>
      </c>
      <c r="O764" s="2" t="inlineStr">
        <is>
          <t>4|
3|
3</t>
        </is>
      </c>
      <c r="P764" s="2" t="inlineStr">
        <is>
          <t xml:space="preserve">|
|
</t>
        </is>
      </c>
      <c r="Q764" t="inlineStr">
        <is>
          <t>e-mail, der sendes og læses i en browser ved hjælp af HTML-formularer eller appletter."&lt;br&gt;"Webmail gør det muligt for en bruger at læse og skrive e-mail gennem en webbrowser.</t>
        </is>
      </c>
      <c r="R764" s="2" t="inlineStr">
        <is>
          <t>Webmail</t>
        </is>
      </c>
      <c r="S764" s="2" t="inlineStr">
        <is>
          <t>3</t>
        </is>
      </c>
      <c r="T764" s="2" t="inlineStr">
        <is>
          <t/>
        </is>
      </c>
      <c r="U764" t="inlineStr">
        <is>
          <t>Dienste im World Wide Web, die die Verwaltung von E-Mails mit einem Webbrowser ermöglichen</t>
        </is>
      </c>
      <c r="V764" s="2" t="inlineStr">
        <is>
          <t>διαδικτυακό ηλεκτρονικό ταχυδρομείο|
webmail</t>
        </is>
      </c>
      <c r="W764" s="2" t="inlineStr">
        <is>
          <t>3|
3</t>
        </is>
      </c>
      <c r="X764" s="2" t="inlineStr">
        <is>
          <t xml:space="preserve">|
</t>
        </is>
      </c>
      <c r="Y764" t="inlineStr">
        <is>
          <t/>
        </is>
      </c>
      <c r="Z764" s="2" t="inlineStr">
        <is>
          <t>web-based email|
webmail|
web mail</t>
        </is>
      </c>
      <c r="AA764" s="2" t="inlineStr">
        <is>
          <t>3|
4|
1</t>
        </is>
      </c>
      <c r="AB764" s="2" t="inlineStr">
        <is>
          <t xml:space="preserve">|
|
</t>
        </is>
      </c>
      <c r="AC764" t="inlineStr">
        <is>
          <t>email service intended to be accessed via a web browser i.e. through a web site, as opposed to through a desktop application</t>
        </is>
      </c>
      <c r="AD764" s="2" t="inlineStr">
        <is>
          <t>correo web|
correo en red</t>
        </is>
      </c>
      <c r="AE764" s="2" t="inlineStr">
        <is>
          <t>3|
2</t>
        </is>
      </c>
      <c r="AF764" s="2" t="inlineStr">
        <is>
          <t xml:space="preserve">|
</t>
        </is>
      </c>
      <c r="AG764" t="inlineStr">
        <is>
          <t>Programa de gestión de correo electrónico &lt;a href="/entry/result/750225/all" id="ENTRY_TO_ENTRY_CONVERTER" target="_blank"&gt;IATE:750225&lt;/a&gt; , generalmente gratuito, al que se accede en portales o buscadores que ofrecen este servicio previa suscripción, siendo también necesaria una conexión a Internet.</t>
        </is>
      </c>
      <c r="AH764" s="2" t="inlineStr">
        <is>
          <t>veebimeil</t>
        </is>
      </c>
      <c r="AI764" s="2" t="inlineStr">
        <is>
          <t>3</t>
        </is>
      </c>
      <c r="AJ764" s="2" t="inlineStr">
        <is>
          <t/>
        </is>
      </c>
      <c r="AK764" t="inlineStr">
        <is>
          <t>veebipõhine elektronpost, mille puhul postkasti sisenemiseks on vaja kasutajatunnust ja salasõna</t>
        </is>
      </c>
      <c r="AL764" s="2" t="inlineStr">
        <is>
          <t>selainsähköposti|
selainposti|
www-sähköposti</t>
        </is>
      </c>
      <c r="AM764" s="2" t="inlineStr">
        <is>
          <t>3|
3|
3</t>
        </is>
      </c>
      <c r="AN764" s="2" t="inlineStr">
        <is>
          <t xml:space="preserve">|
|
</t>
        </is>
      </c>
      <c r="AO764" t="inlineStr">
        <is>
          <t>selaimen kautta ilman sähköpostiohjelmaa käytettävä sähköpostipalvelu, joka ei ole sidoksissa tiettyyn internetpalveluntarjoajaan</t>
        </is>
      </c>
      <c r="AP764" s="2" t="inlineStr">
        <is>
          <t>webmail|
messagerie web|
courrier web|
courrier électronique web</t>
        </is>
      </c>
      <c r="AQ764" s="2" t="inlineStr">
        <is>
          <t>3|
3|
3|
3</t>
        </is>
      </c>
      <c r="AR764" s="2" t="inlineStr">
        <is>
          <t xml:space="preserve">|
|
|
</t>
        </is>
      </c>
      <c r="AS764" t="inlineStr">
        <is>
          <t>Interface Web rendant possible l'émission, la consultation et la manipulation de courriers électroniques depuis un navigateur Web.</t>
        </is>
      </c>
      <c r="AT764" s="2" t="inlineStr">
        <is>
          <t>post gréasáin</t>
        </is>
      </c>
      <c r="AU764" s="2" t="inlineStr">
        <is>
          <t>3</t>
        </is>
      </c>
      <c r="AV764" s="2" t="inlineStr">
        <is>
          <t/>
        </is>
      </c>
      <c r="AW764" t="inlineStr">
        <is>
          <t/>
        </is>
      </c>
      <c r="AX764" t="inlineStr">
        <is>
          <t/>
        </is>
      </c>
      <c r="AY764" t="inlineStr">
        <is>
          <t/>
        </is>
      </c>
      <c r="AZ764" t="inlineStr">
        <is>
          <t/>
        </is>
      </c>
      <c r="BA764" t="inlineStr">
        <is>
          <t/>
        </is>
      </c>
      <c r="BB764" s="2" t="inlineStr">
        <is>
          <t>webalapú e-mail|
webmail</t>
        </is>
      </c>
      <c r="BC764" s="2" t="inlineStr">
        <is>
          <t>4|
3</t>
        </is>
      </c>
      <c r="BD764" s="2" t="inlineStr">
        <is>
          <t xml:space="preserve">|
</t>
        </is>
      </c>
      <c r="BE764" t="inlineStr">
        <is>
          <t>egy internetes alkalmazás, amely lehetővé teszi az adott levelezőprogram felhasználóinak, hogy az interneten keresztül hozzáférjenek leveleikhez</t>
        </is>
      </c>
      <c r="BF764" s="2" t="inlineStr">
        <is>
          <t>WebMail</t>
        </is>
      </c>
      <c r="BG764" s="2" t="inlineStr">
        <is>
          <t>3</t>
        </is>
      </c>
      <c r="BH764" s="2" t="inlineStr">
        <is>
          <t/>
        </is>
      </c>
      <c r="BI764" t="inlineStr">
        <is>
          <t>applicazione web che permette di gestire uno o più account di posta elettronica attraverso un navigatore web</t>
        </is>
      </c>
      <c r="BJ764" s="2" t="inlineStr">
        <is>
          <t>saityno paštas|
žiniatinklio paštas</t>
        </is>
      </c>
      <c r="BK764" s="2" t="inlineStr">
        <is>
          <t>3|
4</t>
        </is>
      </c>
      <c r="BL764" s="2" t="inlineStr">
        <is>
          <t xml:space="preserve">preferred|
</t>
        </is>
      </c>
      <c r="BM764" t="inlineStr">
        <is>
          <t>žiniatinklio paslauga, suteikianti galimybę naudotis elektroniniu paštu (pasiekti elektroninio pašto dėžutę), naršykle prisijungus prie paslaugų teikėjo tinklalapio</t>
        </is>
      </c>
      <c r="BN764" s="2" t="inlineStr">
        <is>
          <t>tīmekļa e-pasts</t>
        </is>
      </c>
      <c r="BO764" s="2" t="inlineStr">
        <is>
          <t>3</t>
        </is>
      </c>
      <c r="BP764" s="2" t="inlineStr">
        <is>
          <t/>
        </is>
      </c>
      <c r="BQ764" t="inlineStr">
        <is>
          <t>elektroniskais pasts, kam var piekļūt no tīmekļa vietnes</t>
        </is>
      </c>
      <c r="BR764" s="2" t="inlineStr">
        <is>
          <t>email ibbażata fuq il-web|
webmail</t>
        </is>
      </c>
      <c r="BS764" s="2" t="inlineStr">
        <is>
          <t>3|
3</t>
        </is>
      </c>
      <c r="BT764" s="2" t="inlineStr">
        <is>
          <t xml:space="preserve">|
</t>
        </is>
      </c>
      <c r="BU764" t="inlineStr">
        <is>
          <t>servizz tal-email maħsub biex jiġi aċċessat minn web browser i.e. permezz ta’ sit web, minflok minn applikazzjoni desktop</t>
        </is>
      </c>
      <c r="BV764" s="2" t="inlineStr">
        <is>
          <t>webmail</t>
        </is>
      </c>
      <c r="BW764" s="2" t="inlineStr">
        <is>
          <t>3</t>
        </is>
      </c>
      <c r="BX764" s="2" t="inlineStr">
        <is>
          <t/>
        </is>
      </c>
      <c r="BY764" t="inlineStr">
        <is>
          <t>webapplicatie die het mogelijk maakt om e-mail te gebruiken via een webgebaseerde gebruikersinterface in plaats van via een e-mailprogramma</t>
        </is>
      </c>
      <c r="BZ764" s="2" t="inlineStr">
        <is>
          <t>webmail|
aplikacja webmail|
poczta elektroniczna w przeglądarce internetowej</t>
        </is>
      </c>
      <c r="CA764" s="2" t="inlineStr">
        <is>
          <t>3|
3|
3</t>
        </is>
      </c>
      <c r="CB764" s="2" t="inlineStr">
        <is>
          <t xml:space="preserve">|
|
</t>
        </is>
      </c>
      <c r="CC764" t="inlineStr">
        <is>
          <t>aplikacja umożliwiająca dostęp do poczty elektronicznej przez przeglądarkę internetową, a nie program pocztowy</t>
        </is>
      </c>
      <c r="CD764" s="2" t="inlineStr">
        <is>
          <t>correio Web</t>
        </is>
      </c>
      <c r="CE764" s="2" t="inlineStr">
        <is>
          <t>3</t>
        </is>
      </c>
      <c r="CF764" s="2" t="inlineStr">
        <is>
          <t/>
        </is>
      </c>
      <c r="CG764" t="inlineStr">
        <is>
          <t/>
        </is>
      </c>
      <c r="CH764" s="2" t="inlineStr">
        <is>
          <t>webmail|
interfață web pentru poșta electronică</t>
        </is>
      </c>
      <c r="CI764" s="2" t="inlineStr">
        <is>
          <t>3|
3</t>
        </is>
      </c>
      <c r="CJ764" s="2" t="inlineStr">
        <is>
          <t xml:space="preserve">|
</t>
        </is>
      </c>
      <c r="CK764" t="inlineStr">
        <is>
          <t/>
        </is>
      </c>
      <c r="CL764" s="2" t="inlineStr">
        <is>
          <t>webmail</t>
        </is>
      </c>
      <c r="CM764" s="2" t="inlineStr">
        <is>
          <t>3</t>
        </is>
      </c>
      <c r="CN764" s="2" t="inlineStr">
        <is>
          <t/>
        </is>
      </c>
      <c r="CO764" t="inlineStr">
        <is>
          <t>webová aplikácia, ktorá používateľom umožňuje prístup k e-mailovým schránkam prostredníctvom webového prehliadača</t>
        </is>
      </c>
      <c r="CP764" s="2" t="inlineStr">
        <is>
          <t>spletna pošta</t>
        </is>
      </c>
      <c r="CQ764" s="2" t="inlineStr">
        <is>
          <t>3</t>
        </is>
      </c>
      <c r="CR764" s="2" t="inlineStr">
        <is>
          <t/>
        </is>
      </c>
      <c r="CS764" t="inlineStr">
        <is>
          <t/>
        </is>
      </c>
      <c r="CT764" s="2" t="inlineStr">
        <is>
          <t>webbpost|
webbmejl</t>
        </is>
      </c>
      <c r="CU764" s="2" t="inlineStr">
        <is>
          <t>3|
3</t>
        </is>
      </c>
      <c r="CV764" s="2" t="inlineStr">
        <is>
          <t xml:space="preserve">|
</t>
        </is>
      </c>
      <c r="CW764" t="inlineStr">
        <is>
          <t>WWW-baserade e-postsystem, som ger användaren möjlighet att läsa och skriva e-post på Internet med en vanlig webbläsare istället för med en särskild e-postklient</t>
        </is>
      </c>
    </row>
    <row r="765">
      <c r="A765" s="1" t="str">
        <f>HYPERLINK("https://iate.europa.eu/entry/result/3592662/all", "3592662")</f>
        <v>3592662</v>
      </c>
      <c r="B765" t="inlineStr">
        <is>
          <t>EDUCATION AND COMMUNICATIONS;TRADE;ECONOMICS</t>
        </is>
      </c>
      <c r="C765" t="inlineStr">
        <is>
          <t>EDUCATION AND COMMUNICATIONS|information technology and data processing|computer system|information security;TRADE|consumption|goods and services|service|services of general interest;ECONOMICS|economic structure|economic sector|tertiary sector</t>
        </is>
      </c>
      <c r="D765" t="inlineStr">
        <is>
          <t>yes</t>
        </is>
      </c>
      <c r="E765" t="inlineStr">
        <is>
          <t/>
        </is>
      </c>
      <c r="F765" t="inlineStr">
        <is>
          <t/>
        </is>
      </c>
      <c r="G765" t="inlineStr">
        <is>
          <t/>
        </is>
      </c>
      <c r="H765" t="inlineStr">
        <is>
          <t/>
        </is>
      </c>
      <c r="I765" t="inlineStr">
        <is>
          <t/>
        </is>
      </c>
      <c r="J765" t="inlineStr">
        <is>
          <t/>
        </is>
      </c>
      <c r="K765" t="inlineStr">
        <is>
          <t/>
        </is>
      </c>
      <c r="L765" t="inlineStr">
        <is>
          <t/>
        </is>
      </c>
      <c r="M765" t="inlineStr">
        <is>
          <t/>
        </is>
      </c>
      <c r="N765" t="inlineStr">
        <is>
          <t/>
        </is>
      </c>
      <c r="O765" t="inlineStr">
        <is>
          <t/>
        </is>
      </c>
      <c r="P765" t="inlineStr">
        <is>
          <t/>
        </is>
      </c>
      <c r="Q765" t="inlineStr">
        <is>
          <t/>
        </is>
      </c>
      <c r="R765" t="inlineStr">
        <is>
          <t/>
        </is>
      </c>
      <c r="S765" t="inlineStr">
        <is>
          <t/>
        </is>
      </c>
      <c r="T765" t="inlineStr">
        <is>
          <t/>
        </is>
      </c>
      <c r="U765" t="inlineStr">
        <is>
          <t/>
        </is>
      </c>
      <c r="V765" t="inlineStr">
        <is>
          <t/>
        </is>
      </c>
      <c r="W765" t="inlineStr">
        <is>
          <t/>
        </is>
      </c>
      <c r="X765" t="inlineStr">
        <is>
          <t/>
        </is>
      </c>
      <c r="Y765" t="inlineStr">
        <is>
          <t/>
        </is>
      </c>
      <c r="Z765" s="2" t="inlineStr">
        <is>
          <t>important entity</t>
        </is>
      </c>
      <c r="AA765" s="2" t="inlineStr">
        <is>
          <t>3</t>
        </is>
      </c>
      <c r="AB765" s="2" t="inlineStr">
        <is>
          <t/>
        </is>
      </c>
      <c r="AC765" t="inlineStr">
        <is>
          <t>any entity of a type referred to as an important entity in Annex II to the Directive of the European Parliament and of the Council on measures for a high common level of cybersecurity across the Union, repealing Directive (EU) 2016/1148</t>
        </is>
      </c>
      <c r="AD765" t="inlineStr">
        <is>
          <t/>
        </is>
      </c>
      <c r="AE765" t="inlineStr">
        <is>
          <t/>
        </is>
      </c>
      <c r="AF765" t="inlineStr">
        <is>
          <t/>
        </is>
      </c>
      <c r="AG765" t="inlineStr">
        <is>
          <t/>
        </is>
      </c>
      <c r="AH765" s="2" t="inlineStr">
        <is>
          <t>oluline üksus</t>
        </is>
      </c>
      <c r="AI765" s="2" t="inlineStr">
        <is>
          <t>3</t>
        </is>
      </c>
      <c r="AJ765" s="2" t="inlineStr">
        <is>
          <t/>
        </is>
      </c>
      <c r="AK765" t="inlineStr">
        <is>
          <t>iga selline üksus, millele on osutatud kui olulisele üksusele Euroopa Parlamendi ja nõukogu direktiivi (mis käsitleb meetmeid, millega tagada küberturvalisuse ühtlaselt kõrge tase kogu liidus, ja millega tunnistatakse kehtetuks direktiiv 2016/1148) II lisas</t>
        </is>
      </c>
      <c r="AL765" t="inlineStr">
        <is>
          <t/>
        </is>
      </c>
      <c r="AM765" t="inlineStr">
        <is>
          <t/>
        </is>
      </c>
      <c r="AN765" t="inlineStr">
        <is>
          <t/>
        </is>
      </c>
      <c r="AO765" t="inlineStr">
        <is>
          <t/>
        </is>
      </c>
      <c r="AP765" t="inlineStr">
        <is>
          <t/>
        </is>
      </c>
      <c r="AQ765" t="inlineStr">
        <is>
          <t/>
        </is>
      </c>
      <c r="AR765" t="inlineStr">
        <is>
          <t/>
        </is>
      </c>
      <c r="AS765" t="inlineStr">
        <is>
          <t/>
        </is>
      </c>
      <c r="AT765" t="inlineStr">
        <is>
          <t/>
        </is>
      </c>
      <c r="AU765" t="inlineStr">
        <is>
          <t/>
        </is>
      </c>
      <c r="AV765" t="inlineStr">
        <is>
          <t/>
        </is>
      </c>
      <c r="AW765" t="inlineStr">
        <is>
          <t/>
        </is>
      </c>
      <c r="AX765" t="inlineStr">
        <is>
          <t/>
        </is>
      </c>
      <c r="AY765" t="inlineStr">
        <is>
          <t/>
        </is>
      </c>
      <c r="AZ765" t="inlineStr">
        <is>
          <t/>
        </is>
      </c>
      <c r="BA765" t="inlineStr">
        <is>
          <t/>
        </is>
      </c>
      <c r="BB765" t="inlineStr">
        <is>
          <t/>
        </is>
      </c>
      <c r="BC765" t="inlineStr">
        <is>
          <t/>
        </is>
      </c>
      <c r="BD765" t="inlineStr">
        <is>
          <t/>
        </is>
      </c>
      <c r="BE765" t="inlineStr">
        <is>
          <t/>
        </is>
      </c>
      <c r="BF765" t="inlineStr">
        <is>
          <t/>
        </is>
      </c>
      <c r="BG765" t="inlineStr">
        <is>
          <t/>
        </is>
      </c>
      <c r="BH765" t="inlineStr">
        <is>
          <t/>
        </is>
      </c>
      <c r="BI765" t="inlineStr">
        <is>
          <t/>
        </is>
      </c>
      <c r="BJ765" t="inlineStr">
        <is>
          <t/>
        </is>
      </c>
      <c r="BK765" t="inlineStr">
        <is>
          <t/>
        </is>
      </c>
      <c r="BL765" t="inlineStr">
        <is>
          <t/>
        </is>
      </c>
      <c r="BM765" t="inlineStr">
        <is>
          <t/>
        </is>
      </c>
      <c r="BN765" t="inlineStr">
        <is>
          <t/>
        </is>
      </c>
      <c r="BO765" t="inlineStr">
        <is>
          <t/>
        </is>
      </c>
      <c r="BP765" t="inlineStr">
        <is>
          <t/>
        </is>
      </c>
      <c r="BQ765" t="inlineStr">
        <is>
          <t/>
        </is>
      </c>
      <c r="BR765" t="inlineStr">
        <is>
          <t/>
        </is>
      </c>
      <c r="BS765" t="inlineStr">
        <is>
          <t/>
        </is>
      </c>
      <c r="BT765" t="inlineStr">
        <is>
          <t/>
        </is>
      </c>
      <c r="BU765" t="inlineStr">
        <is>
          <t/>
        </is>
      </c>
      <c r="BV765" t="inlineStr">
        <is>
          <t/>
        </is>
      </c>
      <c r="BW765" t="inlineStr">
        <is>
          <t/>
        </is>
      </c>
      <c r="BX765" t="inlineStr">
        <is>
          <t/>
        </is>
      </c>
      <c r="BY765" t="inlineStr">
        <is>
          <t/>
        </is>
      </c>
      <c r="BZ765" t="inlineStr">
        <is>
          <t/>
        </is>
      </c>
      <c r="CA765" t="inlineStr">
        <is>
          <t/>
        </is>
      </c>
      <c r="CB765" t="inlineStr">
        <is>
          <t/>
        </is>
      </c>
      <c r="CC765" t="inlineStr">
        <is>
          <t/>
        </is>
      </c>
      <c r="CD765" t="inlineStr">
        <is>
          <t/>
        </is>
      </c>
      <c r="CE765" t="inlineStr">
        <is>
          <t/>
        </is>
      </c>
      <c r="CF765" t="inlineStr">
        <is>
          <t/>
        </is>
      </c>
      <c r="CG765" t="inlineStr">
        <is>
          <t/>
        </is>
      </c>
      <c r="CH765" t="inlineStr">
        <is>
          <t/>
        </is>
      </c>
      <c r="CI765" t="inlineStr">
        <is>
          <t/>
        </is>
      </c>
      <c r="CJ765" t="inlineStr">
        <is>
          <t/>
        </is>
      </c>
      <c r="CK765" t="inlineStr">
        <is>
          <t/>
        </is>
      </c>
      <c r="CL765" t="inlineStr">
        <is>
          <t/>
        </is>
      </c>
      <c r="CM765" t="inlineStr">
        <is>
          <t/>
        </is>
      </c>
      <c r="CN765" t="inlineStr">
        <is>
          <t/>
        </is>
      </c>
      <c r="CO765" t="inlineStr">
        <is>
          <t/>
        </is>
      </c>
      <c r="CP765" t="inlineStr">
        <is>
          <t/>
        </is>
      </c>
      <c r="CQ765" t="inlineStr">
        <is>
          <t/>
        </is>
      </c>
      <c r="CR765" t="inlineStr">
        <is>
          <t/>
        </is>
      </c>
      <c r="CS765" t="inlineStr">
        <is>
          <t/>
        </is>
      </c>
      <c r="CT765" s="2" t="inlineStr">
        <is>
          <t>viktig entitet</t>
        </is>
      </c>
      <c r="CU765" s="2" t="inlineStr">
        <is>
          <t>3</t>
        </is>
      </c>
      <c r="CV765" s="2" t="inlineStr">
        <is>
          <t/>
        </is>
      </c>
      <c r="CW765" t="inlineStr">
        <is>
          <t>varje entitet av en typ som betecknas som en viktig entitet i bilaga II till direktivet om åtgärder för en hög gemensam cybersäkerhetsnivå i hela unionen, och om upphävande av direktiv (EU) 2016/1148</t>
        </is>
      </c>
    </row>
    <row r="766">
      <c r="A766" s="1" t="str">
        <f>HYPERLINK("https://iate.europa.eu/entry/result/3592661/all", "3592661")</f>
        <v>3592661</v>
      </c>
      <c r="B766" t="inlineStr">
        <is>
          <t>EDUCATION AND COMMUNICATIONS;TRADE;ECONOMICS</t>
        </is>
      </c>
      <c r="C766" t="inlineStr">
        <is>
          <t>EDUCATION AND COMMUNICATIONS|information technology and data processing|computer system|information security;TRADE|consumption|goods and services|service|services of general interest;ECONOMICS|economic structure|economic sector|tertiary sector</t>
        </is>
      </c>
      <c r="D766" t="inlineStr">
        <is>
          <t>yes</t>
        </is>
      </c>
      <c r="E766" t="inlineStr">
        <is>
          <t/>
        </is>
      </c>
      <c r="F766" t="inlineStr">
        <is>
          <t/>
        </is>
      </c>
      <c r="G766" t="inlineStr">
        <is>
          <t/>
        </is>
      </c>
      <c r="H766" t="inlineStr">
        <is>
          <t/>
        </is>
      </c>
      <c r="I766" t="inlineStr">
        <is>
          <t/>
        </is>
      </c>
      <c r="J766" t="inlineStr">
        <is>
          <t/>
        </is>
      </c>
      <c r="K766" t="inlineStr">
        <is>
          <t/>
        </is>
      </c>
      <c r="L766" t="inlineStr">
        <is>
          <t/>
        </is>
      </c>
      <c r="M766" t="inlineStr">
        <is>
          <t/>
        </is>
      </c>
      <c r="N766" t="inlineStr">
        <is>
          <t/>
        </is>
      </c>
      <c r="O766" t="inlineStr">
        <is>
          <t/>
        </is>
      </c>
      <c r="P766" t="inlineStr">
        <is>
          <t/>
        </is>
      </c>
      <c r="Q766" t="inlineStr">
        <is>
          <t/>
        </is>
      </c>
      <c r="R766" t="inlineStr">
        <is>
          <t/>
        </is>
      </c>
      <c r="S766" t="inlineStr">
        <is>
          <t/>
        </is>
      </c>
      <c r="T766" t="inlineStr">
        <is>
          <t/>
        </is>
      </c>
      <c r="U766" t="inlineStr">
        <is>
          <t/>
        </is>
      </c>
      <c r="V766" t="inlineStr">
        <is>
          <t/>
        </is>
      </c>
      <c r="W766" t="inlineStr">
        <is>
          <t/>
        </is>
      </c>
      <c r="X766" t="inlineStr">
        <is>
          <t/>
        </is>
      </c>
      <c r="Y766" t="inlineStr">
        <is>
          <t/>
        </is>
      </c>
      <c r="Z766" s="2" t="inlineStr">
        <is>
          <t>essential entity</t>
        </is>
      </c>
      <c r="AA766" s="2" t="inlineStr">
        <is>
          <t>3</t>
        </is>
      </c>
      <c r="AB766" s="2" t="inlineStr">
        <is>
          <t/>
        </is>
      </c>
      <c r="AC766" t="inlineStr">
        <is>
          <t>any entity of a type referred to as an essential entity in Annex I to the Directive of the European Parliament and of the Council on measures for a high common level of cybersecurity across the Union, repealing Directive (EU) 2016/1148</t>
        </is>
      </c>
      <c r="AD766" t="inlineStr">
        <is>
          <t/>
        </is>
      </c>
      <c r="AE766" t="inlineStr">
        <is>
          <t/>
        </is>
      </c>
      <c r="AF766" t="inlineStr">
        <is>
          <t/>
        </is>
      </c>
      <c r="AG766" t="inlineStr">
        <is>
          <t/>
        </is>
      </c>
      <c r="AH766" s="2" t="inlineStr">
        <is>
          <t>elutähtis üksus</t>
        </is>
      </c>
      <c r="AI766" s="2" t="inlineStr">
        <is>
          <t>3</t>
        </is>
      </c>
      <c r="AJ766" s="2" t="inlineStr">
        <is>
          <t/>
        </is>
      </c>
      <c r="AK766" t="inlineStr">
        <is>
          <t>iga selline üksus, millele on osutatud kui elutähtsale üksusele Euroopa Parlamendi ja nõukogu direktiivi (mis käsitleb meetmeid, millega tagada küberturvalisuse ühtlaselt kõrge tase kogu liidus, ja millega tunnistatakse kehtetuks direktiiv 2016/1148) I lisas</t>
        </is>
      </c>
      <c r="AL766" t="inlineStr">
        <is>
          <t/>
        </is>
      </c>
      <c r="AM766" t="inlineStr">
        <is>
          <t/>
        </is>
      </c>
      <c r="AN766" t="inlineStr">
        <is>
          <t/>
        </is>
      </c>
      <c r="AO766" t="inlineStr">
        <is>
          <t/>
        </is>
      </c>
      <c r="AP766" t="inlineStr">
        <is>
          <t/>
        </is>
      </c>
      <c r="AQ766" t="inlineStr">
        <is>
          <t/>
        </is>
      </c>
      <c r="AR766" t="inlineStr">
        <is>
          <t/>
        </is>
      </c>
      <c r="AS766" t="inlineStr">
        <is>
          <t/>
        </is>
      </c>
      <c r="AT766" t="inlineStr">
        <is>
          <t/>
        </is>
      </c>
      <c r="AU766" t="inlineStr">
        <is>
          <t/>
        </is>
      </c>
      <c r="AV766" t="inlineStr">
        <is>
          <t/>
        </is>
      </c>
      <c r="AW766" t="inlineStr">
        <is>
          <t/>
        </is>
      </c>
      <c r="AX766" t="inlineStr">
        <is>
          <t/>
        </is>
      </c>
      <c r="AY766" t="inlineStr">
        <is>
          <t/>
        </is>
      </c>
      <c r="AZ766" t="inlineStr">
        <is>
          <t/>
        </is>
      </c>
      <c r="BA766" t="inlineStr">
        <is>
          <t/>
        </is>
      </c>
      <c r="BB766" t="inlineStr">
        <is>
          <t/>
        </is>
      </c>
      <c r="BC766" t="inlineStr">
        <is>
          <t/>
        </is>
      </c>
      <c r="BD766" t="inlineStr">
        <is>
          <t/>
        </is>
      </c>
      <c r="BE766" t="inlineStr">
        <is>
          <t/>
        </is>
      </c>
      <c r="BF766" t="inlineStr">
        <is>
          <t/>
        </is>
      </c>
      <c r="BG766" t="inlineStr">
        <is>
          <t/>
        </is>
      </c>
      <c r="BH766" t="inlineStr">
        <is>
          <t/>
        </is>
      </c>
      <c r="BI766" t="inlineStr">
        <is>
          <t/>
        </is>
      </c>
      <c r="BJ766" t="inlineStr">
        <is>
          <t/>
        </is>
      </c>
      <c r="BK766" t="inlineStr">
        <is>
          <t/>
        </is>
      </c>
      <c r="BL766" t="inlineStr">
        <is>
          <t/>
        </is>
      </c>
      <c r="BM766" t="inlineStr">
        <is>
          <t/>
        </is>
      </c>
      <c r="BN766" t="inlineStr">
        <is>
          <t/>
        </is>
      </c>
      <c r="BO766" t="inlineStr">
        <is>
          <t/>
        </is>
      </c>
      <c r="BP766" t="inlineStr">
        <is>
          <t/>
        </is>
      </c>
      <c r="BQ766" t="inlineStr">
        <is>
          <t/>
        </is>
      </c>
      <c r="BR766" t="inlineStr">
        <is>
          <t/>
        </is>
      </c>
      <c r="BS766" t="inlineStr">
        <is>
          <t/>
        </is>
      </c>
      <c r="BT766" t="inlineStr">
        <is>
          <t/>
        </is>
      </c>
      <c r="BU766" t="inlineStr">
        <is>
          <t/>
        </is>
      </c>
      <c r="BV766" t="inlineStr">
        <is>
          <t/>
        </is>
      </c>
      <c r="BW766" t="inlineStr">
        <is>
          <t/>
        </is>
      </c>
      <c r="BX766" t="inlineStr">
        <is>
          <t/>
        </is>
      </c>
      <c r="BY766" t="inlineStr">
        <is>
          <t/>
        </is>
      </c>
      <c r="BZ766" t="inlineStr">
        <is>
          <t/>
        </is>
      </c>
      <c r="CA766" t="inlineStr">
        <is>
          <t/>
        </is>
      </c>
      <c r="CB766" t="inlineStr">
        <is>
          <t/>
        </is>
      </c>
      <c r="CC766" t="inlineStr">
        <is>
          <t/>
        </is>
      </c>
      <c r="CD766" t="inlineStr">
        <is>
          <t/>
        </is>
      </c>
      <c r="CE766" t="inlineStr">
        <is>
          <t/>
        </is>
      </c>
      <c r="CF766" t="inlineStr">
        <is>
          <t/>
        </is>
      </c>
      <c r="CG766" t="inlineStr">
        <is>
          <t/>
        </is>
      </c>
      <c r="CH766" t="inlineStr">
        <is>
          <t/>
        </is>
      </c>
      <c r="CI766" t="inlineStr">
        <is>
          <t/>
        </is>
      </c>
      <c r="CJ766" t="inlineStr">
        <is>
          <t/>
        </is>
      </c>
      <c r="CK766" t="inlineStr">
        <is>
          <t/>
        </is>
      </c>
      <c r="CL766" t="inlineStr">
        <is>
          <t/>
        </is>
      </c>
      <c r="CM766" t="inlineStr">
        <is>
          <t/>
        </is>
      </c>
      <c r="CN766" t="inlineStr">
        <is>
          <t/>
        </is>
      </c>
      <c r="CO766" t="inlineStr">
        <is>
          <t/>
        </is>
      </c>
      <c r="CP766" t="inlineStr">
        <is>
          <t/>
        </is>
      </c>
      <c r="CQ766" t="inlineStr">
        <is>
          <t/>
        </is>
      </c>
      <c r="CR766" t="inlineStr">
        <is>
          <t/>
        </is>
      </c>
      <c r="CS766" t="inlineStr">
        <is>
          <t/>
        </is>
      </c>
      <c r="CT766" s="2" t="inlineStr">
        <is>
          <t>väsentlig entitet</t>
        </is>
      </c>
      <c r="CU766" s="2" t="inlineStr">
        <is>
          <t>3</t>
        </is>
      </c>
      <c r="CV766" s="2" t="inlineStr">
        <is>
          <t/>
        </is>
      </c>
      <c r="CW766" t="inlineStr">
        <is>
          <t>varje entitet av en typ som betecknas som en väsentlig entitet i bilaga I till direktivet om åtgärder för en hög gemensam cybersäkerhetsnivå i hela unionen, och om upphävande av direktiv (EU) 2016/1148</t>
        </is>
      </c>
    </row>
    <row r="767">
      <c r="A767" s="1" t="str">
        <f>HYPERLINK("https://iate.europa.eu/entry/result/3575563/all", "3575563")</f>
        <v>3575563</v>
      </c>
      <c r="B767" t="inlineStr">
        <is>
          <t>EDUCATION AND COMMUNICATIONS</t>
        </is>
      </c>
      <c r="C767" t="inlineStr">
        <is>
          <t>EDUCATION AND COMMUNICATIONS|information technology and data processing|data processing</t>
        </is>
      </c>
      <c r="D767" t="inlineStr">
        <is>
          <t>yes</t>
        </is>
      </c>
      <c r="E767" t="inlineStr">
        <is>
          <t/>
        </is>
      </c>
      <c r="F767" t="inlineStr">
        <is>
          <t/>
        </is>
      </c>
      <c r="G767" t="inlineStr">
        <is>
          <t/>
        </is>
      </c>
      <c r="H767" t="inlineStr">
        <is>
          <t/>
        </is>
      </c>
      <c r="I767" t="inlineStr">
        <is>
          <t/>
        </is>
      </c>
      <c r="J767" t="inlineStr">
        <is>
          <t/>
        </is>
      </c>
      <c r="K767" t="inlineStr">
        <is>
          <t/>
        </is>
      </c>
      <c r="L767" t="inlineStr">
        <is>
          <t/>
        </is>
      </c>
      <c r="M767" t="inlineStr">
        <is>
          <t/>
        </is>
      </c>
      <c r="N767" t="inlineStr">
        <is>
          <t/>
        </is>
      </c>
      <c r="O767" t="inlineStr">
        <is>
          <t/>
        </is>
      </c>
      <c r="P767" t="inlineStr">
        <is>
          <t/>
        </is>
      </c>
      <c r="Q767" t="inlineStr">
        <is>
          <t/>
        </is>
      </c>
      <c r="R767" t="inlineStr">
        <is>
          <t/>
        </is>
      </c>
      <c r="S767" t="inlineStr">
        <is>
          <t/>
        </is>
      </c>
      <c r="T767" t="inlineStr">
        <is>
          <t/>
        </is>
      </c>
      <c r="U767" t="inlineStr">
        <is>
          <t/>
        </is>
      </c>
      <c r="V767" t="inlineStr">
        <is>
          <t/>
        </is>
      </c>
      <c r="W767" t="inlineStr">
        <is>
          <t/>
        </is>
      </c>
      <c r="X767" t="inlineStr">
        <is>
          <t/>
        </is>
      </c>
      <c r="Y767" t="inlineStr">
        <is>
          <t/>
        </is>
      </c>
      <c r="Z767" s="2" t="inlineStr">
        <is>
          <t>multiparty computation|
secure multi-party computing|
privacy-preserving computation|
SMPC|
secure function evaluation|
multi-party secure computation|
multi-party computation|
multi-party computing|
secure computation|
MPC|
secure multi-party computation</t>
        </is>
      </c>
      <c r="AA767" s="2" t="inlineStr">
        <is>
          <t>1|
3|
1|
1|
3|
1|
3|
3|
1|
3|
1</t>
        </is>
      </c>
      <c r="AB767" s="2" t="inlineStr">
        <is>
          <t xml:space="preserve">|
|
|
|
|
|
|
|
|
|
</t>
        </is>
      </c>
      <c r="AC767" t="inlineStr">
        <is>
          <t>cryptographic protocol for multiple parties who each give a private input to the computation of a function</t>
        </is>
      </c>
      <c r="AD767" t="inlineStr">
        <is>
          <t/>
        </is>
      </c>
      <c r="AE767" t="inlineStr">
        <is>
          <t/>
        </is>
      </c>
      <c r="AF767" t="inlineStr">
        <is>
          <t/>
        </is>
      </c>
      <c r="AG767" t="inlineStr">
        <is>
          <t/>
        </is>
      </c>
      <c r="AH767" t="inlineStr">
        <is>
          <t/>
        </is>
      </c>
      <c r="AI767" t="inlineStr">
        <is>
          <t/>
        </is>
      </c>
      <c r="AJ767" t="inlineStr">
        <is>
          <t/>
        </is>
      </c>
      <c r="AK767" t="inlineStr">
        <is>
          <t/>
        </is>
      </c>
      <c r="AL767" t="inlineStr">
        <is>
          <t/>
        </is>
      </c>
      <c r="AM767" t="inlineStr">
        <is>
          <t/>
        </is>
      </c>
      <c r="AN767" t="inlineStr">
        <is>
          <t/>
        </is>
      </c>
      <c r="AO767" t="inlineStr">
        <is>
          <t/>
        </is>
      </c>
      <c r="AP767" t="inlineStr">
        <is>
          <t/>
        </is>
      </c>
      <c r="AQ767" t="inlineStr">
        <is>
          <t/>
        </is>
      </c>
      <c r="AR767" t="inlineStr">
        <is>
          <t/>
        </is>
      </c>
      <c r="AS767" t="inlineStr">
        <is>
          <t/>
        </is>
      </c>
      <c r="AT767" t="inlineStr">
        <is>
          <t/>
        </is>
      </c>
      <c r="AU767" t="inlineStr">
        <is>
          <t/>
        </is>
      </c>
      <c r="AV767" t="inlineStr">
        <is>
          <t/>
        </is>
      </c>
      <c r="AW767" t="inlineStr">
        <is>
          <t/>
        </is>
      </c>
      <c r="AX767" t="inlineStr">
        <is>
          <t/>
        </is>
      </c>
      <c r="AY767" t="inlineStr">
        <is>
          <t/>
        </is>
      </c>
      <c r="AZ767" t="inlineStr">
        <is>
          <t/>
        </is>
      </c>
      <c r="BA767" t="inlineStr">
        <is>
          <t/>
        </is>
      </c>
      <c r="BB767" s="2" t="inlineStr">
        <is>
          <t>MPC|
többszereplős számítás|
biztonságos, többszereplős számítás</t>
        </is>
      </c>
      <c r="BC767" s="2" t="inlineStr">
        <is>
          <t>3|
3|
3</t>
        </is>
      </c>
      <c r="BD767" s="2" t="inlineStr">
        <is>
          <t xml:space="preserve">|
|
</t>
        </is>
      </c>
      <c r="BE767" t="inlineStr">
        <is>
          <t>kriptográfiai protokoll több szereplő számára, amely a szereplők privát inputjaiból számít közös függvényt</t>
        </is>
      </c>
      <c r="BF767" t="inlineStr">
        <is>
          <t/>
        </is>
      </c>
      <c r="BG767" t="inlineStr">
        <is>
          <t/>
        </is>
      </c>
      <c r="BH767" t="inlineStr">
        <is>
          <t/>
        </is>
      </c>
      <c r="BI767" t="inlineStr">
        <is>
          <t/>
        </is>
      </c>
      <c r="BJ767" t="inlineStr">
        <is>
          <t/>
        </is>
      </c>
      <c r="BK767" t="inlineStr">
        <is>
          <t/>
        </is>
      </c>
      <c r="BL767" t="inlineStr">
        <is>
          <t/>
        </is>
      </c>
      <c r="BM767" t="inlineStr">
        <is>
          <t/>
        </is>
      </c>
      <c r="BN767" t="inlineStr">
        <is>
          <t/>
        </is>
      </c>
      <c r="BO767" t="inlineStr">
        <is>
          <t/>
        </is>
      </c>
      <c r="BP767" t="inlineStr">
        <is>
          <t/>
        </is>
      </c>
      <c r="BQ767" t="inlineStr">
        <is>
          <t/>
        </is>
      </c>
      <c r="BR767" t="inlineStr">
        <is>
          <t/>
        </is>
      </c>
      <c r="BS767" t="inlineStr">
        <is>
          <t/>
        </is>
      </c>
      <c r="BT767" t="inlineStr">
        <is>
          <t/>
        </is>
      </c>
      <c r="BU767" t="inlineStr">
        <is>
          <t/>
        </is>
      </c>
      <c r="BV767" t="inlineStr">
        <is>
          <t/>
        </is>
      </c>
      <c r="BW767" t="inlineStr">
        <is>
          <t/>
        </is>
      </c>
      <c r="BX767" t="inlineStr">
        <is>
          <t/>
        </is>
      </c>
      <c r="BY767" t="inlineStr">
        <is>
          <t/>
        </is>
      </c>
      <c r="BZ767" s="2" t="inlineStr">
        <is>
          <t>obliczenia wielopodmiotowe</t>
        </is>
      </c>
      <c r="CA767" s="2" t="inlineStr">
        <is>
          <t>3</t>
        </is>
      </c>
      <c r="CB767" s="2" t="inlineStr">
        <is>
          <t/>
        </is>
      </c>
      <c r="CC767" t="inlineStr">
        <is>
          <t/>
        </is>
      </c>
      <c r="CD767" t="inlineStr">
        <is>
          <t/>
        </is>
      </c>
      <c r="CE767" t="inlineStr">
        <is>
          <t/>
        </is>
      </c>
      <c r="CF767" t="inlineStr">
        <is>
          <t/>
        </is>
      </c>
      <c r="CG767" t="inlineStr">
        <is>
          <t/>
        </is>
      </c>
      <c r="CH767" t="inlineStr">
        <is>
          <t/>
        </is>
      </c>
      <c r="CI767" t="inlineStr">
        <is>
          <t/>
        </is>
      </c>
      <c r="CJ767" t="inlineStr">
        <is>
          <t/>
        </is>
      </c>
      <c r="CK767" t="inlineStr">
        <is>
          <t/>
        </is>
      </c>
      <c r="CL767" t="inlineStr">
        <is>
          <t/>
        </is>
      </c>
      <c r="CM767" t="inlineStr">
        <is>
          <t/>
        </is>
      </c>
      <c r="CN767" t="inlineStr">
        <is>
          <t/>
        </is>
      </c>
      <c r="CO767" t="inlineStr">
        <is>
          <t/>
        </is>
      </c>
      <c r="CP767" t="inlineStr">
        <is>
          <t/>
        </is>
      </c>
      <c r="CQ767" t="inlineStr">
        <is>
          <t/>
        </is>
      </c>
      <c r="CR767" t="inlineStr">
        <is>
          <t/>
        </is>
      </c>
      <c r="CS767" t="inlineStr">
        <is>
          <t/>
        </is>
      </c>
      <c r="CT767" s="2" t="inlineStr">
        <is>
          <t>säker flerpartsberäkning</t>
        </is>
      </c>
      <c r="CU767" s="2" t="inlineStr">
        <is>
          <t>3</t>
        </is>
      </c>
      <c r="CV767" s="2" t="inlineStr">
        <is>
          <t/>
        </is>
      </c>
      <c r="CW767" t="inlineStr">
        <is>
          <t/>
        </is>
      </c>
    </row>
    <row r="768">
      <c r="A768" s="1" t="str">
        <f>HYPERLINK("https://iate.europa.eu/entry/result/3590582/all", "3590582")</f>
        <v>3590582</v>
      </c>
      <c r="B768" t="inlineStr">
        <is>
          <t>EDUCATION AND COMMUNICATIONS;LAW</t>
        </is>
      </c>
      <c r="C768" t="inlineStr">
        <is>
          <t>EDUCATION AND COMMUNICATIONS|information technology and data processing|data-processing law|computer crime;LAW|criminal law|offence</t>
        </is>
      </c>
      <c r="D768" t="inlineStr">
        <is>
          <t>yes</t>
        </is>
      </c>
      <c r="E768" t="inlineStr">
        <is>
          <t/>
        </is>
      </c>
      <c r="F768" t="inlineStr">
        <is>
          <t/>
        </is>
      </c>
      <c r="G768" t="inlineStr">
        <is>
          <t/>
        </is>
      </c>
      <c r="H768" t="inlineStr">
        <is>
          <t/>
        </is>
      </c>
      <c r="I768" t="inlineStr">
        <is>
          <t/>
        </is>
      </c>
      <c r="J768" t="inlineStr">
        <is>
          <t/>
        </is>
      </c>
      <c r="K768" t="inlineStr">
        <is>
          <t/>
        </is>
      </c>
      <c r="L768" t="inlineStr">
        <is>
          <t/>
        </is>
      </c>
      <c r="M768" t="inlineStr">
        <is>
          <t/>
        </is>
      </c>
      <c r="N768" t="inlineStr">
        <is>
          <t/>
        </is>
      </c>
      <c r="O768" t="inlineStr">
        <is>
          <t/>
        </is>
      </c>
      <c r="P768" t="inlineStr">
        <is>
          <t/>
        </is>
      </c>
      <c r="Q768" t="inlineStr">
        <is>
          <t/>
        </is>
      </c>
      <c r="R768" t="inlineStr">
        <is>
          <t/>
        </is>
      </c>
      <c r="S768" t="inlineStr">
        <is>
          <t/>
        </is>
      </c>
      <c r="T768" t="inlineStr">
        <is>
          <t/>
        </is>
      </c>
      <c r="U768" t="inlineStr">
        <is>
          <t/>
        </is>
      </c>
      <c r="V768" t="inlineStr">
        <is>
          <t/>
        </is>
      </c>
      <c r="W768" t="inlineStr">
        <is>
          <t/>
        </is>
      </c>
      <c r="X768" t="inlineStr">
        <is>
          <t/>
        </is>
      </c>
      <c r="Y768" t="inlineStr">
        <is>
          <t/>
        </is>
      </c>
      <c r="Z768" s="2" t="inlineStr">
        <is>
          <t>BEC|
email account compromise|
business email compromise|
EAC</t>
        </is>
      </c>
      <c r="AA768" s="2" t="inlineStr">
        <is>
          <t>3|
3|
3|
3</t>
        </is>
      </c>
      <c r="AB768" s="2" t="inlineStr">
        <is>
          <t xml:space="preserve">|
|
|
</t>
        </is>
      </c>
      <c r="AC768" t="inlineStr">
        <is>
          <t>form of cyber crime which uses email fraud to attack commercial, government and non-profit organisations to achieve a specific outcome which negatively impacts the target organisation</t>
        </is>
      </c>
      <c r="AD768" t="inlineStr">
        <is>
          <t/>
        </is>
      </c>
      <c r="AE768" t="inlineStr">
        <is>
          <t/>
        </is>
      </c>
      <c r="AF768" t="inlineStr">
        <is>
          <t/>
        </is>
      </c>
      <c r="AG768" t="inlineStr">
        <is>
          <t/>
        </is>
      </c>
      <c r="AH768" t="inlineStr">
        <is>
          <t/>
        </is>
      </c>
      <c r="AI768" t="inlineStr">
        <is>
          <t/>
        </is>
      </c>
      <c r="AJ768" t="inlineStr">
        <is>
          <t/>
        </is>
      </c>
      <c r="AK768" t="inlineStr">
        <is>
          <t/>
        </is>
      </c>
      <c r="AL768" t="inlineStr">
        <is>
          <t/>
        </is>
      </c>
      <c r="AM768" t="inlineStr">
        <is>
          <t/>
        </is>
      </c>
      <c r="AN768" t="inlineStr">
        <is>
          <t/>
        </is>
      </c>
      <c r="AO768" t="inlineStr">
        <is>
          <t/>
        </is>
      </c>
      <c r="AP768" t="inlineStr">
        <is>
          <t/>
        </is>
      </c>
      <c r="AQ768" t="inlineStr">
        <is>
          <t/>
        </is>
      </c>
      <c r="AR768" t="inlineStr">
        <is>
          <t/>
        </is>
      </c>
      <c r="AS768" t="inlineStr">
        <is>
          <t/>
        </is>
      </c>
      <c r="AT768" t="inlineStr">
        <is>
          <t/>
        </is>
      </c>
      <c r="AU768" t="inlineStr">
        <is>
          <t/>
        </is>
      </c>
      <c r="AV768" t="inlineStr">
        <is>
          <t/>
        </is>
      </c>
      <c r="AW768" t="inlineStr">
        <is>
          <t/>
        </is>
      </c>
      <c r="AX768" t="inlineStr">
        <is>
          <t/>
        </is>
      </c>
      <c r="AY768" t="inlineStr">
        <is>
          <t/>
        </is>
      </c>
      <c r="AZ768" t="inlineStr">
        <is>
          <t/>
        </is>
      </c>
      <c r="BA768" t="inlineStr">
        <is>
          <t/>
        </is>
      </c>
      <c r="BB768" t="inlineStr">
        <is>
          <t/>
        </is>
      </c>
      <c r="BC768" t="inlineStr">
        <is>
          <t/>
        </is>
      </c>
      <c r="BD768" t="inlineStr">
        <is>
          <t/>
        </is>
      </c>
      <c r="BE768" t="inlineStr">
        <is>
          <t/>
        </is>
      </c>
      <c r="BF768" t="inlineStr">
        <is>
          <t/>
        </is>
      </c>
      <c r="BG768" t="inlineStr">
        <is>
          <t/>
        </is>
      </c>
      <c r="BH768" t="inlineStr">
        <is>
          <t/>
        </is>
      </c>
      <c r="BI768" t="inlineStr">
        <is>
          <t/>
        </is>
      </c>
      <c r="BJ768" t="inlineStr">
        <is>
          <t/>
        </is>
      </c>
      <c r="BK768" t="inlineStr">
        <is>
          <t/>
        </is>
      </c>
      <c r="BL768" t="inlineStr">
        <is>
          <t/>
        </is>
      </c>
      <c r="BM768" t="inlineStr">
        <is>
          <t/>
        </is>
      </c>
      <c r="BN768" t="inlineStr">
        <is>
          <t/>
        </is>
      </c>
      <c r="BO768" t="inlineStr">
        <is>
          <t/>
        </is>
      </c>
      <c r="BP768" t="inlineStr">
        <is>
          <t/>
        </is>
      </c>
      <c r="BQ768" t="inlineStr">
        <is>
          <t/>
        </is>
      </c>
      <c r="BR768" t="inlineStr">
        <is>
          <t/>
        </is>
      </c>
      <c r="BS768" t="inlineStr">
        <is>
          <t/>
        </is>
      </c>
      <c r="BT768" t="inlineStr">
        <is>
          <t/>
        </is>
      </c>
      <c r="BU768" t="inlineStr">
        <is>
          <t/>
        </is>
      </c>
      <c r="BV768" t="inlineStr">
        <is>
          <t/>
        </is>
      </c>
      <c r="BW768" t="inlineStr">
        <is>
          <t/>
        </is>
      </c>
      <c r="BX768" t="inlineStr">
        <is>
          <t/>
        </is>
      </c>
      <c r="BY768" t="inlineStr">
        <is>
          <t/>
        </is>
      </c>
      <c r="BZ768" t="inlineStr">
        <is>
          <t/>
        </is>
      </c>
      <c r="CA768" t="inlineStr">
        <is>
          <t/>
        </is>
      </c>
      <c r="CB768" t="inlineStr">
        <is>
          <t/>
        </is>
      </c>
      <c r="CC768" t="inlineStr">
        <is>
          <t/>
        </is>
      </c>
      <c r="CD768" t="inlineStr">
        <is>
          <t/>
        </is>
      </c>
      <c r="CE768" t="inlineStr">
        <is>
          <t/>
        </is>
      </c>
      <c r="CF768" t="inlineStr">
        <is>
          <t/>
        </is>
      </c>
      <c r="CG768" t="inlineStr">
        <is>
          <t/>
        </is>
      </c>
      <c r="CH768" t="inlineStr">
        <is>
          <t/>
        </is>
      </c>
      <c r="CI768" t="inlineStr">
        <is>
          <t/>
        </is>
      </c>
      <c r="CJ768" t="inlineStr">
        <is>
          <t/>
        </is>
      </c>
      <c r="CK768" t="inlineStr">
        <is>
          <t/>
        </is>
      </c>
      <c r="CL768" t="inlineStr">
        <is>
          <t/>
        </is>
      </c>
      <c r="CM768" t="inlineStr">
        <is>
          <t/>
        </is>
      </c>
      <c r="CN768" t="inlineStr">
        <is>
          <t/>
        </is>
      </c>
      <c r="CO768" t="inlineStr">
        <is>
          <t/>
        </is>
      </c>
      <c r="CP768" t="inlineStr">
        <is>
          <t/>
        </is>
      </c>
      <c r="CQ768" t="inlineStr">
        <is>
          <t/>
        </is>
      </c>
      <c r="CR768" t="inlineStr">
        <is>
          <t/>
        </is>
      </c>
      <c r="CS768" t="inlineStr">
        <is>
          <t/>
        </is>
      </c>
      <c r="CT768" s="2" t="inlineStr">
        <is>
          <t>e-postintrång</t>
        </is>
      </c>
      <c r="CU768" s="2" t="inlineStr">
        <is>
          <t>3</t>
        </is>
      </c>
      <c r="CV768" s="2" t="inlineStr">
        <is>
          <t/>
        </is>
      </c>
      <c r="CW768" t="inlineStr">
        <is>
          <t/>
        </is>
      </c>
    </row>
    <row r="769">
      <c r="A769" s="1" t="str">
        <f>HYPERLINK("https://iate.europa.eu/entry/result/3576587/all", "3576587")</f>
        <v>3576587</v>
      </c>
      <c r="B769" t="inlineStr">
        <is>
          <t>EDUCATION AND COMMUNICATIONS</t>
        </is>
      </c>
      <c r="C769" t="inlineStr">
        <is>
          <t>EDUCATION AND COMMUNICATIONS|information technology and data processing|data processing;EDUCATION AND COMMUNICATIONS|communications|communications systems</t>
        </is>
      </c>
      <c r="D769" t="inlineStr">
        <is>
          <t>yes</t>
        </is>
      </c>
      <c r="E769" t="inlineStr">
        <is>
          <t/>
        </is>
      </c>
      <c r="F769" s="2" t="inlineStr">
        <is>
          <t>запазване на данни</t>
        </is>
      </c>
      <c r="G769" s="2" t="inlineStr">
        <is>
          <t>3</t>
        </is>
      </c>
      <c r="H769" s="2" t="inlineStr">
        <is>
          <t/>
        </is>
      </c>
      <c r="I769" t="inlineStr">
        <is>
          <t>мярка с временен характер, целяща определени данни да бъдат опазени от изтриване или увреждане до получаване на законно разпореждане за достъп до тях от страна на правоприлагащите органи</t>
        </is>
      </c>
      <c r="J769" s="2" t="inlineStr">
        <is>
          <t>uchovávání údajů</t>
        </is>
      </c>
      <c r="K769" s="2" t="inlineStr">
        <is>
          <t>3</t>
        </is>
      </c>
      <c r="L769" s="2" t="inlineStr">
        <is>
          <t/>
        </is>
      </c>
      <c r="M769" t="inlineStr">
        <is>
          <t/>
        </is>
      </c>
      <c r="N769" s="2" t="inlineStr">
        <is>
          <t>dataopbevaring</t>
        </is>
      </c>
      <c r="O769" s="2" t="inlineStr">
        <is>
          <t>3</t>
        </is>
      </c>
      <c r="P769" s="2" t="inlineStr">
        <is>
          <t/>
        </is>
      </c>
      <c r="Q769" t="inlineStr">
        <is>
          <t>opbevaring og bevarelse af dataenes sikkerhed og integritet</t>
        </is>
      </c>
      <c r="R769" s="2" t="inlineStr">
        <is>
          <t>Sicherung von Daten</t>
        </is>
      </c>
      <c r="S769" s="2" t="inlineStr">
        <is>
          <t>3</t>
        </is>
      </c>
      <c r="T769" s="2" t="inlineStr">
        <is>
          <t/>
        </is>
      </c>
      <c r="U769" t="inlineStr">
        <is>
          <t/>
        </is>
      </c>
      <c r="V769" s="2" t="inlineStr">
        <is>
          <t>διατήρηση δεδομένων</t>
        </is>
      </c>
      <c r="W769" s="2" t="inlineStr">
        <is>
          <t>3</t>
        </is>
      </c>
      <c r="X769" s="2" t="inlineStr">
        <is>
          <t/>
        </is>
      </c>
      <c r="Y769" t="inlineStr">
        <is>
          <t/>
        </is>
      </c>
      <c r="Z769" s="2" t="inlineStr">
        <is>
          <t>quick freeze|
data preservation|
preservation of data</t>
        </is>
      </c>
      <c r="AA769" s="2" t="inlineStr">
        <is>
          <t>1|
3|
1</t>
        </is>
      </c>
      <c r="AB769" s="2" t="inlineStr">
        <is>
          <t xml:space="preserve">|
|
</t>
        </is>
      </c>
      <c r="AC769" t="inlineStr">
        <is>
          <t>also known as expedited preservation of stored data or 'quick freeze', refers to situations where a person or organisation is required by a state authority to preserve specified data from loss or modification for a specific period of time</t>
        </is>
      </c>
      <c r="AD769" s="2" t="inlineStr">
        <is>
          <t>preservación de datos|
conservación de datos</t>
        </is>
      </c>
      <c r="AE769" s="2" t="inlineStr">
        <is>
          <t>3|
3</t>
        </is>
      </c>
      <c r="AF769" s="2" t="inlineStr">
        <is>
          <t xml:space="preserve">|
</t>
        </is>
      </c>
      <c r="AG769" t="inlineStr">
        <is>
          <t>Obligación que se impone, por orden judicial, a una persona para que, durante un plazo determinado, conserve y proteja la integridad de determinados datos almacenados por medios electrónicos, que se encuentran en su poder o bajo su control.</t>
        </is>
      </c>
      <c r="AH769" t="inlineStr">
        <is>
          <t/>
        </is>
      </c>
      <c r="AI769" t="inlineStr">
        <is>
          <t/>
        </is>
      </c>
      <c r="AJ769" t="inlineStr">
        <is>
          <t/>
        </is>
      </c>
      <c r="AK769" t="inlineStr">
        <is>
          <t/>
        </is>
      </c>
      <c r="AL769" t="inlineStr">
        <is>
          <t/>
        </is>
      </c>
      <c r="AM769" t="inlineStr">
        <is>
          <t/>
        </is>
      </c>
      <c r="AN769" t="inlineStr">
        <is>
          <t/>
        </is>
      </c>
      <c r="AO769" t="inlineStr">
        <is>
          <t/>
        </is>
      </c>
      <c r="AP769" s="2" t="inlineStr">
        <is>
          <t>conservation des données a posteriori</t>
        </is>
      </c>
      <c r="AQ769" s="2" t="inlineStr">
        <is>
          <t>3</t>
        </is>
      </c>
      <c r="AR769" s="2" t="inlineStr">
        <is>
          <t/>
        </is>
      </c>
      <c r="AS769" t="inlineStr">
        <is>
          <t>mode de conservation des données également appelé «gel immédiat», dans le cadre duquel des opérateurs ayant reçu une injonction judiciaire sont tenus de conserver des données portant uniquement sur des personnes déterminées soupçonnées d’une activité criminelle, à compter de la date de l’injonction de conservation</t>
        </is>
      </c>
      <c r="AT769" t="inlineStr">
        <is>
          <t/>
        </is>
      </c>
      <c r="AU769" t="inlineStr">
        <is>
          <t/>
        </is>
      </c>
      <c r="AV769" t="inlineStr">
        <is>
          <t/>
        </is>
      </c>
      <c r="AW769" t="inlineStr">
        <is>
          <t/>
        </is>
      </c>
      <c r="AX769" s="2" t="inlineStr">
        <is>
          <t>čuvanje podataka</t>
        </is>
      </c>
      <c r="AY769" s="2" t="inlineStr">
        <is>
          <t>2</t>
        </is>
      </c>
      <c r="AZ769" s="2" t="inlineStr">
        <is>
          <t/>
        </is>
      </c>
      <c r="BA769" t="inlineStr">
        <is>
          <t/>
        </is>
      </c>
      <c r="BB769" t="inlineStr">
        <is>
          <t/>
        </is>
      </c>
      <c r="BC769" t="inlineStr">
        <is>
          <t/>
        </is>
      </c>
      <c r="BD769" t="inlineStr">
        <is>
          <t/>
        </is>
      </c>
      <c r="BE769" t="inlineStr">
        <is>
          <t/>
        </is>
      </c>
      <c r="BF769" s="2" t="inlineStr">
        <is>
          <t>conservazione dei dati</t>
        </is>
      </c>
      <c r="BG769" s="2" t="inlineStr">
        <is>
          <t>3</t>
        </is>
      </c>
      <c r="BH769" s="2" t="inlineStr">
        <is>
          <t/>
        </is>
      </c>
      <c r="BI769" t="inlineStr">
        <is>
          <t>atto di conservare i dati tutelandone la sicurezza e l'integrità</t>
        </is>
      </c>
      <c r="BJ769" s="2" t="inlineStr">
        <is>
          <t>duomenų išsaugojimas</t>
        </is>
      </c>
      <c r="BK769" s="2" t="inlineStr">
        <is>
          <t>2</t>
        </is>
      </c>
      <c r="BL769" s="2" t="inlineStr">
        <is>
          <t/>
        </is>
      </c>
      <c r="BM769" t="inlineStr">
        <is>
          <t>duomenų saugojimas ir jų saugumo užtikrinimas</t>
        </is>
      </c>
      <c r="BN769" s="2" t="inlineStr">
        <is>
          <t>datu konservācija</t>
        </is>
      </c>
      <c r="BO769" s="2" t="inlineStr">
        <is>
          <t>3</t>
        </is>
      </c>
      <c r="BP769" s="2" t="inlineStr">
        <is>
          <t/>
        </is>
      </c>
      <c r="BQ769" t="inlineStr">
        <is>
          <t>datu drošības un integritātes saglabāšana ar mērķi nepieļaut datu zaudēšanu vai iznīcināšanu un sekmēt datu atkalizmantošanu un tālāknodošanu</t>
        </is>
      </c>
      <c r="BR769" s="2" t="inlineStr">
        <is>
          <t>preservazzjoni tad-data|
konservazzjoni tad-data</t>
        </is>
      </c>
      <c r="BS769" s="2" t="inlineStr">
        <is>
          <t>3|
2</t>
        </is>
      </c>
      <c r="BT769" s="2" t="inlineStr">
        <is>
          <t xml:space="preserve">|
</t>
        </is>
      </c>
      <c r="BU769" t="inlineStr">
        <is>
          <t>att ta' konversazzjoni u żamma tas-sikurezza u tal-integrità tad-data</t>
        </is>
      </c>
      <c r="BV769" s="2" t="inlineStr">
        <is>
          <t>het vastleggen van gegevens|
vastlegging van gegevens</t>
        </is>
      </c>
      <c r="BW769" s="2" t="inlineStr">
        <is>
          <t>2|
2</t>
        </is>
      </c>
      <c r="BX769" s="2" t="inlineStr">
        <is>
          <t xml:space="preserve">|
</t>
        </is>
      </c>
      <c r="BY769" t="inlineStr">
        <is>
          <t/>
        </is>
      </c>
      <c r="BZ769" s="2" t="inlineStr">
        <is>
          <t>zabezpieczanie danych</t>
        </is>
      </c>
      <c r="CA769" s="2" t="inlineStr">
        <is>
          <t>2</t>
        </is>
      </c>
      <c r="CB769" s="2" t="inlineStr">
        <is>
          <t/>
        </is>
      </c>
      <c r="CC769" t="inlineStr">
        <is>
          <t/>
        </is>
      </c>
      <c r="CD769" s="2" t="inlineStr">
        <is>
          <t>preservação de dados</t>
        </is>
      </c>
      <c r="CE769" s="2" t="inlineStr">
        <is>
          <t>3</t>
        </is>
      </c>
      <c r="CF769" s="2" t="inlineStr">
        <is>
          <t/>
        </is>
      </c>
      <c r="CG769" t="inlineStr">
        <is>
          <t/>
        </is>
      </c>
      <c r="CH769" s="2" t="inlineStr">
        <is>
          <t>păstrarea datelor</t>
        </is>
      </c>
      <c r="CI769" s="2" t="inlineStr">
        <is>
          <t>3</t>
        </is>
      </c>
      <c r="CJ769" s="2" t="inlineStr">
        <is>
          <t/>
        </is>
      </c>
      <c r="CK769" t="inlineStr">
        <is>
          <t>actul de a conserva și a menține siguranța și integritatea datelor</t>
        </is>
      </c>
      <c r="CL769" s="2" t="inlineStr">
        <is>
          <t>uchovávanie údajov</t>
        </is>
      </c>
      <c r="CM769" s="2" t="inlineStr">
        <is>
          <t>3</t>
        </is>
      </c>
      <c r="CN769" s="2" t="inlineStr">
        <is>
          <t/>
        </is>
      </c>
      <c r="CO769" t="inlineStr">
        <is>
          <t/>
        </is>
      </c>
      <c r="CP769" s="2" t="inlineStr">
        <is>
          <t>ohranitev podatkov</t>
        </is>
      </c>
      <c r="CQ769" s="2" t="inlineStr">
        <is>
          <t>3</t>
        </is>
      </c>
      <c r="CR769" s="2" t="inlineStr">
        <is>
          <t/>
        </is>
      </c>
      <c r="CS769" t="inlineStr">
        <is>
          <t/>
        </is>
      </c>
      <c r="CT769" s="2" t="inlineStr">
        <is>
          <t>frysning av uppgifter|
bevarande av uppgifter|
frysning</t>
        </is>
      </c>
      <c r="CU769" s="2" t="inlineStr">
        <is>
          <t>3|
3|
3</t>
        </is>
      </c>
      <c r="CV769" s="2" t="inlineStr">
        <is>
          <t xml:space="preserve">|
|
</t>
        </is>
      </c>
      <c r="CW769" t="inlineStr">
        <is>
          <t/>
        </is>
      </c>
    </row>
    <row r="770">
      <c r="A770" s="1" t="str">
        <f>HYPERLINK("https://iate.europa.eu/entry/result/3574168/all", "3574168")</f>
        <v>3574168</v>
      </c>
      <c r="B770" t="inlineStr">
        <is>
          <t>EDUCATION AND COMMUNICATIONS</t>
        </is>
      </c>
      <c r="C770" t="inlineStr">
        <is>
          <t>EDUCATION AND COMMUNICATIONS|information technology and data processing</t>
        </is>
      </c>
      <c r="D770" t="inlineStr">
        <is>
          <t>yes</t>
        </is>
      </c>
      <c r="E770" t="inlineStr">
        <is>
          <t/>
        </is>
      </c>
      <c r="F770" s="2" t="inlineStr">
        <is>
          <t>Европейска група за сертифициране на киберсигурността</t>
        </is>
      </c>
      <c r="G770" s="2" t="inlineStr">
        <is>
          <t>3</t>
        </is>
      </c>
      <c r="H770" s="2" t="inlineStr">
        <is>
          <t/>
        </is>
      </c>
      <c r="I770" t="inlineStr">
        <is>
          <t>група от представители на националните органи за сертифициране на киберсигурността или други съответни национални органи, чиито основни задачи са да съветва и подпомага Комисията при работата ѝ за гарантиране на последователното изпълнение и прилагане на европейската рамка за сертифициране на киберсигурността, да подпомага ENISA и да си сътрудничи тясно с нея при изготвянето на проекти на схеми за сертифициране на киберсигурността и да улеснява обмена на добри практики и експертен опит между различните национални органи за сертифициране на киберсигурността, отговарящи за оправомощаването на органите за оценяване на съответствието и издаването на европейски сертификати за киберсигурност</t>
        </is>
      </c>
      <c r="J770" s="2" t="inlineStr">
        <is>
          <t>Evropská skupina pro certifikaci kybernetické bezpečnosti</t>
        </is>
      </c>
      <c r="K770" s="2" t="inlineStr">
        <is>
          <t>3</t>
        </is>
      </c>
      <c r="L770" s="2" t="inlineStr">
        <is>
          <t/>
        </is>
      </c>
      <c r="M770" t="inlineStr">
        <is>
          <t>skupina sestávající z vnitrostátních orgánů dozoru nad certifikací a jejímž hlavním úkolem je 
&lt;br&gt;- poskytovat poradenství a pomoc Komisi při její práci směřující k zajištění jednotného provádění a uplatňování evropského rámce pro certifikaci kybernetické bezpečnosti, 
&lt;br&gt;- pomáhat agentuře ENISA a úzce s ní spolupracovat při přípravě návrhů systémů certifikace kybernetické bezpečnosti, 
&lt;br&gt;- doporučovat, aby Komise požádala agenturu ENISA, aby vypracovala návrh evropského systému certifikace kybernetické bezpečnosti, a 
&lt;br&gt;- přijímat stanoviska určená Komisi týkající se zachování a přezkumu stávajících evropských systémů certifikace kybernetické bezpečnosti</t>
        </is>
      </c>
      <c r="N770" s="2" t="inlineStr">
        <is>
          <t>Den Europæiske Cybersikkerhedscertificeringsgruppe|
ECCG</t>
        </is>
      </c>
      <c r="O770" s="2" t="inlineStr">
        <is>
          <t>3|
3</t>
        </is>
      </c>
      <c r="P770" s="2" t="inlineStr">
        <is>
          <t xml:space="preserve">|
</t>
        </is>
      </c>
      <c r="Q770" t="inlineStr">
        <is>
          <t>gruppe bestående af repræsentanter for de nationale cybersikkerhedscertificeringsmyndigheder eller andre relevante nationale myndigheder, hvis vigtigste opgaver er bl.a. at rådgive og bistå Kommissionen i dens arbejde med at sikre en ensartet gennemførelse og anvendelse af den europæiske ramme for cybersikkerhedscertificering</t>
        </is>
      </c>
      <c r="R770" s="2" t="inlineStr">
        <is>
          <t>Europäische Gruppe für die Cybersicherheitszertifizierung</t>
        </is>
      </c>
      <c r="S770" s="2" t="inlineStr">
        <is>
          <t>3</t>
        </is>
      </c>
      <c r="T770" s="2" t="inlineStr">
        <is>
          <t/>
        </is>
      </c>
      <c r="U770" t="inlineStr">
        <is>
          <t>Gremium, das die Kommission bei ihren Tätigkeiten zur Gewährleistung einer einheitlichen Umsetzung und Anwendung des europäischen Zertifizierungsrahmens für die Cybersicherheit berät und unterstützt</t>
        </is>
      </c>
      <c r="V770" s="2" t="inlineStr">
        <is>
          <t>ΕΟΠΙΚ|
ευρωπαϊκή ομάδα πιστοποίησης της κυβερνοασφάλειας</t>
        </is>
      </c>
      <c r="W770" s="2" t="inlineStr">
        <is>
          <t>3|
3</t>
        </is>
      </c>
      <c r="X770" s="2" t="inlineStr">
        <is>
          <t xml:space="preserve">|
</t>
        </is>
      </c>
      <c r="Y770" t="inlineStr">
        <is>
          <t>ομάδα που απαρτίζεται από αντιπροσώπους των εθνικών αρχών πιστοποίησης της κυβερνοασφάλειας ή αντιπροσώπους άλλων σχετικών εθνικών αρχών και συγκροτείται, μεταξύ άλλων, για να συμβουλεύει και να επικουρεί την Επιτροπή στην προσπάθειά της να διασφαλίσει τη συνεπή υλοποίηση και εφαρμογή του ευρωπαϊκού πλαισίου πιστοποίησης για την κυβερνοασφάλεια</t>
        </is>
      </c>
      <c r="Z770" s="2" t="inlineStr">
        <is>
          <t>ECCG|
European Cyber Security Certification Group|
European Group for Cyber Security Certification|
European Cybersecurity Certification Group</t>
        </is>
      </c>
      <c r="AA770" s="2" t="inlineStr">
        <is>
          <t>3|
1|
1|
3</t>
        </is>
      </c>
      <c r="AB770" s="2" t="inlineStr">
        <is>
          <t xml:space="preserve">|
|
|
</t>
        </is>
      </c>
      <c r="AC770" t="inlineStr">
        <is>
          <t>group composed of representatives of national cybersecurity certification authorities or representatives of other relevant national authorities, established, 
&lt;i&gt;inter alia&lt;/i&gt;, to advise and assist the Commission in its work to ensure the consistent implementation and application of the European cybersecurity certification framework</t>
        </is>
      </c>
      <c r="AD770" s="2" t="inlineStr">
        <is>
          <t>GECC|
Grupo Europeo de Certificación de la Ciberseguridad</t>
        </is>
      </c>
      <c r="AE770" s="2" t="inlineStr">
        <is>
          <t>3|
3</t>
        </is>
      </c>
      <c r="AF770" s="2" t="inlineStr">
        <is>
          <t xml:space="preserve">|
</t>
        </is>
      </c>
      <c r="AG770" t="inlineStr">
        <is>
          <t>Grupo constituido por representantes de las autoridades nacionales de certificación de la ciberseguridad u otras autoridades nacionales pertinentes. Su principal tarea consiste en asesorar a la Comisión sobre las cuestiones relativas a la política de certificación de la ciberseguridad y trabajar con ENISA en la preparación de los esquemas europeos de certificación de la ciberseguridad.</t>
        </is>
      </c>
      <c r="AH770" s="2" t="inlineStr">
        <is>
          <t>Euroopa küberturvalisuse sertifitseerimise rühm</t>
        </is>
      </c>
      <c r="AI770" s="2" t="inlineStr">
        <is>
          <t>3</t>
        </is>
      </c>
      <c r="AJ770" s="2" t="inlineStr">
        <is>
          <t/>
        </is>
      </c>
      <c r="AK770" t="inlineStr">
        <is>
          <t/>
        </is>
      </c>
      <c r="AL770" s="2" t="inlineStr">
        <is>
          <t>Euroopan kyberturvallisuuden sertifiointiryhmä</t>
        </is>
      </c>
      <c r="AM770" s="2" t="inlineStr">
        <is>
          <t>3</t>
        </is>
      </c>
      <c r="AN770" s="2" t="inlineStr">
        <is>
          <t/>
        </is>
      </c>
      <c r="AO770" t="inlineStr">
        <is>
          <t>kaikkien jäsenvaltioiden kansallisista sertifioinnin valvontaviranomaisista koostuva ryhmä, jonka tehtävänä on mm. 
&lt;br&gt;- neuvoa ja avustaa komissiota kyberturvallisuussertifioinnin toimintapoliittisissa kysymyksissä, toimintaperiaatteiden yhteensovittamisessa ja eurooppalaisten kyberturvallisuuden sertifiointijärjestelmien valmistelemisessa; 
&lt;br&gt;- antaa komissiolle osoitettuja lausuntoja voimassa olevien eurooppalaisten kyberturvallisuuden sertifiointijärjestelmien ylläpitämisestä ja tarkistamisesta; 
&lt;br&gt;- e) tarkastella merkityksellistä kehitystä kyberturvallisuussertifioinnin alalla ja vaihtaa hyviä käytäntöjä kyberturvallisuuden sertifiointijärjestelmistä; 
&lt;br&gt;- helpottaa kansallisten sertifioinnin valvontaviranomaisten välistä, tämän osaston mukaista yhteistyötä tiedonvaihdon avulla erityisesti ottamalla käyttöön menetelmiä tietojen vaihtamiseksi tehokkaasti kaikista kyberturvallisuussertifiointia koskevista kysymyksistä</t>
        </is>
      </c>
      <c r="AP770" s="2" t="inlineStr">
        <is>
          <t>groupe européen de certification de cybersécurité|
GECC</t>
        </is>
      </c>
      <c r="AQ770" s="2" t="inlineStr">
        <is>
          <t>3|
3</t>
        </is>
      </c>
      <c r="AR770" s="2" t="inlineStr">
        <is>
          <t xml:space="preserve">|
</t>
        </is>
      </c>
      <c r="AS770" t="inlineStr">
        <is>
          <t>groupe composé de représentants d'autorités nationales de certification de cybersécurité ou de représentants d'autres autorités nationales compétentes, ayant notamment pour mission: 
&lt;div&gt;
 - de conseiller et d'assister la Commission dans ses efforts pour assurer une mise en œuvre cohérente des politiques de certification de cybersécurité; 
 &lt;br&gt;- d'adopter des avis adressés à la Commission concernant la maintenance et le réexamen de schémas européens de certification de cybersécurité existants; 
 &lt;br&gt;- d'examiner les évolutions pertinentes dans le domaine de la certification de cybersécurité et d'échanger des informations et de bonnes pratiques sur les schémas de certification de cybersécurité; 
 &lt;br&gt;- de faciliter la coopération entre les autorités nationales de certification de cybersécurité&lt;/div&gt;</t>
        </is>
      </c>
      <c r="AT770" s="2" t="inlineStr">
        <is>
          <t>ECCG|
an Grúpa Eorpach um Dheimhniú i ndáil le Cibearshlándáil|
an Grúpa Eorpach um Dheimhniú Cibearshlándála</t>
        </is>
      </c>
      <c r="AU770" s="2" t="inlineStr">
        <is>
          <t>2|
3|
3</t>
        </is>
      </c>
      <c r="AV770" s="2" t="inlineStr">
        <is>
          <t xml:space="preserve">|
|
</t>
        </is>
      </c>
      <c r="AW770" t="inlineStr">
        <is>
          <t/>
        </is>
      </c>
      <c r="AX770" s="2" t="inlineStr">
        <is>
          <t>Europska skupina za kibersigurnosnu certifikaciju</t>
        </is>
      </c>
      <c r="AY770" s="2" t="inlineStr">
        <is>
          <t>3</t>
        </is>
      </c>
      <c r="AZ770" s="2" t="inlineStr">
        <is>
          <t/>
        </is>
      </c>
      <c r="BA770" t="inlineStr">
        <is>
          <t/>
        </is>
      </c>
      <c r="BB770" s="2" t="inlineStr">
        <is>
          <t>európai kiberbiztonsági tanúsítási csoport</t>
        </is>
      </c>
      <c r="BC770" s="2" t="inlineStr">
        <is>
          <t>3</t>
        </is>
      </c>
      <c r="BD770" s="2" t="inlineStr">
        <is>
          <t/>
        </is>
      </c>
      <c r="BE770" t="inlineStr">
        <is>
          <t>&lt;div&gt;&lt;div&gt;&lt;div&gt;&lt;div&gt;&lt;div&gt;&lt;div&gt;a nemzeti kiberbiztonsági tanúsító hatóságok képviselőiből vagy más illetékes nemzeti hatóságok képviselőiből álló csoport, amelynek feladata többek között, hogy tanácsot adjon és segítséget nyújtson a Bizottságnak az európai kiberbiztonsági tanúsítási keretrendszer következetes végrehajtására és alkalmazására irányuló munkájával kapcsolatban&lt;/div&gt;&lt;/div&gt;&lt;/div&gt;&lt;/div&gt;&lt;/div&gt;&lt;/div&gt;</t>
        </is>
      </c>
      <c r="BF770" s="2" t="inlineStr">
        <is>
          <t>gruppo europeo per la certificazione della cibersicurezza|
ECCG</t>
        </is>
      </c>
      <c r="BG770" s="2" t="inlineStr">
        <is>
          <t>3|
3</t>
        </is>
      </c>
      <c r="BH770" s="2" t="inlineStr">
        <is>
          <t xml:space="preserve">|
</t>
        </is>
      </c>
      <c r="BI770" t="inlineStr">
        <is>
          <t>gruppo composto da rappresentanti delle autorità nazionali di certificazione della cibersicurezza o da rappresentanti di altre autorità nazionali competenti istituito, tra l'altro, per consigliare e coadiuvare la Commissione nelle sue attività volte a garantire un’attuazione e un’applicazione coerenti del quadro europeo di certificazione della cibersicurezza</t>
        </is>
      </c>
      <c r="BJ770" s="2" t="inlineStr">
        <is>
          <t>Europos kibernetinio saugumo sertifikavimo grupė|
EKSSG</t>
        </is>
      </c>
      <c r="BK770" s="2" t="inlineStr">
        <is>
          <t>3|
3</t>
        </is>
      </c>
      <c r="BL770" s="2" t="inlineStr">
        <is>
          <t xml:space="preserve">|
</t>
        </is>
      </c>
      <c r="BM770" t="inlineStr">
        <is>
          <t>iš visų valstybių narių nacionalinių sertifikavimo priežiūros institucijų sudaryta grupė, kurios užduotis – konsultuoti Komisiją su kibernetinio saugumo sertifikavimo politika susijusiais klausimais ir bendradarbiauti su ENISA rengiant Europos kibernetinio saugumo sertifikavimo schemų projektus</t>
        </is>
      </c>
      <c r="BN770" s="2" t="inlineStr">
        <is>
          <t>Eiropas Kiberdrošības sertifikācijas grupa|
&lt;i&gt;ECCG&lt;/i&gt;</t>
        </is>
      </c>
      <c r="BO770" s="2" t="inlineStr">
        <is>
          <t>3|
3</t>
        </is>
      </c>
      <c r="BP770" s="2" t="inlineStr">
        <is>
          <t xml:space="preserve">|
</t>
        </is>
      </c>
      <c r="BQ770" t="inlineStr">
        <is>
          <t>grupa, kurā ietilpst valstu kiberdrošības sertifikācijas iestāžu pārstāvji vai citu attiecīgu valsts iestāžu pārstāvji un kura izveidota, lai cita starpā konsultētu Komisiju un palīdzētu tai tās darbā, nodrošinot Eiropas kiberdrošības sertifikācijas sistēmas konsekventu īstenošanu un piemērošanu</t>
        </is>
      </c>
      <c r="BR770" s="2" t="inlineStr">
        <is>
          <t>ECCG|
Grupp Ewropew taċ-Ċertifikazzjoni taċ-Ċibersigurtà</t>
        </is>
      </c>
      <c r="BS770" s="2" t="inlineStr">
        <is>
          <t>3|
3</t>
        </is>
      </c>
      <c r="BT770" s="2" t="inlineStr">
        <is>
          <t xml:space="preserve">|
</t>
        </is>
      </c>
      <c r="BU770" t="inlineStr">
        <is>
          <t>grupp magħmul minn rappreżentanti ta’ awtoritajiet nazzjonali taċ-ċertifikazzjoni taċ-ċibersigurtà jew rappreżenatnti ta’ awtoritajiet nazzjonali oħra, stabbilit, fost l-oħrajn, biex jagħti pariri u jgħin lill-Kummissjoni f’ħidmietha biex tiżgura implimentazzjoni u applikazzjoni konsistenti tal-qafas Ewropew taċ-ċertifikazzjoni taċ-ċibersigurtà dwar kwistjonijiet marbuta mal-politika taċ-ċertifikazzjoni taċ-ċibersigurtà</t>
        </is>
      </c>
      <c r="BV770" s="2" t="inlineStr">
        <is>
          <t>Europese Groep voor cyberbeveiligingscertificering</t>
        </is>
      </c>
      <c r="BW770" s="2" t="inlineStr">
        <is>
          <t>3</t>
        </is>
      </c>
      <c r="BX770" s="2" t="inlineStr">
        <is>
          <t/>
        </is>
      </c>
      <c r="BY770" t="inlineStr">
        <is>
          <t>groep die is samengesteld uit de nationale autoriteiten voor certificeringstoezicht van alle EU-lidstaten en die als voornaamste taak heeft advies te geven aan de Commissie over kwesties betreffende beleid inzake cyberbeveiligingscertificering en samen te werken met het Enisa in verband met de ontwikkeling van ontwerpen van Europese regelingen voor cyberbeveiligingscertificering</t>
        </is>
      </c>
      <c r="BZ770" s="2" t="inlineStr">
        <is>
          <t>Europejska Grupa ds. Certyfikacji Cyberbezpieczeństwa</t>
        </is>
      </c>
      <c r="CA770" s="2" t="inlineStr">
        <is>
          <t>3</t>
        </is>
      </c>
      <c r="CB770" s="2" t="inlineStr">
        <is>
          <t/>
        </is>
      </c>
      <c r="CC770" t="inlineStr">
        <is>
          <t>grupa złożona z przedstawicieli krajowych organów nadzoru ds. certyfikacji, mająca następujące zadania: 
&lt;br&gt; 
&lt;p&gt;- doradzanie i pomaganie Komisji przy pracach nad zapewnieniem konsekwentnego wprowadzania i stosowania przepisów niniejszego tytułu, w szczególności w odniesieniu do kwestii związanych z polityką certyfikacji bezpieczeństwa cybernetycznego, koordynacji mechanizmów kształtowania polityki oraz przygotowywania europejskich systemów certyfikacji bezpieczeństwa cybernetycznego;&lt;br&gt;&lt;/p&gt; 
&lt;p&gt;- b)pomoc, doradztwo i współpraca z ENISA w związku z przygotowywaniem kandydującego systemu zgodnie z art. 44 niniejszego rozporządzenia;&lt;br&gt;&lt;/p&gt; 
&lt;p&gt;- c)proponowanie Komisji, aby zwróciła się do Agencji o przygotowanie kandydującego europejskiego systemu certyfikacji bezpieczeństwa cybernetycznego zgodnie z art. 44 niniejszego rozporządzenia;&lt;br&gt;&lt;/p&gt; 
&lt;p&gt;- d)przyjmowanie skierowanych do Komisji opinii dotyczących utrzymania i przeglądu istniejących europejskich systemów certyfikacji bezpieczeństwa cybernetycznego;&lt;br&gt;&lt;/p&gt; 
&lt;p&gt;- e)śledzenie odpowiednich zmian w dziedzinie certyfikacji bezpieczeństwa cybernetycznego i wymiana dobrych praktyk odnoszących się do systemów certyfikacji bezpieczeństwa cybernetycznego;&lt;br&gt;&lt;/p&gt; 
&lt;p&gt;- f)ułatwianie współpracy między krajowymi organami nadzoru ds. certyfikacji na mocy przepisów niniejszego tytułu poprzez wymianę informacji, a w szczególności poprzez ustanowienie metod efektywnej wymiany informacji związanych z wszystkimi kwestiami dotyczącymi certyfikacji bezpieczeństwa cybernetycznego&lt;/p&gt;</t>
        </is>
      </c>
      <c r="CD770" s="2" t="inlineStr">
        <is>
          <t>Grupo Europeu para a Certificação da Cibersegurança</t>
        </is>
      </c>
      <c r="CE770" s="2" t="inlineStr">
        <is>
          <t>3</t>
        </is>
      </c>
      <c r="CF770" s="2" t="inlineStr">
        <is>
          <t/>
        </is>
      </c>
      <c r="CG770" t="inlineStr">
        <is>
          <t>Grupo composto por autoridades nacionais supervisoras da certificação e que tem como atribuições, entre outras: 
&lt;br&gt;- Aconselhar e assistir a Comissão no que se refere às questões da política de certificação da cibersegurança, à coordenação das abordagens políticas e à elaboração de sistemas europeus de certificação da cibersegurança; 
&lt;br&gt;- Assistir, aconselhar e cooperar com a ENISA no que se refere à elaboração de propostas de sistemas 
&lt;br&gt;- Analisar os desenvolvimentos relevantes no domínio da certificação da cibersegurança e proceder ao intercâmbio de boas práticas em matéria de sistemas de certificação da cibersegurança; 
&lt;br&gt;- Facilitar a cooperação entre as autoridades nacionais supervisoras da certificação mediante o intercâmbio de informações.</t>
        </is>
      </c>
      <c r="CH770" s="2" t="inlineStr">
        <is>
          <t>Grupul european pentru certificarea securității cibernetice|
ECCG</t>
        </is>
      </c>
      <c r="CI770" s="2" t="inlineStr">
        <is>
          <t>3|
3</t>
        </is>
      </c>
      <c r="CJ770" s="2" t="inlineStr">
        <is>
          <t xml:space="preserve">|
</t>
        </is>
      </c>
      <c r="CK770" t="inlineStr">
        <is>
          <t/>
        </is>
      </c>
      <c r="CL770" s="2" t="inlineStr">
        <is>
          <t>ECCG|
európska skupina pre certifikáciu kybernetickej bezpečnosti</t>
        </is>
      </c>
      <c r="CM770" s="2" t="inlineStr">
        <is>
          <t>3|
3</t>
        </is>
      </c>
      <c r="CN770" s="2" t="inlineStr">
        <is>
          <t xml:space="preserve">|
</t>
        </is>
      </c>
      <c r="CO770" t="inlineStr">
        <is>
          <t>skupina zložená zo zástupcov vnútroštátnych orgánov pre certifikáciu kybernetickej bezpečnosti alebo zástupcov iných príslušných vnútroštátnych orgánov</t>
        </is>
      </c>
      <c r="CP770" s="2" t="inlineStr">
        <is>
          <t>Evropska certifikacijska skupina za kibernetsko varnost</t>
        </is>
      </c>
      <c r="CQ770" s="2" t="inlineStr">
        <is>
          <t>3</t>
        </is>
      </c>
      <c r="CR770" s="2" t="inlineStr">
        <is>
          <t/>
        </is>
      </c>
      <c r="CS770" t="inlineStr">
        <is>
          <t/>
        </is>
      </c>
      <c r="CT770" s="2" t="inlineStr">
        <is>
          <t>europeiska gruppen för cybersäkerhetscertifiering</t>
        </is>
      </c>
      <c r="CU770" s="2" t="inlineStr">
        <is>
          <t>3</t>
        </is>
      </c>
      <c r="CV770" s="2" t="inlineStr">
        <is>
          <t/>
        </is>
      </c>
      <c r="CW770" t="inlineStr">
        <is>
          <t/>
        </is>
      </c>
    </row>
    <row r="771">
      <c r="A771" s="1" t="str">
        <f>HYPERLINK("https://iate.europa.eu/entry/result/3592474/all", "3592474")</f>
        <v>3592474</v>
      </c>
      <c r="B771" t="inlineStr">
        <is>
          <t>EDUCATION AND COMMUNICATIONS</t>
        </is>
      </c>
      <c r="C771" t="inlineStr">
        <is>
          <t>EDUCATION AND COMMUNICATIONS|information technology and data processing|data-processing law|computer crime</t>
        </is>
      </c>
      <c r="D771" t="inlineStr">
        <is>
          <t>yes</t>
        </is>
      </c>
      <c r="E771" t="inlineStr">
        <is>
          <t/>
        </is>
      </c>
      <c r="F771" t="inlineStr">
        <is>
          <t/>
        </is>
      </c>
      <c r="G771" t="inlineStr">
        <is>
          <t/>
        </is>
      </c>
      <c r="H771" t="inlineStr">
        <is>
          <t/>
        </is>
      </c>
      <c r="I771" t="inlineStr">
        <is>
          <t/>
        </is>
      </c>
      <c r="J771" t="inlineStr">
        <is>
          <t/>
        </is>
      </c>
      <c r="K771" t="inlineStr">
        <is>
          <t/>
        </is>
      </c>
      <c r="L771" t="inlineStr">
        <is>
          <t/>
        </is>
      </c>
      <c r="M771" t="inlineStr">
        <is>
          <t/>
        </is>
      </c>
      <c r="N771" t="inlineStr">
        <is>
          <t/>
        </is>
      </c>
      <c r="O771" t="inlineStr">
        <is>
          <t/>
        </is>
      </c>
      <c r="P771" t="inlineStr">
        <is>
          <t/>
        </is>
      </c>
      <c r="Q771" t="inlineStr">
        <is>
          <t/>
        </is>
      </c>
      <c r="R771" t="inlineStr">
        <is>
          <t/>
        </is>
      </c>
      <c r="S771" t="inlineStr">
        <is>
          <t/>
        </is>
      </c>
      <c r="T771" t="inlineStr">
        <is>
          <t/>
        </is>
      </c>
      <c r="U771" t="inlineStr">
        <is>
          <t/>
        </is>
      </c>
      <c r="V771" t="inlineStr">
        <is>
          <t/>
        </is>
      </c>
      <c r="W771" t="inlineStr">
        <is>
          <t/>
        </is>
      </c>
      <c r="X771" t="inlineStr">
        <is>
          <t/>
        </is>
      </c>
      <c r="Y771" t="inlineStr">
        <is>
          <t/>
        </is>
      </c>
      <c r="Z771" s="2" t="inlineStr">
        <is>
          <t>cyber targeting|
internet shaming|
online shaming|
targeting online</t>
        </is>
      </c>
      <c r="AA771" s="2" t="inlineStr">
        <is>
          <t>3|
3|
3|
3</t>
        </is>
      </c>
      <c r="AB771" s="2" t="inlineStr">
        <is>
          <t xml:space="preserve">|
|
|
</t>
        </is>
      </c>
      <c r="AC771" t="inlineStr">
        <is>
          <t>mark a person or an organisation online in order to incite others to attack/shame/abuse/harass that person or organisation</t>
        </is>
      </c>
      <c r="AD771" t="inlineStr">
        <is>
          <t/>
        </is>
      </c>
      <c r="AE771" t="inlineStr">
        <is>
          <t/>
        </is>
      </c>
      <c r="AF771" t="inlineStr">
        <is>
          <t/>
        </is>
      </c>
      <c r="AG771" t="inlineStr">
        <is>
          <t/>
        </is>
      </c>
      <c r="AH771" t="inlineStr">
        <is>
          <t/>
        </is>
      </c>
      <c r="AI771" t="inlineStr">
        <is>
          <t/>
        </is>
      </c>
      <c r="AJ771" t="inlineStr">
        <is>
          <t/>
        </is>
      </c>
      <c r="AK771" t="inlineStr">
        <is>
          <t/>
        </is>
      </c>
      <c r="AL771" s="2" t="inlineStr">
        <is>
          <t>maalittaminen</t>
        </is>
      </c>
      <c r="AM771" s="2" t="inlineStr">
        <is>
          <t>3</t>
        </is>
      </c>
      <c r="AN771" s="2" t="inlineStr">
        <is>
          <t/>
        </is>
      </c>
      <c r="AO771" t="inlineStr">
        <is>
          <t>sosiaalisessa mediassa tai muutoin internetissä tapahtuva henkilön ”ottaminen maalitauluksi” eli ihmisten usuttaminen tietyn henkilön kimppuun</t>
        </is>
      </c>
      <c r="AP771" t="inlineStr">
        <is>
          <t/>
        </is>
      </c>
      <c r="AQ771" t="inlineStr">
        <is>
          <t/>
        </is>
      </c>
      <c r="AR771" t="inlineStr">
        <is>
          <t/>
        </is>
      </c>
      <c r="AS771" t="inlineStr">
        <is>
          <t/>
        </is>
      </c>
      <c r="AT771" t="inlineStr">
        <is>
          <t/>
        </is>
      </c>
      <c r="AU771" t="inlineStr">
        <is>
          <t/>
        </is>
      </c>
      <c r="AV771" t="inlineStr">
        <is>
          <t/>
        </is>
      </c>
      <c r="AW771" t="inlineStr">
        <is>
          <t/>
        </is>
      </c>
      <c r="AX771" t="inlineStr">
        <is>
          <t/>
        </is>
      </c>
      <c r="AY771" t="inlineStr">
        <is>
          <t/>
        </is>
      </c>
      <c r="AZ771" t="inlineStr">
        <is>
          <t/>
        </is>
      </c>
      <c r="BA771" t="inlineStr">
        <is>
          <t/>
        </is>
      </c>
      <c r="BB771" t="inlineStr">
        <is>
          <t/>
        </is>
      </c>
      <c r="BC771" t="inlineStr">
        <is>
          <t/>
        </is>
      </c>
      <c r="BD771" t="inlineStr">
        <is>
          <t/>
        </is>
      </c>
      <c r="BE771" t="inlineStr">
        <is>
          <t/>
        </is>
      </c>
      <c r="BF771" t="inlineStr">
        <is>
          <t/>
        </is>
      </c>
      <c r="BG771" t="inlineStr">
        <is>
          <t/>
        </is>
      </c>
      <c r="BH771" t="inlineStr">
        <is>
          <t/>
        </is>
      </c>
      <c r="BI771" t="inlineStr">
        <is>
          <t/>
        </is>
      </c>
      <c r="BJ771" t="inlineStr">
        <is>
          <t/>
        </is>
      </c>
      <c r="BK771" t="inlineStr">
        <is>
          <t/>
        </is>
      </c>
      <c r="BL771" t="inlineStr">
        <is>
          <t/>
        </is>
      </c>
      <c r="BM771" t="inlineStr">
        <is>
          <t/>
        </is>
      </c>
      <c r="BN771" t="inlineStr">
        <is>
          <t/>
        </is>
      </c>
      <c r="BO771" t="inlineStr">
        <is>
          <t/>
        </is>
      </c>
      <c r="BP771" t="inlineStr">
        <is>
          <t/>
        </is>
      </c>
      <c r="BQ771" t="inlineStr">
        <is>
          <t/>
        </is>
      </c>
      <c r="BR771" t="inlineStr">
        <is>
          <t/>
        </is>
      </c>
      <c r="BS771" t="inlineStr">
        <is>
          <t/>
        </is>
      </c>
      <c r="BT771" t="inlineStr">
        <is>
          <t/>
        </is>
      </c>
      <c r="BU771" t="inlineStr">
        <is>
          <t/>
        </is>
      </c>
      <c r="BV771" t="inlineStr">
        <is>
          <t/>
        </is>
      </c>
      <c r="BW771" t="inlineStr">
        <is>
          <t/>
        </is>
      </c>
      <c r="BX771" t="inlineStr">
        <is>
          <t/>
        </is>
      </c>
      <c r="BY771" t="inlineStr">
        <is>
          <t/>
        </is>
      </c>
      <c r="BZ771" t="inlineStr">
        <is>
          <t/>
        </is>
      </c>
      <c r="CA771" t="inlineStr">
        <is>
          <t/>
        </is>
      </c>
      <c r="CB771" t="inlineStr">
        <is>
          <t/>
        </is>
      </c>
      <c r="CC771" t="inlineStr">
        <is>
          <t/>
        </is>
      </c>
      <c r="CD771" t="inlineStr">
        <is>
          <t/>
        </is>
      </c>
      <c r="CE771" t="inlineStr">
        <is>
          <t/>
        </is>
      </c>
      <c r="CF771" t="inlineStr">
        <is>
          <t/>
        </is>
      </c>
      <c r="CG771" t="inlineStr">
        <is>
          <t/>
        </is>
      </c>
      <c r="CH771" t="inlineStr">
        <is>
          <t/>
        </is>
      </c>
      <c r="CI771" t="inlineStr">
        <is>
          <t/>
        </is>
      </c>
      <c r="CJ771" t="inlineStr">
        <is>
          <t/>
        </is>
      </c>
      <c r="CK771" t="inlineStr">
        <is>
          <t/>
        </is>
      </c>
      <c r="CL771" t="inlineStr">
        <is>
          <t/>
        </is>
      </c>
      <c r="CM771" t="inlineStr">
        <is>
          <t/>
        </is>
      </c>
      <c r="CN771" t="inlineStr">
        <is>
          <t/>
        </is>
      </c>
      <c r="CO771" t="inlineStr">
        <is>
          <t/>
        </is>
      </c>
      <c r="CP771" t="inlineStr">
        <is>
          <t/>
        </is>
      </c>
      <c r="CQ771" t="inlineStr">
        <is>
          <t/>
        </is>
      </c>
      <c r="CR771" t="inlineStr">
        <is>
          <t/>
        </is>
      </c>
      <c r="CS771" t="inlineStr">
        <is>
          <t/>
        </is>
      </c>
      <c r="CT771" t="inlineStr">
        <is>
          <t/>
        </is>
      </c>
      <c r="CU771" t="inlineStr">
        <is>
          <t/>
        </is>
      </c>
      <c r="CV771" t="inlineStr">
        <is>
          <t/>
        </is>
      </c>
      <c r="CW771" t="inlineStr">
        <is>
          <t/>
        </is>
      </c>
    </row>
    <row r="772">
      <c r="A772" s="1" t="str">
        <f>HYPERLINK("https://iate.europa.eu/entry/result/3593674/all", "3593674")</f>
        <v>3593674</v>
      </c>
      <c r="B772" t="inlineStr">
        <is>
          <t>EDUCATION AND COMMUNICATIONS</t>
        </is>
      </c>
      <c r="C772" t="inlineStr">
        <is>
          <t>EDUCATION AND COMMUNICATIONS|information technology and data processing</t>
        </is>
      </c>
      <c r="D772" t="inlineStr">
        <is>
          <t>yes</t>
        </is>
      </c>
      <c r="E772" t="inlineStr">
        <is>
          <t/>
        </is>
      </c>
      <c r="F772" t="inlineStr">
        <is>
          <t/>
        </is>
      </c>
      <c r="G772" t="inlineStr">
        <is>
          <t/>
        </is>
      </c>
      <c r="H772" t="inlineStr">
        <is>
          <t/>
        </is>
      </c>
      <c r="I772" t="inlineStr">
        <is>
          <t/>
        </is>
      </c>
      <c r="J772" t="inlineStr">
        <is>
          <t/>
        </is>
      </c>
      <c r="K772" t="inlineStr">
        <is>
          <t/>
        </is>
      </c>
      <c r="L772" t="inlineStr">
        <is>
          <t/>
        </is>
      </c>
      <c r="M772" t="inlineStr">
        <is>
          <t/>
        </is>
      </c>
      <c r="N772" t="inlineStr">
        <is>
          <t/>
        </is>
      </c>
      <c r="O772" t="inlineStr">
        <is>
          <t/>
        </is>
      </c>
      <c r="P772" t="inlineStr">
        <is>
          <t/>
        </is>
      </c>
      <c r="Q772" t="inlineStr">
        <is>
          <t/>
        </is>
      </c>
      <c r="R772" t="inlineStr">
        <is>
          <t/>
        </is>
      </c>
      <c r="S772" t="inlineStr">
        <is>
          <t/>
        </is>
      </c>
      <c r="T772" t="inlineStr">
        <is>
          <t/>
        </is>
      </c>
      <c r="U772" t="inlineStr">
        <is>
          <t/>
        </is>
      </c>
      <c r="V772" t="inlineStr">
        <is>
          <t/>
        </is>
      </c>
      <c r="W772" t="inlineStr">
        <is>
          <t/>
        </is>
      </c>
      <c r="X772" t="inlineStr">
        <is>
          <t/>
        </is>
      </c>
      <c r="Y772" t="inlineStr">
        <is>
          <t/>
        </is>
      </c>
      <c r="Z772" s="2" t="inlineStr">
        <is>
          <t>digital growth</t>
        </is>
      </c>
      <c r="AA772" s="2" t="inlineStr">
        <is>
          <t>3</t>
        </is>
      </c>
      <c r="AB772" s="2" t="inlineStr">
        <is>
          <t/>
        </is>
      </c>
      <c r="AC772" t="inlineStr">
        <is>
          <t/>
        </is>
      </c>
      <c r="AD772" t="inlineStr">
        <is>
          <t/>
        </is>
      </c>
      <c r="AE772" t="inlineStr">
        <is>
          <t/>
        </is>
      </c>
      <c r="AF772" t="inlineStr">
        <is>
          <t/>
        </is>
      </c>
      <c r="AG772" t="inlineStr">
        <is>
          <t/>
        </is>
      </c>
      <c r="AH772" t="inlineStr">
        <is>
          <t/>
        </is>
      </c>
      <c r="AI772" t="inlineStr">
        <is>
          <t/>
        </is>
      </c>
      <c r="AJ772" t="inlineStr">
        <is>
          <t/>
        </is>
      </c>
      <c r="AK772" t="inlineStr">
        <is>
          <t/>
        </is>
      </c>
      <c r="AL772" t="inlineStr">
        <is>
          <t/>
        </is>
      </c>
      <c r="AM772" t="inlineStr">
        <is>
          <t/>
        </is>
      </c>
      <c r="AN772" t="inlineStr">
        <is>
          <t/>
        </is>
      </c>
      <c r="AO772" t="inlineStr">
        <is>
          <t/>
        </is>
      </c>
      <c r="AP772" t="inlineStr">
        <is>
          <t/>
        </is>
      </c>
      <c r="AQ772" t="inlineStr">
        <is>
          <t/>
        </is>
      </c>
      <c r="AR772" t="inlineStr">
        <is>
          <t/>
        </is>
      </c>
      <c r="AS772" t="inlineStr">
        <is>
          <t/>
        </is>
      </c>
      <c r="AT772" t="inlineStr">
        <is>
          <t/>
        </is>
      </c>
      <c r="AU772" t="inlineStr">
        <is>
          <t/>
        </is>
      </c>
      <c r="AV772" t="inlineStr">
        <is>
          <t/>
        </is>
      </c>
      <c r="AW772" t="inlineStr">
        <is>
          <t/>
        </is>
      </c>
      <c r="AX772" t="inlineStr">
        <is>
          <t/>
        </is>
      </c>
      <c r="AY772" t="inlineStr">
        <is>
          <t/>
        </is>
      </c>
      <c r="AZ772" t="inlineStr">
        <is>
          <t/>
        </is>
      </c>
      <c r="BA772" t="inlineStr">
        <is>
          <t/>
        </is>
      </c>
      <c r="BB772" t="inlineStr">
        <is>
          <t/>
        </is>
      </c>
      <c r="BC772" t="inlineStr">
        <is>
          <t/>
        </is>
      </c>
      <c r="BD772" t="inlineStr">
        <is>
          <t/>
        </is>
      </c>
      <c r="BE772" t="inlineStr">
        <is>
          <t/>
        </is>
      </c>
      <c r="BF772" t="inlineStr">
        <is>
          <t/>
        </is>
      </c>
      <c r="BG772" t="inlineStr">
        <is>
          <t/>
        </is>
      </c>
      <c r="BH772" t="inlineStr">
        <is>
          <t/>
        </is>
      </c>
      <c r="BI772" t="inlineStr">
        <is>
          <t/>
        </is>
      </c>
      <c r="BJ772" t="inlineStr">
        <is>
          <t/>
        </is>
      </c>
      <c r="BK772" t="inlineStr">
        <is>
          <t/>
        </is>
      </c>
      <c r="BL772" t="inlineStr">
        <is>
          <t/>
        </is>
      </c>
      <c r="BM772" t="inlineStr">
        <is>
          <t/>
        </is>
      </c>
      <c r="BN772" t="inlineStr">
        <is>
          <t/>
        </is>
      </c>
      <c r="BO772" t="inlineStr">
        <is>
          <t/>
        </is>
      </c>
      <c r="BP772" t="inlineStr">
        <is>
          <t/>
        </is>
      </c>
      <c r="BQ772" t="inlineStr">
        <is>
          <t/>
        </is>
      </c>
      <c r="BR772" t="inlineStr">
        <is>
          <t/>
        </is>
      </c>
      <c r="BS772" t="inlineStr">
        <is>
          <t/>
        </is>
      </c>
      <c r="BT772" t="inlineStr">
        <is>
          <t/>
        </is>
      </c>
      <c r="BU772" t="inlineStr">
        <is>
          <t/>
        </is>
      </c>
      <c r="BV772" t="inlineStr">
        <is>
          <t/>
        </is>
      </c>
      <c r="BW772" t="inlineStr">
        <is>
          <t/>
        </is>
      </c>
      <c r="BX772" t="inlineStr">
        <is>
          <t/>
        </is>
      </c>
      <c r="BY772" t="inlineStr">
        <is>
          <t/>
        </is>
      </c>
      <c r="BZ772" s="2" t="inlineStr">
        <is>
          <t>rozwój cyfrowy|
cyfrowy wzrost gospodarczy</t>
        </is>
      </c>
      <c r="CA772" s="2" t="inlineStr">
        <is>
          <t>3|
3</t>
        </is>
      </c>
      <c r="CB772" s="2" t="inlineStr">
        <is>
          <t xml:space="preserve">|
</t>
        </is>
      </c>
      <c r="CC772" t="inlineStr">
        <is>
          <t/>
        </is>
      </c>
      <c r="CD772" t="inlineStr">
        <is>
          <t/>
        </is>
      </c>
      <c r="CE772" t="inlineStr">
        <is>
          <t/>
        </is>
      </c>
      <c r="CF772" t="inlineStr">
        <is>
          <t/>
        </is>
      </c>
      <c r="CG772" t="inlineStr">
        <is>
          <t/>
        </is>
      </c>
      <c r="CH772" t="inlineStr">
        <is>
          <t/>
        </is>
      </c>
      <c r="CI772" t="inlineStr">
        <is>
          <t/>
        </is>
      </c>
      <c r="CJ772" t="inlineStr">
        <is>
          <t/>
        </is>
      </c>
      <c r="CK772" t="inlineStr">
        <is>
          <t/>
        </is>
      </c>
      <c r="CL772" t="inlineStr">
        <is>
          <t/>
        </is>
      </c>
      <c r="CM772" t="inlineStr">
        <is>
          <t/>
        </is>
      </c>
      <c r="CN772" t="inlineStr">
        <is>
          <t/>
        </is>
      </c>
      <c r="CO772" t="inlineStr">
        <is>
          <t/>
        </is>
      </c>
      <c r="CP772" t="inlineStr">
        <is>
          <t/>
        </is>
      </c>
      <c r="CQ772" t="inlineStr">
        <is>
          <t/>
        </is>
      </c>
      <c r="CR772" t="inlineStr">
        <is>
          <t/>
        </is>
      </c>
      <c r="CS772" t="inlineStr">
        <is>
          <t/>
        </is>
      </c>
      <c r="CT772" t="inlineStr">
        <is>
          <t/>
        </is>
      </c>
      <c r="CU772" t="inlineStr">
        <is>
          <t/>
        </is>
      </c>
      <c r="CV772" t="inlineStr">
        <is>
          <t/>
        </is>
      </c>
      <c r="CW772" t="inlineStr">
        <is>
          <t/>
        </is>
      </c>
    </row>
    <row r="773">
      <c r="A773" s="1" t="str">
        <f>HYPERLINK("https://iate.europa.eu/entry/result/3588783/all", "3588783")</f>
        <v>3588783</v>
      </c>
      <c r="B773" t="inlineStr">
        <is>
          <t>EDUCATION AND COMMUNICATIONS</t>
        </is>
      </c>
      <c r="C773" t="inlineStr">
        <is>
          <t>EDUCATION AND COMMUNICATIONS|information technology and data processing|data processing|data protection</t>
        </is>
      </c>
      <c r="D773" t="inlineStr">
        <is>
          <t>yes</t>
        </is>
      </c>
      <c r="E773" t="inlineStr">
        <is>
          <t/>
        </is>
      </c>
      <c r="F773" t="inlineStr">
        <is>
          <t/>
        </is>
      </c>
      <c r="G773" t="inlineStr">
        <is>
          <t/>
        </is>
      </c>
      <c r="H773" t="inlineStr">
        <is>
          <t/>
        </is>
      </c>
      <c r="I773" t="inlineStr">
        <is>
          <t/>
        </is>
      </c>
      <c r="J773" s="2" t="inlineStr">
        <is>
          <t>operační správce údajů</t>
        </is>
      </c>
      <c r="K773" s="2" t="inlineStr">
        <is>
          <t>2</t>
        </is>
      </c>
      <c r="L773" s="2" t="inlineStr">
        <is>
          <t/>
        </is>
      </c>
      <c r="M773" t="inlineStr">
        <is>
          <t>správce údajů odpovědný za danou operaci zpracování údajů</t>
        </is>
      </c>
      <c r="N773" s="2" t="inlineStr">
        <is>
          <t>udøvende dataansvarlig</t>
        </is>
      </c>
      <c r="O773" s="2" t="inlineStr">
        <is>
          <t>3</t>
        </is>
      </c>
      <c r="P773" s="2" t="inlineStr">
        <is>
          <t/>
        </is>
      </c>
      <c r="Q773" t="inlineStr">
        <is>
          <t>administrativ
enhed, som på vegne af den overordnede dataansvarlige myndighed varetager de daglige opgaver</t>
        </is>
      </c>
      <c r="R773" t="inlineStr">
        <is>
          <t/>
        </is>
      </c>
      <c r="S773" t="inlineStr">
        <is>
          <t/>
        </is>
      </c>
      <c r="T773" t="inlineStr">
        <is>
          <t/>
        </is>
      </c>
      <c r="U773" t="inlineStr">
        <is>
          <t/>
        </is>
      </c>
      <c r="V773" t="inlineStr">
        <is>
          <t/>
        </is>
      </c>
      <c r="W773" t="inlineStr">
        <is>
          <t/>
        </is>
      </c>
      <c r="X773" t="inlineStr">
        <is>
          <t/>
        </is>
      </c>
      <c r="Y773" t="inlineStr">
        <is>
          <t/>
        </is>
      </c>
      <c r="Z773" s="2" t="inlineStr">
        <is>
          <t>operational data controller</t>
        </is>
      </c>
      <c r="AA773" s="2" t="inlineStr">
        <is>
          <t>3</t>
        </is>
      </c>
      <c r="AB773" s="2" t="inlineStr">
        <is>
          <t/>
        </is>
      </c>
      <c r="AC773" t="inlineStr">
        <is>
          <t>administrative unit responsible for the given processing operation on behalf of the data controller</t>
        </is>
      </c>
      <c r="AD773" s="2" t="inlineStr">
        <is>
          <t>responsable operativo del tratamiento de datos</t>
        </is>
      </c>
      <c r="AE773" s="2" t="inlineStr">
        <is>
          <t>3</t>
        </is>
      </c>
      <c r="AF773" s="2" t="inlineStr">
        <is>
          <t/>
        </is>
      </c>
      <c r="AG773" t="inlineStr">
        <is>
          <t/>
        </is>
      </c>
      <c r="AH773" t="inlineStr">
        <is>
          <t/>
        </is>
      </c>
      <c r="AI773" t="inlineStr">
        <is>
          <t/>
        </is>
      </c>
      <c r="AJ773" t="inlineStr">
        <is>
          <t/>
        </is>
      </c>
      <c r="AK773" t="inlineStr">
        <is>
          <t/>
        </is>
      </c>
      <c r="AL773" t="inlineStr">
        <is>
          <t/>
        </is>
      </c>
      <c r="AM773" t="inlineStr">
        <is>
          <t/>
        </is>
      </c>
      <c r="AN773" t="inlineStr">
        <is>
          <t/>
        </is>
      </c>
      <c r="AO773" t="inlineStr">
        <is>
          <t/>
        </is>
      </c>
      <c r="AP773" s="2" t="inlineStr">
        <is>
          <t>responsable opérationnel du traitement des données</t>
        </is>
      </c>
      <c r="AQ773" s="2" t="inlineStr">
        <is>
          <t>3</t>
        </is>
      </c>
      <c r="AR773" s="2" t="inlineStr">
        <is>
          <t/>
        </is>
      </c>
      <c r="AS773" t="inlineStr">
        <is>
          <t>service administratif qui est responsable, sur le plan opérationnel, du traitement des données considéré pour le compte du responsable du traitement des données</t>
        </is>
      </c>
      <c r="AT773" t="inlineStr">
        <is>
          <t/>
        </is>
      </c>
      <c r="AU773" t="inlineStr">
        <is>
          <t/>
        </is>
      </c>
      <c r="AV773" t="inlineStr">
        <is>
          <t/>
        </is>
      </c>
      <c r="AW773" t="inlineStr">
        <is>
          <t/>
        </is>
      </c>
      <c r="AX773" t="inlineStr">
        <is>
          <t/>
        </is>
      </c>
      <c r="AY773" t="inlineStr">
        <is>
          <t/>
        </is>
      </c>
      <c r="AZ773" t="inlineStr">
        <is>
          <t/>
        </is>
      </c>
      <c r="BA773" t="inlineStr">
        <is>
          <t/>
        </is>
      </c>
      <c r="BB773" s="2" t="inlineStr">
        <is>
          <t>operatív adatkezelő</t>
        </is>
      </c>
      <c r="BC773" s="2" t="inlineStr">
        <is>
          <t>3</t>
        </is>
      </c>
      <c r="BD773" s="2" t="inlineStr">
        <is>
          <t/>
        </is>
      </c>
      <c r="BE773" t="inlineStr">
        <is>
          <t>az adatfeldolgozást az adatkezelő nevében végző adminisztratív egység</t>
        </is>
      </c>
      <c r="BF773" t="inlineStr">
        <is>
          <t/>
        </is>
      </c>
      <c r="BG773" t="inlineStr">
        <is>
          <t/>
        </is>
      </c>
      <c r="BH773" t="inlineStr">
        <is>
          <t/>
        </is>
      </c>
      <c r="BI773" t="inlineStr">
        <is>
          <t/>
        </is>
      </c>
      <c r="BJ773" s="2" t="inlineStr">
        <is>
          <t>vykdomasis duomenų valdytojas</t>
        </is>
      </c>
      <c r="BK773" s="2" t="inlineStr">
        <is>
          <t>3</t>
        </is>
      </c>
      <c r="BL773" s="2" t="inlineStr">
        <is>
          <t/>
        </is>
      </c>
      <c r="BM773" t="inlineStr">
        <is>
          <t>duomenų valdytojas, atsakingas už tam tikros veiklos vykdymą</t>
        </is>
      </c>
      <c r="BN773" s="2" t="inlineStr">
        <is>
          <t>operatīvais datu pārzinis</t>
        </is>
      </c>
      <c r="BO773" s="2" t="inlineStr">
        <is>
          <t>2</t>
        </is>
      </c>
      <c r="BP773" s="2" t="inlineStr">
        <is>
          <t/>
        </is>
      </c>
      <c r="BQ773" t="inlineStr">
        <is>
          <t/>
        </is>
      </c>
      <c r="BR773" s="2" t="inlineStr">
        <is>
          <t>kontrollur operazzjonali tad-&lt;i&gt;data&lt;/i&gt;</t>
        </is>
      </c>
      <c r="BS773" s="2" t="inlineStr">
        <is>
          <t>3</t>
        </is>
      </c>
      <c r="BT773" s="2" t="inlineStr">
        <is>
          <t/>
        </is>
      </c>
      <c r="BU773" t="inlineStr">
        <is>
          <t>kontrollur tad-&lt;i&gt;data &lt;/i&gt;responsabbli għall-operazzjoni tal-ipproċessar partikolari</t>
        </is>
      </c>
      <c r="BV773" t="inlineStr">
        <is>
          <t/>
        </is>
      </c>
      <c r="BW773" t="inlineStr">
        <is>
          <t/>
        </is>
      </c>
      <c r="BX773" t="inlineStr">
        <is>
          <t/>
        </is>
      </c>
      <c r="BY773" t="inlineStr">
        <is>
          <t/>
        </is>
      </c>
      <c r="BZ773" s="2" t="inlineStr">
        <is>
          <t>administrator danych odpowiedzialny za operację przetwarzania</t>
        </is>
      </c>
      <c r="CA773" s="2" t="inlineStr">
        <is>
          <t>3</t>
        </is>
      </c>
      <c r="CB773" s="2" t="inlineStr">
        <is>
          <t/>
        </is>
      </c>
      <c r="CC773" t="inlineStr">
        <is>
          <t/>
        </is>
      </c>
      <c r="CD773" s="2" t="inlineStr">
        <is>
          <t>responsável operacional pelo tratamento de dados</t>
        </is>
      </c>
      <c r="CE773" s="2" t="inlineStr">
        <is>
          <t>3</t>
        </is>
      </c>
      <c r="CF773" s="2" t="inlineStr">
        <is>
          <t/>
        </is>
      </c>
      <c r="CG773" t="inlineStr">
        <is>
          <t/>
        </is>
      </c>
      <c r="CH773" t="inlineStr">
        <is>
          <t/>
        </is>
      </c>
      <c r="CI773" t="inlineStr">
        <is>
          <t/>
        </is>
      </c>
      <c r="CJ773" t="inlineStr">
        <is>
          <t/>
        </is>
      </c>
      <c r="CK773" t="inlineStr">
        <is>
          <t/>
        </is>
      </c>
      <c r="CL773" t="inlineStr">
        <is>
          <t/>
        </is>
      </c>
      <c r="CM773" t="inlineStr">
        <is>
          <t/>
        </is>
      </c>
      <c r="CN773" t="inlineStr">
        <is>
          <t/>
        </is>
      </c>
      <c r="CO773" t="inlineStr">
        <is>
          <t/>
        </is>
      </c>
      <c r="CP773" t="inlineStr">
        <is>
          <t/>
        </is>
      </c>
      <c r="CQ773" t="inlineStr">
        <is>
          <t/>
        </is>
      </c>
      <c r="CR773" t="inlineStr">
        <is>
          <t/>
        </is>
      </c>
      <c r="CS773" t="inlineStr">
        <is>
          <t/>
        </is>
      </c>
      <c r="CT773" s="2" t="inlineStr">
        <is>
          <t>personuppgiftsansvarig enhet</t>
        </is>
      </c>
      <c r="CU773" s="2" t="inlineStr">
        <is>
          <t>3</t>
        </is>
      </c>
      <c r="CV773" s="2" t="inlineStr">
        <is>
          <t/>
        </is>
      </c>
      <c r="CW773" t="inlineStr">
        <is>
          <t/>
        </is>
      </c>
    </row>
    <row r="774">
      <c r="A774" s="1" t="str">
        <f>HYPERLINK("https://iate.europa.eu/entry/result/3589240/all", "3589240")</f>
        <v>3589240</v>
      </c>
      <c r="B774" t="inlineStr">
        <is>
          <t>EDUCATION AND COMMUNICATIONS</t>
        </is>
      </c>
      <c r="C774" t="inlineStr">
        <is>
          <t>EDUCATION AND COMMUNICATIONS|information technology and data processing|computer systems;EDUCATION AND COMMUNICATIONS|communications|communications industry|information technology</t>
        </is>
      </c>
      <c r="D774" t="inlineStr">
        <is>
          <t>yes</t>
        </is>
      </c>
      <c r="E774" t="inlineStr">
        <is>
          <t/>
        </is>
      </c>
      <c r="F774" s="2" t="inlineStr">
        <is>
          <t>многооблачен</t>
        </is>
      </c>
      <c r="G774" s="2" t="inlineStr">
        <is>
          <t>3</t>
        </is>
      </c>
      <c r="H774" s="2" t="inlineStr">
        <is>
          <t/>
        </is>
      </c>
      <c r="I774" t="inlineStr">
        <is>
          <t/>
        </is>
      </c>
      <c r="J774" s="2" t="inlineStr">
        <is>
          <t>multicloud</t>
        </is>
      </c>
      <c r="K774" s="2" t="inlineStr">
        <is>
          <t>3</t>
        </is>
      </c>
      <c r="L774" s="2" t="inlineStr">
        <is>
          <t/>
        </is>
      </c>
      <c r="M774" t="inlineStr">
        <is>
          <t>typ infrastruktury, kde zákazník využívá více cloudů od jednoho či více poskytovatelů, ale na rozdíl od hybridního cloudu nevyužívá různé modely nasazení, nýbrž různé služby (platforma, infrastruktura, software jako služba)</t>
        </is>
      </c>
      <c r="N774" s="2" t="inlineStr">
        <is>
          <t>multicloud|
multisky</t>
        </is>
      </c>
      <c r="O774" s="2" t="inlineStr">
        <is>
          <t>3|
3</t>
        </is>
      </c>
      <c r="P774" s="2" t="inlineStr">
        <is>
          <t xml:space="preserve">|
</t>
        </is>
      </c>
      <c r="Q774" t="inlineStr">
        <is>
          <t/>
        </is>
      </c>
      <c r="R774" s="2" t="inlineStr">
        <is>
          <t>Multi-Cloud</t>
        </is>
      </c>
      <c r="S774" s="2" t="inlineStr">
        <is>
          <t>3</t>
        </is>
      </c>
      <c r="T774" s="2" t="inlineStr">
        <is>
          <t/>
        </is>
      </c>
      <c r="U774" t="inlineStr">
        <is>
          <t>Nutzung von zwei oder mehreren verschiedenen Cloud-Diensten gleichzeitig</t>
        </is>
      </c>
      <c r="V774" s="2" t="inlineStr">
        <is>
          <t>πολλαπλά υπολογιστικά νέφη</t>
        </is>
      </c>
      <c r="W774" s="2" t="inlineStr">
        <is>
          <t>3</t>
        </is>
      </c>
      <c r="X774" s="2" t="inlineStr">
        <is>
          <t/>
        </is>
      </c>
      <c r="Y774" t="inlineStr">
        <is>
          <t/>
        </is>
      </c>
      <c r="Z774" s="2" t="inlineStr">
        <is>
          <t>multicloud|
multi-cloud|
multi cloud</t>
        </is>
      </c>
      <c r="AA774" s="2" t="inlineStr">
        <is>
          <t>3|
1|
1</t>
        </is>
      </c>
      <c r="AB774" s="2" t="inlineStr">
        <is>
          <t xml:space="preserve">|
|
</t>
        </is>
      </c>
      <c r="AC774" t="inlineStr">
        <is>
          <t>use of multiple cloud computing and storage services in a single heterogeneous architecture</t>
        </is>
      </c>
      <c r="AD774" s="2" t="inlineStr">
        <is>
          <t>servicio de nube multitenencia|
multinube</t>
        </is>
      </c>
      <c r="AE774" s="2" t="inlineStr">
        <is>
          <t>3|
3</t>
        </is>
      </c>
      <c r="AF774" s="2" t="inlineStr">
        <is>
          <t xml:space="preserve">|
</t>
        </is>
      </c>
      <c r="AG774" t="inlineStr">
        <is>
          <t>Combinación
de servicios en la nube de diferentes proveedores, a menudo para satisfacer
necesidades específicas, que pueden estar conectados u organizados entre
ellos de modo que se gestionan como una arquitectura única y completa en entornos
donde se comparten y conectan recursos e infraestructuras de múltiples tipos y
proveedores.</t>
        </is>
      </c>
      <c r="AH774" s="2" t="inlineStr">
        <is>
          <t>mitmikpilv</t>
        </is>
      </c>
      <c r="AI774" s="2" t="inlineStr">
        <is>
          <t>3</t>
        </is>
      </c>
      <c r="AJ774" s="2" t="inlineStr">
        <is>
          <t/>
        </is>
      </c>
      <c r="AK774" t="inlineStr">
        <is>
          <t>ühe või enama pilvandmetöötluse teenusepakkuja teenuse kasutamine ühes heterogeenses andmetöötluse arhitektuuris</t>
        </is>
      </c>
      <c r="AL774" s="2" t="inlineStr">
        <is>
          <t>multicloud|
usean palveluntarjoajan pilvi|
monen pilvitarjoajan malli|
monipilvi|
multipilvi</t>
        </is>
      </c>
      <c r="AM774" s="2" t="inlineStr">
        <is>
          <t>3|
3|
3|
3|
3</t>
        </is>
      </c>
      <c r="AN774" s="2" t="inlineStr">
        <is>
          <t xml:space="preserve">|
|
|
|
</t>
        </is>
      </c>
      <c r="AO774" t="inlineStr">
        <is>
          <t>kahden tai useamman eri pilvipalvelun tarjoajan palvelujen käyttö yhden tietojärjestelmäarkkitehtuurin tarpeisiin</t>
        </is>
      </c>
      <c r="AP774" s="2" t="inlineStr">
        <is>
          <t>multinuage</t>
        </is>
      </c>
      <c r="AQ774" s="2" t="inlineStr">
        <is>
          <t>3</t>
        </is>
      </c>
      <c r="AR774" s="2" t="inlineStr">
        <is>
          <t/>
        </is>
      </c>
      <c r="AS774" t="inlineStr">
        <is>
          <t>qui utilise plusieurs nuages publics de nombreux
fournisseurs</t>
        </is>
      </c>
      <c r="AT774" s="2" t="inlineStr">
        <is>
          <t>ilnéal</t>
        </is>
      </c>
      <c r="AU774" s="2" t="inlineStr">
        <is>
          <t>3</t>
        </is>
      </c>
      <c r="AV774" s="2" t="inlineStr">
        <is>
          <t/>
        </is>
      </c>
      <c r="AW774" t="inlineStr">
        <is>
          <t/>
        </is>
      </c>
      <c r="AX774" s="2" t="inlineStr">
        <is>
          <t>infrastruktura s više oblaka|
&lt;i&gt;multi-cloud&lt;/i&gt; infrastruktura</t>
        </is>
      </c>
      <c r="AY774" s="2" t="inlineStr">
        <is>
          <t>2|
2</t>
        </is>
      </c>
      <c r="AZ774" s="2" t="inlineStr">
        <is>
          <t xml:space="preserve">|
</t>
        </is>
      </c>
      <c r="BA774" t="inlineStr">
        <is>
          <t/>
        </is>
      </c>
      <c r="BB774" s="2" t="inlineStr">
        <is>
          <t>többfelhős</t>
        </is>
      </c>
      <c r="BC774" s="2" t="inlineStr">
        <is>
          <t>3</t>
        </is>
      </c>
      <c r="BD774" s="2" t="inlineStr">
        <is>
          <t/>
        </is>
      </c>
      <c r="BE774" t="inlineStr">
        <is>
          <t>több felhőszolgáltatást használó</t>
        </is>
      </c>
      <c r="BF774" s="2" t="inlineStr">
        <is>
          <t>multicloud</t>
        </is>
      </c>
      <c r="BG774" s="2" t="inlineStr">
        <is>
          <t>3</t>
        </is>
      </c>
      <c r="BH774" s="2" t="inlineStr">
        <is>
          <t/>
        </is>
      </c>
      <c r="BI774" t="inlineStr">
        <is>
          <t>sfruttamento di diversi
servizi di cloud presenti in un’unica architettura</t>
        </is>
      </c>
      <c r="BJ774" s="2" t="inlineStr">
        <is>
          <t>daugialypė debesija</t>
        </is>
      </c>
      <c r="BK774" s="2" t="inlineStr">
        <is>
          <t>2</t>
        </is>
      </c>
      <c r="BL774" s="2" t="inlineStr">
        <is>
          <t/>
        </is>
      </c>
      <c r="BM774" t="inlineStr">
        <is>
          <t>kelių debesijos paslaugų teikėjų vienoje vietoje teikiamos paslaugos</t>
        </is>
      </c>
      <c r="BN774" s="2" t="inlineStr">
        <is>
          <t>daudzmākoņu</t>
        </is>
      </c>
      <c r="BO774" s="2" t="inlineStr">
        <is>
          <t>2</t>
        </is>
      </c>
      <c r="BP774" s="2" t="inlineStr">
        <is>
          <t/>
        </is>
      </c>
      <c r="BQ774" t="inlineStr">
        <is>
          <t/>
        </is>
      </c>
      <c r="BR774" s="2" t="inlineStr">
        <is>
          <t>multicloud</t>
        </is>
      </c>
      <c r="BS774" s="2" t="inlineStr">
        <is>
          <t>3</t>
        </is>
      </c>
      <c r="BT774" s="2" t="inlineStr">
        <is>
          <t/>
        </is>
      </c>
      <c r="BU774" t="inlineStr">
        <is>
          <t>l-użu ta' servizzi multipli ta' cloud computing u ta' ħżin f'arkitettura waħda eteroġena</t>
        </is>
      </c>
      <c r="BV774" s="2" t="inlineStr">
        <is>
          <t>multicloud</t>
        </is>
      </c>
      <c r="BW774" s="2" t="inlineStr">
        <is>
          <t>3</t>
        </is>
      </c>
      <c r="BX774" s="2" t="inlineStr">
        <is>
          <t/>
        </is>
      </c>
      <c r="BY774" t="inlineStr">
        <is>
          <t>situatie
 waarin een bedrijf of organisatie tegelijkertijd meerdere cloudcomputing- en
 cloudopslagdiensten gebruikt</t>
        </is>
      </c>
      <c r="BZ774" s="2" t="inlineStr">
        <is>
          <t>strategia wielochmurowa|
wielochmurowość</t>
        </is>
      </c>
      <c r="CA774" s="2" t="inlineStr">
        <is>
          <t>3|
2</t>
        </is>
      </c>
      <c r="CB774" s="2" t="inlineStr">
        <is>
          <t xml:space="preserve">preferred|
</t>
        </is>
      </c>
      <c r="CC774" t="inlineStr">
        <is>
          <t>świadczenie przez usług IT z wykorzystaniem wielu chmur publicznych od różnych dostawców</t>
        </is>
      </c>
      <c r="CD774" s="2" t="inlineStr">
        <is>
          <t>multinuvem</t>
        </is>
      </c>
      <c r="CE774" s="2" t="inlineStr">
        <is>
          <t>3</t>
        </is>
      </c>
      <c r="CF774" s="2" t="inlineStr">
        <is>
          <t/>
        </is>
      </c>
      <c r="CG774" t="inlineStr">
        <is>
          <t>Ambiente que utiliza várias nuvens simultaneamente.</t>
        </is>
      </c>
      <c r="CH774" s="2" t="inlineStr">
        <is>
          <t>arhitectură multicloud</t>
        </is>
      </c>
      <c r="CI774" s="2" t="inlineStr">
        <is>
          <t>2</t>
        </is>
      </c>
      <c r="CJ774" s="2" t="inlineStr">
        <is>
          <t/>
        </is>
      </c>
      <c r="CK774" t="inlineStr">
        <is>
          <t/>
        </is>
      </c>
      <c r="CL774" s="2" t="inlineStr">
        <is>
          <t>multicloud</t>
        </is>
      </c>
      <c r="CM774" s="2" t="inlineStr">
        <is>
          <t>3</t>
        </is>
      </c>
      <c r="CN774" s="2" t="inlineStr">
        <is>
          <t/>
        </is>
      </c>
      <c r="CO774" t="inlineStr">
        <is>
          <t>použitie viacerých cloudových výpočtových služieb a služieb ukladania údajov v jednej heterogénnej architektúre</t>
        </is>
      </c>
      <c r="CP774" s="2" t="inlineStr">
        <is>
          <t>večoblak</t>
        </is>
      </c>
      <c r="CQ774" s="2" t="inlineStr">
        <is>
          <t>2</t>
        </is>
      </c>
      <c r="CR774" s="2" t="inlineStr">
        <is>
          <t/>
        </is>
      </c>
      <c r="CS774" t="inlineStr">
        <is>
          <t/>
        </is>
      </c>
      <c r="CT774" s="2" t="inlineStr">
        <is>
          <t>multimoln</t>
        </is>
      </c>
      <c r="CU774" s="2" t="inlineStr">
        <is>
          <t>3</t>
        </is>
      </c>
      <c r="CV774" s="2" t="inlineStr">
        <is>
          <t/>
        </is>
      </c>
      <c r="CW774" t="inlineStr">
        <is>
          <t>moln som gör det möjligt att plocka ut de bästa applikationerna och
tjänsterna från mer än en offentlig molnleverantör åt gången</t>
        </is>
      </c>
    </row>
    <row r="775">
      <c r="A775" s="1" t="str">
        <f>HYPERLINK("https://iate.europa.eu/entry/result/3589731/all", "3589731")</f>
        <v>3589731</v>
      </c>
      <c r="B775" t="inlineStr">
        <is>
          <t>EDUCATION AND COMMUNICATIONS;SOCIAL QUESTIONS</t>
        </is>
      </c>
      <c r="C775" t="inlineStr">
        <is>
          <t>EDUCATION AND COMMUNICATIONS|communications|communications industry|information technology;SOCIAL QUESTIONS|health|medical science|epidemiology;EDUCATION AND COMMUNICATIONS|information technology and data processing|computer system|information technology applications</t>
        </is>
      </c>
      <c r="D775" t="inlineStr">
        <is>
          <t>yes</t>
        </is>
      </c>
      <c r="E775" t="inlineStr">
        <is>
          <t/>
        </is>
      </c>
      <c r="F775" t="inlineStr">
        <is>
          <t/>
        </is>
      </c>
      <c r="G775" t="inlineStr">
        <is>
          <t/>
        </is>
      </c>
      <c r="H775" t="inlineStr">
        <is>
          <t/>
        </is>
      </c>
      <c r="I775" t="inlineStr">
        <is>
          <t/>
        </is>
      </c>
      <c r="J775" t="inlineStr">
        <is>
          <t/>
        </is>
      </c>
      <c r="K775" t="inlineStr">
        <is>
          <t/>
        </is>
      </c>
      <c r="L775" t="inlineStr">
        <is>
          <t/>
        </is>
      </c>
      <c r="M775" t="inlineStr">
        <is>
          <t/>
        </is>
      </c>
      <c r="N775" t="inlineStr">
        <is>
          <t/>
        </is>
      </c>
      <c r="O775" t="inlineStr">
        <is>
          <t/>
        </is>
      </c>
      <c r="P775" t="inlineStr">
        <is>
          <t/>
        </is>
      </c>
      <c r="Q775" t="inlineStr">
        <is>
          <t/>
        </is>
      </c>
      <c r="R775" t="inlineStr">
        <is>
          <t/>
        </is>
      </c>
      <c r="S775" t="inlineStr">
        <is>
          <t/>
        </is>
      </c>
      <c r="T775" t="inlineStr">
        <is>
          <t/>
        </is>
      </c>
      <c r="U775" t="inlineStr">
        <is>
          <t/>
        </is>
      </c>
      <c r="V775" s="2" t="inlineStr">
        <is>
          <t>ανίχνευση εγγύτητας</t>
        </is>
      </c>
      <c r="W775" s="2" t="inlineStr">
        <is>
          <t>3</t>
        </is>
      </c>
      <c r="X775" s="2" t="inlineStr">
        <is>
          <t/>
        </is>
      </c>
      <c r="Y775" t="inlineStr">
        <is>
          <t>διαδικασία κατά την οποία μια &lt;a href="https://iate.europa.eu/entry/result/3589477/el" target="_blank"&gt;εφαρμογή ιχνηλάτησης επαφών&lt;/a&gt; ανιχνεύει την εγγύτητσ με επαφή σύμφωνα με την &lt;a href="https://iate.europa.eu/entry/result/3589730/el" target="_blank"&gt;επιδημιολογική ευριστική&lt;/a&gt;</t>
        </is>
      </c>
      <c r="Z775" s="2" t="inlineStr">
        <is>
          <t>proximity detection</t>
        </is>
      </c>
      <c r="AA775" s="2" t="inlineStr">
        <is>
          <t>3</t>
        </is>
      </c>
      <c r="AB775" s="2" t="inlineStr">
        <is>
          <t/>
        </is>
      </c>
      <c r="AC775" t="inlineStr">
        <is>
          <t>&lt;div&gt;process whereby a &lt;a href="https://iate.europa.eu/entry/result/3589477/en" target="_blank"&gt;&lt;i&gt;contact tracing app&lt;/i&gt;&lt;/a&gt; detects proximity to a contact person according to the &lt;a href="https://iate.europa.eu/entry/result/3589730/en" target="_blank"&gt;&lt;i&gt;epidemiological heuristics&lt;/i&gt;&lt;/a&gt;&lt;/div&gt;</t>
        </is>
      </c>
      <c r="AD775" t="inlineStr">
        <is>
          <t/>
        </is>
      </c>
      <c r="AE775" t="inlineStr">
        <is>
          <t/>
        </is>
      </c>
      <c r="AF775" t="inlineStr">
        <is>
          <t/>
        </is>
      </c>
      <c r="AG775" t="inlineStr">
        <is>
          <t/>
        </is>
      </c>
      <c r="AH775" t="inlineStr">
        <is>
          <t/>
        </is>
      </c>
      <c r="AI775" t="inlineStr">
        <is>
          <t/>
        </is>
      </c>
      <c r="AJ775" t="inlineStr">
        <is>
          <t/>
        </is>
      </c>
      <c r="AK775" t="inlineStr">
        <is>
          <t/>
        </is>
      </c>
      <c r="AL775" t="inlineStr">
        <is>
          <t/>
        </is>
      </c>
      <c r="AM775" t="inlineStr">
        <is>
          <t/>
        </is>
      </c>
      <c r="AN775" t="inlineStr">
        <is>
          <t/>
        </is>
      </c>
      <c r="AO775" t="inlineStr">
        <is>
          <t/>
        </is>
      </c>
      <c r="AP775" t="inlineStr">
        <is>
          <t/>
        </is>
      </c>
      <c r="AQ775" t="inlineStr">
        <is>
          <t/>
        </is>
      </c>
      <c r="AR775" t="inlineStr">
        <is>
          <t/>
        </is>
      </c>
      <c r="AS775" t="inlineStr">
        <is>
          <t/>
        </is>
      </c>
      <c r="AT775" s="2" t="inlineStr">
        <is>
          <t>brath neasachta</t>
        </is>
      </c>
      <c r="AU775" s="2" t="inlineStr">
        <is>
          <t>3</t>
        </is>
      </c>
      <c r="AV775" s="2" t="inlineStr">
        <is>
          <t/>
        </is>
      </c>
      <c r="AW775" t="inlineStr">
        <is>
          <t/>
        </is>
      </c>
      <c r="AX775" t="inlineStr">
        <is>
          <t/>
        </is>
      </c>
      <c r="AY775" t="inlineStr">
        <is>
          <t/>
        </is>
      </c>
      <c r="AZ775" t="inlineStr">
        <is>
          <t/>
        </is>
      </c>
      <c r="BA775" t="inlineStr">
        <is>
          <t/>
        </is>
      </c>
      <c r="BB775" t="inlineStr">
        <is>
          <t/>
        </is>
      </c>
      <c r="BC775" t="inlineStr">
        <is>
          <t/>
        </is>
      </c>
      <c r="BD775" t="inlineStr">
        <is>
          <t/>
        </is>
      </c>
      <c r="BE775" t="inlineStr">
        <is>
          <t/>
        </is>
      </c>
      <c r="BF775" s="2" t="inlineStr">
        <is>
          <t>rilevamento della prossimità</t>
        </is>
      </c>
      <c r="BG775" s="2" t="inlineStr">
        <is>
          <t>3</t>
        </is>
      </c>
      <c r="BH775" s="2" t="inlineStr">
        <is>
          <t/>
        </is>
      </c>
      <c r="BI775" t="inlineStr">
        <is>
          <t>processo per cui un'&lt;a href="https://iate.europa.eu/entry/result/3589477/en-it" target="_blank"&gt;app di tracciamento dei contatti &lt;time datetime="15.3.2021"&gt;)&lt;/time&gt;&lt;/a&gt;rileva la prossimità a un &lt;a href="https://iate.europa.eu/entry/result/3589184/en-it" target="_blank"&gt;contatto a rischio&lt;/a&gt; in base ai criteri dell’&lt;a href="https://iate.europa.eu/entry/result/3589730/en-it" target="_blank"&gt;euristica epidemiologica&lt;/a&gt;</t>
        </is>
      </c>
      <c r="BJ775" s="2" t="inlineStr">
        <is>
          <t>artiveikos aptikimas|
arti esančių įrenginių aptikimas</t>
        </is>
      </c>
      <c r="BK775" s="2" t="inlineStr">
        <is>
          <t>2|
2</t>
        </is>
      </c>
      <c r="BL775" s="2" t="inlineStr">
        <is>
          <t xml:space="preserve">|
</t>
        </is>
      </c>
      <c r="BM775" t="inlineStr">
        <is>
          <t/>
        </is>
      </c>
      <c r="BN775" t="inlineStr">
        <is>
          <t/>
        </is>
      </c>
      <c r="BO775" t="inlineStr">
        <is>
          <t/>
        </is>
      </c>
      <c r="BP775" t="inlineStr">
        <is>
          <t/>
        </is>
      </c>
      <c r="BQ775" t="inlineStr">
        <is>
          <t/>
        </is>
      </c>
      <c r="BR775" t="inlineStr">
        <is>
          <t/>
        </is>
      </c>
      <c r="BS775" t="inlineStr">
        <is>
          <t/>
        </is>
      </c>
      <c r="BT775" t="inlineStr">
        <is>
          <t/>
        </is>
      </c>
      <c r="BU775" t="inlineStr">
        <is>
          <t/>
        </is>
      </c>
      <c r="BV775" t="inlineStr">
        <is>
          <t/>
        </is>
      </c>
      <c r="BW775" t="inlineStr">
        <is>
          <t/>
        </is>
      </c>
      <c r="BX775" t="inlineStr">
        <is>
          <t/>
        </is>
      </c>
      <c r="BY775" t="inlineStr">
        <is>
          <t/>
        </is>
      </c>
      <c r="BZ775" s="2" t="inlineStr">
        <is>
          <t>wykrywanie bliskiej odległości</t>
        </is>
      </c>
      <c r="CA775" s="2" t="inlineStr">
        <is>
          <t>2</t>
        </is>
      </c>
      <c r="CB775" s="2" t="inlineStr">
        <is>
          <t/>
        </is>
      </c>
      <c r="CC775" t="inlineStr">
        <is>
          <t/>
        </is>
      </c>
      <c r="CD775" s="2" t="inlineStr">
        <is>
          <t>deteção de proximidade</t>
        </is>
      </c>
      <c r="CE775" s="2" t="inlineStr">
        <is>
          <t>3</t>
        </is>
      </c>
      <c r="CF775" s="2" t="inlineStr">
        <is>
          <t/>
        </is>
      </c>
      <c r="CG775" t="inlineStr">
        <is>
          <t/>
        </is>
      </c>
      <c r="CH775" s="2" t="inlineStr">
        <is>
          <t>detectarea proximității</t>
        </is>
      </c>
      <c r="CI775" s="2" t="inlineStr">
        <is>
          <t>3</t>
        </is>
      </c>
      <c r="CJ775" s="2" t="inlineStr">
        <is>
          <t/>
        </is>
      </c>
      <c r="CK775" t="inlineStr">
        <is>
          <t/>
        </is>
      </c>
      <c r="CL775" t="inlineStr">
        <is>
          <t/>
        </is>
      </c>
      <c r="CM775" t="inlineStr">
        <is>
          <t/>
        </is>
      </c>
      <c r="CN775" t="inlineStr">
        <is>
          <t/>
        </is>
      </c>
      <c r="CO775" t="inlineStr">
        <is>
          <t/>
        </is>
      </c>
      <c r="CP775" s="2" t="inlineStr">
        <is>
          <t>zaznavanje bližine</t>
        </is>
      </c>
      <c r="CQ775" s="2" t="inlineStr">
        <is>
          <t>3</t>
        </is>
      </c>
      <c r="CR775" s="2" t="inlineStr">
        <is>
          <t/>
        </is>
      </c>
      <c r="CS775" t="inlineStr">
        <is>
          <t/>
        </is>
      </c>
      <c r="CT775" t="inlineStr">
        <is>
          <t/>
        </is>
      </c>
      <c r="CU775" t="inlineStr">
        <is>
          <t/>
        </is>
      </c>
      <c r="CV775" t="inlineStr">
        <is>
          <t/>
        </is>
      </c>
      <c r="CW775" t="inlineStr">
        <is>
          <t/>
        </is>
      </c>
    </row>
    <row r="776">
      <c r="A776" s="1" t="str">
        <f>HYPERLINK("https://iate.europa.eu/entry/result/3589017/all", "3589017")</f>
        <v>3589017</v>
      </c>
      <c r="B776" t="inlineStr">
        <is>
          <t>PRODUCTION, TECHNOLOGY AND RESEARCH</t>
        </is>
      </c>
      <c r="C776" t="inlineStr">
        <is>
          <t>PRODUCTION, TECHNOLOGY AND RESEARCH|technology and technical regulations|technology|digital technology</t>
        </is>
      </c>
      <c r="D776" t="inlineStr">
        <is>
          <t>yes</t>
        </is>
      </c>
      <c r="E776" t="inlineStr">
        <is>
          <t/>
        </is>
      </c>
      <c r="F776" t="inlineStr">
        <is>
          <t/>
        </is>
      </c>
      <c r="G776" t="inlineStr">
        <is>
          <t/>
        </is>
      </c>
      <c r="H776" t="inlineStr">
        <is>
          <t/>
        </is>
      </c>
      <c r="I776" t="inlineStr">
        <is>
          <t/>
        </is>
      </c>
      <c r="J776" t="inlineStr">
        <is>
          <t/>
        </is>
      </c>
      <c r="K776" t="inlineStr">
        <is>
          <t/>
        </is>
      </c>
      <c r="L776" t="inlineStr">
        <is>
          <t/>
        </is>
      </c>
      <c r="M776" t="inlineStr">
        <is>
          <t/>
        </is>
      </c>
      <c r="N776" t="inlineStr">
        <is>
          <t/>
        </is>
      </c>
      <c r="O776" t="inlineStr">
        <is>
          <t/>
        </is>
      </c>
      <c r="P776" t="inlineStr">
        <is>
          <t/>
        </is>
      </c>
      <c r="Q776" t="inlineStr">
        <is>
          <t/>
        </is>
      </c>
      <c r="R776" s="2" t="inlineStr">
        <is>
          <t>digitales Token</t>
        </is>
      </c>
      <c r="S776" s="2" t="inlineStr">
        <is>
          <t>3</t>
        </is>
      </c>
      <c r="T776" s="2" t="inlineStr">
        <is>
          <t/>
        </is>
      </c>
      <c r="U776" t="inlineStr">
        <is>
          <t/>
        </is>
      </c>
      <c r="V776" t="inlineStr">
        <is>
          <t/>
        </is>
      </c>
      <c r="W776" t="inlineStr">
        <is>
          <t/>
        </is>
      </c>
      <c r="X776" t="inlineStr">
        <is>
          <t/>
        </is>
      </c>
      <c r="Y776" t="inlineStr">
        <is>
          <t/>
        </is>
      </c>
      <c r="Z776" s="2" t="inlineStr">
        <is>
          <t>digital token</t>
        </is>
      </c>
      <c r="AA776" s="2" t="inlineStr">
        <is>
          <t>3</t>
        </is>
      </c>
      <c r="AB776" s="2" t="inlineStr">
        <is>
          <t/>
        </is>
      </c>
      <c r="AC776" t="inlineStr">
        <is>
          <t>unit of cryptographic information that is used to facilitate a real-world transaction</t>
        </is>
      </c>
      <c r="AD776" t="inlineStr">
        <is>
          <t/>
        </is>
      </c>
      <c r="AE776" t="inlineStr">
        <is>
          <t/>
        </is>
      </c>
      <c r="AF776" t="inlineStr">
        <is>
          <t/>
        </is>
      </c>
      <c r="AG776" t="inlineStr">
        <is>
          <t/>
        </is>
      </c>
      <c r="AH776" t="inlineStr">
        <is>
          <t/>
        </is>
      </c>
      <c r="AI776" t="inlineStr">
        <is>
          <t/>
        </is>
      </c>
      <c r="AJ776" t="inlineStr">
        <is>
          <t/>
        </is>
      </c>
      <c r="AK776" t="inlineStr">
        <is>
          <t/>
        </is>
      </c>
      <c r="AL776" s="2" t="inlineStr">
        <is>
          <t>digitaalinen token</t>
        </is>
      </c>
      <c r="AM776" s="2" t="inlineStr">
        <is>
          <t>3</t>
        </is>
      </c>
      <c r="AN776" s="2" t="inlineStr">
        <is>
          <t>preferred</t>
        </is>
      </c>
      <c r="AO776" t="inlineStr">
        <is>
          <t/>
        </is>
      </c>
      <c r="AP776" t="inlineStr">
        <is>
          <t/>
        </is>
      </c>
      <c r="AQ776" t="inlineStr">
        <is>
          <t/>
        </is>
      </c>
      <c r="AR776" t="inlineStr">
        <is>
          <t/>
        </is>
      </c>
      <c r="AS776" t="inlineStr">
        <is>
          <t/>
        </is>
      </c>
      <c r="AT776" s="2" t="inlineStr">
        <is>
          <t>licín digiteach</t>
        </is>
      </c>
      <c r="AU776" s="2" t="inlineStr">
        <is>
          <t>3</t>
        </is>
      </c>
      <c r="AV776" s="2" t="inlineStr">
        <is>
          <t/>
        </is>
      </c>
      <c r="AW776" t="inlineStr">
        <is>
          <t/>
        </is>
      </c>
      <c r="AX776" t="inlineStr">
        <is>
          <t/>
        </is>
      </c>
      <c r="AY776" t="inlineStr">
        <is>
          <t/>
        </is>
      </c>
      <c r="AZ776" t="inlineStr">
        <is>
          <t/>
        </is>
      </c>
      <c r="BA776" t="inlineStr">
        <is>
          <t/>
        </is>
      </c>
      <c r="BB776" t="inlineStr">
        <is>
          <t/>
        </is>
      </c>
      <c r="BC776" t="inlineStr">
        <is>
          <t/>
        </is>
      </c>
      <c r="BD776" t="inlineStr">
        <is>
          <t/>
        </is>
      </c>
      <c r="BE776" t="inlineStr">
        <is>
          <t/>
        </is>
      </c>
      <c r="BF776" t="inlineStr">
        <is>
          <t/>
        </is>
      </c>
      <c r="BG776" t="inlineStr">
        <is>
          <t/>
        </is>
      </c>
      <c r="BH776" t="inlineStr">
        <is>
          <t/>
        </is>
      </c>
      <c r="BI776" t="inlineStr">
        <is>
          <t/>
        </is>
      </c>
      <c r="BJ776" s="2" t="inlineStr">
        <is>
          <t>skaitmeninis žetonas</t>
        </is>
      </c>
      <c r="BK776" s="2" t="inlineStr">
        <is>
          <t>3</t>
        </is>
      </c>
      <c r="BL776" s="2" t="inlineStr">
        <is>
          <t/>
        </is>
      </c>
      <c r="BM776" t="inlineStr">
        <is>
          <t/>
        </is>
      </c>
      <c r="BN776" t="inlineStr">
        <is>
          <t/>
        </is>
      </c>
      <c r="BO776" t="inlineStr">
        <is>
          <t/>
        </is>
      </c>
      <c r="BP776" t="inlineStr">
        <is>
          <t/>
        </is>
      </c>
      <c r="BQ776" t="inlineStr">
        <is>
          <t/>
        </is>
      </c>
      <c r="BR776" s="2" t="inlineStr">
        <is>
          <t>token diġitali</t>
        </is>
      </c>
      <c r="BS776" s="2" t="inlineStr">
        <is>
          <t>3</t>
        </is>
      </c>
      <c r="BT776" s="2" t="inlineStr">
        <is>
          <t/>
        </is>
      </c>
      <c r="BU776" t="inlineStr">
        <is>
          <t>unità ta' informazzjoni kriptografika li tintuża biex tiffaċilita tranżazzjoni tad-dinja reali</t>
        </is>
      </c>
      <c r="BV776" s="2" t="inlineStr">
        <is>
          <t>digitaal token</t>
        </is>
      </c>
      <c r="BW776" s="2" t="inlineStr">
        <is>
          <t>3</t>
        </is>
      </c>
      <c r="BX776" s="2" t="inlineStr">
        <is>
          <t/>
        </is>
      </c>
      <c r="BY776" t="inlineStr">
        <is>
          <t/>
        </is>
      </c>
      <c r="BZ776" s="2" t="inlineStr">
        <is>
          <t>token cyfrowy</t>
        </is>
      </c>
      <c r="CA776" s="2" t="inlineStr">
        <is>
          <t>3</t>
        </is>
      </c>
      <c r="CB776" s="2" t="inlineStr">
        <is>
          <t/>
        </is>
      </c>
      <c r="CC776" t="inlineStr">
        <is>
          <t>przez analogię do fizycznego żetonu: cyfrowa reprezentacja żetonu.</t>
        </is>
      </c>
      <c r="CD776" s="2" t="inlineStr">
        <is>
          <t>&lt;i&gt;token&lt;/i&gt; digital</t>
        </is>
      </c>
      <c r="CE776" s="2" t="inlineStr">
        <is>
          <t>3</t>
        </is>
      </c>
      <c r="CF776" s="2" t="inlineStr">
        <is>
          <t/>
        </is>
      </c>
      <c r="CG776" t="inlineStr">
        <is>
          <t/>
        </is>
      </c>
      <c r="CH776" t="inlineStr">
        <is>
          <t/>
        </is>
      </c>
      <c r="CI776" t="inlineStr">
        <is>
          <t/>
        </is>
      </c>
      <c r="CJ776" t="inlineStr">
        <is>
          <t/>
        </is>
      </c>
      <c r="CK776" t="inlineStr">
        <is>
          <t/>
        </is>
      </c>
      <c r="CL776" t="inlineStr">
        <is>
          <t/>
        </is>
      </c>
      <c r="CM776" t="inlineStr">
        <is>
          <t/>
        </is>
      </c>
      <c r="CN776" t="inlineStr">
        <is>
          <t/>
        </is>
      </c>
      <c r="CO776" t="inlineStr">
        <is>
          <t/>
        </is>
      </c>
      <c r="CP776" s="2" t="inlineStr">
        <is>
          <t>digitalni žeton</t>
        </is>
      </c>
      <c r="CQ776" s="2" t="inlineStr">
        <is>
          <t>3</t>
        </is>
      </c>
      <c r="CR776" s="2" t="inlineStr">
        <is>
          <t/>
        </is>
      </c>
      <c r="CS776" t="inlineStr">
        <is>
          <t>kriptosredstvo, ki je izdano s pomočjo pametne pogodbe na že obstoječi javni infrastrukturi; žeton za seboj nima svoje blokovne verige, ampak uporablja blokovno verigo drugega kriptosredstva oziroma kriptokovanca</t>
        </is>
      </c>
      <c r="CT776" s="2" t="inlineStr">
        <is>
          <t>digital värdebärare</t>
        </is>
      </c>
      <c r="CU776" s="2" t="inlineStr">
        <is>
          <t>3</t>
        </is>
      </c>
      <c r="CV776" s="2" t="inlineStr">
        <is>
          <t/>
        </is>
      </c>
      <c r="CW776" t="inlineStr">
        <is>
          <t/>
        </is>
      </c>
    </row>
    <row r="777">
      <c r="A777" s="1" t="str">
        <f>HYPERLINK("https://iate.europa.eu/entry/result/3555849/all", "3555849")</f>
        <v>3555849</v>
      </c>
      <c r="B777" t="inlineStr">
        <is>
          <t>EDUCATION AND COMMUNICATIONS;LAW</t>
        </is>
      </c>
      <c r="C777" t="inlineStr">
        <is>
          <t>EDUCATION AND COMMUNICATIONS|information technology and data processing|data-processing law|computer crime;EDUCATION AND COMMUNICATIONS|information technology and data processing;LAW|criminal law|criminal law</t>
        </is>
      </c>
      <c r="D777" t="inlineStr">
        <is>
          <t>yes</t>
        </is>
      </c>
      <c r="E777" t="inlineStr">
        <is>
          <t/>
        </is>
      </c>
      <c r="F777" t="inlineStr">
        <is>
          <t/>
        </is>
      </c>
      <c r="G777" t="inlineStr">
        <is>
          <t/>
        </is>
      </c>
      <c r="H777" t="inlineStr">
        <is>
          <t/>
        </is>
      </c>
      <c r="I777" t="inlineStr">
        <is>
          <t/>
        </is>
      </c>
      <c r="J777" t="inlineStr">
        <is>
          <t/>
        </is>
      </c>
      <c r="K777" t="inlineStr">
        <is>
          <t/>
        </is>
      </c>
      <c r="L777" t="inlineStr">
        <is>
          <t/>
        </is>
      </c>
      <c r="M777" t="inlineStr">
        <is>
          <t/>
        </is>
      </c>
      <c r="N777" t="inlineStr">
        <is>
          <t/>
        </is>
      </c>
      <c r="O777" t="inlineStr">
        <is>
          <t/>
        </is>
      </c>
      <c r="P777" t="inlineStr">
        <is>
          <t/>
        </is>
      </c>
      <c r="Q777" t="inlineStr">
        <is>
          <t/>
        </is>
      </c>
      <c r="R777" s="2" t="inlineStr">
        <is>
          <t>Betrug</t>
        </is>
      </c>
      <c r="S777" s="2" t="inlineStr">
        <is>
          <t>3</t>
        </is>
      </c>
      <c r="T777" s="2" t="inlineStr">
        <is>
          <t/>
        </is>
      </c>
      <c r="U777" t="inlineStr">
        <is>
          <t/>
        </is>
      </c>
      <c r="V777" t="inlineStr">
        <is>
          <t/>
        </is>
      </c>
      <c r="W777" t="inlineStr">
        <is>
          <t/>
        </is>
      </c>
      <c r="X777" t="inlineStr">
        <is>
          <t/>
        </is>
      </c>
      <c r="Y777" t="inlineStr">
        <is>
          <t/>
        </is>
      </c>
      <c r="Z777" s="2" t="inlineStr">
        <is>
          <t>scam|
cyber-scam|
cyber scam</t>
        </is>
      </c>
      <c r="AA777" s="2" t="inlineStr">
        <is>
          <t>3|
3|
3</t>
        </is>
      </c>
      <c r="AB777" s="2" t="inlineStr">
        <is>
          <t xml:space="preserve">|
|
</t>
        </is>
      </c>
      <c r="AC777" t="inlineStr">
        <is>
          <t>fraudulent business scheme on the Internet, usually designed for making money</t>
        </is>
      </c>
      <c r="AD777" t="inlineStr">
        <is>
          <t/>
        </is>
      </c>
      <c r="AE777" t="inlineStr">
        <is>
          <t/>
        </is>
      </c>
      <c r="AF777" t="inlineStr">
        <is>
          <t/>
        </is>
      </c>
      <c r="AG777" t="inlineStr">
        <is>
          <t/>
        </is>
      </c>
      <c r="AH777" t="inlineStr">
        <is>
          <t/>
        </is>
      </c>
      <c r="AI777" t="inlineStr">
        <is>
          <t/>
        </is>
      </c>
      <c r="AJ777" t="inlineStr">
        <is>
          <t/>
        </is>
      </c>
      <c r="AK777" t="inlineStr">
        <is>
          <t/>
        </is>
      </c>
      <c r="AL777" s="2" t="inlineStr">
        <is>
          <t>kyberhuijaus</t>
        </is>
      </c>
      <c r="AM777" s="2" t="inlineStr">
        <is>
          <t>3</t>
        </is>
      </c>
      <c r="AN777" s="2" t="inlineStr">
        <is>
          <t/>
        </is>
      </c>
      <c r="AO777" t="inlineStr">
        <is>
          <t/>
        </is>
      </c>
      <c r="AP777" t="inlineStr">
        <is>
          <t/>
        </is>
      </c>
      <c r="AQ777" t="inlineStr">
        <is>
          <t/>
        </is>
      </c>
      <c r="AR777" t="inlineStr">
        <is>
          <t/>
        </is>
      </c>
      <c r="AS777" t="inlineStr">
        <is>
          <t/>
        </is>
      </c>
      <c r="AT777" s="2" t="inlineStr">
        <is>
          <t>cibirsceamáil</t>
        </is>
      </c>
      <c r="AU777" s="2" t="inlineStr">
        <is>
          <t>3</t>
        </is>
      </c>
      <c r="AV777" s="2" t="inlineStr">
        <is>
          <t/>
        </is>
      </c>
      <c r="AW777" t="inlineStr">
        <is>
          <t/>
        </is>
      </c>
      <c r="AX777" t="inlineStr">
        <is>
          <t/>
        </is>
      </c>
      <c r="AY777" t="inlineStr">
        <is>
          <t/>
        </is>
      </c>
      <c r="AZ777" t="inlineStr">
        <is>
          <t/>
        </is>
      </c>
      <c r="BA777" t="inlineStr">
        <is>
          <t/>
        </is>
      </c>
      <c r="BB777" t="inlineStr">
        <is>
          <t/>
        </is>
      </c>
      <c r="BC777" t="inlineStr">
        <is>
          <t/>
        </is>
      </c>
      <c r="BD777" t="inlineStr">
        <is>
          <t/>
        </is>
      </c>
      <c r="BE777" t="inlineStr">
        <is>
          <t/>
        </is>
      </c>
      <c r="BF777" t="inlineStr">
        <is>
          <t/>
        </is>
      </c>
      <c r="BG777" t="inlineStr">
        <is>
          <t/>
        </is>
      </c>
      <c r="BH777" t="inlineStr">
        <is>
          <t/>
        </is>
      </c>
      <c r="BI777" t="inlineStr">
        <is>
          <t/>
        </is>
      </c>
      <c r="BJ777" s="2" t="inlineStr">
        <is>
          <t>kibernetinė afera</t>
        </is>
      </c>
      <c r="BK777" s="2" t="inlineStr">
        <is>
          <t>2</t>
        </is>
      </c>
      <c r="BL777" s="2" t="inlineStr">
        <is>
          <t/>
        </is>
      </c>
      <c r="BM777" t="inlineStr">
        <is>
          <t>nesąžiningas internetinio verslo modelis, kuriuo siekiama uždirbti pinigų</t>
        </is>
      </c>
      <c r="BN777" t="inlineStr">
        <is>
          <t/>
        </is>
      </c>
      <c r="BO777" t="inlineStr">
        <is>
          <t/>
        </is>
      </c>
      <c r="BP777" t="inlineStr">
        <is>
          <t/>
        </is>
      </c>
      <c r="BQ777" t="inlineStr">
        <is>
          <t/>
        </is>
      </c>
      <c r="BR777" s="2" t="inlineStr">
        <is>
          <t>scam|
scam ċibernetika</t>
        </is>
      </c>
      <c r="BS777" s="2" t="inlineStr">
        <is>
          <t>3|
3</t>
        </is>
      </c>
      <c r="BT777" s="2" t="inlineStr">
        <is>
          <t xml:space="preserve">|
</t>
        </is>
      </c>
      <c r="BU777" t="inlineStr">
        <is>
          <t>skema ta' kummerċ frawdulenti fuq l-internet, ġeneralment iddisnjata bl-iskop li wieħed jagħmel il-flus</t>
        </is>
      </c>
      <c r="BV777" s="2" t="inlineStr">
        <is>
          <t>online oplichterij|
internetoplichting|
internetfraude</t>
        </is>
      </c>
      <c r="BW777" s="2" t="inlineStr">
        <is>
          <t>2|
2|
2</t>
        </is>
      </c>
      <c r="BX777" s="2" t="inlineStr">
        <is>
          <t xml:space="preserve">|
|
</t>
        </is>
      </c>
      <c r="BY777" t="inlineStr">
        <is>
          <t/>
        </is>
      </c>
      <c r="BZ777" s="2" t="inlineStr">
        <is>
          <t>scam</t>
        </is>
      </c>
      <c r="CA777" s="2" t="inlineStr">
        <is>
          <t>3</t>
        </is>
      </c>
      <c r="CB777" s="2" t="inlineStr">
        <is>
          <t/>
        </is>
      </c>
      <c r="CC777" t="inlineStr">
        <is>
          <t>oszustwo internetowe polegające na wyłudzeniu od kogoś pieniędzy bądź jakiejś części mienia poprzez podszycie się pod godną zaufania osobę, firmę lub instytucję (członka rodziny, bank, policję itp.); także wiadomość przesyłana za pośrednictwem internetu lub strona internetowa tworzona w celu dokonania takiego oszustwa</t>
        </is>
      </c>
      <c r="CD777" s="2" t="inlineStr">
        <is>
          <t>embuste informático|
fraude cibernética</t>
        </is>
      </c>
      <c r="CE777" s="2" t="inlineStr">
        <is>
          <t>3|
3</t>
        </is>
      </c>
      <c r="CF777" s="2" t="inlineStr">
        <is>
          <t xml:space="preserve">|
</t>
        </is>
      </c>
      <c r="CG777" t="inlineStr">
        <is>
          <t/>
        </is>
      </c>
      <c r="CH777" s="2" t="inlineStr">
        <is>
          <t>practică de &lt;i&gt;scam&lt;/i&gt;</t>
        </is>
      </c>
      <c r="CI777" s="2" t="inlineStr">
        <is>
          <t>3</t>
        </is>
      </c>
      <c r="CJ777" s="2" t="inlineStr">
        <is>
          <t/>
        </is>
      </c>
      <c r="CK777" t="inlineStr">
        <is>
          <t/>
        </is>
      </c>
      <c r="CL777" t="inlineStr">
        <is>
          <t/>
        </is>
      </c>
      <c r="CM777" t="inlineStr">
        <is>
          <t/>
        </is>
      </c>
      <c r="CN777" t="inlineStr">
        <is>
          <t/>
        </is>
      </c>
      <c r="CO777" t="inlineStr">
        <is>
          <t/>
        </is>
      </c>
      <c r="CP777" s="2" t="inlineStr">
        <is>
          <t>kibernetska prevara</t>
        </is>
      </c>
      <c r="CQ777" s="2" t="inlineStr">
        <is>
          <t>3</t>
        </is>
      </c>
      <c r="CR777" s="2" t="inlineStr">
        <is>
          <t/>
        </is>
      </c>
      <c r="CS777" t="inlineStr">
        <is>
          <t/>
        </is>
      </c>
      <c r="CT777" s="2" t="inlineStr">
        <is>
          <t>it-bedrägeri|
bedrägeri</t>
        </is>
      </c>
      <c r="CU777" s="2" t="inlineStr">
        <is>
          <t>3|
3</t>
        </is>
      </c>
      <c r="CV777" s="2" t="inlineStr">
        <is>
          <t xml:space="preserve">|
</t>
        </is>
      </c>
      <c r="CW777" t="inlineStr">
        <is>
          <t/>
        </is>
      </c>
    </row>
    <row r="778">
      <c r="A778" s="1" t="str">
        <f>HYPERLINK("https://iate.europa.eu/entry/result/3593579/all", "3593579")</f>
        <v>3593579</v>
      </c>
      <c r="B778" t="inlineStr">
        <is>
          <t>PRODUCTION, TECHNOLOGY AND RESEARCH;SCIENCE;SOCIAL QUESTIONS;EDUCATION AND COMMUNICATIONS</t>
        </is>
      </c>
      <c r="C778" t="inlineStr">
        <is>
          <t>PRODUCTION, TECHNOLOGY AND RESEARCH|technology and technical regulations|technology|digital technology;SCIENCE|natural and applied sciences|applied sciences;SOCIAL QUESTIONS|social affairs|social policy;EDUCATION AND COMMUNICATIONS|information technology and data processing|information technology industry</t>
        </is>
      </c>
      <c r="D778" t="inlineStr">
        <is>
          <t>yes</t>
        </is>
      </c>
      <c r="E778" t="inlineStr">
        <is>
          <t/>
        </is>
      </c>
      <c r="F778" t="inlineStr">
        <is>
          <t/>
        </is>
      </c>
      <c r="G778" t="inlineStr">
        <is>
          <t/>
        </is>
      </c>
      <c r="H778" t="inlineStr">
        <is>
          <t/>
        </is>
      </c>
      <c r="I778" t="inlineStr">
        <is>
          <t/>
        </is>
      </c>
      <c r="J778" t="inlineStr">
        <is>
          <t/>
        </is>
      </c>
      <c r="K778" t="inlineStr">
        <is>
          <t/>
        </is>
      </c>
      <c r="L778" t="inlineStr">
        <is>
          <t/>
        </is>
      </c>
      <c r="M778" t="inlineStr">
        <is>
          <t/>
        </is>
      </c>
      <c r="N778" t="inlineStr">
        <is>
          <t/>
        </is>
      </c>
      <c r="O778" t="inlineStr">
        <is>
          <t/>
        </is>
      </c>
      <c r="P778" t="inlineStr">
        <is>
          <t/>
        </is>
      </c>
      <c r="Q778" t="inlineStr">
        <is>
          <t/>
        </is>
      </c>
      <c r="R778" t="inlineStr">
        <is>
          <t/>
        </is>
      </c>
      <c r="S778" t="inlineStr">
        <is>
          <t/>
        </is>
      </c>
      <c r="T778" t="inlineStr">
        <is>
          <t/>
        </is>
      </c>
      <c r="U778" t="inlineStr">
        <is>
          <t/>
        </is>
      </c>
      <c r="V778" t="inlineStr">
        <is>
          <t/>
        </is>
      </c>
      <c r="W778" t="inlineStr">
        <is>
          <t/>
        </is>
      </c>
      <c r="X778" t="inlineStr">
        <is>
          <t/>
        </is>
      </c>
      <c r="Y778" t="inlineStr">
        <is>
          <t/>
        </is>
      </c>
      <c r="Z778" s="2" t="inlineStr">
        <is>
          <t>Digital Technology Integration Index</t>
        </is>
      </c>
      <c r="AA778" s="2" t="inlineStr">
        <is>
          <t>3</t>
        </is>
      </c>
      <c r="AB778" s="2" t="inlineStr">
        <is>
          <t/>
        </is>
      </c>
      <c r="AC778" t="inlineStr">
        <is>
          <t>index in the form of a score of between 0 and 100, representing the performance of Member States in terms of digital transformation experienced</t>
        </is>
      </c>
      <c r="AD778" t="inlineStr">
        <is>
          <t/>
        </is>
      </c>
      <c r="AE778" t="inlineStr">
        <is>
          <t/>
        </is>
      </c>
      <c r="AF778" t="inlineStr">
        <is>
          <t/>
        </is>
      </c>
      <c r="AG778" t="inlineStr">
        <is>
          <t/>
        </is>
      </c>
      <c r="AH778" t="inlineStr">
        <is>
          <t/>
        </is>
      </c>
      <c r="AI778" t="inlineStr">
        <is>
          <t/>
        </is>
      </c>
      <c r="AJ778" t="inlineStr">
        <is>
          <t/>
        </is>
      </c>
      <c r="AK778" t="inlineStr">
        <is>
          <t/>
        </is>
      </c>
      <c r="AL778" t="inlineStr">
        <is>
          <t/>
        </is>
      </c>
      <c r="AM778" t="inlineStr">
        <is>
          <t/>
        </is>
      </c>
      <c r="AN778" t="inlineStr">
        <is>
          <t/>
        </is>
      </c>
      <c r="AO778" t="inlineStr">
        <is>
          <t/>
        </is>
      </c>
      <c r="AP778" t="inlineStr">
        <is>
          <t/>
        </is>
      </c>
      <c r="AQ778" t="inlineStr">
        <is>
          <t/>
        </is>
      </c>
      <c r="AR778" t="inlineStr">
        <is>
          <t/>
        </is>
      </c>
      <c r="AS778" t="inlineStr">
        <is>
          <t/>
        </is>
      </c>
      <c r="AT778" t="inlineStr">
        <is>
          <t/>
        </is>
      </c>
      <c r="AU778" t="inlineStr">
        <is>
          <t/>
        </is>
      </c>
      <c r="AV778" t="inlineStr">
        <is>
          <t/>
        </is>
      </c>
      <c r="AW778" t="inlineStr">
        <is>
          <t/>
        </is>
      </c>
      <c r="AX778" t="inlineStr">
        <is>
          <t/>
        </is>
      </c>
      <c r="AY778" t="inlineStr">
        <is>
          <t/>
        </is>
      </c>
      <c r="AZ778" t="inlineStr">
        <is>
          <t/>
        </is>
      </c>
      <c r="BA778" t="inlineStr">
        <is>
          <t/>
        </is>
      </c>
      <c r="BB778" t="inlineStr">
        <is>
          <t/>
        </is>
      </c>
      <c r="BC778" t="inlineStr">
        <is>
          <t/>
        </is>
      </c>
      <c r="BD778" t="inlineStr">
        <is>
          <t/>
        </is>
      </c>
      <c r="BE778" t="inlineStr">
        <is>
          <t/>
        </is>
      </c>
      <c r="BF778" t="inlineStr">
        <is>
          <t/>
        </is>
      </c>
      <c r="BG778" t="inlineStr">
        <is>
          <t/>
        </is>
      </c>
      <c r="BH778" t="inlineStr">
        <is>
          <t/>
        </is>
      </c>
      <c r="BI778" t="inlineStr">
        <is>
          <t/>
        </is>
      </c>
      <c r="BJ778" t="inlineStr">
        <is>
          <t/>
        </is>
      </c>
      <c r="BK778" t="inlineStr">
        <is>
          <t/>
        </is>
      </c>
      <c r="BL778" t="inlineStr">
        <is>
          <t/>
        </is>
      </c>
      <c r="BM778" t="inlineStr">
        <is>
          <t/>
        </is>
      </c>
      <c r="BN778" t="inlineStr">
        <is>
          <t/>
        </is>
      </c>
      <c r="BO778" t="inlineStr">
        <is>
          <t/>
        </is>
      </c>
      <c r="BP778" t="inlineStr">
        <is>
          <t/>
        </is>
      </c>
      <c r="BQ778" t="inlineStr">
        <is>
          <t/>
        </is>
      </c>
      <c r="BR778" t="inlineStr">
        <is>
          <t/>
        </is>
      </c>
      <c r="BS778" t="inlineStr">
        <is>
          <t/>
        </is>
      </c>
      <c r="BT778" t="inlineStr">
        <is>
          <t/>
        </is>
      </c>
      <c r="BU778" t="inlineStr">
        <is>
          <t/>
        </is>
      </c>
      <c r="BV778" t="inlineStr">
        <is>
          <t/>
        </is>
      </c>
      <c r="BW778" t="inlineStr">
        <is>
          <t/>
        </is>
      </c>
      <c r="BX778" t="inlineStr">
        <is>
          <t/>
        </is>
      </c>
      <c r="BY778" t="inlineStr">
        <is>
          <t/>
        </is>
      </c>
      <c r="BZ778" t="inlineStr">
        <is>
          <t/>
        </is>
      </c>
      <c r="CA778" t="inlineStr">
        <is>
          <t/>
        </is>
      </c>
      <c r="CB778" t="inlineStr">
        <is>
          <t/>
        </is>
      </c>
      <c r="CC778" t="inlineStr">
        <is>
          <t/>
        </is>
      </c>
      <c r="CD778" t="inlineStr">
        <is>
          <t/>
        </is>
      </c>
      <c r="CE778" t="inlineStr">
        <is>
          <t/>
        </is>
      </c>
      <c r="CF778" t="inlineStr">
        <is>
          <t/>
        </is>
      </c>
      <c r="CG778" t="inlineStr">
        <is>
          <t/>
        </is>
      </c>
      <c r="CH778" t="inlineStr">
        <is>
          <t/>
        </is>
      </c>
      <c r="CI778" t="inlineStr">
        <is>
          <t/>
        </is>
      </c>
      <c r="CJ778" t="inlineStr">
        <is>
          <t/>
        </is>
      </c>
      <c r="CK778" t="inlineStr">
        <is>
          <t/>
        </is>
      </c>
      <c r="CL778" t="inlineStr">
        <is>
          <t/>
        </is>
      </c>
      <c r="CM778" t="inlineStr">
        <is>
          <t/>
        </is>
      </c>
      <c r="CN778" t="inlineStr">
        <is>
          <t/>
        </is>
      </c>
      <c r="CO778" t="inlineStr">
        <is>
          <t/>
        </is>
      </c>
      <c r="CP778" t="inlineStr">
        <is>
          <t/>
        </is>
      </c>
      <c r="CQ778" t="inlineStr">
        <is>
          <t/>
        </is>
      </c>
      <c r="CR778" t="inlineStr">
        <is>
          <t/>
        </is>
      </c>
      <c r="CS778" t="inlineStr">
        <is>
          <t/>
        </is>
      </c>
      <c r="CT778" t="inlineStr">
        <is>
          <t/>
        </is>
      </c>
      <c r="CU778" t="inlineStr">
        <is>
          <t/>
        </is>
      </c>
      <c r="CV778" t="inlineStr">
        <is>
          <t/>
        </is>
      </c>
      <c r="CW778" t="inlineStr">
        <is>
          <t/>
        </is>
      </c>
    </row>
    <row r="779">
      <c r="A779" s="1" t="str">
        <f>HYPERLINK("https://iate.europa.eu/entry/result/3593577/all", "3593577")</f>
        <v>3593577</v>
      </c>
      <c r="B779" t="inlineStr">
        <is>
          <t>PRODUCTION, TECHNOLOGY AND RESEARCH;SCIENCE;SOCIAL QUESTIONS;EDUCATION AND COMMUNICATIONS</t>
        </is>
      </c>
      <c r="C779" t="inlineStr">
        <is>
          <t>PRODUCTION, TECHNOLOGY AND RESEARCH|technology and technical regulations|technology|digital technology;SCIENCE|natural and applied sciences|applied sciences;SOCIAL QUESTIONS|social affairs|social policy;EDUCATION AND COMMUNICATIONS|information technology and data processing|information technology industry</t>
        </is>
      </c>
      <c r="D779" t="inlineStr">
        <is>
          <t>yes</t>
        </is>
      </c>
      <c r="E779" t="inlineStr">
        <is>
          <t/>
        </is>
      </c>
      <c r="F779" t="inlineStr">
        <is>
          <t/>
        </is>
      </c>
      <c r="G779" t="inlineStr">
        <is>
          <t/>
        </is>
      </c>
      <c r="H779" t="inlineStr">
        <is>
          <t/>
        </is>
      </c>
      <c r="I779" t="inlineStr">
        <is>
          <t/>
        </is>
      </c>
      <c r="J779" t="inlineStr">
        <is>
          <t/>
        </is>
      </c>
      <c r="K779" t="inlineStr">
        <is>
          <t/>
        </is>
      </c>
      <c r="L779" t="inlineStr">
        <is>
          <t/>
        </is>
      </c>
      <c r="M779" t="inlineStr">
        <is>
          <t/>
        </is>
      </c>
      <c r="N779" t="inlineStr">
        <is>
          <t/>
        </is>
      </c>
      <c r="O779" t="inlineStr">
        <is>
          <t/>
        </is>
      </c>
      <c r="P779" t="inlineStr">
        <is>
          <t/>
        </is>
      </c>
      <c r="Q779" t="inlineStr">
        <is>
          <t/>
        </is>
      </c>
      <c r="R779" t="inlineStr">
        <is>
          <t/>
        </is>
      </c>
      <c r="S779" t="inlineStr">
        <is>
          <t/>
        </is>
      </c>
      <c r="T779" t="inlineStr">
        <is>
          <t/>
        </is>
      </c>
      <c r="U779" t="inlineStr">
        <is>
          <t/>
        </is>
      </c>
      <c r="V779" t="inlineStr">
        <is>
          <t/>
        </is>
      </c>
      <c r="W779" t="inlineStr">
        <is>
          <t/>
        </is>
      </c>
      <c r="X779" t="inlineStr">
        <is>
          <t/>
        </is>
      </c>
      <c r="Y779" t="inlineStr">
        <is>
          <t/>
        </is>
      </c>
      <c r="Z779" s="2" t="inlineStr">
        <is>
          <t>International Digital Economy and Society Index</t>
        </is>
      </c>
      <c r="AA779" s="2" t="inlineStr">
        <is>
          <t>3</t>
        </is>
      </c>
      <c r="AB779" s="2" t="inlineStr">
        <is>
          <t/>
        </is>
      </c>
      <c r="AC779" t="inlineStr">
        <is>
          <t>index that mirrors and extends the &lt;a href="https://iate.europa.eu/entry/result/3564184" target="_blank"&gt;Digital Economy and Society Index (DESI)&lt;time datetime="9.4.2021"&gt; (9.4.2021)&lt;/time&gt;&lt;/a&gt; by utilising 24 datasets to enable trend analysis and comparison of the digital performance of 45 countries (the EU27 Member States and 18 non-EU countries that have a global distribution)</t>
        </is>
      </c>
      <c r="AD779" t="inlineStr">
        <is>
          <t/>
        </is>
      </c>
      <c r="AE779" t="inlineStr">
        <is>
          <t/>
        </is>
      </c>
      <c r="AF779" t="inlineStr">
        <is>
          <t/>
        </is>
      </c>
      <c r="AG779" t="inlineStr">
        <is>
          <t/>
        </is>
      </c>
      <c r="AH779" t="inlineStr">
        <is>
          <t/>
        </is>
      </c>
      <c r="AI779" t="inlineStr">
        <is>
          <t/>
        </is>
      </c>
      <c r="AJ779" t="inlineStr">
        <is>
          <t/>
        </is>
      </c>
      <c r="AK779" t="inlineStr">
        <is>
          <t/>
        </is>
      </c>
      <c r="AL779" t="inlineStr">
        <is>
          <t/>
        </is>
      </c>
      <c r="AM779" t="inlineStr">
        <is>
          <t/>
        </is>
      </c>
      <c r="AN779" t="inlineStr">
        <is>
          <t/>
        </is>
      </c>
      <c r="AO779" t="inlineStr">
        <is>
          <t/>
        </is>
      </c>
      <c r="AP779" t="inlineStr">
        <is>
          <t/>
        </is>
      </c>
      <c r="AQ779" t="inlineStr">
        <is>
          <t/>
        </is>
      </c>
      <c r="AR779" t="inlineStr">
        <is>
          <t/>
        </is>
      </c>
      <c r="AS779" t="inlineStr">
        <is>
          <t/>
        </is>
      </c>
      <c r="AT779" t="inlineStr">
        <is>
          <t/>
        </is>
      </c>
      <c r="AU779" t="inlineStr">
        <is>
          <t/>
        </is>
      </c>
      <c r="AV779" t="inlineStr">
        <is>
          <t/>
        </is>
      </c>
      <c r="AW779" t="inlineStr">
        <is>
          <t/>
        </is>
      </c>
      <c r="AX779" t="inlineStr">
        <is>
          <t/>
        </is>
      </c>
      <c r="AY779" t="inlineStr">
        <is>
          <t/>
        </is>
      </c>
      <c r="AZ779" t="inlineStr">
        <is>
          <t/>
        </is>
      </c>
      <c r="BA779" t="inlineStr">
        <is>
          <t/>
        </is>
      </c>
      <c r="BB779" t="inlineStr">
        <is>
          <t/>
        </is>
      </c>
      <c r="BC779" t="inlineStr">
        <is>
          <t/>
        </is>
      </c>
      <c r="BD779" t="inlineStr">
        <is>
          <t/>
        </is>
      </c>
      <c r="BE779" t="inlineStr">
        <is>
          <t/>
        </is>
      </c>
      <c r="BF779" t="inlineStr">
        <is>
          <t/>
        </is>
      </c>
      <c r="BG779" t="inlineStr">
        <is>
          <t/>
        </is>
      </c>
      <c r="BH779" t="inlineStr">
        <is>
          <t/>
        </is>
      </c>
      <c r="BI779" t="inlineStr">
        <is>
          <t/>
        </is>
      </c>
      <c r="BJ779" t="inlineStr">
        <is>
          <t/>
        </is>
      </c>
      <c r="BK779" t="inlineStr">
        <is>
          <t/>
        </is>
      </c>
      <c r="BL779" t="inlineStr">
        <is>
          <t/>
        </is>
      </c>
      <c r="BM779" t="inlineStr">
        <is>
          <t/>
        </is>
      </c>
      <c r="BN779" t="inlineStr">
        <is>
          <t/>
        </is>
      </c>
      <c r="BO779" t="inlineStr">
        <is>
          <t/>
        </is>
      </c>
      <c r="BP779" t="inlineStr">
        <is>
          <t/>
        </is>
      </c>
      <c r="BQ779" t="inlineStr">
        <is>
          <t/>
        </is>
      </c>
      <c r="BR779" t="inlineStr">
        <is>
          <t/>
        </is>
      </c>
      <c r="BS779" t="inlineStr">
        <is>
          <t/>
        </is>
      </c>
      <c r="BT779" t="inlineStr">
        <is>
          <t/>
        </is>
      </c>
      <c r="BU779" t="inlineStr">
        <is>
          <t/>
        </is>
      </c>
      <c r="BV779" t="inlineStr">
        <is>
          <t/>
        </is>
      </c>
      <c r="BW779" t="inlineStr">
        <is>
          <t/>
        </is>
      </c>
      <c r="BX779" t="inlineStr">
        <is>
          <t/>
        </is>
      </c>
      <c r="BY779" t="inlineStr">
        <is>
          <t/>
        </is>
      </c>
      <c r="BZ779" t="inlineStr">
        <is>
          <t/>
        </is>
      </c>
      <c r="CA779" t="inlineStr">
        <is>
          <t/>
        </is>
      </c>
      <c r="CB779" t="inlineStr">
        <is>
          <t/>
        </is>
      </c>
      <c r="CC779" t="inlineStr">
        <is>
          <t/>
        </is>
      </c>
      <c r="CD779" t="inlineStr">
        <is>
          <t/>
        </is>
      </c>
      <c r="CE779" t="inlineStr">
        <is>
          <t/>
        </is>
      </c>
      <c r="CF779" t="inlineStr">
        <is>
          <t/>
        </is>
      </c>
      <c r="CG779" t="inlineStr">
        <is>
          <t/>
        </is>
      </c>
      <c r="CH779" t="inlineStr">
        <is>
          <t/>
        </is>
      </c>
      <c r="CI779" t="inlineStr">
        <is>
          <t/>
        </is>
      </c>
      <c r="CJ779" t="inlineStr">
        <is>
          <t/>
        </is>
      </c>
      <c r="CK779" t="inlineStr">
        <is>
          <t/>
        </is>
      </c>
      <c r="CL779" t="inlineStr">
        <is>
          <t/>
        </is>
      </c>
      <c r="CM779" t="inlineStr">
        <is>
          <t/>
        </is>
      </c>
      <c r="CN779" t="inlineStr">
        <is>
          <t/>
        </is>
      </c>
      <c r="CO779" t="inlineStr">
        <is>
          <t/>
        </is>
      </c>
      <c r="CP779" t="inlineStr">
        <is>
          <t/>
        </is>
      </c>
      <c r="CQ779" t="inlineStr">
        <is>
          <t/>
        </is>
      </c>
      <c r="CR779" t="inlineStr">
        <is>
          <t/>
        </is>
      </c>
      <c r="CS779" t="inlineStr">
        <is>
          <t/>
        </is>
      </c>
      <c r="CT779" t="inlineStr">
        <is>
          <t/>
        </is>
      </c>
      <c r="CU779" t="inlineStr">
        <is>
          <t/>
        </is>
      </c>
      <c r="CV779" t="inlineStr">
        <is>
          <t/>
        </is>
      </c>
      <c r="CW779" t="inlineStr">
        <is>
          <t/>
        </is>
      </c>
    </row>
    <row r="780">
      <c r="A780" s="1" t="str">
        <f>HYPERLINK("https://iate.europa.eu/entry/result/3593229/all", "3593229")</f>
        <v>3593229</v>
      </c>
      <c r="B780" t="inlineStr">
        <is>
          <t>EDUCATION AND COMMUNICATIONS</t>
        </is>
      </c>
      <c r="C780" t="inlineStr">
        <is>
          <t>EDUCATION AND COMMUNICATIONS|documentation|documentation|information analysis|document indexing;EDUCATION AND COMMUNICATIONS|information technology and data processing|information technology industry|software</t>
        </is>
      </c>
      <c r="D780" t="inlineStr">
        <is>
          <t>yes</t>
        </is>
      </c>
      <c r="E780" t="inlineStr">
        <is>
          <t/>
        </is>
      </c>
      <c r="F780" t="inlineStr">
        <is>
          <t/>
        </is>
      </c>
      <c r="G780" t="inlineStr">
        <is>
          <t/>
        </is>
      </c>
      <c r="H780" t="inlineStr">
        <is>
          <t/>
        </is>
      </c>
      <c r="I780" t="inlineStr">
        <is>
          <t/>
        </is>
      </c>
      <c r="J780" t="inlineStr">
        <is>
          <t/>
        </is>
      </c>
      <c r="K780" t="inlineStr">
        <is>
          <t/>
        </is>
      </c>
      <c r="L780" t="inlineStr">
        <is>
          <t/>
        </is>
      </c>
      <c r="M780" t="inlineStr">
        <is>
          <t/>
        </is>
      </c>
      <c r="N780" t="inlineStr">
        <is>
          <t/>
        </is>
      </c>
      <c r="O780" t="inlineStr">
        <is>
          <t/>
        </is>
      </c>
      <c r="P780" t="inlineStr">
        <is>
          <t/>
        </is>
      </c>
      <c r="Q780" t="inlineStr">
        <is>
          <t/>
        </is>
      </c>
      <c r="R780" t="inlineStr">
        <is>
          <t/>
        </is>
      </c>
      <c r="S780" t="inlineStr">
        <is>
          <t/>
        </is>
      </c>
      <c r="T780" t="inlineStr">
        <is>
          <t/>
        </is>
      </c>
      <c r="U780" t="inlineStr">
        <is>
          <t/>
        </is>
      </c>
      <c r="V780" t="inlineStr">
        <is>
          <t/>
        </is>
      </c>
      <c r="W780" t="inlineStr">
        <is>
          <t/>
        </is>
      </c>
      <c r="X780" t="inlineStr">
        <is>
          <t/>
        </is>
      </c>
      <c r="Y780" t="inlineStr">
        <is>
          <t/>
        </is>
      </c>
      <c r="Z780" s="2" t="inlineStr">
        <is>
          <t>JRC Eurovoc Indexer|
JEX</t>
        </is>
      </c>
      <c r="AA780" s="2" t="inlineStr">
        <is>
          <t>4|
4</t>
        </is>
      </c>
      <c r="AB780" s="2" t="inlineStr">
        <is>
          <t xml:space="preserve">|
</t>
        </is>
      </c>
      <c r="AC780" t="inlineStr">
        <is>
          <t>JRC-developed multi-label classification software that learns from manually labelled data to automatically assign
EuroVoc descriptors to new documents in a profile-based category-ranking task</t>
        </is>
      </c>
      <c r="AD780" t="inlineStr">
        <is>
          <t/>
        </is>
      </c>
      <c r="AE780" t="inlineStr">
        <is>
          <t/>
        </is>
      </c>
      <c r="AF780" t="inlineStr">
        <is>
          <t/>
        </is>
      </c>
      <c r="AG780" t="inlineStr">
        <is>
          <t/>
        </is>
      </c>
      <c r="AH780" t="inlineStr">
        <is>
          <t/>
        </is>
      </c>
      <c r="AI780" t="inlineStr">
        <is>
          <t/>
        </is>
      </c>
      <c r="AJ780" t="inlineStr">
        <is>
          <t/>
        </is>
      </c>
      <c r="AK780" t="inlineStr">
        <is>
          <t/>
        </is>
      </c>
      <c r="AL780" t="inlineStr">
        <is>
          <t/>
        </is>
      </c>
      <c r="AM780" t="inlineStr">
        <is>
          <t/>
        </is>
      </c>
      <c r="AN780" t="inlineStr">
        <is>
          <t/>
        </is>
      </c>
      <c r="AO780" t="inlineStr">
        <is>
          <t/>
        </is>
      </c>
      <c r="AP780" t="inlineStr">
        <is>
          <t/>
        </is>
      </c>
      <c r="AQ780" t="inlineStr">
        <is>
          <t/>
        </is>
      </c>
      <c r="AR780" t="inlineStr">
        <is>
          <t/>
        </is>
      </c>
      <c r="AS780" t="inlineStr">
        <is>
          <t/>
        </is>
      </c>
      <c r="AT780" t="inlineStr">
        <is>
          <t/>
        </is>
      </c>
      <c r="AU780" t="inlineStr">
        <is>
          <t/>
        </is>
      </c>
      <c r="AV780" t="inlineStr">
        <is>
          <t/>
        </is>
      </c>
      <c r="AW780" t="inlineStr">
        <is>
          <t/>
        </is>
      </c>
      <c r="AX780" t="inlineStr">
        <is>
          <t/>
        </is>
      </c>
      <c r="AY780" t="inlineStr">
        <is>
          <t/>
        </is>
      </c>
      <c r="AZ780" t="inlineStr">
        <is>
          <t/>
        </is>
      </c>
      <c r="BA780" t="inlineStr">
        <is>
          <t/>
        </is>
      </c>
      <c r="BB780" t="inlineStr">
        <is>
          <t/>
        </is>
      </c>
      <c r="BC780" t="inlineStr">
        <is>
          <t/>
        </is>
      </c>
      <c r="BD780" t="inlineStr">
        <is>
          <t/>
        </is>
      </c>
      <c r="BE780" t="inlineStr">
        <is>
          <t/>
        </is>
      </c>
      <c r="BF780" t="inlineStr">
        <is>
          <t/>
        </is>
      </c>
      <c r="BG780" t="inlineStr">
        <is>
          <t/>
        </is>
      </c>
      <c r="BH780" t="inlineStr">
        <is>
          <t/>
        </is>
      </c>
      <c r="BI780" t="inlineStr">
        <is>
          <t/>
        </is>
      </c>
      <c r="BJ780" t="inlineStr">
        <is>
          <t/>
        </is>
      </c>
      <c r="BK780" t="inlineStr">
        <is>
          <t/>
        </is>
      </c>
      <c r="BL780" t="inlineStr">
        <is>
          <t/>
        </is>
      </c>
      <c r="BM780" t="inlineStr">
        <is>
          <t/>
        </is>
      </c>
      <c r="BN780" t="inlineStr">
        <is>
          <t/>
        </is>
      </c>
      <c r="BO780" t="inlineStr">
        <is>
          <t/>
        </is>
      </c>
      <c r="BP780" t="inlineStr">
        <is>
          <t/>
        </is>
      </c>
      <c r="BQ780" t="inlineStr">
        <is>
          <t/>
        </is>
      </c>
      <c r="BR780" t="inlineStr">
        <is>
          <t/>
        </is>
      </c>
      <c r="BS780" t="inlineStr">
        <is>
          <t/>
        </is>
      </c>
      <c r="BT780" t="inlineStr">
        <is>
          <t/>
        </is>
      </c>
      <c r="BU780" t="inlineStr">
        <is>
          <t/>
        </is>
      </c>
      <c r="BV780" t="inlineStr">
        <is>
          <t/>
        </is>
      </c>
      <c r="BW780" t="inlineStr">
        <is>
          <t/>
        </is>
      </c>
      <c r="BX780" t="inlineStr">
        <is>
          <t/>
        </is>
      </c>
      <c r="BY780" t="inlineStr">
        <is>
          <t/>
        </is>
      </c>
      <c r="BZ780" t="inlineStr">
        <is>
          <t/>
        </is>
      </c>
      <c r="CA780" t="inlineStr">
        <is>
          <t/>
        </is>
      </c>
      <c r="CB780" t="inlineStr">
        <is>
          <t/>
        </is>
      </c>
      <c r="CC780" t="inlineStr">
        <is>
          <t/>
        </is>
      </c>
      <c r="CD780" t="inlineStr">
        <is>
          <t/>
        </is>
      </c>
      <c r="CE780" t="inlineStr">
        <is>
          <t/>
        </is>
      </c>
      <c r="CF780" t="inlineStr">
        <is>
          <t/>
        </is>
      </c>
      <c r="CG780" t="inlineStr">
        <is>
          <t/>
        </is>
      </c>
      <c r="CH780" t="inlineStr">
        <is>
          <t/>
        </is>
      </c>
      <c r="CI780" t="inlineStr">
        <is>
          <t/>
        </is>
      </c>
      <c r="CJ780" t="inlineStr">
        <is>
          <t/>
        </is>
      </c>
      <c r="CK780" t="inlineStr">
        <is>
          <t/>
        </is>
      </c>
      <c r="CL780" t="inlineStr">
        <is>
          <t/>
        </is>
      </c>
      <c r="CM780" t="inlineStr">
        <is>
          <t/>
        </is>
      </c>
      <c r="CN780" t="inlineStr">
        <is>
          <t/>
        </is>
      </c>
      <c r="CO780" t="inlineStr">
        <is>
          <t/>
        </is>
      </c>
      <c r="CP780" t="inlineStr">
        <is>
          <t/>
        </is>
      </c>
      <c r="CQ780" t="inlineStr">
        <is>
          <t/>
        </is>
      </c>
      <c r="CR780" t="inlineStr">
        <is>
          <t/>
        </is>
      </c>
      <c r="CS780" t="inlineStr">
        <is>
          <t/>
        </is>
      </c>
      <c r="CT780" t="inlineStr">
        <is>
          <t/>
        </is>
      </c>
      <c r="CU780" t="inlineStr">
        <is>
          <t/>
        </is>
      </c>
      <c r="CV780" t="inlineStr">
        <is>
          <t/>
        </is>
      </c>
      <c r="CW780" t="inlineStr">
        <is>
          <t/>
        </is>
      </c>
    </row>
    <row r="781">
      <c r="A781" s="1" t="str">
        <f>HYPERLINK("https://iate.europa.eu/entry/result/3593128/all", "3593128")</f>
        <v>3593128</v>
      </c>
      <c r="B781" t="inlineStr">
        <is>
          <t>EDUCATION AND COMMUNICATIONS</t>
        </is>
      </c>
      <c r="C781" t="inlineStr">
        <is>
          <t>EDUCATION AND COMMUNICATIONS|information technology and data processing</t>
        </is>
      </c>
      <c r="D781" t="inlineStr">
        <is>
          <t>yes</t>
        </is>
      </c>
      <c r="E781" t="inlineStr">
        <is>
          <t/>
        </is>
      </c>
      <c r="F781" t="inlineStr">
        <is>
          <t/>
        </is>
      </c>
      <c r="G781" t="inlineStr">
        <is>
          <t/>
        </is>
      </c>
      <c r="H781" t="inlineStr">
        <is>
          <t/>
        </is>
      </c>
      <c r="I781" t="inlineStr">
        <is>
          <t/>
        </is>
      </c>
      <c r="J781" t="inlineStr">
        <is>
          <t/>
        </is>
      </c>
      <c r="K781" t="inlineStr">
        <is>
          <t/>
        </is>
      </c>
      <c r="L781" t="inlineStr">
        <is>
          <t/>
        </is>
      </c>
      <c r="M781" t="inlineStr">
        <is>
          <t/>
        </is>
      </c>
      <c r="N781" t="inlineStr">
        <is>
          <t/>
        </is>
      </c>
      <c r="O781" t="inlineStr">
        <is>
          <t/>
        </is>
      </c>
      <c r="P781" t="inlineStr">
        <is>
          <t/>
        </is>
      </c>
      <c r="Q781" t="inlineStr">
        <is>
          <t/>
        </is>
      </c>
      <c r="R781" t="inlineStr">
        <is>
          <t/>
        </is>
      </c>
      <c r="S781" t="inlineStr">
        <is>
          <t/>
        </is>
      </c>
      <c r="T781" t="inlineStr">
        <is>
          <t/>
        </is>
      </c>
      <c r="U781" t="inlineStr">
        <is>
          <t/>
        </is>
      </c>
      <c r="V781" t="inlineStr">
        <is>
          <t/>
        </is>
      </c>
      <c r="W781" t="inlineStr">
        <is>
          <t/>
        </is>
      </c>
      <c r="X781" t="inlineStr">
        <is>
          <t/>
        </is>
      </c>
      <c r="Y781" t="inlineStr">
        <is>
          <t/>
        </is>
      </c>
      <c r="Z781" s="2" t="inlineStr">
        <is>
          <t>load testing|
load test</t>
        </is>
      </c>
      <c r="AA781" s="2" t="inlineStr">
        <is>
          <t>3|
3</t>
        </is>
      </c>
      <c r="AB781" s="2" t="inlineStr">
        <is>
          <t xml:space="preserve">|
</t>
        </is>
      </c>
      <c r="AC781" t="inlineStr">
        <is>
          <t>process of putting demand on a software system and measuring its response</t>
        </is>
      </c>
      <c r="AD781" t="inlineStr">
        <is>
          <t/>
        </is>
      </c>
      <c r="AE781" t="inlineStr">
        <is>
          <t/>
        </is>
      </c>
      <c r="AF781" t="inlineStr">
        <is>
          <t/>
        </is>
      </c>
      <c r="AG781" t="inlineStr">
        <is>
          <t/>
        </is>
      </c>
      <c r="AH781" t="inlineStr">
        <is>
          <t/>
        </is>
      </c>
      <c r="AI781" t="inlineStr">
        <is>
          <t/>
        </is>
      </c>
      <c r="AJ781" t="inlineStr">
        <is>
          <t/>
        </is>
      </c>
      <c r="AK781" t="inlineStr">
        <is>
          <t/>
        </is>
      </c>
      <c r="AL781" t="inlineStr">
        <is>
          <t/>
        </is>
      </c>
      <c r="AM781" t="inlineStr">
        <is>
          <t/>
        </is>
      </c>
      <c r="AN781" t="inlineStr">
        <is>
          <t/>
        </is>
      </c>
      <c r="AO781" t="inlineStr">
        <is>
          <t/>
        </is>
      </c>
      <c r="AP781" t="inlineStr">
        <is>
          <t/>
        </is>
      </c>
      <c r="AQ781" t="inlineStr">
        <is>
          <t/>
        </is>
      </c>
      <c r="AR781" t="inlineStr">
        <is>
          <t/>
        </is>
      </c>
      <c r="AS781" t="inlineStr">
        <is>
          <t/>
        </is>
      </c>
      <c r="AT781" t="inlineStr">
        <is>
          <t/>
        </is>
      </c>
      <c r="AU781" t="inlineStr">
        <is>
          <t/>
        </is>
      </c>
      <c r="AV781" t="inlineStr">
        <is>
          <t/>
        </is>
      </c>
      <c r="AW781" t="inlineStr">
        <is>
          <t/>
        </is>
      </c>
      <c r="AX781" t="inlineStr">
        <is>
          <t/>
        </is>
      </c>
      <c r="AY781" t="inlineStr">
        <is>
          <t/>
        </is>
      </c>
      <c r="AZ781" t="inlineStr">
        <is>
          <t/>
        </is>
      </c>
      <c r="BA781" t="inlineStr">
        <is>
          <t/>
        </is>
      </c>
      <c r="BB781" t="inlineStr">
        <is>
          <t/>
        </is>
      </c>
      <c r="BC781" t="inlineStr">
        <is>
          <t/>
        </is>
      </c>
      <c r="BD781" t="inlineStr">
        <is>
          <t/>
        </is>
      </c>
      <c r="BE781" t="inlineStr">
        <is>
          <t/>
        </is>
      </c>
      <c r="BF781" t="inlineStr">
        <is>
          <t/>
        </is>
      </c>
      <c r="BG781" t="inlineStr">
        <is>
          <t/>
        </is>
      </c>
      <c r="BH781" t="inlineStr">
        <is>
          <t/>
        </is>
      </c>
      <c r="BI781" t="inlineStr">
        <is>
          <t/>
        </is>
      </c>
      <c r="BJ781" t="inlineStr">
        <is>
          <t/>
        </is>
      </c>
      <c r="BK781" t="inlineStr">
        <is>
          <t/>
        </is>
      </c>
      <c r="BL781" t="inlineStr">
        <is>
          <t/>
        </is>
      </c>
      <c r="BM781" t="inlineStr">
        <is>
          <t/>
        </is>
      </c>
      <c r="BN781" t="inlineStr">
        <is>
          <t/>
        </is>
      </c>
      <c r="BO781" t="inlineStr">
        <is>
          <t/>
        </is>
      </c>
      <c r="BP781" t="inlineStr">
        <is>
          <t/>
        </is>
      </c>
      <c r="BQ781" t="inlineStr">
        <is>
          <t/>
        </is>
      </c>
      <c r="BR781" t="inlineStr">
        <is>
          <t/>
        </is>
      </c>
      <c r="BS781" t="inlineStr">
        <is>
          <t/>
        </is>
      </c>
      <c r="BT781" t="inlineStr">
        <is>
          <t/>
        </is>
      </c>
      <c r="BU781" t="inlineStr">
        <is>
          <t/>
        </is>
      </c>
      <c r="BV781" t="inlineStr">
        <is>
          <t/>
        </is>
      </c>
      <c r="BW781" t="inlineStr">
        <is>
          <t/>
        </is>
      </c>
      <c r="BX781" t="inlineStr">
        <is>
          <t/>
        </is>
      </c>
      <c r="BY781" t="inlineStr">
        <is>
          <t/>
        </is>
      </c>
      <c r="BZ781" s="2" t="inlineStr">
        <is>
          <t>test obciążeniowy</t>
        </is>
      </c>
      <c r="CA781" s="2" t="inlineStr">
        <is>
          <t>3</t>
        </is>
      </c>
      <c r="CB781" s="2" t="inlineStr">
        <is>
          <t/>
        </is>
      </c>
      <c r="CC781" t="inlineStr">
        <is>
          <t>test oprogramowania ukierunkowany na przesyłanie bardzo dużej liczby transakcji przez użytkowników działających w tym samym czasie; taki stan powinien być utrzymywany przez pewien czas do czasu dokonania potrzebnych pomiarów</t>
        </is>
      </c>
      <c r="CD781" t="inlineStr">
        <is>
          <t/>
        </is>
      </c>
      <c r="CE781" t="inlineStr">
        <is>
          <t/>
        </is>
      </c>
      <c r="CF781" t="inlineStr">
        <is>
          <t/>
        </is>
      </c>
      <c r="CG781" t="inlineStr">
        <is>
          <t/>
        </is>
      </c>
      <c r="CH781" t="inlineStr">
        <is>
          <t/>
        </is>
      </c>
      <c r="CI781" t="inlineStr">
        <is>
          <t/>
        </is>
      </c>
      <c r="CJ781" t="inlineStr">
        <is>
          <t/>
        </is>
      </c>
      <c r="CK781" t="inlineStr">
        <is>
          <t/>
        </is>
      </c>
      <c r="CL781" t="inlineStr">
        <is>
          <t/>
        </is>
      </c>
      <c r="CM781" t="inlineStr">
        <is>
          <t/>
        </is>
      </c>
      <c r="CN781" t="inlineStr">
        <is>
          <t/>
        </is>
      </c>
      <c r="CO781" t="inlineStr">
        <is>
          <t/>
        </is>
      </c>
      <c r="CP781" t="inlineStr">
        <is>
          <t/>
        </is>
      </c>
      <c r="CQ781" t="inlineStr">
        <is>
          <t/>
        </is>
      </c>
      <c r="CR781" t="inlineStr">
        <is>
          <t/>
        </is>
      </c>
      <c r="CS781" t="inlineStr">
        <is>
          <t/>
        </is>
      </c>
      <c r="CT781" t="inlineStr">
        <is>
          <t/>
        </is>
      </c>
      <c r="CU781" t="inlineStr">
        <is>
          <t/>
        </is>
      </c>
      <c r="CV781" t="inlineStr">
        <is>
          <t/>
        </is>
      </c>
      <c r="CW781" t="inlineStr">
        <is>
          <t/>
        </is>
      </c>
    </row>
    <row r="782">
      <c r="A782" s="1" t="str">
        <f>HYPERLINK("https://iate.europa.eu/entry/result/3580812/all", "3580812")</f>
        <v>3580812</v>
      </c>
      <c r="B782" t="inlineStr">
        <is>
          <t>EDUCATION AND COMMUNICATIONS</t>
        </is>
      </c>
      <c r="C782" t="inlineStr">
        <is>
          <t>EDUCATION AND COMMUNICATIONS|information technology and data processing</t>
        </is>
      </c>
      <c r="D782" t="inlineStr">
        <is>
          <t>yes</t>
        </is>
      </c>
      <c r="E782" t="inlineStr">
        <is>
          <t/>
        </is>
      </c>
      <c r="F782" s="2" t="inlineStr">
        <is>
          <t>национална схема за сертифициране на киберсигурността</t>
        </is>
      </c>
      <c r="G782" s="2" t="inlineStr">
        <is>
          <t>3</t>
        </is>
      </c>
      <c r="H782" s="2" t="inlineStr">
        <is>
          <t/>
        </is>
      </c>
      <c r="I782" t="inlineStr">
        <is>
          <t>цялостен набор от правила, технически изисквания, стандарти и процедури, разработени и приети от национален публичен орган, които се прилагат по отношение на сертифицирането или оценката на съответствието на ИКТ продукти, ИКТ услуги и ИКТ процеси, попадащи в обхвата на конкретната схема</t>
        </is>
      </c>
      <c r="J782" s="2" t="inlineStr">
        <is>
          <t>vnitrostátní systém certifikace kybernetické bezpečnosti</t>
        </is>
      </c>
      <c r="K782" s="2" t="inlineStr">
        <is>
          <t>3</t>
        </is>
      </c>
      <c r="L782" s="2" t="inlineStr">
        <is>
          <t/>
        </is>
      </c>
      <c r="M782" t="inlineStr">
        <is>
          <t>komplexní soubor pravidel, technických požadavků, norem a postupů, které vyvinuly a přijaly vnitrostátní veřejné orgány, a které se uplatňují na certifikaci nebo na posuzování shody produktů, služeb a procesů IKT spadajících do oblasti působnosti konkrétního systému</t>
        </is>
      </c>
      <c r="N782" s="2" t="inlineStr">
        <is>
          <t>national cybersikkerhedscertificeringsordning</t>
        </is>
      </c>
      <c r="O782" s="2" t="inlineStr">
        <is>
          <t>3</t>
        </is>
      </c>
      <c r="P782" s="2" t="inlineStr">
        <is>
          <t/>
        </is>
      </c>
      <c r="Q782" t="inlineStr">
        <is>
          <t>sammenhængende sæt regler, tekniske krav, standarder og procedurer, der er udviklet og vedtaget af en national offentlig myndighed, og som finder anvendelse på certificeringen eller overensstemmelsesvurderingen af IKT-produkter, -tjenester og -processer, der er omfattet af den pågældende ordning</t>
        </is>
      </c>
      <c r="R782" s="2" t="inlineStr">
        <is>
          <t>nationales Schema für die Cybersicherheitszertifizierung</t>
        </is>
      </c>
      <c r="S782" s="2" t="inlineStr">
        <is>
          <t>3</t>
        </is>
      </c>
      <c r="T782" s="2" t="inlineStr">
        <is>
          <t/>
        </is>
      </c>
      <c r="U782" t="inlineStr">
        <is>
          <t>umfassendes, von einer nationalen Behörde ausgearbeitetes und erlassenes Paket von Vorschriften, technischen Anforderungen, Normen und Verfahren, die für die Zertifizierung oder Konformitätsbewertung von IKT-Produkten, -Diensten und -Prozessen gelten, die von diesem Schema erfasst werden</t>
        </is>
      </c>
      <c r="V782" s="2" t="inlineStr">
        <is>
          <t>εθνικό σύστημα πιστοποίησης της κυβερνοασφάλειας</t>
        </is>
      </c>
      <c r="W782" s="2" t="inlineStr">
        <is>
          <t>3</t>
        </is>
      </c>
      <c r="X782" s="2" t="inlineStr">
        <is>
          <t/>
        </is>
      </c>
      <c r="Y782" t="inlineStr">
        <is>
          <t>πλήρες σύνολο κανόνων, τεχνικών απαιτήσεων, προτύπων και διαδικασιών που έχουν αναπτυχθεί και εγκριθεί από εθνική δημόσια αρχή και που εφαρμόζονται για την πιστοποίηση ή την αξιολόγηση της συμμόρφωσης των προϊόντων ΤΠΕ, υπηρεσιών ΤΠΕ και διαδικασιών ΤΠΕ που εμπίπτουν στο πεδίο εφαρμογής του συγκεκριμένου συστήματος</t>
        </is>
      </c>
      <c r="Z782" s="2" t="inlineStr">
        <is>
          <t>national cybersecurity certification scheme</t>
        </is>
      </c>
      <c r="AA782" s="2" t="inlineStr">
        <is>
          <t>3</t>
        </is>
      </c>
      <c r="AB782" s="2" t="inlineStr">
        <is>
          <t/>
        </is>
      </c>
      <c r="AC782" t="inlineStr">
        <is>
          <t>comprehensive set of rules, technical requirements, standards and procedures developed and adopted by a national public authority and that apply to the certification or conformity assessment of ICT products, ICT services and ICT processes falling under the scope of the specific scheme</t>
        </is>
      </c>
      <c r="AD782" s="2" t="inlineStr">
        <is>
          <t>esquema nacional de certificación de la ciberseguridad</t>
        </is>
      </c>
      <c r="AE782" s="2" t="inlineStr">
        <is>
          <t>3</t>
        </is>
      </c>
      <c r="AF782" s="2" t="inlineStr">
        <is>
          <t/>
        </is>
      </c>
      <c r="AG782" t="inlineStr">
        <is>
          <t>Conjunto completo de disposiciones, requisitos técnicos, normas y procedimientos desarrollados y adoptados por una autoridad pública nacional, y que se aplican a la certificación o a la evaluación de la conformidad de los productos, servicios y procesos de TIC incluidos en el ámbito de aplicación de dicho esquema específico.</t>
        </is>
      </c>
      <c r="AH782" s="2" t="inlineStr">
        <is>
          <t>riiklik küberturvalisuse sertifitseerimise kava</t>
        </is>
      </c>
      <c r="AI782" s="2" t="inlineStr">
        <is>
          <t>3</t>
        </is>
      </c>
      <c r="AJ782" s="2" t="inlineStr">
        <is>
          <t/>
        </is>
      </c>
      <c r="AK782" t="inlineStr">
        <is>
          <t>riigi ametiasutuse välja töötatud ja kehtestatud normide, tehniliste nõuete, standardite ja menetluste põhjalik kogum, mida kasutatakse konkreetse kava kohaldamisalasse kuuluvate IKT-toodete, -teenuste ja -protsesside sertifitseerimiseks või nende vastavuse hindamiseks</t>
        </is>
      </c>
      <c r="AL782" s="2" t="inlineStr">
        <is>
          <t>kansallinen kyberturvallisuuden sertifiointijärjestelmä</t>
        </is>
      </c>
      <c r="AM782" s="2" t="inlineStr">
        <is>
          <t>3</t>
        </is>
      </c>
      <c r="AN782" s="2" t="inlineStr">
        <is>
          <t/>
        </is>
      </c>
      <c r="AO782" t="inlineStr">
        <is>
          <t>kansallisen viranomaisen kehittämä ja käyttöön ottama kattava sellaisten sääntöjen, teknisten vaatimusten, standardien ja menettelyjen kokonaisuus, joita sovelletaan kyseisen erityisen järjestelmän kattamien tieto- ja viestintätekniikan tuotteiden, palvelujen ja prosessien sertifiointiin tai vaatimustenmukaisuuden arviointiin</t>
        </is>
      </c>
      <c r="AP782" s="2" t="inlineStr">
        <is>
          <t>schéma national de certification de cybersécurité</t>
        </is>
      </c>
      <c r="AQ782" s="2" t="inlineStr">
        <is>
          <t>3</t>
        </is>
      </c>
      <c r="AR782" s="2" t="inlineStr">
        <is>
          <t/>
        </is>
      </c>
      <c r="AS782" t="inlineStr">
        <is>
          <t>ensemble complet de règles, d'exigences techniques, de normes et de procédures élaborées et adoptées par une autorité publique nationale et qui s'appliquent à la certification ou à l'évaluation de la conformité des produits TIC, services TIC et processus TIC relevant de ce schéma spécifique</t>
        </is>
      </c>
      <c r="AT782" s="2" t="inlineStr">
        <is>
          <t>scéim náisiúnta um dheimhniú cibearshlándála</t>
        </is>
      </c>
      <c r="AU782" s="2" t="inlineStr">
        <is>
          <t>3</t>
        </is>
      </c>
      <c r="AV782" s="2" t="inlineStr">
        <is>
          <t/>
        </is>
      </c>
      <c r="AW782" t="inlineStr">
        <is>
          <t/>
        </is>
      </c>
      <c r="AX782" s="2" t="inlineStr">
        <is>
          <t>nacionalni program kibersigurnosne certifikacije</t>
        </is>
      </c>
      <c r="AY782" s="2" t="inlineStr">
        <is>
          <t>3</t>
        </is>
      </c>
      <c r="AZ782" s="2" t="inlineStr">
        <is>
          <t/>
        </is>
      </c>
      <c r="BA782" t="inlineStr">
        <is>
          <t/>
        </is>
      </c>
      <c r="BB782" s="2" t="inlineStr">
        <is>
          <t>nemzeti kiberbiztonsági tanúsítási rendszer</t>
        </is>
      </c>
      <c r="BC782" s="2" t="inlineStr">
        <is>
          <t>3</t>
        </is>
      </c>
      <c r="BD782" s="2" t="inlineStr">
        <is>
          <t/>
        </is>
      </c>
      <c r="BE782" t="inlineStr">
        <is>
          <t>az adott tanúsítási rendszer hatálya alá tartozó IKT-termékek, IKT-szolgáltatások és IKT-folyamatok tanúsítására vagy megfelelőségértékelésére alkalmazandó, valamely nemzeti hatóság által kidolgozott és elfogadott szabályok, műszaki követelmények, szabványok és eljárások átfogó rendszere</t>
        </is>
      </c>
      <c r="BF782" s="2" t="inlineStr">
        <is>
          <t>sistema nazionale di certificazione della cibersicurezza</t>
        </is>
      </c>
      <c r="BG782" s="2" t="inlineStr">
        <is>
          <t>3</t>
        </is>
      </c>
      <c r="BH782" s="2" t="inlineStr">
        <is>
          <t/>
        </is>
      </c>
      <c r="BI782" t="inlineStr">
        <is>
          <t>serie completa di regole, requisiti tecnici, norme e procedure elaborati e adottati da un’autorità pubblica nazionale e che si applicano alla certificazione o alla valutazione della conformità dei prodotti TIC, servizi TIC e processi TIC che rientrano nell’ambito di applicazione del sistema specifico</t>
        </is>
      </c>
      <c r="BJ782" s="2" t="inlineStr">
        <is>
          <t>nacionalinė kibernetinio saugumo sertifikavimo sistema</t>
        </is>
      </c>
      <c r="BK782" s="2" t="inlineStr">
        <is>
          <t>3</t>
        </is>
      </c>
      <c r="BL782" s="2" t="inlineStr">
        <is>
          <t/>
        </is>
      </c>
      <c r="BM782" t="inlineStr">
        <is>
          <t>išsamus taisyklių, techninių reikalavimų, standartų ir procedūrų rinkinys, parengtas ir patvirtintas nacionalinės valdžios institucijos, taikomas IRT produktų, paslaugų ir procesų, kuriems taikoma konkreti sistema, atitikties vertinimo sertifikavimui</t>
        </is>
      </c>
      <c r="BN782" s="2" t="inlineStr">
        <is>
          <t>valsts kiberdrošības sertifikācijas shēma</t>
        </is>
      </c>
      <c r="BO782" s="2" t="inlineStr">
        <is>
          <t>3</t>
        </is>
      </c>
      <c r="BP782" s="2" t="inlineStr">
        <is>
          <t/>
        </is>
      </c>
      <c r="BQ782" t="inlineStr">
        <is>
          <t>visaptverošs noteikumu, tehnisko prasību, standartu un procedūru kopums, ko izstrādājusi un pieņēmusi valsts publiskā iestāde un kas attiecas uz to IKT produktu, IKT pakalpojumu un IKT procesu sertifikāciju vai atbilstības novērtēšanu, kuri ietilpst konkrētās shēmas tvērumā</t>
        </is>
      </c>
      <c r="BR782" s="2" t="inlineStr">
        <is>
          <t>skema nazzjonali taċ-ċertifikazzjoni taċ-ċibersigurtà</t>
        </is>
      </c>
      <c r="BS782" s="2" t="inlineStr">
        <is>
          <t>3</t>
        </is>
      </c>
      <c r="BT782" s="2" t="inlineStr">
        <is>
          <t/>
        </is>
      </c>
      <c r="BU782" t="inlineStr">
        <is>
          <t>sett komprensiv ta’ regoli, rekwiżiti tekniċi, standards u proċeduri żviluppati u adottati minn awtorità pubblika nazzjonali u li japplikaw għaċ-ċertifikazzjoni jew għall-valutazzjoni tal-konformità ta’ prodotti ICT, servizzi ICT u proċessi tal-ICT li jaqgħu fil-kamp ta’ applikazzjoni tal-iskema speċifika</t>
        </is>
      </c>
      <c r="BV782" s="2" t="inlineStr">
        <is>
          <t>nationale cyberbeveiligingsregeling</t>
        </is>
      </c>
      <c r="BW782" s="2" t="inlineStr">
        <is>
          <t>3</t>
        </is>
      </c>
      <c r="BX782" s="2" t="inlineStr">
        <is>
          <t/>
        </is>
      </c>
      <c r="BY782" t="inlineStr">
        <is>
          <t>een uitvoerige reeks voorschriften, technische vereisten, normen en procedures die door een nationale overheidsinstantie zijn ontwikkeld en vastgesteld en die van toepassing zijn op de certificering of conformiteitsbeoordeling van ICT-producten, -diensten en -processen die onder het toepassingsgebied van de specifieke regeling vallen</t>
        </is>
      </c>
      <c r="BZ782" s="2" t="inlineStr">
        <is>
          <t>krajowy program certyfikacji cyberbezpieczeństwa</t>
        </is>
      </c>
      <c r="CA782" s="2" t="inlineStr">
        <is>
          <t>3</t>
        </is>
      </c>
      <c r="CB782" s="2" t="inlineStr">
        <is>
          <t/>
        </is>
      </c>
      <c r="CC782" t="inlineStr">
        <is>
          <t>kompleksowy zbiór przepisów, wymogów technicznych, norm i procedur określonych i przyjętych przez krajowy organ publiczny i mających zastosowanie do certyfikacji lub oceny zgodności objętych zakresem danego programu produktów ICT, usług ICT i procesów ICT</t>
        </is>
      </c>
      <c r="CD782" s="2" t="inlineStr">
        <is>
          <t>sistema nacional de certificação da cibersegurança</t>
        </is>
      </c>
      <c r="CE782" s="2" t="inlineStr">
        <is>
          <t>3</t>
        </is>
      </c>
      <c r="CF782" s="2" t="inlineStr">
        <is>
          <t/>
        </is>
      </c>
      <c r="CG782" t="inlineStr">
        <is>
          <t>Conjunto abrangente de regras, requisitos técnicos, normas e procedimentos estabelecidos e adotados por uma autoridade pública nacional e aplicáveis à certificação ou à avaliação da conformidade de produtos, serviços e processos de TIC abrangidos pelo âmbito de aplicação desse sistema específico.</t>
        </is>
      </c>
      <c r="CH782" s="2" t="inlineStr">
        <is>
          <t>sistem național de certificare a securității cibernetice</t>
        </is>
      </c>
      <c r="CI782" s="2" t="inlineStr">
        <is>
          <t>3</t>
        </is>
      </c>
      <c r="CJ782" s="2" t="inlineStr">
        <is>
          <t/>
        </is>
      </c>
      <c r="CK782" t="inlineStr">
        <is>
          <t>un set cuprinzător de norme, cerințe tehnice, standarde și proceduri elaborate și adoptate de o autoritate națională publică, care se aplică certificării sau evaluării conformității produselor TIC, serviciilor TIC și proceselor TIC care intră în domeniul de aplicare al sistemului în cauză</t>
        </is>
      </c>
      <c r="CL782" s="2" t="inlineStr">
        <is>
          <t>vnútroštátny systém certifikácie kybernetickej bezpečnosti</t>
        </is>
      </c>
      <c r="CM782" s="2" t="inlineStr">
        <is>
          <t>3</t>
        </is>
      </c>
      <c r="CN782" s="2" t="inlineStr">
        <is>
          <t/>
        </is>
      </c>
      <c r="CO782" t="inlineStr">
        <is>
          <t>komplexný súbor pravidiel, technických požiadaviek, noriem a postupov vypracovaných a prijatých vnútroštátnym orgánom verejnej moci a uplatňovaných pri certifikácii alebo posudzovaní zhody produktov IKT, služieb IKT a procesov IKT v rozsahu pôsobnosti príslušného systému</t>
        </is>
      </c>
      <c r="CP782" s="2" t="inlineStr">
        <is>
          <t>nacionalna certifikacijska shema za kibernetsko varnost</t>
        </is>
      </c>
      <c r="CQ782" s="2" t="inlineStr">
        <is>
          <t>3</t>
        </is>
      </c>
      <c r="CR782" s="2" t="inlineStr">
        <is>
          <t/>
        </is>
      </c>
      <c r="CS782" t="inlineStr">
        <is>
          <t/>
        </is>
      </c>
      <c r="CT782" s="2" t="inlineStr">
        <is>
          <t>nationell ordning för cybersäkerhetscertifiering</t>
        </is>
      </c>
      <c r="CU782" s="2" t="inlineStr">
        <is>
          <t>3</t>
        </is>
      </c>
      <c r="CV782" s="2" t="inlineStr">
        <is>
          <t/>
        </is>
      </c>
      <c r="CW782" t="inlineStr">
        <is>
          <t/>
        </is>
      </c>
    </row>
    <row r="783">
      <c r="A783" s="1" t="str">
        <f>HYPERLINK("https://iate.europa.eu/entry/result/3581165/all", "3581165")</f>
        <v>3581165</v>
      </c>
      <c r="B783" t="inlineStr">
        <is>
          <t>TRADE</t>
        </is>
      </c>
      <c r="C783" t="inlineStr">
        <is>
          <t>TRADE|marketing|commercial transaction|sale|distance selling|electronic commerce|electronic signature</t>
        </is>
      </c>
      <c r="D783" t="inlineStr">
        <is>
          <t>yes</t>
        </is>
      </c>
      <c r="E783" t="inlineStr">
        <is>
          <t/>
        </is>
      </c>
      <c r="F783" t="inlineStr">
        <is>
          <t/>
        </is>
      </c>
      <c r="G783" t="inlineStr">
        <is>
          <t/>
        </is>
      </c>
      <c r="H783" t="inlineStr">
        <is>
          <t/>
        </is>
      </c>
      <c r="I783" t="inlineStr">
        <is>
          <t/>
        </is>
      </c>
      <c r="J783" t="inlineStr">
        <is>
          <t/>
        </is>
      </c>
      <c r="K783" t="inlineStr">
        <is>
          <t/>
        </is>
      </c>
      <c r="L783" t="inlineStr">
        <is>
          <t/>
        </is>
      </c>
      <c r="M783" t="inlineStr">
        <is>
          <t/>
        </is>
      </c>
      <c r="N783" t="inlineStr">
        <is>
          <t/>
        </is>
      </c>
      <c r="O783" t="inlineStr">
        <is>
          <t/>
        </is>
      </c>
      <c r="P783" t="inlineStr">
        <is>
          <t/>
        </is>
      </c>
      <c r="Q783" t="inlineStr">
        <is>
          <t/>
        </is>
      </c>
      <c r="R783" t="inlineStr">
        <is>
          <t/>
        </is>
      </c>
      <c r="S783" t="inlineStr">
        <is>
          <t/>
        </is>
      </c>
      <c r="T783" t="inlineStr">
        <is>
          <t/>
        </is>
      </c>
      <c r="U783" t="inlineStr">
        <is>
          <t/>
        </is>
      </c>
      <c r="V783" t="inlineStr">
        <is>
          <t/>
        </is>
      </c>
      <c r="W783" t="inlineStr">
        <is>
          <t/>
        </is>
      </c>
      <c r="X783" t="inlineStr">
        <is>
          <t/>
        </is>
      </c>
      <c r="Y783" t="inlineStr">
        <is>
          <t/>
        </is>
      </c>
      <c r="Z783" s="2" t="inlineStr">
        <is>
          <t>digest value</t>
        </is>
      </c>
      <c r="AA783" s="2" t="inlineStr">
        <is>
          <t>3</t>
        </is>
      </c>
      <c r="AB783" s="2" t="inlineStr">
        <is>
          <t/>
        </is>
      </c>
      <c r="AC783" t="inlineStr">
        <is>
          <t>value generated by applying a digest
algorithm over a digitally signed resource</t>
        </is>
      </c>
      <c r="AD783" t="inlineStr">
        <is>
          <t/>
        </is>
      </c>
      <c r="AE783" t="inlineStr">
        <is>
          <t/>
        </is>
      </c>
      <c r="AF783" t="inlineStr">
        <is>
          <t/>
        </is>
      </c>
      <c r="AG783" t="inlineStr">
        <is>
          <t/>
        </is>
      </c>
      <c r="AH783" t="inlineStr">
        <is>
          <t/>
        </is>
      </c>
      <c r="AI783" t="inlineStr">
        <is>
          <t/>
        </is>
      </c>
      <c r="AJ783" t="inlineStr">
        <is>
          <t/>
        </is>
      </c>
      <c r="AK783" t="inlineStr">
        <is>
          <t/>
        </is>
      </c>
      <c r="AL783" t="inlineStr">
        <is>
          <t/>
        </is>
      </c>
      <c r="AM783" t="inlineStr">
        <is>
          <t/>
        </is>
      </c>
      <c r="AN783" t="inlineStr">
        <is>
          <t/>
        </is>
      </c>
      <c r="AO783" t="inlineStr">
        <is>
          <t/>
        </is>
      </c>
      <c r="AP783" t="inlineStr">
        <is>
          <t/>
        </is>
      </c>
      <c r="AQ783" t="inlineStr">
        <is>
          <t/>
        </is>
      </c>
      <c r="AR783" t="inlineStr">
        <is>
          <t/>
        </is>
      </c>
      <c r="AS783" t="inlineStr">
        <is>
          <t/>
        </is>
      </c>
      <c r="AT783" t="inlineStr">
        <is>
          <t/>
        </is>
      </c>
      <c r="AU783" t="inlineStr">
        <is>
          <t/>
        </is>
      </c>
      <c r="AV783" t="inlineStr">
        <is>
          <t/>
        </is>
      </c>
      <c r="AW783" t="inlineStr">
        <is>
          <t/>
        </is>
      </c>
      <c r="AX783" t="inlineStr">
        <is>
          <t/>
        </is>
      </c>
      <c r="AY783" t="inlineStr">
        <is>
          <t/>
        </is>
      </c>
      <c r="AZ783" t="inlineStr">
        <is>
          <t/>
        </is>
      </c>
      <c r="BA783" t="inlineStr">
        <is>
          <t/>
        </is>
      </c>
      <c r="BB783" s="2" t="inlineStr">
        <is>
          <t>ujjnyomatérték</t>
        </is>
      </c>
      <c r="BC783" s="2" t="inlineStr">
        <is>
          <t>3</t>
        </is>
      </c>
      <c r="BD783" s="2" t="inlineStr">
        <is>
          <t/>
        </is>
      </c>
      <c r="BE783" t="inlineStr">
        <is>
          <t>elektronikus aláírást ellenőrző algoritmus által generált numerikus kód, ami lehetővé teszi a kibocsátó azonosságának és a dokumentum változatlanságának ellenőrzését</t>
        </is>
      </c>
      <c r="BF783" t="inlineStr">
        <is>
          <t/>
        </is>
      </c>
      <c r="BG783" t="inlineStr">
        <is>
          <t/>
        </is>
      </c>
      <c r="BH783" t="inlineStr">
        <is>
          <t/>
        </is>
      </c>
      <c r="BI783" t="inlineStr">
        <is>
          <t/>
        </is>
      </c>
      <c r="BJ783" t="inlineStr">
        <is>
          <t/>
        </is>
      </c>
      <c r="BK783" t="inlineStr">
        <is>
          <t/>
        </is>
      </c>
      <c r="BL783" t="inlineStr">
        <is>
          <t/>
        </is>
      </c>
      <c r="BM783" t="inlineStr">
        <is>
          <t/>
        </is>
      </c>
      <c r="BN783" t="inlineStr">
        <is>
          <t/>
        </is>
      </c>
      <c r="BO783" t="inlineStr">
        <is>
          <t/>
        </is>
      </c>
      <c r="BP783" t="inlineStr">
        <is>
          <t/>
        </is>
      </c>
      <c r="BQ783" t="inlineStr">
        <is>
          <t/>
        </is>
      </c>
      <c r="BR783" t="inlineStr">
        <is>
          <t/>
        </is>
      </c>
      <c r="BS783" t="inlineStr">
        <is>
          <t/>
        </is>
      </c>
      <c r="BT783" t="inlineStr">
        <is>
          <t/>
        </is>
      </c>
      <c r="BU783" t="inlineStr">
        <is>
          <t/>
        </is>
      </c>
      <c r="BV783" t="inlineStr">
        <is>
          <t/>
        </is>
      </c>
      <c r="BW783" t="inlineStr">
        <is>
          <t/>
        </is>
      </c>
      <c r="BX783" t="inlineStr">
        <is>
          <t/>
        </is>
      </c>
      <c r="BY783" t="inlineStr">
        <is>
          <t/>
        </is>
      </c>
      <c r="BZ783" t="inlineStr">
        <is>
          <t/>
        </is>
      </c>
      <c r="CA783" t="inlineStr">
        <is>
          <t/>
        </is>
      </c>
      <c r="CB783" t="inlineStr">
        <is>
          <t/>
        </is>
      </c>
      <c r="CC783" t="inlineStr">
        <is>
          <t/>
        </is>
      </c>
      <c r="CD783" t="inlineStr">
        <is>
          <t/>
        </is>
      </c>
      <c r="CE783" t="inlineStr">
        <is>
          <t/>
        </is>
      </c>
      <c r="CF783" t="inlineStr">
        <is>
          <t/>
        </is>
      </c>
      <c r="CG783" t="inlineStr">
        <is>
          <t/>
        </is>
      </c>
      <c r="CH783" t="inlineStr">
        <is>
          <t/>
        </is>
      </c>
      <c r="CI783" t="inlineStr">
        <is>
          <t/>
        </is>
      </c>
      <c r="CJ783" t="inlineStr">
        <is>
          <t/>
        </is>
      </c>
      <c r="CK783" t="inlineStr">
        <is>
          <t/>
        </is>
      </c>
      <c r="CL783" t="inlineStr">
        <is>
          <t/>
        </is>
      </c>
      <c r="CM783" t="inlineStr">
        <is>
          <t/>
        </is>
      </c>
      <c r="CN783" t="inlineStr">
        <is>
          <t/>
        </is>
      </c>
      <c r="CO783" t="inlineStr">
        <is>
          <t/>
        </is>
      </c>
      <c r="CP783" t="inlineStr">
        <is>
          <t/>
        </is>
      </c>
      <c r="CQ783" t="inlineStr">
        <is>
          <t/>
        </is>
      </c>
      <c r="CR783" t="inlineStr">
        <is>
          <t/>
        </is>
      </c>
      <c r="CS783" t="inlineStr">
        <is>
          <t/>
        </is>
      </c>
      <c r="CT783" t="inlineStr">
        <is>
          <t/>
        </is>
      </c>
      <c r="CU783" t="inlineStr">
        <is>
          <t/>
        </is>
      </c>
      <c r="CV783" t="inlineStr">
        <is>
          <t/>
        </is>
      </c>
      <c r="CW783" t="inlineStr">
        <is>
          <t/>
        </is>
      </c>
    </row>
    <row r="784">
      <c r="A784" s="1" t="str">
        <f>HYPERLINK("https://iate.europa.eu/entry/result/1267010/all", "1267010")</f>
        <v>1267010</v>
      </c>
      <c r="B784" t="inlineStr">
        <is>
          <t>PRODUCTION, TECHNOLOGY AND RESEARCH;EDUCATION AND COMMUNICATIONS</t>
        </is>
      </c>
      <c r="C784" t="inlineStr">
        <is>
          <t>PRODUCTION, TECHNOLOGY AND RESEARCH|technology and technical regulations|technical regulations|weights and measures;EDUCATION AND COMMUNICATIONS|information technology and data processing</t>
        </is>
      </c>
      <c r="D784" t="inlineStr">
        <is>
          <t>yes</t>
        </is>
      </c>
      <c r="E784" t="inlineStr">
        <is>
          <t/>
        </is>
      </c>
      <c r="F784" t="inlineStr">
        <is>
          <t/>
        </is>
      </c>
      <c r="G784" t="inlineStr">
        <is>
          <t/>
        </is>
      </c>
      <c r="H784" t="inlineStr">
        <is>
          <t/>
        </is>
      </c>
      <c r="I784" t="inlineStr">
        <is>
          <t/>
        </is>
      </c>
      <c r="J784" s="2" t="inlineStr">
        <is>
          <t>PB|
petabajt</t>
        </is>
      </c>
      <c r="K784" s="2" t="inlineStr">
        <is>
          <t>3|
3</t>
        </is>
      </c>
      <c r="L784" s="2" t="inlineStr">
        <is>
          <t xml:space="preserve">|
</t>
        </is>
      </c>
      <c r="M784" t="inlineStr">
        <is>
          <t>jednotka množství dat v informatice, označující 10&lt;sup&gt;15&lt;/sup&gt; bajtů</t>
        </is>
      </c>
      <c r="N784" s="2" t="inlineStr">
        <is>
          <t>petabyte</t>
        </is>
      </c>
      <c r="O784" s="2" t="inlineStr">
        <is>
          <t>3</t>
        </is>
      </c>
      <c r="P784" s="2" t="inlineStr">
        <is>
          <t/>
        </is>
      </c>
      <c r="Q784" t="inlineStr">
        <is>
          <t>1.000.000.000.000.000 bytes eller 1.000&lt;sup&gt;5&lt;/sup&gt; bytes (8.000.000.000.000.000 bit</t>
        </is>
      </c>
      <c r="R784" t="inlineStr">
        <is>
          <t/>
        </is>
      </c>
      <c r="S784" t="inlineStr">
        <is>
          <t/>
        </is>
      </c>
      <c r="T784" t="inlineStr">
        <is>
          <t/>
        </is>
      </c>
      <c r="U784" t="inlineStr">
        <is>
          <t/>
        </is>
      </c>
      <c r="V784" t="inlineStr">
        <is>
          <t/>
        </is>
      </c>
      <c r="W784" t="inlineStr">
        <is>
          <t/>
        </is>
      </c>
      <c r="X784" t="inlineStr">
        <is>
          <t/>
        </is>
      </c>
      <c r="Y784" t="inlineStr">
        <is>
          <t/>
        </is>
      </c>
      <c r="Z784" s="2" t="inlineStr">
        <is>
          <t>PB|
petabyte</t>
        </is>
      </c>
      <c r="AA784" s="2" t="inlineStr">
        <is>
          <t>3|
3</t>
        </is>
      </c>
      <c r="AB784" s="2" t="inlineStr">
        <is>
          <t xml:space="preserve">|
</t>
        </is>
      </c>
      <c r="AC784" t="inlineStr">
        <is>
          <t>10 to the power of 15 or 1,000,000,000,000,000 bytes</t>
        </is>
      </c>
      <c r="AD784" s="2" t="inlineStr">
        <is>
          <t>petabyte</t>
        </is>
      </c>
      <c r="AE784" s="2" t="inlineStr">
        <is>
          <t>3</t>
        </is>
      </c>
      <c r="AF784" s="2" t="inlineStr">
        <is>
          <t/>
        </is>
      </c>
      <c r="AG784" t="inlineStr">
        <is>
          <t>1024 terabytes</t>
        </is>
      </c>
      <c r="AH784" t="inlineStr">
        <is>
          <t/>
        </is>
      </c>
      <c r="AI784" t="inlineStr">
        <is>
          <t/>
        </is>
      </c>
      <c r="AJ784" t="inlineStr">
        <is>
          <t/>
        </is>
      </c>
      <c r="AK784" t="inlineStr">
        <is>
          <t/>
        </is>
      </c>
      <c r="AL784" s="2" t="inlineStr">
        <is>
          <t>petabitti</t>
        </is>
      </c>
      <c r="AM784" s="2" t="inlineStr">
        <is>
          <t>3</t>
        </is>
      </c>
      <c r="AN784" s="2" t="inlineStr">
        <is>
          <t/>
        </is>
      </c>
      <c r="AO784" t="inlineStr">
        <is>
          <t>1 000 000 000 000 000 bittiä</t>
        </is>
      </c>
      <c r="AP784" s="2" t="inlineStr">
        <is>
          <t>petaoctet</t>
        </is>
      </c>
      <c r="AQ784" s="2" t="inlineStr">
        <is>
          <t>3</t>
        </is>
      </c>
      <c r="AR784" s="2" t="inlineStr">
        <is>
          <t/>
        </is>
      </c>
      <c r="AS784" t="inlineStr">
        <is>
          <t>1 million de milliards d'octets</t>
        </is>
      </c>
      <c r="AT784" s="2" t="inlineStr">
        <is>
          <t>peitibheart</t>
        </is>
      </c>
      <c r="AU784" s="2" t="inlineStr">
        <is>
          <t>3</t>
        </is>
      </c>
      <c r="AV784" s="2" t="inlineStr">
        <is>
          <t/>
        </is>
      </c>
      <c r="AW784" t="inlineStr">
        <is>
          <t/>
        </is>
      </c>
      <c r="AX784" t="inlineStr">
        <is>
          <t/>
        </is>
      </c>
      <c r="AY784" t="inlineStr">
        <is>
          <t/>
        </is>
      </c>
      <c r="AZ784" t="inlineStr">
        <is>
          <t/>
        </is>
      </c>
      <c r="BA784" t="inlineStr">
        <is>
          <t/>
        </is>
      </c>
      <c r="BB784" t="inlineStr">
        <is>
          <t/>
        </is>
      </c>
      <c r="BC784" t="inlineStr">
        <is>
          <t/>
        </is>
      </c>
      <c r="BD784" t="inlineStr">
        <is>
          <t/>
        </is>
      </c>
      <c r="BE784" t="inlineStr">
        <is>
          <t/>
        </is>
      </c>
      <c r="BF784" s="2" t="inlineStr">
        <is>
          <t>petabyte|
PB</t>
        </is>
      </c>
      <c r="BG784" s="2" t="inlineStr">
        <is>
          <t>3|
3</t>
        </is>
      </c>
      <c r="BH784" s="2" t="inlineStr">
        <is>
          <t xml:space="preserve">|
</t>
        </is>
      </c>
      <c r="BI784" t="inlineStr">
        <is>
          <t>unità di misura dell’informazione pari a 10&lt;sup&gt;15&lt;/sup&gt; byte o 1 000 000 000 000 000 byte</t>
        </is>
      </c>
      <c r="BJ784" s="2" t="inlineStr">
        <is>
          <t>petabaitas|
PB</t>
        </is>
      </c>
      <c r="BK784" s="2" t="inlineStr">
        <is>
          <t>3|
3</t>
        </is>
      </c>
      <c r="BL784" s="2" t="inlineStr">
        <is>
          <t xml:space="preserve">|
</t>
        </is>
      </c>
      <c r="BM784" t="inlineStr">
        <is>
          <t>informacijos matavimo vienetas, lygus 10&lt;sup&gt;15&lt;/sup&gt; baitų</t>
        </is>
      </c>
      <c r="BN784" t="inlineStr">
        <is>
          <t/>
        </is>
      </c>
      <c r="BO784" t="inlineStr">
        <is>
          <t/>
        </is>
      </c>
      <c r="BP784" t="inlineStr">
        <is>
          <t/>
        </is>
      </c>
      <c r="BQ784" t="inlineStr">
        <is>
          <t/>
        </is>
      </c>
      <c r="BR784" s="2" t="inlineStr">
        <is>
          <t>petabyte</t>
        </is>
      </c>
      <c r="BS784" s="2" t="inlineStr">
        <is>
          <t>3</t>
        </is>
      </c>
      <c r="BT784" s="2" t="inlineStr">
        <is>
          <t/>
        </is>
      </c>
      <c r="BU784" t="inlineStr">
        <is>
          <t>10&lt;sup&gt;15&lt;/sup&gt; jew 1,000,000,000,000,000 byte</t>
        </is>
      </c>
      <c r="BV784" s="2" t="inlineStr">
        <is>
          <t>PB|
petabyte</t>
        </is>
      </c>
      <c r="BW784" s="2" t="inlineStr">
        <is>
          <t>3|
3</t>
        </is>
      </c>
      <c r="BX784" s="2" t="inlineStr">
        <is>
          <t xml:space="preserve">|
</t>
        </is>
      </c>
      <c r="BY784" t="inlineStr">
        <is>
          <t>1000 terabytes of 10&lt;sup&gt;15&lt;/sup&gt; bytes</t>
        </is>
      </c>
      <c r="BZ784" s="2" t="inlineStr">
        <is>
          <t>petabajt</t>
        </is>
      </c>
      <c r="CA784" s="2" t="inlineStr">
        <is>
          <t>3</t>
        </is>
      </c>
      <c r="CB784" s="2" t="inlineStr">
        <is>
          <t/>
        </is>
      </c>
      <c r="CC784" t="inlineStr">
        <is>
          <t>biliard bajtów</t>
        </is>
      </c>
      <c r="CD784" s="2" t="inlineStr">
        <is>
          <t>petabyte|
PB</t>
        </is>
      </c>
      <c r="CE784" s="2" t="inlineStr">
        <is>
          <t>3|
3</t>
        </is>
      </c>
      <c r="CF784" s="2" t="inlineStr">
        <is>
          <t xml:space="preserve">|
</t>
        </is>
      </c>
      <c r="CG784" t="inlineStr">
        <is>
          <t>Unidade de medida de informação, equivalente a 10&lt;sup&gt;15&lt;/sup&gt; bytes.</t>
        </is>
      </c>
      <c r="CH784" s="2" t="inlineStr">
        <is>
          <t>petabyte</t>
        </is>
      </c>
      <c r="CI784" s="2" t="inlineStr">
        <is>
          <t>3</t>
        </is>
      </c>
      <c r="CJ784" s="2" t="inlineStr">
        <is>
          <t/>
        </is>
      </c>
      <c r="CK784" t="inlineStr">
        <is>
          <t/>
        </is>
      </c>
      <c r="CL784" t="inlineStr">
        <is>
          <t/>
        </is>
      </c>
      <c r="CM784" t="inlineStr">
        <is>
          <t/>
        </is>
      </c>
      <c r="CN784" t="inlineStr">
        <is>
          <t/>
        </is>
      </c>
      <c r="CO784" t="inlineStr">
        <is>
          <t/>
        </is>
      </c>
      <c r="CP784" s="2" t="inlineStr">
        <is>
          <t>petabajt</t>
        </is>
      </c>
      <c r="CQ784" s="2" t="inlineStr">
        <is>
          <t>3</t>
        </is>
      </c>
      <c r="CR784" s="2" t="inlineStr">
        <is>
          <t/>
        </is>
      </c>
      <c r="CS784" t="inlineStr">
        <is>
          <t/>
        </is>
      </c>
      <c r="CT784" t="inlineStr">
        <is>
          <t/>
        </is>
      </c>
      <c r="CU784" t="inlineStr">
        <is>
          <t/>
        </is>
      </c>
      <c r="CV784" t="inlineStr">
        <is>
          <t/>
        </is>
      </c>
      <c r="CW784" t="inlineStr">
        <is>
          <t/>
        </is>
      </c>
    </row>
    <row r="785">
      <c r="A785" s="1" t="str">
        <f>HYPERLINK("https://iate.europa.eu/entry/result/897258/all", "897258")</f>
        <v>897258</v>
      </c>
      <c r="B785" t="inlineStr">
        <is>
          <t>EDUCATION AND COMMUNICATIONS</t>
        </is>
      </c>
      <c r="C785" t="inlineStr">
        <is>
          <t>EDUCATION AND COMMUNICATIONS|communications|communications systems|Internet|Internet site;EDUCATION AND COMMUNICATIONS|information technology and data processing</t>
        </is>
      </c>
      <c r="D785" t="inlineStr">
        <is>
          <t>yes</t>
        </is>
      </c>
      <c r="E785" t="inlineStr">
        <is>
          <t/>
        </is>
      </c>
      <c r="F785" s="2" t="inlineStr">
        <is>
          <t>интернет сайт</t>
        </is>
      </c>
      <c r="G785" s="2" t="inlineStr">
        <is>
          <t>3</t>
        </is>
      </c>
      <c r="H785" s="2" t="inlineStr">
        <is>
          <t/>
        </is>
      </c>
      <c r="I785" t="inlineStr">
        <is>
          <t/>
        </is>
      </c>
      <c r="J785" s="2" t="inlineStr">
        <is>
          <t>internetové stránky</t>
        </is>
      </c>
      <c r="K785" s="2" t="inlineStr">
        <is>
          <t>3</t>
        </is>
      </c>
      <c r="L785" s="2" t="inlineStr">
        <is>
          <t/>
        </is>
      </c>
      <c r="M785" t="inlineStr">
        <is>
          <t/>
        </is>
      </c>
      <c r="N785" s="2" t="inlineStr">
        <is>
          <t>internetsted|
netsted</t>
        </is>
      </c>
      <c r="O785" s="2" t="inlineStr">
        <is>
          <t>3|
3</t>
        </is>
      </c>
      <c r="P785" s="2" t="inlineStr">
        <is>
          <t xml:space="preserve">|
</t>
        </is>
      </c>
      <c r="Q785" t="inlineStr">
        <is>
          <t>samling af digitalt lagrede sider på en server, oprettet af en virksomhed, organisation eller privatperson</t>
        </is>
      </c>
      <c r="R785" s="2" t="inlineStr">
        <is>
          <t>Internetseite|
Webseite</t>
        </is>
      </c>
      <c r="S785" s="2" t="inlineStr">
        <is>
          <t>3|
3</t>
        </is>
      </c>
      <c r="T785" s="2" t="inlineStr">
        <is>
          <t xml:space="preserve">|
</t>
        </is>
      </c>
      <c r="U785" t="inlineStr">
        <is>
          <t>Dokument im World Wide Web, das mit einem Webbrowser von einem Webserver abgerufen werden kann</t>
        </is>
      </c>
      <c r="V785" s="2" t="inlineStr">
        <is>
          <t>διαδικτυακός τόπος</t>
        </is>
      </c>
      <c r="W785" s="2" t="inlineStr">
        <is>
          <t>3</t>
        </is>
      </c>
      <c r="X785" s="2" t="inlineStr">
        <is>
          <t/>
        </is>
      </c>
      <c r="Y785" t="inlineStr">
        <is>
          <t/>
        </is>
      </c>
      <c r="Z785" s="2" t="inlineStr">
        <is>
          <t>site|
internet site</t>
        </is>
      </c>
      <c r="AA785" s="2" t="inlineStr">
        <is>
          <t>3|
3</t>
        </is>
      </c>
      <c r="AB785" s="2" t="inlineStr">
        <is>
          <t xml:space="preserve">|
</t>
        </is>
      </c>
      <c r="AC785" t="inlineStr">
        <is>
          <t>location on the &lt;i&gt;Internet&lt;/i&gt;&lt;sup&gt;1&lt;/sup&gt; which contains data or information&lt;p&gt;&lt;sup&gt;1&lt;/sup&gt; &lt;i&gt;internet&lt;/i&gt;: [ &lt;a href="/entry/result/1695250/all" id="ENTRY_TO_ENTRY_CONVERTER" target="_blank"&gt;IATE:1695250&lt;/a&gt; ]&lt;/p&gt;</t>
        </is>
      </c>
      <c r="AD785" s="2" t="inlineStr">
        <is>
          <t>sede electrónica|
sitio Internet</t>
        </is>
      </c>
      <c r="AE785" s="2" t="inlineStr">
        <is>
          <t>3|
3</t>
        </is>
      </c>
      <c r="AF785" s="2" t="inlineStr">
        <is>
          <t xml:space="preserve">|
</t>
        </is>
      </c>
      <c r="AG785" t="inlineStr">
        <is>
          <t>Punto de la red mundial de redes de comunicación identificado de manera única en la red mediante su dirección y al que pueden acceder los usuarios para obtener distintos servicios, como por ejemplo transferencia de ficheros mediante el protocolo ftp, acceso a la &lt;i&gt;World Wide Web&lt;/i&gt; mediante el protocolo http, o correo electrónico.</t>
        </is>
      </c>
      <c r="AH785" s="2" t="inlineStr">
        <is>
          <t>sait</t>
        </is>
      </c>
      <c r="AI785" s="2" t="inlineStr">
        <is>
          <t>3</t>
        </is>
      </c>
      <c r="AJ785" s="2" t="inlineStr">
        <is>
          <t/>
        </is>
      </c>
      <c r="AK785" t="inlineStr">
        <is>
          <t>IEEE STd 2001-2002: ühe tervikuna hallatav veebilehtede kogum, võib sisaldada alluvaid saite</t>
        </is>
      </c>
      <c r="AL785" s="2" t="inlineStr">
        <is>
          <t>palvelin|
internetsivusto</t>
        </is>
      </c>
      <c r="AM785" s="2" t="inlineStr">
        <is>
          <t>3|
3</t>
        </is>
      </c>
      <c r="AN785" s="2" t="inlineStr">
        <is>
          <t xml:space="preserve">|
</t>
        </is>
      </c>
      <c r="AO785" t="inlineStr">
        <is>
          <t/>
        </is>
      </c>
      <c r="AP785" s="2" t="inlineStr">
        <is>
          <t>site internet</t>
        </is>
      </c>
      <c r="AQ785" s="2" t="inlineStr">
        <is>
          <t>3</t>
        </is>
      </c>
      <c r="AR785" s="2" t="inlineStr">
        <is>
          <t/>
        </is>
      </c>
      <c r="AS785" t="inlineStr">
        <is>
          <t/>
        </is>
      </c>
      <c r="AT785" s="2" t="inlineStr">
        <is>
          <t>láithreán Gréasáin|
suíomh idirlín</t>
        </is>
      </c>
      <c r="AU785" s="2" t="inlineStr">
        <is>
          <t>2|
4</t>
        </is>
      </c>
      <c r="AV785" s="2" t="inlineStr">
        <is>
          <t>admitted|
preferred</t>
        </is>
      </c>
      <c r="AW785" t="inlineStr">
        <is>
          <t/>
        </is>
      </c>
      <c r="AX785" s="2" t="inlineStr">
        <is>
          <t>internetsko mjesto</t>
        </is>
      </c>
      <c r="AY785" s="2" t="inlineStr">
        <is>
          <t>3</t>
        </is>
      </c>
      <c r="AZ785" s="2" t="inlineStr">
        <is>
          <t/>
        </is>
      </c>
      <c r="BA785" t="inlineStr">
        <is>
          <t/>
        </is>
      </c>
      <c r="BB785" s="2" t="inlineStr">
        <is>
          <t>internetes oldal</t>
        </is>
      </c>
      <c r="BC785" s="2" t="inlineStr">
        <is>
          <t>4</t>
        </is>
      </c>
      <c r="BD785" s="2" t="inlineStr">
        <is>
          <t/>
        </is>
      </c>
      <c r="BE785" t="inlineStr">
        <is>
          <t>az interneten keresztül elérhető oldal</t>
        </is>
      </c>
      <c r="BF785" s="2" t="inlineStr">
        <is>
          <t>sito|
sito Internet</t>
        </is>
      </c>
      <c r="BG785" s="2" t="inlineStr">
        <is>
          <t>3|
3</t>
        </is>
      </c>
      <c r="BH785" s="2" t="inlineStr">
        <is>
          <t xml:space="preserve">|
</t>
        </is>
      </c>
      <c r="BI785" t="inlineStr">
        <is>
          <t>insieme organizzato di pagine web collegate tra loro per mezzo di collegamenti ipertestuali utilizzato per veicolare informazioni, erogare servizi o vendere prodotti</t>
        </is>
      </c>
      <c r="BJ785" s="2" t="inlineStr">
        <is>
          <t>tinklavietė</t>
        </is>
      </c>
      <c r="BK785" s="2" t="inlineStr">
        <is>
          <t>3</t>
        </is>
      </c>
      <c r="BL785" s="2" t="inlineStr">
        <is>
          <t/>
        </is>
      </c>
      <c r="BM785" t="inlineStr">
        <is>
          <t>vieta tinkle, kurioje laikomi interneto ištekliai</t>
        </is>
      </c>
      <c r="BN785" s="2" t="inlineStr">
        <is>
          <t>tīmekļa vietne</t>
        </is>
      </c>
      <c r="BO785" s="2" t="inlineStr">
        <is>
          <t>3</t>
        </is>
      </c>
      <c r="BP785" s="2" t="inlineStr">
        <is>
          <t/>
        </is>
      </c>
      <c r="BQ785" t="inlineStr">
        <is>
          <t/>
        </is>
      </c>
      <c r="BR785" s="2" t="inlineStr">
        <is>
          <t>sit tal-internet|
sit</t>
        </is>
      </c>
      <c r="BS785" s="2" t="inlineStr">
        <is>
          <t>3|
3</t>
        </is>
      </c>
      <c r="BT785" s="2" t="inlineStr">
        <is>
          <t xml:space="preserve">|
</t>
        </is>
      </c>
      <c r="BU785" t="inlineStr">
        <is>
          <t>kompjuter ikkollegat mal-internet li jżomm serje ta' paġni web fuq il-World Wide Web</t>
        </is>
      </c>
      <c r="BV785" s="2" t="inlineStr">
        <is>
          <t>internetsite</t>
        </is>
      </c>
      <c r="BW785" s="2" t="inlineStr">
        <is>
          <t>3</t>
        </is>
      </c>
      <c r="BX785" s="2" t="inlineStr">
        <is>
          <t/>
        </is>
      </c>
      <c r="BY785" t="inlineStr">
        <is>
          <t>plaats waar zich informatie bevindt op het internet, aangeduid met een URL</t>
        </is>
      </c>
      <c r="BZ785" s="2" t="inlineStr">
        <is>
          <t>serwis internetowy|
witryna internetowa</t>
        </is>
      </c>
      <c r="CA785" s="2" t="inlineStr">
        <is>
          <t>3|
3</t>
        </is>
      </c>
      <c r="CB785" s="2" t="inlineStr">
        <is>
          <t xml:space="preserve">|
</t>
        </is>
      </c>
      <c r="CC785" t="inlineStr">
        <is>
          <t>grupa stron internetowych powiązanych ze sobą w celu zwiększenia funkcjonalności</t>
        </is>
      </c>
      <c r="CD785" s="2" t="inlineStr">
        <is>
          <t>saite|
sítio Internet</t>
        </is>
      </c>
      <c r="CE785" s="2" t="inlineStr">
        <is>
          <t>3|
3</t>
        </is>
      </c>
      <c r="CF785" s="2" t="inlineStr">
        <is>
          <t xml:space="preserve">|
</t>
        </is>
      </c>
      <c r="CG785" t="inlineStr">
        <is>
          <t>Lugar virtual que reúne um conjunto estruturado de recursos disponibilizado através de um dos serviços da Internet, como por exemplo a Usenet, o FTP, o Gopher ou a Web.&lt;br&gt;Os sítios Internet encontram-se alojados em servidores que dispõem de endereços únicos e comunicam entre si através do protocolo TCP/IP.</t>
        </is>
      </c>
      <c r="CH785" s="2" t="inlineStr">
        <is>
          <t>site|
site internet</t>
        </is>
      </c>
      <c r="CI785" s="2" t="inlineStr">
        <is>
          <t>3|
3</t>
        </is>
      </c>
      <c r="CJ785" s="2" t="inlineStr">
        <is>
          <t xml:space="preserve">|
</t>
        </is>
      </c>
      <c r="CK785" t="inlineStr">
        <is>
          <t>loc în care se pot accesa informații utile (texte, imagini, sunete, programe) într-o rețea de calculatoare, de obicei internet</t>
        </is>
      </c>
      <c r="CL785" s="2" t="inlineStr">
        <is>
          <t>internetové sídlo</t>
        </is>
      </c>
      <c r="CM785" s="2" t="inlineStr">
        <is>
          <t>2</t>
        </is>
      </c>
      <c r="CN785" s="2" t="inlineStr">
        <is>
          <t/>
        </is>
      </c>
      <c r="CO785" t="inlineStr">
        <is>
          <t/>
        </is>
      </c>
      <c r="CP785" s="2" t="inlineStr">
        <is>
          <t>internetno mesto</t>
        </is>
      </c>
      <c r="CQ785" s="2" t="inlineStr">
        <is>
          <t>3</t>
        </is>
      </c>
      <c r="CR785" s="2" t="inlineStr">
        <is>
          <t/>
        </is>
      </c>
      <c r="CS785" t="inlineStr">
        <is>
          <t/>
        </is>
      </c>
      <c r="CT785" s="2" t="inlineStr">
        <is>
          <t>webbplats</t>
        </is>
      </c>
      <c r="CU785" s="2" t="inlineStr">
        <is>
          <t>3</t>
        </is>
      </c>
      <c r="CV785" s="2" t="inlineStr">
        <is>
          <t/>
        </is>
      </c>
      <c r="CW785" t="inlineStr">
        <is>
          <t/>
        </is>
      </c>
    </row>
    <row r="786">
      <c r="A786" s="1" t="str">
        <f>HYPERLINK("https://iate.europa.eu/entry/result/3581265/all", "3581265")</f>
        <v>3581265</v>
      </c>
      <c r="B786" t="inlineStr">
        <is>
          <t>EDUCATION AND COMMUNICATIONS</t>
        </is>
      </c>
      <c r="C786" t="inlineStr">
        <is>
          <t>EDUCATION AND COMMUNICATIONS|information technology and data processing|computer system|information security</t>
        </is>
      </c>
      <c r="D786" t="inlineStr">
        <is>
          <t>yes</t>
        </is>
      </c>
      <c r="E786" t="inlineStr">
        <is>
          <t/>
        </is>
      </c>
      <c r="F786" s="2" t="inlineStr">
        <is>
          <t>непрекъсната работна програма на Съюза|
непрекъсната работна програма на Съюза за европейското сертифициране на киберсигурността</t>
        </is>
      </c>
      <c r="G786" s="2" t="inlineStr">
        <is>
          <t>3|
3</t>
        </is>
      </c>
      <c r="H786" s="2" t="inlineStr">
        <is>
          <t xml:space="preserve">|
</t>
        </is>
      </c>
      <c r="I786" t="inlineStr">
        <is>
          <t>необвързващ стратегически документ, който позволява на предприятията, националните органи и органите по стандартизация да се подготвят предварително за бъдещите европейски схеми за сертифициране на киберсигурността</t>
        </is>
      </c>
      <c r="J786" s="2" t="inlineStr">
        <is>
          <t>průběžný pracovní program Unie|
průběžný pracovní program Unie pro evropské systémy certifikace kybernetické bezpečnosti</t>
        </is>
      </c>
      <c r="K786" s="2" t="inlineStr">
        <is>
          <t>3|
3</t>
        </is>
      </c>
      <c r="L786" s="2" t="inlineStr">
        <is>
          <t xml:space="preserve">|
</t>
        </is>
      </c>
      <c r="M786" t="inlineStr">
        <is>
          <t>dokument předkládaný Komisí, v němž jsou uvedeny strategické priority pro budoucí evropské systémy certifikace kybernetické bezpečnosti a který má formu nezávazného nástroje</t>
        </is>
      </c>
      <c r="N786" s="2" t="inlineStr">
        <is>
          <t>Unionens rullende arbejdsprogram|
Unionens rullende arbejdsprogram for europæisk cybersikkerhedscertificering</t>
        </is>
      </c>
      <c r="O786" s="2" t="inlineStr">
        <is>
          <t>3|
3</t>
        </is>
      </c>
      <c r="P786" s="2" t="inlineStr">
        <is>
          <t xml:space="preserve">|
</t>
        </is>
      </c>
      <c r="Q786" t="inlineStr">
        <is>
          <t>strategisk, ikkebindende dokument, hvori der er opstillet strategiske prioriteter for fremtidige europæiske cybersikkerhedscertificeringsordninger</t>
        </is>
      </c>
      <c r="R786" s="2" t="inlineStr">
        <is>
          <t>fortlaufendes Arbeitsprogramm der Union|
fortlaufendes Arbeitsprogramm der Union für die europäische Cybersicherheitszertifizierung</t>
        </is>
      </c>
      <c r="S786" s="2" t="inlineStr">
        <is>
          <t>3|
3</t>
        </is>
      </c>
      <c r="T786" s="2" t="inlineStr">
        <is>
          <t xml:space="preserve">|
</t>
        </is>
      </c>
      <c r="U786" t="inlineStr">
        <is>
          <t>von der Kommission zu veröffentlichendes Programm, in dem die strategischen Prioritäten für künftige europäische Schemata für die Cybersicherheitszertifizierung &lt;a href="/entry/result/3574165/all" id="ENTRY_TO_ENTRY_CONVERTER" target="_blank"&gt;IATE:3574165&lt;/a&gt; festgelegt werden</t>
        </is>
      </c>
      <c r="V786" s="2" t="inlineStr">
        <is>
          <t>κυλιόμενο πρόγραμμα εργασίας της Ένωσης|
κυλιόμενο πρόγραμμα εργασίας της Ένωσης για την ευρωπαϊκή πιστοποίηση της κυβερνοασφάλειας</t>
        </is>
      </c>
      <c r="W786" s="2" t="inlineStr">
        <is>
          <t>3|
3</t>
        </is>
      </c>
      <c r="X786" s="2" t="inlineStr">
        <is>
          <t xml:space="preserve">|
</t>
        </is>
      </c>
      <c r="Y786" t="inlineStr">
        <is>
          <t/>
        </is>
      </c>
      <c r="Z786" s="2" t="inlineStr">
        <is>
          <t>Union rolling work programme|
Union rolling work programme for European cybersecurity certification</t>
        </is>
      </c>
      <c r="AA786" s="2" t="inlineStr">
        <is>
          <t>3|
3</t>
        </is>
      </c>
      <c r="AB786" s="2" t="inlineStr">
        <is>
          <t xml:space="preserve">|
</t>
        </is>
      </c>
      <c r="AC786" t="inlineStr">
        <is>
          <t>strategic non-binding document that allows industry, national authorities and standardisation bodies, in particular, to prepare in advance for future European cybersecurity certification schemes</t>
        </is>
      </c>
      <c r="AD786" s="2" t="inlineStr">
        <is>
          <t>programa de trabajo evolutivo de la Unión</t>
        </is>
      </c>
      <c r="AE786" s="2" t="inlineStr">
        <is>
          <t>3</t>
        </is>
      </c>
      <c r="AF786" s="2" t="inlineStr">
        <is>
          <t/>
        </is>
      </c>
      <c r="AG786" t="inlineStr">
        <is>
          <t>Instrumento estratégico no vinculante que define las prioridades estratégicas para los futuros esquemas europeos de certificación de la ciberseguridad y permite a la industria, a las autoridades nacionales y a los organismos de normalización prepararse de antemano [ &lt;a href="/entry/result/3574165/all" id="ENTRY_TO_ENTRY_CONVERTER" target="_blank"&gt;IATE:3574165&lt;/a&gt; ].</t>
        </is>
      </c>
      <c r="AH786" s="2" t="inlineStr">
        <is>
          <t>liidu jooksev tööprogramm|
Euroopa küberturvaliuse sertifitseerimist käsitlev liidu jooksev tööprogramm|
Euroopa küberturvalisuse sertifitseerimise liidu jooksev tööprogramm</t>
        </is>
      </c>
      <c r="AI786" s="2" t="inlineStr">
        <is>
          <t>3|
3|
3</t>
        </is>
      </c>
      <c r="AJ786" s="2" t="inlineStr">
        <is>
          <t xml:space="preserve">|
preferred|
</t>
        </is>
      </c>
      <c r="AK786" t="inlineStr">
        <is>
          <t>strateegiline mittesiduv dokument, milles määratakse kindlaks tulevaste 
&lt;i&gt;Euroopa küberturvalisuse sertifitseerimise kavade&lt;/i&gt; &lt;a href="/entry/result/3574165/all" id="ENTRY_TO_ENTRY_CONVERTER" target="_blank"&gt;IATE:3574165&lt;/a&gt; strateegilised prioriteedid</t>
        </is>
      </c>
      <c r="AL786" s="2" t="inlineStr">
        <is>
          <t>eurooppalaisia kyberturvallisuuden sertifiointijärjestelmiä koskeva unionin jatkuva työohjelma|
unionin jatkuva työohjelma</t>
        </is>
      </c>
      <c r="AM786" s="2" t="inlineStr">
        <is>
          <t>3|
3</t>
        </is>
      </c>
      <c r="AN786" s="2" t="inlineStr">
        <is>
          <t xml:space="preserve">|
</t>
        </is>
      </c>
      <c r="AO786" t="inlineStr">
        <is>
          <t>asiakirja, jossa määritellään tulevien eurooppalaisten kyberturvallisuuden sertifiointijärjestelmien strategiset prioriteetit</t>
        </is>
      </c>
      <c r="AP786" s="2" t="inlineStr">
        <is>
          <t>programme de travail glissant de l'Union pour la certification européenne de cybersécurité|
programme de travail glissant de l'Union</t>
        </is>
      </c>
      <c r="AQ786" s="2" t="inlineStr">
        <is>
          <t>3|
3</t>
        </is>
      </c>
      <c r="AR786" s="2" t="inlineStr">
        <is>
          <t xml:space="preserve">|
</t>
        </is>
      </c>
      <c r="AS786" t="inlineStr">
        <is>
          <t>document stratégique non contraignant permettant aux entreprises du secteur, aux autorités nationales et aux organismes de normalisation, en particulier, de se préparer à l'avance dans la perspective des futurs &lt;a href="https://iate.europa.eu/entry/result/3574165/fr" target="_blank"&gt;schémas européens de certification de cybersécurité&lt;/a&gt; et devant comporter un aperçu pluriannuel des demandes de schémas candidats que la Commission compte adresser à l'ENISA pour préparation, sur la base de motifs spécifiques</t>
        </is>
      </c>
      <c r="AT786" s="2" t="inlineStr">
        <is>
          <t>clár oibre rollach de chuid an Aontais|
clár oibre rollach de chuid an Aontais le haghaidh deimhniú Eorpach cibearshlándála</t>
        </is>
      </c>
      <c r="AU786" s="2" t="inlineStr">
        <is>
          <t>3|
3</t>
        </is>
      </c>
      <c r="AV786" s="2" t="inlineStr">
        <is>
          <t xml:space="preserve">|
</t>
        </is>
      </c>
      <c r="AW786" t="inlineStr">
        <is>
          <t/>
        </is>
      </c>
      <c r="AX786" s="2" t="inlineStr">
        <is>
          <t>kontinuirani program rada Unije</t>
        </is>
      </c>
      <c r="AY786" s="2" t="inlineStr">
        <is>
          <t>3</t>
        </is>
      </c>
      <c r="AZ786" s="2" t="inlineStr">
        <is>
          <t/>
        </is>
      </c>
      <c r="BA786" t="inlineStr">
        <is>
          <t/>
        </is>
      </c>
      <c r="BB786" s="2" t="inlineStr">
        <is>
          <t>az európai kiberbiztonsági tanúsítási rendszerekre vonatkozó uniós gördülő munkaprogram|
uniós gördülő munkaprogram</t>
        </is>
      </c>
      <c r="BC786" s="2" t="inlineStr">
        <is>
          <t>3|
3</t>
        </is>
      </c>
      <c r="BD786" s="2" t="inlineStr">
        <is>
          <t xml:space="preserve">|
</t>
        </is>
      </c>
      <c r="BE786" t="inlineStr">
        <is>
          <t>&lt;div&gt;&lt;div&gt;&lt;div&gt;&lt;div&gt;&lt;div&gt;jogilag nem kötelező erejű, stratégiai dokumentum, amely lehetővé teszi különösen az ipar, a nemzeti hatóságok és a szabványügyi szervezetek számára, hogy előre felkészüljenek a jövőbeli európai kiberbiztonsági tanúsítási rendszerekre&lt;/div&gt;&lt;/div&gt;&lt;/div&gt;&lt;/div&gt;&lt;/div&gt;</t>
        </is>
      </c>
      <c r="BF786" s="2" t="inlineStr">
        <is>
          <t>programma di lavoro progressivo dell'Unione per la certificazione europea della cibersicurezza|
programma di lavoro progressivo dell'Unione</t>
        </is>
      </c>
      <c r="BG786" s="2" t="inlineStr">
        <is>
          <t>3|
3</t>
        </is>
      </c>
      <c r="BH786" s="2" t="inlineStr">
        <is>
          <t xml:space="preserve">|
</t>
        </is>
      </c>
      <c r="BI786" t="inlineStr">
        <is>
          <t>documento strategico atto a consentire al settore, alle autorità nazionali e agli organismi di normazione, in particolare, di prepararsi in anticipo ai futuri sistemi europei di certificazione della sicurezza</t>
        </is>
      </c>
      <c r="BJ786" s="2" t="inlineStr">
        <is>
          <t>Tęstinė Sąjungos darbo programa Europos kibernetinio saugumo sertifikavimo srityje|
tęstinė Sąjungos darbo programa</t>
        </is>
      </c>
      <c r="BK786" s="2" t="inlineStr">
        <is>
          <t>3|
3</t>
        </is>
      </c>
      <c r="BL786" s="2" t="inlineStr">
        <is>
          <t xml:space="preserve">|
</t>
        </is>
      </c>
      <c r="BM786" t="inlineStr">
        <is>
          <t>strateginis dokumentas, sudarantis galimybę tam tikram pramonės sektoriui, nacionalinėms institucijoms ir standartizacijos įstaigoms iš anksto pasirengti visų pirma būsimoms Europos kibernetinio saugumo sertifikavimo schemoms</t>
        </is>
      </c>
      <c r="BN786" s="2" t="inlineStr">
        <is>
          <t>Savienības mainīgā darba programma|
Savienības mainīgā darba programma Eiropas kiberdrošības sertificēšanai</t>
        </is>
      </c>
      <c r="BO786" s="2" t="inlineStr">
        <is>
          <t>2|
2</t>
        </is>
      </c>
      <c r="BP786" s="2" t="inlineStr">
        <is>
          <t xml:space="preserve">|
</t>
        </is>
      </c>
      <c r="BQ786" t="inlineStr">
        <is>
          <t>stratēģisks dokuments, kas nozarei, valsts iestādēm un standartizācijas struktūrām ļauj jo īpaši iepriekš sagatavoties nākotnē gaidāmajām Eiropas kiberdrošības sertifikācijas shēmām</t>
        </is>
      </c>
      <c r="BR786" s="2" t="inlineStr">
        <is>
          <t>programm ta’ ħidma kontinwu tal-Unjoni għaċ-ċertifikazzjoni taċ-ċibersigurtà Ewropea|
programm ta' ħidma kontinwu tal-Unjoni</t>
        </is>
      </c>
      <c r="BS786" s="2" t="inlineStr">
        <is>
          <t>3|
3</t>
        </is>
      </c>
      <c r="BT786" s="2" t="inlineStr">
        <is>
          <t xml:space="preserve">|
</t>
        </is>
      </c>
      <c r="BU786" t="inlineStr">
        <is>
          <t>dokument strateġiku mhux vinkolanti li jippermetti li l-industrija, l-awtoritajiet nazzjonali u l-korpi ta' standardizzazzjoni, b'mod partikolari, iħejju minn qabel għal skemi Ewropej futuri taċ-ċertifikazzjoni taċ-ċibersigurtà</t>
        </is>
      </c>
      <c r="BV786" s="2" t="inlineStr">
        <is>
          <t>voortschrijdend werkprogramma van de Unie|
voortschrijdend werkprogramma van de Unie voor Europese cyberbeveiligingscertificering</t>
        </is>
      </c>
      <c r="BW786" s="2" t="inlineStr">
        <is>
          <t>3|
3</t>
        </is>
      </c>
      <c r="BX786" s="2" t="inlineStr">
        <is>
          <t xml:space="preserve">|
</t>
        </is>
      </c>
      <c r="BY786" t="inlineStr">
        <is>
          <t>een strategisch, niet-bindend document aan de hand waarvan met name de sector, de nationale autoriteiten en de normalisatieorganisaties zich kunnen voorbereiden op toekomstige Europese regelingen voor cyberbeveiligingscertificering</t>
        </is>
      </c>
      <c r="BZ786" s="2" t="inlineStr">
        <is>
          <t>unijny kroczący program prac|
unijny kroczący program prac na rzecz europejskich programów certyfikacji cyberbezpieczeństwa</t>
        </is>
      </c>
      <c r="CA786" s="2" t="inlineStr">
        <is>
          <t>3|
3</t>
        </is>
      </c>
      <c r="CB786" s="2" t="inlineStr">
        <is>
          <t xml:space="preserve">|
</t>
        </is>
      </c>
      <c r="CC786" t="inlineStr">
        <is>
          <t>dokument strategiczny pozwalający przemysłowi, organom krajowym i organom normalizacyjnym na przygotowanie się z wyprzedzeniem do przyszłych europejskich programów certyfikacji cyberbezpieczeństwa. Powinien zawierać wieloletnie zestawienie wniosków dotyczących propozycji programów, które Komisja zamierza przedłożyć ENISA w celu przygotowania na podstawie określonych przesłanek</t>
        </is>
      </c>
      <c r="CD786" s="2" t="inlineStr">
        <is>
          <t>programa de trabalho evolutivo da União|
programa de trabalho evolutivo da União para a certificação europeia da cibersegurança</t>
        </is>
      </c>
      <c r="CE786" s="2" t="inlineStr">
        <is>
          <t>3|
3</t>
        </is>
      </c>
      <c r="CF786" s="2" t="inlineStr">
        <is>
          <t xml:space="preserve">|
</t>
        </is>
      </c>
      <c r="CG786" t="inlineStr">
        <is>
          <t>Documento estratégico não vinculativo cujo objetivo é permitir que as empresas, as autoridades nacionais e os organismos de normalização, em particular, se preparem com antecedência para os futuros sistemas europeus de certificação da cibersegurança.</t>
        </is>
      </c>
      <c r="CH786" s="2" t="inlineStr">
        <is>
          <t>program de activitate etapizat la nivelul Uniunii|
program de activitate etapizat la nivelul Uniunii pentru certificarea europeană a securității cibernetice</t>
        </is>
      </c>
      <c r="CI786" s="2" t="inlineStr">
        <is>
          <t>3|
3</t>
        </is>
      </c>
      <c r="CJ786" s="2" t="inlineStr">
        <is>
          <t xml:space="preserve">|
</t>
        </is>
      </c>
      <c r="CK786" t="inlineStr">
        <is>
          <t/>
        </is>
      </c>
      <c r="CL786" s="2" t="inlineStr">
        <is>
          <t>priebežný pracovný program Únie pre európsku certifikáciu kybernetickej bezpečnosti|
priebežný pracovný program Únie</t>
        </is>
      </c>
      <c r="CM786" s="2" t="inlineStr">
        <is>
          <t>3|
3</t>
        </is>
      </c>
      <c r="CN786" s="2" t="inlineStr">
        <is>
          <t xml:space="preserve">|
</t>
        </is>
      </c>
      <c r="CO786" t="inlineStr">
        <is>
          <t>strategický nezáväzný dokument, ktorý by mal najmä príslušnému odvetviu, vnútroštátnym orgánom a orgánom pre normalizáciu umožniť vopred sa pripraviť na budúce európske systémy certifikácie kybernetickej bezpečnosti</t>
        </is>
      </c>
      <c r="CP786" s="2" t="inlineStr">
        <is>
          <t>tekoči delovni program Unije za evropsko certificiranje kibernetske varnosti</t>
        </is>
      </c>
      <c r="CQ786" s="2" t="inlineStr">
        <is>
          <t>3</t>
        </is>
      </c>
      <c r="CR786" s="2" t="inlineStr">
        <is>
          <t/>
        </is>
      </c>
      <c r="CS786" t="inlineStr">
        <is>
          <t>strateški, pravno nezavezujoč dokument, ki industriji, nacionalnim organom in organom za standardizacijo omogoča, da se pripravijo zlasti na prihodnje evropske certifikacijske sheme za kibernetsko varnost</t>
        </is>
      </c>
      <c r="CT786" s="2" t="inlineStr">
        <is>
          <t>unionens löpande arbetsprogram|
unionens löpande arbetsprogram för europeisk cybersäkerhetscertifiering</t>
        </is>
      </c>
      <c r="CU786" s="2" t="inlineStr">
        <is>
          <t>3|
3</t>
        </is>
      </c>
      <c r="CV786" s="2" t="inlineStr">
        <is>
          <t xml:space="preserve">|
</t>
        </is>
      </c>
      <c r="CW786" t="inlineStr">
        <is>
          <t/>
        </is>
      </c>
    </row>
    <row r="787">
      <c r="A787" s="1" t="str">
        <f>HYPERLINK("https://iate.europa.eu/entry/result/1441418/all", "1441418")</f>
        <v>1441418</v>
      </c>
      <c r="B787" t="inlineStr">
        <is>
          <t>EDUCATION AND COMMUNICATIONS</t>
        </is>
      </c>
      <c r="C787" t="inlineStr">
        <is>
          <t>EDUCATION AND COMMUNICATIONS|information technology and data processing</t>
        </is>
      </c>
      <c r="D787" t="inlineStr">
        <is>
          <t>yes</t>
        </is>
      </c>
      <c r="E787" t="inlineStr">
        <is>
          <t/>
        </is>
      </c>
      <c r="F787" s="2" t="inlineStr">
        <is>
          <t>буферирана памет|
буфер|
буферна памет</t>
        </is>
      </c>
      <c r="G787" s="2" t="inlineStr">
        <is>
          <t>3|
3|
3</t>
        </is>
      </c>
      <c r="H787" s="2" t="inlineStr">
        <is>
          <t xml:space="preserve">|
|
</t>
        </is>
      </c>
      <c r="I787" t="inlineStr">
        <is>
          <t>междинно хранилище за временно съхраняване на данни, които чакат да бъдат прехвърлени между две местоположения или две устройства</t>
        </is>
      </c>
      <c r="J787" s="2" t="inlineStr">
        <is>
          <t>vyrovnávací paměť</t>
        </is>
      </c>
      <c r="K787" s="2" t="inlineStr">
        <is>
          <t>3</t>
        </is>
      </c>
      <c r="L787" s="2" t="inlineStr">
        <is>
          <t/>
        </is>
      </c>
      <c r="M787" t="inlineStr">
        <is>
          <t>paměť sloužící k dočasnému ukládání dat, např. za účelem vyrovnání rozdílných přenosových rychlostí různých počítačových komponent</t>
        </is>
      </c>
      <c r="N787" s="2" t="inlineStr">
        <is>
          <t>bufferlager|
mellemlager|
buffer</t>
        </is>
      </c>
      <c r="O787" s="2" t="inlineStr">
        <is>
          <t>3|
3|
3</t>
        </is>
      </c>
      <c r="P787" s="2" t="inlineStr">
        <is>
          <t xml:space="preserve">|
|
</t>
        </is>
      </c>
      <c r="Q787" t="inlineStr">
        <is>
          <t>lager til midlertidig opbevaring af data, indskudt mellem en hurtigt og en langsommere arbejdende edb-enhed</t>
        </is>
      </c>
      <c r="R787" s="2" t="inlineStr">
        <is>
          <t>Puffer|
Pufferspeicher</t>
        </is>
      </c>
      <c r="S787" s="2" t="inlineStr">
        <is>
          <t>3|
3</t>
        </is>
      </c>
      <c r="T787" s="2" t="inlineStr">
        <is>
          <t xml:space="preserve">|
</t>
        </is>
      </c>
      <c r="U787" t="inlineStr">
        <is>
          <t>Speicher für die Zwischenlagerung von Daten</t>
        </is>
      </c>
      <c r="V787" s="2" t="inlineStr">
        <is>
          <t>ενδιάμεση μνήμη</t>
        </is>
      </c>
      <c r="W787" s="2" t="inlineStr">
        <is>
          <t>3</t>
        </is>
      </c>
      <c r="X787" s="2" t="inlineStr">
        <is>
          <t/>
        </is>
      </c>
      <c r="Y787" t="inlineStr">
        <is>
          <t/>
        </is>
      </c>
      <c r="Z787" s="2" t="inlineStr">
        <is>
          <t>buffer cache|
buffer store|
buffer memory|
buffer storage|
buffering memory|
buffer|
data buffer</t>
        </is>
      </c>
      <c r="AA787" s="2" t="inlineStr">
        <is>
          <t>1|
3|
3|
3|
1|
3|
3</t>
        </is>
      </c>
      <c r="AB787" s="2" t="inlineStr">
        <is>
          <t xml:space="preserve">|
|
|
|
|
|
</t>
        </is>
      </c>
      <c r="AC787" t="inlineStr">
        <is>
          <t>temporary memory for data, normally used to accommodate the difference in the rate at which two devices can handle data during a transfer</t>
        </is>
      </c>
      <c r="AD787" s="2" t="inlineStr">
        <is>
          <t>tampón|
MT|
memoria tampón|
memoria intermediaria</t>
        </is>
      </c>
      <c r="AE787" s="2" t="inlineStr">
        <is>
          <t>3|
3|
3|
3</t>
        </is>
      </c>
      <c r="AF787" s="2" t="inlineStr">
        <is>
          <t xml:space="preserve">|
|
preferred|
</t>
        </is>
      </c>
      <c r="AG787" t="inlineStr">
        <is>
          <t>Memoria temporal destinada a compensar la diferencia de velocidad de transferencia de datos entre dos dispositivos, cuando se transmiten información del uno al otro</t>
        </is>
      </c>
      <c r="AH787" s="2" t="inlineStr">
        <is>
          <t>puhver|
puhvermälu</t>
        </is>
      </c>
      <c r="AI787" s="2" t="inlineStr">
        <is>
          <t>3|
3</t>
        </is>
      </c>
      <c r="AJ787" s="2" t="inlineStr">
        <is>
          <t xml:space="preserve">|
</t>
        </is>
      </c>
      <c r="AK787" t="inlineStr">
        <is>
          <t>Eriotstarbeline mäluseade või mäluala, mis võimaldavad ajutise salvestuse abil vahetada andmeid kahe erinevate edastusparameetritega funktsionaalüksuse vahel.</t>
        </is>
      </c>
      <c r="AL787" s="2" t="inlineStr">
        <is>
          <t>puskuroitu muisti|
puskurimuisti|
puskuri</t>
        </is>
      </c>
      <c r="AM787" s="2" t="inlineStr">
        <is>
          <t>3|
3|
3</t>
        </is>
      </c>
      <c r="AN787" s="2" t="inlineStr">
        <is>
          <t xml:space="preserve">|
|
</t>
        </is>
      </c>
      <c r="AO787" t="inlineStr">
        <is>
          <t>muistista varattu alue, jossa tiedot säilytetään tilapäisesti ennen kuin ne siirretään tallennuslaitteeseen tai toiseen muistipaikkaan tai päinvastoin</t>
        </is>
      </c>
      <c r="AP787" s="2" t="inlineStr">
        <is>
          <t>tampon|
mémoire tampon</t>
        </is>
      </c>
      <c r="AQ787" s="2" t="inlineStr">
        <is>
          <t>3|
3</t>
        </is>
      </c>
      <c r="AR787" s="2" t="inlineStr">
        <is>
          <t xml:space="preserve">|
</t>
        </is>
      </c>
      <c r="AS787" t="inlineStr">
        <is>
          <t>dans le domaine informatique, mémoire ou partie de mémoire permettant le stockage temporaire de données entre deux organes ayant des caractéristiques différentes</t>
        </is>
      </c>
      <c r="AT787" s="2" t="inlineStr">
        <is>
          <t>stóras maolánach</t>
        </is>
      </c>
      <c r="AU787" s="2" t="inlineStr">
        <is>
          <t>3</t>
        </is>
      </c>
      <c r="AV787" s="2" t="inlineStr">
        <is>
          <t/>
        </is>
      </c>
      <c r="AW787" t="inlineStr">
        <is>
          <t/>
        </is>
      </c>
      <c r="AX787" s="2" t="inlineStr">
        <is>
          <t>međumemorija|
privremena memorija</t>
        </is>
      </c>
      <c r="AY787" s="2" t="inlineStr">
        <is>
          <t>3|
3</t>
        </is>
      </c>
      <c r="AZ787" s="2" t="inlineStr">
        <is>
          <t xml:space="preserve">|
</t>
        </is>
      </c>
      <c r="BA787" t="inlineStr">
        <is>
          <t/>
        </is>
      </c>
      <c r="BB787" s="2" t="inlineStr">
        <is>
          <t>átmeneti tár|
puffer|
adatpuffer|
puffermemória|
adatgyorsító</t>
        </is>
      </c>
      <c r="BC787" s="2" t="inlineStr">
        <is>
          <t>3|
4|
4|
3|
4</t>
        </is>
      </c>
      <c r="BD787" s="2" t="inlineStr">
        <is>
          <t xml:space="preserve">|
|
|
|
</t>
        </is>
      </c>
      <c r="BE787" t="inlineStr">
        <is>
          <t/>
        </is>
      </c>
      <c r="BF787" s="2" t="inlineStr">
        <is>
          <t>memoria tampone|
memoria di transito|
data buffer|
buffer|
memoria buffer</t>
        </is>
      </c>
      <c r="BG787" s="2" t="inlineStr">
        <is>
          <t>3|
3|
3|
3|
3</t>
        </is>
      </c>
      <c r="BH787" s="2" t="inlineStr">
        <is>
          <t xml:space="preserve">|
|
|
|
</t>
        </is>
      </c>
      <c r="BI787" t="inlineStr">
        <is>
          <t>in informatica, unità o dispositivo di memoria utilizzato per compensare differenze di velocità nel trasferimento o nella trasmissione di dati fra due unità o dispositivi</t>
        </is>
      </c>
      <c r="BJ787" s="2" t="inlineStr">
        <is>
          <t>buferis|
buferinė atmintinė</t>
        </is>
      </c>
      <c r="BK787" s="2" t="inlineStr">
        <is>
          <t>3|
4</t>
        </is>
      </c>
      <c r="BL787" s="2" t="inlineStr">
        <is>
          <t xml:space="preserve">|
</t>
        </is>
      </c>
      <c r="BM787" t="inlineStr">
        <is>
          <t>atmintinė, kurioje duomenys laikomi trumpą laiką, perduodant iš vieno taško į kitą; naudojama skirtingoms duomenų perdavimo ir apdorojimo spartoms suderinti</t>
        </is>
      </c>
      <c r="BN787" s="2" t="inlineStr">
        <is>
          <t>buferatmiņa</t>
        </is>
      </c>
      <c r="BO787" s="2" t="inlineStr">
        <is>
          <t>3</t>
        </is>
      </c>
      <c r="BP787" s="2" t="inlineStr">
        <is>
          <t/>
        </is>
      </c>
      <c r="BQ787" t="inlineStr">
        <is>
          <t>atmiņa īslaicīgai datu glabāšanai, to pārsūtīšanai no vienas ierīces uz otru, lai, piem., izlīdzinātu signālu līmeņus vai nodrošinātu asinhronu pārraidi</t>
        </is>
      </c>
      <c r="BR787" s="2" t="inlineStr">
        <is>
          <t>buffer tad-&lt;i&gt;data&lt;/i&gt;|
buffer|
memorja buffer</t>
        </is>
      </c>
      <c r="BS787" s="2" t="inlineStr">
        <is>
          <t>3|
3|
3</t>
        </is>
      </c>
      <c r="BT787" s="2" t="inlineStr">
        <is>
          <t xml:space="preserve">|
|
</t>
        </is>
      </c>
      <c r="BU787" t="inlineStr">
        <is>
          <t>memorja temporanja għad-&lt;i&gt;data&lt;/i&gt;, normalment użata biex takkomoda d-differenza fir-rata li biha żewġ apparati jkunu jistgħu jimmaniġġaw id-&lt;i&gt;data &lt;/i&gt;matul trasferiment</t>
        </is>
      </c>
      <c r="BV787" s="2" t="inlineStr">
        <is>
          <t>buffer|
buffergeheugen</t>
        </is>
      </c>
      <c r="BW787" s="2" t="inlineStr">
        <is>
          <t>3|
3</t>
        </is>
      </c>
      <c r="BX787" s="2" t="inlineStr">
        <is>
          <t xml:space="preserve">|
</t>
        </is>
      </c>
      <c r="BY787" t="inlineStr">
        <is>
          <t>tijdelijk geheugen in bv. computers of rekenmachines waar gegevens geplaatst kunnen worden om later uit te lezen</t>
        </is>
      </c>
      <c r="BZ787" s="2" t="inlineStr">
        <is>
          <t>pamięć buforowa</t>
        </is>
      </c>
      <c r="CA787" s="2" t="inlineStr">
        <is>
          <t>3</t>
        </is>
      </c>
      <c r="CB787" s="2" t="inlineStr">
        <is>
          <t/>
        </is>
      </c>
      <c r="CC787" t="inlineStr">
        <is>
          <t>wydzielony obszar pamięci operacyjnej zarezerwowany dla danych szczególnie często wykorzystywanych, dzięki czemu skraca się czas dostępu do nich</t>
        </is>
      </c>
      <c r="CD787" s="2" t="inlineStr">
        <is>
          <t>memória tampão</t>
        </is>
      </c>
      <c r="CE787" s="2" t="inlineStr">
        <is>
          <t>3</t>
        </is>
      </c>
      <c r="CF787" s="2" t="inlineStr">
        <is>
          <t/>
        </is>
      </c>
      <c r="CG787" t="inlineStr">
        <is>
          <t>Dispositivo de armazenagem temporária usado para compensar as diferenças na taxa de dados e o fluxo de dados entre dois dispositivos (tipicamente um computador e uma impressora).</t>
        </is>
      </c>
      <c r="CH787" s="2" t="inlineStr">
        <is>
          <t>memorie tampon|
memorie buffer</t>
        </is>
      </c>
      <c r="CI787" s="2" t="inlineStr">
        <is>
          <t>3|
3</t>
        </is>
      </c>
      <c r="CJ787" s="2" t="inlineStr">
        <is>
          <t xml:space="preserve">|
</t>
        </is>
      </c>
      <c r="CK787" t="inlineStr">
        <is>
          <t/>
        </is>
      </c>
      <c r="CL787" s="2" t="inlineStr">
        <is>
          <t>vyrovnávacia pamäť</t>
        </is>
      </c>
      <c r="CM787" s="2" t="inlineStr">
        <is>
          <t>3</t>
        </is>
      </c>
      <c r="CN787" s="2" t="inlineStr">
        <is>
          <t/>
        </is>
      </c>
      <c r="CO787" t="inlineStr">
        <is>
          <t>oblasť pamäte používaná na obsluhu pri prenose dát, ktorá sa používa často na kompenzovanie rozdielov rýchlostí spracovania medzi zariadeniami siete</t>
        </is>
      </c>
      <c r="CP787" s="2" t="inlineStr">
        <is>
          <t>medpomnilnik</t>
        </is>
      </c>
      <c r="CQ787" s="2" t="inlineStr">
        <is>
          <t>3</t>
        </is>
      </c>
      <c r="CR787" s="2" t="inlineStr">
        <is>
          <t/>
        </is>
      </c>
      <c r="CS787" t="inlineStr">
        <is>
          <t/>
        </is>
      </c>
      <c r="CT787" s="2" t="inlineStr">
        <is>
          <t>buffert</t>
        </is>
      </c>
      <c r="CU787" s="2" t="inlineStr">
        <is>
          <t>3</t>
        </is>
      </c>
      <c r="CV787" s="2" t="inlineStr">
        <is>
          <t/>
        </is>
      </c>
      <c r="CW787" t="inlineStr">
        <is>
          <t>ett minnesutrymme använt som mellanlagringsplats för data</t>
        </is>
      </c>
    </row>
    <row r="788">
      <c r="A788" s="1" t="str">
        <f>HYPERLINK("https://iate.europa.eu/entry/result/3589253/all", "3589253")</f>
        <v>3589253</v>
      </c>
      <c r="B788" t="inlineStr">
        <is>
          <t>EDUCATION AND COMMUNICATIONS</t>
        </is>
      </c>
      <c r="C788" t="inlineStr">
        <is>
          <t>EDUCATION AND COMMUNICATIONS|information technology and data processing|data processing</t>
        </is>
      </c>
      <c r="D788" t="inlineStr">
        <is>
          <t>yes</t>
        </is>
      </c>
      <c r="E788" t="inlineStr">
        <is>
          <t/>
        </is>
      </c>
      <c r="F788" t="inlineStr">
        <is>
          <t/>
        </is>
      </c>
      <c r="G788" t="inlineStr">
        <is>
          <t/>
        </is>
      </c>
      <c r="H788" t="inlineStr">
        <is>
          <t/>
        </is>
      </c>
      <c r="I788" t="inlineStr">
        <is>
          <t/>
        </is>
      </c>
      <c r="J788" t="inlineStr">
        <is>
          <t/>
        </is>
      </c>
      <c r="K788" t="inlineStr">
        <is>
          <t/>
        </is>
      </c>
      <c r="L788" t="inlineStr">
        <is>
          <t/>
        </is>
      </c>
      <c r="M788" t="inlineStr">
        <is>
          <t/>
        </is>
      </c>
      <c r="N788" t="inlineStr">
        <is>
          <t/>
        </is>
      </c>
      <c r="O788" t="inlineStr">
        <is>
          <t/>
        </is>
      </c>
      <c r="P788" t="inlineStr">
        <is>
          <t/>
        </is>
      </c>
      <c r="Q788" t="inlineStr">
        <is>
          <t/>
        </is>
      </c>
      <c r="R788" t="inlineStr">
        <is>
          <t/>
        </is>
      </c>
      <c r="S788" t="inlineStr">
        <is>
          <t/>
        </is>
      </c>
      <c r="T788" t="inlineStr">
        <is>
          <t/>
        </is>
      </c>
      <c r="U788" t="inlineStr">
        <is>
          <t/>
        </is>
      </c>
      <c r="V788" t="inlineStr">
        <is>
          <t/>
        </is>
      </c>
      <c r="W788" t="inlineStr">
        <is>
          <t/>
        </is>
      </c>
      <c r="X788" t="inlineStr">
        <is>
          <t/>
        </is>
      </c>
      <c r="Y788" t="inlineStr">
        <is>
          <t/>
        </is>
      </c>
      <c r="Z788" s="2" t="inlineStr">
        <is>
          <t>consent dashboard</t>
        </is>
      </c>
      <c r="AA788" s="2" t="inlineStr">
        <is>
          <t>3</t>
        </is>
      </c>
      <c r="AB788" s="2" t="inlineStr">
        <is>
          <t/>
        </is>
      </c>
      <c r="AC788" t="inlineStr">
        <is>
          <t>overview table that helps sort, analyze and review on which websites a user has given his consent to use his data and place cookies</t>
        </is>
      </c>
      <c r="AD788" t="inlineStr">
        <is>
          <t/>
        </is>
      </c>
      <c r="AE788" t="inlineStr">
        <is>
          <t/>
        </is>
      </c>
      <c r="AF788" t="inlineStr">
        <is>
          <t/>
        </is>
      </c>
      <c r="AG788" t="inlineStr">
        <is>
          <t/>
        </is>
      </c>
      <c r="AH788" t="inlineStr">
        <is>
          <t/>
        </is>
      </c>
      <c r="AI788" t="inlineStr">
        <is>
          <t/>
        </is>
      </c>
      <c r="AJ788" t="inlineStr">
        <is>
          <t/>
        </is>
      </c>
      <c r="AK788" t="inlineStr">
        <is>
          <t/>
        </is>
      </c>
      <c r="AL788" t="inlineStr">
        <is>
          <t/>
        </is>
      </c>
      <c r="AM788" t="inlineStr">
        <is>
          <t/>
        </is>
      </c>
      <c r="AN788" t="inlineStr">
        <is>
          <t/>
        </is>
      </c>
      <c r="AO788" t="inlineStr">
        <is>
          <t/>
        </is>
      </c>
      <c r="AP788" t="inlineStr">
        <is>
          <t/>
        </is>
      </c>
      <c r="AQ788" t="inlineStr">
        <is>
          <t/>
        </is>
      </c>
      <c r="AR788" t="inlineStr">
        <is>
          <t/>
        </is>
      </c>
      <c r="AS788" t="inlineStr">
        <is>
          <t/>
        </is>
      </c>
      <c r="AT788" t="inlineStr">
        <is>
          <t/>
        </is>
      </c>
      <c r="AU788" t="inlineStr">
        <is>
          <t/>
        </is>
      </c>
      <c r="AV788" t="inlineStr">
        <is>
          <t/>
        </is>
      </c>
      <c r="AW788" t="inlineStr">
        <is>
          <t/>
        </is>
      </c>
      <c r="AX788" t="inlineStr">
        <is>
          <t/>
        </is>
      </c>
      <c r="AY788" t="inlineStr">
        <is>
          <t/>
        </is>
      </c>
      <c r="AZ788" t="inlineStr">
        <is>
          <t/>
        </is>
      </c>
      <c r="BA788" t="inlineStr">
        <is>
          <t/>
        </is>
      </c>
      <c r="BB788" s="2" t="inlineStr">
        <is>
          <t>hozzájárulás-áttekintő</t>
        </is>
      </c>
      <c r="BC788" s="2" t="inlineStr">
        <is>
          <t>3</t>
        </is>
      </c>
      <c r="BD788" s="2" t="inlineStr">
        <is>
          <t/>
        </is>
      </c>
      <c r="BE788" t="inlineStr">
        <is>
          <t>felhasználói eszköz, amelyben táblázatos formában egyszerűen rendezhető, elemezhető és áttekinthető, hogy mely weboldalakon adott adathasználati és sütihasználati hozzájárulást</t>
        </is>
      </c>
      <c r="BF788" t="inlineStr">
        <is>
          <t/>
        </is>
      </c>
      <c r="BG788" t="inlineStr">
        <is>
          <t/>
        </is>
      </c>
      <c r="BH788" t="inlineStr">
        <is>
          <t/>
        </is>
      </c>
      <c r="BI788" t="inlineStr">
        <is>
          <t/>
        </is>
      </c>
      <c r="BJ788" t="inlineStr">
        <is>
          <t/>
        </is>
      </c>
      <c r="BK788" t="inlineStr">
        <is>
          <t/>
        </is>
      </c>
      <c r="BL788" t="inlineStr">
        <is>
          <t/>
        </is>
      </c>
      <c r="BM788" t="inlineStr">
        <is>
          <t/>
        </is>
      </c>
      <c r="BN788" t="inlineStr">
        <is>
          <t/>
        </is>
      </c>
      <c r="BO788" t="inlineStr">
        <is>
          <t/>
        </is>
      </c>
      <c r="BP788" t="inlineStr">
        <is>
          <t/>
        </is>
      </c>
      <c r="BQ788" t="inlineStr">
        <is>
          <t/>
        </is>
      </c>
      <c r="BR788" t="inlineStr">
        <is>
          <t/>
        </is>
      </c>
      <c r="BS788" t="inlineStr">
        <is>
          <t/>
        </is>
      </c>
      <c r="BT788" t="inlineStr">
        <is>
          <t/>
        </is>
      </c>
      <c r="BU788" t="inlineStr">
        <is>
          <t/>
        </is>
      </c>
      <c r="BV788" t="inlineStr">
        <is>
          <t/>
        </is>
      </c>
      <c r="BW788" t="inlineStr">
        <is>
          <t/>
        </is>
      </c>
      <c r="BX788" t="inlineStr">
        <is>
          <t/>
        </is>
      </c>
      <c r="BY788" t="inlineStr">
        <is>
          <t/>
        </is>
      </c>
      <c r="BZ788" t="inlineStr">
        <is>
          <t/>
        </is>
      </c>
      <c r="CA788" t="inlineStr">
        <is>
          <t/>
        </is>
      </c>
      <c r="CB788" t="inlineStr">
        <is>
          <t/>
        </is>
      </c>
      <c r="CC788" t="inlineStr">
        <is>
          <t/>
        </is>
      </c>
      <c r="CD788" t="inlineStr">
        <is>
          <t/>
        </is>
      </c>
      <c r="CE788" t="inlineStr">
        <is>
          <t/>
        </is>
      </c>
      <c r="CF788" t="inlineStr">
        <is>
          <t/>
        </is>
      </c>
      <c r="CG788" t="inlineStr">
        <is>
          <t/>
        </is>
      </c>
      <c r="CH788" t="inlineStr">
        <is>
          <t/>
        </is>
      </c>
      <c r="CI788" t="inlineStr">
        <is>
          <t/>
        </is>
      </c>
      <c r="CJ788" t="inlineStr">
        <is>
          <t/>
        </is>
      </c>
      <c r="CK788" t="inlineStr">
        <is>
          <t/>
        </is>
      </c>
      <c r="CL788" t="inlineStr">
        <is>
          <t/>
        </is>
      </c>
      <c r="CM788" t="inlineStr">
        <is>
          <t/>
        </is>
      </c>
      <c r="CN788" t="inlineStr">
        <is>
          <t/>
        </is>
      </c>
      <c r="CO788" t="inlineStr">
        <is>
          <t/>
        </is>
      </c>
      <c r="CP788" t="inlineStr">
        <is>
          <t/>
        </is>
      </c>
      <c r="CQ788" t="inlineStr">
        <is>
          <t/>
        </is>
      </c>
      <c r="CR788" t="inlineStr">
        <is>
          <t/>
        </is>
      </c>
      <c r="CS788" t="inlineStr">
        <is>
          <t/>
        </is>
      </c>
      <c r="CT788" t="inlineStr">
        <is>
          <t/>
        </is>
      </c>
      <c r="CU788" t="inlineStr">
        <is>
          <t/>
        </is>
      </c>
      <c r="CV788" t="inlineStr">
        <is>
          <t/>
        </is>
      </c>
      <c r="CW788" t="inlineStr">
        <is>
          <t/>
        </is>
      </c>
    </row>
    <row r="789">
      <c r="A789" s="1" t="str">
        <f>HYPERLINK("https://iate.europa.eu/entry/result/3547508/all", "3547508")</f>
        <v>3547508</v>
      </c>
      <c r="B789" t="inlineStr">
        <is>
          <t>EDUCATION AND COMMUNICATIONS</t>
        </is>
      </c>
      <c r="C789" t="inlineStr">
        <is>
          <t>EDUCATION AND COMMUNICATIONS|information technology and data processing|data processing</t>
        </is>
      </c>
      <c r="D789" t="inlineStr">
        <is>
          <t>yes</t>
        </is>
      </c>
      <c r="E789" t="inlineStr">
        <is>
          <t/>
        </is>
      </c>
      <c r="F789" s="2" t="inlineStr">
        <is>
          <t>настолно решение</t>
        </is>
      </c>
      <c r="G789" s="2" t="inlineStr">
        <is>
          <t>3</t>
        </is>
      </c>
      <c r="H789" s="2" t="inlineStr">
        <is>
          <t/>
        </is>
      </c>
      <c r="I789" t="inlineStr">
        <is>
          <t/>
        </is>
      </c>
      <c r="J789" s="2" t="inlineStr">
        <is>
          <t>řešení založená na stolních počítačích|
desktopová řešení</t>
        </is>
      </c>
      <c r="K789" s="2" t="inlineStr">
        <is>
          <t>3|
2</t>
        </is>
      </c>
      <c r="L789" s="2" t="inlineStr">
        <is>
          <t xml:space="preserve">|
</t>
        </is>
      </c>
      <c r="M789" t="inlineStr">
        <is>
          <t/>
        </is>
      </c>
      <c r="N789" s="2" t="inlineStr">
        <is>
          <t>desktopløsning</t>
        </is>
      </c>
      <c r="O789" s="2" t="inlineStr">
        <is>
          <t>3</t>
        </is>
      </c>
      <c r="P789" s="2" t="inlineStr">
        <is>
          <t/>
        </is>
      </c>
      <c r="Q789" t="inlineStr">
        <is>
          <t/>
        </is>
      </c>
      <c r="R789" s="2" t="inlineStr">
        <is>
          <t>Desktop-Lösung</t>
        </is>
      </c>
      <c r="S789" s="2" t="inlineStr">
        <is>
          <t>3</t>
        </is>
      </c>
      <c r="T789" s="2" t="inlineStr">
        <is>
          <t/>
        </is>
      </c>
      <c r="U789" t="inlineStr">
        <is>
          <t/>
        </is>
      </c>
      <c r="V789" s="2" t="inlineStr">
        <is>
          <t>επιτραπέζιες λύσεις|
λύσεις τύπου απομονωμένων σταθμών εργασίας</t>
        </is>
      </c>
      <c r="W789" s="2" t="inlineStr">
        <is>
          <t>3|
3</t>
        </is>
      </c>
      <c r="X789" s="2" t="inlineStr">
        <is>
          <t xml:space="preserve">|
</t>
        </is>
      </c>
      <c r="Y789" t="inlineStr">
        <is>
          <t/>
        </is>
      </c>
      <c r="Z789" s="2" t="inlineStr">
        <is>
          <t>desktop solutions</t>
        </is>
      </c>
      <c r="AA789" s="2" t="inlineStr">
        <is>
          <t>3</t>
        </is>
      </c>
      <c r="AB789" s="2" t="inlineStr">
        <is>
          <t/>
        </is>
      </c>
      <c r="AC789" t="inlineStr">
        <is>
          <t/>
        </is>
      </c>
      <c r="AD789" t="inlineStr">
        <is>
          <t/>
        </is>
      </c>
      <c r="AE789" t="inlineStr">
        <is>
          <t/>
        </is>
      </c>
      <c r="AF789" t="inlineStr">
        <is>
          <t/>
        </is>
      </c>
      <c r="AG789" t="inlineStr">
        <is>
          <t/>
        </is>
      </c>
      <c r="AH789" s="2" t="inlineStr">
        <is>
          <t>lauaarvuti-põhine lahendus</t>
        </is>
      </c>
      <c r="AI789" s="2" t="inlineStr">
        <is>
          <t>3</t>
        </is>
      </c>
      <c r="AJ789" s="2" t="inlineStr">
        <is>
          <t/>
        </is>
      </c>
      <c r="AK789" t="inlineStr">
        <is>
          <t/>
        </is>
      </c>
      <c r="AL789" s="2" t="inlineStr">
        <is>
          <t>pöytätietokone|
työpöytäratkaisu</t>
        </is>
      </c>
      <c r="AM789" s="2" t="inlineStr">
        <is>
          <t>3|
3</t>
        </is>
      </c>
      <c r="AN789" s="2" t="inlineStr">
        <is>
          <t xml:space="preserve">|
</t>
        </is>
      </c>
      <c r="AO789" t="inlineStr">
        <is>
          <t/>
        </is>
      </c>
      <c r="AP789" t="inlineStr">
        <is>
          <t/>
        </is>
      </c>
      <c r="AQ789" t="inlineStr">
        <is>
          <t/>
        </is>
      </c>
      <c r="AR789" t="inlineStr">
        <is>
          <t/>
        </is>
      </c>
      <c r="AS789" t="inlineStr">
        <is>
          <t/>
        </is>
      </c>
      <c r="AT789" s="2" t="inlineStr">
        <is>
          <t>réitigh dheisce</t>
        </is>
      </c>
      <c r="AU789" s="2" t="inlineStr">
        <is>
          <t>3</t>
        </is>
      </c>
      <c r="AV789" s="2" t="inlineStr">
        <is>
          <t/>
        </is>
      </c>
      <c r="AW789" t="inlineStr">
        <is>
          <t/>
        </is>
      </c>
      <c r="AX789" t="inlineStr">
        <is>
          <t/>
        </is>
      </c>
      <c r="AY789" t="inlineStr">
        <is>
          <t/>
        </is>
      </c>
      <c r="AZ789" t="inlineStr">
        <is>
          <t/>
        </is>
      </c>
      <c r="BA789" t="inlineStr">
        <is>
          <t/>
        </is>
      </c>
      <c r="BB789" s="2" t="inlineStr">
        <is>
          <t>asztali megoldások</t>
        </is>
      </c>
      <c r="BC789" s="2" t="inlineStr">
        <is>
          <t>3</t>
        </is>
      </c>
      <c r="BD789" s="2" t="inlineStr">
        <is>
          <t/>
        </is>
      </c>
      <c r="BE789" t="inlineStr">
        <is>
          <t/>
        </is>
      </c>
      <c r="BF789" s="2" t="inlineStr">
        <is>
          <t>soluzione desktop|
terminale</t>
        </is>
      </c>
      <c r="BG789" s="2" t="inlineStr">
        <is>
          <t>2|
3</t>
        </is>
      </c>
      <c r="BH789" s="2" t="inlineStr">
        <is>
          <t xml:space="preserve">|
</t>
        </is>
      </c>
      <c r="BI789" t="inlineStr">
        <is>
          <t>Soluzione informatica basata sull'utilizzo di postazioni informatizzate</t>
        </is>
      </c>
      <c r="BJ789" s="2" t="inlineStr">
        <is>
          <t>stalinių kompiuterių sprendimai</t>
        </is>
      </c>
      <c r="BK789" s="2" t="inlineStr">
        <is>
          <t>2</t>
        </is>
      </c>
      <c r="BL789" s="2" t="inlineStr">
        <is>
          <t/>
        </is>
      </c>
      <c r="BM789" t="inlineStr">
        <is>
          <t/>
        </is>
      </c>
      <c r="BN789" s="2" t="inlineStr">
        <is>
          <t>galddatoru pakalpojumi</t>
        </is>
      </c>
      <c r="BO789" s="2" t="inlineStr">
        <is>
          <t>2</t>
        </is>
      </c>
      <c r="BP789" s="2" t="inlineStr">
        <is>
          <t/>
        </is>
      </c>
      <c r="BQ789" t="inlineStr">
        <is>
          <t/>
        </is>
      </c>
      <c r="BR789" s="2" t="inlineStr">
        <is>
          <t>soluzzjoni desktop</t>
        </is>
      </c>
      <c r="BS789" s="2" t="inlineStr">
        <is>
          <t>3</t>
        </is>
      </c>
      <c r="BT789" s="2" t="inlineStr">
        <is>
          <t/>
        </is>
      </c>
      <c r="BU789" t="inlineStr">
        <is>
          <t>soluzzjoni informatika fejn bosta settijiet ta' kontenut huma ġeneralment inklużi, flimkien ma' numru ta' applikazzjonijiet ta' software</t>
        </is>
      </c>
      <c r="BV789" s="2" t="inlineStr">
        <is>
          <t>desktopoplossing</t>
        </is>
      </c>
      <c r="BW789" s="2" t="inlineStr">
        <is>
          <t>3</t>
        </is>
      </c>
      <c r="BX789" s="2" t="inlineStr">
        <is>
          <t/>
        </is>
      </c>
      <c r="BY789" t="inlineStr">
        <is>
          <t/>
        </is>
      </c>
      <c r="BZ789" s="2" t="inlineStr">
        <is>
          <t>rozwiązania desktopowe|
rozwiązania oparte na stacjach roboczych</t>
        </is>
      </c>
      <c r="CA789" s="2" t="inlineStr">
        <is>
          <t>3|
3</t>
        </is>
      </c>
      <c r="CB789" s="2" t="inlineStr">
        <is>
          <t xml:space="preserve">|
</t>
        </is>
      </c>
      <c r="CC789" t="inlineStr">
        <is>
          <t/>
        </is>
      </c>
      <c r="CD789" s="2" t="inlineStr">
        <is>
          <t>soluções de computador de mesa</t>
        </is>
      </c>
      <c r="CE789" s="2" t="inlineStr">
        <is>
          <t>3</t>
        </is>
      </c>
      <c r="CF789" s="2" t="inlineStr">
        <is>
          <t/>
        </is>
      </c>
      <c r="CG789" t="inlineStr">
        <is>
          <t/>
        </is>
      </c>
      <c r="CH789" s="2" t="inlineStr">
        <is>
          <t>soluții desktop</t>
        </is>
      </c>
      <c r="CI789" s="2" t="inlineStr">
        <is>
          <t>3</t>
        </is>
      </c>
      <c r="CJ789" s="2" t="inlineStr">
        <is>
          <t/>
        </is>
      </c>
      <c r="CK789" t="inlineStr">
        <is>
          <t/>
        </is>
      </c>
      <c r="CL789" s="2" t="inlineStr">
        <is>
          <t>riešenia založené na stolových počítačoch</t>
        </is>
      </c>
      <c r="CM789" s="2" t="inlineStr">
        <is>
          <t>3</t>
        </is>
      </c>
      <c r="CN789" s="2" t="inlineStr">
        <is>
          <t/>
        </is>
      </c>
      <c r="CO789" t="inlineStr">
        <is>
          <t/>
        </is>
      </c>
      <c r="CP789" s="2" t="inlineStr">
        <is>
          <t>rešitev za namizne računalnike</t>
        </is>
      </c>
      <c r="CQ789" s="2" t="inlineStr">
        <is>
          <t>3</t>
        </is>
      </c>
      <c r="CR789" s="2" t="inlineStr">
        <is>
          <t/>
        </is>
      </c>
      <c r="CS789" t="inlineStr">
        <is>
          <t/>
        </is>
      </c>
      <c r="CT789" t="inlineStr">
        <is>
          <t/>
        </is>
      </c>
      <c r="CU789" t="inlineStr">
        <is>
          <t/>
        </is>
      </c>
      <c r="CV789" t="inlineStr">
        <is>
          <t/>
        </is>
      </c>
      <c r="CW789" t="inlineStr">
        <is>
          <t/>
        </is>
      </c>
    </row>
    <row r="790">
      <c r="A790" s="1" t="str">
        <f>HYPERLINK("https://iate.europa.eu/entry/result/3581232/all", "3581232")</f>
        <v>3581232</v>
      </c>
      <c r="B790" t="inlineStr">
        <is>
          <t>EDUCATION AND COMMUNICATIONS</t>
        </is>
      </c>
      <c r="C790" t="inlineStr">
        <is>
          <t>EDUCATION AND COMMUNICATIONS|information technology and data processing|information technology industry|software</t>
        </is>
      </c>
      <c r="D790" t="inlineStr">
        <is>
          <t>yes</t>
        </is>
      </c>
      <c r="E790" t="inlineStr">
        <is>
          <t/>
        </is>
      </c>
      <c r="F790" t="inlineStr">
        <is>
          <t/>
        </is>
      </c>
      <c r="G790" t="inlineStr">
        <is>
          <t/>
        </is>
      </c>
      <c r="H790" t="inlineStr">
        <is>
          <t/>
        </is>
      </c>
      <c r="I790" t="inlineStr">
        <is>
          <t/>
        </is>
      </c>
      <c r="J790" t="inlineStr">
        <is>
          <t/>
        </is>
      </c>
      <c r="K790" t="inlineStr">
        <is>
          <t/>
        </is>
      </c>
      <c r="L790" t="inlineStr">
        <is>
          <t/>
        </is>
      </c>
      <c r="M790" t="inlineStr">
        <is>
          <t/>
        </is>
      </c>
      <c r="N790" t="inlineStr">
        <is>
          <t/>
        </is>
      </c>
      <c r="O790" t="inlineStr">
        <is>
          <t/>
        </is>
      </c>
      <c r="P790" t="inlineStr">
        <is>
          <t/>
        </is>
      </c>
      <c r="Q790" t="inlineStr">
        <is>
          <t/>
        </is>
      </c>
      <c r="R790" t="inlineStr">
        <is>
          <t/>
        </is>
      </c>
      <c r="S790" t="inlineStr">
        <is>
          <t/>
        </is>
      </c>
      <c r="T790" t="inlineStr">
        <is>
          <t/>
        </is>
      </c>
      <c r="U790" t="inlineStr">
        <is>
          <t/>
        </is>
      </c>
      <c r="V790" t="inlineStr">
        <is>
          <t/>
        </is>
      </c>
      <c r="W790" t="inlineStr">
        <is>
          <t/>
        </is>
      </c>
      <c r="X790" t="inlineStr">
        <is>
          <t/>
        </is>
      </c>
      <c r="Y790" t="inlineStr">
        <is>
          <t/>
        </is>
      </c>
      <c r="Z790" s="2" t="inlineStr">
        <is>
          <t>SAM|
software asset management|
software assets management</t>
        </is>
      </c>
      <c r="AA790" s="2" t="inlineStr">
        <is>
          <t>3|
3|
1</t>
        </is>
      </c>
      <c r="AB790" s="2" t="inlineStr">
        <is>
          <t xml:space="preserve">|
|
</t>
        </is>
      </c>
      <c r="AC790" t="inlineStr">
        <is>
          <t>a business practice that involves managing and optimizing the purchase, 
deployment, maintenance, utilization, and disposal of software 
applications within an organization</t>
        </is>
      </c>
      <c r="AD790" t="inlineStr">
        <is>
          <t/>
        </is>
      </c>
      <c r="AE790" t="inlineStr">
        <is>
          <t/>
        </is>
      </c>
      <c r="AF790" t="inlineStr">
        <is>
          <t/>
        </is>
      </c>
      <c r="AG790" t="inlineStr">
        <is>
          <t/>
        </is>
      </c>
      <c r="AH790" t="inlineStr">
        <is>
          <t/>
        </is>
      </c>
      <c r="AI790" t="inlineStr">
        <is>
          <t/>
        </is>
      </c>
      <c r="AJ790" t="inlineStr">
        <is>
          <t/>
        </is>
      </c>
      <c r="AK790" t="inlineStr">
        <is>
          <t/>
        </is>
      </c>
      <c r="AL790" t="inlineStr">
        <is>
          <t/>
        </is>
      </c>
      <c r="AM790" t="inlineStr">
        <is>
          <t/>
        </is>
      </c>
      <c r="AN790" t="inlineStr">
        <is>
          <t/>
        </is>
      </c>
      <c r="AO790" t="inlineStr">
        <is>
          <t/>
        </is>
      </c>
      <c r="AP790" t="inlineStr">
        <is>
          <t/>
        </is>
      </c>
      <c r="AQ790" t="inlineStr">
        <is>
          <t/>
        </is>
      </c>
      <c r="AR790" t="inlineStr">
        <is>
          <t/>
        </is>
      </c>
      <c r="AS790" t="inlineStr">
        <is>
          <t/>
        </is>
      </c>
      <c r="AT790" t="inlineStr">
        <is>
          <t/>
        </is>
      </c>
      <c r="AU790" t="inlineStr">
        <is>
          <t/>
        </is>
      </c>
      <c r="AV790" t="inlineStr">
        <is>
          <t/>
        </is>
      </c>
      <c r="AW790" t="inlineStr">
        <is>
          <t/>
        </is>
      </c>
      <c r="AX790" t="inlineStr">
        <is>
          <t/>
        </is>
      </c>
      <c r="AY790" t="inlineStr">
        <is>
          <t/>
        </is>
      </c>
      <c r="AZ790" t="inlineStr">
        <is>
          <t/>
        </is>
      </c>
      <c r="BA790" t="inlineStr">
        <is>
          <t/>
        </is>
      </c>
      <c r="BB790" s="2" t="inlineStr">
        <is>
          <t>szoftver-eszközkezelés|
SAM</t>
        </is>
      </c>
      <c r="BC790" s="2" t="inlineStr">
        <is>
          <t>3|
3</t>
        </is>
      </c>
      <c r="BD790" s="2" t="inlineStr">
        <is>
          <t xml:space="preserve">|
</t>
        </is>
      </c>
      <c r="BE790" t="inlineStr">
        <is>
          <t>szoftveralkalmazások vásárlásának, installálásának, karbantartásának, használatának és használatból való kivételének kezelését és optimalizálását magában foglaló üzleti gyakorlat</t>
        </is>
      </c>
      <c r="BF790" t="inlineStr">
        <is>
          <t/>
        </is>
      </c>
      <c r="BG790" t="inlineStr">
        <is>
          <t/>
        </is>
      </c>
      <c r="BH790" t="inlineStr">
        <is>
          <t/>
        </is>
      </c>
      <c r="BI790" t="inlineStr">
        <is>
          <t/>
        </is>
      </c>
      <c r="BJ790" t="inlineStr">
        <is>
          <t/>
        </is>
      </c>
      <c r="BK790" t="inlineStr">
        <is>
          <t/>
        </is>
      </c>
      <c r="BL790" t="inlineStr">
        <is>
          <t/>
        </is>
      </c>
      <c r="BM790" t="inlineStr">
        <is>
          <t/>
        </is>
      </c>
      <c r="BN790" t="inlineStr">
        <is>
          <t/>
        </is>
      </c>
      <c r="BO790" t="inlineStr">
        <is>
          <t/>
        </is>
      </c>
      <c r="BP790" t="inlineStr">
        <is>
          <t/>
        </is>
      </c>
      <c r="BQ790" t="inlineStr">
        <is>
          <t/>
        </is>
      </c>
      <c r="BR790" t="inlineStr">
        <is>
          <t/>
        </is>
      </c>
      <c r="BS790" t="inlineStr">
        <is>
          <t/>
        </is>
      </c>
      <c r="BT790" t="inlineStr">
        <is>
          <t/>
        </is>
      </c>
      <c r="BU790" t="inlineStr">
        <is>
          <t/>
        </is>
      </c>
      <c r="BV790" t="inlineStr">
        <is>
          <t/>
        </is>
      </c>
      <c r="BW790" t="inlineStr">
        <is>
          <t/>
        </is>
      </c>
      <c r="BX790" t="inlineStr">
        <is>
          <t/>
        </is>
      </c>
      <c r="BY790" t="inlineStr">
        <is>
          <t/>
        </is>
      </c>
      <c r="BZ790" t="inlineStr">
        <is>
          <t/>
        </is>
      </c>
      <c r="CA790" t="inlineStr">
        <is>
          <t/>
        </is>
      </c>
      <c r="CB790" t="inlineStr">
        <is>
          <t/>
        </is>
      </c>
      <c r="CC790" t="inlineStr">
        <is>
          <t/>
        </is>
      </c>
      <c r="CD790" t="inlineStr">
        <is>
          <t/>
        </is>
      </c>
      <c r="CE790" t="inlineStr">
        <is>
          <t/>
        </is>
      </c>
      <c r="CF790" t="inlineStr">
        <is>
          <t/>
        </is>
      </c>
      <c r="CG790" t="inlineStr">
        <is>
          <t/>
        </is>
      </c>
      <c r="CH790" t="inlineStr">
        <is>
          <t/>
        </is>
      </c>
      <c r="CI790" t="inlineStr">
        <is>
          <t/>
        </is>
      </c>
      <c r="CJ790" t="inlineStr">
        <is>
          <t/>
        </is>
      </c>
      <c r="CK790" t="inlineStr">
        <is>
          <t/>
        </is>
      </c>
      <c r="CL790" t="inlineStr">
        <is>
          <t/>
        </is>
      </c>
      <c r="CM790" t="inlineStr">
        <is>
          <t/>
        </is>
      </c>
      <c r="CN790" t="inlineStr">
        <is>
          <t/>
        </is>
      </c>
      <c r="CO790" t="inlineStr">
        <is>
          <t/>
        </is>
      </c>
      <c r="CP790" t="inlineStr">
        <is>
          <t/>
        </is>
      </c>
      <c r="CQ790" t="inlineStr">
        <is>
          <t/>
        </is>
      </c>
      <c r="CR790" t="inlineStr">
        <is>
          <t/>
        </is>
      </c>
      <c r="CS790" t="inlineStr">
        <is>
          <t/>
        </is>
      </c>
      <c r="CT790" t="inlineStr">
        <is>
          <t/>
        </is>
      </c>
      <c r="CU790" t="inlineStr">
        <is>
          <t/>
        </is>
      </c>
      <c r="CV790" t="inlineStr">
        <is>
          <t/>
        </is>
      </c>
      <c r="CW790" t="inlineStr">
        <is>
          <t/>
        </is>
      </c>
    </row>
    <row r="791">
      <c r="A791" s="1" t="str">
        <f>HYPERLINK("https://iate.europa.eu/entry/result/3500535/all", "3500535")</f>
        <v>3500535</v>
      </c>
      <c r="B791" t="inlineStr">
        <is>
          <t>EDUCATION AND COMMUNICATIONS</t>
        </is>
      </c>
      <c r="C791" t="inlineStr">
        <is>
          <t>EDUCATION AND COMMUNICATIONS|communications|communications systems</t>
        </is>
      </c>
      <c r="D791" t="inlineStr">
        <is>
          <t>yes</t>
        </is>
      </c>
      <c r="E791" t="inlineStr">
        <is>
          <t/>
        </is>
      </c>
      <c r="F791" s="2" t="inlineStr">
        <is>
          <t>роуминг на данни</t>
        </is>
      </c>
      <c r="G791" s="2" t="inlineStr">
        <is>
          <t>3</t>
        </is>
      </c>
      <c r="H791" s="2" t="inlineStr">
        <is>
          <t/>
        </is>
      </c>
      <c r="I791" t="inlineStr">
        <is>
          <t>роуминг услуга, която позволява използването на съобщения за предаване на данни с пакетна комутация от клиент, използващ услугата роуминг, чрез неговия мобилен телефон или друго мобилно устройство, когато е свързан с посетена мрежа</t>
        </is>
      </c>
      <c r="J791" s="2" t="inlineStr">
        <is>
          <t>datový roaming</t>
        </is>
      </c>
      <c r="K791" s="2" t="inlineStr">
        <is>
          <t>3</t>
        </is>
      </c>
      <c r="L791" s="2" t="inlineStr">
        <is>
          <t/>
        </is>
      </c>
      <c r="M791" t="inlineStr">
        <is>
          <t>stahování dat z internetu při použití mobilního připojení</t>
        </is>
      </c>
      <c r="N791" s="2" t="inlineStr">
        <is>
          <t>dataroaming</t>
        </is>
      </c>
      <c r="O791" s="2" t="inlineStr">
        <is>
          <t>4</t>
        </is>
      </c>
      <c r="P791" s="2" t="inlineStr">
        <is>
          <t/>
        </is>
      </c>
      <c r="Q791" t="inlineStr">
        <is>
          <t>brug af pakkekoblet datakommunikation ved hjælp af en mobil enhed, mens enheden er forbundet med et besøgt net</t>
        </is>
      </c>
      <c r="R791" s="2" t="inlineStr">
        <is>
          <t>Datenroaming</t>
        </is>
      </c>
      <c r="S791" s="2" t="inlineStr">
        <is>
          <t>4</t>
        </is>
      </c>
      <c r="T791" s="2" t="inlineStr">
        <is>
          <t/>
        </is>
      </c>
      <c r="U791" t="inlineStr">
        <is>
          <t>Fähigkeit eines Mobilfunknetz-Teilnehmers, in einem anderen, fremden Netzwerk als seinem Heimnetzwerk selbsttätig Anrufe empfangen oder tätigen zu können, Daten schicken und empfangen zu können oder Zugriff auf andere Mobilfunknetzdienste zu haben</t>
        </is>
      </c>
      <c r="V791" s="2" t="inlineStr">
        <is>
          <t>περιαγωγή δεδομένων</t>
        </is>
      </c>
      <c r="W791" s="2" t="inlineStr">
        <is>
          <t>3</t>
        </is>
      </c>
      <c r="X791" s="2" t="inlineStr">
        <is>
          <t/>
        </is>
      </c>
      <c r="Y791" t="inlineStr">
        <is>
          <t/>
        </is>
      </c>
      <c r="Z791" s="2" t="inlineStr">
        <is>
          <t>data roaming</t>
        </is>
      </c>
      <c r="AA791" s="2" t="inlineStr">
        <is>
          <t>3</t>
        </is>
      </c>
      <c r="AB791" s="2" t="inlineStr">
        <is>
          <t/>
        </is>
      </c>
      <c r="AC791" t="inlineStr">
        <is>
          <t>roaming service enabling the use of packet switched data communications by a roaming customer by means of their mobile telephone or other mobile device while it is connected to a visited network</t>
        </is>
      </c>
      <c r="AD791" s="2" t="inlineStr">
        <is>
          <t>itinerancia de datos</t>
        </is>
      </c>
      <c r="AE791" s="2" t="inlineStr">
        <is>
          <t>3</t>
        </is>
      </c>
      <c r="AF791" s="2" t="inlineStr">
        <is>
          <t/>
        </is>
      </c>
      <c r="AG791" t="inlineStr">
        <is>
          <t>Concepto utilizado en comunicaciones inalámbricas que está relacionado con la capacidad de un dispositivo para moverse de una zona de cobertura a otra.</t>
        </is>
      </c>
      <c r="AH791" s="2" t="inlineStr">
        <is>
          <t>andmeside rändlusteenus</t>
        </is>
      </c>
      <c r="AI791" s="2" t="inlineStr">
        <is>
          <t>3</t>
        </is>
      </c>
      <c r="AJ791" s="2" t="inlineStr">
        <is>
          <t/>
        </is>
      </c>
      <c r="AK791" t="inlineStr">
        <is>
          <t>rändlusteenus, mis võimaldab rändluskliendile sissetulevat ja väljuvat pakettkommuteeritud andmesidet mobiiltelefoni või muu mobiilseadme abil ajal, mil seade on ühendatud külastatavasse võrku</t>
        </is>
      </c>
      <c r="AL791" s="2" t="inlineStr">
        <is>
          <t>dataverkkovierailu|
datapalvelujen verkkovierailu|
datayhteyden verkkovierailu</t>
        </is>
      </c>
      <c r="AM791" s="2" t="inlineStr">
        <is>
          <t>3|
3|
3</t>
        </is>
      </c>
      <c r="AN791" s="2" t="inlineStr">
        <is>
          <t xml:space="preserve">|
|
</t>
        </is>
      </c>
      <c r="AO791" t="inlineStr">
        <is>
          <t>verkkovierailupalvelu, jonka avulla verkkovierailuasiakas voi käyttää pakettikytkentäistä dataa matkapuhelimellaan tai muulla mobiililaitteella silloin, kun se on yhteydessä vierailuverkkoon</t>
        </is>
      </c>
      <c r="AP791" s="2" t="inlineStr">
        <is>
          <t>itinérance des données|
internet mobile à l'étranger</t>
        </is>
      </c>
      <c r="AQ791" s="2" t="inlineStr">
        <is>
          <t>3|
3</t>
        </is>
      </c>
      <c r="AR791" s="2" t="inlineStr">
        <is>
          <t xml:space="preserve">|
</t>
        </is>
      </c>
      <c r="AS791" t="inlineStr">
        <is>
          <t>service d'itinérance permettant à un abonné itinérant de recourir à la communication de données avec commutation par paquets à l'aide de son téléphone portable ou d'un autre appareil mobile lorsque celui-ci est connecté à un réseau visité.</t>
        </is>
      </c>
      <c r="AT791" s="2" t="inlineStr">
        <is>
          <t>fánaíocht sonraí</t>
        </is>
      </c>
      <c r="AU791" s="2" t="inlineStr">
        <is>
          <t>3</t>
        </is>
      </c>
      <c r="AV791" s="2" t="inlineStr">
        <is>
          <t/>
        </is>
      </c>
      <c r="AW791" t="inlineStr">
        <is>
          <t/>
        </is>
      </c>
      <c r="AX791" t="inlineStr">
        <is>
          <t/>
        </is>
      </c>
      <c r="AY791" t="inlineStr">
        <is>
          <t/>
        </is>
      </c>
      <c r="AZ791" t="inlineStr">
        <is>
          <t/>
        </is>
      </c>
      <c r="BA791" t="inlineStr">
        <is>
          <t/>
        </is>
      </c>
      <c r="BB791" s="2" t="inlineStr">
        <is>
          <t>adatbarangolás|
adatroaming</t>
        </is>
      </c>
      <c r="BC791" s="2" t="inlineStr">
        <is>
          <t>3|
3</t>
        </is>
      </c>
      <c r="BD791" s="2" t="inlineStr">
        <is>
          <t>|
admitted</t>
        </is>
      </c>
      <c r="BE791" t="inlineStr">
        <is>
          <t/>
        </is>
      </c>
      <c r="BF791" s="2" t="inlineStr">
        <is>
          <t>dati in roaming|
roaming di dati</t>
        </is>
      </c>
      <c r="BG791" s="2" t="inlineStr">
        <is>
          <t>3|
3</t>
        </is>
      </c>
      <c r="BH791" s="2" t="inlineStr">
        <is>
          <t xml:space="preserve">|
</t>
        </is>
      </c>
      <c r="BI791" t="inlineStr">
        <is>
          <t>funzione che consente di utilizzare il telefono per ricevere dati tramite reti che il proprio operatore di servizi di rete non possiede o gestisce</t>
        </is>
      </c>
      <c r="BJ791" s="2" t="inlineStr">
        <is>
          <t>duomenų perdavimas tarptinkliniu ryšiu</t>
        </is>
      </c>
      <c r="BK791" s="2" t="inlineStr">
        <is>
          <t>3</t>
        </is>
      </c>
      <c r="BL791" s="2" t="inlineStr">
        <is>
          <t/>
        </is>
      </c>
      <c r="BM791" t="inlineStr">
        <is>
          <t/>
        </is>
      </c>
      <c r="BN791" s="2" t="inlineStr">
        <is>
          <t>datu viesabonēšana</t>
        </is>
      </c>
      <c r="BO791" s="2" t="inlineStr">
        <is>
          <t>3</t>
        </is>
      </c>
      <c r="BP791" s="2" t="inlineStr">
        <is>
          <t/>
        </is>
      </c>
      <c r="BQ791" t="inlineStr">
        <is>
          <t/>
        </is>
      </c>
      <c r="BR791" s="2" t="inlineStr">
        <is>
          <t>data roaming</t>
        </is>
      </c>
      <c r="BS791" s="2" t="inlineStr">
        <is>
          <t>3</t>
        </is>
      </c>
      <c r="BT791" s="2" t="inlineStr">
        <is>
          <t/>
        </is>
      </c>
      <c r="BU791" t="inlineStr">
        <is>
          <t>l-użu ta' apparat ċellulari minn klijent tar-roaming sabiex jagħmel jew jirċievi telefonati, sabiex jibgħat jew jirċievi messaġġi SMS, jew juża komunikazzjoni ta’ pakkett ta’ data trażmessa, meta jkun f'pajjiż li mhuwiex dak li fih jinsab in-network tal-fornitur domestiku, permezz ta’ arranġamenti bejn l-operatur tan-network domestiku u l-operatur tan-network miżjur</t>
        </is>
      </c>
      <c r="BV791" s="2" t="inlineStr">
        <is>
          <t>dataroaming</t>
        </is>
      </c>
      <c r="BW791" s="2" t="inlineStr">
        <is>
          <t>3</t>
        </is>
      </c>
      <c r="BX791" s="2" t="inlineStr">
        <is>
          <t/>
        </is>
      </c>
      <c r="BY791" t="inlineStr">
        <is>
          <t>dienst waarmee een klant door middel van zijn mobiele telefoon of ander mobiel toestel pakketgeschakelde datacommunicatie kan gebruiken, terwijl het toestel is verbonden met een bezocht netwerk</t>
        </is>
      </c>
      <c r="BZ791" s="2" t="inlineStr">
        <is>
          <t>roaming danych|
transmisja danych w roamingu</t>
        </is>
      </c>
      <c r="CA791" s="2" t="inlineStr">
        <is>
          <t>3|
3</t>
        </is>
      </c>
      <c r="CB791" s="2" t="inlineStr">
        <is>
          <t xml:space="preserve">|
</t>
        </is>
      </c>
      <c r="CC791" t="inlineStr">
        <is>
          <t>w bezprzewodowych sieciach telekomunikacyjnych mechanizm umożliwiający korzystanie z usług obcych sieci bądź punktów dostępowych w momencie, gdy abonent znajduje się poza zasięgiem sieci operatora lub dostawcy internetu, z którym podpisał umowę o świadczenie usług telekomunikacyjnych</t>
        </is>
      </c>
      <c r="CD791" s="2" t="inlineStr">
        <is>
          <t>&lt;i&gt;roaming&lt;/i&gt; de dados|
itinerância de dados|
serviço de dados no estrangeiro</t>
        </is>
      </c>
      <c r="CE791" s="2" t="inlineStr">
        <is>
          <t>3|
3|
3</t>
        </is>
      </c>
      <c r="CF791" s="2" t="inlineStr">
        <is>
          <t xml:space="preserve">|
|
</t>
        </is>
      </c>
      <c r="CG791" t="inlineStr">
        <is>
          <t>Itinerância que permite a um cliente de itinerância transmitir ou receber comunicações de dados com comutação de pacotes, por meio de um telemóvel ou de outro aparelho móvel ligado a uma rede visitada.</t>
        </is>
      </c>
      <c r="CH791" s="2" t="inlineStr">
        <is>
          <t>serviciu de comunicații de date în roaming</t>
        </is>
      </c>
      <c r="CI791" s="2" t="inlineStr">
        <is>
          <t>3</t>
        </is>
      </c>
      <c r="CJ791" s="2" t="inlineStr">
        <is>
          <t/>
        </is>
      </c>
      <c r="CK791" t="inlineStr">
        <is>
          <t>serviciu de roaming care oferă posibilitatea trimiterii și primirii de mesaje multimedia, a efectuării și primirii de apeluri video, a verificării și transmiterii de e-mailuri, a navigării pe internet sau a conectării la internet prin intermediul telefonului mobil</t>
        </is>
      </c>
      <c r="CL791" s="2" t="inlineStr">
        <is>
          <t>dátový roaming</t>
        </is>
      </c>
      <c r="CM791" s="2" t="inlineStr">
        <is>
          <t>3</t>
        </is>
      </c>
      <c r="CN791" s="2" t="inlineStr">
        <is>
          <t/>
        </is>
      </c>
      <c r="CO791" t="inlineStr">
        <is>
          <t>roamingová služba, ktorá umožňuje roamingovému zákazníkovi využívať dátovú komunikáciu prepájaním paketov prostredníctvom jeho mobilného telefónu alebo iného mobilného zariadenia v čase pripojenia k navštívenej sieti</t>
        </is>
      </c>
      <c r="CP791" s="2" t="inlineStr">
        <is>
          <t>podatkovno gostovanje</t>
        </is>
      </c>
      <c r="CQ791" s="2" t="inlineStr">
        <is>
          <t>3</t>
        </is>
      </c>
      <c r="CR791" s="2" t="inlineStr">
        <is>
          <t/>
        </is>
      </c>
      <c r="CS791" t="inlineStr">
        <is>
          <t>storitev gostovanja, ki omogoča gostujočemu porabniku, da uporablja paketno komutirane podatkovne komunikacijske storitve prek svojega mobilnega telefona ali druge mobilne naprave, medtem ko je povezan z obiskanim omrežjem</t>
        </is>
      </c>
      <c r="CT791" s="2" t="inlineStr">
        <is>
          <t>dataroaming</t>
        </is>
      </c>
      <c r="CU791" s="2" t="inlineStr">
        <is>
          <t>3</t>
        </is>
      </c>
      <c r="CV791" s="2" t="inlineStr">
        <is>
          <t/>
        </is>
      </c>
      <c r="CW791" t="inlineStr">
        <is>
          <t/>
        </is>
      </c>
    </row>
    <row r="792">
      <c r="A792" s="1" t="str">
        <f>HYPERLINK("https://iate.europa.eu/entry/result/1758266/all", "1758266")</f>
        <v>1758266</v>
      </c>
      <c r="B792" t="inlineStr">
        <is>
          <t>EDUCATION AND COMMUNICATIONS</t>
        </is>
      </c>
      <c r="C792" t="inlineStr">
        <is>
          <t>EDUCATION AND COMMUNICATIONS|communications|communications systems</t>
        </is>
      </c>
      <c r="D792" t="inlineStr">
        <is>
          <t>yes</t>
        </is>
      </c>
      <c r="E792" t="inlineStr">
        <is>
          <t/>
        </is>
      </c>
      <c r="F792" s="2" t="inlineStr">
        <is>
          <t>електронна поща</t>
        </is>
      </c>
      <c r="G792" s="2" t="inlineStr">
        <is>
          <t>4</t>
        </is>
      </c>
      <c r="H792" s="2" t="inlineStr">
        <is>
          <t/>
        </is>
      </c>
      <c r="I792" t="inlineStr">
        <is>
          <t/>
        </is>
      </c>
      <c r="J792" s="2" t="inlineStr">
        <is>
          <t>elektronická pošta|
e-mail</t>
        </is>
      </c>
      <c r="K792" s="2" t="inlineStr">
        <is>
          <t>3|
3</t>
        </is>
      </c>
      <c r="L792" s="2" t="inlineStr">
        <is>
          <t xml:space="preserve">|
</t>
        </is>
      </c>
      <c r="M792" t="inlineStr">
        <is>
          <t>systém výměny zpráv prostřednictvím počítačové sítě</t>
        </is>
      </c>
      <c r="N792" s="2" t="inlineStr">
        <is>
          <t>e-mail|
mail|
e-post|
elektronisk post</t>
        </is>
      </c>
      <c r="O792" s="2" t="inlineStr">
        <is>
          <t>4|
4|
4|
4</t>
        </is>
      </c>
      <c r="P792" s="2" t="inlineStr">
        <is>
          <t xml:space="preserve">|
|
|
</t>
        </is>
      </c>
      <c r="Q792" t="inlineStr">
        <is>
          <t/>
        </is>
      </c>
      <c r="R792" s="2" t="inlineStr">
        <is>
          <t>elektronische Briefpost|
elektronische Briefübermittlung|
elektronischer Postverkehr|
Telebriefdienst|
elektronische Post</t>
        </is>
      </c>
      <c r="S792" s="2" t="inlineStr">
        <is>
          <t>3|
3|
3|
3|
3</t>
        </is>
      </c>
      <c r="T792" s="2" t="inlineStr">
        <is>
          <t xml:space="preserve">|
|
|
|
</t>
        </is>
      </c>
      <c r="U792" t="inlineStr">
        <is>
          <t>Informationssystem zur Übermittlung von Nachrichten (Briefinhalten) von einem Datenverarbeitungs-oder Text-System zu einem anderen mittels Datenfernübertragung und Ergänzung durch Sammel-,Verteilungs-,Verwaltungs-und Abfrage-Funktionen(1);elektronische Übermittlung von Festbildern (z.B.Dokumenten) zwischen Teilnehmern mit eigenen, gekauften oder gemieteten, Fernkopierern(2)</t>
        </is>
      </c>
      <c r="V792" s="2" t="inlineStr">
        <is>
          <t>σύστημα ηλεκτρονικού ταχυδρομείου|
ηλεκτρονικό ταχυδρομείο|
EMS|
ηλεκτρονικό μήνυμα</t>
        </is>
      </c>
      <c r="W792" s="2" t="inlineStr">
        <is>
          <t>3|
4|
3|
4</t>
        </is>
      </c>
      <c r="X792" s="2" t="inlineStr">
        <is>
          <t xml:space="preserve">|
|
|
</t>
        </is>
      </c>
      <c r="Y792" t="inlineStr">
        <is>
          <t>1. η ανταλλαγή μηνυμάτων κειμένου και αρχείων υπολογιστή από δίκτυο επικοινωνιών, όπως ένα τοπικό δίκτυο, ή από το Διαδίκτυο, συνήθως μέσω υπολογιστών ή τερματικών.&lt;br&gt; 2. ένα μήνυμα ηλεκτρονικού ταχυδρομείου.</t>
        </is>
      </c>
      <c r="Z792" s="2" t="inlineStr">
        <is>
          <t>electronic mail|
e-mail|
email</t>
        </is>
      </c>
      <c r="AA792" s="2" t="inlineStr">
        <is>
          <t>3|
1|
3</t>
        </is>
      </c>
      <c r="AB792" s="2" t="inlineStr">
        <is>
          <t xml:space="preserve">|
|
</t>
        </is>
      </c>
      <c r="AC792" t="inlineStr">
        <is>
          <t>system of sending messages by electronic means</t>
        </is>
      </c>
      <c r="AD792" s="2" t="inlineStr">
        <is>
          <t>servicio de correo electrónico|
correo electrónico|
c.e.|
correo electrónico|
correo electrónico</t>
        </is>
      </c>
      <c r="AE792" s="2" t="inlineStr">
        <is>
          <t>3|
2|
2|
3|
3</t>
        </is>
      </c>
      <c r="AF792" s="2" t="inlineStr">
        <is>
          <t xml:space="preserve">|
|
|
|
</t>
        </is>
      </c>
      <c r="AG792" t="inlineStr">
        <is>
          <t>sistema que acepta mensajes, normalmente desde un terminal, los direcciona a uno o más individuos y transmite el mensaje electrónicamente a estas personas, las cuales normalmente se encuentran identificadas por otro terminal que está asociado a ellas</t>
        </is>
      </c>
      <c r="AH792" s="2" t="inlineStr">
        <is>
          <t>meil|
e-post|
elektronpost|
e-kiri</t>
        </is>
      </c>
      <c r="AI792" s="2" t="inlineStr">
        <is>
          <t>3|
3|
3|
3</t>
        </is>
      </c>
      <c r="AJ792" s="2" t="inlineStr">
        <is>
          <t xml:space="preserve">|
|
|
</t>
        </is>
      </c>
      <c r="AK792" t="inlineStr">
        <is>
          <t>kirjavahetus arvutivõrgu kaudu; elektronposti teel saadetud kiri</t>
        </is>
      </c>
      <c r="AL792" s="2" t="inlineStr">
        <is>
          <t>sähköposti</t>
        </is>
      </c>
      <c r="AM792" s="2" t="inlineStr">
        <is>
          <t>3</t>
        </is>
      </c>
      <c r="AN792" s="2" t="inlineStr">
        <is>
          <t/>
        </is>
      </c>
      <c r="AO792" t="inlineStr">
        <is>
          <t>tietoverkon palvelu, jossa käyttäjät voivat lähettää ja vastaanottaa käyttäjäkohtaisesti tallentuvia viestejä</t>
        </is>
      </c>
      <c r="AP792" s="2" t="inlineStr">
        <is>
          <t>messagerie électronique|
courrier électronique|
courriel</t>
        </is>
      </c>
      <c r="AQ792" s="2" t="inlineStr">
        <is>
          <t>3|
3|
3</t>
        </is>
      </c>
      <c r="AR792" s="2" t="inlineStr">
        <is>
          <t xml:space="preserve">|
|
</t>
        </is>
      </c>
      <c r="AS792" t="inlineStr">
        <is>
          <t>service permettant aux utilisateurs habilités de saisir, envoyer ou consulter en différé des courriels</t>
        </is>
      </c>
      <c r="AT792" s="2" t="inlineStr">
        <is>
          <t>r-phost|
ríomhphost</t>
        </is>
      </c>
      <c r="AU792" s="2" t="inlineStr">
        <is>
          <t>3|
3</t>
        </is>
      </c>
      <c r="AV792" s="2" t="inlineStr">
        <is>
          <t xml:space="preserve">|
</t>
        </is>
      </c>
      <c r="AW792" t="inlineStr">
        <is>
          <t/>
        </is>
      </c>
      <c r="AX792" t="inlineStr">
        <is>
          <t/>
        </is>
      </c>
      <c r="AY792" t="inlineStr">
        <is>
          <t/>
        </is>
      </c>
      <c r="AZ792" t="inlineStr">
        <is>
          <t/>
        </is>
      </c>
      <c r="BA792" t="inlineStr">
        <is>
          <t/>
        </is>
      </c>
      <c r="BB792" s="2" t="inlineStr">
        <is>
          <t>e-mail</t>
        </is>
      </c>
      <c r="BC792" s="2" t="inlineStr">
        <is>
          <t>4</t>
        </is>
      </c>
      <c r="BD792" s="2" t="inlineStr">
        <is>
          <t/>
        </is>
      </c>
      <c r="BE792" t="inlineStr">
        <is>
          <t>az a rendszer és szolgáltatás, amellyel szöveges, képi v. hangzó információ továbbítható, (dokumentumokkal bővített) levelezés folytatható</t>
        </is>
      </c>
      <c r="BF792" s="2" t="inlineStr">
        <is>
          <t>posta elettronica|
e-mail|
messaggi elettronici</t>
        </is>
      </c>
      <c r="BG792" s="2" t="inlineStr">
        <is>
          <t>3|
3|
3</t>
        </is>
      </c>
      <c r="BH792" s="2" t="inlineStr">
        <is>
          <t xml:space="preserve">|
|
</t>
        </is>
      </c>
      <c r="BI792" t="inlineStr">
        <is>
          <t>sistema di scambio e memorizzazione di messaggi tra utenti di un sistema telematico (rete locale o Internet)</t>
        </is>
      </c>
      <c r="BJ792" s="2" t="inlineStr">
        <is>
          <t>e. paštas|
el. p.|
elektroninis paštas|
el. paštas</t>
        </is>
      </c>
      <c r="BK792" s="2" t="inlineStr">
        <is>
          <t>3|
3|
4|
4</t>
        </is>
      </c>
      <c r="BL792" s="2" t="inlineStr">
        <is>
          <t xml:space="preserve">|
|
|
</t>
        </is>
      </c>
      <c r="BM792" t="inlineStr">
        <is>
          <t>elektroninė pranešimų siuntimų sistema</t>
        </is>
      </c>
      <c r="BN792" s="2" t="inlineStr">
        <is>
          <t>e-pasts|
elektroniskais pasts</t>
        </is>
      </c>
      <c r="BO792" s="2" t="inlineStr">
        <is>
          <t>3|
3</t>
        </is>
      </c>
      <c r="BP792" s="2" t="inlineStr">
        <is>
          <t xml:space="preserve">|
</t>
        </is>
      </c>
      <c r="BQ792" t="inlineStr">
        <is>
          <t>ziņojumu pārsūtīšanas sistēma datoru tīklos</t>
        </is>
      </c>
      <c r="BR792" s="2" t="inlineStr">
        <is>
          <t>posta elettronika|
email</t>
        </is>
      </c>
      <c r="BS792" s="2" t="inlineStr">
        <is>
          <t>4|
3</t>
        </is>
      </c>
      <c r="BT792" s="2" t="inlineStr">
        <is>
          <t xml:space="preserve">|
</t>
        </is>
      </c>
      <c r="BU792" t="inlineStr">
        <is>
          <t>sistema li permezz tagħha jintbagħtu messaġġi b'mezzi elettroniċi</t>
        </is>
      </c>
      <c r="BV792" s="2" t="inlineStr">
        <is>
          <t>e-mail|
elektronische post</t>
        </is>
      </c>
      <c r="BW792" s="2" t="inlineStr">
        <is>
          <t>3|
3</t>
        </is>
      </c>
      <c r="BX792" s="2" t="inlineStr">
        <is>
          <t xml:space="preserve">|
</t>
        </is>
      </c>
      <c r="BY792" t="inlineStr">
        <is>
          <t>digitaal, elektronisch postverkeer</t>
        </is>
      </c>
      <c r="BZ792" s="2" t="inlineStr">
        <is>
          <t>wiadomość e-mail|
e-mail|
poczta elektroniczna|
adres e-mail</t>
        </is>
      </c>
      <c r="CA792" s="2" t="inlineStr">
        <is>
          <t>3|
3|
3|
3</t>
        </is>
      </c>
      <c r="CB792" s="2" t="inlineStr">
        <is>
          <t xml:space="preserve">|
|
|
</t>
        </is>
      </c>
      <c r="CC792" t="inlineStr">
        <is>
          <t/>
        </is>
      </c>
      <c r="CD792" s="2" t="inlineStr">
        <is>
          <t>correio eletrónico</t>
        </is>
      </c>
      <c r="CE792" s="2" t="inlineStr">
        <is>
          <t>4</t>
        </is>
      </c>
      <c r="CF792" s="2" t="inlineStr">
        <is>
          <t/>
        </is>
      </c>
      <c r="CG792" t="inlineStr">
        <is>
          <t>Sistema que permite o envio de mensagens por computadores inseridos em redes de comunicação ou por outro tipo de equipamento de comunicações.</t>
        </is>
      </c>
      <c r="CH792" s="2" t="inlineStr">
        <is>
          <t>poștă electronică</t>
        </is>
      </c>
      <c r="CI792" s="2" t="inlineStr">
        <is>
          <t>4</t>
        </is>
      </c>
      <c r="CJ792" s="2" t="inlineStr">
        <is>
          <t/>
        </is>
      </c>
      <c r="CK792" t="inlineStr">
        <is>
          <t>serviciu care constă în transmiterea printr-o rețea publică de comunicații electronice a unor mesaje în format text, voce, sunet sau imagine, care pot fi stocate în rețea sau în echipamentul terminal al destinatarului până la recepționarea de către destinatar</t>
        </is>
      </c>
      <c r="CL792" s="2" t="inlineStr">
        <is>
          <t>e-mail|
elektronická pošta</t>
        </is>
      </c>
      <c r="CM792" s="2" t="inlineStr">
        <is>
          <t>3|
3</t>
        </is>
      </c>
      <c r="CN792" s="2" t="inlineStr">
        <is>
          <t xml:space="preserve">|
</t>
        </is>
      </c>
      <c r="CO792" t="inlineStr">
        <is>
          <t>elektronická výmena správ a súborov medzi počítačmi v sieti</t>
        </is>
      </c>
      <c r="CP792" s="2" t="inlineStr">
        <is>
          <t>elektronska pošta|
e-pošta</t>
        </is>
      </c>
      <c r="CQ792" s="2" t="inlineStr">
        <is>
          <t>3|
3</t>
        </is>
      </c>
      <c r="CR792" s="2" t="inlineStr">
        <is>
          <t xml:space="preserve">|
</t>
        </is>
      </c>
      <c r="CS792" t="inlineStr">
        <is>
          <t>način sestavljanja, pošiljanja in sprejemanja sporočil po elektronskih komunikacijskih sistemih</t>
        </is>
      </c>
      <c r="CT792" s="2" t="inlineStr">
        <is>
          <t>mejl|
e-post</t>
        </is>
      </c>
      <c r="CU792" s="2" t="inlineStr">
        <is>
          <t>3|
3</t>
        </is>
      </c>
      <c r="CV792" s="2" t="inlineStr">
        <is>
          <t xml:space="preserve">|
</t>
        </is>
      </c>
      <c r="CW792" t="inlineStr">
        <is>
          <t>system för sändning av meddelanden mellan datoranvändare</t>
        </is>
      </c>
    </row>
    <row r="793">
      <c r="A793" s="1" t="str">
        <f>HYPERLINK("https://iate.europa.eu/entry/result/3579482/all", "3579482")</f>
        <v>3579482</v>
      </c>
      <c r="B793" t="inlineStr">
        <is>
          <t>EDUCATION AND COMMUNICATIONS</t>
        </is>
      </c>
      <c r="C793" t="inlineStr">
        <is>
          <t>EDUCATION AND COMMUNICATIONS|information technology and data processing|data processing</t>
        </is>
      </c>
      <c r="D793" t="inlineStr">
        <is>
          <t>yes</t>
        </is>
      </c>
      <c r="E793" t="inlineStr">
        <is>
          <t/>
        </is>
      </c>
      <c r="F793" t="inlineStr">
        <is>
          <t/>
        </is>
      </c>
      <c r="G793" t="inlineStr">
        <is>
          <t/>
        </is>
      </c>
      <c r="H793" t="inlineStr">
        <is>
          <t/>
        </is>
      </c>
      <c r="I793" t="inlineStr">
        <is>
          <t/>
        </is>
      </c>
      <c r="J793" t="inlineStr">
        <is>
          <t/>
        </is>
      </c>
      <c r="K793" t="inlineStr">
        <is>
          <t/>
        </is>
      </c>
      <c r="L793" t="inlineStr">
        <is>
          <t/>
        </is>
      </c>
      <c r="M793" t="inlineStr">
        <is>
          <t/>
        </is>
      </c>
      <c r="N793" t="inlineStr">
        <is>
          <t/>
        </is>
      </c>
      <c r="O793" t="inlineStr">
        <is>
          <t/>
        </is>
      </c>
      <c r="P793" t="inlineStr">
        <is>
          <t/>
        </is>
      </c>
      <c r="Q793" t="inlineStr">
        <is>
          <t/>
        </is>
      </c>
      <c r="R793" t="inlineStr">
        <is>
          <t/>
        </is>
      </c>
      <c r="S793" t="inlineStr">
        <is>
          <t/>
        </is>
      </c>
      <c r="T793" t="inlineStr">
        <is>
          <t/>
        </is>
      </c>
      <c r="U793" t="inlineStr">
        <is>
          <t/>
        </is>
      </c>
      <c r="V793" t="inlineStr">
        <is>
          <t/>
        </is>
      </c>
      <c r="W793" t="inlineStr">
        <is>
          <t/>
        </is>
      </c>
      <c r="X793" t="inlineStr">
        <is>
          <t/>
        </is>
      </c>
      <c r="Y793" t="inlineStr">
        <is>
          <t/>
        </is>
      </c>
      <c r="Z793" s="2" t="inlineStr">
        <is>
          <t>iXBRL|
Inline XBRL</t>
        </is>
      </c>
      <c r="AA793" s="2" t="inlineStr">
        <is>
          <t>3|
3</t>
        </is>
      </c>
      <c r="AB793" s="2" t="inlineStr">
        <is>
          <t xml:space="preserve">|
</t>
        </is>
      </c>
      <c r="AC793" t="inlineStr">
        <is>
          <t>1. format that allows its user to embed XBRL data directly into a HyperText Markup Language (HTML) document&lt;p&gt;2. open standard by means of which both human-readable and structured, machine-readable data can be provided in a single document&lt;/p&gt;</t>
        </is>
      </c>
      <c r="AD793" t="inlineStr">
        <is>
          <t/>
        </is>
      </c>
      <c r="AE793" t="inlineStr">
        <is>
          <t/>
        </is>
      </c>
      <c r="AF793" t="inlineStr">
        <is>
          <t/>
        </is>
      </c>
      <c r="AG793" t="inlineStr">
        <is>
          <t/>
        </is>
      </c>
      <c r="AH793" t="inlineStr">
        <is>
          <t/>
        </is>
      </c>
      <c r="AI793" t="inlineStr">
        <is>
          <t/>
        </is>
      </c>
      <c r="AJ793" t="inlineStr">
        <is>
          <t/>
        </is>
      </c>
      <c r="AK793" t="inlineStr">
        <is>
          <t/>
        </is>
      </c>
      <c r="AL793" s="2" t="inlineStr">
        <is>
          <t>Inline XBRL|
iXBRL</t>
        </is>
      </c>
      <c r="AM793" s="2" t="inlineStr">
        <is>
          <t>3|
3</t>
        </is>
      </c>
      <c r="AN793" s="2" t="inlineStr">
        <is>
          <t xml:space="preserve">|
</t>
        </is>
      </c>
      <c r="AO793" t="inlineStr">
        <is>
          <t>1. muoto, jossa sen käyttäjä voi upottaa XBRL-dataa suoraan HTML-kieliseen asiakirjaan&lt;p&gt;2. avoin standardi, jonka avulla asiakirjassa voidaan tarjota sekä ihmisluettavaa että strukturoitua koneluettavaa dataa&lt;/p&gt;</t>
        </is>
      </c>
      <c r="AP793" t="inlineStr">
        <is>
          <t/>
        </is>
      </c>
      <c r="AQ793" t="inlineStr">
        <is>
          <t/>
        </is>
      </c>
      <c r="AR793" t="inlineStr">
        <is>
          <t/>
        </is>
      </c>
      <c r="AS793" t="inlineStr">
        <is>
          <t/>
        </is>
      </c>
      <c r="AT793" t="inlineStr">
        <is>
          <t/>
        </is>
      </c>
      <c r="AU793" t="inlineStr">
        <is>
          <t/>
        </is>
      </c>
      <c r="AV793" t="inlineStr">
        <is>
          <t/>
        </is>
      </c>
      <c r="AW793" t="inlineStr">
        <is>
          <t/>
        </is>
      </c>
      <c r="AX793" t="inlineStr">
        <is>
          <t/>
        </is>
      </c>
      <c r="AY793" t="inlineStr">
        <is>
          <t/>
        </is>
      </c>
      <c r="AZ793" t="inlineStr">
        <is>
          <t/>
        </is>
      </c>
      <c r="BA793" t="inlineStr">
        <is>
          <t/>
        </is>
      </c>
      <c r="BB793" t="inlineStr">
        <is>
          <t/>
        </is>
      </c>
      <c r="BC793" t="inlineStr">
        <is>
          <t/>
        </is>
      </c>
      <c r="BD793" t="inlineStr">
        <is>
          <t/>
        </is>
      </c>
      <c r="BE793" t="inlineStr">
        <is>
          <t/>
        </is>
      </c>
      <c r="BF793" t="inlineStr">
        <is>
          <t/>
        </is>
      </c>
      <c r="BG793" t="inlineStr">
        <is>
          <t/>
        </is>
      </c>
      <c r="BH793" t="inlineStr">
        <is>
          <t/>
        </is>
      </c>
      <c r="BI793" t="inlineStr">
        <is>
          <t/>
        </is>
      </c>
      <c r="BJ793" t="inlineStr">
        <is>
          <t/>
        </is>
      </c>
      <c r="BK793" t="inlineStr">
        <is>
          <t/>
        </is>
      </c>
      <c r="BL793" t="inlineStr">
        <is>
          <t/>
        </is>
      </c>
      <c r="BM793" t="inlineStr">
        <is>
          <t/>
        </is>
      </c>
      <c r="BN793" t="inlineStr">
        <is>
          <t/>
        </is>
      </c>
      <c r="BO793" t="inlineStr">
        <is>
          <t/>
        </is>
      </c>
      <c r="BP793" t="inlineStr">
        <is>
          <t/>
        </is>
      </c>
      <c r="BQ793" t="inlineStr">
        <is>
          <t/>
        </is>
      </c>
      <c r="BR793" t="inlineStr">
        <is>
          <t/>
        </is>
      </c>
      <c r="BS793" t="inlineStr">
        <is>
          <t/>
        </is>
      </c>
      <c r="BT793" t="inlineStr">
        <is>
          <t/>
        </is>
      </c>
      <c r="BU793" t="inlineStr">
        <is>
          <t/>
        </is>
      </c>
      <c r="BV793" t="inlineStr">
        <is>
          <t/>
        </is>
      </c>
      <c r="BW793" t="inlineStr">
        <is>
          <t/>
        </is>
      </c>
      <c r="BX793" t="inlineStr">
        <is>
          <t/>
        </is>
      </c>
      <c r="BY793" t="inlineStr">
        <is>
          <t/>
        </is>
      </c>
      <c r="BZ793" t="inlineStr">
        <is>
          <t/>
        </is>
      </c>
      <c r="CA793" t="inlineStr">
        <is>
          <t/>
        </is>
      </c>
      <c r="CB793" t="inlineStr">
        <is>
          <t/>
        </is>
      </c>
      <c r="CC793" t="inlineStr">
        <is>
          <t/>
        </is>
      </c>
      <c r="CD793" t="inlineStr">
        <is>
          <t/>
        </is>
      </c>
      <c r="CE793" t="inlineStr">
        <is>
          <t/>
        </is>
      </c>
      <c r="CF793" t="inlineStr">
        <is>
          <t/>
        </is>
      </c>
      <c r="CG793" t="inlineStr">
        <is>
          <t/>
        </is>
      </c>
      <c r="CH793" t="inlineStr">
        <is>
          <t/>
        </is>
      </c>
      <c r="CI793" t="inlineStr">
        <is>
          <t/>
        </is>
      </c>
      <c r="CJ793" t="inlineStr">
        <is>
          <t/>
        </is>
      </c>
      <c r="CK793" t="inlineStr">
        <is>
          <t/>
        </is>
      </c>
      <c r="CL793" t="inlineStr">
        <is>
          <t/>
        </is>
      </c>
      <c r="CM793" t="inlineStr">
        <is>
          <t/>
        </is>
      </c>
      <c r="CN793" t="inlineStr">
        <is>
          <t/>
        </is>
      </c>
      <c r="CO793" t="inlineStr">
        <is>
          <t/>
        </is>
      </c>
      <c r="CP793" t="inlineStr">
        <is>
          <t/>
        </is>
      </c>
      <c r="CQ793" t="inlineStr">
        <is>
          <t/>
        </is>
      </c>
      <c r="CR793" t="inlineStr">
        <is>
          <t/>
        </is>
      </c>
      <c r="CS793" t="inlineStr">
        <is>
          <t/>
        </is>
      </c>
      <c r="CT793" t="inlineStr">
        <is>
          <t/>
        </is>
      </c>
      <c r="CU793" t="inlineStr">
        <is>
          <t/>
        </is>
      </c>
      <c r="CV793" t="inlineStr">
        <is>
          <t/>
        </is>
      </c>
      <c r="CW793" t="inlineStr">
        <is>
          <t/>
        </is>
      </c>
    </row>
    <row r="794">
      <c r="A794" s="1" t="str">
        <f>HYPERLINK("https://iate.europa.eu/entry/result/3575532/all", "3575532")</f>
        <v>3575532</v>
      </c>
      <c r="B794" t="inlineStr">
        <is>
          <t>EDUCATION AND COMMUNICATIONS;FINANCE</t>
        </is>
      </c>
      <c r="C794" t="inlineStr">
        <is>
          <t>EDUCATION AND COMMUNICATIONS|information technology and data processing;FINANCE|taxation|tax on consumption</t>
        </is>
      </c>
      <c r="D794" t="inlineStr">
        <is>
          <t>yes</t>
        </is>
      </c>
      <c r="E794" t="inlineStr">
        <is>
          <t/>
        </is>
      </c>
      <c r="F794" t="inlineStr">
        <is>
          <t/>
        </is>
      </c>
      <c r="G794" t="inlineStr">
        <is>
          <t/>
        </is>
      </c>
      <c r="H794" t="inlineStr">
        <is>
          <t/>
        </is>
      </c>
      <c r="I794" t="inlineStr">
        <is>
          <t/>
        </is>
      </c>
      <c r="J794" t="inlineStr">
        <is>
          <t/>
        </is>
      </c>
      <c r="K794" t="inlineStr">
        <is>
          <t/>
        </is>
      </c>
      <c r="L794" t="inlineStr">
        <is>
          <t/>
        </is>
      </c>
      <c r="M794" t="inlineStr">
        <is>
          <t/>
        </is>
      </c>
      <c r="N794" t="inlineStr">
        <is>
          <t/>
        </is>
      </c>
      <c r="O794" t="inlineStr">
        <is>
          <t/>
        </is>
      </c>
      <c r="P794" t="inlineStr">
        <is>
          <t/>
        </is>
      </c>
      <c r="Q794" t="inlineStr">
        <is>
          <t/>
        </is>
      </c>
      <c r="R794" t="inlineStr">
        <is>
          <t/>
        </is>
      </c>
      <c r="S794" t="inlineStr">
        <is>
          <t/>
        </is>
      </c>
      <c r="T794" t="inlineStr">
        <is>
          <t/>
        </is>
      </c>
      <c r="U794" t="inlineStr">
        <is>
          <t/>
        </is>
      </c>
      <c r="V794" t="inlineStr">
        <is>
          <t/>
        </is>
      </c>
      <c r="W794" t="inlineStr">
        <is>
          <t/>
        </is>
      </c>
      <c r="X794" t="inlineStr">
        <is>
          <t/>
        </is>
      </c>
      <c r="Y794" t="inlineStr">
        <is>
          <t/>
        </is>
      </c>
      <c r="Z794" s="2" t="inlineStr">
        <is>
          <t>CCN SECURE Mail system</t>
        </is>
      </c>
      <c r="AA794" s="2" t="inlineStr">
        <is>
          <t>3</t>
        </is>
      </c>
      <c r="AB794" s="2" t="inlineStr">
        <is>
          <t/>
        </is>
      </c>
      <c r="AC794" t="inlineStr">
        <is>
          <t>secure electronic mail service provided as a component of the CCN/CSI network</t>
        </is>
      </c>
      <c r="AD794" t="inlineStr">
        <is>
          <t/>
        </is>
      </c>
      <c r="AE794" t="inlineStr">
        <is>
          <t/>
        </is>
      </c>
      <c r="AF794" t="inlineStr">
        <is>
          <t/>
        </is>
      </c>
      <c r="AG794" t="inlineStr">
        <is>
          <t/>
        </is>
      </c>
      <c r="AH794" t="inlineStr">
        <is>
          <t/>
        </is>
      </c>
      <c r="AI794" t="inlineStr">
        <is>
          <t/>
        </is>
      </c>
      <c r="AJ794" t="inlineStr">
        <is>
          <t/>
        </is>
      </c>
      <c r="AK794" t="inlineStr">
        <is>
          <t/>
        </is>
      </c>
      <c r="AL794" t="inlineStr">
        <is>
          <t/>
        </is>
      </c>
      <c r="AM794" t="inlineStr">
        <is>
          <t/>
        </is>
      </c>
      <c r="AN794" t="inlineStr">
        <is>
          <t/>
        </is>
      </c>
      <c r="AO794" t="inlineStr">
        <is>
          <t/>
        </is>
      </c>
      <c r="AP794" t="inlineStr">
        <is>
          <t/>
        </is>
      </c>
      <c r="AQ794" t="inlineStr">
        <is>
          <t/>
        </is>
      </c>
      <c r="AR794" t="inlineStr">
        <is>
          <t/>
        </is>
      </c>
      <c r="AS794" t="inlineStr">
        <is>
          <t/>
        </is>
      </c>
      <c r="AT794" t="inlineStr">
        <is>
          <t/>
        </is>
      </c>
      <c r="AU794" t="inlineStr">
        <is>
          <t/>
        </is>
      </c>
      <c r="AV794" t="inlineStr">
        <is>
          <t/>
        </is>
      </c>
      <c r="AW794" t="inlineStr">
        <is>
          <t/>
        </is>
      </c>
      <c r="AX794" t="inlineStr">
        <is>
          <t/>
        </is>
      </c>
      <c r="AY794" t="inlineStr">
        <is>
          <t/>
        </is>
      </c>
      <c r="AZ794" t="inlineStr">
        <is>
          <t/>
        </is>
      </c>
      <c r="BA794" t="inlineStr">
        <is>
          <t/>
        </is>
      </c>
      <c r="BB794" t="inlineStr">
        <is>
          <t/>
        </is>
      </c>
      <c r="BC794" t="inlineStr">
        <is>
          <t/>
        </is>
      </c>
      <c r="BD794" t="inlineStr">
        <is>
          <t/>
        </is>
      </c>
      <c r="BE794" t="inlineStr">
        <is>
          <t/>
        </is>
      </c>
      <c r="BF794" t="inlineStr">
        <is>
          <t/>
        </is>
      </c>
      <c r="BG794" t="inlineStr">
        <is>
          <t/>
        </is>
      </c>
      <c r="BH794" t="inlineStr">
        <is>
          <t/>
        </is>
      </c>
      <c r="BI794" t="inlineStr">
        <is>
          <t/>
        </is>
      </c>
      <c r="BJ794" t="inlineStr">
        <is>
          <t/>
        </is>
      </c>
      <c r="BK794" t="inlineStr">
        <is>
          <t/>
        </is>
      </c>
      <c r="BL794" t="inlineStr">
        <is>
          <t/>
        </is>
      </c>
      <c r="BM794" t="inlineStr">
        <is>
          <t/>
        </is>
      </c>
      <c r="BN794" t="inlineStr">
        <is>
          <t/>
        </is>
      </c>
      <c r="BO794" t="inlineStr">
        <is>
          <t/>
        </is>
      </c>
      <c r="BP794" t="inlineStr">
        <is>
          <t/>
        </is>
      </c>
      <c r="BQ794" t="inlineStr">
        <is>
          <t/>
        </is>
      </c>
      <c r="BR794" t="inlineStr">
        <is>
          <t/>
        </is>
      </c>
      <c r="BS794" t="inlineStr">
        <is>
          <t/>
        </is>
      </c>
      <c r="BT794" t="inlineStr">
        <is>
          <t/>
        </is>
      </c>
      <c r="BU794" t="inlineStr">
        <is>
          <t/>
        </is>
      </c>
      <c r="BV794" t="inlineStr">
        <is>
          <t/>
        </is>
      </c>
      <c r="BW794" t="inlineStr">
        <is>
          <t/>
        </is>
      </c>
      <c r="BX794" t="inlineStr">
        <is>
          <t/>
        </is>
      </c>
      <c r="BY794" t="inlineStr">
        <is>
          <t/>
        </is>
      </c>
      <c r="BZ794" s="2" t="inlineStr">
        <is>
          <t>system bezpiecznej poczty CCN</t>
        </is>
      </c>
      <c r="CA794" s="2" t="inlineStr">
        <is>
          <t>3</t>
        </is>
      </c>
      <c r="CB794" s="2" t="inlineStr">
        <is>
          <t/>
        </is>
      </c>
      <c r="CC794" t="inlineStr">
        <is>
          <t>usługa zabezpieczonych wiadomości elektronicznych w ramach sieci CCN/CSI</t>
        </is>
      </c>
      <c r="CD794" t="inlineStr">
        <is>
          <t/>
        </is>
      </c>
      <c r="CE794" t="inlineStr">
        <is>
          <t/>
        </is>
      </c>
      <c r="CF794" t="inlineStr">
        <is>
          <t/>
        </is>
      </c>
      <c r="CG794" t="inlineStr">
        <is>
          <t/>
        </is>
      </c>
      <c r="CH794" t="inlineStr">
        <is>
          <t/>
        </is>
      </c>
      <c r="CI794" t="inlineStr">
        <is>
          <t/>
        </is>
      </c>
      <c r="CJ794" t="inlineStr">
        <is>
          <t/>
        </is>
      </c>
      <c r="CK794" t="inlineStr">
        <is>
          <t/>
        </is>
      </c>
      <c r="CL794" s="2" t="inlineStr">
        <is>
          <t>bezpečný systém elektronickej pošty CCN</t>
        </is>
      </c>
      <c r="CM794" s="2" t="inlineStr">
        <is>
          <t>3</t>
        </is>
      </c>
      <c r="CN794" s="2" t="inlineStr">
        <is>
          <t/>
        </is>
      </c>
      <c r="CO794" t="inlineStr">
        <is>
          <t>bezpečná služba elektronickej pošty poskytovaná ako súčasť siete CCN/CSI (spoločná komunikačná sieť/spoločné systémové rozhranie)</t>
        </is>
      </c>
      <c r="CP794" t="inlineStr">
        <is>
          <t/>
        </is>
      </c>
      <c r="CQ794" t="inlineStr">
        <is>
          <t/>
        </is>
      </c>
      <c r="CR794" t="inlineStr">
        <is>
          <t/>
        </is>
      </c>
      <c r="CS794" t="inlineStr">
        <is>
          <t/>
        </is>
      </c>
      <c r="CT794" t="inlineStr">
        <is>
          <t/>
        </is>
      </c>
      <c r="CU794" t="inlineStr">
        <is>
          <t/>
        </is>
      </c>
      <c r="CV794" t="inlineStr">
        <is>
          <t/>
        </is>
      </c>
      <c r="CW794" t="inlineStr">
        <is>
          <t/>
        </is>
      </c>
    </row>
    <row r="795">
      <c r="A795" s="1" t="str">
        <f>HYPERLINK("https://iate.europa.eu/entry/result/994436/all", "994436")</f>
        <v>994436</v>
      </c>
      <c r="B795" t="inlineStr">
        <is>
          <t>EDUCATION AND COMMUNICATIONS</t>
        </is>
      </c>
      <c r="C795" t="inlineStr">
        <is>
          <t>EDUCATION AND COMMUNICATIONS|information technology and data processing</t>
        </is>
      </c>
      <c r="D795" t="inlineStr">
        <is>
          <t>yes</t>
        </is>
      </c>
      <c r="E795" t="inlineStr">
        <is>
          <t/>
        </is>
      </c>
      <c r="F795" s="2" t="inlineStr">
        <is>
          <t>отдалечен хардуер</t>
        </is>
      </c>
      <c r="G795" s="2" t="inlineStr">
        <is>
          <t>3</t>
        </is>
      </c>
      <c r="H795" s="2" t="inlineStr">
        <is>
          <t/>
        </is>
      </c>
      <c r="I795" t="inlineStr">
        <is>
          <t/>
        </is>
      </c>
      <c r="J795" s="2" t="inlineStr">
        <is>
          <t>vzdálený hardware</t>
        </is>
      </c>
      <c r="K795" s="2" t="inlineStr">
        <is>
          <t>2</t>
        </is>
      </c>
      <c r="L795" s="2" t="inlineStr">
        <is>
          <t/>
        </is>
      </c>
      <c r="M795" t="inlineStr">
        <is>
          <t>počítačový hardware, ke kterému má uživatel přístup, ale který se nenachází v uživatelově blízkosti</t>
        </is>
      </c>
      <c r="N795" s="2" t="inlineStr">
        <is>
          <t>fjernplaceret hardware|
fjernt placeret hardware</t>
        </is>
      </c>
      <c r="O795" s="2" t="inlineStr">
        <is>
          <t>3|
2</t>
        </is>
      </c>
      <c r="P795" s="2" t="inlineStr">
        <is>
          <t xml:space="preserve">|
</t>
        </is>
      </c>
      <c r="Q795" t="inlineStr">
        <is>
          <t/>
        </is>
      </c>
      <c r="R795" s="2" t="inlineStr">
        <is>
          <t>an einem entfernten Standort befindliche Hardware</t>
        </is>
      </c>
      <c r="S795" s="2" t="inlineStr">
        <is>
          <t>3</t>
        </is>
      </c>
      <c r="T795" s="2" t="inlineStr">
        <is>
          <t/>
        </is>
      </c>
      <c r="U795" t="inlineStr">
        <is>
          <t/>
        </is>
      </c>
      <c r="V795" s="2" t="inlineStr">
        <is>
          <t>απομακρυσμένο υλισμικό</t>
        </is>
      </c>
      <c r="W795" s="2" t="inlineStr">
        <is>
          <t>3</t>
        </is>
      </c>
      <c r="X795" s="2" t="inlineStr">
        <is>
          <t/>
        </is>
      </c>
      <c r="Y795" t="inlineStr">
        <is>
          <t/>
        </is>
      </c>
      <c r="Z795" s="2" t="inlineStr">
        <is>
          <t>remote hardware</t>
        </is>
      </c>
      <c r="AA795" s="2" t="inlineStr">
        <is>
          <t>3</t>
        </is>
      </c>
      <c r="AB795" s="2" t="inlineStr">
        <is>
          <t/>
        </is>
      </c>
      <c r="AC795" t="inlineStr">
        <is>
          <t>computer hardware that a user has access to, but the physical location of which is not in the user's immediate surroundings</t>
        </is>
      </c>
      <c r="AD795" s="2" t="inlineStr">
        <is>
          <t>equipos físicos a distancia|
&lt;i&gt;hardware&lt;/i&gt; remoto</t>
        </is>
      </c>
      <c r="AE795" s="2" t="inlineStr">
        <is>
          <t>3|
3</t>
        </is>
      </c>
      <c r="AF795" s="2" t="inlineStr">
        <is>
          <t xml:space="preserve">|
</t>
        </is>
      </c>
      <c r="AG795" t="inlineStr">
        <is>
          <t/>
        </is>
      </c>
      <c r="AH795" s="2" t="inlineStr">
        <is>
          <t>kaugriistvara</t>
        </is>
      </c>
      <c r="AI795" s="2" t="inlineStr">
        <is>
          <t>3</t>
        </is>
      </c>
      <c r="AJ795" s="2" t="inlineStr">
        <is>
          <t/>
        </is>
      </c>
      <c r="AK795" t="inlineStr">
        <is>
          <t>riistvara, mis salvestab ja töötleb andmeid ning teeb need kasutajale rakenduste kaudu kättesaadavaks ka kaugemalt</t>
        </is>
      </c>
      <c r="AL795" s="2" t="inlineStr">
        <is>
          <t>etälaitteisto</t>
        </is>
      </c>
      <c r="AM795" s="2" t="inlineStr">
        <is>
          <t>3</t>
        </is>
      </c>
      <c r="AN795" s="2" t="inlineStr">
        <is>
          <t/>
        </is>
      </c>
      <c r="AO795" t="inlineStr">
        <is>
          <t/>
        </is>
      </c>
      <c r="AP795" s="2" t="inlineStr">
        <is>
          <t>matériel distant</t>
        </is>
      </c>
      <c r="AQ795" s="2" t="inlineStr">
        <is>
          <t>3</t>
        </is>
      </c>
      <c r="AR795" s="2" t="inlineStr">
        <is>
          <t/>
        </is>
      </c>
      <c r="AS795" t="inlineStr">
        <is>
          <t/>
        </is>
      </c>
      <c r="AT795" s="2" t="inlineStr">
        <is>
          <t>crua-earraí cianda</t>
        </is>
      </c>
      <c r="AU795" s="2" t="inlineStr">
        <is>
          <t>3</t>
        </is>
      </c>
      <c r="AV795" s="2" t="inlineStr">
        <is>
          <t/>
        </is>
      </c>
      <c r="AW795" t="inlineStr">
        <is>
          <t/>
        </is>
      </c>
      <c r="AX795" t="inlineStr">
        <is>
          <t/>
        </is>
      </c>
      <c r="AY795" t="inlineStr">
        <is>
          <t/>
        </is>
      </c>
      <c r="AZ795" t="inlineStr">
        <is>
          <t/>
        </is>
      </c>
      <c r="BA795" t="inlineStr">
        <is>
          <t/>
        </is>
      </c>
      <c r="BB795" s="2" t="inlineStr">
        <is>
          <t>távoli hardver</t>
        </is>
      </c>
      <c r="BC795" s="2" t="inlineStr">
        <is>
          <t>4</t>
        </is>
      </c>
      <c r="BD795" s="2" t="inlineStr">
        <is>
          <t/>
        </is>
      </c>
      <c r="BE795" t="inlineStr">
        <is>
          <t/>
        </is>
      </c>
      <c r="BF795" s="2" t="inlineStr">
        <is>
          <t>hardware remoto</t>
        </is>
      </c>
      <c r="BG795" s="2" t="inlineStr">
        <is>
          <t>3</t>
        </is>
      </c>
      <c r="BH795" s="2" t="inlineStr">
        <is>
          <t/>
        </is>
      </c>
      <c r="BI795" t="inlineStr">
        <is>
          <t>computer e dispositivi per l’archiviazione di dati a cui si accede da un luogo diverso da quello in cui essi sono situati</t>
        </is>
      </c>
      <c r="BJ795" s="2" t="inlineStr">
        <is>
          <t>nuotolinė techninė įranga</t>
        </is>
      </c>
      <c r="BK795" s="2" t="inlineStr">
        <is>
          <t>3</t>
        </is>
      </c>
      <c r="BL795" s="2" t="inlineStr">
        <is>
          <t/>
        </is>
      </c>
      <c r="BM795" t="inlineStr">
        <is>
          <t>kompiuterių techninė įranga, kuri yra ne vartotojo artimoje fizinėje aplinkoje ir kurią jis valdo ar naudoja ne tiesiogiai, o nuotolinio ryšio priemonėmis</t>
        </is>
      </c>
      <c r="BN795" s="2" t="inlineStr">
        <is>
          <t>attālā aparatūra</t>
        </is>
      </c>
      <c r="BO795" s="2" t="inlineStr">
        <is>
          <t>3</t>
        </is>
      </c>
      <c r="BP795" s="2" t="inlineStr">
        <is>
          <t/>
        </is>
      </c>
      <c r="BQ795" t="inlineStr">
        <is>
          <t/>
        </is>
      </c>
      <c r="BR795" s="2" t="inlineStr">
        <is>
          <t>hardware remot</t>
        </is>
      </c>
      <c r="BS795" s="2" t="inlineStr">
        <is>
          <t>3</t>
        </is>
      </c>
      <c r="BT795" s="2" t="inlineStr">
        <is>
          <t/>
        </is>
      </c>
      <c r="BU795" t="inlineStr">
        <is>
          <t>apparat tal-kompjuter li utent ikollu aċċess għalih, imma li l-lokal tiegħu ma jkunx fil-viċinanzi tal-utent</t>
        </is>
      </c>
      <c r="BV795" s="2" t="inlineStr">
        <is>
          <t>hardware in de cloud</t>
        </is>
      </c>
      <c r="BW795" s="2" t="inlineStr">
        <is>
          <t>2</t>
        </is>
      </c>
      <c r="BX795" s="2" t="inlineStr">
        <is>
          <t/>
        </is>
      </c>
      <c r="BY795" t="inlineStr">
        <is>
          <t>computerhardware waartoe een gebruiker toegang heeft, maar die zich niet in zijn onmiddellijke omgeving bevindt</t>
        </is>
      </c>
      <c r="BZ795" s="2" t="inlineStr">
        <is>
          <t>znajdujący się w innej lokalizacji sprzęt komputerowy</t>
        </is>
      </c>
      <c r="CA795" s="2" t="inlineStr">
        <is>
          <t>3</t>
        </is>
      </c>
      <c r="CB795" s="2" t="inlineStr">
        <is>
          <t/>
        </is>
      </c>
      <c r="CC795" t="inlineStr">
        <is>
          <t/>
        </is>
      </c>
      <c r="CD795" s="2" t="inlineStr">
        <is>
          <t>&lt;i&gt;hardware&lt;/i&gt; remoto|
equipamento remoto</t>
        </is>
      </c>
      <c r="CE795" s="2" t="inlineStr">
        <is>
          <t>3|
3</t>
        </is>
      </c>
      <c r="CF795" s="2" t="inlineStr">
        <is>
          <t xml:space="preserve">|
</t>
        </is>
      </c>
      <c r="CG795" t="inlineStr">
        <is>
          <t/>
        </is>
      </c>
      <c r="CH795" s="2" t="inlineStr">
        <is>
          <t>hardware comandat de la distanță</t>
        </is>
      </c>
      <c r="CI795" s="2" t="inlineStr">
        <is>
          <t>3</t>
        </is>
      </c>
      <c r="CJ795" s="2" t="inlineStr">
        <is>
          <t/>
        </is>
      </c>
      <c r="CK795" t="inlineStr">
        <is>
          <t/>
        </is>
      </c>
      <c r="CL795" s="2" t="inlineStr">
        <is>
          <t>vzdialený hardvér</t>
        </is>
      </c>
      <c r="CM795" s="2" t="inlineStr">
        <is>
          <t>3</t>
        </is>
      </c>
      <c r="CN795" s="2" t="inlineStr">
        <is>
          <t/>
        </is>
      </c>
      <c r="CO795" t="inlineStr">
        <is>
          <t>počítačový hardvér, ku ktorému má používateľ prístup, fyzicky však nie je umiestnený v bezprostrednej blízkosti používateľa</t>
        </is>
      </c>
      <c r="CP795" s="2" t="inlineStr">
        <is>
          <t>oddaljena strojna oprema</t>
        </is>
      </c>
      <c r="CQ795" s="2" t="inlineStr">
        <is>
          <t>3</t>
        </is>
      </c>
      <c r="CR795" s="2" t="inlineStr">
        <is>
          <t/>
        </is>
      </c>
      <c r="CS795" t="inlineStr">
        <is>
          <t/>
        </is>
      </c>
      <c r="CT795" s="2" t="inlineStr">
        <is>
          <t>fjärrdator</t>
        </is>
      </c>
      <c r="CU795" s="2" t="inlineStr">
        <is>
          <t>3</t>
        </is>
      </c>
      <c r="CV795" s="2" t="inlineStr">
        <is>
          <t/>
        </is>
      </c>
      <c r="CW795" t="inlineStr">
        <is>
          <t/>
        </is>
      </c>
    </row>
    <row r="796">
      <c r="A796" s="1" t="str">
        <f>HYPERLINK("https://iate.europa.eu/entry/result/245312/all", "245312")</f>
        <v>245312</v>
      </c>
      <c r="B796" t="inlineStr">
        <is>
          <t>EDUCATION AND COMMUNICATIONS</t>
        </is>
      </c>
      <c r="C796" t="inlineStr">
        <is>
          <t>EDUCATION AND COMMUNICATIONS|communications|communications systems</t>
        </is>
      </c>
      <c r="D796" t="inlineStr">
        <is>
          <t>yes</t>
        </is>
      </c>
      <c r="E796" t="inlineStr">
        <is>
          <t/>
        </is>
      </c>
      <c r="F796" t="inlineStr">
        <is>
          <t/>
        </is>
      </c>
      <c r="G796" t="inlineStr">
        <is>
          <t/>
        </is>
      </c>
      <c r="H796" t="inlineStr">
        <is>
          <t/>
        </is>
      </c>
      <c r="I796" t="inlineStr">
        <is>
          <t/>
        </is>
      </c>
      <c r="J796" t="inlineStr">
        <is>
          <t/>
        </is>
      </c>
      <c r="K796" t="inlineStr">
        <is>
          <t/>
        </is>
      </c>
      <c r="L796" t="inlineStr">
        <is>
          <t/>
        </is>
      </c>
      <c r="M796" t="inlineStr">
        <is>
          <t/>
        </is>
      </c>
      <c r="N796" t="inlineStr">
        <is>
          <t/>
        </is>
      </c>
      <c r="O796" t="inlineStr">
        <is>
          <t/>
        </is>
      </c>
      <c r="P796" t="inlineStr">
        <is>
          <t/>
        </is>
      </c>
      <c r="Q796" t="inlineStr">
        <is>
          <t/>
        </is>
      </c>
      <c r="R796" t="inlineStr">
        <is>
          <t/>
        </is>
      </c>
      <c r="S796" t="inlineStr">
        <is>
          <t/>
        </is>
      </c>
      <c r="T796" t="inlineStr">
        <is>
          <t/>
        </is>
      </c>
      <c r="U796" t="inlineStr">
        <is>
          <t/>
        </is>
      </c>
      <c r="V796" t="inlineStr">
        <is>
          <t/>
        </is>
      </c>
      <c r="W796" t="inlineStr">
        <is>
          <t/>
        </is>
      </c>
      <c r="X796" t="inlineStr">
        <is>
          <t/>
        </is>
      </c>
      <c r="Y796" t="inlineStr">
        <is>
          <t/>
        </is>
      </c>
      <c r="Z796" s="2" t="inlineStr">
        <is>
          <t>emoticon</t>
        </is>
      </c>
      <c r="AA796" s="2" t="inlineStr">
        <is>
          <t>3</t>
        </is>
      </c>
      <c r="AB796" s="2" t="inlineStr">
        <is>
          <t/>
        </is>
      </c>
      <c r="AC796" t="inlineStr">
        <is>
          <t>representation of a facial expression such as a smile or frown, formed by various combinations of keyboard characters and used in electronic communications to convey the writer’s feelings or intended tone</t>
        </is>
      </c>
      <c r="AD796" s="2" t="inlineStr">
        <is>
          <t>expreicono|
emoticón</t>
        </is>
      </c>
      <c r="AE796" s="2" t="inlineStr">
        <is>
          <t>1|
3</t>
        </is>
      </c>
      <c r="AF796" s="2" t="inlineStr">
        <is>
          <t xml:space="preserve">|
</t>
        </is>
      </c>
      <c r="AG796" t="inlineStr">
        <is>
          <t>Símbolo gráfico, utilizado en la comunicación por correo electrónico, formado por caracteres del teclado que, combinados de diferente manera, representa una cara con diversas expresiones de ánimo</t>
        </is>
      </c>
      <c r="AH796" s="2" t="inlineStr">
        <is>
          <t>tujuk|
emotikon</t>
        </is>
      </c>
      <c r="AI796" s="2" t="inlineStr">
        <is>
          <t>2|
3</t>
        </is>
      </c>
      <c r="AJ796" s="2" t="inlineStr">
        <is>
          <t xml:space="preserve">|
</t>
        </is>
      </c>
      <c r="AK796" t="inlineStr">
        <is>
          <t>kirjamärkidest koostatud sümbol emotsioonide väljendamiseks nt elektronpostis</t>
        </is>
      </c>
      <c r="AL796" s="2" t="inlineStr">
        <is>
          <t>hymiö</t>
        </is>
      </c>
      <c r="AM796" s="2" t="inlineStr">
        <is>
          <t>2</t>
        </is>
      </c>
      <c r="AN796" s="2" t="inlineStr">
        <is>
          <t/>
        </is>
      </c>
      <c r="AO796" t="inlineStr">
        <is>
          <t/>
        </is>
      </c>
      <c r="AP796" s="2" t="inlineStr">
        <is>
          <t>émoticone|
émoticône|
frimousse|
binette</t>
        </is>
      </c>
      <c r="AQ796" s="2" t="inlineStr">
        <is>
          <t>2|
1|
2|
1</t>
        </is>
      </c>
      <c r="AR796" s="2" t="inlineStr">
        <is>
          <t xml:space="preserve">|
|
|
</t>
        </is>
      </c>
      <c r="AS796" t="inlineStr">
        <is>
          <t>suite de caractères ASCII reproduisant un visage de personnage et indiquant dans un message une tonalité ou une émotion. Par ex. :-) pour sourire, :-( pour mécontent, ;-) pour clin d'oeil, :-&amp;gt;pour sarcasme, :-@ pour crier, :-b pour tirer la langue, %-) pour avoir passé trop de temps devant l'écran, etc.</t>
        </is>
      </c>
      <c r="AT796" t="inlineStr">
        <is>
          <t/>
        </is>
      </c>
      <c r="AU796" t="inlineStr">
        <is>
          <t/>
        </is>
      </c>
      <c r="AV796" t="inlineStr">
        <is>
          <t/>
        </is>
      </c>
      <c r="AW796" t="inlineStr">
        <is>
          <t/>
        </is>
      </c>
      <c r="AX796" t="inlineStr">
        <is>
          <t/>
        </is>
      </c>
      <c r="AY796" t="inlineStr">
        <is>
          <t/>
        </is>
      </c>
      <c r="AZ796" t="inlineStr">
        <is>
          <t/>
        </is>
      </c>
      <c r="BA796" t="inlineStr">
        <is>
          <t/>
        </is>
      </c>
      <c r="BB796" t="inlineStr">
        <is>
          <t/>
        </is>
      </c>
      <c r="BC796" t="inlineStr">
        <is>
          <t/>
        </is>
      </c>
      <c r="BD796" t="inlineStr">
        <is>
          <t/>
        </is>
      </c>
      <c r="BE796" t="inlineStr">
        <is>
          <t/>
        </is>
      </c>
      <c r="BF796" s="2" t="inlineStr">
        <is>
          <t>faccina|
emoticon</t>
        </is>
      </c>
      <c r="BG796" s="2" t="inlineStr">
        <is>
          <t>1|
3</t>
        </is>
      </c>
      <c r="BH796" s="2" t="inlineStr">
        <is>
          <t xml:space="preserve">|
</t>
        </is>
      </c>
      <c r="BI796" t="inlineStr">
        <is>
          <t>Piccola immagine (o icona), spesso ottenuta combinando segni di punteggiatura (parentesi, punti, punti e virgole, ecc.), che rappresenta graficamente un'espressione facciale.</t>
        </is>
      </c>
      <c r="BJ796" t="inlineStr">
        <is>
          <t/>
        </is>
      </c>
      <c r="BK796" t="inlineStr">
        <is>
          <t/>
        </is>
      </c>
      <c r="BL796" t="inlineStr">
        <is>
          <t/>
        </is>
      </c>
      <c r="BM796" t="inlineStr">
        <is>
          <t/>
        </is>
      </c>
      <c r="BN796" t="inlineStr">
        <is>
          <t/>
        </is>
      </c>
      <c r="BO796" t="inlineStr">
        <is>
          <t/>
        </is>
      </c>
      <c r="BP796" t="inlineStr">
        <is>
          <t/>
        </is>
      </c>
      <c r="BQ796" t="inlineStr">
        <is>
          <t/>
        </is>
      </c>
      <c r="BR796" t="inlineStr">
        <is>
          <t/>
        </is>
      </c>
      <c r="BS796" t="inlineStr">
        <is>
          <t/>
        </is>
      </c>
      <c r="BT796" t="inlineStr">
        <is>
          <t/>
        </is>
      </c>
      <c r="BU796" t="inlineStr">
        <is>
          <t/>
        </is>
      </c>
      <c r="BV796" t="inlineStr">
        <is>
          <t/>
        </is>
      </c>
      <c r="BW796" t="inlineStr">
        <is>
          <t/>
        </is>
      </c>
      <c r="BX796" t="inlineStr">
        <is>
          <t/>
        </is>
      </c>
      <c r="BY796" t="inlineStr">
        <is>
          <t/>
        </is>
      </c>
      <c r="BZ796" t="inlineStr">
        <is>
          <t/>
        </is>
      </c>
      <c r="CA796" t="inlineStr">
        <is>
          <t/>
        </is>
      </c>
      <c r="CB796" t="inlineStr">
        <is>
          <t/>
        </is>
      </c>
      <c r="CC796" t="inlineStr">
        <is>
          <t/>
        </is>
      </c>
      <c r="CD796" s="2" t="inlineStr">
        <is>
          <t>emoticão</t>
        </is>
      </c>
      <c r="CE796" s="2" t="inlineStr">
        <is>
          <t>3</t>
        </is>
      </c>
      <c r="CF796" s="2" t="inlineStr">
        <is>
          <t/>
        </is>
      </c>
      <c r="CG796" t="inlineStr">
        <is>
          <t>Símbolo que serve para que os internautas demonstrem as suas emoções.</t>
        </is>
      </c>
      <c r="CH796" t="inlineStr">
        <is>
          <t/>
        </is>
      </c>
      <c r="CI796" t="inlineStr">
        <is>
          <t/>
        </is>
      </c>
      <c r="CJ796" t="inlineStr">
        <is>
          <t/>
        </is>
      </c>
      <c r="CK796" t="inlineStr">
        <is>
          <t/>
        </is>
      </c>
      <c r="CL796" t="inlineStr">
        <is>
          <t/>
        </is>
      </c>
      <c r="CM796" t="inlineStr">
        <is>
          <t/>
        </is>
      </c>
      <c r="CN796" t="inlineStr">
        <is>
          <t/>
        </is>
      </c>
      <c r="CO796" t="inlineStr">
        <is>
          <t/>
        </is>
      </c>
      <c r="CP796" t="inlineStr">
        <is>
          <t/>
        </is>
      </c>
      <c r="CQ796" t="inlineStr">
        <is>
          <t/>
        </is>
      </c>
      <c r="CR796" t="inlineStr">
        <is>
          <t/>
        </is>
      </c>
      <c r="CS796" t="inlineStr">
        <is>
          <t/>
        </is>
      </c>
      <c r="CT796" t="inlineStr">
        <is>
          <t/>
        </is>
      </c>
      <c r="CU796" t="inlineStr">
        <is>
          <t/>
        </is>
      </c>
      <c r="CV796" t="inlineStr">
        <is>
          <t/>
        </is>
      </c>
      <c r="CW796" t="inlineStr">
        <is>
          <t/>
        </is>
      </c>
    </row>
    <row r="797">
      <c r="A797" s="1" t="str">
        <f>HYPERLINK("https://iate.europa.eu/entry/result/3578993/all", "3578993")</f>
        <v>3578993</v>
      </c>
      <c r="B797" t="inlineStr">
        <is>
          <t>EDUCATION AND COMMUNICATIONS</t>
        </is>
      </c>
      <c r="C797" t="inlineStr">
        <is>
          <t>EDUCATION AND COMMUNICATIONS|information technology and data processing</t>
        </is>
      </c>
      <c r="D797" t="inlineStr">
        <is>
          <t>yes</t>
        </is>
      </c>
      <c r="E797" t="inlineStr">
        <is>
          <t/>
        </is>
      </c>
      <c r="F797" t="inlineStr">
        <is>
          <t/>
        </is>
      </c>
      <c r="G797" t="inlineStr">
        <is>
          <t/>
        </is>
      </c>
      <c r="H797" t="inlineStr">
        <is>
          <t/>
        </is>
      </c>
      <c r="I797" t="inlineStr">
        <is>
          <t/>
        </is>
      </c>
      <c r="J797" t="inlineStr">
        <is>
          <t/>
        </is>
      </c>
      <c r="K797" t="inlineStr">
        <is>
          <t/>
        </is>
      </c>
      <c r="L797" t="inlineStr">
        <is>
          <t/>
        </is>
      </c>
      <c r="M797" t="inlineStr">
        <is>
          <t/>
        </is>
      </c>
      <c r="N797" t="inlineStr">
        <is>
          <t/>
        </is>
      </c>
      <c r="O797" t="inlineStr">
        <is>
          <t/>
        </is>
      </c>
      <c r="P797" t="inlineStr">
        <is>
          <t/>
        </is>
      </c>
      <c r="Q797" t="inlineStr">
        <is>
          <t/>
        </is>
      </c>
      <c r="R797" t="inlineStr">
        <is>
          <t/>
        </is>
      </c>
      <c r="S797" t="inlineStr">
        <is>
          <t/>
        </is>
      </c>
      <c r="T797" t="inlineStr">
        <is>
          <t/>
        </is>
      </c>
      <c r="U797" t="inlineStr">
        <is>
          <t/>
        </is>
      </c>
      <c r="V797" s="2" t="inlineStr">
        <is>
          <t>εργίδιο</t>
        </is>
      </c>
      <c r="W797" s="2" t="inlineStr">
        <is>
          <t>3</t>
        </is>
      </c>
      <c r="X797" s="2" t="inlineStr">
        <is>
          <t/>
        </is>
      </c>
      <c r="Y797" t="inlineStr">
        <is>
          <t/>
        </is>
      </c>
      <c r="Z797" s="2" t="inlineStr">
        <is>
          <t>worklet</t>
        </is>
      </c>
      <c r="AA797" s="2" t="inlineStr">
        <is>
          <t>3</t>
        </is>
      </c>
      <c r="AB797" s="2" t="inlineStr">
        <is>
          <t/>
        </is>
      </c>
      <c r="AC797" t="inlineStr">
        <is>
          <t>small piece of functionality encapsulating a single task</t>
        </is>
      </c>
      <c r="AD797" t="inlineStr">
        <is>
          <t/>
        </is>
      </c>
      <c r="AE797" t="inlineStr">
        <is>
          <t/>
        </is>
      </c>
      <c r="AF797" t="inlineStr">
        <is>
          <t/>
        </is>
      </c>
      <c r="AG797" t="inlineStr">
        <is>
          <t/>
        </is>
      </c>
      <c r="AH797" t="inlineStr">
        <is>
          <t/>
        </is>
      </c>
      <c r="AI797" t="inlineStr">
        <is>
          <t/>
        </is>
      </c>
      <c r="AJ797" t="inlineStr">
        <is>
          <t/>
        </is>
      </c>
      <c r="AK797" t="inlineStr">
        <is>
          <t/>
        </is>
      </c>
      <c r="AL797" t="inlineStr">
        <is>
          <t/>
        </is>
      </c>
      <c r="AM797" t="inlineStr">
        <is>
          <t/>
        </is>
      </c>
      <c r="AN797" t="inlineStr">
        <is>
          <t/>
        </is>
      </c>
      <c r="AO797" t="inlineStr">
        <is>
          <t/>
        </is>
      </c>
      <c r="AP797" t="inlineStr">
        <is>
          <t/>
        </is>
      </c>
      <c r="AQ797" t="inlineStr">
        <is>
          <t/>
        </is>
      </c>
      <c r="AR797" t="inlineStr">
        <is>
          <t/>
        </is>
      </c>
      <c r="AS797" t="inlineStr">
        <is>
          <t/>
        </is>
      </c>
      <c r="AT797" t="inlineStr">
        <is>
          <t/>
        </is>
      </c>
      <c r="AU797" t="inlineStr">
        <is>
          <t/>
        </is>
      </c>
      <c r="AV797" t="inlineStr">
        <is>
          <t/>
        </is>
      </c>
      <c r="AW797" t="inlineStr">
        <is>
          <t/>
        </is>
      </c>
      <c r="AX797" t="inlineStr">
        <is>
          <t/>
        </is>
      </c>
      <c r="AY797" t="inlineStr">
        <is>
          <t/>
        </is>
      </c>
      <c r="AZ797" t="inlineStr">
        <is>
          <t/>
        </is>
      </c>
      <c r="BA797" t="inlineStr">
        <is>
          <t/>
        </is>
      </c>
      <c r="BB797" t="inlineStr">
        <is>
          <t/>
        </is>
      </c>
      <c r="BC797" t="inlineStr">
        <is>
          <t/>
        </is>
      </c>
      <c r="BD797" t="inlineStr">
        <is>
          <t/>
        </is>
      </c>
      <c r="BE797" t="inlineStr">
        <is>
          <t/>
        </is>
      </c>
      <c r="BF797" t="inlineStr">
        <is>
          <t/>
        </is>
      </c>
      <c r="BG797" t="inlineStr">
        <is>
          <t/>
        </is>
      </c>
      <c r="BH797" t="inlineStr">
        <is>
          <t/>
        </is>
      </c>
      <c r="BI797" t="inlineStr">
        <is>
          <t/>
        </is>
      </c>
      <c r="BJ797" s="2" t="inlineStr">
        <is>
          <t>darbų blokas</t>
        </is>
      </c>
      <c r="BK797" s="2" t="inlineStr">
        <is>
          <t>2</t>
        </is>
      </c>
      <c r="BL797" s="2" t="inlineStr">
        <is>
          <t/>
        </is>
      </c>
      <c r="BM797" t="inlineStr">
        <is>
          <t>užduočių, operacijų ar instrukcijų grupė, skirta tam tikram tikslui pasiekti didesnio proceso ir didesnio tikslo kontekste</t>
        </is>
      </c>
      <c r="BN797" t="inlineStr">
        <is>
          <t/>
        </is>
      </c>
      <c r="BO797" t="inlineStr">
        <is>
          <t/>
        </is>
      </c>
      <c r="BP797" t="inlineStr">
        <is>
          <t/>
        </is>
      </c>
      <c r="BQ797" t="inlineStr">
        <is>
          <t/>
        </is>
      </c>
      <c r="BR797" t="inlineStr">
        <is>
          <t/>
        </is>
      </c>
      <c r="BS797" t="inlineStr">
        <is>
          <t/>
        </is>
      </c>
      <c r="BT797" t="inlineStr">
        <is>
          <t/>
        </is>
      </c>
      <c r="BU797" t="inlineStr">
        <is>
          <t/>
        </is>
      </c>
      <c r="BV797" t="inlineStr">
        <is>
          <t/>
        </is>
      </c>
      <c r="BW797" t="inlineStr">
        <is>
          <t/>
        </is>
      </c>
      <c r="BX797" t="inlineStr">
        <is>
          <t/>
        </is>
      </c>
      <c r="BY797" t="inlineStr">
        <is>
          <t/>
        </is>
      </c>
      <c r="BZ797" t="inlineStr">
        <is>
          <t/>
        </is>
      </c>
      <c r="CA797" t="inlineStr">
        <is>
          <t/>
        </is>
      </c>
      <c r="CB797" t="inlineStr">
        <is>
          <t/>
        </is>
      </c>
      <c r="CC797" t="inlineStr">
        <is>
          <t/>
        </is>
      </c>
      <c r="CD797" s="2" t="inlineStr">
        <is>
          <t>minicarga de trabalho</t>
        </is>
      </c>
      <c r="CE797" s="2" t="inlineStr">
        <is>
          <t>3</t>
        </is>
      </c>
      <c r="CF797" s="2" t="inlineStr">
        <is>
          <t/>
        </is>
      </c>
      <c r="CG797" t="inlineStr">
        <is>
          <t/>
        </is>
      </c>
      <c r="CH797" t="inlineStr">
        <is>
          <t/>
        </is>
      </c>
      <c r="CI797" t="inlineStr">
        <is>
          <t/>
        </is>
      </c>
      <c r="CJ797" t="inlineStr">
        <is>
          <t/>
        </is>
      </c>
      <c r="CK797" t="inlineStr">
        <is>
          <t/>
        </is>
      </c>
      <c r="CL797" t="inlineStr">
        <is>
          <t/>
        </is>
      </c>
      <c r="CM797" t="inlineStr">
        <is>
          <t/>
        </is>
      </c>
      <c r="CN797" t="inlineStr">
        <is>
          <t/>
        </is>
      </c>
      <c r="CO797" t="inlineStr">
        <is>
          <t/>
        </is>
      </c>
      <c r="CP797" t="inlineStr">
        <is>
          <t/>
        </is>
      </c>
      <c r="CQ797" t="inlineStr">
        <is>
          <t/>
        </is>
      </c>
      <c r="CR797" t="inlineStr">
        <is>
          <t/>
        </is>
      </c>
      <c r="CS797" t="inlineStr">
        <is>
          <t/>
        </is>
      </c>
      <c r="CT797" t="inlineStr">
        <is>
          <t/>
        </is>
      </c>
      <c r="CU797" t="inlineStr">
        <is>
          <t/>
        </is>
      </c>
      <c r="CV797" t="inlineStr">
        <is>
          <t/>
        </is>
      </c>
      <c r="CW797" t="inlineStr">
        <is>
          <t/>
        </is>
      </c>
    </row>
    <row r="798">
      <c r="A798" s="1" t="str">
        <f>HYPERLINK("https://iate.europa.eu/entry/result/1474970/all", "1474970")</f>
        <v>1474970</v>
      </c>
      <c r="B798" t="inlineStr">
        <is>
          <t>EDUCATION AND COMMUNICATIONS</t>
        </is>
      </c>
      <c r="C798" t="inlineStr">
        <is>
          <t>EDUCATION AND COMMUNICATIONS|information technology and data processing|information technology industry</t>
        </is>
      </c>
      <c r="D798" t="inlineStr">
        <is>
          <t>yes</t>
        </is>
      </c>
      <c r="E798" t="inlineStr">
        <is>
          <t/>
        </is>
      </c>
      <c r="F798" s="2" t="inlineStr">
        <is>
          <t>сензорен екран|
чувствителен на докосване дисплей</t>
        </is>
      </c>
      <c r="G798" s="2" t="inlineStr">
        <is>
          <t>3|
3</t>
        </is>
      </c>
      <c r="H798" s="2" t="inlineStr">
        <is>
          <t xml:space="preserve">|
</t>
        </is>
      </c>
      <c r="I798" t="inlineStr">
        <is>
          <t>компютърен или друг екран, който разпознава мястото на докосване по повърхността му, което позволява на потребителя да прави селекции или да мести курсор</t>
        </is>
      </c>
      <c r="J798" s="2" t="inlineStr">
        <is>
          <t>dotyková obrazovka</t>
        </is>
      </c>
      <c r="K798" s="2" t="inlineStr">
        <is>
          <t>3</t>
        </is>
      </c>
      <c r="L798" s="2" t="inlineStr">
        <is>
          <t/>
        </is>
      </c>
      <c r="M798" t="inlineStr">
        <is>
          <t>obrazovka ovládaná dotykem prstu nebo speciálního zařízení (např. pera)</t>
        </is>
      </c>
      <c r="N798" s="2" t="inlineStr">
        <is>
          <t>trykskærm|
touchskærm|
berøringsfølsom skærm|
kontaktskærm|
touchscreen|
berøringsskærm|
sensorskærm</t>
        </is>
      </c>
      <c r="O798" s="2" t="inlineStr">
        <is>
          <t>3|
3|
4|
3|
3|
3|
3</t>
        </is>
      </c>
      <c r="P798" s="2" t="inlineStr">
        <is>
          <t xml:space="preserve">|
|
|
|
|
|
</t>
        </is>
      </c>
      <c r="Q798" t="inlineStr">
        <is>
          <t>skærm på en computer, en smartphone, et kasseapparat, et kamera, en GPS-enhed eller en elektronisk informationstavle hvor man ved at berøre skærmen med en finger eller et pegeredskab kan styre enheden og dens visning</t>
        </is>
      </c>
      <c r="R798" s="2" t="inlineStr">
        <is>
          <t>Tastbildschirm|
Berührungsbildschirm|
Kontaktbildschirm</t>
        </is>
      </c>
      <c r="S798" s="2" t="inlineStr">
        <is>
          <t>3|
3|
3</t>
        </is>
      </c>
      <c r="T798" s="2" t="inlineStr">
        <is>
          <t xml:space="preserve">|
|
</t>
        </is>
      </c>
      <c r="U798" t="inlineStr">
        <is>
          <t>Bildschirm, der die Auswahl von Kommandos aus einem Menü durch Berührung der entsprechenden Bildschirmposition mit dem Finger oder einem spitzen Gegenstand erlaubt</t>
        </is>
      </c>
      <c r="V798" s="2" t="inlineStr">
        <is>
          <t>οθόνη αφής|
οθόνη επαφής</t>
        </is>
      </c>
      <c r="W798" s="2" t="inlineStr">
        <is>
          <t>3|
3</t>
        </is>
      </c>
      <c r="X798" s="2" t="inlineStr">
        <is>
          <t xml:space="preserve">|
</t>
        </is>
      </c>
      <c r="Y798" t="inlineStr">
        <is>
          <t/>
        </is>
      </c>
      <c r="Z798" s="2" t="inlineStr">
        <is>
          <t>touch screen|
touch-screen|
touchscreen|
touch-sensitive screen|
tactile screen</t>
        </is>
      </c>
      <c r="AA798" s="2" t="inlineStr">
        <is>
          <t>3|
1|
1|
3|
3</t>
        </is>
      </c>
      <c r="AB798" s="2" t="inlineStr">
        <is>
          <t xml:space="preserve">|
|
|
|
</t>
        </is>
      </c>
      <c r="AC798" t="inlineStr">
        <is>
          <t>electronic visual display that the user can control through simple or multi-touch gestures by touching the screen with a special stylus/pen and/or one or more fingers</t>
        </is>
      </c>
      <c r="AD798" s="2" t="inlineStr">
        <is>
          <t>pantalla táctil</t>
        </is>
      </c>
      <c r="AE798" s="2" t="inlineStr">
        <is>
          <t>3</t>
        </is>
      </c>
      <c r="AF798" s="2" t="inlineStr">
        <is>
          <t/>
        </is>
      </c>
      <c r="AG798" t="inlineStr">
        <is>
          <t>Unidad o dispositivo electrónico de visualización sensible al tacto.</t>
        </is>
      </c>
      <c r="AH798" s="2" t="inlineStr">
        <is>
          <t>puutetundlik ekraan|
puuteekraan|
puutetundlik kuvar</t>
        </is>
      </c>
      <c r="AI798" s="2" t="inlineStr">
        <is>
          <t>3|
3|
3</t>
        </is>
      </c>
      <c r="AJ798" s="2" t="inlineStr">
        <is>
          <t xml:space="preserve">|
|
</t>
        </is>
      </c>
      <c r="AK798" t="inlineStr">
        <is>
          <t>Kuvar, mis võimaldab kasutaja interaktsiooni andmetöötlussüsteemiga ekraani teatud ala puudutamise teel.</t>
        </is>
      </c>
      <c r="AL798" s="2" t="inlineStr">
        <is>
          <t>kosketusnäyttö</t>
        </is>
      </c>
      <c r="AM798" s="2" t="inlineStr">
        <is>
          <t>3</t>
        </is>
      </c>
      <c r="AN798" s="2" t="inlineStr">
        <is>
          <t/>
        </is>
      </c>
      <c r="AO798" t="inlineStr">
        <is>
          <t>laitteen näyttö, jonka pintaa koskettamalla ohjataan laitteen toimintaa</t>
        </is>
      </c>
      <c r="AP798" s="2" t="inlineStr">
        <is>
          <t>écran tactile</t>
        </is>
      </c>
      <c r="AQ798" s="2" t="inlineStr">
        <is>
          <t>3</t>
        </is>
      </c>
      <c r="AR798" s="2" t="inlineStr">
        <is>
          <t/>
        </is>
      </c>
      <c r="AS798" t="inlineStr">
        <is>
          <t>écran muni d'un dispositif qui permet de sélectionner certaines de ses zones par contact</t>
        </is>
      </c>
      <c r="AT798" s="2" t="inlineStr">
        <is>
          <t>scáileán tadhaill</t>
        </is>
      </c>
      <c r="AU798" s="2" t="inlineStr">
        <is>
          <t>3</t>
        </is>
      </c>
      <c r="AV798" s="2" t="inlineStr">
        <is>
          <t/>
        </is>
      </c>
      <c r="AW798" t="inlineStr">
        <is>
          <t>scáileán ar ríomhaire atá in ann aon phointe a ndéantar tadhall leis a bhrath agus comhordanáidí an phointe sin a chur ar aghaidh don ríomhaire</t>
        </is>
      </c>
      <c r="AX798" s="2" t="inlineStr">
        <is>
          <t>zaslon osjetljiv na dodir</t>
        </is>
      </c>
      <c r="AY798" s="2" t="inlineStr">
        <is>
          <t>3</t>
        </is>
      </c>
      <c r="AZ798" s="2" t="inlineStr">
        <is>
          <t/>
        </is>
      </c>
      <c r="BA798" t="inlineStr">
        <is>
          <t>oblik senzora koji se rabi kao ulazni uređaj koji omogućuje unos prstom ili drugim predmetom na zaslonu</t>
        </is>
      </c>
      <c r="BB798" s="2" t="inlineStr">
        <is>
          <t>érintésérzékeny képernyő|
érintőképernyő</t>
        </is>
      </c>
      <c r="BC798" s="2" t="inlineStr">
        <is>
          <t>2|
4</t>
        </is>
      </c>
      <c r="BD798" s="2" t="inlineStr">
        <is>
          <t>|
preferred</t>
        </is>
      </c>
      <c r="BE798" t="inlineStr">
        <is>
          <t>érintés útján működtetett képernyő, mint például a hibrid notebook, a táblagép vagy az okostelefon képernyője</t>
        </is>
      </c>
      <c r="BF798" s="2" t="inlineStr">
        <is>
          <t>schermo sensibile al tatto|
schermo tattile|
touch-screen</t>
        </is>
      </c>
      <c r="BG798" s="2" t="inlineStr">
        <is>
          <t>2|
3|
3</t>
        </is>
      </c>
      <c r="BH798" s="2" t="inlineStr">
        <is>
          <t xml:space="preserve">|
|
</t>
        </is>
      </c>
      <c r="BI798" t="inlineStr">
        <is>
          <t>particolare dispositivo frutto dell'unione di uno schermo e di un digitalizzatore che, per le sue caratteristiche, riesce a sostituire le funzioni del mouse e in molti casi anche della tastiera permettendo all'utente di interagire con un'interfaccia grafica mediante le dita o particolari oggetti appositamente predisposti</t>
        </is>
      </c>
      <c r="BJ798" s="2" t="inlineStr">
        <is>
          <t>jutiklinis ekranas</t>
        </is>
      </c>
      <c r="BK798" s="2" t="inlineStr">
        <is>
          <t>4</t>
        </is>
      </c>
      <c r="BL798" s="2" t="inlineStr">
        <is>
          <t/>
        </is>
      </c>
      <c r="BM798" t="inlineStr">
        <is>
          <t>vaizduoklio ekranas, kurį liečiant galima veikti duomenų apdorojimo ar informacijos pateikimo sistemą</t>
        </is>
      </c>
      <c r="BN798" s="2" t="inlineStr">
        <is>
          <t>skārienekrāns</t>
        </is>
      </c>
      <c r="BO798" s="2" t="inlineStr">
        <is>
          <t>3</t>
        </is>
      </c>
      <c r="BP798" s="2" t="inlineStr">
        <is>
          <t/>
        </is>
      </c>
      <c r="BQ798" t="inlineStr">
        <is>
          <t>ekrāns, kas reaģē uz pieskārieniem</t>
        </is>
      </c>
      <c r="BR798" s="2" t="inlineStr">
        <is>
          <t>skrin tal-mess|
skrin tattili</t>
        </is>
      </c>
      <c r="BS798" s="2" t="inlineStr">
        <is>
          <t>3|
3</t>
        </is>
      </c>
      <c r="BT798" s="2" t="inlineStr">
        <is>
          <t xml:space="preserve">|
</t>
        </is>
      </c>
      <c r="BU798" t="inlineStr">
        <is>
          <t>unità elettronika tal-wiri li l-utent ikun jista' jikkontrolla permezz ta’ ġesti sempliċi jew kombinati ta' mess b'apparat speċjali bħal pinna u/jew bis-swaba'</t>
        </is>
      </c>
      <c r="BV798" s="2" t="inlineStr">
        <is>
          <t>aanraakscherm|
aanraakbeeldscherm|
aanraakgevoelig beeldscherm</t>
        </is>
      </c>
      <c r="BW798" s="2" t="inlineStr">
        <is>
          <t>3|
3|
3</t>
        </is>
      </c>
      <c r="BX798" s="2" t="inlineStr">
        <is>
          <t xml:space="preserve">|
|
</t>
        </is>
      </c>
      <c r="BY798" t="inlineStr">
        <is>
          <t>beeldscherm van bv. een computer, smartphone of tablet waarop de gebruiker functies kan activeren door het scherm aan te raken</t>
        </is>
      </c>
      <c r="BZ798" s="2" t="inlineStr">
        <is>
          <t>ekran dotykowy</t>
        </is>
      </c>
      <c r="CA798" s="2" t="inlineStr">
        <is>
          <t>3</t>
        </is>
      </c>
      <c r="CB798" s="2" t="inlineStr">
        <is>
          <t/>
        </is>
      </c>
      <c r="CC798" t="inlineStr">
        <is>
          <t>Monitor ekranowy stanowiący równocześnie urządzenie wyjściowe i wejściowe. Specjalny układ czujników rozmieszczonych na obrzeżu ekranu umożliwia lokalizację palca, którym dotyka się ekranu w miejscach aktywnych, na odpowiednich napisach lub ikonach i uruchamia w ten sposób odpowiadające im funkcje programu.</t>
        </is>
      </c>
      <c r="CD798" s="2" t="inlineStr">
        <is>
          <t>unidade de visualização sensível ao toque|
ecrã tátil|
ecrã sensível ao toque</t>
        </is>
      </c>
      <c r="CE798" s="2" t="inlineStr">
        <is>
          <t>3|
3|
3</t>
        </is>
      </c>
      <c r="CF798" s="2" t="inlineStr">
        <is>
          <t xml:space="preserve">|
|
</t>
        </is>
      </c>
      <c r="CG798" t="inlineStr">
        <is>
          <t>[Ecrã] sensível à pressão, dispensando assim a necessidade de outro periférico de entrada de dados, como o teclado.</t>
        </is>
      </c>
      <c r="CH798" s="2" t="inlineStr">
        <is>
          <t>ecran tactil</t>
        </is>
      </c>
      <c r="CI798" s="2" t="inlineStr">
        <is>
          <t>3</t>
        </is>
      </c>
      <c r="CJ798" s="2" t="inlineStr">
        <is>
          <t/>
        </is>
      </c>
      <c r="CK798" t="inlineStr">
        <is>
          <t/>
        </is>
      </c>
      <c r="CL798" s="2" t="inlineStr">
        <is>
          <t>dotyková obrazovka</t>
        </is>
      </c>
      <c r="CM798" s="2" t="inlineStr">
        <is>
          <t>3</t>
        </is>
      </c>
      <c r="CN798" s="2" t="inlineStr">
        <is>
          <t/>
        </is>
      </c>
      <c r="CO798" t="inlineStr">
        <is>
          <t>obrazovka reagujúca na dotyk prsta alebo špeciálneho pera, napríklad obrazovka tabletového počítača, počítača typu slate alebo smartfónu</t>
        </is>
      </c>
      <c r="CP798" s="2" t="inlineStr">
        <is>
          <t>zaslon na dotik</t>
        </is>
      </c>
      <c r="CQ798" s="2" t="inlineStr">
        <is>
          <t>3</t>
        </is>
      </c>
      <c r="CR798" s="2" t="inlineStr">
        <is>
          <t/>
        </is>
      </c>
      <c r="CS798" t="inlineStr">
        <is>
          <t>računalniška vhodno-izhodna enota, ki s površino, namenjeno prikazovanju podatkov, zaznava tudi dotik uporabnikovega prsta ali ustrezno ostrega predmeta (npr. pisala)</t>
        </is>
      </c>
      <c r="CT798" s="2" t="inlineStr">
        <is>
          <t>pekskärm</t>
        </is>
      </c>
      <c r="CU798" s="2" t="inlineStr">
        <is>
          <t>3</t>
        </is>
      </c>
      <c r="CV798" s="2" t="inlineStr">
        <is>
          <t/>
        </is>
      </c>
      <c r="CW798" t="inlineStr">
        <is>
          <t>bildskärm på vilken man t.ex. kan välja mellan olika alternativ eller mata in information genom att peka direkt på skärmen med ett finger eller med en särskild penna</t>
        </is>
      </c>
    </row>
    <row r="799">
      <c r="A799" s="1" t="str">
        <f>HYPERLINK("https://iate.europa.eu/entry/result/3544553/all", "3544553")</f>
        <v>3544553</v>
      </c>
      <c r="B799" t="inlineStr">
        <is>
          <t>EDUCATION AND COMMUNICATIONS</t>
        </is>
      </c>
      <c r="C799" t="inlineStr">
        <is>
          <t>EDUCATION AND COMMUNICATIONS|communications|communications systems</t>
        </is>
      </c>
      <c r="D799" t="inlineStr">
        <is>
          <t>yes</t>
        </is>
      </c>
      <c r="E799" t="inlineStr">
        <is>
          <t/>
        </is>
      </c>
      <c r="F799" s="2" t="inlineStr">
        <is>
          <t>постоянна бисквитка</t>
        </is>
      </c>
      <c r="G799" s="2" t="inlineStr">
        <is>
          <t>3</t>
        </is>
      </c>
      <c r="H799" s="2" t="inlineStr">
        <is>
          <t/>
        </is>
      </c>
      <c r="I799" t="inlineStr">
        <is>
          <t>бисквитка, която остава на твърдия диска на потребителя, докато не бъде изтрита</t>
        </is>
      </c>
      <c r="J799" s="2" t="inlineStr">
        <is>
          <t>trvalý soubor cookie</t>
        </is>
      </c>
      <c r="K799" s="2" t="inlineStr">
        <is>
          <t>3</t>
        </is>
      </c>
      <c r="L799" s="2" t="inlineStr">
        <is>
          <t/>
        </is>
      </c>
      <c r="M799" t="inlineStr">
        <is>
          <t>soubor, který se při komunikaci mezi serverem a klientem na delší dobu (do určeného konce platnosti) ukládá v počítači a který si server může při příští návštěvě přečíst</t>
        </is>
      </c>
      <c r="N799" s="2" t="inlineStr">
        <is>
          <t>persistent cookie|
vedvarende cookie|
permanent cookie|
gemt cookie</t>
        </is>
      </c>
      <c r="O799" s="2" t="inlineStr">
        <is>
          <t>3|
3|
3|
2</t>
        </is>
      </c>
      <c r="P799" s="2" t="inlineStr">
        <is>
          <t xml:space="preserve">|
|
|
</t>
        </is>
      </c>
      <c r="Q799" t="inlineStr">
        <is>
          <t>datafil, som placeres af et website på harddisken på en brugers computer, og som viser, om brugeren er tilbagevendende, hvor brugeren kommer fra, hvilken søgemaskine der er brugt, keywords etc.</t>
        </is>
      </c>
      <c r="R799" s="2" t="inlineStr">
        <is>
          <t>permanentes Cookie</t>
        </is>
      </c>
      <c r="S799" s="2" t="inlineStr">
        <is>
          <t>3</t>
        </is>
      </c>
      <c r="T799" s="2" t="inlineStr">
        <is>
          <t/>
        </is>
      </c>
      <c r="U799" t="inlineStr">
        <is>
          <t>kleine Textdatei, die während des Besuchs einer Website auf dem Computer abgelegt werden kann und bei einem erneuten Besuch unserer Website der Identifizierung und/oder der Speicherung spezifischer Informationen über bevorzugte Einstellungen dient</t>
        </is>
      </c>
      <c r="V799" s="2" t="inlineStr">
        <is>
          <t>έμμονο ηλεκτρονικό μπισκότο</t>
        </is>
      </c>
      <c r="W799" s="2" t="inlineStr">
        <is>
          <t>3</t>
        </is>
      </c>
      <c r="X799" s="2" t="inlineStr">
        <is>
          <t/>
        </is>
      </c>
      <c r="Y799" t="inlineStr">
        <is>
          <t/>
        </is>
      </c>
      <c r="Z799" s="2" t="inlineStr">
        <is>
          <t>stored cookie|
permanent cookie|
tracking cookie|
persistent cookie</t>
        </is>
      </c>
      <c r="AA799" s="2" t="inlineStr">
        <is>
          <t>3|
3|
3|
3</t>
        </is>
      </c>
      <c r="AB799" s="2" t="inlineStr">
        <is>
          <t xml:space="preserve">|
|
|
</t>
        </is>
      </c>
      <c r="AC799" t="inlineStr">
        <is>
          <t>file that is stored on a user’s hard drive by a web browser</t>
        </is>
      </c>
      <c r="AD799" s="2" t="inlineStr">
        <is>
          <t>cookie persistente</t>
        </is>
      </c>
      <c r="AE799" s="2" t="inlineStr">
        <is>
          <t>3</t>
        </is>
      </c>
      <c r="AF799" s="2" t="inlineStr">
        <is>
          <t/>
        </is>
      </c>
      <c r="AG799" t="inlineStr">
        <is>
          <t>Cookie [ &lt;a href="/entry/result/912402/all" id="ENTRY_TO_ENTRY_CONVERTER" target="_blank"&gt;IATE:912402&lt;/a&gt; ] que no se elimina cuando se cierra el navegador.</t>
        </is>
      </c>
      <c r="AH799" s="2" t="inlineStr">
        <is>
          <t>püsiküpsis</t>
        </is>
      </c>
      <c r="AI799" s="2" t="inlineStr">
        <is>
          <t>2</t>
        </is>
      </c>
      <c r="AJ799" s="2" t="inlineStr">
        <is>
          <t/>
        </is>
      </c>
      <c r="AK799" t="inlineStr">
        <is>
          <t>kasutaja kõvakettale salvestatud tähtajaline ja/või kasutaja kustutatav tekstistring kasutajat identifitseeriva teabe (näiteks ta veebikäitumise kohta või eelistuste kohta mingis saidis) kogumiseks</t>
        </is>
      </c>
      <c r="AL799" s="2" t="inlineStr">
        <is>
          <t>pysyvä eväste</t>
        </is>
      </c>
      <c r="AM799" s="2" t="inlineStr">
        <is>
          <t>3</t>
        </is>
      </c>
      <c r="AN799" s="2" t="inlineStr">
        <is>
          <t/>
        </is>
      </c>
      <c r="AO799" t="inlineStr">
        <is>
          <t>tiedosto, joka jää käyttäjän tietokoneelle, kunnes se vanhenee (esim. kalenterivuoden lopussa) tai kunnes käyttäjä poistaa sen</t>
        </is>
      </c>
      <c r="AP799" s="2" t="inlineStr">
        <is>
          <t>témoin de connexion permanent|
témoin permanent</t>
        </is>
      </c>
      <c r="AQ799" s="2" t="inlineStr">
        <is>
          <t>3|
3</t>
        </is>
      </c>
      <c r="AR799" s="2" t="inlineStr">
        <is>
          <t xml:space="preserve">|
</t>
        </is>
      </c>
      <c r="AS799" t="inlineStr">
        <is>
          <t>témoin de connexion qui reste sur le disque de l'internaute d'une session de navigation à l'autre, et qui permet notamment de reconnaître l'internaute (en fait, son ordinateur), d'une session à l'autre</t>
        </is>
      </c>
      <c r="AT799" s="2" t="inlineStr">
        <is>
          <t>fianán rianaithe</t>
        </is>
      </c>
      <c r="AU799" s="2" t="inlineStr">
        <is>
          <t>3</t>
        </is>
      </c>
      <c r="AV799" s="2" t="inlineStr">
        <is>
          <t/>
        </is>
      </c>
      <c r="AW799" t="inlineStr">
        <is>
          <t/>
        </is>
      </c>
      <c r="AX799" s="2" t="inlineStr">
        <is>
          <t>trajni kolačić</t>
        </is>
      </c>
      <c r="AY799" s="2" t="inlineStr">
        <is>
          <t>3</t>
        </is>
      </c>
      <c r="AZ799" s="2" t="inlineStr">
        <is>
          <t/>
        </is>
      </c>
      <c r="BA799" t="inlineStr">
        <is>
          <t>kolačić koji ostaje pohranjen na korisnikovom tvrdom disku sve dok mu ne istekne rok trajanja, odnosno do datuma upisanog u samom kolačiću ili dok ga korisnik ne obriše</t>
        </is>
      </c>
      <c r="BB799" s="2" t="inlineStr">
        <is>
          <t>tárolt cookie|
állandó süti|
tárolt süti|
nyomkövető süti|
állandó cookie|
maradandó süti</t>
        </is>
      </c>
      <c r="BC799" s="2" t="inlineStr">
        <is>
          <t>3|
3|
4|
3|
3|
3</t>
        </is>
      </c>
      <c r="BD799" s="2" t="inlineStr">
        <is>
          <t xml:space="preserve">|
|
preferred|
|
|
</t>
        </is>
      </c>
      <c r="BE799" t="inlineStr">
        <is>
          <t>weboldal felhasználóinak azonosítására szolgáló számítógépes fájl, amelyet az aktuálisan megtekintett weboldal vagy éppen használt alkalmazás a böngészőre vagy a készülékre telepít</t>
        </is>
      </c>
      <c r="BF799" s="2" t="inlineStr">
        <is>
          <t>cookie permanente</t>
        </is>
      </c>
      <c r="BG799" s="2" t="inlineStr">
        <is>
          <t>3</t>
        </is>
      </c>
      <c r="BH799" s="2" t="inlineStr">
        <is>
          <t/>
        </is>
      </c>
      <c r="BI799" t="inlineStr">
        <is>
          <t>cookie [ &lt;a href="/entry/result/912402/all" id="ENTRY_TO_ENTRY_CONVERTER" target="_blank"&gt;IATE:912402&lt;/a&gt; ] che rimane nel PC anche dopo la fine della sessione del browser e viene riattivato ad ogni visita successiva del sito da cui proviene, rimanendo sul disco fisso del terminale per un periodo prolungato che può essere dell'ordine di giorni, mesi o persino anni</t>
        </is>
      </c>
      <c r="BJ799" s="2" t="inlineStr">
        <is>
          <t>nuolatinis slapukas|
ilgalaikis slapukas</t>
        </is>
      </c>
      <c r="BK799" s="2" t="inlineStr">
        <is>
          <t>3|
3</t>
        </is>
      </c>
      <c r="BL799" s="2" t="inlineStr">
        <is>
          <t xml:space="preserve">|
</t>
        </is>
      </c>
      <c r="BM799" t="inlineStr">
        <is>
          <t>ilapukas, kuris lieka svetainės lankytojo kompiuteryje baigus darbą su naršykle, iki slapuko galiojimo laiko pabaigos</t>
        </is>
      </c>
      <c r="BN799" s="2" t="inlineStr">
        <is>
          <t>pastāvīgā sīkdatne</t>
        </is>
      </c>
      <c r="BO799" s="2" t="inlineStr">
        <is>
          <t>3</t>
        </is>
      </c>
      <c r="BP799" s="2" t="inlineStr">
        <is>
          <t/>
        </is>
      </c>
      <c r="BQ799" t="inlineStr">
        <is>
          <t>sīkdatne, kas tiek saglabāta lietotāja cietajā diskā, līdz tā tiek apzināti izdzēsta vai līdz tai beidzas derīguma termiņš (kas ir atkarīgs no tā, kāds ir termiņš, ko tīmekļa vietne ir ieprogrammējusi sīkdatnei)</t>
        </is>
      </c>
      <c r="BR799" s="2" t="inlineStr">
        <is>
          <t>cookie persistenti|
cookie permanenti</t>
        </is>
      </c>
      <c r="BS799" s="2" t="inlineStr">
        <is>
          <t>3|
3</t>
        </is>
      </c>
      <c r="BT799" s="2" t="inlineStr">
        <is>
          <t xml:space="preserve">|
</t>
        </is>
      </c>
      <c r="BU799" t="inlineStr">
        <is>
          <t>fajl li jkun maħżun fuq id-diska riġida (hard drive) mill-browżer tal-web</t>
        </is>
      </c>
      <c r="BV799" s="2" t="inlineStr">
        <is>
          <t>permanent cookie</t>
        </is>
      </c>
      <c r="BW799" s="2" t="inlineStr">
        <is>
          <t>3</t>
        </is>
      </c>
      <c r="BX799" s="2" t="inlineStr">
        <is>
          <t/>
        </is>
      </c>
      <c r="BY799" t="inlineStr">
        <is>
          <t>cookie dat voor langere tijd op een telefoon of computer bewaard blijft en wordt geactiveerd wanneer de gebruiker een bepaalde website bezoekt</t>
        </is>
      </c>
      <c r="BZ799" s="2" t="inlineStr">
        <is>
          <t>trwały plik cookie</t>
        </is>
      </c>
      <c r="CA799" s="2" t="inlineStr">
        <is>
          <t>3</t>
        </is>
      </c>
      <c r="CB799" s="2" t="inlineStr">
        <is>
          <t/>
        </is>
      </c>
      <c r="CC799" t="inlineStr">
        <is>
          <t>plik zapamiętywany w urządzeniu końcowym użytkownika do upływu zdefiniowanego terminu ważności</t>
        </is>
      </c>
      <c r="CD799" s="2" t="inlineStr">
        <is>
          <t>testemunho persistente</t>
        </is>
      </c>
      <c r="CE799" s="2" t="inlineStr">
        <is>
          <t>3</t>
        </is>
      </c>
      <c r="CF799" s="2" t="inlineStr">
        <is>
          <t/>
        </is>
      </c>
      <c r="CG799" t="inlineStr">
        <is>
          <t>Testemunho de conexão colocado no disco rígido.</t>
        </is>
      </c>
      <c r="CH799" s="2" t="inlineStr">
        <is>
          <t>cookie permanent</t>
        </is>
      </c>
      <c r="CI799" s="2" t="inlineStr">
        <is>
          <t>3</t>
        </is>
      </c>
      <c r="CJ799" s="2" t="inlineStr">
        <is>
          <t/>
        </is>
      </c>
      <c r="CK799" t="inlineStr">
        <is>
          <t>fișier care fie este permanent, fie are o anumită dată, atunci când are loc autostergerea</t>
        </is>
      </c>
      <c r="CL799" s="2" t="inlineStr">
        <is>
          <t>trvalý súbor cookie|
permanentný súbor cookie</t>
        </is>
      </c>
      <c r="CM799" s="2" t="inlineStr">
        <is>
          <t>3|
3</t>
        </is>
      </c>
      <c r="CN799" s="2" t="inlineStr">
        <is>
          <t xml:space="preserve">|
</t>
        </is>
      </c>
      <c r="CO799" t="inlineStr">
        <is>
          <t>súbor, ktorý webový prehliadač ukladá na pevnom disku používateľa</t>
        </is>
      </c>
      <c r="CP799" s="2" t="inlineStr">
        <is>
          <t>trajni piškotek|
shranjeni piškotek</t>
        </is>
      </c>
      <c r="CQ799" s="2" t="inlineStr">
        <is>
          <t>3|
3</t>
        </is>
      </c>
      <c r="CR799" s="2" t="inlineStr">
        <is>
          <t xml:space="preserve">|
</t>
        </is>
      </c>
      <c r="CS799" t="inlineStr">
        <is>
          <t>piškotek, ki ostane shranjen, tudi ko uporabnik zapre brskalnik in zaključi sejo</t>
        </is>
      </c>
      <c r="CT799" s="2" t="inlineStr">
        <is>
          <t>beständig kaka</t>
        </is>
      </c>
      <c r="CU799" s="2" t="inlineStr">
        <is>
          <t>3</t>
        </is>
      </c>
      <c r="CV799" s="2" t="inlineStr">
        <is>
          <t/>
        </is>
      </c>
      <c r="CW799" t="inlineStr">
        <is>
          <t>kaka (cookie) som ligger kvar i webbläsarens kakfil från besök till besök under lång tid (månader eller år) eller tills den raderas - antingen av användaren eller av servern som skapade kakan</t>
        </is>
      </c>
    </row>
    <row r="800">
      <c r="A800" s="1" t="str">
        <f>HYPERLINK("https://iate.europa.eu/entry/result/3574260/all", "3574260")</f>
        <v>3574260</v>
      </c>
      <c r="B800" t="inlineStr">
        <is>
          <t>EDUCATION AND COMMUNICATIONS</t>
        </is>
      </c>
      <c r="C800" t="inlineStr">
        <is>
          <t>EDUCATION AND COMMUNICATIONS|information technology and data processing</t>
        </is>
      </c>
      <c r="D800" t="inlineStr">
        <is>
          <t>yes</t>
        </is>
      </c>
      <c r="E800" t="inlineStr">
        <is>
          <t/>
        </is>
      </c>
      <c r="F800" s="2" t="inlineStr">
        <is>
          <t>онлайн посредник</t>
        </is>
      </c>
      <c r="G800" s="2" t="inlineStr">
        <is>
          <t>3</t>
        </is>
      </c>
      <c r="H800" s="2" t="inlineStr">
        <is>
          <t/>
        </is>
      </c>
      <c r="I800" t="inlineStr">
        <is>
          <t/>
        </is>
      </c>
      <c r="J800" s="2" t="inlineStr">
        <is>
          <t>online zprostředkovatel|
internetový zprostředkovatel</t>
        </is>
      </c>
      <c r="K800" s="2" t="inlineStr">
        <is>
          <t>3|
3</t>
        </is>
      </c>
      <c r="L800" s="2" t="inlineStr">
        <is>
          <t>|
admitted</t>
        </is>
      </c>
      <c r="M800" t="inlineStr">
        <is>
          <t>poskytovatel &lt;i&gt;služeb informační společnosti&lt;/i&gt; &lt;br&gt;[ &lt;a href="/entry/result/903777/all" id="ENTRY_TO_ENTRY_CONVERTER" target="_blank"&gt;IATE:903777&lt;/a&gt; ] usnadňující vztahy mezi spotřebiteli a obchodníky, kteří jsou stranami smluv o prodeji zboží online nebo o poskytování služeb online, prostřednictvím internetového prodejního místa</t>
        </is>
      </c>
      <c r="N800" s="2" t="inlineStr">
        <is>
          <t>onlineformidler|
onlinemellemled|
onlinemellemhandler</t>
        </is>
      </c>
      <c r="O800" s="2" t="inlineStr">
        <is>
          <t>3|
3|
3</t>
        </is>
      </c>
      <c r="P800" s="2" t="inlineStr">
        <is>
          <t xml:space="preserve">|
|
</t>
        </is>
      </c>
      <c r="Q800" t="inlineStr">
        <is>
          <t/>
        </is>
      </c>
      <c r="R800" s="2" t="inlineStr">
        <is>
          <t>Onlinevermittler</t>
        </is>
      </c>
      <c r="S800" s="2" t="inlineStr">
        <is>
          <t>3</t>
        </is>
      </c>
      <c r="T800" s="2" t="inlineStr">
        <is>
          <t/>
        </is>
      </c>
      <c r="U800" t="inlineStr">
        <is>
          <t/>
        </is>
      </c>
      <c r="V800" s="2" t="inlineStr">
        <is>
          <t>διαδικτυακός ενδιάμεσος</t>
        </is>
      </c>
      <c r="W800" s="2" t="inlineStr">
        <is>
          <t>3</t>
        </is>
      </c>
      <c r="X800" s="2" t="inlineStr">
        <is>
          <t/>
        </is>
      </c>
      <c r="Y800" t="inlineStr">
        <is>
          <t>ενδιάμεσος πάροχος διαδικτυακών υπηρεσιών, όπως διαδικτυακή αγορά ή επιγραμμική πλατφόρμα, που αποθηκεύει απλώς παθητικά στον διακομιστή του πληροφορίες τις οποίες παρέχει ο αποδέκτης της υπηρεσίας</t>
        </is>
      </c>
      <c r="Z800" s="2" t="inlineStr">
        <is>
          <t>online intermediary</t>
        </is>
      </c>
      <c r="AA800" s="2" t="inlineStr">
        <is>
          <t>3</t>
        </is>
      </c>
      <c r="AB800" s="2" t="inlineStr">
        <is>
          <t/>
        </is>
      </c>
      <c r="AC800" t="inlineStr">
        <is>
          <t>website that brings together or facilitates transactions between third parties on the Internet</t>
        </is>
      </c>
      <c r="AD800" s="2" t="inlineStr">
        <is>
          <t>intermediario en línea|
intermediario virtual</t>
        </is>
      </c>
      <c r="AE800" s="2" t="inlineStr">
        <is>
          <t>3|
3</t>
        </is>
      </c>
      <c r="AF800" s="2" t="inlineStr">
        <is>
          <t xml:space="preserve">|
</t>
        </is>
      </c>
      <c r="AG800" t="inlineStr">
        <is>
          <t>Sitio o aplicación que permite o facilita las transacciones entre terceros en internet.</t>
        </is>
      </c>
      <c r="AH800" s="2" t="inlineStr">
        <is>
          <t>digivahendaja</t>
        </is>
      </c>
      <c r="AI800" s="2" t="inlineStr">
        <is>
          <t>3</t>
        </is>
      </c>
      <c r="AJ800" s="2" t="inlineStr">
        <is>
          <t/>
        </is>
      </c>
      <c r="AK800" t="inlineStr">
        <is>
          <t>teenusepakkujad, kes hõlbustavad kaupade, teenuste või info vahendamist digitaalses keskkonnas ja pakuvad vastavaid platvorme</t>
        </is>
      </c>
      <c r="AL800" s="2" t="inlineStr">
        <is>
          <t>verkossa toimiva välittäjä</t>
        </is>
      </c>
      <c r="AM800" s="2" t="inlineStr">
        <is>
          <t>3</t>
        </is>
      </c>
      <c r="AN800" s="2" t="inlineStr">
        <is>
          <t/>
        </is>
      </c>
      <c r="AO800" t="inlineStr">
        <is>
          <t/>
        </is>
      </c>
      <c r="AP800" s="2" t="inlineStr">
        <is>
          <t>intermédiaire en ligne</t>
        </is>
      </c>
      <c r="AQ800" s="2" t="inlineStr">
        <is>
          <t>4</t>
        </is>
      </c>
      <c r="AR800" s="2" t="inlineStr">
        <is>
          <t/>
        </is>
      </c>
      <c r="AS800" t="inlineStr">
        <is>
          <t>site ou application qui permet ou facilite les transactions entre tiers sur internet</t>
        </is>
      </c>
      <c r="AT800" s="2" t="inlineStr">
        <is>
          <t>idirghabhálaí ar líne</t>
        </is>
      </c>
      <c r="AU800" s="2" t="inlineStr">
        <is>
          <t>3</t>
        </is>
      </c>
      <c r="AV800" s="2" t="inlineStr">
        <is>
          <t/>
        </is>
      </c>
      <c r="AW800" t="inlineStr">
        <is>
          <t/>
        </is>
      </c>
      <c r="AX800" s="2" t="inlineStr">
        <is>
          <t>posrednik na internetu|
internetski posrednik</t>
        </is>
      </c>
      <c r="AY800" s="2" t="inlineStr">
        <is>
          <t>3|
3</t>
        </is>
      </c>
      <c r="AZ800" s="2" t="inlineStr">
        <is>
          <t xml:space="preserve">|
</t>
        </is>
      </c>
      <c r="BA800" t="inlineStr">
        <is>
          <t/>
        </is>
      </c>
      <c r="BB800" s="2" t="inlineStr">
        <is>
          <t>online közvetítő</t>
        </is>
      </c>
      <c r="BC800" s="2" t="inlineStr">
        <is>
          <t>4</t>
        </is>
      </c>
      <c r="BD800" s="2" t="inlineStr">
        <is>
          <t/>
        </is>
      </c>
      <c r="BE800" t="inlineStr">
        <is>
          <t>az interneten keresztül üzleti tranzakciókat lehetővé tévő szolgáltató</t>
        </is>
      </c>
      <c r="BF800" s="2" t="inlineStr">
        <is>
          <t>intermediario online</t>
        </is>
      </c>
      <c r="BG800" s="2" t="inlineStr">
        <is>
          <t>3</t>
        </is>
      </c>
      <c r="BH800" s="2" t="inlineStr">
        <is>
          <t/>
        </is>
      </c>
      <c r="BI800" t="inlineStr">
        <is>
          <t>prestatore di servizi della società dell'informazione che facilita i rapporti tra consumatori e professionisti operanti con contratti di vendita o di servizi online mediante un mercato online</t>
        </is>
      </c>
      <c r="BJ800" s="2" t="inlineStr">
        <is>
          <t>interneto tarpininkas</t>
        </is>
      </c>
      <c r="BK800" s="2" t="inlineStr">
        <is>
          <t>3</t>
        </is>
      </c>
      <c r="BL800" s="2" t="inlineStr">
        <is>
          <t/>
        </is>
      </c>
      <c r="BM800" t="inlineStr">
        <is>
          <t>interneto svetainė, kurioje suvedamos trečiosios šalys arba joms sudaromos sąlygos sudaryti sandorį</t>
        </is>
      </c>
      <c r="BN800" s="2" t="inlineStr">
        <is>
          <t>tiešsaistes starpnieks</t>
        </is>
      </c>
      <c r="BO800" s="2" t="inlineStr">
        <is>
          <t>2</t>
        </is>
      </c>
      <c r="BP800" s="2" t="inlineStr">
        <is>
          <t/>
        </is>
      </c>
      <c r="BQ800" t="inlineStr">
        <is>
          <t/>
        </is>
      </c>
      <c r="BR800" s="2" t="inlineStr">
        <is>
          <t>intermedjarju online</t>
        </is>
      </c>
      <c r="BS800" s="2" t="inlineStr">
        <is>
          <t>3</t>
        </is>
      </c>
      <c r="BT800" s="2" t="inlineStr">
        <is>
          <t/>
        </is>
      </c>
      <c r="BU800" t="inlineStr">
        <is>
          <t>sit web li jiġbor flimkien jew jiffaċilita t-tranżazzjonijiet bejn il-partijiet terzi fuq l-Internet</t>
        </is>
      </c>
      <c r="BV800" s="2" t="inlineStr">
        <is>
          <t>online tussenpersoon</t>
        </is>
      </c>
      <c r="BW800" s="2" t="inlineStr">
        <is>
          <t>3</t>
        </is>
      </c>
      <c r="BX800" s="2" t="inlineStr">
        <is>
          <t/>
        </is>
      </c>
      <c r="BY800" t="inlineStr">
        <is>
          <t>online platform dat consumenten diensten van derden aanbiedt</t>
        </is>
      </c>
      <c r="BZ800" s="2" t="inlineStr">
        <is>
          <t>pośrednik internetowy</t>
        </is>
      </c>
      <c r="CA800" s="2" t="inlineStr">
        <is>
          <t>3</t>
        </is>
      </c>
      <c r="CB800" s="2" t="inlineStr">
        <is>
          <t/>
        </is>
      </c>
      <c r="CC800" t="inlineStr">
        <is>
          <t/>
        </is>
      </c>
      <c r="CD800" s="2" t="inlineStr">
        <is>
          <t>intermediário virtual</t>
        </is>
      </c>
      <c r="CE800" s="2" t="inlineStr">
        <is>
          <t>3</t>
        </is>
      </c>
      <c r="CF800" s="2" t="inlineStr">
        <is>
          <t/>
        </is>
      </c>
      <c r="CG800" t="inlineStr">
        <is>
          <t/>
        </is>
      </c>
      <c r="CH800" s="2" t="inlineStr">
        <is>
          <t>intermediar online</t>
        </is>
      </c>
      <c r="CI800" s="2" t="inlineStr">
        <is>
          <t>3</t>
        </is>
      </c>
      <c r="CJ800" s="2" t="inlineStr">
        <is>
          <t/>
        </is>
      </c>
      <c r="CK800" t="inlineStr">
        <is>
          <t/>
        </is>
      </c>
      <c r="CL800" s="2" t="inlineStr">
        <is>
          <t>online sprostredkovateľ</t>
        </is>
      </c>
      <c r="CM800" s="2" t="inlineStr">
        <is>
          <t>3</t>
        </is>
      </c>
      <c r="CN800" s="2" t="inlineStr">
        <is>
          <t/>
        </is>
      </c>
      <c r="CO800" t="inlineStr">
        <is>
          <t>webová stránka alebo aplikácia, ktorá účastníckym stranám umožňuje alebo uľahčuje internetové transakcie</t>
        </is>
      </c>
      <c r="CP800" s="2" t="inlineStr">
        <is>
          <t>spletni posrednik</t>
        </is>
      </c>
      <c r="CQ800" s="2" t="inlineStr">
        <is>
          <t>3</t>
        </is>
      </c>
      <c r="CR800" s="2" t="inlineStr">
        <is>
          <t/>
        </is>
      </c>
      <c r="CS800" t="inlineStr">
        <is>
          <t>spletna stran, ki tretjim osebam omogoča ali olajšuje spletne transakcije</t>
        </is>
      </c>
      <c r="CT800" s="2" t="inlineStr">
        <is>
          <t>mellanhand på internet</t>
        </is>
      </c>
      <c r="CU800" s="2" t="inlineStr">
        <is>
          <t>3</t>
        </is>
      </c>
      <c r="CV800" s="2" t="inlineStr">
        <is>
          <t/>
        </is>
      </c>
      <c r="CW800" t="inlineStr">
        <is>
          <t/>
        </is>
      </c>
    </row>
    <row r="801">
      <c r="A801" s="1" t="str">
        <f>HYPERLINK("https://iate.europa.eu/entry/result/2203753/all", "2203753")</f>
        <v>2203753</v>
      </c>
      <c r="B801" t="inlineStr">
        <is>
          <t>EDUCATION AND COMMUNICATIONS;POLITICS;EUROPEAN UNION</t>
        </is>
      </c>
      <c r="C801" t="inlineStr">
        <is>
          <t>EDUCATION AND COMMUNICATIONS|information and information processing;POLITICS|politics and public safety;EUROPEAN UNION|EU institutions and European civil service|EU institution</t>
        </is>
      </c>
      <c r="D801" t="inlineStr">
        <is>
          <t>yes</t>
        </is>
      </c>
      <c r="E801" t="inlineStr">
        <is>
          <t/>
        </is>
      </c>
      <c r="F801" s="2" t="inlineStr">
        <is>
          <t>обща система за бързо предупреждение|
ARGUS</t>
        </is>
      </c>
      <c r="G801" s="2" t="inlineStr">
        <is>
          <t>3|
3</t>
        </is>
      </c>
      <c r="H801" s="2" t="inlineStr">
        <is>
          <t xml:space="preserve">|
</t>
        </is>
      </c>
      <c r="I801" t="inlineStr">
        <is>
          <t>система за координация при кризи, създадена от Европейската комисия през 2005 г. с цел да се осигури конкретна процедура за координация в случай на сериозна криза, засягаща много сектори</t>
        </is>
      </c>
      <c r="J801" s="2" t="inlineStr">
        <is>
          <t>ARGUS|
všeobecný systém rychlého varování</t>
        </is>
      </c>
      <c r="K801" s="2" t="inlineStr">
        <is>
          <t>3|
3</t>
        </is>
      </c>
      <c r="L801" s="2" t="inlineStr">
        <is>
          <t xml:space="preserve">|
</t>
        </is>
      </c>
      <c r="M801" t="inlineStr">
        <is>
          <t>systém pro koordinaci v krizových situacích, který zřídila Evropská komise s cílem stanovit zvláštní koordinační postup v případě závažných krizí zasahujících více odvětví</t>
        </is>
      </c>
      <c r="N801" s="2" t="inlineStr">
        <is>
          <t>overordnet hurtigt varslingssystem|
ARGUS</t>
        </is>
      </c>
      <c r="O801" s="2" t="inlineStr">
        <is>
          <t>3|
3</t>
        </is>
      </c>
      <c r="P801" s="2" t="inlineStr">
        <is>
          <t xml:space="preserve">|
</t>
        </is>
      </c>
      <c r="Q801" t="inlineStr">
        <is>
          <t/>
        </is>
      </c>
      <c r="R801" s="2" t="inlineStr">
        <is>
          <t>allgemeines Frühwarnsystem|
ARGUS</t>
        </is>
      </c>
      <c r="S801" s="2" t="inlineStr">
        <is>
          <t>4|
4</t>
        </is>
      </c>
      <c r="T801" s="2" t="inlineStr">
        <is>
          <t xml:space="preserve">|
</t>
        </is>
      </c>
      <c r="U801" t="inlineStr">
        <is>
          <t>Frühwarnsystem, das den Generaldirektionen und Diensten der Kommission als internes Instrument für den zeitnahen Austausch von Informationen über Krisen oder Bedrohungen auf Gemeinschaftsebene, die Maßnahmen der Gemeinschaft erfordern, dienen</t>
        </is>
      </c>
      <c r="V801" s="2" t="inlineStr">
        <is>
          <t>γενικό σύστημα έγκαιρης προειδοποίησης|
ARGUS</t>
        </is>
      </c>
      <c r="W801" s="2" t="inlineStr">
        <is>
          <t>3|
3</t>
        </is>
      </c>
      <c r="X801" s="2" t="inlineStr">
        <is>
          <t xml:space="preserve">|
</t>
        </is>
      </c>
      <c r="Y801" t="inlineStr">
        <is>
          <t/>
        </is>
      </c>
      <c r="Z801" s="2" t="inlineStr">
        <is>
          <t>ARGUS|
general rapid alert system</t>
        </is>
      </c>
      <c r="AA801" s="2" t="inlineStr">
        <is>
          <t>3|
3</t>
        </is>
      </c>
      <c r="AB801" s="2" t="inlineStr">
        <is>
          <t xml:space="preserve">|
</t>
        </is>
      </c>
      <c r="AC801" t="inlineStr">
        <is>
          <t>general rapid alert system linking all the European Commission’s specialised systems for emergencies</t>
        </is>
      </c>
      <c r="AD801" s="2" t="inlineStr">
        <is>
          <t>ARGUS|
sistema de alerta rápida europeo general seguro|
sistema general y seguro de alerta rápida</t>
        </is>
      </c>
      <c r="AE801" s="2" t="inlineStr">
        <is>
          <t>2|
2|
2</t>
        </is>
      </c>
      <c r="AF801" s="2" t="inlineStr">
        <is>
          <t xml:space="preserve">|
|
</t>
        </is>
      </c>
      <c r="AG801" t="inlineStr">
        <is>
          <t>Sistema que creará la Comisión para conectar todos los sistemas de emergencia especializados que requieren una actuación a nivel europeo.</t>
        </is>
      </c>
      <c r="AH801" s="2" t="inlineStr">
        <is>
          <t>üldine kiirhoiatussüsteem ARGUS|
ARGUS</t>
        </is>
      </c>
      <c r="AI801" s="2" t="inlineStr">
        <is>
          <t>3|
3</t>
        </is>
      </c>
      <c r="AJ801" s="2" t="inlineStr">
        <is>
          <t xml:space="preserve">|
</t>
        </is>
      </c>
      <c r="AK801" t="inlineStr">
        <is>
          <t/>
        </is>
      </c>
      <c r="AL801" s="2" t="inlineStr">
        <is>
          <t>nopea yleishälytysjärjestelmä|
ARGUS-järjestelmä|
ARGUS</t>
        </is>
      </c>
      <c r="AM801" s="2" t="inlineStr">
        <is>
          <t>3|
3|
3</t>
        </is>
      </c>
      <c r="AN801" s="2" t="inlineStr">
        <is>
          <t xml:space="preserve">|
|
</t>
        </is>
      </c>
      <c r="AO801" t="inlineStr">
        <is>
          <t>nopea yleishälytysjärjestelmä, joka yhdistää kaikki Euroopan komission hätätilanteita varten luodut erityisjärjestelmät</t>
        </is>
      </c>
      <c r="AP801" s="2" t="inlineStr">
        <is>
          <t>ARGUS|
système général d'alerte rapide</t>
        </is>
      </c>
      <c r="AQ801" s="2" t="inlineStr">
        <is>
          <t>4|
4</t>
        </is>
      </c>
      <c r="AR801" s="2" t="inlineStr">
        <is>
          <t xml:space="preserve">|
</t>
        </is>
      </c>
      <c r="AS801" t="inlineStr">
        <is>
          <t>dans le cadre de la lutte contre le terrorisme, système reliant tous les systèmes spécialisés en cas d'urgence nécessitant une action au niveau européen</t>
        </is>
      </c>
      <c r="AT801" s="2" t="inlineStr">
        <is>
          <t>ARGUS|
córas mear-rabhaidh ginearálta</t>
        </is>
      </c>
      <c r="AU801" s="2" t="inlineStr">
        <is>
          <t>3|
3</t>
        </is>
      </c>
      <c r="AV801" s="2" t="inlineStr">
        <is>
          <t xml:space="preserve">|
</t>
        </is>
      </c>
      <c r="AW801" t="inlineStr">
        <is>
          <t/>
        </is>
      </c>
      <c r="AX801" t="inlineStr">
        <is>
          <t/>
        </is>
      </c>
      <c r="AY801" t="inlineStr">
        <is>
          <t/>
        </is>
      </c>
      <c r="AZ801" t="inlineStr">
        <is>
          <t/>
        </is>
      </c>
      <c r="BA801" t="inlineStr">
        <is>
          <t/>
        </is>
      </c>
      <c r="BB801" s="2" t="inlineStr">
        <is>
          <t>általános biztonsági sürgősségi riasztórendszer|
ARGUS</t>
        </is>
      </c>
      <c r="BC801" s="2" t="inlineStr">
        <is>
          <t>4|
4</t>
        </is>
      </c>
      <c r="BD801" s="2" t="inlineStr">
        <is>
          <t xml:space="preserve">|
</t>
        </is>
      </c>
      <c r="BE801" t="inlineStr">
        <is>
          <t/>
        </is>
      </c>
      <c r="BF801" s="2" t="inlineStr">
        <is>
          <t>sistema generale di allarme rapido|
ARGUS</t>
        </is>
      </c>
      <c r="BG801" s="2" t="inlineStr">
        <is>
          <t>3|
3</t>
        </is>
      </c>
      <c r="BH801" s="2" t="inlineStr">
        <is>
          <t xml:space="preserve">|
</t>
        </is>
      </c>
      <c r="BI801" t="inlineStr">
        <is>
          <t>sistema generale in grado di collegare tutti i sistemi specializzati per le emergenze nell'ambito della lotta al terrorismo</t>
        </is>
      </c>
      <c r="BJ801" s="2" t="inlineStr">
        <is>
          <t>ARGUS|
bendra skubaus įspėjimo sistema</t>
        </is>
      </c>
      <c r="BK801" s="2" t="inlineStr">
        <is>
          <t>2|
3</t>
        </is>
      </c>
      <c r="BL801" s="2" t="inlineStr">
        <is>
          <t xml:space="preserve">|
</t>
        </is>
      </c>
      <c r="BM801" t="inlineStr">
        <is>
          <t>vidaus ryšių tinklas ir ypatingas koordinavimo procesas, kurie pradės
veikti didelės daugiasektorės krizės atveju</t>
        </is>
      </c>
      <c r="BN801" t="inlineStr">
        <is>
          <t/>
        </is>
      </c>
      <c r="BO801" t="inlineStr">
        <is>
          <t/>
        </is>
      </c>
      <c r="BP801" t="inlineStr">
        <is>
          <t/>
        </is>
      </c>
      <c r="BQ801" t="inlineStr">
        <is>
          <t/>
        </is>
      </c>
      <c r="BR801" s="2" t="inlineStr">
        <is>
          <t>sistema ta' twissija ġenerali rapida|
ARGUS</t>
        </is>
      </c>
      <c r="BS801" s="2" t="inlineStr">
        <is>
          <t>3|
3</t>
        </is>
      </c>
      <c r="BT801" s="2" t="inlineStr">
        <is>
          <t xml:space="preserve">|
</t>
        </is>
      </c>
      <c r="BU801" t="inlineStr">
        <is>
          <t>sistema li tgħaqqad is-sistemi speċjalizzati kollha għal emerġenzi kkawżati minn inċidenti kbar bħal attakki terroristiċi u tsunami u li jirrikjedu azzjoni koordinata fil-livell Ewropew</t>
        </is>
      </c>
      <c r="BV801" s="2" t="inlineStr">
        <is>
          <t>ARGUS|
beveiligd algemeen systeem voor snelle waarschuwing</t>
        </is>
      </c>
      <c r="BW801" s="2" t="inlineStr">
        <is>
          <t>3|
3</t>
        </is>
      </c>
      <c r="BX801" s="2" t="inlineStr">
        <is>
          <t xml:space="preserve">|
</t>
        </is>
      </c>
      <c r="BY801" t="inlineStr">
        <is>
          <t>systeem in het kader van terrorismebestrijding dat strekt tot koppeling van alle gespecialiseerde systemen voor noodsituaties die maatregelen op Europees niveau vereisen</t>
        </is>
      </c>
      <c r="BZ801" s="2" t="inlineStr">
        <is>
          <t>ogólny system szybkiego ostrzegania|
ARGUS</t>
        </is>
      </c>
      <c r="CA801" s="2" t="inlineStr">
        <is>
          <t>3|
3</t>
        </is>
      </c>
      <c r="CB801" s="2" t="inlineStr">
        <is>
          <t xml:space="preserve">|
</t>
        </is>
      </c>
      <c r="CC801" t="inlineStr">
        <is>
          <t>system zwiększający możliwości Komisji w zakresie szybkiego, skutecznego i skoordynowanego reagowania w sytuacjach kryzysowych o charakterze wielosektorowym, bez względu na ich przyczynę, w dziedzinach jej kompetencji, obejmujących kilka dziedzin polityki oraz wymagających działania na szczeblu wspólnotowym</t>
        </is>
      </c>
      <c r="CD801" s="2" t="inlineStr">
        <is>
          <t>sistema geral de alerta rápido</t>
        </is>
      </c>
      <c r="CE801" s="2" t="inlineStr">
        <is>
          <t>3</t>
        </is>
      </c>
      <c r="CF801" s="2" t="inlineStr">
        <is>
          <t/>
        </is>
      </c>
      <c r="CG801" t="inlineStr">
        <is>
          <t/>
        </is>
      </c>
      <c r="CH801" s="2" t="inlineStr">
        <is>
          <t>ARGUS|
sistem general de alertă rapidă</t>
        </is>
      </c>
      <c r="CI801" s="2" t="inlineStr">
        <is>
          <t>3|
3</t>
        </is>
      </c>
      <c r="CJ801" s="2" t="inlineStr">
        <is>
          <t xml:space="preserve">|
</t>
        </is>
      </c>
      <c r="CK801" t="inlineStr">
        <is>
          <t>sistem care reunește toate sistemele de alertă rapidă ale Comisiei, constituit cu scopul de a consolida capacitatea Comisiei de a interveni rapid, eficient și coerent în caz de criză majoră de natură multisectorială, ce afectează mai multe arii de intervenție politică și care necesită o acțiune la nivelul Comunității, indiferent de cauza crizei.</t>
        </is>
      </c>
      <c r="CL801" s="2" t="inlineStr">
        <is>
          <t>spoločný systém rýchleho varovania</t>
        </is>
      </c>
      <c r="CM801" s="2" t="inlineStr">
        <is>
          <t>3</t>
        </is>
      </c>
      <c r="CN801" s="2" t="inlineStr">
        <is>
          <t/>
        </is>
      </c>
      <c r="CO801" t="inlineStr">
        <is>
          <t>systém, ktorého cieľom je v prípade vážnej krízy zasahujúcej viacero odvetví poskytnúť špecifický krízový koordinačný postup, a umožniť tak výmenu informácií súvisiacich s krízou v reálnom čase a zabezpečiť rýchle prijímanie rozhodnutí</t>
        </is>
      </c>
      <c r="CP801" s="2" t="inlineStr">
        <is>
          <t>ARGUS|
splošni sistem za hitro opozarjanje</t>
        </is>
      </c>
      <c r="CQ801" s="2" t="inlineStr">
        <is>
          <t>3|
3</t>
        </is>
      </c>
      <c r="CR801" s="2" t="inlineStr">
        <is>
          <t xml:space="preserve">|
</t>
        </is>
      </c>
      <c r="CS801" t="inlineStr">
        <is>
          <t>notranja platforma Komisije za hitro izmenjavo pomembnih informacij o nastajajočih večsektorskih krizah, ki zahtevajo ukrepanje na ravni Unije</t>
        </is>
      </c>
      <c r="CT801" s="2" t="inlineStr">
        <is>
          <t>ARGUS</t>
        </is>
      </c>
      <c r="CU801" s="2" t="inlineStr">
        <is>
          <t>3</t>
        </is>
      </c>
      <c r="CV801" s="2" t="inlineStr">
        <is>
          <t/>
        </is>
      </c>
      <c r="CW801" t="inlineStr">
        <is>
          <t>övergripande system för snabb varning som länkar samman alla specialiseradesystem för nödsituationer</t>
        </is>
      </c>
    </row>
    <row r="802">
      <c r="A802" s="1" t="str">
        <f>HYPERLINK("https://iate.europa.eu/entry/result/3549429/all", "3549429")</f>
        <v>3549429</v>
      </c>
      <c r="B802" t="inlineStr">
        <is>
          <t>EDUCATION AND COMMUNICATIONS</t>
        </is>
      </c>
      <c r="C802" t="inlineStr">
        <is>
          <t>EDUCATION AND COMMUNICATIONS|information technology and data processing|computer system</t>
        </is>
      </c>
      <c r="D802" t="inlineStr">
        <is>
          <t>yes</t>
        </is>
      </c>
      <c r="E802" t="inlineStr">
        <is>
          <t/>
        </is>
      </c>
      <c r="F802" s="2" t="inlineStr">
        <is>
          <t>сървърно устройство</t>
        </is>
      </c>
      <c r="G802" s="2" t="inlineStr">
        <is>
          <t>3</t>
        </is>
      </c>
      <c r="H802" s="2" t="inlineStr">
        <is>
          <t/>
        </is>
      </c>
      <c r="I802" t="inlineStr">
        <is>
          <t>компютърен сървър, доставен заедно с предварително инсталирани операционна система и приложен софтуер, който се използва за извършване на специализирана функция или набор от тясно свързани функции</t>
        </is>
      </c>
      <c r="J802" s="2" t="inlineStr">
        <is>
          <t>serverové zařízení</t>
        </is>
      </c>
      <c r="K802" s="2" t="inlineStr">
        <is>
          <t>3</t>
        </is>
      </c>
      <c r="L802" s="2" t="inlineStr">
        <is>
          <t/>
        </is>
      </c>
      <c r="M802" t="inlineStr">
        <is>
          <t>počítačový server vázaný s předinstalovaným operačním systémem a aplikačním softwarem používaným k provádění zvláštní funkce nebo skupiny úzce propojených funkcí</t>
        </is>
      </c>
      <c r="N802" s="2" t="inlineStr">
        <is>
          <t>monofunktionel server</t>
        </is>
      </c>
      <c r="O802" s="2" t="inlineStr">
        <is>
          <t>3</t>
        </is>
      </c>
      <c r="P802" s="2" t="inlineStr">
        <is>
          <t/>
        </is>
      </c>
      <c r="Q802" t="inlineStr">
        <is>
          <t>computerserver leveret med et installeret operativsystem og applikationssoftware, der anvendes til at udføre en særlig funktion eller et sæt af tæt koblede funktioner</t>
        </is>
      </c>
      <c r="R802" s="2" t="inlineStr">
        <is>
          <t>Server-Appliance</t>
        </is>
      </c>
      <c r="S802" s="2" t="inlineStr">
        <is>
          <t>3</t>
        </is>
      </c>
      <c r="T802" s="2" t="inlineStr">
        <is>
          <t/>
        </is>
      </c>
      <c r="U802" t="inlineStr">
        <is>
          <t>mit vorinstalliertem Betriebssystem und Anwendungssoftware gebündelter Computerserver, der zur Ausführung spezieller Funktionen beziehungsweise mehrerer spezieller, eng miteinander verbundener Funktionen genutzt wird</t>
        </is>
      </c>
      <c r="V802" s="2" t="inlineStr">
        <is>
          <t>συσκευή εξυπηρετητή</t>
        </is>
      </c>
      <c r="W802" s="2" t="inlineStr">
        <is>
          <t>3</t>
        </is>
      </c>
      <c r="X802" s="2" t="inlineStr">
        <is>
          <t/>
        </is>
      </c>
      <c r="Y802" t="inlineStr">
        <is>
          <t>εξυπηρετητής συνυφασμένος με προεγκατεστημένο λειτουργικό σύστημα και λογισμικό εφαρμογής, που χρησιμοποιείται για την εκτέλεση ειδικευμένης λειτουργίας ή δέσμης στενά συνδεδεμένων δραστηριοτήτων</t>
        </is>
      </c>
      <c r="Z802" s="2" t="inlineStr">
        <is>
          <t>server appliance|
appliance server</t>
        </is>
      </c>
      <c r="AA802" s="2" t="inlineStr">
        <is>
          <t>3|
3</t>
        </is>
      </c>
      <c r="AB802" s="2" t="inlineStr">
        <is>
          <t xml:space="preserve">|
</t>
        </is>
      </c>
      <c r="AC802" t="inlineStr">
        <is>
          <t>computer server bundled with a pre-installed operating system and application software that is used to perform a dedicated function or set of tightly coupled functions</t>
        </is>
      </c>
      <c r="AD802" s="2" t="inlineStr">
        <is>
          <t>servidor monofuncional</t>
        </is>
      </c>
      <c r="AE802" s="2" t="inlineStr">
        <is>
          <t>3</t>
        </is>
      </c>
      <c r="AF802" s="2" t="inlineStr">
        <is>
          <t/>
        </is>
      </c>
      <c r="AG802" t="inlineStr">
        <is>
          <t>Servidor informático que se entrega con un sistema operativo y un software de aplicación preinstalados y se utiliza para llevar a cabo una función específica o un conjunto de funciones estrechamente relacionadas.</t>
        </is>
      </c>
      <c r="AH802" s="2" t="inlineStr">
        <is>
          <t>serverseade</t>
        </is>
      </c>
      <c r="AI802" s="2" t="inlineStr">
        <is>
          <t>3</t>
        </is>
      </c>
      <c r="AJ802" s="2" t="inlineStr">
        <is>
          <t/>
        </is>
      </c>
      <c r="AK802" t="inlineStr">
        <is>
          <t>serverarvuti, mis on komplektis eelnevalt installitud operatsioonisüsteemi ja rakendustarkvaraga ning mida kasutatakse kindla funktsiooni või omavahel tihedalt seotud funktsioonide teostamiseks</t>
        </is>
      </c>
      <c r="AL802" s="2" t="inlineStr">
        <is>
          <t>toimintopalvelin</t>
        </is>
      </c>
      <c r="AM802" s="2" t="inlineStr">
        <is>
          <t>3</t>
        </is>
      </c>
      <c r="AN802" s="2" t="inlineStr">
        <is>
          <t/>
        </is>
      </c>
      <c r="AO802" t="inlineStr">
        <is>
          <t>tietokonepalvelin, joka toimitetaan esiasennetulla käyttöjärjestelmällä ja sovellusohjelmistolla ja jota käytetään suorittamaan tiettyä ennalta määriteltyä toimintoa tai tiiviisti toisiinsa liittyvien toimintojen joukkoa</t>
        </is>
      </c>
      <c r="AP802" s="2" t="inlineStr">
        <is>
          <t>serveur monofonctionnel</t>
        </is>
      </c>
      <c r="AQ802" s="2" t="inlineStr">
        <is>
          <t>3</t>
        </is>
      </c>
      <c r="AR802" s="2" t="inlineStr">
        <is>
          <t/>
        </is>
      </c>
      <c r="AS802" t="inlineStr">
        <is>
          <t>serveur informatique groupé avec un système d’exploitation et un logiciel d’application préinstallés, utilisé pour assurer une fonction spécifique ou une série de fonctions étroitement associées</t>
        </is>
      </c>
      <c r="AT802" s="2" t="inlineStr">
        <is>
          <t>fearas freastalaí</t>
        </is>
      </c>
      <c r="AU802" s="2" t="inlineStr">
        <is>
          <t>3</t>
        </is>
      </c>
      <c r="AV802" s="2" t="inlineStr">
        <is>
          <t/>
        </is>
      </c>
      <c r="AW802" t="inlineStr">
        <is>
          <t/>
        </is>
      </c>
      <c r="AX802" t="inlineStr">
        <is>
          <t/>
        </is>
      </c>
      <c r="AY802" t="inlineStr">
        <is>
          <t/>
        </is>
      </c>
      <c r="AZ802" t="inlineStr">
        <is>
          <t/>
        </is>
      </c>
      <c r="BA802" t="inlineStr">
        <is>
          <t/>
        </is>
      </c>
      <c r="BB802" s="2" t="inlineStr">
        <is>
          <t>kiszolgáló készülék|
szerverkészülék</t>
        </is>
      </c>
      <c r="BC802" s="2" t="inlineStr">
        <is>
          <t>3|
3</t>
        </is>
      </c>
      <c r="BD802" s="2" t="inlineStr">
        <is>
          <t xml:space="preserve">|
</t>
        </is>
      </c>
      <c r="BE802" t="inlineStr">
        <is>
          <t>olyan szerver, amely nem a felhasználó által biztosított szoftverek 
futtatására szolgál, amely egy vagy több hálózaton keresztül nyújt 
szolgáltatásokat, amelyet jellemzően webes vagy parancssoros 
felhasználói felületen keresztül kezelnek, és amelyet előre telepített 
operációs rendszerrel és egy meghatározott funkció vagy szorosan 
összefüggő funkciók ellátására szolgáló alkalmazásszoftverrel együtt 
szállítanak</t>
        </is>
      </c>
      <c r="BF802" s="2" t="inlineStr">
        <is>
          <t>server appliance</t>
        </is>
      </c>
      <c r="BG802" s="2" t="inlineStr">
        <is>
          <t>3</t>
        </is>
      </c>
      <c r="BH802" s="2" t="inlineStr">
        <is>
          <t/>
        </is>
      </c>
      <c r="BI802" t="inlineStr">
        <is>
          <t>server informatico dotato di un sistema operativo pre-installato e di un software applicativo utilizzato per svolgere una funzione specifica o una serie di funzioni strettamente collegate</t>
        </is>
      </c>
      <c r="BJ802" s="2" t="inlineStr">
        <is>
          <t>vienafunkcis serveris</t>
        </is>
      </c>
      <c r="BK802" s="2" t="inlineStr">
        <is>
          <t>3</t>
        </is>
      </c>
      <c r="BL802" s="2" t="inlineStr">
        <is>
          <t/>
        </is>
      </c>
      <c r="BM802" t="inlineStr">
        <is>
          <t>serveris su iš anksto įdiegta operacine sistema ir taikomosiomis programomis, naudojamas konkrečiai funkcijai ar glaudžiai susijusių funkcijų rinkiniui atlikti</t>
        </is>
      </c>
      <c r="BN802" s="2" t="inlineStr">
        <is>
          <t>servera ierīce|
serverierīce</t>
        </is>
      </c>
      <c r="BO802" s="2" t="inlineStr">
        <is>
          <t>2|
3</t>
        </is>
      </c>
      <c r="BP802" s="2" t="inlineStr">
        <is>
          <t>|
preferred</t>
        </is>
      </c>
      <c r="BQ802" t="inlineStr">
        <is>
          <t>datora serveris, kam komplektā ir iepriekš uzinstalēta operētājsistēma un lietojumprogrammatūra, kuru izmanto, lai veiktu konkrētu funkciju vai cieši saistītu funkciju kopumu</t>
        </is>
      </c>
      <c r="BR802" s="2" t="inlineStr">
        <is>
          <t>tagħmir tas-server</t>
        </is>
      </c>
      <c r="BS802" s="2" t="inlineStr">
        <is>
          <t>3</t>
        </is>
      </c>
      <c r="BT802" s="2" t="inlineStr">
        <is>
          <t/>
        </is>
      </c>
      <c r="BU802" t="inlineStr">
        <is>
          <t>server informatiku mimli b’sistema operatorja u softwer tal-applikazzjoni installati minn qabel li huwa użat biex jaqdi funzjoni partikolari jew sett ta’ funzjonijiet li huma akkoppjati flimkien mill-qrib</t>
        </is>
      </c>
      <c r="BV802" s="2" t="inlineStr">
        <is>
          <t>server appliance</t>
        </is>
      </c>
      <c r="BW802" s="2" t="inlineStr">
        <is>
          <t>3</t>
        </is>
      </c>
      <c r="BX802" s="2" t="inlineStr">
        <is>
          <t/>
        </is>
      </c>
      <c r="BY802" t="inlineStr">
        <is>
          <t>computerserver die gebundeld is met een voorgeïnstalleerd besturingssysteem en toepassingssoftware die bestemd is voor een specifieke functie of een aantal nauw verbonden functies</t>
        </is>
      </c>
      <c r="BZ802" s="2" t="inlineStr">
        <is>
          <t>urządzenie serwerowe</t>
        </is>
      </c>
      <c r="CA802" s="2" t="inlineStr">
        <is>
          <t>3</t>
        </is>
      </c>
      <c r="CB802" s="2" t="inlineStr">
        <is>
          <t/>
        </is>
      </c>
      <c r="CC802" t="inlineStr">
        <is>
          <t>serwer połączony z wcześniej zainstalowanym systemem operacyjnym i oprogramowaniem użytkowym, wykorzystywanym do wykonania ściśle określonej funkcji lub szeregu ściśle ze sobą powiązanych funkcji</t>
        </is>
      </c>
      <c r="CD802" s="2" t="inlineStr">
        <is>
          <t>aparelho-servidor</t>
        </is>
      </c>
      <c r="CE802" s="2" t="inlineStr">
        <is>
          <t>3</t>
        </is>
      </c>
      <c r="CF802" s="2" t="inlineStr">
        <is>
          <t/>
        </is>
      </c>
      <c r="CG802" t="inlineStr">
        <is>
          <t>Servidor informático com um sistema operativo pré-instalado e &lt;i&gt;software&lt;/i&gt; de aplicações, que é utilizado para executar uma função específica ou um conjunto de funções estreitamente associadas.</t>
        </is>
      </c>
      <c r="CH802" s="2" t="inlineStr">
        <is>
          <t>server monofuncțional</t>
        </is>
      </c>
      <c r="CI802" s="2" t="inlineStr">
        <is>
          <t>2</t>
        </is>
      </c>
      <c r="CJ802" s="2" t="inlineStr">
        <is>
          <t/>
        </is>
      </c>
      <c r="CK802" t="inlineStr">
        <is>
          <t>un server informatic combinat cu un sistem de operare preinstalat și cu un software aplicativ utilizat pentru a îndeplini o funcție specifică sau un set de funcții strâns asociate</t>
        </is>
      </c>
      <c r="CL802" s="2" t="inlineStr">
        <is>
          <t>serverové zariadenie</t>
        </is>
      </c>
      <c r="CM802" s="2" t="inlineStr">
        <is>
          <t>3</t>
        </is>
      </c>
      <c r="CN802" s="2" t="inlineStr">
        <is>
          <t/>
        </is>
      </c>
      <c r="CO802" t="inlineStr">
        <is>
          <t>počítačový server, ktorého súčasťou je predinštalovaný operačný systém a aplikačný softvér, ktorý sa používa na vykonávanie vyhradenej funkcie alebo súboru tesne spojených funkcií</t>
        </is>
      </c>
      <c r="CP802" s="2" t="inlineStr">
        <is>
          <t>strežnikova naprava</t>
        </is>
      </c>
      <c r="CQ802" s="2" t="inlineStr">
        <is>
          <t>3</t>
        </is>
      </c>
      <c r="CR802" s="2" t="inlineStr">
        <is>
          <t/>
        </is>
      </c>
      <c r="CS802" t="inlineStr">
        <is>
          <t>računalniški strežnik s prednameščenim operacijskim sistemom in uporabniško programsko opremo, ki se uporablja za izvajanje namenske funkcije ali sklopa tesno povezanih funkcij</t>
        </is>
      </c>
      <c r="CT802" s="2" t="inlineStr">
        <is>
          <t>serverutrustning</t>
        </is>
      </c>
      <c r="CU802" s="2" t="inlineStr">
        <is>
          <t>3</t>
        </is>
      </c>
      <c r="CV802" s="2" t="inlineStr">
        <is>
          <t/>
        </is>
      </c>
      <c r="CW802" t="inlineStr">
        <is>
          <t>en datorserver i kombination med ett förinstallerat operativsystem och förinstallerad programvara som används för att utföra en bestämd funktion eller grupp av tätt sammanknutna funktioner</t>
        </is>
      </c>
    </row>
    <row r="803">
      <c r="A803" s="1" t="str">
        <f>HYPERLINK("https://iate.europa.eu/entry/result/3591515/all", "3591515")</f>
        <v>3591515</v>
      </c>
      <c r="B803" t="inlineStr">
        <is>
          <t>EDUCATION AND COMMUNICATIONS</t>
        </is>
      </c>
      <c r="C803" t="inlineStr">
        <is>
          <t>EDUCATION AND COMMUNICATIONS|information technology and data processing|computer system|systems interconnection;EDUCATION AND COMMUNICATIONS|communications|communications systems|Internet</t>
        </is>
      </c>
      <c r="D803" t="inlineStr">
        <is>
          <t>yes</t>
        </is>
      </c>
      <c r="E803" t="inlineStr">
        <is>
          <t/>
        </is>
      </c>
      <c r="F803" t="inlineStr">
        <is>
          <t/>
        </is>
      </c>
      <c r="G803" t="inlineStr">
        <is>
          <t/>
        </is>
      </c>
      <c r="H803" t="inlineStr">
        <is>
          <t/>
        </is>
      </c>
      <c r="I803" t="inlineStr">
        <is>
          <t/>
        </is>
      </c>
      <c r="J803" t="inlineStr">
        <is>
          <t/>
        </is>
      </c>
      <c r="K803" t="inlineStr">
        <is>
          <t/>
        </is>
      </c>
      <c r="L803" t="inlineStr">
        <is>
          <t/>
        </is>
      </c>
      <c r="M803" t="inlineStr">
        <is>
          <t/>
        </is>
      </c>
      <c r="N803" t="inlineStr">
        <is>
          <t/>
        </is>
      </c>
      <c r="O803" t="inlineStr">
        <is>
          <t/>
        </is>
      </c>
      <c r="P803" t="inlineStr">
        <is>
          <t/>
        </is>
      </c>
      <c r="Q803" t="inlineStr">
        <is>
          <t/>
        </is>
      </c>
      <c r="R803" t="inlineStr">
        <is>
          <t/>
        </is>
      </c>
      <c r="S803" t="inlineStr">
        <is>
          <t/>
        </is>
      </c>
      <c r="T803" t="inlineStr">
        <is>
          <t/>
        </is>
      </c>
      <c r="U803" t="inlineStr">
        <is>
          <t/>
        </is>
      </c>
      <c r="V803" t="inlineStr">
        <is>
          <t/>
        </is>
      </c>
      <c r="W803" t="inlineStr">
        <is>
          <t/>
        </is>
      </c>
      <c r="X803" t="inlineStr">
        <is>
          <t/>
        </is>
      </c>
      <c r="Y803" t="inlineStr">
        <is>
          <t/>
        </is>
      </c>
      <c r="Z803" s="2" t="inlineStr">
        <is>
          <t>Balkan Digital Highway|
Balkans Digital Highway</t>
        </is>
      </c>
      <c r="AA803" s="2" t="inlineStr">
        <is>
          <t>3|
3</t>
        </is>
      </c>
      <c r="AB803" s="2" t="inlineStr">
        <is>
          <t xml:space="preserve">|
</t>
        </is>
      </c>
      <c r="AC803" t="inlineStr">
        <is>
          <t>initiative to improve the regional interconnectivity in the Western Balkans (among Albania, Bosnia and Herzegovina, North Macedonia, Kosovo, Montenegro, and Serbia) and 
increase access to the Internet for people by establishing a regional 
broadband internet infrastructure over transmission grids of state-owned
 energy companies</t>
        </is>
      </c>
      <c r="AD803" t="inlineStr">
        <is>
          <t/>
        </is>
      </c>
      <c r="AE803" t="inlineStr">
        <is>
          <t/>
        </is>
      </c>
      <c r="AF803" t="inlineStr">
        <is>
          <t/>
        </is>
      </c>
      <c r="AG803" t="inlineStr">
        <is>
          <t/>
        </is>
      </c>
      <c r="AH803" t="inlineStr">
        <is>
          <t/>
        </is>
      </c>
      <c r="AI803" t="inlineStr">
        <is>
          <t/>
        </is>
      </c>
      <c r="AJ803" t="inlineStr">
        <is>
          <t/>
        </is>
      </c>
      <c r="AK803" t="inlineStr">
        <is>
          <t/>
        </is>
      </c>
      <c r="AL803" t="inlineStr">
        <is>
          <t/>
        </is>
      </c>
      <c r="AM803" t="inlineStr">
        <is>
          <t/>
        </is>
      </c>
      <c r="AN803" t="inlineStr">
        <is>
          <t/>
        </is>
      </c>
      <c r="AO803" t="inlineStr">
        <is>
          <t/>
        </is>
      </c>
      <c r="AP803" t="inlineStr">
        <is>
          <t/>
        </is>
      </c>
      <c r="AQ803" t="inlineStr">
        <is>
          <t/>
        </is>
      </c>
      <c r="AR803" t="inlineStr">
        <is>
          <t/>
        </is>
      </c>
      <c r="AS803" t="inlineStr">
        <is>
          <t/>
        </is>
      </c>
      <c r="AT803" t="inlineStr">
        <is>
          <t/>
        </is>
      </c>
      <c r="AU803" t="inlineStr">
        <is>
          <t/>
        </is>
      </c>
      <c r="AV803" t="inlineStr">
        <is>
          <t/>
        </is>
      </c>
      <c r="AW803" t="inlineStr">
        <is>
          <t/>
        </is>
      </c>
      <c r="AX803" t="inlineStr">
        <is>
          <t/>
        </is>
      </c>
      <c r="AY803" t="inlineStr">
        <is>
          <t/>
        </is>
      </c>
      <c r="AZ803" t="inlineStr">
        <is>
          <t/>
        </is>
      </c>
      <c r="BA803" t="inlineStr">
        <is>
          <t/>
        </is>
      </c>
      <c r="BB803" s="2" t="inlineStr">
        <is>
          <t>digitális Balkán-sztráda</t>
        </is>
      </c>
      <c r="BC803" s="2" t="inlineStr">
        <is>
          <t>3</t>
        </is>
      </c>
      <c r="BD803" s="2" t="inlineStr">
        <is>
          <t/>
        </is>
      </c>
      <c r="BE803" t="inlineStr">
        <is>
          <t>a Nyugat-Balkán (Albánia, Bosznia-Hercegovina, Észak-Macedónia, Koszovó, Montenegró és Szerbia) regionális interkonnektivitásának és internet-hozzáférésének javítását célzó világbanki kezdeményezés, amely az állami energiavállalatok átviteli hálózatán keresztül építene ki szélessávú infrastruktúrát</t>
        </is>
      </c>
      <c r="BF803" t="inlineStr">
        <is>
          <t/>
        </is>
      </c>
      <c r="BG803" t="inlineStr">
        <is>
          <t/>
        </is>
      </c>
      <c r="BH803" t="inlineStr">
        <is>
          <t/>
        </is>
      </c>
      <c r="BI803" t="inlineStr">
        <is>
          <t/>
        </is>
      </c>
      <c r="BJ803" t="inlineStr">
        <is>
          <t/>
        </is>
      </c>
      <c r="BK803" t="inlineStr">
        <is>
          <t/>
        </is>
      </c>
      <c r="BL803" t="inlineStr">
        <is>
          <t/>
        </is>
      </c>
      <c r="BM803" t="inlineStr">
        <is>
          <t/>
        </is>
      </c>
      <c r="BN803" t="inlineStr">
        <is>
          <t/>
        </is>
      </c>
      <c r="BO803" t="inlineStr">
        <is>
          <t/>
        </is>
      </c>
      <c r="BP803" t="inlineStr">
        <is>
          <t/>
        </is>
      </c>
      <c r="BQ803" t="inlineStr">
        <is>
          <t/>
        </is>
      </c>
      <c r="BR803" t="inlineStr">
        <is>
          <t/>
        </is>
      </c>
      <c r="BS803" t="inlineStr">
        <is>
          <t/>
        </is>
      </c>
      <c r="BT803" t="inlineStr">
        <is>
          <t/>
        </is>
      </c>
      <c r="BU803" t="inlineStr">
        <is>
          <t/>
        </is>
      </c>
      <c r="BV803" t="inlineStr">
        <is>
          <t/>
        </is>
      </c>
      <c r="BW803" t="inlineStr">
        <is>
          <t/>
        </is>
      </c>
      <c r="BX803" t="inlineStr">
        <is>
          <t/>
        </is>
      </c>
      <c r="BY803" t="inlineStr">
        <is>
          <t/>
        </is>
      </c>
      <c r="BZ803" t="inlineStr">
        <is>
          <t/>
        </is>
      </c>
      <c r="CA803" t="inlineStr">
        <is>
          <t/>
        </is>
      </c>
      <c r="CB803" t="inlineStr">
        <is>
          <t/>
        </is>
      </c>
      <c r="CC803" t="inlineStr">
        <is>
          <t/>
        </is>
      </c>
      <c r="CD803" t="inlineStr">
        <is>
          <t/>
        </is>
      </c>
      <c r="CE803" t="inlineStr">
        <is>
          <t/>
        </is>
      </c>
      <c r="CF803" t="inlineStr">
        <is>
          <t/>
        </is>
      </c>
      <c r="CG803" t="inlineStr">
        <is>
          <t/>
        </is>
      </c>
      <c r="CH803" t="inlineStr">
        <is>
          <t/>
        </is>
      </c>
      <c r="CI803" t="inlineStr">
        <is>
          <t/>
        </is>
      </c>
      <c r="CJ803" t="inlineStr">
        <is>
          <t/>
        </is>
      </c>
      <c r="CK803" t="inlineStr">
        <is>
          <t/>
        </is>
      </c>
      <c r="CL803" t="inlineStr">
        <is>
          <t/>
        </is>
      </c>
      <c r="CM803" t="inlineStr">
        <is>
          <t/>
        </is>
      </c>
      <c r="CN803" t="inlineStr">
        <is>
          <t/>
        </is>
      </c>
      <c r="CO803" t="inlineStr">
        <is>
          <t/>
        </is>
      </c>
      <c r="CP803" t="inlineStr">
        <is>
          <t/>
        </is>
      </c>
      <c r="CQ803" t="inlineStr">
        <is>
          <t/>
        </is>
      </c>
      <c r="CR803" t="inlineStr">
        <is>
          <t/>
        </is>
      </c>
      <c r="CS803" t="inlineStr">
        <is>
          <t/>
        </is>
      </c>
      <c r="CT803" t="inlineStr">
        <is>
          <t/>
        </is>
      </c>
      <c r="CU803" t="inlineStr">
        <is>
          <t/>
        </is>
      </c>
      <c r="CV803" t="inlineStr">
        <is>
          <t/>
        </is>
      </c>
      <c r="CW803" t="inlineStr">
        <is>
          <t/>
        </is>
      </c>
    </row>
    <row r="804">
      <c r="A804" s="1" t="str">
        <f>HYPERLINK("https://iate.europa.eu/entry/result/3591376/all", "3591376")</f>
        <v>3591376</v>
      </c>
      <c r="B804" t="inlineStr">
        <is>
          <t>EDUCATION AND COMMUNICATIONS</t>
        </is>
      </c>
      <c r="C804" t="inlineStr">
        <is>
          <t>EDUCATION AND COMMUNICATIONS|information technology and data processing|information technology industry|computer equipment|computer</t>
        </is>
      </c>
      <c r="D804" t="inlineStr">
        <is>
          <t>yes</t>
        </is>
      </c>
      <c r="E804" t="inlineStr">
        <is>
          <t/>
        </is>
      </c>
      <c r="F804" t="inlineStr">
        <is>
          <t/>
        </is>
      </c>
      <c r="G804" t="inlineStr">
        <is>
          <t/>
        </is>
      </c>
      <c r="H804" t="inlineStr">
        <is>
          <t/>
        </is>
      </c>
      <c r="I804" t="inlineStr">
        <is>
          <t/>
        </is>
      </c>
      <c r="J804" t="inlineStr">
        <is>
          <t/>
        </is>
      </c>
      <c r="K804" t="inlineStr">
        <is>
          <t/>
        </is>
      </c>
      <c r="L804" t="inlineStr">
        <is>
          <t/>
        </is>
      </c>
      <c r="M804" t="inlineStr">
        <is>
          <t/>
        </is>
      </c>
      <c r="N804" t="inlineStr">
        <is>
          <t/>
        </is>
      </c>
      <c r="O804" t="inlineStr">
        <is>
          <t/>
        </is>
      </c>
      <c r="P804" t="inlineStr">
        <is>
          <t/>
        </is>
      </c>
      <c r="Q804" t="inlineStr">
        <is>
          <t/>
        </is>
      </c>
      <c r="R804" t="inlineStr">
        <is>
          <t/>
        </is>
      </c>
      <c r="S804" t="inlineStr">
        <is>
          <t/>
        </is>
      </c>
      <c r="T804" t="inlineStr">
        <is>
          <t/>
        </is>
      </c>
      <c r="U804" t="inlineStr">
        <is>
          <t/>
        </is>
      </c>
      <c r="V804" t="inlineStr">
        <is>
          <t/>
        </is>
      </c>
      <c r="W804" t="inlineStr">
        <is>
          <t/>
        </is>
      </c>
      <c r="X804" t="inlineStr">
        <is>
          <t/>
        </is>
      </c>
      <c r="Y804" t="inlineStr">
        <is>
          <t/>
        </is>
      </c>
      <c r="Z804" s="2" t="inlineStr">
        <is>
          <t>quantum supremacy</t>
        </is>
      </c>
      <c r="AA804" s="2" t="inlineStr">
        <is>
          <t>3</t>
        </is>
      </c>
      <c r="AB804" s="2" t="inlineStr">
        <is>
          <t/>
        </is>
      </c>
      <c r="AC804" t="inlineStr">
        <is>
          <t>state or condition of a quantum computing algorithm offering significant
speedup compared with the best possible algorithm on a classical computer, with
this speedup being demonstrated on a &lt;a href="https://iate.europa.eu/entry/slideshow/1602772119568/1148459/en" target="_blank"&gt;&lt;i&gt;quantum computer&lt;/i&gt;&lt;/a&gt;</t>
        </is>
      </c>
      <c r="AD804" t="inlineStr">
        <is>
          <t/>
        </is>
      </c>
      <c r="AE804" t="inlineStr">
        <is>
          <t/>
        </is>
      </c>
      <c r="AF804" t="inlineStr">
        <is>
          <t/>
        </is>
      </c>
      <c r="AG804" t="inlineStr">
        <is>
          <t/>
        </is>
      </c>
      <c r="AH804" t="inlineStr">
        <is>
          <t/>
        </is>
      </c>
      <c r="AI804" t="inlineStr">
        <is>
          <t/>
        </is>
      </c>
      <c r="AJ804" t="inlineStr">
        <is>
          <t/>
        </is>
      </c>
      <c r="AK804" t="inlineStr">
        <is>
          <t/>
        </is>
      </c>
      <c r="AL804" t="inlineStr">
        <is>
          <t/>
        </is>
      </c>
      <c r="AM804" t="inlineStr">
        <is>
          <t/>
        </is>
      </c>
      <c r="AN804" t="inlineStr">
        <is>
          <t/>
        </is>
      </c>
      <c r="AO804" t="inlineStr">
        <is>
          <t/>
        </is>
      </c>
      <c r="AP804" t="inlineStr">
        <is>
          <t/>
        </is>
      </c>
      <c r="AQ804" t="inlineStr">
        <is>
          <t/>
        </is>
      </c>
      <c r="AR804" t="inlineStr">
        <is>
          <t/>
        </is>
      </c>
      <c r="AS804" t="inlineStr">
        <is>
          <t/>
        </is>
      </c>
      <c r="AT804" t="inlineStr">
        <is>
          <t/>
        </is>
      </c>
      <c r="AU804" t="inlineStr">
        <is>
          <t/>
        </is>
      </c>
      <c r="AV804" t="inlineStr">
        <is>
          <t/>
        </is>
      </c>
      <c r="AW804" t="inlineStr">
        <is>
          <t/>
        </is>
      </c>
      <c r="AX804" t="inlineStr">
        <is>
          <t/>
        </is>
      </c>
      <c r="AY804" t="inlineStr">
        <is>
          <t/>
        </is>
      </c>
      <c r="AZ804" t="inlineStr">
        <is>
          <t/>
        </is>
      </c>
      <c r="BA804" t="inlineStr">
        <is>
          <t/>
        </is>
      </c>
      <c r="BB804" t="inlineStr">
        <is>
          <t/>
        </is>
      </c>
      <c r="BC804" t="inlineStr">
        <is>
          <t/>
        </is>
      </c>
      <c r="BD804" t="inlineStr">
        <is>
          <t/>
        </is>
      </c>
      <c r="BE804" t="inlineStr">
        <is>
          <t/>
        </is>
      </c>
      <c r="BF804" t="inlineStr">
        <is>
          <t/>
        </is>
      </c>
      <c r="BG804" t="inlineStr">
        <is>
          <t/>
        </is>
      </c>
      <c r="BH804" t="inlineStr">
        <is>
          <t/>
        </is>
      </c>
      <c r="BI804" t="inlineStr">
        <is>
          <t/>
        </is>
      </c>
      <c r="BJ804" t="inlineStr">
        <is>
          <t/>
        </is>
      </c>
      <c r="BK804" t="inlineStr">
        <is>
          <t/>
        </is>
      </c>
      <c r="BL804" t="inlineStr">
        <is>
          <t/>
        </is>
      </c>
      <c r="BM804" t="inlineStr">
        <is>
          <t/>
        </is>
      </c>
      <c r="BN804" t="inlineStr">
        <is>
          <t/>
        </is>
      </c>
      <c r="BO804" t="inlineStr">
        <is>
          <t/>
        </is>
      </c>
      <c r="BP804" t="inlineStr">
        <is>
          <t/>
        </is>
      </c>
      <c r="BQ804" t="inlineStr">
        <is>
          <t/>
        </is>
      </c>
      <c r="BR804" t="inlineStr">
        <is>
          <t/>
        </is>
      </c>
      <c r="BS804" t="inlineStr">
        <is>
          <t/>
        </is>
      </c>
      <c r="BT804" t="inlineStr">
        <is>
          <t/>
        </is>
      </c>
      <c r="BU804" t="inlineStr">
        <is>
          <t/>
        </is>
      </c>
      <c r="BV804" t="inlineStr">
        <is>
          <t/>
        </is>
      </c>
      <c r="BW804" t="inlineStr">
        <is>
          <t/>
        </is>
      </c>
      <c r="BX804" t="inlineStr">
        <is>
          <t/>
        </is>
      </c>
      <c r="BY804" t="inlineStr">
        <is>
          <t/>
        </is>
      </c>
      <c r="BZ804" t="inlineStr">
        <is>
          <t/>
        </is>
      </c>
      <c r="CA804" t="inlineStr">
        <is>
          <t/>
        </is>
      </c>
      <c r="CB804" t="inlineStr">
        <is>
          <t/>
        </is>
      </c>
      <c r="CC804" t="inlineStr">
        <is>
          <t/>
        </is>
      </c>
      <c r="CD804" t="inlineStr">
        <is>
          <t/>
        </is>
      </c>
      <c r="CE804" t="inlineStr">
        <is>
          <t/>
        </is>
      </c>
      <c r="CF804" t="inlineStr">
        <is>
          <t/>
        </is>
      </c>
      <c r="CG804" t="inlineStr">
        <is>
          <t/>
        </is>
      </c>
      <c r="CH804" t="inlineStr">
        <is>
          <t/>
        </is>
      </c>
      <c r="CI804" t="inlineStr">
        <is>
          <t/>
        </is>
      </c>
      <c r="CJ804" t="inlineStr">
        <is>
          <t/>
        </is>
      </c>
      <c r="CK804" t="inlineStr">
        <is>
          <t/>
        </is>
      </c>
      <c r="CL804" t="inlineStr">
        <is>
          <t/>
        </is>
      </c>
      <c r="CM804" t="inlineStr">
        <is>
          <t/>
        </is>
      </c>
      <c r="CN804" t="inlineStr">
        <is>
          <t/>
        </is>
      </c>
      <c r="CO804" t="inlineStr">
        <is>
          <t/>
        </is>
      </c>
      <c r="CP804" t="inlineStr">
        <is>
          <t/>
        </is>
      </c>
      <c r="CQ804" t="inlineStr">
        <is>
          <t/>
        </is>
      </c>
      <c r="CR804" t="inlineStr">
        <is>
          <t/>
        </is>
      </c>
      <c r="CS804" t="inlineStr">
        <is>
          <t/>
        </is>
      </c>
      <c r="CT804" t="inlineStr">
        <is>
          <t/>
        </is>
      </c>
      <c r="CU804" t="inlineStr">
        <is>
          <t/>
        </is>
      </c>
      <c r="CV804" t="inlineStr">
        <is>
          <t/>
        </is>
      </c>
      <c r="CW804" t="inlineStr">
        <is>
          <t/>
        </is>
      </c>
    </row>
    <row r="805">
      <c r="A805" s="1" t="str">
        <f>HYPERLINK("https://iate.europa.eu/entry/result/3591375/all", "3591375")</f>
        <v>3591375</v>
      </c>
      <c r="B805" t="inlineStr">
        <is>
          <t>EDUCATION AND COMMUNICATIONS</t>
        </is>
      </c>
      <c r="C805" t="inlineStr">
        <is>
          <t>EDUCATION AND COMMUNICATIONS|information technology and data processing|information technology industry|computer equipment|computer</t>
        </is>
      </c>
      <c r="D805" t="inlineStr">
        <is>
          <t>yes</t>
        </is>
      </c>
      <c r="E805" t="inlineStr">
        <is>
          <t/>
        </is>
      </c>
      <c r="F805" t="inlineStr">
        <is>
          <t/>
        </is>
      </c>
      <c r="G805" t="inlineStr">
        <is>
          <t/>
        </is>
      </c>
      <c r="H805" t="inlineStr">
        <is>
          <t/>
        </is>
      </c>
      <c r="I805" t="inlineStr">
        <is>
          <t/>
        </is>
      </c>
      <c r="J805" t="inlineStr">
        <is>
          <t/>
        </is>
      </c>
      <c r="K805" t="inlineStr">
        <is>
          <t/>
        </is>
      </c>
      <c r="L805" t="inlineStr">
        <is>
          <t/>
        </is>
      </c>
      <c r="M805" t="inlineStr">
        <is>
          <t/>
        </is>
      </c>
      <c r="N805" t="inlineStr">
        <is>
          <t/>
        </is>
      </c>
      <c r="O805" t="inlineStr">
        <is>
          <t/>
        </is>
      </c>
      <c r="P805" t="inlineStr">
        <is>
          <t/>
        </is>
      </c>
      <c r="Q805" t="inlineStr">
        <is>
          <t/>
        </is>
      </c>
      <c r="R805" t="inlineStr">
        <is>
          <t/>
        </is>
      </c>
      <c r="S805" t="inlineStr">
        <is>
          <t/>
        </is>
      </c>
      <c r="T805" t="inlineStr">
        <is>
          <t/>
        </is>
      </c>
      <c r="U805" t="inlineStr">
        <is>
          <t/>
        </is>
      </c>
      <c r="V805" t="inlineStr">
        <is>
          <t/>
        </is>
      </c>
      <c r="W805" t="inlineStr">
        <is>
          <t/>
        </is>
      </c>
      <c r="X805" t="inlineStr">
        <is>
          <t/>
        </is>
      </c>
      <c r="Y805" t="inlineStr">
        <is>
          <t/>
        </is>
      </c>
      <c r="Z805" s="2" t="inlineStr">
        <is>
          <t>quantum volume</t>
        </is>
      </c>
      <c r="AA805" s="2" t="inlineStr">
        <is>
          <t>3</t>
        </is>
      </c>
      <c r="AB805" s="2" t="inlineStr">
        <is>
          <t/>
        </is>
      </c>
      <c r="AC805" t="inlineStr">
        <is>
          <t>method of measuring the performance of a &lt;i&gt;&lt;a href="https://iate.europa.eu/entry/slideshow/1602771152463/1148459/en" target="_blank"&gt;quantum computer&lt;/a&gt;&lt;/i&gt; which takes
into account the number of &lt;a href="https://iate.europa.eu/entry/slideshow/1602771703876/1864907/en" target="_blank"&gt;&lt;i&gt;qubits&lt;/i&gt;&lt;/a&gt;, their error rate and a few other key
properties</t>
        </is>
      </c>
      <c r="AD805" t="inlineStr">
        <is>
          <t/>
        </is>
      </c>
      <c r="AE805" t="inlineStr">
        <is>
          <t/>
        </is>
      </c>
      <c r="AF805" t="inlineStr">
        <is>
          <t/>
        </is>
      </c>
      <c r="AG805" t="inlineStr">
        <is>
          <t/>
        </is>
      </c>
      <c r="AH805" t="inlineStr">
        <is>
          <t/>
        </is>
      </c>
      <c r="AI805" t="inlineStr">
        <is>
          <t/>
        </is>
      </c>
      <c r="AJ805" t="inlineStr">
        <is>
          <t/>
        </is>
      </c>
      <c r="AK805" t="inlineStr">
        <is>
          <t/>
        </is>
      </c>
      <c r="AL805" t="inlineStr">
        <is>
          <t/>
        </is>
      </c>
      <c r="AM805" t="inlineStr">
        <is>
          <t/>
        </is>
      </c>
      <c r="AN805" t="inlineStr">
        <is>
          <t/>
        </is>
      </c>
      <c r="AO805" t="inlineStr">
        <is>
          <t/>
        </is>
      </c>
      <c r="AP805" t="inlineStr">
        <is>
          <t/>
        </is>
      </c>
      <c r="AQ805" t="inlineStr">
        <is>
          <t/>
        </is>
      </c>
      <c r="AR805" t="inlineStr">
        <is>
          <t/>
        </is>
      </c>
      <c r="AS805" t="inlineStr">
        <is>
          <t/>
        </is>
      </c>
      <c r="AT805" t="inlineStr">
        <is>
          <t/>
        </is>
      </c>
      <c r="AU805" t="inlineStr">
        <is>
          <t/>
        </is>
      </c>
      <c r="AV805" t="inlineStr">
        <is>
          <t/>
        </is>
      </c>
      <c r="AW805" t="inlineStr">
        <is>
          <t/>
        </is>
      </c>
      <c r="AX805" t="inlineStr">
        <is>
          <t/>
        </is>
      </c>
      <c r="AY805" t="inlineStr">
        <is>
          <t/>
        </is>
      </c>
      <c r="AZ805" t="inlineStr">
        <is>
          <t/>
        </is>
      </c>
      <c r="BA805" t="inlineStr">
        <is>
          <t/>
        </is>
      </c>
      <c r="BB805" t="inlineStr">
        <is>
          <t/>
        </is>
      </c>
      <c r="BC805" t="inlineStr">
        <is>
          <t/>
        </is>
      </c>
      <c r="BD805" t="inlineStr">
        <is>
          <t/>
        </is>
      </c>
      <c r="BE805" t="inlineStr">
        <is>
          <t/>
        </is>
      </c>
      <c r="BF805" t="inlineStr">
        <is>
          <t/>
        </is>
      </c>
      <c r="BG805" t="inlineStr">
        <is>
          <t/>
        </is>
      </c>
      <c r="BH805" t="inlineStr">
        <is>
          <t/>
        </is>
      </c>
      <c r="BI805" t="inlineStr">
        <is>
          <t/>
        </is>
      </c>
      <c r="BJ805" t="inlineStr">
        <is>
          <t/>
        </is>
      </c>
      <c r="BK805" t="inlineStr">
        <is>
          <t/>
        </is>
      </c>
      <c r="BL805" t="inlineStr">
        <is>
          <t/>
        </is>
      </c>
      <c r="BM805" t="inlineStr">
        <is>
          <t/>
        </is>
      </c>
      <c r="BN805" t="inlineStr">
        <is>
          <t/>
        </is>
      </c>
      <c r="BO805" t="inlineStr">
        <is>
          <t/>
        </is>
      </c>
      <c r="BP805" t="inlineStr">
        <is>
          <t/>
        </is>
      </c>
      <c r="BQ805" t="inlineStr">
        <is>
          <t/>
        </is>
      </c>
      <c r="BR805" t="inlineStr">
        <is>
          <t/>
        </is>
      </c>
      <c r="BS805" t="inlineStr">
        <is>
          <t/>
        </is>
      </c>
      <c r="BT805" t="inlineStr">
        <is>
          <t/>
        </is>
      </c>
      <c r="BU805" t="inlineStr">
        <is>
          <t/>
        </is>
      </c>
      <c r="BV805" t="inlineStr">
        <is>
          <t/>
        </is>
      </c>
      <c r="BW805" t="inlineStr">
        <is>
          <t/>
        </is>
      </c>
      <c r="BX805" t="inlineStr">
        <is>
          <t/>
        </is>
      </c>
      <c r="BY805" t="inlineStr">
        <is>
          <t/>
        </is>
      </c>
      <c r="BZ805" t="inlineStr">
        <is>
          <t/>
        </is>
      </c>
      <c r="CA805" t="inlineStr">
        <is>
          <t/>
        </is>
      </c>
      <c r="CB805" t="inlineStr">
        <is>
          <t/>
        </is>
      </c>
      <c r="CC805" t="inlineStr">
        <is>
          <t/>
        </is>
      </c>
      <c r="CD805" t="inlineStr">
        <is>
          <t/>
        </is>
      </c>
      <c r="CE805" t="inlineStr">
        <is>
          <t/>
        </is>
      </c>
      <c r="CF805" t="inlineStr">
        <is>
          <t/>
        </is>
      </c>
      <c r="CG805" t="inlineStr">
        <is>
          <t/>
        </is>
      </c>
      <c r="CH805" t="inlineStr">
        <is>
          <t/>
        </is>
      </c>
      <c r="CI805" t="inlineStr">
        <is>
          <t/>
        </is>
      </c>
      <c r="CJ805" t="inlineStr">
        <is>
          <t/>
        </is>
      </c>
      <c r="CK805" t="inlineStr">
        <is>
          <t/>
        </is>
      </c>
      <c r="CL805" t="inlineStr">
        <is>
          <t/>
        </is>
      </c>
      <c r="CM805" t="inlineStr">
        <is>
          <t/>
        </is>
      </c>
      <c r="CN805" t="inlineStr">
        <is>
          <t/>
        </is>
      </c>
      <c r="CO805" t="inlineStr">
        <is>
          <t/>
        </is>
      </c>
      <c r="CP805" t="inlineStr">
        <is>
          <t/>
        </is>
      </c>
      <c r="CQ805" t="inlineStr">
        <is>
          <t/>
        </is>
      </c>
      <c r="CR805" t="inlineStr">
        <is>
          <t/>
        </is>
      </c>
      <c r="CS805" t="inlineStr">
        <is>
          <t/>
        </is>
      </c>
      <c r="CT805" t="inlineStr">
        <is>
          <t/>
        </is>
      </c>
      <c r="CU805" t="inlineStr">
        <is>
          <t/>
        </is>
      </c>
      <c r="CV805" t="inlineStr">
        <is>
          <t/>
        </is>
      </c>
      <c r="CW805" t="inlineStr">
        <is>
          <t/>
        </is>
      </c>
    </row>
    <row r="806">
      <c r="A806" s="1" t="str">
        <f>HYPERLINK("https://iate.europa.eu/entry/result/3591237/all", "3591237")</f>
        <v>3591237</v>
      </c>
      <c r="B806" t="inlineStr">
        <is>
          <t>EDUCATION AND COMMUNICATIONS</t>
        </is>
      </c>
      <c r="C806" t="inlineStr">
        <is>
          <t>EDUCATION AND COMMUNICATIONS|information technology and data processing</t>
        </is>
      </c>
      <c r="D806" t="inlineStr">
        <is>
          <t>yes</t>
        </is>
      </c>
      <c r="E806" t="inlineStr">
        <is>
          <t/>
        </is>
      </c>
      <c r="F806" t="inlineStr">
        <is>
          <t/>
        </is>
      </c>
      <c r="G806" t="inlineStr">
        <is>
          <t/>
        </is>
      </c>
      <c r="H806" t="inlineStr">
        <is>
          <t/>
        </is>
      </c>
      <c r="I806" t="inlineStr">
        <is>
          <t/>
        </is>
      </c>
      <c r="J806" t="inlineStr">
        <is>
          <t/>
        </is>
      </c>
      <c r="K806" t="inlineStr">
        <is>
          <t/>
        </is>
      </c>
      <c r="L806" t="inlineStr">
        <is>
          <t/>
        </is>
      </c>
      <c r="M806" t="inlineStr">
        <is>
          <t/>
        </is>
      </c>
      <c r="N806" t="inlineStr">
        <is>
          <t/>
        </is>
      </c>
      <c r="O806" t="inlineStr">
        <is>
          <t/>
        </is>
      </c>
      <c r="P806" t="inlineStr">
        <is>
          <t/>
        </is>
      </c>
      <c r="Q806" t="inlineStr">
        <is>
          <t/>
        </is>
      </c>
      <c r="R806" t="inlineStr">
        <is>
          <t/>
        </is>
      </c>
      <c r="S806" t="inlineStr">
        <is>
          <t/>
        </is>
      </c>
      <c r="T806" t="inlineStr">
        <is>
          <t/>
        </is>
      </c>
      <c r="U806" t="inlineStr">
        <is>
          <t/>
        </is>
      </c>
      <c r="V806" t="inlineStr">
        <is>
          <t/>
        </is>
      </c>
      <c r="W806" t="inlineStr">
        <is>
          <t/>
        </is>
      </c>
      <c r="X806" t="inlineStr">
        <is>
          <t/>
        </is>
      </c>
      <c r="Y806" t="inlineStr">
        <is>
          <t/>
        </is>
      </c>
      <c r="Z806" s="2" t="inlineStr">
        <is>
          <t>acceptance environment</t>
        </is>
      </c>
      <c r="AA806" s="2" t="inlineStr">
        <is>
          <t>3</t>
        </is>
      </c>
      <c r="AB806" s="2" t="inlineStr">
        <is>
          <t/>
        </is>
      </c>
      <c r="AC806" t="inlineStr">
        <is>
          <t>a front room for the Production
environment, where the final delivered software packages are first tested by the infrastructure
management organization</t>
        </is>
      </c>
      <c r="AD806" t="inlineStr">
        <is>
          <t/>
        </is>
      </c>
      <c r="AE806" t="inlineStr">
        <is>
          <t/>
        </is>
      </c>
      <c r="AF806" t="inlineStr">
        <is>
          <t/>
        </is>
      </c>
      <c r="AG806" t="inlineStr">
        <is>
          <t/>
        </is>
      </c>
      <c r="AH806" t="inlineStr">
        <is>
          <t/>
        </is>
      </c>
      <c r="AI806" t="inlineStr">
        <is>
          <t/>
        </is>
      </c>
      <c r="AJ806" t="inlineStr">
        <is>
          <t/>
        </is>
      </c>
      <c r="AK806" t="inlineStr">
        <is>
          <t/>
        </is>
      </c>
      <c r="AL806" s="2" t="inlineStr">
        <is>
          <t>hyväksymistestausympäristö</t>
        </is>
      </c>
      <c r="AM806" s="2" t="inlineStr">
        <is>
          <t>3</t>
        </is>
      </c>
      <c r="AN806" s="2" t="inlineStr">
        <is>
          <t/>
        </is>
      </c>
      <c r="AO806" t="inlineStr">
        <is>
          <t>ympäristö, joka toimii viimeisenä varmistuksena ennen kuin sisältö tai ominaisuudet julkaistaan tuotantoympäristössä</t>
        </is>
      </c>
      <c r="AP806" t="inlineStr">
        <is>
          <t/>
        </is>
      </c>
      <c r="AQ806" t="inlineStr">
        <is>
          <t/>
        </is>
      </c>
      <c r="AR806" t="inlineStr">
        <is>
          <t/>
        </is>
      </c>
      <c r="AS806" t="inlineStr">
        <is>
          <t/>
        </is>
      </c>
      <c r="AT806" t="inlineStr">
        <is>
          <t/>
        </is>
      </c>
      <c r="AU806" t="inlineStr">
        <is>
          <t/>
        </is>
      </c>
      <c r="AV806" t="inlineStr">
        <is>
          <t/>
        </is>
      </c>
      <c r="AW806" t="inlineStr">
        <is>
          <t/>
        </is>
      </c>
      <c r="AX806" t="inlineStr">
        <is>
          <t/>
        </is>
      </c>
      <c r="AY806" t="inlineStr">
        <is>
          <t/>
        </is>
      </c>
      <c r="AZ806" t="inlineStr">
        <is>
          <t/>
        </is>
      </c>
      <c r="BA806" t="inlineStr">
        <is>
          <t/>
        </is>
      </c>
      <c r="BB806" t="inlineStr">
        <is>
          <t/>
        </is>
      </c>
      <c r="BC806" t="inlineStr">
        <is>
          <t/>
        </is>
      </c>
      <c r="BD806" t="inlineStr">
        <is>
          <t/>
        </is>
      </c>
      <c r="BE806" t="inlineStr">
        <is>
          <t/>
        </is>
      </c>
      <c r="BF806" t="inlineStr">
        <is>
          <t/>
        </is>
      </c>
      <c r="BG806" t="inlineStr">
        <is>
          <t/>
        </is>
      </c>
      <c r="BH806" t="inlineStr">
        <is>
          <t/>
        </is>
      </c>
      <c r="BI806" t="inlineStr">
        <is>
          <t/>
        </is>
      </c>
      <c r="BJ806" t="inlineStr">
        <is>
          <t/>
        </is>
      </c>
      <c r="BK806" t="inlineStr">
        <is>
          <t/>
        </is>
      </c>
      <c r="BL806" t="inlineStr">
        <is>
          <t/>
        </is>
      </c>
      <c r="BM806" t="inlineStr">
        <is>
          <t/>
        </is>
      </c>
      <c r="BN806" t="inlineStr">
        <is>
          <t/>
        </is>
      </c>
      <c r="BO806" t="inlineStr">
        <is>
          <t/>
        </is>
      </c>
      <c r="BP806" t="inlineStr">
        <is>
          <t/>
        </is>
      </c>
      <c r="BQ806" t="inlineStr">
        <is>
          <t/>
        </is>
      </c>
      <c r="BR806" t="inlineStr">
        <is>
          <t/>
        </is>
      </c>
      <c r="BS806" t="inlineStr">
        <is>
          <t/>
        </is>
      </c>
      <c r="BT806" t="inlineStr">
        <is>
          <t/>
        </is>
      </c>
      <c r="BU806" t="inlineStr">
        <is>
          <t/>
        </is>
      </c>
      <c r="BV806" t="inlineStr">
        <is>
          <t/>
        </is>
      </c>
      <c r="BW806" t="inlineStr">
        <is>
          <t/>
        </is>
      </c>
      <c r="BX806" t="inlineStr">
        <is>
          <t/>
        </is>
      </c>
      <c r="BY806" t="inlineStr">
        <is>
          <t/>
        </is>
      </c>
      <c r="BZ806" t="inlineStr">
        <is>
          <t/>
        </is>
      </c>
      <c r="CA806" t="inlineStr">
        <is>
          <t/>
        </is>
      </c>
      <c r="CB806" t="inlineStr">
        <is>
          <t/>
        </is>
      </c>
      <c r="CC806" t="inlineStr">
        <is>
          <t/>
        </is>
      </c>
      <c r="CD806" t="inlineStr">
        <is>
          <t/>
        </is>
      </c>
      <c r="CE806" t="inlineStr">
        <is>
          <t/>
        </is>
      </c>
      <c r="CF806" t="inlineStr">
        <is>
          <t/>
        </is>
      </c>
      <c r="CG806" t="inlineStr">
        <is>
          <t/>
        </is>
      </c>
      <c r="CH806" t="inlineStr">
        <is>
          <t/>
        </is>
      </c>
      <c r="CI806" t="inlineStr">
        <is>
          <t/>
        </is>
      </c>
      <c r="CJ806" t="inlineStr">
        <is>
          <t/>
        </is>
      </c>
      <c r="CK806" t="inlineStr">
        <is>
          <t/>
        </is>
      </c>
      <c r="CL806" t="inlineStr">
        <is>
          <t/>
        </is>
      </c>
      <c r="CM806" t="inlineStr">
        <is>
          <t/>
        </is>
      </c>
      <c r="CN806" t="inlineStr">
        <is>
          <t/>
        </is>
      </c>
      <c r="CO806" t="inlineStr">
        <is>
          <t/>
        </is>
      </c>
      <c r="CP806" t="inlineStr">
        <is>
          <t/>
        </is>
      </c>
      <c r="CQ806" t="inlineStr">
        <is>
          <t/>
        </is>
      </c>
      <c r="CR806" t="inlineStr">
        <is>
          <t/>
        </is>
      </c>
      <c r="CS806" t="inlineStr">
        <is>
          <t/>
        </is>
      </c>
      <c r="CT806" t="inlineStr">
        <is>
          <t/>
        </is>
      </c>
      <c r="CU806" t="inlineStr">
        <is>
          <t/>
        </is>
      </c>
      <c r="CV806" t="inlineStr">
        <is>
          <t/>
        </is>
      </c>
      <c r="CW806" t="inlineStr">
        <is>
          <t/>
        </is>
      </c>
    </row>
    <row r="807">
      <c r="A807" s="1" t="str">
        <f>HYPERLINK("https://iate.europa.eu/entry/result/3592043/all", "3592043")</f>
        <v>3592043</v>
      </c>
      <c r="B807" t="inlineStr">
        <is>
          <t>PRODUCTION, TECHNOLOGY AND RESEARCH</t>
        </is>
      </c>
      <c r="C807" t="inlineStr">
        <is>
          <t>PRODUCTION, TECHNOLOGY AND RESEARCH|technology and technical regulations|technology|new technology</t>
        </is>
      </c>
      <c r="D807" t="inlineStr">
        <is>
          <t>yes</t>
        </is>
      </c>
      <c r="E807" t="inlineStr">
        <is>
          <t/>
        </is>
      </c>
      <c r="F807" t="inlineStr">
        <is>
          <t/>
        </is>
      </c>
      <c r="G807" t="inlineStr">
        <is>
          <t/>
        </is>
      </c>
      <c r="H807" t="inlineStr">
        <is>
          <t/>
        </is>
      </c>
      <c r="I807" t="inlineStr">
        <is>
          <t/>
        </is>
      </c>
      <c r="J807" t="inlineStr">
        <is>
          <t/>
        </is>
      </c>
      <c r="K807" t="inlineStr">
        <is>
          <t/>
        </is>
      </c>
      <c r="L807" t="inlineStr">
        <is>
          <t/>
        </is>
      </c>
      <c r="M807" t="inlineStr">
        <is>
          <t/>
        </is>
      </c>
      <c r="N807" t="inlineStr">
        <is>
          <t/>
        </is>
      </c>
      <c r="O807" t="inlineStr">
        <is>
          <t/>
        </is>
      </c>
      <c r="P807" t="inlineStr">
        <is>
          <t/>
        </is>
      </c>
      <c r="Q807" t="inlineStr">
        <is>
          <t/>
        </is>
      </c>
      <c r="R807" t="inlineStr">
        <is>
          <t/>
        </is>
      </c>
      <c r="S807" t="inlineStr">
        <is>
          <t/>
        </is>
      </c>
      <c r="T807" t="inlineStr">
        <is>
          <t/>
        </is>
      </c>
      <c r="U807" t="inlineStr">
        <is>
          <t/>
        </is>
      </c>
      <c r="V807" t="inlineStr">
        <is>
          <t/>
        </is>
      </c>
      <c r="W807" t="inlineStr">
        <is>
          <t/>
        </is>
      </c>
      <c r="X807" t="inlineStr">
        <is>
          <t/>
        </is>
      </c>
      <c r="Y807" t="inlineStr">
        <is>
          <t/>
        </is>
      </c>
      <c r="Z807" s="2" t="inlineStr">
        <is>
          <t>immersion technology</t>
        </is>
      </c>
      <c r="AA807" s="2" t="inlineStr">
        <is>
          <t>3</t>
        </is>
      </c>
      <c r="AB807" s="2" t="inlineStr">
        <is>
          <t/>
        </is>
      </c>
      <c r="AC807" t="inlineStr">
        <is>
          <t/>
        </is>
      </c>
      <c r="AD807" t="inlineStr">
        <is>
          <t/>
        </is>
      </c>
      <c r="AE807" t="inlineStr">
        <is>
          <t/>
        </is>
      </c>
      <c r="AF807" t="inlineStr">
        <is>
          <t/>
        </is>
      </c>
      <c r="AG807" t="inlineStr">
        <is>
          <t/>
        </is>
      </c>
      <c r="AH807" t="inlineStr">
        <is>
          <t/>
        </is>
      </c>
      <c r="AI807" t="inlineStr">
        <is>
          <t/>
        </is>
      </c>
      <c r="AJ807" t="inlineStr">
        <is>
          <t/>
        </is>
      </c>
      <c r="AK807" t="inlineStr">
        <is>
          <t/>
        </is>
      </c>
      <c r="AL807" t="inlineStr">
        <is>
          <t/>
        </is>
      </c>
      <c r="AM807" t="inlineStr">
        <is>
          <t/>
        </is>
      </c>
      <c r="AN807" t="inlineStr">
        <is>
          <t/>
        </is>
      </c>
      <c r="AO807" t="inlineStr">
        <is>
          <t/>
        </is>
      </c>
      <c r="AP807" t="inlineStr">
        <is>
          <t/>
        </is>
      </c>
      <c r="AQ807" t="inlineStr">
        <is>
          <t/>
        </is>
      </c>
      <c r="AR807" t="inlineStr">
        <is>
          <t/>
        </is>
      </c>
      <c r="AS807" t="inlineStr">
        <is>
          <t/>
        </is>
      </c>
      <c r="AT807" t="inlineStr">
        <is>
          <t/>
        </is>
      </c>
      <c r="AU807" t="inlineStr">
        <is>
          <t/>
        </is>
      </c>
      <c r="AV807" t="inlineStr">
        <is>
          <t/>
        </is>
      </c>
      <c r="AW807" t="inlineStr">
        <is>
          <t/>
        </is>
      </c>
      <c r="AX807" t="inlineStr">
        <is>
          <t/>
        </is>
      </c>
      <c r="AY807" t="inlineStr">
        <is>
          <t/>
        </is>
      </c>
      <c r="AZ807" t="inlineStr">
        <is>
          <t/>
        </is>
      </c>
      <c r="BA807" t="inlineStr">
        <is>
          <t/>
        </is>
      </c>
      <c r="BB807" t="inlineStr">
        <is>
          <t/>
        </is>
      </c>
      <c r="BC807" t="inlineStr">
        <is>
          <t/>
        </is>
      </c>
      <c r="BD807" t="inlineStr">
        <is>
          <t/>
        </is>
      </c>
      <c r="BE807" t="inlineStr">
        <is>
          <t/>
        </is>
      </c>
      <c r="BF807" t="inlineStr">
        <is>
          <t/>
        </is>
      </c>
      <c r="BG807" t="inlineStr">
        <is>
          <t/>
        </is>
      </c>
      <c r="BH807" t="inlineStr">
        <is>
          <t/>
        </is>
      </c>
      <c r="BI807" t="inlineStr">
        <is>
          <t/>
        </is>
      </c>
      <c r="BJ807" t="inlineStr">
        <is>
          <t/>
        </is>
      </c>
      <c r="BK807" t="inlineStr">
        <is>
          <t/>
        </is>
      </c>
      <c r="BL807" t="inlineStr">
        <is>
          <t/>
        </is>
      </c>
      <c r="BM807" t="inlineStr">
        <is>
          <t/>
        </is>
      </c>
      <c r="BN807" t="inlineStr">
        <is>
          <t/>
        </is>
      </c>
      <c r="BO807" t="inlineStr">
        <is>
          <t/>
        </is>
      </c>
      <c r="BP807" t="inlineStr">
        <is>
          <t/>
        </is>
      </c>
      <c r="BQ807" t="inlineStr">
        <is>
          <t/>
        </is>
      </c>
      <c r="BR807" t="inlineStr">
        <is>
          <t/>
        </is>
      </c>
      <c r="BS807" t="inlineStr">
        <is>
          <t/>
        </is>
      </c>
      <c r="BT807" t="inlineStr">
        <is>
          <t/>
        </is>
      </c>
      <c r="BU807" t="inlineStr">
        <is>
          <t/>
        </is>
      </c>
      <c r="BV807" t="inlineStr">
        <is>
          <t/>
        </is>
      </c>
      <c r="BW807" t="inlineStr">
        <is>
          <t/>
        </is>
      </c>
      <c r="BX807" t="inlineStr">
        <is>
          <t/>
        </is>
      </c>
      <c r="BY807" t="inlineStr">
        <is>
          <t/>
        </is>
      </c>
      <c r="BZ807" s="2" t="inlineStr">
        <is>
          <t>technologia immersyjna</t>
        </is>
      </c>
      <c r="CA807" s="2" t="inlineStr">
        <is>
          <t>3</t>
        </is>
      </c>
      <c r="CB807" s="2" t="inlineStr">
        <is>
          <t/>
        </is>
      </c>
      <c r="CC807" t="inlineStr">
        <is>
          <t/>
        </is>
      </c>
      <c r="CD807" t="inlineStr">
        <is>
          <t/>
        </is>
      </c>
      <c r="CE807" t="inlineStr">
        <is>
          <t/>
        </is>
      </c>
      <c r="CF807" t="inlineStr">
        <is>
          <t/>
        </is>
      </c>
      <c r="CG807" t="inlineStr">
        <is>
          <t/>
        </is>
      </c>
      <c r="CH807" t="inlineStr">
        <is>
          <t/>
        </is>
      </c>
      <c r="CI807" t="inlineStr">
        <is>
          <t/>
        </is>
      </c>
      <c r="CJ807" t="inlineStr">
        <is>
          <t/>
        </is>
      </c>
      <c r="CK807" t="inlineStr">
        <is>
          <t/>
        </is>
      </c>
      <c r="CL807" t="inlineStr">
        <is>
          <t/>
        </is>
      </c>
      <c r="CM807" t="inlineStr">
        <is>
          <t/>
        </is>
      </c>
      <c r="CN807" t="inlineStr">
        <is>
          <t/>
        </is>
      </c>
      <c r="CO807" t="inlineStr">
        <is>
          <t/>
        </is>
      </c>
      <c r="CP807" t="inlineStr">
        <is>
          <t/>
        </is>
      </c>
      <c r="CQ807" t="inlineStr">
        <is>
          <t/>
        </is>
      </c>
      <c r="CR807" t="inlineStr">
        <is>
          <t/>
        </is>
      </c>
      <c r="CS807" t="inlineStr">
        <is>
          <t/>
        </is>
      </c>
      <c r="CT807" t="inlineStr">
        <is>
          <t/>
        </is>
      </c>
      <c r="CU807" t="inlineStr">
        <is>
          <t/>
        </is>
      </c>
      <c r="CV807" t="inlineStr">
        <is>
          <t/>
        </is>
      </c>
      <c r="CW807" t="inlineStr">
        <is>
          <t/>
        </is>
      </c>
    </row>
    <row r="808">
      <c r="A808" s="1" t="str">
        <f>HYPERLINK("https://iate.europa.eu/entry/result/3592009/all", "3592009")</f>
        <v>3592009</v>
      </c>
      <c r="B808" t="inlineStr">
        <is>
          <t>EDUCATION AND COMMUNICATIONS</t>
        </is>
      </c>
      <c r="C808" t="inlineStr">
        <is>
          <t>EDUCATION AND COMMUNICATIONS|information technology and data processing</t>
        </is>
      </c>
      <c r="D808" t="inlineStr">
        <is>
          <t>yes</t>
        </is>
      </c>
      <c r="E808" t="inlineStr">
        <is>
          <t/>
        </is>
      </c>
      <c r="F808" t="inlineStr">
        <is>
          <t/>
        </is>
      </c>
      <c r="G808" t="inlineStr">
        <is>
          <t/>
        </is>
      </c>
      <c r="H808" t="inlineStr">
        <is>
          <t/>
        </is>
      </c>
      <c r="I808" t="inlineStr">
        <is>
          <t/>
        </is>
      </c>
      <c r="J808" t="inlineStr">
        <is>
          <t/>
        </is>
      </c>
      <c r="K808" t="inlineStr">
        <is>
          <t/>
        </is>
      </c>
      <c r="L808" t="inlineStr">
        <is>
          <t/>
        </is>
      </c>
      <c r="M808" t="inlineStr">
        <is>
          <t/>
        </is>
      </c>
      <c r="N808" t="inlineStr">
        <is>
          <t/>
        </is>
      </c>
      <c r="O808" t="inlineStr">
        <is>
          <t/>
        </is>
      </c>
      <c r="P808" t="inlineStr">
        <is>
          <t/>
        </is>
      </c>
      <c r="Q808" t="inlineStr">
        <is>
          <t/>
        </is>
      </c>
      <c r="R808" t="inlineStr">
        <is>
          <t/>
        </is>
      </c>
      <c r="S808" t="inlineStr">
        <is>
          <t/>
        </is>
      </c>
      <c r="T808" t="inlineStr">
        <is>
          <t/>
        </is>
      </c>
      <c r="U808" t="inlineStr">
        <is>
          <t/>
        </is>
      </c>
      <c r="V808" t="inlineStr">
        <is>
          <t/>
        </is>
      </c>
      <c r="W808" t="inlineStr">
        <is>
          <t/>
        </is>
      </c>
      <c r="X808" t="inlineStr">
        <is>
          <t/>
        </is>
      </c>
      <c r="Y808" t="inlineStr">
        <is>
          <t/>
        </is>
      </c>
      <c r="Z808" s="2" t="inlineStr">
        <is>
          <t>data in use</t>
        </is>
      </c>
      <c r="AA808" s="2" t="inlineStr">
        <is>
          <t>3</t>
        </is>
      </c>
      <c r="AB808" s="2" t="inlineStr">
        <is>
          <t/>
        </is>
      </c>
      <c r="AC808" t="inlineStr">
        <is>
          <t>active data which is currently being updated processed, erased, accessed or read by a system and which is stored in a non-persistent digital state typically in computer random-access memory (RAM), CPU caches, or CPU registers</t>
        </is>
      </c>
      <c r="AD808" t="inlineStr">
        <is>
          <t/>
        </is>
      </c>
      <c r="AE808" t="inlineStr">
        <is>
          <t/>
        </is>
      </c>
      <c r="AF808" t="inlineStr">
        <is>
          <t/>
        </is>
      </c>
      <c r="AG808" t="inlineStr">
        <is>
          <t/>
        </is>
      </c>
      <c r="AH808" t="inlineStr">
        <is>
          <t/>
        </is>
      </c>
      <c r="AI808" t="inlineStr">
        <is>
          <t/>
        </is>
      </c>
      <c r="AJ808" t="inlineStr">
        <is>
          <t/>
        </is>
      </c>
      <c r="AK808" t="inlineStr">
        <is>
          <t/>
        </is>
      </c>
      <c r="AL808" s="2" t="inlineStr">
        <is>
          <t>käytössä oleva data</t>
        </is>
      </c>
      <c r="AM808" s="2" t="inlineStr">
        <is>
          <t>2</t>
        </is>
      </c>
      <c r="AN808" s="2" t="inlineStr">
        <is>
          <t/>
        </is>
      </c>
      <c r="AO808" t="inlineStr">
        <is>
          <t>aktiivi data, jota järjestelmä parhaillaan päivittää, prosessoi, poistaa tai lukee ja joka on tallennettu tilapäisessä digitaalisessa tilassa yleensä tietokoneen työmuistiin (RAM), suorittimen välimuistiin tai suorittimen rekistereihin</t>
        </is>
      </c>
      <c r="AP808" t="inlineStr">
        <is>
          <t/>
        </is>
      </c>
      <c r="AQ808" t="inlineStr">
        <is>
          <t/>
        </is>
      </c>
      <c r="AR808" t="inlineStr">
        <is>
          <t/>
        </is>
      </c>
      <c r="AS808" t="inlineStr">
        <is>
          <t/>
        </is>
      </c>
      <c r="AT808" t="inlineStr">
        <is>
          <t/>
        </is>
      </c>
      <c r="AU808" t="inlineStr">
        <is>
          <t/>
        </is>
      </c>
      <c r="AV808" t="inlineStr">
        <is>
          <t/>
        </is>
      </c>
      <c r="AW808" t="inlineStr">
        <is>
          <t/>
        </is>
      </c>
      <c r="AX808" t="inlineStr">
        <is>
          <t/>
        </is>
      </c>
      <c r="AY808" t="inlineStr">
        <is>
          <t/>
        </is>
      </c>
      <c r="AZ808" t="inlineStr">
        <is>
          <t/>
        </is>
      </c>
      <c r="BA808" t="inlineStr">
        <is>
          <t/>
        </is>
      </c>
      <c r="BB808" t="inlineStr">
        <is>
          <t/>
        </is>
      </c>
      <c r="BC808" t="inlineStr">
        <is>
          <t/>
        </is>
      </c>
      <c r="BD808" t="inlineStr">
        <is>
          <t/>
        </is>
      </c>
      <c r="BE808" t="inlineStr">
        <is>
          <t/>
        </is>
      </c>
      <c r="BF808" t="inlineStr">
        <is>
          <t/>
        </is>
      </c>
      <c r="BG808" t="inlineStr">
        <is>
          <t/>
        </is>
      </c>
      <c r="BH808" t="inlineStr">
        <is>
          <t/>
        </is>
      </c>
      <c r="BI808" t="inlineStr">
        <is>
          <t/>
        </is>
      </c>
      <c r="BJ808" t="inlineStr">
        <is>
          <t/>
        </is>
      </c>
      <c r="BK808" t="inlineStr">
        <is>
          <t/>
        </is>
      </c>
      <c r="BL808" t="inlineStr">
        <is>
          <t/>
        </is>
      </c>
      <c r="BM808" t="inlineStr">
        <is>
          <t/>
        </is>
      </c>
      <c r="BN808" t="inlineStr">
        <is>
          <t/>
        </is>
      </c>
      <c r="BO808" t="inlineStr">
        <is>
          <t/>
        </is>
      </c>
      <c r="BP808" t="inlineStr">
        <is>
          <t/>
        </is>
      </c>
      <c r="BQ808" t="inlineStr">
        <is>
          <t/>
        </is>
      </c>
      <c r="BR808" t="inlineStr">
        <is>
          <t/>
        </is>
      </c>
      <c r="BS808" t="inlineStr">
        <is>
          <t/>
        </is>
      </c>
      <c r="BT808" t="inlineStr">
        <is>
          <t/>
        </is>
      </c>
      <c r="BU808" t="inlineStr">
        <is>
          <t/>
        </is>
      </c>
      <c r="BV808" t="inlineStr">
        <is>
          <t/>
        </is>
      </c>
      <c r="BW808" t="inlineStr">
        <is>
          <t/>
        </is>
      </c>
      <c r="BX808" t="inlineStr">
        <is>
          <t/>
        </is>
      </c>
      <c r="BY808" t="inlineStr">
        <is>
          <t/>
        </is>
      </c>
      <c r="BZ808" t="inlineStr">
        <is>
          <t/>
        </is>
      </c>
      <c r="CA808" t="inlineStr">
        <is>
          <t/>
        </is>
      </c>
      <c r="CB808" t="inlineStr">
        <is>
          <t/>
        </is>
      </c>
      <c r="CC808" t="inlineStr">
        <is>
          <t/>
        </is>
      </c>
      <c r="CD808" t="inlineStr">
        <is>
          <t/>
        </is>
      </c>
      <c r="CE808" t="inlineStr">
        <is>
          <t/>
        </is>
      </c>
      <c r="CF808" t="inlineStr">
        <is>
          <t/>
        </is>
      </c>
      <c r="CG808" t="inlineStr">
        <is>
          <t/>
        </is>
      </c>
      <c r="CH808" t="inlineStr">
        <is>
          <t/>
        </is>
      </c>
      <c r="CI808" t="inlineStr">
        <is>
          <t/>
        </is>
      </c>
      <c r="CJ808" t="inlineStr">
        <is>
          <t/>
        </is>
      </c>
      <c r="CK808" t="inlineStr">
        <is>
          <t/>
        </is>
      </c>
      <c r="CL808" t="inlineStr">
        <is>
          <t/>
        </is>
      </c>
      <c r="CM808" t="inlineStr">
        <is>
          <t/>
        </is>
      </c>
      <c r="CN808" t="inlineStr">
        <is>
          <t/>
        </is>
      </c>
      <c r="CO808" t="inlineStr">
        <is>
          <t/>
        </is>
      </c>
      <c r="CP808" t="inlineStr">
        <is>
          <t/>
        </is>
      </c>
      <c r="CQ808" t="inlineStr">
        <is>
          <t/>
        </is>
      </c>
      <c r="CR808" t="inlineStr">
        <is>
          <t/>
        </is>
      </c>
      <c r="CS808" t="inlineStr">
        <is>
          <t/>
        </is>
      </c>
      <c r="CT808" t="inlineStr">
        <is>
          <t/>
        </is>
      </c>
      <c r="CU808" t="inlineStr">
        <is>
          <t/>
        </is>
      </c>
      <c r="CV808" t="inlineStr">
        <is>
          <t/>
        </is>
      </c>
      <c r="CW808" t="inlineStr">
        <is>
          <t/>
        </is>
      </c>
    </row>
    <row r="809">
      <c r="A809" s="1" t="str">
        <f>HYPERLINK("https://iate.europa.eu/entry/result/3591995/all", "3591995")</f>
        <v>3591995</v>
      </c>
      <c r="B809" t="inlineStr">
        <is>
          <t>EDUCATION AND COMMUNICATIONS</t>
        </is>
      </c>
      <c r="C809" t="inlineStr">
        <is>
          <t>EDUCATION AND COMMUNICATIONS|information technology and data processing</t>
        </is>
      </c>
      <c r="D809" t="inlineStr">
        <is>
          <t>yes</t>
        </is>
      </c>
      <c r="E809" t="inlineStr">
        <is>
          <t/>
        </is>
      </c>
      <c r="F809" t="inlineStr">
        <is>
          <t/>
        </is>
      </c>
      <c r="G809" t="inlineStr">
        <is>
          <t/>
        </is>
      </c>
      <c r="H809" t="inlineStr">
        <is>
          <t/>
        </is>
      </c>
      <c r="I809" t="inlineStr">
        <is>
          <t/>
        </is>
      </c>
      <c r="J809" t="inlineStr">
        <is>
          <t/>
        </is>
      </c>
      <c r="K809" t="inlineStr">
        <is>
          <t/>
        </is>
      </c>
      <c r="L809" t="inlineStr">
        <is>
          <t/>
        </is>
      </c>
      <c r="M809" t="inlineStr">
        <is>
          <t/>
        </is>
      </c>
      <c r="N809" t="inlineStr">
        <is>
          <t/>
        </is>
      </c>
      <c r="O809" t="inlineStr">
        <is>
          <t/>
        </is>
      </c>
      <c r="P809" t="inlineStr">
        <is>
          <t/>
        </is>
      </c>
      <c r="Q809" t="inlineStr">
        <is>
          <t/>
        </is>
      </c>
      <c r="R809" t="inlineStr">
        <is>
          <t/>
        </is>
      </c>
      <c r="S809" t="inlineStr">
        <is>
          <t/>
        </is>
      </c>
      <c r="T809" t="inlineStr">
        <is>
          <t/>
        </is>
      </c>
      <c r="U809" t="inlineStr">
        <is>
          <t/>
        </is>
      </c>
      <c r="V809" t="inlineStr">
        <is>
          <t/>
        </is>
      </c>
      <c r="W809" t="inlineStr">
        <is>
          <t/>
        </is>
      </c>
      <c r="X809" t="inlineStr">
        <is>
          <t/>
        </is>
      </c>
      <c r="Y809" t="inlineStr">
        <is>
          <t/>
        </is>
      </c>
      <c r="Z809" s="2" t="inlineStr">
        <is>
          <t>BLE|
Bluetooth Low Energy</t>
        </is>
      </c>
      <c r="AA809" s="2" t="inlineStr">
        <is>
          <t>3|
3</t>
        </is>
      </c>
      <c r="AB809" s="2" t="inlineStr">
        <is>
          <t xml:space="preserve">|
</t>
        </is>
      </c>
      <c r="AC809" t="inlineStr">
        <is>
          <t>a wireless personal area network technology designed and marketed by the Bluetooth Special Interest Group (Bluetooth SIG) aimed at novel applications in the healthcare, fitness, beacons, security, and home entertainment industries.</t>
        </is>
      </c>
      <c r="AD809" t="inlineStr">
        <is>
          <t/>
        </is>
      </c>
      <c r="AE809" t="inlineStr">
        <is>
          <t/>
        </is>
      </c>
      <c r="AF809" t="inlineStr">
        <is>
          <t/>
        </is>
      </c>
      <c r="AG809" t="inlineStr">
        <is>
          <t/>
        </is>
      </c>
      <c r="AH809" t="inlineStr">
        <is>
          <t/>
        </is>
      </c>
      <c r="AI809" t="inlineStr">
        <is>
          <t/>
        </is>
      </c>
      <c r="AJ809" t="inlineStr">
        <is>
          <t/>
        </is>
      </c>
      <c r="AK809" t="inlineStr">
        <is>
          <t/>
        </is>
      </c>
      <c r="AL809" t="inlineStr">
        <is>
          <t/>
        </is>
      </c>
      <c r="AM809" t="inlineStr">
        <is>
          <t/>
        </is>
      </c>
      <c r="AN809" t="inlineStr">
        <is>
          <t/>
        </is>
      </c>
      <c r="AO809" t="inlineStr">
        <is>
          <t/>
        </is>
      </c>
      <c r="AP809" t="inlineStr">
        <is>
          <t/>
        </is>
      </c>
      <c r="AQ809" t="inlineStr">
        <is>
          <t/>
        </is>
      </c>
      <c r="AR809" t="inlineStr">
        <is>
          <t/>
        </is>
      </c>
      <c r="AS809" t="inlineStr">
        <is>
          <t/>
        </is>
      </c>
      <c r="AT809" t="inlineStr">
        <is>
          <t/>
        </is>
      </c>
      <c r="AU809" t="inlineStr">
        <is>
          <t/>
        </is>
      </c>
      <c r="AV809" t="inlineStr">
        <is>
          <t/>
        </is>
      </c>
      <c r="AW809" t="inlineStr">
        <is>
          <t/>
        </is>
      </c>
      <c r="AX809" t="inlineStr">
        <is>
          <t/>
        </is>
      </c>
      <c r="AY809" t="inlineStr">
        <is>
          <t/>
        </is>
      </c>
      <c r="AZ809" t="inlineStr">
        <is>
          <t/>
        </is>
      </c>
      <c r="BA809" t="inlineStr">
        <is>
          <t/>
        </is>
      </c>
      <c r="BB809" t="inlineStr">
        <is>
          <t/>
        </is>
      </c>
      <c r="BC809" t="inlineStr">
        <is>
          <t/>
        </is>
      </c>
      <c r="BD809" t="inlineStr">
        <is>
          <t/>
        </is>
      </c>
      <c r="BE809" t="inlineStr">
        <is>
          <t/>
        </is>
      </c>
      <c r="BF809" t="inlineStr">
        <is>
          <t/>
        </is>
      </c>
      <c r="BG809" t="inlineStr">
        <is>
          <t/>
        </is>
      </c>
      <c r="BH809" t="inlineStr">
        <is>
          <t/>
        </is>
      </c>
      <c r="BI809" t="inlineStr">
        <is>
          <t/>
        </is>
      </c>
      <c r="BJ809" t="inlineStr">
        <is>
          <t/>
        </is>
      </c>
      <c r="BK809" t="inlineStr">
        <is>
          <t/>
        </is>
      </c>
      <c r="BL809" t="inlineStr">
        <is>
          <t/>
        </is>
      </c>
      <c r="BM809" t="inlineStr">
        <is>
          <t/>
        </is>
      </c>
      <c r="BN809" t="inlineStr">
        <is>
          <t/>
        </is>
      </c>
      <c r="BO809" t="inlineStr">
        <is>
          <t/>
        </is>
      </c>
      <c r="BP809" t="inlineStr">
        <is>
          <t/>
        </is>
      </c>
      <c r="BQ809" t="inlineStr">
        <is>
          <t/>
        </is>
      </c>
      <c r="BR809" t="inlineStr">
        <is>
          <t/>
        </is>
      </c>
      <c r="BS809" t="inlineStr">
        <is>
          <t/>
        </is>
      </c>
      <c r="BT809" t="inlineStr">
        <is>
          <t/>
        </is>
      </c>
      <c r="BU809" t="inlineStr">
        <is>
          <t/>
        </is>
      </c>
      <c r="BV809" t="inlineStr">
        <is>
          <t/>
        </is>
      </c>
      <c r="BW809" t="inlineStr">
        <is>
          <t/>
        </is>
      </c>
      <c r="BX809" t="inlineStr">
        <is>
          <t/>
        </is>
      </c>
      <c r="BY809" t="inlineStr">
        <is>
          <t/>
        </is>
      </c>
      <c r="BZ809" t="inlineStr">
        <is>
          <t/>
        </is>
      </c>
      <c r="CA809" t="inlineStr">
        <is>
          <t/>
        </is>
      </c>
      <c r="CB809" t="inlineStr">
        <is>
          <t/>
        </is>
      </c>
      <c r="CC809" t="inlineStr">
        <is>
          <t/>
        </is>
      </c>
      <c r="CD809" s="2" t="inlineStr">
        <is>
          <t>Bluetooth de baixo consumo</t>
        </is>
      </c>
      <c r="CE809" s="2" t="inlineStr">
        <is>
          <t>4</t>
        </is>
      </c>
      <c r="CF809" s="2" t="inlineStr">
        <is>
          <t/>
        </is>
      </c>
      <c r="CG809" t="inlineStr">
        <is>
          <t/>
        </is>
      </c>
      <c r="CH809" t="inlineStr">
        <is>
          <t/>
        </is>
      </c>
      <c r="CI809" t="inlineStr">
        <is>
          <t/>
        </is>
      </c>
      <c r="CJ809" t="inlineStr">
        <is>
          <t/>
        </is>
      </c>
      <c r="CK809" t="inlineStr">
        <is>
          <t/>
        </is>
      </c>
      <c r="CL809" t="inlineStr">
        <is>
          <t/>
        </is>
      </c>
      <c r="CM809" t="inlineStr">
        <is>
          <t/>
        </is>
      </c>
      <c r="CN809" t="inlineStr">
        <is>
          <t/>
        </is>
      </c>
      <c r="CO809" t="inlineStr">
        <is>
          <t/>
        </is>
      </c>
      <c r="CP809" t="inlineStr">
        <is>
          <t/>
        </is>
      </c>
      <c r="CQ809" t="inlineStr">
        <is>
          <t/>
        </is>
      </c>
      <c r="CR809" t="inlineStr">
        <is>
          <t/>
        </is>
      </c>
      <c r="CS809" t="inlineStr">
        <is>
          <t/>
        </is>
      </c>
      <c r="CT809" t="inlineStr">
        <is>
          <t/>
        </is>
      </c>
      <c r="CU809" t="inlineStr">
        <is>
          <t/>
        </is>
      </c>
      <c r="CV809" t="inlineStr">
        <is>
          <t/>
        </is>
      </c>
      <c r="CW809" t="inlineStr">
        <is>
          <t/>
        </is>
      </c>
    </row>
    <row r="810">
      <c r="A810" s="1" t="str">
        <f>HYPERLINK("https://iate.europa.eu/entry/result/3572296/all", "3572296")</f>
        <v>3572296</v>
      </c>
      <c r="B810" t="inlineStr">
        <is>
          <t>ECONOMICS</t>
        </is>
      </c>
      <c r="C810" t="inlineStr">
        <is>
          <t>ECONOMICS|economic policy|economic policy</t>
        </is>
      </c>
      <c r="D810" t="inlineStr">
        <is>
          <t>yes</t>
        </is>
      </c>
      <c r="E810" t="inlineStr">
        <is>
          <t/>
        </is>
      </c>
      <c r="F810" t="inlineStr">
        <is>
          <t/>
        </is>
      </c>
      <c r="G810" t="inlineStr">
        <is>
          <t/>
        </is>
      </c>
      <c r="H810" t="inlineStr">
        <is>
          <t/>
        </is>
      </c>
      <c r="I810" t="inlineStr">
        <is>
          <t/>
        </is>
      </c>
      <c r="J810" t="inlineStr">
        <is>
          <t/>
        </is>
      </c>
      <c r="K810" t="inlineStr">
        <is>
          <t/>
        </is>
      </c>
      <c r="L810" t="inlineStr">
        <is>
          <t/>
        </is>
      </c>
      <c r="M810" t="inlineStr">
        <is>
          <t/>
        </is>
      </c>
      <c r="N810" t="inlineStr">
        <is>
          <t/>
        </is>
      </c>
      <c r="O810" t="inlineStr">
        <is>
          <t/>
        </is>
      </c>
      <c r="P810" t="inlineStr">
        <is>
          <t/>
        </is>
      </c>
      <c r="Q810" t="inlineStr">
        <is>
          <t/>
        </is>
      </c>
      <c r="R810" t="inlineStr">
        <is>
          <t/>
        </is>
      </c>
      <c r="S810" t="inlineStr">
        <is>
          <t/>
        </is>
      </c>
      <c r="T810" t="inlineStr">
        <is>
          <t/>
        </is>
      </c>
      <c r="U810" t="inlineStr">
        <is>
          <t/>
        </is>
      </c>
      <c r="V810" t="inlineStr">
        <is>
          <t/>
        </is>
      </c>
      <c r="W810" t="inlineStr">
        <is>
          <t/>
        </is>
      </c>
      <c r="X810" t="inlineStr">
        <is>
          <t/>
        </is>
      </c>
      <c r="Y810" t="inlineStr">
        <is>
          <t/>
        </is>
      </c>
      <c r="Z810" s="2" t="inlineStr">
        <is>
          <t>Digital for Development|
Digital4Development|
D4D|
Digitalisation for Development|
Digital4Development</t>
        </is>
      </c>
      <c r="AA810" s="2" t="inlineStr">
        <is>
          <t>3|
3|
3|
3|
1</t>
        </is>
      </c>
      <c r="AB810" s="2" t="inlineStr">
        <is>
          <t xml:space="preserve">|
|
|
|
</t>
        </is>
      </c>
      <c r="AC810" t="inlineStr">
        <is>
          <t>policy and principle of giving digital technologies and services a bigger role in EU development policy</t>
        </is>
      </c>
      <c r="AD810" t="inlineStr">
        <is>
          <t/>
        </is>
      </c>
      <c r="AE810" t="inlineStr">
        <is>
          <t/>
        </is>
      </c>
      <c r="AF810" t="inlineStr">
        <is>
          <t/>
        </is>
      </c>
      <c r="AG810" t="inlineStr">
        <is>
          <t/>
        </is>
      </c>
      <c r="AH810" t="inlineStr">
        <is>
          <t/>
        </is>
      </c>
      <c r="AI810" t="inlineStr">
        <is>
          <t/>
        </is>
      </c>
      <c r="AJ810" t="inlineStr">
        <is>
          <t/>
        </is>
      </c>
      <c r="AK810" t="inlineStr">
        <is>
          <t/>
        </is>
      </c>
      <c r="AL810" t="inlineStr">
        <is>
          <t/>
        </is>
      </c>
      <c r="AM810" t="inlineStr">
        <is>
          <t/>
        </is>
      </c>
      <c r="AN810" t="inlineStr">
        <is>
          <t/>
        </is>
      </c>
      <c r="AO810" t="inlineStr">
        <is>
          <t/>
        </is>
      </c>
      <c r="AP810" t="inlineStr">
        <is>
          <t/>
        </is>
      </c>
      <c r="AQ810" t="inlineStr">
        <is>
          <t/>
        </is>
      </c>
      <c r="AR810" t="inlineStr">
        <is>
          <t/>
        </is>
      </c>
      <c r="AS810" t="inlineStr">
        <is>
          <t/>
        </is>
      </c>
      <c r="AT810" s="2" t="inlineStr">
        <is>
          <t>Digitiú don Fhorbairt|
D4D</t>
        </is>
      </c>
      <c r="AU810" s="2" t="inlineStr">
        <is>
          <t>3|
3</t>
        </is>
      </c>
      <c r="AV810" s="2" t="inlineStr">
        <is>
          <t xml:space="preserve">|
</t>
        </is>
      </c>
      <c r="AW810" t="inlineStr">
        <is>
          <t/>
        </is>
      </c>
      <c r="AX810" t="inlineStr">
        <is>
          <t/>
        </is>
      </c>
      <c r="AY810" t="inlineStr">
        <is>
          <t/>
        </is>
      </c>
      <c r="AZ810" t="inlineStr">
        <is>
          <t/>
        </is>
      </c>
      <c r="BA810" t="inlineStr">
        <is>
          <t/>
        </is>
      </c>
      <c r="BB810" s="2" t="inlineStr">
        <is>
          <t>fejlesztési célú digitalizáció|
D4D</t>
        </is>
      </c>
      <c r="BC810" s="2" t="inlineStr">
        <is>
          <t>3|
3</t>
        </is>
      </c>
      <c r="BD810" s="2" t="inlineStr">
        <is>
          <t xml:space="preserve">|
</t>
        </is>
      </c>
      <c r="BE810" t="inlineStr">
        <is>
          <t>a digitális technológiák és szolgáltatások uniós fejlesztéspolitikában játszott szerepének növelésére szolgáló irányvonal és alapelv</t>
        </is>
      </c>
      <c r="BF810" t="inlineStr">
        <is>
          <t/>
        </is>
      </c>
      <c r="BG810" t="inlineStr">
        <is>
          <t/>
        </is>
      </c>
      <c r="BH810" t="inlineStr">
        <is>
          <t/>
        </is>
      </c>
      <c r="BI810" t="inlineStr">
        <is>
          <t/>
        </is>
      </c>
      <c r="BJ810" t="inlineStr">
        <is>
          <t/>
        </is>
      </c>
      <c r="BK810" t="inlineStr">
        <is>
          <t/>
        </is>
      </c>
      <c r="BL810" t="inlineStr">
        <is>
          <t/>
        </is>
      </c>
      <c r="BM810" t="inlineStr">
        <is>
          <t/>
        </is>
      </c>
      <c r="BN810" t="inlineStr">
        <is>
          <t/>
        </is>
      </c>
      <c r="BO810" t="inlineStr">
        <is>
          <t/>
        </is>
      </c>
      <c r="BP810" t="inlineStr">
        <is>
          <t/>
        </is>
      </c>
      <c r="BQ810" t="inlineStr">
        <is>
          <t/>
        </is>
      </c>
      <c r="BR810" s="2" t="inlineStr">
        <is>
          <t>id-Diġitali għall-Iżvilupp</t>
        </is>
      </c>
      <c r="BS810" s="2" t="inlineStr">
        <is>
          <t>3</t>
        </is>
      </c>
      <c r="BT810" s="2" t="inlineStr">
        <is>
          <t/>
        </is>
      </c>
      <c r="BU810" t="inlineStr">
        <is>
          <t/>
        </is>
      </c>
      <c r="BV810" s="2" t="inlineStr">
        <is>
          <t>D4D|
digitalisering voor ontwikkeling</t>
        </is>
      </c>
      <c r="BW810" s="2" t="inlineStr">
        <is>
          <t>3|
3</t>
        </is>
      </c>
      <c r="BX810" s="2" t="inlineStr">
        <is>
          <t xml:space="preserve">|
</t>
        </is>
      </c>
      <c r="BY810" t="inlineStr">
        <is>
          <t>beleid waarbij de nadruk wordt gelegd op het beter integreren van digitale oplossingen in ontwikkeling</t>
        </is>
      </c>
      <c r="BZ810" s="2" t="inlineStr">
        <is>
          <t>cyfryzacja na rzecz rozwoju|
D4D</t>
        </is>
      </c>
      <c r="CA810" s="2" t="inlineStr">
        <is>
          <t>3|
3</t>
        </is>
      </c>
      <c r="CB810" s="2" t="inlineStr">
        <is>
          <t xml:space="preserve">|
</t>
        </is>
      </c>
      <c r="CC810" t="inlineStr">
        <is>
          <t>polityka polegająca na zwiększeniu roli technologii i usług cyfrowych w polityce rozwojowej UE</t>
        </is>
      </c>
      <c r="CD810" t="inlineStr">
        <is>
          <t/>
        </is>
      </c>
      <c r="CE810" t="inlineStr">
        <is>
          <t/>
        </is>
      </c>
      <c r="CF810" t="inlineStr">
        <is>
          <t/>
        </is>
      </c>
      <c r="CG810" t="inlineStr">
        <is>
          <t/>
        </is>
      </c>
      <c r="CH810" s="2" t="inlineStr">
        <is>
          <t>Digitalizarea pentru dezvoltare|
D4D</t>
        </is>
      </c>
      <c r="CI810" s="2" t="inlineStr">
        <is>
          <t>3|
3</t>
        </is>
      </c>
      <c r="CJ810" s="2" t="inlineStr">
        <is>
          <t xml:space="preserve">|
</t>
        </is>
      </c>
      <c r="CK810" t="inlineStr">
        <is>
          <t/>
        </is>
      </c>
      <c r="CL810" s="2" t="inlineStr">
        <is>
          <t>digitalizácia pre rozvoj|
D4D</t>
        </is>
      </c>
      <c r="CM810" s="2" t="inlineStr">
        <is>
          <t>3|
3</t>
        </is>
      </c>
      <c r="CN810" s="2" t="inlineStr">
        <is>
          <t xml:space="preserve">|
</t>
        </is>
      </c>
      <c r="CO810" t="inlineStr">
        <is>
          <t>politika a zásada zvyšovania dôležitosti digitálnych technológií a služieb v rozvojovej politike EÚ</t>
        </is>
      </c>
      <c r="CP810" t="inlineStr">
        <is>
          <t/>
        </is>
      </c>
      <c r="CQ810" t="inlineStr">
        <is>
          <t/>
        </is>
      </c>
      <c r="CR810" t="inlineStr">
        <is>
          <t/>
        </is>
      </c>
      <c r="CS810" t="inlineStr">
        <is>
          <t/>
        </is>
      </c>
      <c r="CT810" t="inlineStr">
        <is>
          <t/>
        </is>
      </c>
      <c r="CU810" t="inlineStr">
        <is>
          <t/>
        </is>
      </c>
      <c r="CV810" t="inlineStr">
        <is>
          <t/>
        </is>
      </c>
      <c r="CW810" t="inlineStr">
        <is>
          <t/>
        </is>
      </c>
    </row>
    <row r="811">
      <c r="A811" s="1" t="str">
        <f>HYPERLINK("https://iate.europa.eu/entry/result/319060/all", "319060")</f>
        <v>319060</v>
      </c>
      <c r="B811" t="inlineStr">
        <is>
          <t>TRADE</t>
        </is>
      </c>
      <c r="C811" t="inlineStr">
        <is>
          <t>TRADE|marketing|commercial transaction|sale|distance selling|electronic commerce;TRADE|marketing|commercial transaction</t>
        </is>
      </c>
      <c r="D811" t="inlineStr">
        <is>
          <t>yes</t>
        </is>
      </c>
      <c r="E811" t="inlineStr">
        <is>
          <t/>
        </is>
      </c>
      <c r="F811" s="2" t="inlineStr">
        <is>
          <t>микроплащания</t>
        </is>
      </c>
      <c r="G811" s="2" t="inlineStr">
        <is>
          <t>3</t>
        </is>
      </c>
      <c r="H811" s="2" t="inlineStr">
        <is>
          <t/>
        </is>
      </c>
      <c r="I811" t="inlineStr">
        <is>
          <t>електронна трансакция, включваща много малка сума пари, в замяна на нещо, достъпно онлайн, като например изтегляне на приложение, услуга или поддържано в мрежата съдържание</t>
        </is>
      </c>
      <c r="J811" s="2" t="inlineStr">
        <is>
          <t>mikroplatba</t>
        </is>
      </c>
      <c r="K811" s="2" t="inlineStr">
        <is>
          <t>4</t>
        </is>
      </c>
      <c r="L811" s="2" t="inlineStr">
        <is>
          <t/>
        </is>
      </c>
      <c r="M811" t="inlineStr">
        <is>
          <t>&lt;b&gt;Mikroplatba&lt;/b&gt; je označení pro finanční transakce s malými obnosy. Termín se používá zejména pro platby na Internetu a hranice „malosti“ je vnímána různě. Například PayPal označuje jako mikroplatby platby do výše 12 amerických dolarů, zatímco Visa rozumím mikroplatbami platby do výše 20 dolarů. Původní představu o mikroplatbách coby skutečně malinkých platbách v řádu centů respektive haléřů tak dnes splňují spíše méně rozšířené platební systémy typu Bitcoin, systémy jako Flattr provázené se sociálními sítěmi, nebo obchodování ve virtuálních měnách internetových her.</t>
        </is>
      </c>
      <c r="N811" s="2" t="inlineStr">
        <is>
          <t>mikrobetaling</t>
        </is>
      </c>
      <c r="O811" s="2" t="inlineStr">
        <is>
          <t>3</t>
        </is>
      </c>
      <c r="P811" s="2" t="inlineStr">
        <is>
          <t/>
        </is>
      </c>
      <c r="Q811" t="inlineStr">
        <is>
          <t>betalinger af en lav værdi, som i sagens natur ofte foretages med kort, over internettet eller mobilen</t>
        </is>
      </c>
      <c r="R811" s="2" t="inlineStr">
        <is>
          <t>Mikrozahlung|
Kleinbetragzahlung</t>
        </is>
      </c>
      <c r="S811" s="2" t="inlineStr">
        <is>
          <t>3|
3</t>
        </is>
      </c>
      <c r="T811" s="2" t="inlineStr">
        <is>
          <t xml:space="preserve">|
</t>
        </is>
      </c>
      <c r="U811" t="inlineStr">
        <is>
          <t>Verfahren zur Zahlung geringer Summen im elektronischen Geschäftsverkehr, die vor allem beim Kauf von digitalen Gütern, aber auch geringfügigen Waren und Dienstleistungen anfallen</t>
        </is>
      </c>
      <c r="V811" s="2" t="inlineStr">
        <is>
          <t>μικροπληρωμή</t>
        </is>
      </c>
      <c r="W811" s="2" t="inlineStr">
        <is>
          <t>4</t>
        </is>
      </c>
      <c r="X811" s="2" t="inlineStr">
        <is>
          <t/>
        </is>
      </c>
      <c r="Y811" t="inlineStr">
        <is>
          <t>πληρωμή μικρής αξίας συχνά πραγματοποιούμενη μέσω πιστωτικής κάρτας, μέσω του Διαδικτύου ή μέσω κινητού τηλεφώνου</t>
        </is>
      </c>
      <c r="Z811" s="2" t="inlineStr">
        <is>
          <t>micropayment</t>
        </is>
      </c>
      <c r="AA811" s="2" t="inlineStr">
        <is>
          <t>3</t>
        </is>
      </c>
      <c r="AB811" s="2" t="inlineStr">
        <is>
          <t/>
        </is>
      </c>
      <c r="AC811" t="inlineStr">
        <is>
          <t>an e-commerce transaction involving a very small sum of money in exchange for something made available online, such as an application download, a service or Web-based content.</t>
        </is>
      </c>
      <c r="AD811" s="2" t="inlineStr">
        <is>
          <t>micropago</t>
        </is>
      </c>
      <c r="AE811" s="2" t="inlineStr">
        <is>
          <t>3</t>
        </is>
      </c>
      <c r="AF811" s="2" t="inlineStr">
        <is>
          <t/>
        </is>
      </c>
      <c r="AG811" t="inlineStr">
        <is>
          <t>Sistema utilizado por los suarios para realizar pagos de pequeños montos de forma electrónica, por ejemplo, a través de una tarjeta prepago, a través de una cuenta virtual sobre los Recursos Móviles o a través del sistema telefónico (envío de SMS).</t>
        </is>
      </c>
      <c r="AH811" s="2" t="inlineStr">
        <is>
          <t>mikromakse</t>
        </is>
      </c>
      <c r="AI811" s="2" t="inlineStr">
        <is>
          <t>3</t>
        </is>
      </c>
      <c r="AJ811" s="2" t="inlineStr">
        <is>
          <t/>
        </is>
      </c>
      <c r="AK811" t="inlineStr">
        <is>
          <t>väga väike makse, mida töödeldakse läbi e-kommertsi süsteemide</t>
        </is>
      </c>
      <c r="AL811" s="2" t="inlineStr">
        <is>
          <t>mikromaksu</t>
        </is>
      </c>
      <c r="AM811" s="2" t="inlineStr">
        <is>
          <t>3</t>
        </is>
      </c>
      <c r="AN811" s="2" t="inlineStr">
        <is>
          <t/>
        </is>
      </c>
      <c r="AO811" t="inlineStr">
        <is>
          <t>verkkorahalla suoritettava hyvin pieni maksu</t>
        </is>
      </c>
      <c r="AP811" s="2" t="inlineStr">
        <is>
          <t>micropaiement</t>
        </is>
      </c>
      <c r="AQ811" s="2" t="inlineStr">
        <is>
          <t>2</t>
        </is>
      </c>
      <c r="AR811" s="2" t="inlineStr">
        <is>
          <t/>
        </is>
      </c>
      <c r="AS811" t="inlineStr">
        <is>
          <t>paiement de faible montant, allant généralement de quelques dizaines de centimes à quelques euros, effectué sur un site internet ou un service mobile</t>
        </is>
      </c>
      <c r="AT811" s="2" t="inlineStr">
        <is>
          <t>micríocaíocht</t>
        </is>
      </c>
      <c r="AU811" s="2" t="inlineStr">
        <is>
          <t>3</t>
        </is>
      </c>
      <c r="AV811" s="2" t="inlineStr">
        <is>
          <t/>
        </is>
      </c>
      <c r="AW811" t="inlineStr">
        <is>
          <t/>
        </is>
      </c>
      <c r="AX811" s="2" t="inlineStr">
        <is>
          <t>mikroplaćanje</t>
        </is>
      </c>
      <c r="AY811" s="2" t="inlineStr">
        <is>
          <t>3</t>
        </is>
      </c>
      <c r="AZ811" s="2" t="inlineStr">
        <is>
          <t/>
        </is>
      </c>
      <c r="BA811" t="inlineStr">
        <is>
          <t>posebna vrsta e-gotovine, čija osobina su vrlo mali iznosi, reda veličine 1 centa ili čak manje potrebna za plaćanje vrlo jeftinih sadržaja koji se moraju kupovati vrlo brzo</t>
        </is>
      </c>
      <c r="BB811" s="2" t="inlineStr">
        <is>
          <t>mikrofizetés</t>
        </is>
      </c>
      <c r="BC811" s="2" t="inlineStr">
        <is>
          <t>3</t>
        </is>
      </c>
      <c r="BD811" s="2" t="inlineStr">
        <is>
          <t/>
        </is>
      </c>
      <c r="BE811" t="inlineStr">
        <is>
          <t/>
        </is>
      </c>
      <c r="BF811" s="2" t="inlineStr">
        <is>
          <t>micropagamento</t>
        </is>
      </c>
      <c r="BG811" s="2" t="inlineStr">
        <is>
          <t>3</t>
        </is>
      </c>
      <c r="BH811" s="2" t="inlineStr">
        <is>
          <t/>
        </is>
      </c>
      <c r="BI811" t="inlineStr">
        <is>
          <t/>
        </is>
      </c>
      <c r="BJ811" s="2" t="inlineStr">
        <is>
          <t>labai mažos vertės mokėjimas</t>
        </is>
      </c>
      <c r="BK811" s="2" t="inlineStr">
        <is>
          <t>2</t>
        </is>
      </c>
      <c r="BL811" s="2" t="inlineStr">
        <is>
          <t/>
        </is>
      </c>
      <c r="BM811" t="inlineStr">
        <is>
          <t/>
        </is>
      </c>
      <c r="BN811" s="2" t="inlineStr">
        <is>
          <t>mikromaksājums</t>
        </is>
      </c>
      <c r="BO811" s="2" t="inlineStr">
        <is>
          <t>3</t>
        </is>
      </c>
      <c r="BP811" s="2" t="inlineStr">
        <is>
          <t/>
        </is>
      </c>
      <c r="BQ811" t="inlineStr">
        <is>
          <t/>
        </is>
      </c>
      <c r="BR811" s="2" t="inlineStr">
        <is>
          <t>mikropagament</t>
        </is>
      </c>
      <c r="BS811" s="2" t="inlineStr">
        <is>
          <t>3</t>
        </is>
      </c>
      <c r="BT811" s="2" t="inlineStr">
        <is>
          <t/>
        </is>
      </c>
      <c r="BU811" t="inlineStr">
        <is>
          <t>tranżazzjoni tal-kummerċ elettroniku li jinvolvi ammont baxx ħafna ta' flus għal xi ħaġa disponibbli online, bħal dawnlowd ta' applikazzjoni, servizz jew kontenut ibbażat fuq l-internet</t>
        </is>
      </c>
      <c r="BV811" s="2" t="inlineStr">
        <is>
          <t>microbetaling</t>
        </is>
      </c>
      <c r="BW811" s="2" t="inlineStr">
        <is>
          <t>3</t>
        </is>
      </c>
      <c r="BX811" s="2" t="inlineStr">
        <is>
          <t/>
        </is>
      </c>
      <c r="BY811" t="inlineStr">
        <is>
          <t>een betaling van een bedrag van minder dan 2 EUR voor het doen van kleine aankopen op internet, bijvoorbeeld het downloaden van een volledig artikel of muziek</t>
        </is>
      </c>
      <c r="BZ811" s="2" t="inlineStr">
        <is>
          <t>mikropłatność</t>
        </is>
      </c>
      <c r="CA811" s="2" t="inlineStr">
        <is>
          <t>3</t>
        </is>
      </c>
      <c r="CB811" s="2" t="inlineStr">
        <is>
          <t/>
        </is>
      </c>
      <c r="CC811" t="inlineStr">
        <is>
          <t>instrument pozwalający dokonywać zakupów w internecie opiewających na niewielką kwotę</t>
        </is>
      </c>
      <c r="CD811" s="2" t="inlineStr">
        <is>
          <t>micropagamento</t>
        </is>
      </c>
      <c r="CE811" s="2" t="inlineStr">
        <is>
          <t>3</t>
        </is>
      </c>
      <c r="CF811" s="2" t="inlineStr">
        <is>
          <t/>
        </is>
      </c>
      <c r="CG811" t="inlineStr">
        <is>
          <t/>
        </is>
      </c>
      <c r="CH811" t="inlineStr">
        <is>
          <t/>
        </is>
      </c>
      <c r="CI811" t="inlineStr">
        <is>
          <t/>
        </is>
      </c>
      <c r="CJ811" t="inlineStr">
        <is>
          <t/>
        </is>
      </c>
      <c r="CK811" t="inlineStr">
        <is>
          <t/>
        </is>
      </c>
      <c r="CL811" s="2" t="inlineStr">
        <is>
          <t>mikroplatba</t>
        </is>
      </c>
      <c r="CM811" s="2" t="inlineStr">
        <is>
          <t>3</t>
        </is>
      </c>
      <c r="CN811" s="2" t="inlineStr">
        <is>
          <t/>
        </is>
      </c>
      <c r="CO811" t="inlineStr">
        <is>
          <t/>
        </is>
      </c>
      <c r="CP811" s="2" t="inlineStr">
        <is>
          <t>mikroplačilo</t>
        </is>
      </c>
      <c r="CQ811" s="2" t="inlineStr">
        <is>
          <t>3</t>
        </is>
      </c>
      <c r="CR811" s="2" t="inlineStr">
        <is>
          <t/>
        </is>
      </c>
      <c r="CS811" t="inlineStr">
        <is>
          <t/>
        </is>
      </c>
      <c r="CT811" s="2" t="inlineStr">
        <is>
          <t>mikrobetalning</t>
        </is>
      </c>
      <c r="CU811" s="2" t="inlineStr">
        <is>
          <t>3</t>
        </is>
      </c>
      <c r="CV811" s="2" t="inlineStr">
        <is>
          <t/>
        </is>
      </c>
      <c r="CW811" t="inlineStr">
        <is>
          <t>betalning (via internet) av små belopp, från några tior till bråkdelar av ören</t>
        </is>
      </c>
    </row>
    <row r="812">
      <c r="A812" s="1" t="str">
        <f>HYPERLINK("https://iate.europa.eu/entry/result/3590997/all", "3590997")</f>
        <v>3590997</v>
      </c>
      <c r="B812" t="inlineStr">
        <is>
          <t>EDUCATION AND COMMUNICATIONS</t>
        </is>
      </c>
      <c r="C812" t="inlineStr">
        <is>
          <t>EDUCATION AND COMMUNICATIONS|information technology and data processing|computer systems|hypermedia|multimedia</t>
        </is>
      </c>
      <c r="D812" t="inlineStr">
        <is>
          <t>yes</t>
        </is>
      </c>
      <c r="E812" t="inlineStr">
        <is>
          <t/>
        </is>
      </c>
      <c r="F812" t="inlineStr">
        <is>
          <t/>
        </is>
      </c>
      <c r="G812" t="inlineStr">
        <is>
          <t/>
        </is>
      </c>
      <c r="H812" t="inlineStr">
        <is>
          <t/>
        </is>
      </c>
      <c r="I812" t="inlineStr">
        <is>
          <t/>
        </is>
      </c>
      <c r="J812" t="inlineStr">
        <is>
          <t/>
        </is>
      </c>
      <c r="K812" t="inlineStr">
        <is>
          <t/>
        </is>
      </c>
      <c r="L812" t="inlineStr">
        <is>
          <t/>
        </is>
      </c>
      <c r="M812" t="inlineStr">
        <is>
          <t/>
        </is>
      </c>
      <c r="N812" t="inlineStr">
        <is>
          <t/>
        </is>
      </c>
      <c r="O812" t="inlineStr">
        <is>
          <t/>
        </is>
      </c>
      <c r="P812" t="inlineStr">
        <is>
          <t/>
        </is>
      </c>
      <c r="Q812" t="inlineStr">
        <is>
          <t/>
        </is>
      </c>
      <c r="R812" t="inlineStr">
        <is>
          <t/>
        </is>
      </c>
      <c r="S812" t="inlineStr">
        <is>
          <t/>
        </is>
      </c>
      <c r="T812" t="inlineStr">
        <is>
          <t/>
        </is>
      </c>
      <c r="U812" t="inlineStr">
        <is>
          <t/>
        </is>
      </c>
      <c r="V812" t="inlineStr">
        <is>
          <t/>
        </is>
      </c>
      <c r="W812" t="inlineStr">
        <is>
          <t/>
        </is>
      </c>
      <c r="X812" t="inlineStr">
        <is>
          <t/>
        </is>
      </c>
      <c r="Y812" t="inlineStr">
        <is>
          <t/>
        </is>
      </c>
      <c r="Z812" s="2" t="inlineStr">
        <is>
          <t>media gallery</t>
        </is>
      </c>
      <c r="AA812" s="2" t="inlineStr">
        <is>
          <t>3</t>
        </is>
      </c>
      <c r="AB812" s="2" t="inlineStr">
        <is>
          <t/>
        </is>
      </c>
      <c r="AC812" t="inlineStr">
        <is>
          <t>a section of a website where images and videos are available for viewing and downloading</t>
        </is>
      </c>
      <c r="AD812" t="inlineStr">
        <is>
          <t/>
        </is>
      </c>
      <c r="AE812" t="inlineStr">
        <is>
          <t/>
        </is>
      </c>
      <c r="AF812" t="inlineStr">
        <is>
          <t/>
        </is>
      </c>
      <c r="AG812" t="inlineStr">
        <is>
          <t/>
        </is>
      </c>
      <c r="AH812" t="inlineStr">
        <is>
          <t/>
        </is>
      </c>
      <c r="AI812" t="inlineStr">
        <is>
          <t/>
        </is>
      </c>
      <c r="AJ812" t="inlineStr">
        <is>
          <t/>
        </is>
      </c>
      <c r="AK812" t="inlineStr">
        <is>
          <t/>
        </is>
      </c>
      <c r="AL812" t="inlineStr">
        <is>
          <t/>
        </is>
      </c>
      <c r="AM812" t="inlineStr">
        <is>
          <t/>
        </is>
      </c>
      <c r="AN812" t="inlineStr">
        <is>
          <t/>
        </is>
      </c>
      <c r="AO812" t="inlineStr">
        <is>
          <t/>
        </is>
      </c>
      <c r="AP812" t="inlineStr">
        <is>
          <t/>
        </is>
      </c>
      <c r="AQ812" t="inlineStr">
        <is>
          <t/>
        </is>
      </c>
      <c r="AR812" t="inlineStr">
        <is>
          <t/>
        </is>
      </c>
      <c r="AS812" t="inlineStr">
        <is>
          <t/>
        </is>
      </c>
      <c r="AT812" t="inlineStr">
        <is>
          <t/>
        </is>
      </c>
      <c r="AU812" t="inlineStr">
        <is>
          <t/>
        </is>
      </c>
      <c r="AV812" t="inlineStr">
        <is>
          <t/>
        </is>
      </c>
      <c r="AW812" t="inlineStr">
        <is>
          <t/>
        </is>
      </c>
      <c r="AX812" t="inlineStr">
        <is>
          <t/>
        </is>
      </c>
      <c r="AY812" t="inlineStr">
        <is>
          <t/>
        </is>
      </c>
      <c r="AZ812" t="inlineStr">
        <is>
          <t/>
        </is>
      </c>
      <c r="BA812" t="inlineStr">
        <is>
          <t/>
        </is>
      </c>
      <c r="BB812" t="inlineStr">
        <is>
          <t/>
        </is>
      </c>
      <c r="BC812" t="inlineStr">
        <is>
          <t/>
        </is>
      </c>
      <c r="BD812" t="inlineStr">
        <is>
          <t/>
        </is>
      </c>
      <c r="BE812" t="inlineStr">
        <is>
          <t/>
        </is>
      </c>
      <c r="BF812" t="inlineStr">
        <is>
          <t/>
        </is>
      </c>
      <c r="BG812" t="inlineStr">
        <is>
          <t/>
        </is>
      </c>
      <c r="BH812" t="inlineStr">
        <is>
          <t/>
        </is>
      </c>
      <c r="BI812" t="inlineStr">
        <is>
          <t/>
        </is>
      </c>
      <c r="BJ812" t="inlineStr">
        <is>
          <t/>
        </is>
      </c>
      <c r="BK812" t="inlineStr">
        <is>
          <t/>
        </is>
      </c>
      <c r="BL812" t="inlineStr">
        <is>
          <t/>
        </is>
      </c>
      <c r="BM812" t="inlineStr">
        <is>
          <t/>
        </is>
      </c>
      <c r="BN812" t="inlineStr">
        <is>
          <t/>
        </is>
      </c>
      <c r="BO812" t="inlineStr">
        <is>
          <t/>
        </is>
      </c>
      <c r="BP812" t="inlineStr">
        <is>
          <t/>
        </is>
      </c>
      <c r="BQ812" t="inlineStr">
        <is>
          <t/>
        </is>
      </c>
      <c r="BR812" t="inlineStr">
        <is>
          <t/>
        </is>
      </c>
      <c r="BS812" t="inlineStr">
        <is>
          <t/>
        </is>
      </c>
      <c r="BT812" t="inlineStr">
        <is>
          <t/>
        </is>
      </c>
      <c r="BU812" t="inlineStr">
        <is>
          <t/>
        </is>
      </c>
      <c r="BV812" t="inlineStr">
        <is>
          <t/>
        </is>
      </c>
      <c r="BW812" t="inlineStr">
        <is>
          <t/>
        </is>
      </c>
      <c r="BX812" t="inlineStr">
        <is>
          <t/>
        </is>
      </c>
      <c r="BY812" t="inlineStr">
        <is>
          <t/>
        </is>
      </c>
      <c r="BZ812" s="2" t="inlineStr">
        <is>
          <t>multimedia</t>
        </is>
      </c>
      <c r="CA812" s="2" t="inlineStr">
        <is>
          <t>3</t>
        </is>
      </c>
      <c r="CB812" s="2" t="inlineStr">
        <is>
          <t/>
        </is>
      </c>
      <c r="CC812" t="inlineStr">
        <is>
          <t>część strony internetowej, na której dostępne są zdjęcia i filmy</t>
        </is>
      </c>
      <c r="CD812" t="inlineStr">
        <is>
          <t/>
        </is>
      </c>
      <c r="CE812" t="inlineStr">
        <is>
          <t/>
        </is>
      </c>
      <c r="CF812" t="inlineStr">
        <is>
          <t/>
        </is>
      </c>
      <c r="CG812" t="inlineStr">
        <is>
          <t/>
        </is>
      </c>
      <c r="CH812" t="inlineStr">
        <is>
          <t/>
        </is>
      </c>
      <c r="CI812" t="inlineStr">
        <is>
          <t/>
        </is>
      </c>
      <c r="CJ812" t="inlineStr">
        <is>
          <t/>
        </is>
      </c>
      <c r="CK812" t="inlineStr">
        <is>
          <t/>
        </is>
      </c>
      <c r="CL812" t="inlineStr">
        <is>
          <t/>
        </is>
      </c>
      <c r="CM812" t="inlineStr">
        <is>
          <t/>
        </is>
      </c>
      <c r="CN812" t="inlineStr">
        <is>
          <t/>
        </is>
      </c>
      <c r="CO812" t="inlineStr">
        <is>
          <t/>
        </is>
      </c>
      <c r="CP812" t="inlineStr">
        <is>
          <t/>
        </is>
      </c>
      <c r="CQ812" t="inlineStr">
        <is>
          <t/>
        </is>
      </c>
      <c r="CR812" t="inlineStr">
        <is>
          <t/>
        </is>
      </c>
      <c r="CS812" t="inlineStr">
        <is>
          <t/>
        </is>
      </c>
      <c r="CT812" t="inlineStr">
        <is>
          <t/>
        </is>
      </c>
      <c r="CU812" t="inlineStr">
        <is>
          <t/>
        </is>
      </c>
      <c r="CV812" t="inlineStr">
        <is>
          <t/>
        </is>
      </c>
      <c r="CW812" t="inlineStr">
        <is>
          <t/>
        </is>
      </c>
    </row>
    <row r="813">
      <c r="A813" s="1" t="str">
        <f>HYPERLINK("https://iate.europa.eu/entry/result/3590896/all", "3590896")</f>
        <v>3590896</v>
      </c>
      <c r="B813" t="inlineStr">
        <is>
          <t>EDUCATION AND COMMUNICATIONS</t>
        </is>
      </c>
      <c r="C813" t="inlineStr">
        <is>
          <t>EDUCATION AND COMMUNICATIONS|information technology and data processing</t>
        </is>
      </c>
      <c r="D813" t="inlineStr">
        <is>
          <t>yes</t>
        </is>
      </c>
      <c r="E813" t="inlineStr">
        <is>
          <t/>
        </is>
      </c>
      <c r="F813" t="inlineStr">
        <is>
          <t/>
        </is>
      </c>
      <c r="G813" t="inlineStr">
        <is>
          <t/>
        </is>
      </c>
      <c r="H813" t="inlineStr">
        <is>
          <t/>
        </is>
      </c>
      <c r="I813" t="inlineStr">
        <is>
          <t/>
        </is>
      </c>
      <c r="J813" t="inlineStr">
        <is>
          <t/>
        </is>
      </c>
      <c r="K813" t="inlineStr">
        <is>
          <t/>
        </is>
      </c>
      <c r="L813" t="inlineStr">
        <is>
          <t/>
        </is>
      </c>
      <c r="M813" t="inlineStr">
        <is>
          <t/>
        </is>
      </c>
      <c r="N813" t="inlineStr">
        <is>
          <t/>
        </is>
      </c>
      <c r="O813" t="inlineStr">
        <is>
          <t/>
        </is>
      </c>
      <c r="P813" t="inlineStr">
        <is>
          <t/>
        </is>
      </c>
      <c r="Q813" t="inlineStr">
        <is>
          <t/>
        </is>
      </c>
      <c r="R813" t="inlineStr">
        <is>
          <t/>
        </is>
      </c>
      <c r="S813" t="inlineStr">
        <is>
          <t/>
        </is>
      </c>
      <c r="T813" t="inlineStr">
        <is>
          <t/>
        </is>
      </c>
      <c r="U813" t="inlineStr">
        <is>
          <t/>
        </is>
      </c>
      <c r="V813" t="inlineStr">
        <is>
          <t/>
        </is>
      </c>
      <c r="W813" t="inlineStr">
        <is>
          <t/>
        </is>
      </c>
      <c r="X813" t="inlineStr">
        <is>
          <t/>
        </is>
      </c>
      <c r="Y813" t="inlineStr">
        <is>
          <t/>
        </is>
      </c>
      <c r="Z813" s="2" t="inlineStr">
        <is>
          <t>data hygiene</t>
        </is>
      </c>
      <c r="AA813" s="2" t="inlineStr">
        <is>
          <t>3</t>
        </is>
      </c>
      <c r="AB813" s="2" t="inlineStr">
        <is>
          <t/>
        </is>
      </c>
      <c r="AC813" t="inlineStr">
        <is>
          <t>the
collective processes conducted to ensure the cleanliness of data</t>
        </is>
      </c>
      <c r="AD813" t="inlineStr">
        <is>
          <t/>
        </is>
      </c>
      <c r="AE813" t="inlineStr">
        <is>
          <t/>
        </is>
      </c>
      <c r="AF813" t="inlineStr">
        <is>
          <t/>
        </is>
      </c>
      <c r="AG813" t="inlineStr">
        <is>
          <t/>
        </is>
      </c>
      <c r="AH813" t="inlineStr">
        <is>
          <t/>
        </is>
      </c>
      <c r="AI813" t="inlineStr">
        <is>
          <t/>
        </is>
      </c>
      <c r="AJ813" t="inlineStr">
        <is>
          <t/>
        </is>
      </c>
      <c r="AK813" t="inlineStr">
        <is>
          <t/>
        </is>
      </c>
      <c r="AL813" t="inlineStr">
        <is>
          <t/>
        </is>
      </c>
      <c r="AM813" t="inlineStr">
        <is>
          <t/>
        </is>
      </c>
      <c r="AN813" t="inlineStr">
        <is>
          <t/>
        </is>
      </c>
      <c r="AO813" t="inlineStr">
        <is>
          <t/>
        </is>
      </c>
      <c r="AP813" t="inlineStr">
        <is>
          <t/>
        </is>
      </c>
      <c r="AQ813" t="inlineStr">
        <is>
          <t/>
        </is>
      </c>
      <c r="AR813" t="inlineStr">
        <is>
          <t/>
        </is>
      </c>
      <c r="AS813" t="inlineStr">
        <is>
          <t/>
        </is>
      </c>
      <c r="AT813" t="inlineStr">
        <is>
          <t/>
        </is>
      </c>
      <c r="AU813" t="inlineStr">
        <is>
          <t/>
        </is>
      </c>
      <c r="AV813" t="inlineStr">
        <is>
          <t/>
        </is>
      </c>
      <c r="AW813" t="inlineStr">
        <is>
          <t/>
        </is>
      </c>
      <c r="AX813" t="inlineStr">
        <is>
          <t/>
        </is>
      </c>
      <c r="AY813" t="inlineStr">
        <is>
          <t/>
        </is>
      </c>
      <c r="AZ813" t="inlineStr">
        <is>
          <t/>
        </is>
      </c>
      <c r="BA813" t="inlineStr">
        <is>
          <t/>
        </is>
      </c>
      <c r="BB813" t="inlineStr">
        <is>
          <t/>
        </is>
      </c>
      <c r="BC813" t="inlineStr">
        <is>
          <t/>
        </is>
      </c>
      <c r="BD813" t="inlineStr">
        <is>
          <t/>
        </is>
      </c>
      <c r="BE813" t="inlineStr">
        <is>
          <t/>
        </is>
      </c>
      <c r="BF813" t="inlineStr">
        <is>
          <t/>
        </is>
      </c>
      <c r="BG813" t="inlineStr">
        <is>
          <t/>
        </is>
      </c>
      <c r="BH813" t="inlineStr">
        <is>
          <t/>
        </is>
      </c>
      <c r="BI813" t="inlineStr">
        <is>
          <t/>
        </is>
      </c>
      <c r="BJ813" t="inlineStr">
        <is>
          <t/>
        </is>
      </c>
      <c r="BK813" t="inlineStr">
        <is>
          <t/>
        </is>
      </c>
      <c r="BL813" t="inlineStr">
        <is>
          <t/>
        </is>
      </c>
      <c r="BM813" t="inlineStr">
        <is>
          <t/>
        </is>
      </c>
      <c r="BN813" t="inlineStr">
        <is>
          <t/>
        </is>
      </c>
      <c r="BO813" t="inlineStr">
        <is>
          <t/>
        </is>
      </c>
      <c r="BP813" t="inlineStr">
        <is>
          <t/>
        </is>
      </c>
      <c r="BQ813" t="inlineStr">
        <is>
          <t/>
        </is>
      </c>
      <c r="BR813" t="inlineStr">
        <is>
          <t/>
        </is>
      </c>
      <c r="BS813" t="inlineStr">
        <is>
          <t/>
        </is>
      </c>
      <c r="BT813" t="inlineStr">
        <is>
          <t/>
        </is>
      </c>
      <c r="BU813" t="inlineStr">
        <is>
          <t/>
        </is>
      </c>
      <c r="BV813" t="inlineStr">
        <is>
          <t/>
        </is>
      </c>
      <c r="BW813" t="inlineStr">
        <is>
          <t/>
        </is>
      </c>
      <c r="BX813" t="inlineStr">
        <is>
          <t/>
        </is>
      </c>
      <c r="BY813" t="inlineStr">
        <is>
          <t/>
        </is>
      </c>
      <c r="BZ813" t="inlineStr">
        <is>
          <t/>
        </is>
      </c>
      <c r="CA813" t="inlineStr">
        <is>
          <t/>
        </is>
      </c>
      <c r="CB813" t="inlineStr">
        <is>
          <t/>
        </is>
      </c>
      <c r="CC813" t="inlineStr">
        <is>
          <t/>
        </is>
      </c>
      <c r="CD813" s="2" t="inlineStr">
        <is>
          <t>higiene dos dados</t>
        </is>
      </c>
      <c r="CE813" s="2" t="inlineStr">
        <is>
          <t>3</t>
        </is>
      </c>
      <c r="CF813" s="2" t="inlineStr">
        <is>
          <t/>
        </is>
      </c>
      <c r="CG813" t="inlineStr">
        <is>
          <t>Processos coletivos conduzidos com o objetivo de garantir a limpeza dos dados.</t>
        </is>
      </c>
      <c r="CH813" t="inlineStr">
        <is>
          <t/>
        </is>
      </c>
      <c r="CI813" t="inlineStr">
        <is>
          <t/>
        </is>
      </c>
      <c r="CJ813" t="inlineStr">
        <is>
          <t/>
        </is>
      </c>
      <c r="CK813" t="inlineStr">
        <is>
          <t/>
        </is>
      </c>
      <c r="CL813" t="inlineStr">
        <is>
          <t/>
        </is>
      </c>
      <c r="CM813" t="inlineStr">
        <is>
          <t/>
        </is>
      </c>
      <c r="CN813" t="inlineStr">
        <is>
          <t/>
        </is>
      </c>
      <c r="CO813" t="inlineStr">
        <is>
          <t/>
        </is>
      </c>
      <c r="CP813" t="inlineStr">
        <is>
          <t/>
        </is>
      </c>
      <c r="CQ813" t="inlineStr">
        <is>
          <t/>
        </is>
      </c>
      <c r="CR813" t="inlineStr">
        <is>
          <t/>
        </is>
      </c>
      <c r="CS813" t="inlineStr">
        <is>
          <t/>
        </is>
      </c>
      <c r="CT813" t="inlineStr">
        <is>
          <t/>
        </is>
      </c>
      <c r="CU813" t="inlineStr">
        <is>
          <t/>
        </is>
      </c>
      <c r="CV813" t="inlineStr">
        <is>
          <t/>
        </is>
      </c>
      <c r="CW813" t="inlineStr">
        <is>
          <t/>
        </is>
      </c>
    </row>
    <row r="814">
      <c r="A814" s="1" t="str">
        <f>HYPERLINK("https://iate.europa.eu/entry/result/3590844/all", "3590844")</f>
        <v>3590844</v>
      </c>
      <c r="B814" t="inlineStr">
        <is>
          <t>EDUCATION AND COMMUNICATIONS</t>
        </is>
      </c>
      <c r="C814" t="inlineStr">
        <is>
          <t>EDUCATION AND COMMUNICATIONS|information technology and data processing|data-processing law|computer crime|computer piracy;EDUCATION AND COMMUNICATIONS|information technology and data processing|data processing|coding|cryptography;EDUCATION AND COMMUNICATIONS|information technology and data processing|information technology industry|software</t>
        </is>
      </c>
      <c r="D814" t="inlineStr">
        <is>
          <t>yes</t>
        </is>
      </c>
      <c r="E814" t="inlineStr">
        <is>
          <t/>
        </is>
      </c>
      <c r="F814" t="inlineStr">
        <is>
          <t/>
        </is>
      </c>
      <c r="G814" t="inlineStr">
        <is>
          <t/>
        </is>
      </c>
      <c r="H814" t="inlineStr">
        <is>
          <t/>
        </is>
      </c>
      <c r="I814" t="inlineStr">
        <is>
          <t/>
        </is>
      </c>
      <c r="J814" t="inlineStr">
        <is>
          <t/>
        </is>
      </c>
      <c r="K814" t="inlineStr">
        <is>
          <t/>
        </is>
      </c>
      <c r="L814" t="inlineStr">
        <is>
          <t/>
        </is>
      </c>
      <c r="M814" t="inlineStr">
        <is>
          <t/>
        </is>
      </c>
      <c r="N814" t="inlineStr">
        <is>
          <t/>
        </is>
      </c>
      <c r="O814" t="inlineStr">
        <is>
          <t/>
        </is>
      </c>
      <c r="P814" t="inlineStr">
        <is>
          <t/>
        </is>
      </c>
      <c r="Q814" t="inlineStr">
        <is>
          <t/>
        </is>
      </c>
      <c r="R814" t="inlineStr">
        <is>
          <t/>
        </is>
      </c>
      <c r="S814" t="inlineStr">
        <is>
          <t/>
        </is>
      </c>
      <c r="T814" t="inlineStr">
        <is>
          <t/>
        </is>
      </c>
      <c r="U814" t="inlineStr">
        <is>
          <t/>
        </is>
      </c>
      <c r="V814" t="inlineStr">
        <is>
          <t/>
        </is>
      </c>
      <c r="W814" t="inlineStr">
        <is>
          <t/>
        </is>
      </c>
      <c r="X814" t="inlineStr">
        <is>
          <t/>
        </is>
      </c>
      <c r="Y814" t="inlineStr">
        <is>
          <t/>
        </is>
      </c>
      <c r="Z814" s="2" t="inlineStr">
        <is>
          <t>crypter</t>
        </is>
      </c>
      <c r="AA814" s="2" t="inlineStr">
        <is>
          <t>3</t>
        </is>
      </c>
      <c r="AB814" s="2" t="inlineStr">
        <is>
          <t/>
        </is>
      </c>
      <c r="AC814" t="inlineStr">
        <is>
          <t>a type of software that can encrypt, obfuscate, and 
manipulate malware, to make it harder to detect by security programs</t>
        </is>
      </c>
      <c r="AD814" t="inlineStr">
        <is>
          <t/>
        </is>
      </c>
      <c r="AE814" t="inlineStr">
        <is>
          <t/>
        </is>
      </c>
      <c r="AF814" t="inlineStr">
        <is>
          <t/>
        </is>
      </c>
      <c r="AG814" t="inlineStr">
        <is>
          <t/>
        </is>
      </c>
      <c r="AH814" t="inlineStr">
        <is>
          <t/>
        </is>
      </c>
      <c r="AI814" t="inlineStr">
        <is>
          <t/>
        </is>
      </c>
      <c r="AJ814" t="inlineStr">
        <is>
          <t/>
        </is>
      </c>
      <c r="AK814" t="inlineStr">
        <is>
          <t/>
        </is>
      </c>
      <c r="AL814" t="inlineStr">
        <is>
          <t/>
        </is>
      </c>
      <c r="AM814" t="inlineStr">
        <is>
          <t/>
        </is>
      </c>
      <c r="AN814" t="inlineStr">
        <is>
          <t/>
        </is>
      </c>
      <c r="AO814" t="inlineStr">
        <is>
          <t/>
        </is>
      </c>
      <c r="AP814" t="inlineStr">
        <is>
          <t/>
        </is>
      </c>
      <c r="AQ814" t="inlineStr">
        <is>
          <t/>
        </is>
      </c>
      <c r="AR814" t="inlineStr">
        <is>
          <t/>
        </is>
      </c>
      <c r="AS814" t="inlineStr">
        <is>
          <t/>
        </is>
      </c>
      <c r="AT814" t="inlineStr">
        <is>
          <t/>
        </is>
      </c>
      <c r="AU814" t="inlineStr">
        <is>
          <t/>
        </is>
      </c>
      <c r="AV814" t="inlineStr">
        <is>
          <t/>
        </is>
      </c>
      <c r="AW814" t="inlineStr">
        <is>
          <t/>
        </is>
      </c>
      <c r="AX814" t="inlineStr">
        <is>
          <t/>
        </is>
      </c>
      <c r="AY814" t="inlineStr">
        <is>
          <t/>
        </is>
      </c>
      <c r="AZ814" t="inlineStr">
        <is>
          <t/>
        </is>
      </c>
      <c r="BA814" t="inlineStr">
        <is>
          <t/>
        </is>
      </c>
      <c r="BB814" s="2" t="inlineStr">
        <is>
          <t>titkosító szoftver</t>
        </is>
      </c>
      <c r="BC814" s="2" t="inlineStr">
        <is>
          <t>3</t>
        </is>
      </c>
      <c r="BD814" s="2" t="inlineStr">
        <is>
          <t/>
        </is>
      </c>
      <c r="BE814" t="inlineStr">
        <is>
          <t>olyan szoftver, amely kártékony szoftvert tud manipulálni és titkosítani oly módon, hogy azt nehezebben fedezik fel a biztonsági programok</t>
        </is>
      </c>
      <c r="BF814" t="inlineStr">
        <is>
          <t/>
        </is>
      </c>
      <c r="BG814" t="inlineStr">
        <is>
          <t/>
        </is>
      </c>
      <c r="BH814" t="inlineStr">
        <is>
          <t/>
        </is>
      </c>
      <c r="BI814" t="inlineStr">
        <is>
          <t/>
        </is>
      </c>
      <c r="BJ814" t="inlineStr">
        <is>
          <t/>
        </is>
      </c>
      <c r="BK814" t="inlineStr">
        <is>
          <t/>
        </is>
      </c>
      <c r="BL814" t="inlineStr">
        <is>
          <t/>
        </is>
      </c>
      <c r="BM814" t="inlineStr">
        <is>
          <t/>
        </is>
      </c>
      <c r="BN814" t="inlineStr">
        <is>
          <t/>
        </is>
      </c>
      <c r="BO814" t="inlineStr">
        <is>
          <t/>
        </is>
      </c>
      <c r="BP814" t="inlineStr">
        <is>
          <t/>
        </is>
      </c>
      <c r="BQ814" t="inlineStr">
        <is>
          <t/>
        </is>
      </c>
      <c r="BR814" t="inlineStr">
        <is>
          <t/>
        </is>
      </c>
      <c r="BS814" t="inlineStr">
        <is>
          <t/>
        </is>
      </c>
      <c r="BT814" t="inlineStr">
        <is>
          <t/>
        </is>
      </c>
      <c r="BU814" t="inlineStr">
        <is>
          <t/>
        </is>
      </c>
      <c r="BV814" t="inlineStr">
        <is>
          <t/>
        </is>
      </c>
      <c r="BW814" t="inlineStr">
        <is>
          <t/>
        </is>
      </c>
      <c r="BX814" t="inlineStr">
        <is>
          <t/>
        </is>
      </c>
      <c r="BY814" t="inlineStr">
        <is>
          <t/>
        </is>
      </c>
      <c r="BZ814" t="inlineStr">
        <is>
          <t/>
        </is>
      </c>
      <c r="CA814" t="inlineStr">
        <is>
          <t/>
        </is>
      </c>
      <c r="CB814" t="inlineStr">
        <is>
          <t/>
        </is>
      </c>
      <c r="CC814" t="inlineStr">
        <is>
          <t/>
        </is>
      </c>
      <c r="CD814" t="inlineStr">
        <is>
          <t/>
        </is>
      </c>
      <c r="CE814" t="inlineStr">
        <is>
          <t/>
        </is>
      </c>
      <c r="CF814" t="inlineStr">
        <is>
          <t/>
        </is>
      </c>
      <c r="CG814" t="inlineStr">
        <is>
          <t/>
        </is>
      </c>
      <c r="CH814" t="inlineStr">
        <is>
          <t/>
        </is>
      </c>
      <c r="CI814" t="inlineStr">
        <is>
          <t/>
        </is>
      </c>
      <c r="CJ814" t="inlineStr">
        <is>
          <t/>
        </is>
      </c>
      <c r="CK814" t="inlineStr">
        <is>
          <t/>
        </is>
      </c>
      <c r="CL814" t="inlineStr">
        <is>
          <t/>
        </is>
      </c>
      <c r="CM814" t="inlineStr">
        <is>
          <t/>
        </is>
      </c>
      <c r="CN814" t="inlineStr">
        <is>
          <t/>
        </is>
      </c>
      <c r="CO814" t="inlineStr">
        <is>
          <t/>
        </is>
      </c>
      <c r="CP814" t="inlineStr">
        <is>
          <t/>
        </is>
      </c>
      <c r="CQ814" t="inlineStr">
        <is>
          <t/>
        </is>
      </c>
      <c r="CR814" t="inlineStr">
        <is>
          <t/>
        </is>
      </c>
      <c r="CS814" t="inlineStr">
        <is>
          <t/>
        </is>
      </c>
      <c r="CT814" t="inlineStr">
        <is>
          <t/>
        </is>
      </c>
      <c r="CU814" t="inlineStr">
        <is>
          <t/>
        </is>
      </c>
      <c r="CV814" t="inlineStr">
        <is>
          <t/>
        </is>
      </c>
      <c r="CW814" t="inlineStr">
        <is>
          <t/>
        </is>
      </c>
    </row>
    <row r="815">
      <c r="A815" s="1" t="str">
        <f>HYPERLINK("https://iate.europa.eu/entry/result/3590378/all", "3590378")</f>
        <v>3590378</v>
      </c>
      <c r="B815" t="inlineStr">
        <is>
          <t>EDUCATION AND COMMUNICATIONS</t>
        </is>
      </c>
      <c r="C815" t="inlineStr">
        <is>
          <t>EDUCATION AND COMMUNICATIONS|communications|communications industry|information technology</t>
        </is>
      </c>
      <c r="D815" t="inlineStr">
        <is>
          <t>yes</t>
        </is>
      </c>
      <c r="E815" t="inlineStr">
        <is>
          <t/>
        </is>
      </c>
      <c r="F815" t="inlineStr">
        <is>
          <t/>
        </is>
      </c>
      <c r="G815" t="inlineStr">
        <is>
          <t/>
        </is>
      </c>
      <c r="H815" t="inlineStr">
        <is>
          <t/>
        </is>
      </c>
      <c r="I815" t="inlineStr">
        <is>
          <t/>
        </is>
      </c>
      <c r="J815" t="inlineStr">
        <is>
          <t/>
        </is>
      </c>
      <c r="K815" t="inlineStr">
        <is>
          <t/>
        </is>
      </c>
      <c r="L815" t="inlineStr">
        <is>
          <t/>
        </is>
      </c>
      <c r="M815" t="inlineStr">
        <is>
          <t/>
        </is>
      </c>
      <c r="N815" t="inlineStr">
        <is>
          <t/>
        </is>
      </c>
      <c r="O815" t="inlineStr">
        <is>
          <t/>
        </is>
      </c>
      <c r="P815" t="inlineStr">
        <is>
          <t/>
        </is>
      </c>
      <c r="Q815" t="inlineStr">
        <is>
          <t/>
        </is>
      </c>
      <c r="R815" t="inlineStr">
        <is>
          <t/>
        </is>
      </c>
      <c r="S815" t="inlineStr">
        <is>
          <t/>
        </is>
      </c>
      <c r="T815" t="inlineStr">
        <is>
          <t/>
        </is>
      </c>
      <c r="U815" t="inlineStr">
        <is>
          <t/>
        </is>
      </c>
      <c r="V815" t="inlineStr">
        <is>
          <t/>
        </is>
      </c>
      <c r="W815" t="inlineStr">
        <is>
          <t/>
        </is>
      </c>
      <c r="X815" t="inlineStr">
        <is>
          <t/>
        </is>
      </c>
      <c r="Y815" t="inlineStr">
        <is>
          <t/>
        </is>
      </c>
      <c r="Z815" s="2" t="inlineStr">
        <is>
          <t>release packaging services</t>
        </is>
      </c>
      <c r="AA815" s="2" t="inlineStr">
        <is>
          <t>3</t>
        </is>
      </c>
      <c r="AB815" s="2" t="inlineStr">
        <is>
          <t/>
        </is>
      </c>
      <c r="AC815" t="inlineStr">
        <is>
          <t>activities associated with the packaging of Software changes into suitable releases, by application</t>
        </is>
      </c>
      <c r="AD815" t="inlineStr">
        <is>
          <t/>
        </is>
      </c>
      <c r="AE815" t="inlineStr">
        <is>
          <t/>
        </is>
      </c>
      <c r="AF815" t="inlineStr">
        <is>
          <t/>
        </is>
      </c>
      <c r="AG815" t="inlineStr">
        <is>
          <t/>
        </is>
      </c>
      <c r="AH815" t="inlineStr">
        <is>
          <t/>
        </is>
      </c>
      <c r="AI815" t="inlineStr">
        <is>
          <t/>
        </is>
      </c>
      <c r="AJ815" t="inlineStr">
        <is>
          <t/>
        </is>
      </c>
      <c r="AK815" t="inlineStr">
        <is>
          <t/>
        </is>
      </c>
      <c r="AL815" t="inlineStr">
        <is>
          <t/>
        </is>
      </c>
      <c r="AM815" t="inlineStr">
        <is>
          <t/>
        </is>
      </c>
      <c r="AN815" t="inlineStr">
        <is>
          <t/>
        </is>
      </c>
      <c r="AO815" t="inlineStr">
        <is>
          <t/>
        </is>
      </c>
      <c r="AP815" t="inlineStr">
        <is>
          <t/>
        </is>
      </c>
      <c r="AQ815" t="inlineStr">
        <is>
          <t/>
        </is>
      </c>
      <c r="AR815" t="inlineStr">
        <is>
          <t/>
        </is>
      </c>
      <c r="AS815" t="inlineStr">
        <is>
          <t/>
        </is>
      </c>
      <c r="AT815" t="inlineStr">
        <is>
          <t/>
        </is>
      </c>
      <c r="AU815" t="inlineStr">
        <is>
          <t/>
        </is>
      </c>
      <c r="AV815" t="inlineStr">
        <is>
          <t/>
        </is>
      </c>
      <c r="AW815" t="inlineStr">
        <is>
          <t/>
        </is>
      </c>
      <c r="AX815" t="inlineStr">
        <is>
          <t/>
        </is>
      </c>
      <c r="AY815" t="inlineStr">
        <is>
          <t/>
        </is>
      </c>
      <c r="AZ815" t="inlineStr">
        <is>
          <t/>
        </is>
      </c>
      <c r="BA815" t="inlineStr">
        <is>
          <t/>
        </is>
      </c>
      <c r="BB815" s="2" t="inlineStr">
        <is>
          <t>verziócsomagoló szolgáltatások</t>
        </is>
      </c>
      <c r="BC815" s="2" t="inlineStr">
        <is>
          <t>3</t>
        </is>
      </c>
      <c r="BD815" s="2" t="inlineStr">
        <is>
          <t/>
        </is>
      </c>
      <c r="BE815" t="inlineStr">
        <is>
          <t>szoftverváltoztatások alkalmazásonkénti csoportosítása és egyben történő rendelkezésre bocsátása</t>
        </is>
      </c>
      <c r="BF815" t="inlineStr">
        <is>
          <t/>
        </is>
      </c>
      <c r="BG815" t="inlineStr">
        <is>
          <t/>
        </is>
      </c>
      <c r="BH815" t="inlineStr">
        <is>
          <t/>
        </is>
      </c>
      <c r="BI815" t="inlineStr">
        <is>
          <t/>
        </is>
      </c>
      <c r="BJ815" t="inlineStr">
        <is>
          <t/>
        </is>
      </c>
      <c r="BK815" t="inlineStr">
        <is>
          <t/>
        </is>
      </c>
      <c r="BL815" t="inlineStr">
        <is>
          <t/>
        </is>
      </c>
      <c r="BM815" t="inlineStr">
        <is>
          <t/>
        </is>
      </c>
      <c r="BN815" t="inlineStr">
        <is>
          <t/>
        </is>
      </c>
      <c r="BO815" t="inlineStr">
        <is>
          <t/>
        </is>
      </c>
      <c r="BP815" t="inlineStr">
        <is>
          <t/>
        </is>
      </c>
      <c r="BQ815" t="inlineStr">
        <is>
          <t/>
        </is>
      </c>
      <c r="BR815" t="inlineStr">
        <is>
          <t/>
        </is>
      </c>
      <c r="BS815" t="inlineStr">
        <is>
          <t/>
        </is>
      </c>
      <c r="BT815" t="inlineStr">
        <is>
          <t/>
        </is>
      </c>
      <c r="BU815" t="inlineStr">
        <is>
          <t/>
        </is>
      </c>
      <c r="BV815" t="inlineStr">
        <is>
          <t/>
        </is>
      </c>
      <c r="BW815" t="inlineStr">
        <is>
          <t/>
        </is>
      </c>
      <c r="BX815" t="inlineStr">
        <is>
          <t/>
        </is>
      </c>
      <c r="BY815" t="inlineStr">
        <is>
          <t/>
        </is>
      </c>
      <c r="BZ815" t="inlineStr">
        <is>
          <t/>
        </is>
      </c>
      <c r="CA815" t="inlineStr">
        <is>
          <t/>
        </is>
      </c>
      <c r="CB815" t="inlineStr">
        <is>
          <t/>
        </is>
      </c>
      <c r="CC815" t="inlineStr">
        <is>
          <t/>
        </is>
      </c>
      <c r="CD815" t="inlineStr">
        <is>
          <t/>
        </is>
      </c>
      <c r="CE815" t="inlineStr">
        <is>
          <t/>
        </is>
      </c>
      <c r="CF815" t="inlineStr">
        <is>
          <t/>
        </is>
      </c>
      <c r="CG815" t="inlineStr">
        <is>
          <t/>
        </is>
      </c>
      <c r="CH815" t="inlineStr">
        <is>
          <t/>
        </is>
      </c>
      <c r="CI815" t="inlineStr">
        <is>
          <t/>
        </is>
      </c>
      <c r="CJ815" t="inlineStr">
        <is>
          <t/>
        </is>
      </c>
      <c r="CK815" t="inlineStr">
        <is>
          <t/>
        </is>
      </c>
      <c r="CL815" t="inlineStr">
        <is>
          <t/>
        </is>
      </c>
      <c r="CM815" t="inlineStr">
        <is>
          <t/>
        </is>
      </c>
      <c r="CN815" t="inlineStr">
        <is>
          <t/>
        </is>
      </c>
      <c r="CO815" t="inlineStr">
        <is>
          <t/>
        </is>
      </c>
      <c r="CP815" t="inlineStr">
        <is>
          <t/>
        </is>
      </c>
      <c r="CQ815" t="inlineStr">
        <is>
          <t/>
        </is>
      </c>
      <c r="CR815" t="inlineStr">
        <is>
          <t/>
        </is>
      </c>
      <c r="CS815" t="inlineStr">
        <is>
          <t/>
        </is>
      </c>
      <c r="CT815" t="inlineStr">
        <is>
          <t/>
        </is>
      </c>
      <c r="CU815" t="inlineStr">
        <is>
          <t/>
        </is>
      </c>
      <c r="CV815" t="inlineStr">
        <is>
          <t/>
        </is>
      </c>
      <c r="CW815" t="inlineStr">
        <is>
          <t/>
        </is>
      </c>
    </row>
    <row r="816">
      <c r="A816" s="1" t="str">
        <f>HYPERLINK("https://iate.europa.eu/entry/result/3590333/all", "3590333")</f>
        <v>3590333</v>
      </c>
      <c r="B816" t="inlineStr">
        <is>
          <t>EDUCATION AND COMMUNICATIONS</t>
        </is>
      </c>
      <c r="C816" t="inlineStr">
        <is>
          <t>EDUCATION AND COMMUNICATIONS|information technology and data processing</t>
        </is>
      </c>
      <c r="D816" t="inlineStr">
        <is>
          <t>yes</t>
        </is>
      </c>
      <c r="E816" t="inlineStr">
        <is>
          <t/>
        </is>
      </c>
      <c r="F816" t="inlineStr">
        <is>
          <t/>
        </is>
      </c>
      <c r="G816" t="inlineStr">
        <is>
          <t/>
        </is>
      </c>
      <c r="H816" t="inlineStr">
        <is>
          <t/>
        </is>
      </c>
      <c r="I816" t="inlineStr">
        <is>
          <t/>
        </is>
      </c>
      <c r="J816" t="inlineStr">
        <is>
          <t/>
        </is>
      </c>
      <c r="K816" t="inlineStr">
        <is>
          <t/>
        </is>
      </c>
      <c r="L816" t="inlineStr">
        <is>
          <t/>
        </is>
      </c>
      <c r="M816" t="inlineStr">
        <is>
          <t/>
        </is>
      </c>
      <c r="N816" t="inlineStr">
        <is>
          <t/>
        </is>
      </c>
      <c r="O816" t="inlineStr">
        <is>
          <t/>
        </is>
      </c>
      <c r="P816" t="inlineStr">
        <is>
          <t/>
        </is>
      </c>
      <c r="Q816" t="inlineStr">
        <is>
          <t/>
        </is>
      </c>
      <c r="R816" t="inlineStr">
        <is>
          <t/>
        </is>
      </c>
      <c r="S816" t="inlineStr">
        <is>
          <t/>
        </is>
      </c>
      <c r="T816" t="inlineStr">
        <is>
          <t/>
        </is>
      </c>
      <c r="U816" t="inlineStr">
        <is>
          <t/>
        </is>
      </c>
      <c r="V816" t="inlineStr">
        <is>
          <t/>
        </is>
      </c>
      <c r="W816" t="inlineStr">
        <is>
          <t/>
        </is>
      </c>
      <c r="X816" t="inlineStr">
        <is>
          <t/>
        </is>
      </c>
      <c r="Y816" t="inlineStr">
        <is>
          <t/>
        </is>
      </c>
      <c r="Z816" s="2" t="inlineStr">
        <is>
          <t>mouse hover|
mouseover|
hover box</t>
        </is>
      </c>
      <c r="AA816" s="2" t="inlineStr">
        <is>
          <t>3|
3|
3</t>
        </is>
      </c>
      <c r="AB816" s="2" t="inlineStr">
        <is>
          <t xml:space="preserve">|
|
</t>
        </is>
      </c>
      <c r="AC816" t="inlineStr">
        <is>
          <t>an event that occurs in a Graphical User Interface (GUI) when the mouse pointer is moved over an object on the screen such as an icon, a button, text box, or even the edge of a window</t>
        </is>
      </c>
      <c r="AD816" t="inlineStr">
        <is>
          <t/>
        </is>
      </c>
      <c r="AE816" t="inlineStr">
        <is>
          <t/>
        </is>
      </c>
      <c r="AF816" t="inlineStr">
        <is>
          <t/>
        </is>
      </c>
      <c r="AG816" t="inlineStr">
        <is>
          <t/>
        </is>
      </c>
      <c r="AH816" t="inlineStr">
        <is>
          <t/>
        </is>
      </c>
      <c r="AI816" t="inlineStr">
        <is>
          <t/>
        </is>
      </c>
      <c r="AJ816" t="inlineStr">
        <is>
          <t/>
        </is>
      </c>
      <c r="AK816" t="inlineStr">
        <is>
          <t/>
        </is>
      </c>
      <c r="AL816" s="2" t="inlineStr">
        <is>
          <t>osoitinaktivointi</t>
        </is>
      </c>
      <c r="AM816" s="2" t="inlineStr">
        <is>
          <t>3</t>
        </is>
      </c>
      <c r="AN816" s="2" t="inlineStr">
        <is>
          <t/>
        </is>
      </c>
      <c r="AO816" t="inlineStr">
        <is>
          <t>graafisen käyttöliittymän toiminto, joka aktivoituu, kun käyttäjä vie osoittimen tietyn alueen päälle näytöllä</t>
        </is>
      </c>
      <c r="AP816" t="inlineStr">
        <is>
          <t/>
        </is>
      </c>
      <c r="AQ816" t="inlineStr">
        <is>
          <t/>
        </is>
      </c>
      <c r="AR816" t="inlineStr">
        <is>
          <t/>
        </is>
      </c>
      <c r="AS816" t="inlineStr">
        <is>
          <t/>
        </is>
      </c>
      <c r="AT816" t="inlineStr">
        <is>
          <t/>
        </is>
      </c>
      <c r="AU816" t="inlineStr">
        <is>
          <t/>
        </is>
      </c>
      <c r="AV816" t="inlineStr">
        <is>
          <t/>
        </is>
      </c>
      <c r="AW816" t="inlineStr">
        <is>
          <t/>
        </is>
      </c>
      <c r="AX816" t="inlineStr">
        <is>
          <t/>
        </is>
      </c>
      <c r="AY816" t="inlineStr">
        <is>
          <t/>
        </is>
      </c>
      <c r="AZ816" t="inlineStr">
        <is>
          <t/>
        </is>
      </c>
      <c r="BA816" t="inlineStr">
        <is>
          <t/>
        </is>
      </c>
      <c r="BB816" t="inlineStr">
        <is>
          <t/>
        </is>
      </c>
      <c r="BC816" t="inlineStr">
        <is>
          <t/>
        </is>
      </c>
      <c r="BD816" t="inlineStr">
        <is>
          <t/>
        </is>
      </c>
      <c r="BE816" t="inlineStr">
        <is>
          <t/>
        </is>
      </c>
      <c r="BF816" t="inlineStr">
        <is>
          <t/>
        </is>
      </c>
      <c r="BG816" t="inlineStr">
        <is>
          <t/>
        </is>
      </c>
      <c r="BH816" t="inlineStr">
        <is>
          <t/>
        </is>
      </c>
      <c r="BI816" t="inlineStr">
        <is>
          <t/>
        </is>
      </c>
      <c r="BJ816" t="inlineStr">
        <is>
          <t/>
        </is>
      </c>
      <c r="BK816" t="inlineStr">
        <is>
          <t/>
        </is>
      </c>
      <c r="BL816" t="inlineStr">
        <is>
          <t/>
        </is>
      </c>
      <c r="BM816" t="inlineStr">
        <is>
          <t/>
        </is>
      </c>
      <c r="BN816" t="inlineStr">
        <is>
          <t/>
        </is>
      </c>
      <c r="BO816" t="inlineStr">
        <is>
          <t/>
        </is>
      </c>
      <c r="BP816" t="inlineStr">
        <is>
          <t/>
        </is>
      </c>
      <c r="BQ816" t="inlineStr">
        <is>
          <t/>
        </is>
      </c>
      <c r="BR816" t="inlineStr">
        <is>
          <t/>
        </is>
      </c>
      <c r="BS816" t="inlineStr">
        <is>
          <t/>
        </is>
      </c>
      <c r="BT816" t="inlineStr">
        <is>
          <t/>
        </is>
      </c>
      <c r="BU816" t="inlineStr">
        <is>
          <t/>
        </is>
      </c>
      <c r="BV816" t="inlineStr">
        <is>
          <t/>
        </is>
      </c>
      <c r="BW816" t="inlineStr">
        <is>
          <t/>
        </is>
      </c>
      <c r="BX816" t="inlineStr">
        <is>
          <t/>
        </is>
      </c>
      <c r="BY816" t="inlineStr">
        <is>
          <t/>
        </is>
      </c>
      <c r="BZ816" t="inlineStr">
        <is>
          <t/>
        </is>
      </c>
      <c r="CA816" t="inlineStr">
        <is>
          <t/>
        </is>
      </c>
      <c r="CB816" t="inlineStr">
        <is>
          <t/>
        </is>
      </c>
      <c r="CC816" t="inlineStr">
        <is>
          <t/>
        </is>
      </c>
      <c r="CD816" t="inlineStr">
        <is>
          <t/>
        </is>
      </c>
      <c r="CE816" t="inlineStr">
        <is>
          <t/>
        </is>
      </c>
      <c r="CF816" t="inlineStr">
        <is>
          <t/>
        </is>
      </c>
      <c r="CG816" t="inlineStr">
        <is>
          <t/>
        </is>
      </c>
      <c r="CH816" t="inlineStr">
        <is>
          <t/>
        </is>
      </c>
      <c r="CI816" t="inlineStr">
        <is>
          <t/>
        </is>
      </c>
      <c r="CJ816" t="inlineStr">
        <is>
          <t/>
        </is>
      </c>
      <c r="CK816" t="inlineStr">
        <is>
          <t/>
        </is>
      </c>
      <c r="CL816" t="inlineStr">
        <is>
          <t/>
        </is>
      </c>
      <c r="CM816" t="inlineStr">
        <is>
          <t/>
        </is>
      </c>
      <c r="CN816" t="inlineStr">
        <is>
          <t/>
        </is>
      </c>
      <c r="CO816" t="inlineStr">
        <is>
          <t/>
        </is>
      </c>
      <c r="CP816" t="inlineStr">
        <is>
          <t/>
        </is>
      </c>
      <c r="CQ816" t="inlineStr">
        <is>
          <t/>
        </is>
      </c>
      <c r="CR816" t="inlineStr">
        <is>
          <t/>
        </is>
      </c>
      <c r="CS816" t="inlineStr">
        <is>
          <t/>
        </is>
      </c>
      <c r="CT816" t="inlineStr">
        <is>
          <t/>
        </is>
      </c>
      <c r="CU816" t="inlineStr">
        <is>
          <t/>
        </is>
      </c>
      <c r="CV816" t="inlineStr">
        <is>
          <t/>
        </is>
      </c>
      <c r="CW816" t="inlineStr">
        <is>
          <t/>
        </is>
      </c>
    </row>
    <row r="817">
      <c r="A817" s="1" t="str">
        <f>HYPERLINK("https://iate.europa.eu/entry/result/3581301/all", "3581301")</f>
        <v>3581301</v>
      </c>
      <c r="B817" t="inlineStr">
        <is>
          <t>EDUCATION AND COMMUNICATIONS</t>
        </is>
      </c>
      <c r="C817" t="inlineStr">
        <is>
          <t>EDUCATION AND COMMUNICATIONS|information technology and data processing</t>
        </is>
      </c>
      <c r="D817" t="inlineStr">
        <is>
          <t>yes</t>
        </is>
      </c>
      <c r="E817" t="inlineStr">
        <is>
          <t/>
        </is>
      </c>
      <c r="F817" t="inlineStr">
        <is>
          <t/>
        </is>
      </c>
      <c r="G817" t="inlineStr">
        <is>
          <t/>
        </is>
      </c>
      <c r="H817" t="inlineStr">
        <is>
          <t/>
        </is>
      </c>
      <c r="I817" t="inlineStr">
        <is>
          <t/>
        </is>
      </c>
      <c r="J817" t="inlineStr">
        <is>
          <t/>
        </is>
      </c>
      <c r="K817" t="inlineStr">
        <is>
          <t/>
        </is>
      </c>
      <c r="L817" t="inlineStr">
        <is>
          <t/>
        </is>
      </c>
      <c r="M817" t="inlineStr">
        <is>
          <t/>
        </is>
      </c>
      <c r="N817" t="inlineStr">
        <is>
          <t/>
        </is>
      </c>
      <c r="O817" t="inlineStr">
        <is>
          <t/>
        </is>
      </c>
      <c r="P817" t="inlineStr">
        <is>
          <t/>
        </is>
      </c>
      <c r="Q817" t="inlineStr">
        <is>
          <t/>
        </is>
      </c>
      <c r="R817" t="inlineStr">
        <is>
          <t/>
        </is>
      </c>
      <c r="S817" t="inlineStr">
        <is>
          <t/>
        </is>
      </c>
      <c r="T817" t="inlineStr">
        <is>
          <t/>
        </is>
      </c>
      <c r="U817" t="inlineStr">
        <is>
          <t/>
        </is>
      </c>
      <c r="V817" t="inlineStr">
        <is>
          <t/>
        </is>
      </c>
      <c r="W817" t="inlineStr">
        <is>
          <t/>
        </is>
      </c>
      <c r="X817" t="inlineStr">
        <is>
          <t/>
        </is>
      </c>
      <c r="Y817" t="inlineStr">
        <is>
          <t/>
        </is>
      </c>
      <c r="Z817" s="2" t="inlineStr">
        <is>
          <t>secure coding</t>
        </is>
      </c>
      <c r="AA817" s="2" t="inlineStr">
        <is>
          <t>3</t>
        </is>
      </c>
      <c r="AB817" s="2" t="inlineStr">
        <is>
          <t/>
        </is>
      </c>
      <c r="AC817" t="inlineStr">
        <is>
          <t/>
        </is>
      </c>
      <c r="AD817" t="inlineStr">
        <is>
          <t/>
        </is>
      </c>
      <c r="AE817" t="inlineStr">
        <is>
          <t/>
        </is>
      </c>
      <c r="AF817" t="inlineStr">
        <is>
          <t/>
        </is>
      </c>
      <c r="AG817" t="inlineStr">
        <is>
          <t/>
        </is>
      </c>
      <c r="AH817" t="inlineStr">
        <is>
          <t/>
        </is>
      </c>
      <c r="AI817" t="inlineStr">
        <is>
          <t/>
        </is>
      </c>
      <c r="AJ817" t="inlineStr">
        <is>
          <t/>
        </is>
      </c>
      <c r="AK817" t="inlineStr">
        <is>
          <t/>
        </is>
      </c>
      <c r="AL817" s="2" t="inlineStr">
        <is>
          <t>tietoturvallinen koodaus|
tietoturvallinen ohjelmointi</t>
        </is>
      </c>
      <c r="AM817" s="2" t="inlineStr">
        <is>
          <t>3|
3</t>
        </is>
      </c>
      <c r="AN817" s="2" t="inlineStr">
        <is>
          <t xml:space="preserve">|
</t>
        </is>
      </c>
      <c r="AO817" t="inlineStr">
        <is>
          <t>ohjelmointi, jonka lähtökohtana on, ettei vihamielinen koodi pääse käsiksi
tietoon, jota ei ole sille tarkoitettu ja ettei se pääse tekemään ei-toivottuja toimintoja</t>
        </is>
      </c>
      <c r="AP817" t="inlineStr">
        <is>
          <t/>
        </is>
      </c>
      <c r="AQ817" t="inlineStr">
        <is>
          <t/>
        </is>
      </c>
      <c r="AR817" t="inlineStr">
        <is>
          <t/>
        </is>
      </c>
      <c r="AS817" t="inlineStr">
        <is>
          <t/>
        </is>
      </c>
      <c r="AT817" t="inlineStr">
        <is>
          <t/>
        </is>
      </c>
      <c r="AU817" t="inlineStr">
        <is>
          <t/>
        </is>
      </c>
      <c r="AV817" t="inlineStr">
        <is>
          <t/>
        </is>
      </c>
      <c r="AW817" t="inlineStr">
        <is>
          <t/>
        </is>
      </c>
      <c r="AX817" t="inlineStr">
        <is>
          <t/>
        </is>
      </c>
      <c r="AY817" t="inlineStr">
        <is>
          <t/>
        </is>
      </c>
      <c r="AZ817" t="inlineStr">
        <is>
          <t/>
        </is>
      </c>
      <c r="BA817" t="inlineStr">
        <is>
          <t/>
        </is>
      </c>
      <c r="BB817" t="inlineStr">
        <is>
          <t/>
        </is>
      </c>
      <c r="BC817" t="inlineStr">
        <is>
          <t/>
        </is>
      </c>
      <c r="BD817" t="inlineStr">
        <is>
          <t/>
        </is>
      </c>
      <c r="BE817" t="inlineStr">
        <is>
          <t/>
        </is>
      </c>
      <c r="BF817" t="inlineStr">
        <is>
          <t/>
        </is>
      </c>
      <c r="BG817" t="inlineStr">
        <is>
          <t/>
        </is>
      </c>
      <c r="BH817" t="inlineStr">
        <is>
          <t/>
        </is>
      </c>
      <c r="BI817" t="inlineStr">
        <is>
          <t/>
        </is>
      </c>
      <c r="BJ817" t="inlineStr">
        <is>
          <t/>
        </is>
      </c>
      <c r="BK817" t="inlineStr">
        <is>
          <t/>
        </is>
      </c>
      <c r="BL817" t="inlineStr">
        <is>
          <t/>
        </is>
      </c>
      <c r="BM817" t="inlineStr">
        <is>
          <t/>
        </is>
      </c>
      <c r="BN817" t="inlineStr">
        <is>
          <t/>
        </is>
      </c>
      <c r="BO817" t="inlineStr">
        <is>
          <t/>
        </is>
      </c>
      <c r="BP817" t="inlineStr">
        <is>
          <t/>
        </is>
      </c>
      <c r="BQ817" t="inlineStr">
        <is>
          <t/>
        </is>
      </c>
      <c r="BR817" t="inlineStr">
        <is>
          <t/>
        </is>
      </c>
      <c r="BS817" t="inlineStr">
        <is>
          <t/>
        </is>
      </c>
      <c r="BT817" t="inlineStr">
        <is>
          <t/>
        </is>
      </c>
      <c r="BU817" t="inlineStr">
        <is>
          <t/>
        </is>
      </c>
      <c r="BV817" t="inlineStr">
        <is>
          <t/>
        </is>
      </c>
      <c r="BW817" t="inlineStr">
        <is>
          <t/>
        </is>
      </c>
      <c r="BX817" t="inlineStr">
        <is>
          <t/>
        </is>
      </c>
      <c r="BY817" t="inlineStr">
        <is>
          <t/>
        </is>
      </c>
      <c r="BZ817" t="inlineStr">
        <is>
          <t/>
        </is>
      </c>
      <c r="CA817" t="inlineStr">
        <is>
          <t/>
        </is>
      </c>
      <c r="CB817" t="inlineStr">
        <is>
          <t/>
        </is>
      </c>
      <c r="CC817" t="inlineStr">
        <is>
          <t/>
        </is>
      </c>
      <c r="CD817" s="2" t="inlineStr">
        <is>
          <t>codificação segura</t>
        </is>
      </c>
      <c r="CE817" s="2" t="inlineStr">
        <is>
          <t>3</t>
        </is>
      </c>
      <c r="CF817" s="2" t="inlineStr">
        <is>
          <t/>
        </is>
      </c>
      <c r="CG817" t="inlineStr">
        <is>
          <t/>
        </is>
      </c>
      <c r="CH817" t="inlineStr">
        <is>
          <t/>
        </is>
      </c>
      <c r="CI817" t="inlineStr">
        <is>
          <t/>
        </is>
      </c>
      <c r="CJ817" t="inlineStr">
        <is>
          <t/>
        </is>
      </c>
      <c r="CK817" t="inlineStr">
        <is>
          <t/>
        </is>
      </c>
      <c r="CL817" t="inlineStr">
        <is>
          <t/>
        </is>
      </c>
      <c r="CM817" t="inlineStr">
        <is>
          <t/>
        </is>
      </c>
      <c r="CN817" t="inlineStr">
        <is>
          <t/>
        </is>
      </c>
      <c r="CO817" t="inlineStr">
        <is>
          <t/>
        </is>
      </c>
      <c r="CP817" t="inlineStr">
        <is>
          <t/>
        </is>
      </c>
      <c r="CQ817" t="inlineStr">
        <is>
          <t/>
        </is>
      </c>
      <c r="CR817" t="inlineStr">
        <is>
          <t/>
        </is>
      </c>
      <c r="CS817" t="inlineStr">
        <is>
          <t/>
        </is>
      </c>
      <c r="CT817" t="inlineStr">
        <is>
          <t/>
        </is>
      </c>
      <c r="CU817" t="inlineStr">
        <is>
          <t/>
        </is>
      </c>
      <c r="CV817" t="inlineStr">
        <is>
          <t/>
        </is>
      </c>
      <c r="CW817" t="inlineStr">
        <is>
          <t/>
        </is>
      </c>
    </row>
    <row r="818">
      <c r="A818" s="1" t="str">
        <f>HYPERLINK("https://iate.europa.eu/entry/result/3582097/all", "3582097")</f>
        <v>3582097</v>
      </c>
      <c r="B818" t="inlineStr">
        <is>
          <t>EDUCATION AND COMMUNICATIONS</t>
        </is>
      </c>
      <c r="C818" t="inlineStr">
        <is>
          <t>EDUCATION AND COMMUNICATIONS|communications|communications industry|information technology</t>
        </is>
      </c>
      <c r="D818" t="inlineStr">
        <is>
          <t>yes</t>
        </is>
      </c>
      <c r="E818" t="inlineStr">
        <is>
          <t/>
        </is>
      </c>
      <c r="F818" t="inlineStr">
        <is>
          <t/>
        </is>
      </c>
      <c r="G818" t="inlineStr">
        <is>
          <t/>
        </is>
      </c>
      <c r="H818" t="inlineStr">
        <is>
          <t/>
        </is>
      </c>
      <c r="I818" t="inlineStr">
        <is>
          <t/>
        </is>
      </c>
      <c r="J818" t="inlineStr">
        <is>
          <t/>
        </is>
      </c>
      <c r="K818" t="inlineStr">
        <is>
          <t/>
        </is>
      </c>
      <c r="L818" t="inlineStr">
        <is>
          <t/>
        </is>
      </c>
      <c r="M818" t="inlineStr">
        <is>
          <t/>
        </is>
      </c>
      <c r="N818" t="inlineStr">
        <is>
          <t/>
        </is>
      </c>
      <c r="O818" t="inlineStr">
        <is>
          <t/>
        </is>
      </c>
      <c r="P818" t="inlineStr">
        <is>
          <t/>
        </is>
      </c>
      <c r="Q818" t="inlineStr">
        <is>
          <t/>
        </is>
      </c>
      <c r="R818" t="inlineStr">
        <is>
          <t/>
        </is>
      </c>
      <c r="S818" t="inlineStr">
        <is>
          <t/>
        </is>
      </c>
      <c r="T818" t="inlineStr">
        <is>
          <t/>
        </is>
      </c>
      <c r="U818" t="inlineStr">
        <is>
          <t/>
        </is>
      </c>
      <c r="V818" t="inlineStr">
        <is>
          <t/>
        </is>
      </c>
      <c r="W818" t="inlineStr">
        <is>
          <t/>
        </is>
      </c>
      <c r="X818" t="inlineStr">
        <is>
          <t/>
        </is>
      </c>
      <c r="Y818" t="inlineStr">
        <is>
          <t/>
        </is>
      </c>
      <c r="Z818" s="2" t="inlineStr">
        <is>
          <t>fork</t>
        </is>
      </c>
      <c r="AA818" s="2" t="inlineStr">
        <is>
          <t>3</t>
        </is>
      </c>
      <c r="AB818" s="2" t="inlineStr">
        <is>
          <t/>
        </is>
      </c>
      <c r="AC818" t="inlineStr">
        <is>
          <t>independent product developed on the basis of existing open-source code</t>
        </is>
      </c>
      <c r="AD818" t="inlineStr">
        <is>
          <t/>
        </is>
      </c>
      <c r="AE818" t="inlineStr">
        <is>
          <t/>
        </is>
      </c>
      <c r="AF818" t="inlineStr">
        <is>
          <t/>
        </is>
      </c>
      <c r="AG818" t="inlineStr">
        <is>
          <t/>
        </is>
      </c>
      <c r="AH818" t="inlineStr">
        <is>
          <t/>
        </is>
      </c>
      <c r="AI818" t="inlineStr">
        <is>
          <t/>
        </is>
      </c>
      <c r="AJ818" t="inlineStr">
        <is>
          <t/>
        </is>
      </c>
      <c r="AK818" t="inlineStr">
        <is>
          <t/>
        </is>
      </c>
      <c r="AL818" t="inlineStr">
        <is>
          <t/>
        </is>
      </c>
      <c r="AM818" t="inlineStr">
        <is>
          <t/>
        </is>
      </c>
      <c r="AN818" t="inlineStr">
        <is>
          <t/>
        </is>
      </c>
      <c r="AO818" t="inlineStr">
        <is>
          <t/>
        </is>
      </c>
      <c r="AP818" t="inlineStr">
        <is>
          <t/>
        </is>
      </c>
      <c r="AQ818" t="inlineStr">
        <is>
          <t/>
        </is>
      </c>
      <c r="AR818" t="inlineStr">
        <is>
          <t/>
        </is>
      </c>
      <c r="AS818" t="inlineStr">
        <is>
          <t/>
        </is>
      </c>
      <c r="AT818" t="inlineStr">
        <is>
          <t/>
        </is>
      </c>
      <c r="AU818" t="inlineStr">
        <is>
          <t/>
        </is>
      </c>
      <c r="AV818" t="inlineStr">
        <is>
          <t/>
        </is>
      </c>
      <c r="AW818" t="inlineStr">
        <is>
          <t/>
        </is>
      </c>
      <c r="AX818" t="inlineStr">
        <is>
          <t/>
        </is>
      </c>
      <c r="AY818" t="inlineStr">
        <is>
          <t/>
        </is>
      </c>
      <c r="AZ818" t="inlineStr">
        <is>
          <t/>
        </is>
      </c>
      <c r="BA818" t="inlineStr">
        <is>
          <t/>
        </is>
      </c>
      <c r="BB818" s="2" t="inlineStr">
        <is>
          <t>származék|
fork</t>
        </is>
      </c>
      <c r="BC818" s="2" t="inlineStr">
        <is>
          <t>3|
2</t>
        </is>
      </c>
      <c r="BD818" s="2" t="inlineStr">
        <is>
          <t>|
admitted</t>
        </is>
      </c>
      <c r="BE818" t="inlineStr">
        <is>
          <t>megváltoztatható forráskód alapján készített új termék</t>
        </is>
      </c>
      <c r="BF818" t="inlineStr">
        <is>
          <t/>
        </is>
      </c>
      <c r="BG818" t="inlineStr">
        <is>
          <t/>
        </is>
      </c>
      <c r="BH818" t="inlineStr">
        <is>
          <t/>
        </is>
      </c>
      <c r="BI818" t="inlineStr">
        <is>
          <t/>
        </is>
      </c>
      <c r="BJ818" t="inlineStr">
        <is>
          <t/>
        </is>
      </c>
      <c r="BK818" t="inlineStr">
        <is>
          <t/>
        </is>
      </c>
      <c r="BL818" t="inlineStr">
        <is>
          <t/>
        </is>
      </c>
      <c r="BM818" t="inlineStr">
        <is>
          <t/>
        </is>
      </c>
      <c r="BN818" t="inlineStr">
        <is>
          <t/>
        </is>
      </c>
      <c r="BO818" t="inlineStr">
        <is>
          <t/>
        </is>
      </c>
      <c r="BP818" t="inlineStr">
        <is>
          <t/>
        </is>
      </c>
      <c r="BQ818" t="inlineStr">
        <is>
          <t/>
        </is>
      </c>
      <c r="BR818" t="inlineStr">
        <is>
          <t/>
        </is>
      </c>
      <c r="BS818" t="inlineStr">
        <is>
          <t/>
        </is>
      </c>
      <c r="BT818" t="inlineStr">
        <is>
          <t/>
        </is>
      </c>
      <c r="BU818" t="inlineStr">
        <is>
          <t/>
        </is>
      </c>
      <c r="BV818" t="inlineStr">
        <is>
          <t/>
        </is>
      </c>
      <c r="BW818" t="inlineStr">
        <is>
          <t/>
        </is>
      </c>
      <c r="BX818" t="inlineStr">
        <is>
          <t/>
        </is>
      </c>
      <c r="BY818" t="inlineStr">
        <is>
          <t/>
        </is>
      </c>
      <c r="BZ818" t="inlineStr">
        <is>
          <t/>
        </is>
      </c>
      <c r="CA818" t="inlineStr">
        <is>
          <t/>
        </is>
      </c>
      <c r="CB818" t="inlineStr">
        <is>
          <t/>
        </is>
      </c>
      <c r="CC818" t="inlineStr">
        <is>
          <t/>
        </is>
      </c>
      <c r="CD818" t="inlineStr">
        <is>
          <t/>
        </is>
      </c>
      <c r="CE818" t="inlineStr">
        <is>
          <t/>
        </is>
      </c>
      <c r="CF818" t="inlineStr">
        <is>
          <t/>
        </is>
      </c>
      <c r="CG818" t="inlineStr">
        <is>
          <t/>
        </is>
      </c>
      <c r="CH818" t="inlineStr">
        <is>
          <t/>
        </is>
      </c>
      <c r="CI818" t="inlineStr">
        <is>
          <t/>
        </is>
      </c>
      <c r="CJ818" t="inlineStr">
        <is>
          <t/>
        </is>
      </c>
      <c r="CK818" t="inlineStr">
        <is>
          <t/>
        </is>
      </c>
      <c r="CL818" t="inlineStr">
        <is>
          <t/>
        </is>
      </c>
      <c r="CM818" t="inlineStr">
        <is>
          <t/>
        </is>
      </c>
      <c r="CN818" t="inlineStr">
        <is>
          <t/>
        </is>
      </c>
      <c r="CO818" t="inlineStr">
        <is>
          <t/>
        </is>
      </c>
      <c r="CP818" t="inlineStr">
        <is>
          <t/>
        </is>
      </c>
      <c r="CQ818" t="inlineStr">
        <is>
          <t/>
        </is>
      </c>
      <c r="CR818" t="inlineStr">
        <is>
          <t/>
        </is>
      </c>
      <c r="CS818" t="inlineStr">
        <is>
          <t/>
        </is>
      </c>
      <c r="CT818" t="inlineStr">
        <is>
          <t/>
        </is>
      </c>
      <c r="CU818" t="inlineStr">
        <is>
          <t/>
        </is>
      </c>
      <c r="CV818" t="inlineStr">
        <is>
          <t/>
        </is>
      </c>
      <c r="CW818" t="inlineStr">
        <is>
          <t/>
        </is>
      </c>
    </row>
    <row r="819">
      <c r="A819" s="1" t="str">
        <f>HYPERLINK("https://iate.europa.eu/entry/result/1573328/all", "1573328")</f>
        <v>1573328</v>
      </c>
      <c r="B819" t="inlineStr">
        <is>
          <t>EDUCATION AND COMMUNICATIONS</t>
        </is>
      </c>
      <c r="C819" t="inlineStr">
        <is>
          <t>EDUCATION AND COMMUNICATIONS|information technology and data processing|data processing;EDUCATION AND COMMUNICATIONS|information technology and data processing|information technology industry</t>
        </is>
      </c>
      <c r="D819" t="inlineStr">
        <is>
          <t>yes</t>
        </is>
      </c>
      <c r="E819" t="inlineStr">
        <is>
          <t/>
        </is>
      </c>
      <c r="F819" s="2" t="inlineStr">
        <is>
          <t>носител за съхранение</t>
        </is>
      </c>
      <c r="G819" s="2" t="inlineStr">
        <is>
          <t>3</t>
        </is>
      </c>
      <c r="H819" s="2" t="inlineStr">
        <is>
          <t/>
        </is>
      </c>
      <c r="I819" t="inlineStr">
        <is>
          <t>физически носител, на който се записват и съхраняват битовите данни</t>
        </is>
      </c>
      <c r="J819" s="2" t="inlineStr">
        <is>
          <t>paměťové médium</t>
        </is>
      </c>
      <c r="K819" s="2" t="inlineStr">
        <is>
          <t>3</t>
        </is>
      </c>
      <c r="L819" s="2" t="inlineStr">
        <is>
          <t/>
        </is>
      </c>
      <c r="M819" t="inlineStr">
        <is>
          <t>médium sloužící k ukládání dat (např. pevný disk, CD, DVD atd.)</t>
        </is>
      </c>
      <c r="N819" s="2" t="inlineStr">
        <is>
          <t>databærende medium|
lagringsmedium|
lagermedium</t>
        </is>
      </c>
      <c r="O819" s="2" t="inlineStr">
        <is>
          <t>3|
3|
3</t>
        </is>
      </c>
      <c r="P819" s="2" t="inlineStr">
        <is>
          <t xml:space="preserve">|
|
</t>
        </is>
      </c>
      <c r="Q819" t="inlineStr">
        <is>
          <t>fællesbetegnelse for medier egnet til lagring af informationer</t>
        </is>
      </c>
      <c r="R819" s="2" t="inlineStr">
        <is>
          <t>Speichermedium</t>
        </is>
      </c>
      <c r="S819" s="2" t="inlineStr">
        <is>
          <t>3</t>
        </is>
      </c>
      <c r="T819" s="2" t="inlineStr">
        <is>
          <t/>
        </is>
      </c>
      <c r="U819" t="inlineStr">
        <is>
          <t>Datenträger, auf dem die Daten zum Zweck der gezielten Wiederauffindung gespeichert sind</t>
        </is>
      </c>
      <c r="V819" s="2" t="inlineStr">
        <is>
          <t>μέσο αποθήκευσης</t>
        </is>
      </c>
      <c r="W819" s="2" t="inlineStr">
        <is>
          <t>3</t>
        </is>
      </c>
      <c r="X819" s="2" t="inlineStr">
        <is>
          <t/>
        </is>
      </c>
      <c r="Y819" t="inlineStr">
        <is>
          <t/>
        </is>
      </c>
      <c r="Z819" s="2" t="inlineStr">
        <is>
          <t>storage medium</t>
        </is>
      </c>
      <c r="AA819" s="2" t="inlineStr">
        <is>
          <t>3</t>
        </is>
      </c>
      <c r="AB819" s="2" t="inlineStr">
        <is>
          <t/>
        </is>
      </c>
      <c r="AC819" t="inlineStr">
        <is>
          <t>hardware in which information is physically stored</t>
        </is>
      </c>
      <c r="AD819" s="2" t="inlineStr">
        <is>
          <t>medio de almacenamiento|
soporte de memoria</t>
        </is>
      </c>
      <c r="AE819" s="2" t="inlineStr">
        <is>
          <t>3|
3</t>
        </is>
      </c>
      <c r="AF819" s="2" t="inlineStr">
        <is>
          <t xml:space="preserve">|
</t>
        </is>
      </c>
      <c r="AG819" t="inlineStr">
        <is>
          <t>Soporte físico que permite al almacenamiento de datos.</t>
        </is>
      </c>
      <c r="AH819" s="2" t="inlineStr">
        <is>
          <t>andmekandja</t>
        </is>
      </c>
      <c r="AI819" s="2" t="inlineStr">
        <is>
          <t>3</t>
        </is>
      </c>
      <c r="AJ819" s="2" t="inlineStr">
        <is>
          <t/>
        </is>
      </c>
      <c r="AK819" t="inlineStr">
        <is>
          <t>vahend andmete ehk informatsiooni salvestamiseks, säilitamiseks ja taaskasutamiseks</t>
        </is>
      </c>
      <c r="AL819" s="2" t="inlineStr">
        <is>
          <t>tallennusväline|
tietoväline</t>
        </is>
      </c>
      <c r="AM819" s="2" t="inlineStr">
        <is>
          <t>3|
3</t>
        </is>
      </c>
      <c r="AN819" s="2" t="inlineStr">
        <is>
          <t xml:space="preserve">|
</t>
        </is>
      </c>
      <c r="AO819" t="inlineStr">
        <is>
          <t>fyysinen väline, jolle dataa tallennetaan ja jolta sitä haetaan</t>
        </is>
      </c>
      <c r="AP819" s="2" t="inlineStr">
        <is>
          <t>support de mémoire|
support de stockage</t>
        </is>
      </c>
      <c r="AQ819" s="2" t="inlineStr">
        <is>
          <t>3|
3</t>
        </is>
      </c>
      <c r="AR819" s="2" t="inlineStr">
        <is>
          <t xml:space="preserve">|
</t>
        </is>
      </c>
      <c r="AS819" t="inlineStr">
        <is>
          <t>support de données capable de stocker des informations réutilisables</t>
        </is>
      </c>
      <c r="AT819" s="2" t="inlineStr">
        <is>
          <t>meán stórála</t>
        </is>
      </c>
      <c r="AU819" s="2" t="inlineStr">
        <is>
          <t>3</t>
        </is>
      </c>
      <c r="AV819" s="2" t="inlineStr">
        <is>
          <t/>
        </is>
      </c>
      <c r="AW819" t="inlineStr">
        <is>
          <t/>
        </is>
      </c>
      <c r="AX819" s="2" t="inlineStr">
        <is>
          <t>medij za pohranu</t>
        </is>
      </c>
      <c r="AY819" s="2" t="inlineStr">
        <is>
          <t>3</t>
        </is>
      </c>
      <c r="AZ819" s="2" t="inlineStr">
        <is>
          <t/>
        </is>
      </c>
      <c r="BA819" t="inlineStr">
        <is>
          <t>hardver za fizičku pohranu podataka</t>
        </is>
      </c>
      <c r="BB819" s="2" t="inlineStr">
        <is>
          <t>adathordozó</t>
        </is>
      </c>
      <c r="BC819" s="2" t="inlineStr">
        <is>
          <t>4</t>
        </is>
      </c>
      <c r="BD819" s="2" t="inlineStr">
        <is>
          <t/>
        </is>
      </c>
      <c r="BE819" t="inlineStr">
        <is>
          <t>olyan anyagi eszköz, közeg, mely alkalmas adatok megőrzésére, tárolására</t>
        </is>
      </c>
      <c r="BF819" s="2" t="inlineStr">
        <is>
          <t>supporto di memorizzazione</t>
        </is>
      </c>
      <c r="BG819" s="2" t="inlineStr">
        <is>
          <t>3</t>
        </is>
      </c>
      <c r="BH819" s="2" t="inlineStr">
        <is>
          <t/>
        </is>
      </c>
      <c r="BI819" t="inlineStr">
        <is>
          <t>supporto di informazioni o materiale su cui i dati vengono fisicamente registrati, ad esempio nastri magnetici</t>
        </is>
      </c>
      <c r="BJ819" s="2" t="inlineStr">
        <is>
          <t>laikmena|
atmenioji terpė</t>
        </is>
      </c>
      <c r="BK819" s="2" t="inlineStr">
        <is>
          <t>3|
3</t>
        </is>
      </c>
      <c r="BL819" s="2" t="inlineStr">
        <is>
          <t xml:space="preserve">|
</t>
        </is>
      </c>
      <c r="BM819" t="inlineStr">
        <is>
          <t>techninė įranga, kurioje fiziškai saugoma informacija</t>
        </is>
      </c>
      <c r="BN819" s="2" t="inlineStr">
        <is>
          <t>datu glabāšanas vide</t>
        </is>
      </c>
      <c r="BO819" s="2" t="inlineStr">
        <is>
          <t>3</t>
        </is>
      </c>
      <c r="BP819" s="2" t="inlineStr">
        <is>
          <t/>
        </is>
      </c>
      <c r="BQ819" t="inlineStr">
        <is>
          <t/>
        </is>
      </c>
      <c r="BR819" s="2" t="inlineStr">
        <is>
          <t>medium ta’ memorja</t>
        </is>
      </c>
      <c r="BS819" s="2" t="inlineStr">
        <is>
          <t>3</t>
        </is>
      </c>
      <c r="BT819" s="2" t="inlineStr">
        <is>
          <t/>
        </is>
      </c>
      <c r="BU819" t="inlineStr">
        <is>
          <t>apparat riġidu li fih tinħażen fiżikament l-informazzjoni</t>
        </is>
      </c>
      <c r="BV819" s="2" t="inlineStr">
        <is>
          <t>opslagmedium|
geheugenmedium</t>
        </is>
      </c>
      <c r="BW819" s="2" t="inlineStr">
        <is>
          <t>3|
3</t>
        </is>
      </c>
      <c r="BX819" s="2" t="inlineStr">
        <is>
          <t xml:space="preserve">|
</t>
        </is>
      </c>
      <c r="BY819" t="inlineStr">
        <is>
          <t>informatiedrager die gedurende een willekeurig lange tijd gegevens of informatie kan vasthouden en naar behoefte weer kan afgeven</t>
        </is>
      </c>
      <c r="BZ819" s="2" t="inlineStr">
        <is>
          <t>nośnik danych</t>
        </is>
      </c>
      <c r="CA819" s="2" t="inlineStr">
        <is>
          <t>3</t>
        </is>
      </c>
      <c r="CB819" s="2" t="inlineStr">
        <is>
          <t/>
        </is>
      </c>
      <c r="CC819" t="inlineStr">
        <is>
          <t>materiał lub urządzenie służące do zapisywania i przechowywania danych w postaci cyfrowej, np. płyta CD, pamięć USB, karta micro SD itp.</t>
        </is>
      </c>
      <c r="CD819" s="2" t="inlineStr">
        <is>
          <t>suporte de memória</t>
        </is>
      </c>
      <c r="CE819" s="2" t="inlineStr">
        <is>
          <t>3</t>
        </is>
      </c>
      <c r="CF819" s="2" t="inlineStr">
        <is>
          <t/>
        </is>
      </c>
      <c r="CG819" t="inlineStr">
        <is>
          <t>Suporte de dados capaz de armazenar informações recuperáveis.</t>
        </is>
      </c>
      <c r="CH819" s="2" t="inlineStr">
        <is>
          <t>mediu de stocare</t>
        </is>
      </c>
      <c r="CI819" s="2" t="inlineStr">
        <is>
          <t>3</t>
        </is>
      </c>
      <c r="CJ819" s="2" t="inlineStr">
        <is>
          <t/>
        </is>
      </c>
      <c r="CK819" t="inlineStr">
        <is>
          <t/>
        </is>
      </c>
      <c r="CL819" s="2" t="inlineStr">
        <is>
          <t>pamäťové médium</t>
        </is>
      </c>
      <c r="CM819" s="2" t="inlineStr">
        <is>
          <t>3</t>
        </is>
      </c>
      <c r="CN819" s="2" t="inlineStr">
        <is>
          <t/>
        </is>
      </c>
      <c r="CO819" t="inlineStr">
        <is>
          <t>typ fyzického prostriedku na uchovávanie dát</t>
        </is>
      </c>
      <c r="CP819" s="2" t="inlineStr">
        <is>
          <t>pomnilniški medij</t>
        </is>
      </c>
      <c r="CQ819" s="2" t="inlineStr">
        <is>
          <t>3</t>
        </is>
      </c>
      <c r="CR819" s="2" t="inlineStr">
        <is>
          <t/>
        </is>
      </c>
      <c r="CS819" t="inlineStr">
        <is>
          <t/>
        </is>
      </c>
      <c r="CT819" s="2" t="inlineStr">
        <is>
          <t>lagringsmedium</t>
        </is>
      </c>
      <c r="CU819" s="2" t="inlineStr">
        <is>
          <t>3</t>
        </is>
      </c>
      <c r="CV819" s="2" t="inlineStr">
        <is>
          <t/>
        </is>
      </c>
      <c r="CW819" t="inlineStr">
        <is>
          <t>material för sekundärminne på vilket program och data lagras, t. ex. hålremsa, magnetkort, magnetband, magnetskiva</t>
        </is>
      </c>
    </row>
    <row r="820">
      <c r="A820" s="1" t="str">
        <f>HYPERLINK("https://iate.europa.eu/entry/result/1399091/all", "1399091")</f>
        <v>1399091</v>
      </c>
      <c r="B820" t="inlineStr">
        <is>
          <t>EDUCATION AND COMMUNICATIONS;LAW</t>
        </is>
      </c>
      <c r="C820" t="inlineStr">
        <is>
          <t>EDUCATION AND COMMUNICATIONS|information technology and data processing;LAW</t>
        </is>
      </c>
      <c r="D820" t="inlineStr">
        <is>
          <t>yes</t>
        </is>
      </c>
      <c r="E820" t="inlineStr">
        <is>
          <t/>
        </is>
      </c>
      <c r="F820" s="2" t="inlineStr">
        <is>
          <t>право на заличаване|
право на изтриване</t>
        </is>
      </c>
      <c r="G820" s="2" t="inlineStr">
        <is>
          <t>3|
3</t>
        </is>
      </c>
      <c r="H820" s="2" t="inlineStr">
        <is>
          <t xml:space="preserve">|
</t>
        </is>
      </c>
      <c r="I820" t="inlineStr">
        <is>
          <t>Право на физическо лице да поиска от администратора [ &lt;a href="/entry/result/2144078/all" id="ENTRY_TO_ENTRY_CONVERTER" target="_blank"&gt;IATE:2144078&lt;/a&gt; ] да заличи личните му данни и да се въздържа от по-нататъшното им разпространение.</t>
        </is>
      </c>
      <c r="J820" s="2" t="inlineStr">
        <is>
          <t>právo na výmaz</t>
        </is>
      </c>
      <c r="K820" s="2" t="inlineStr">
        <is>
          <t>3</t>
        </is>
      </c>
      <c r="L820" s="2" t="inlineStr">
        <is>
          <t/>
        </is>
      </c>
      <c r="M820" t="inlineStr">
        <is>
          <t/>
        </is>
      </c>
      <c r="N820" s="2" t="inlineStr">
        <is>
          <t>ret til sletning|
ret til sletning af oplysninger</t>
        </is>
      </c>
      <c r="O820" s="2" t="inlineStr">
        <is>
          <t>4|
3</t>
        </is>
      </c>
      <c r="P820" s="2" t="inlineStr">
        <is>
          <t xml:space="preserve">|
</t>
        </is>
      </c>
      <c r="Q820" t="inlineStr">
        <is>
          <t>den registreredes krav om, at den registeransvarlige sletter personoplysninger vedrørende den registrerede og undlader yderligere udbredelse af sådanne oplysninger</t>
        </is>
      </c>
      <c r="R820" s="2" t="inlineStr">
        <is>
          <t>Recht auf Löschung</t>
        </is>
      </c>
      <c r="S820" s="2" t="inlineStr">
        <is>
          <t>3</t>
        </is>
      </c>
      <c r="T820" s="2" t="inlineStr">
        <is>
          <t/>
        </is>
      </c>
      <c r="U820" t="inlineStr">
        <is>
          <t/>
        </is>
      </c>
      <c r="V820" s="2" t="inlineStr">
        <is>
          <t>δικαίωμα διαγραφής</t>
        </is>
      </c>
      <c r="W820" s="2" t="inlineStr">
        <is>
          <t>3</t>
        </is>
      </c>
      <c r="X820" s="2" t="inlineStr">
        <is>
          <t/>
        </is>
      </c>
      <c r="Y820" t="inlineStr">
        <is>
          <t>το δικαίωμα ενός υποκειμένου δεδομένων να απαιτεί από κάθε υπεύθυνο επεξεργασίας ο οποίος δημοσιοποίησε δεδομένα προσωπικού χαρακτήρα που το αφορούν την διαγραφή των εν λόγω δεδομένων και όλων των συνδέσμων ή αντιγράφων που τα αναπαράγουν</t>
        </is>
      </c>
      <c r="Z820" s="2" t="inlineStr">
        <is>
          <t>right of erasure|
right to erasure of data|
right to erasure</t>
        </is>
      </c>
      <c r="AA820" s="2" t="inlineStr">
        <is>
          <t>3|
3|
3</t>
        </is>
      </c>
      <c r="AB820" s="2" t="inlineStr">
        <is>
          <t xml:space="preserve">|
|
</t>
        </is>
      </c>
      <c r="AC820" t="inlineStr">
        <is>
          <t>data subject's right to obtain from the data controller the erasure of personal data relating to them and the abstention from further dissemination of such data</t>
        </is>
      </c>
      <c r="AD820" s="2" t="inlineStr">
        <is>
          <t>derecho al olvido|
derecho de supresión</t>
        </is>
      </c>
      <c r="AE820" s="2" t="inlineStr">
        <is>
          <t>3|
3</t>
        </is>
      </c>
      <c r="AF820" s="2" t="inlineStr">
        <is>
          <t xml:space="preserve">|
</t>
        </is>
      </c>
      <c r="AG820" t="inlineStr">
        <is>
          <t>Derecho de las personas de impedir que sean difundidos datos que les conciernan, cuando estos carezcan de relevancia pública o de interés general para el ejercicio del derecho a comunicar información veraz.</t>
        </is>
      </c>
      <c r="AH820" s="2" t="inlineStr">
        <is>
          <t>õigus andmete kustutamisele</t>
        </is>
      </c>
      <c r="AI820" s="2" t="inlineStr">
        <is>
          <t>3</t>
        </is>
      </c>
      <c r="AJ820" s="2" t="inlineStr">
        <is>
          <t/>
        </is>
      </c>
      <c r="AK820" t="inlineStr">
        <is>
          <t>andmesubjekti õigus nõuda, et vastutav töötleja kustutaks põhjendamatu viivituseta teda puudutavad isikuandmed</t>
        </is>
      </c>
      <c r="AL820" s="2" t="inlineStr">
        <is>
          <t>poistamisoikeus|
oikeus tietojen poistamiseen</t>
        </is>
      </c>
      <c r="AM820" s="2" t="inlineStr">
        <is>
          <t>3|
3</t>
        </is>
      </c>
      <c r="AN820" s="2" t="inlineStr">
        <is>
          <t xml:space="preserve">|
</t>
        </is>
      </c>
      <c r="AO820" t="inlineStr">
        <is>
          <t>oikeus saada rekisterinpitäjä poistamaan rekisteröityä koskevat henkilötiedot ilman aiheetonta viivytystä</t>
        </is>
      </c>
      <c r="AP820" s="2" t="inlineStr">
        <is>
          <t>droit à l'effacement|
droit d'effacement</t>
        </is>
      </c>
      <c r="AQ820" s="2" t="inlineStr">
        <is>
          <t>3|
2</t>
        </is>
      </c>
      <c r="AR820" s="2" t="inlineStr">
        <is>
          <t xml:space="preserve">preferred|
</t>
        </is>
      </c>
      <c r="AS820" t="inlineStr">
        <is>
          <t>droit pour une personne d'obtenir du responsable du traitement des données l’effacement de données à caractère personnel la concernant et la cessation de la diffusion de ces données</t>
        </is>
      </c>
      <c r="AT820" s="2" t="inlineStr">
        <is>
          <t>an ceart go ndéanfaí léirscriosadh</t>
        </is>
      </c>
      <c r="AU820" s="2" t="inlineStr">
        <is>
          <t>4</t>
        </is>
      </c>
      <c r="AV820" s="2" t="inlineStr">
        <is>
          <t>preferred</t>
        </is>
      </c>
      <c r="AW820" t="inlineStr">
        <is>
          <t/>
        </is>
      </c>
      <c r="AX820" s="2" t="inlineStr">
        <is>
          <t>pravo na brisanje podataka|
pravo na brisanje</t>
        </is>
      </c>
      <c r="AY820" s="2" t="inlineStr">
        <is>
          <t>3|
3</t>
        </is>
      </c>
      <c r="AZ820" s="2" t="inlineStr">
        <is>
          <t xml:space="preserve">|
</t>
        </is>
      </c>
      <c r="BA820" t="inlineStr">
        <is>
          <t>mogućnost uklanjanja ili brisanja podataka neke osobe na njezin zahtjev i pravo na protivljenje obradi njezinih osobnih podataka</t>
        </is>
      </c>
      <c r="BB820" s="2" t="inlineStr">
        <is>
          <t>törléshez való jog</t>
        </is>
      </c>
      <c r="BC820" s="2" t="inlineStr">
        <is>
          <t>4</t>
        </is>
      </c>
      <c r="BD820" s="2" t="inlineStr">
        <is>
          <t/>
        </is>
      </c>
      <c r="BE820" t="inlineStr">
        <is>
          <t>az adatalany azon joga, hogy bizonyos feltételek teljesülése mellett kérje a rá vonatkozó adatok törlését, azaz a helyreállítás lehetősége nélküli eltávolításukat</t>
        </is>
      </c>
      <c r="BF820" s="2" t="inlineStr">
        <is>
          <t>diritto di cancellazione|
diritto alla cancellazione</t>
        </is>
      </c>
      <c r="BG820" s="2" t="inlineStr">
        <is>
          <t>3|
3</t>
        </is>
      </c>
      <c r="BH820" s="2" t="inlineStr">
        <is>
          <t xml:space="preserve">|
</t>
        </is>
      </c>
      <c r="BI820" t="inlineStr">
        <is>
          <t>diritto di ottenere da un titolare del trattamento la cancellazione di dati personali senza ingiustificato ritardo</t>
        </is>
      </c>
      <c r="BJ820" s="2" t="inlineStr">
        <is>
          <t>teisė reikalauti ištrinti duomenis</t>
        </is>
      </c>
      <c r="BK820" s="2" t="inlineStr">
        <is>
          <t>3</t>
        </is>
      </c>
      <c r="BL820" s="2" t="inlineStr">
        <is>
          <t/>
        </is>
      </c>
      <c r="BM820" t="inlineStr">
        <is>
          <t>duomenų subjekto teisė reikalauti, kad duomenų valdytojas ištrintų su juo susijusius asmens duomenis</t>
        </is>
      </c>
      <c r="BN820" s="2" t="inlineStr">
        <is>
          <t>tiesības uz dzēšanu|
tiesības uz datu dzēšanu</t>
        </is>
      </c>
      <c r="BO820" s="2" t="inlineStr">
        <is>
          <t>3|
3</t>
        </is>
      </c>
      <c r="BP820" s="2" t="inlineStr">
        <is>
          <t xml:space="preserve">|
</t>
        </is>
      </c>
      <c r="BQ820" t="inlineStr">
        <is>
          <t>tiesības panākt, lai datu pārzinis bez nepamatotas kavēšanās dzēstu datu subjekta personas datus</t>
        </is>
      </c>
      <c r="BR820" s="2" t="inlineStr">
        <is>
          <t>dritt għal tħassir|
dritt għat-tħassir tad-data</t>
        </is>
      </c>
      <c r="BS820" s="2" t="inlineStr">
        <is>
          <t>3|
3</t>
        </is>
      </c>
      <c r="BT820" s="2" t="inlineStr">
        <is>
          <t xml:space="preserve">|
</t>
        </is>
      </c>
      <c r="BU820" t="inlineStr">
        <is>
          <t/>
        </is>
      </c>
      <c r="BV820" s="2" t="inlineStr">
        <is>
          <t>recht op gegevenswissing</t>
        </is>
      </c>
      <c r="BW820" s="2" t="inlineStr">
        <is>
          <t>3</t>
        </is>
      </c>
      <c r="BX820" s="2" t="inlineStr">
        <is>
          <t>preferred</t>
        </is>
      </c>
      <c r="BY820" t="inlineStr">
        <is>
          <t>recht van een persoon om van de verwerkingsverantwoordelijke te verkrijgen dat hem betreffende persoonsgegevens zonder onredelijke vertraging worden gewist</t>
        </is>
      </c>
      <c r="BZ820" s="2" t="inlineStr">
        <is>
          <t>prawo do usunięcia danych</t>
        </is>
      </c>
      <c r="CA820" s="2" t="inlineStr">
        <is>
          <t>3</t>
        </is>
      </c>
      <c r="CB820" s="2" t="inlineStr">
        <is>
          <t/>
        </is>
      </c>
      <c r="CC820" t="inlineStr">
        <is>
          <t/>
        </is>
      </c>
      <c r="CD820" s="2" t="inlineStr">
        <is>
          <t>direito ao apagamento dos dados|
direito de eliminação da informação|
direito ao apagamento|
direito a eliminar os dados pessoais</t>
        </is>
      </c>
      <c r="CE820" s="2" t="inlineStr">
        <is>
          <t>3|
3|
3|
2</t>
        </is>
      </c>
      <c r="CF820" s="2" t="inlineStr">
        <is>
          <t xml:space="preserve">preferred|
|
|
</t>
        </is>
      </c>
      <c r="CG820" t="inlineStr">
        <is>
          <t/>
        </is>
      </c>
      <c r="CH820" s="2" t="inlineStr">
        <is>
          <t>dreptul la ștergerea datelor</t>
        </is>
      </c>
      <c r="CI820" s="2" t="inlineStr">
        <is>
          <t>3</t>
        </is>
      </c>
      <c r="CJ820" s="2" t="inlineStr">
        <is>
          <t/>
        </is>
      </c>
      <c r="CK820" t="inlineStr">
        <is>
          <t>dreptul persoanei vizate de a obține din partea operatorului ștergerea datelor cu caracter personal care o privesc și încetarea difuzării acestor date</t>
        </is>
      </c>
      <c r="CL820" s="2" t="inlineStr">
        <is>
          <t>právo na vymazanie</t>
        </is>
      </c>
      <c r="CM820" s="2" t="inlineStr">
        <is>
          <t>3</t>
        </is>
      </c>
      <c r="CN820" s="2" t="inlineStr">
        <is>
          <t/>
        </is>
      </c>
      <c r="CO820" t="inlineStr">
        <is>
          <t/>
        </is>
      </c>
      <c r="CP820" s="2" t="inlineStr">
        <is>
          <t>pravica do izbrisa|
pravica do izbrisa podatkov</t>
        </is>
      </c>
      <c r="CQ820" s="2" t="inlineStr">
        <is>
          <t>3|
3</t>
        </is>
      </c>
      <c r="CR820" s="2" t="inlineStr">
        <is>
          <t xml:space="preserve">|
</t>
        </is>
      </c>
      <c r="CS820" t="inlineStr">
        <is>
          <t>pravica posameznika, na katerega se nanašajo osebni podatki, da zahteva izbris povezav do teh podatkov in preprečitev njihovega nadaljnjega razširjanja</t>
        </is>
      </c>
      <c r="CT820" s="2" t="inlineStr">
        <is>
          <t>rätt till radering</t>
        </is>
      </c>
      <c r="CU820" s="2" t="inlineStr">
        <is>
          <t>3</t>
        </is>
      </c>
      <c r="CV820" s="2" t="inlineStr">
        <is>
          <t/>
        </is>
      </c>
      <c r="CW820" t="inlineStr">
        <is>
          <t/>
        </is>
      </c>
    </row>
    <row r="821">
      <c r="A821" s="1" t="str">
        <f>HYPERLINK("https://iate.europa.eu/entry/result/3588436/all", "3588436")</f>
        <v>3588436</v>
      </c>
      <c r="B821" t="inlineStr">
        <is>
          <t>EDUCATION AND COMMUNICATIONS</t>
        </is>
      </c>
      <c r="C821" t="inlineStr">
        <is>
          <t>EDUCATION AND COMMUNICATIONS</t>
        </is>
      </c>
      <c r="D821" t="inlineStr">
        <is>
          <t>yes</t>
        </is>
      </c>
      <c r="E821" t="inlineStr">
        <is>
          <t/>
        </is>
      </c>
      <c r="F821" t="inlineStr">
        <is>
          <t/>
        </is>
      </c>
      <c r="G821" t="inlineStr">
        <is>
          <t/>
        </is>
      </c>
      <c r="H821" t="inlineStr">
        <is>
          <t/>
        </is>
      </c>
      <c r="I821" t="inlineStr">
        <is>
          <t/>
        </is>
      </c>
      <c r="J821" t="inlineStr">
        <is>
          <t/>
        </is>
      </c>
      <c r="K821" t="inlineStr">
        <is>
          <t/>
        </is>
      </c>
      <c r="L821" t="inlineStr">
        <is>
          <t/>
        </is>
      </c>
      <c r="M821" t="inlineStr">
        <is>
          <t/>
        </is>
      </c>
      <c r="N821" t="inlineStr">
        <is>
          <t/>
        </is>
      </c>
      <c r="O821" t="inlineStr">
        <is>
          <t/>
        </is>
      </c>
      <c r="P821" t="inlineStr">
        <is>
          <t/>
        </is>
      </c>
      <c r="Q821" t="inlineStr">
        <is>
          <t/>
        </is>
      </c>
      <c r="R821" t="inlineStr">
        <is>
          <t/>
        </is>
      </c>
      <c r="S821" t="inlineStr">
        <is>
          <t/>
        </is>
      </c>
      <c r="T821" t="inlineStr">
        <is>
          <t/>
        </is>
      </c>
      <c r="U821" t="inlineStr">
        <is>
          <t/>
        </is>
      </c>
      <c r="V821" t="inlineStr">
        <is>
          <t/>
        </is>
      </c>
      <c r="W821" t="inlineStr">
        <is>
          <t/>
        </is>
      </c>
      <c r="X821" t="inlineStr">
        <is>
          <t/>
        </is>
      </c>
      <c r="Y821" t="inlineStr">
        <is>
          <t/>
        </is>
      </c>
      <c r="Z821" s="2" t="inlineStr">
        <is>
          <t>Broadband Competence Offices Network</t>
        </is>
      </c>
      <c r="AA821" s="2" t="inlineStr">
        <is>
          <t>2</t>
        </is>
      </c>
      <c r="AB821" s="2" t="inlineStr">
        <is>
          <t/>
        </is>
      </c>
      <c r="AC821" t="inlineStr">
        <is>
          <t>network that connects national and
regional authorities supporting broadband deployment across the EU</t>
        </is>
      </c>
      <c r="AD821" t="inlineStr">
        <is>
          <t/>
        </is>
      </c>
      <c r="AE821" t="inlineStr">
        <is>
          <t/>
        </is>
      </c>
      <c r="AF821" t="inlineStr">
        <is>
          <t/>
        </is>
      </c>
      <c r="AG821" t="inlineStr">
        <is>
          <t/>
        </is>
      </c>
      <c r="AH821" t="inlineStr">
        <is>
          <t/>
        </is>
      </c>
      <c r="AI821" t="inlineStr">
        <is>
          <t/>
        </is>
      </c>
      <c r="AJ821" t="inlineStr">
        <is>
          <t/>
        </is>
      </c>
      <c r="AK821" t="inlineStr">
        <is>
          <t/>
        </is>
      </c>
      <c r="AL821" t="inlineStr">
        <is>
          <t/>
        </is>
      </c>
      <c r="AM821" t="inlineStr">
        <is>
          <t/>
        </is>
      </c>
      <c r="AN821" t="inlineStr">
        <is>
          <t/>
        </is>
      </c>
      <c r="AO821" t="inlineStr">
        <is>
          <t/>
        </is>
      </c>
      <c r="AP821" t="inlineStr">
        <is>
          <t/>
        </is>
      </c>
      <c r="AQ821" t="inlineStr">
        <is>
          <t/>
        </is>
      </c>
      <c r="AR821" t="inlineStr">
        <is>
          <t/>
        </is>
      </c>
      <c r="AS821" t="inlineStr">
        <is>
          <t/>
        </is>
      </c>
      <c r="AT821" t="inlineStr">
        <is>
          <t/>
        </is>
      </c>
      <c r="AU821" t="inlineStr">
        <is>
          <t/>
        </is>
      </c>
      <c r="AV821" t="inlineStr">
        <is>
          <t/>
        </is>
      </c>
      <c r="AW821" t="inlineStr">
        <is>
          <t/>
        </is>
      </c>
      <c r="AX821" t="inlineStr">
        <is>
          <t/>
        </is>
      </c>
      <c r="AY821" t="inlineStr">
        <is>
          <t/>
        </is>
      </c>
      <c r="AZ821" t="inlineStr">
        <is>
          <t/>
        </is>
      </c>
      <c r="BA821" t="inlineStr">
        <is>
          <t/>
        </is>
      </c>
      <c r="BB821" t="inlineStr">
        <is>
          <t/>
        </is>
      </c>
      <c r="BC821" t="inlineStr">
        <is>
          <t/>
        </is>
      </c>
      <c r="BD821" t="inlineStr">
        <is>
          <t/>
        </is>
      </c>
      <c r="BE821" t="inlineStr">
        <is>
          <t/>
        </is>
      </c>
      <c r="BF821" t="inlineStr">
        <is>
          <t/>
        </is>
      </c>
      <c r="BG821" t="inlineStr">
        <is>
          <t/>
        </is>
      </c>
      <c r="BH821" t="inlineStr">
        <is>
          <t/>
        </is>
      </c>
      <c r="BI821" t="inlineStr">
        <is>
          <t/>
        </is>
      </c>
      <c r="BJ821" t="inlineStr">
        <is>
          <t/>
        </is>
      </c>
      <c r="BK821" t="inlineStr">
        <is>
          <t/>
        </is>
      </c>
      <c r="BL821" t="inlineStr">
        <is>
          <t/>
        </is>
      </c>
      <c r="BM821" t="inlineStr">
        <is>
          <t/>
        </is>
      </c>
      <c r="BN821" s="2" t="inlineStr">
        <is>
          <t>Platjoslas kompetences biroju tīkls</t>
        </is>
      </c>
      <c r="BO821" s="2" t="inlineStr">
        <is>
          <t>3</t>
        </is>
      </c>
      <c r="BP821" s="2" t="inlineStr">
        <is>
          <t/>
        </is>
      </c>
      <c r="BQ821" t="inlineStr">
        <is>
          <t/>
        </is>
      </c>
      <c r="BR821" t="inlineStr">
        <is>
          <t/>
        </is>
      </c>
      <c r="BS821" t="inlineStr">
        <is>
          <t/>
        </is>
      </c>
      <c r="BT821" t="inlineStr">
        <is>
          <t/>
        </is>
      </c>
      <c r="BU821" t="inlineStr">
        <is>
          <t/>
        </is>
      </c>
      <c r="BV821" t="inlineStr">
        <is>
          <t/>
        </is>
      </c>
      <c r="BW821" t="inlineStr">
        <is>
          <t/>
        </is>
      </c>
      <c r="BX821" t="inlineStr">
        <is>
          <t/>
        </is>
      </c>
      <c r="BY821" t="inlineStr">
        <is>
          <t/>
        </is>
      </c>
      <c r="BZ821" t="inlineStr">
        <is>
          <t/>
        </is>
      </c>
      <c r="CA821" t="inlineStr">
        <is>
          <t/>
        </is>
      </c>
      <c r="CB821" t="inlineStr">
        <is>
          <t/>
        </is>
      </c>
      <c r="CC821" t="inlineStr">
        <is>
          <t/>
        </is>
      </c>
      <c r="CD821" t="inlineStr">
        <is>
          <t/>
        </is>
      </c>
      <c r="CE821" t="inlineStr">
        <is>
          <t/>
        </is>
      </c>
      <c r="CF821" t="inlineStr">
        <is>
          <t/>
        </is>
      </c>
      <c r="CG821" t="inlineStr">
        <is>
          <t/>
        </is>
      </c>
      <c r="CH821" t="inlineStr">
        <is>
          <t/>
        </is>
      </c>
      <c r="CI821" t="inlineStr">
        <is>
          <t/>
        </is>
      </c>
      <c r="CJ821" t="inlineStr">
        <is>
          <t/>
        </is>
      </c>
      <c r="CK821" t="inlineStr">
        <is>
          <t/>
        </is>
      </c>
      <c r="CL821" t="inlineStr">
        <is>
          <t/>
        </is>
      </c>
      <c r="CM821" t="inlineStr">
        <is>
          <t/>
        </is>
      </c>
      <c r="CN821" t="inlineStr">
        <is>
          <t/>
        </is>
      </c>
      <c r="CO821" t="inlineStr">
        <is>
          <t/>
        </is>
      </c>
      <c r="CP821" t="inlineStr">
        <is>
          <t/>
        </is>
      </c>
      <c r="CQ821" t="inlineStr">
        <is>
          <t/>
        </is>
      </c>
      <c r="CR821" t="inlineStr">
        <is>
          <t/>
        </is>
      </c>
      <c r="CS821" t="inlineStr">
        <is>
          <t/>
        </is>
      </c>
      <c r="CT821" t="inlineStr">
        <is>
          <t/>
        </is>
      </c>
      <c r="CU821" t="inlineStr">
        <is>
          <t/>
        </is>
      </c>
      <c r="CV821" t="inlineStr">
        <is>
          <t/>
        </is>
      </c>
      <c r="CW821" t="inlineStr">
        <is>
          <t/>
        </is>
      </c>
    </row>
    <row r="822">
      <c r="A822" s="1" t="str">
        <f>HYPERLINK("https://iate.europa.eu/entry/result/1483847/all", "1483847")</f>
        <v>1483847</v>
      </c>
      <c r="B822" t="inlineStr">
        <is>
          <t>EDUCATION AND COMMUNICATIONS</t>
        </is>
      </c>
      <c r="C822" t="inlineStr">
        <is>
          <t>EDUCATION AND COMMUNICATIONS|communications|communications systems|telecommunications|data transmission|transmission network;EDUCATION AND COMMUNICATIONS|communications|communications systems|telecommunications|data transmission|mobile communication;EDUCATION AND COMMUNICATIONS|information technology and data processing</t>
        </is>
      </c>
      <c r="D822" t="inlineStr">
        <is>
          <t>yes</t>
        </is>
      </c>
      <c r="E822" t="inlineStr">
        <is>
          <t/>
        </is>
      </c>
      <c r="F822" t="inlineStr">
        <is>
          <t/>
        </is>
      </c>
      <c r="G822" t="inlineStr">
        <is>
          <t/>
        </is>
      </c>
      <c r="H822" t="inlineStr">
        <is>
          <t/>
        </is>
      </c>
      <c r="I822" t="inlineStr">
        <is>
          <t/>
        </is>
      </c>
      <c r="J822" t="inlineStr">
        <is>
          <t/>
        </is>
      </c>
      <c r="K822" t="inlineStr">
        <is>
          <t/>
        </is>
      </c>
      <c r="L822" t="inlineStr">
        <is>
          <t/>
        </is>
      </c>
      <c r="M822" t="inlineStr">
        <is>
          <t/>
        </is>
      </c>
      <c r="N822" s="2" t="inlineStr">
        <is>
          <t>virkeligt subnet</t>
        </is>
      </c>
      <c r="O822" s="2" t="inlineStr">
        <is>
          <t>3</t>
        </is>
      </c>
      <c r="P822" s="2" t="inlineStr">
        <is>
          <t/>
        </is>
      </c>
      <c r="Q822" t="inlineStr">
        <is>
          <t/>
        </is>
      </c>
      <c r="R822" s="2" t="inlineStr">
        <is>
          <t>reales Teilnetz</t>
        </is>
      </c>
      <c r="S822" s="2" t="inlineStr">
        <is>
          <t>3</t>
        </is>
      </c>
      <c r="T822" s="2" t="inlineStr">
        <is>
          <t/>
        </is>
      </c>
      <c r="U822" t="inlineStr">
        <is>
          <t/>
        </is>
      </c>
      <c r="V822" s="2" t="inlineStr">
        <is>
          <t>πραγματικό υποδίκτυο</t>
        </is>
      </c>
      <c r="W822" s="2" t="inlineStr">
        <is>
          <t>3</t>
        </is>
      </c>
      <c r="X822" s="2" t="inlineStr">
        <is>
          <t/>
        </is>
      </c>
      <c r="Y822" t="inlineStr">
        <is>
          <t/>
        </is>
      </c>
      <c r="Z822" s="2" t="inlineStr">
        <is>
          <t>real subnetwork</t>
        </is>
      </c>
      <c r="AA822" s="2" t="inlineStr">
        <is>
          <t>3</t>
        </is>
      </c>
      <c r="AB822" s="2" t="inlineStr">
        <is>
          <t/>
        </is>
      </c>
      <c r="AC822" t="inlineStr">
        <is>
          <t>collection of equipment and physical media which forms an autonomous whole and
which can be used to interconnect real systems for the purpose of data transfer</t>
        </is>
      </c>
      <c r="AD822" s="2" t="inlineStr">
        <is>
          <t>subred real</t>
        </is>
      </c>
      <c r="AE822" s="2" t="inlineStr">
        <is>
          <t>3</t>
        </is>
      </c>
      <c r="AF822" s="2" t="inlineStr">
        <is>
          <t/>
        </is>
      </c>
      <c r="AG822" t="inlineStr">
        <is>
          <t/>
        </is>
      </c>
      <c r="AH822" t="inlineStr">
        <is>
          <t/>
        </is>
      </c>
      <c r="AI822" t="inlineStr">
        <is>
          <t/>
        </is>
      </c>
      <c r="AJ822" t="inlineStr">
        <is>
          <t/>
        </is>
      </c>
      <c r="AK822" t="inlineStr">
        <is>
          <t/>
        </is>
      </c>
      <c r="AL822" s="2" t="inlineStr">
        <is>
          <t>todellinen aliverkko</t>
        </is>
      </c>
      <c r="AM822" s="2" t="inlineStr">
        <is>
          <t>3</t>
        </is>
      </c>
      <c r="AN822" s="2" t="inlineStr">
        <is>
          <t/>
        </is>
      </c>
      <c r="AO822" t="inlineStr">
        <is>
          <t/>
        </is>
      </c>
      <c r="AP822" s="2" t="inlineStr">
        <is>
          <t>sous-réseau réel</t>
        </is>
      </c>
      <c r="AQ822" s="2" t="inlineStr">
        <is>
          <t>3</t>
        </is>
      </c>
      <c r="AR822" s="2" t="inlineStr">
        <is>
          <t/>
        </is>
      </c>
      <c r="AS822" t="inlineStr">
        <is>
          <t/>
        </is>
      </c>
      <c r="AT822" t="inlineStr">
        <is>
          <t/>
        </is>
      </c>
      <c r="AU822" t="inlineStr">
        <is>
          <t/>
        </is>
      </c>
      <c r="AV822" t="inlineStr">
        <is>
          <t/>
        </is>
      </c>
      <c r="AW822" t="inlineStr">
        <is>
          <t/>
        </is>
      </c>
      <c r="AX822" t="inlineStr">
        <is>
          <t/>
        </is>
      </c>
      <c r="AY822" t="inlineStr">
        <is>
          <t/>
        </is>
      </c>
      <c r="AZ822" t="inlineStr">
        <is>
          <t/>
        </is>
      </c>
      <c r="BA822" t="inlineStr">
        <is>
          <t/>
        </is>
      </c>
      <c r="BB822" t="inlineStr">
        <is>
          <t/>
        </is>
      </c>
      <c r="BC822" t="inlineStr">
        <is>
          <t/>
        </is>
      </c>
      <c r="BD822" t="inlineStr">
        <is>
          <t/>
        </is>
      </c>
      <c r="BE822" t="inlineStr">
        <is>
          <t/>
        </is>
      </c>
      <c r="BF822" s="2" t="inlineStr">
        <is>
          <t>sottorete reale</t>
        </is>
      </c>
      <c r="BG822" s="2" t="inlineStr">
        <is>
          <t>3</t>
        </is>
      </c>
      <c r="BH822" s="2" t="inlineStr">
        <is>
          <t/>
        </is>
      </c>
      <c r="BI822" t="inlineStr">
        <is>
          <t/>
        </is>
      </c>
      <c r="BJ822" t="inlineStr">
        <is>
          <t/>
        </is>
      </c>
      <c r="BK822" t="inlineStr">
        <is>
          <t/>
        </is>
      </c>
      <c r="BL822" t="inlineStr">
        <is>
          <t/>
        </is>
      </c>
      <c r="BM822" t="inlineStr">
        <is>
          <t/>
        </is>
      </c>
      <c r="BN822" t="inlineStr">
        <is>
          <t/>
        </is>
      </c>
      <c r="BO822" t="inlineStr">
        <is>
          <t/>
        </is>
      </c>
      <c r="BP822" t="inlineStr">
        <is>
          <t/>
        </is>
      </c>
      <c r="BQ822" t="inlineStr">
        <is>
          <t/>
        </is>
      </c>
      <c r="BR822" s="2" t="inlineStr">
        <is>
          <t>subnetwork reali</t>
        </is>
      </c>
      <c r="BS822" s="2" t="inlineStr">
        <is>
          <t>3</t>
        </is>
      </c>
      <c r="BT822" s="2" t="inlineStr">
        <is>
          <t/>
        </is>
      </c>
      <c r="BU822" t="inlineStr">
        <is>
          <t>tagħmir u media fiżika miġburin flimkien li jiffurmaw struttura sħiħa awtonoma li tista' tintuża biex sistemi reali jiġu interkonnessi għall-finijiet ta' trasferiment tad-&lt;i&gt;data&lt;/i&gt;</t>
        </is>
      </c>
      <c r="BV822" s="2" t="inlineStr">
        <is>
          <t>reëel subnetwerk</t>
        </is>
      </c>
      <c r="BW822" s="2" t="inlineStr">
        <is>
          <t>3</t>
        </is>
      </c>
      <c r="BX822" s="2" t="inlineStr">
        <is>
          <t/>
        </is>
      </c>
      <c r="BY822" t="inlineStr">
        <is>
          <t>verzameling van apparatuur en fysieke media die één geheel vormen en die reële systemen onderling kan verbinden voor communicatiedoeleinden</t>
        </is>
      </c>
      <c r="BZ822" t="inlineStr">
        <is>
          <t/>
        </is>
      </c>
      <c r="CA822" t="inlineStr">
        <is>
          <t/>
        </is>
      </c>
      <c r="CB822" t="inlineStr">
        <is>
          <t/>
        </is>
      </c>
      <c r="CC822" t="inlineStr">
        <is>
          <t/>
        </is>
      </c>
      <c r="CD822" s="2" t="inlineStr">
        <is>
          <t>sub-rede real</t>
        </is>
      </c>
      <c r="CE822" s="2" t="inlineStr">
        <is>
          <t>3</t>
        </is>
      </c>
      <c r="CF822" s="2" t="inlineStr">
        <is>
          <t/>
        </is>
      </c>
      <c r="CG822" t="inlineStr">
        <is>
          <t/>
        </is>
      </c>
      <c r="CH822" t="inlineStr">
        <is>
          <t/>
        </is>
      </c>
      <c r="CI822" t="inlineStr">
        <is>
          <t/>
        </is>
      </c>
      <c r="CJ822" t="inlineStr">
        <is>
          <t/>
        </is>
      </c>
      <c r="CK822" t="inlineStr">
        <is>
          <t/>
        </is>
      </c>
      <c r="CL822" t="inlineStr">
        <is>
          <t/>
        </is>
      </c>
      <c r="CM822" t="inlineStr">
        <is>
          <t/>
        </is>
      </c>
      <c r="CN822" t="inlineStr">
        <is>
          <t/>
        </is>
      </c>
      <c r="CO822" t="inlineStr">
        <is>
          <t/>
        </is>
      </c>
      <c r="CP822" t="inlineStr">
        <is>
          <t/>
        </is>
      </c>
      <c r="CQ822" t="inlineStr">
        <is>
          <t/>
        </is>
      </c>
      <c r="CR822" t="inlineStr">
        <is>
          <t/>
        </is>
      </c>
      <c r="CS822" t="inlineStr">
        <is>
          <t/>
        </is>
      </c>
      <c r="CT822" s="2" t="inlineStr">
        <is>
          <t>reellt delnät</t>
        </is>
      </c>
      <c r="CU822" s="2" t="inlineStr">
        <is>
          <t>3</t>
        </is>
      </c>
      <c r="CV822" s="2" t="inlineStr">
        <is>
          <t/>
        </is>
      </c>
      <c r="CW822" t="inlineStr">
        <is>
          <t>samling utrustning och fysiska medier som bildar ett självständigt helt och som kan användas för att koppla samman reella kommunikationssystem</t>
        </is>
      </c>
    </row>
    <row r="823">
      <c r="A823" s="1" t="str">
        <f>HYPERLINK("https://iate.europa.eu/entry/result/3581231/all", "3581231")</f>
        <v>3581231</v>
      </c>
      <c r="B823" t="inlineStr">
        <is>
          <t>EDUCATION AND COMMUNICATIONS</t>
        </is>
      </c>
      <c r="C823" t="inlineStr">
        <is>
          <t>EDUCATION AND COMMUNICATIONS|information and information processing|information processing;EDUCATION AND COMMUNICATIONS|information technology and data processing|data processing|information storage</t>
        </is>
      </c>
      <c r="D823" t="inlineStr">
        <is>
          <t>yes</t>
        </is>
      </c>
      <c r="E823" t="inlineStr">
        <is>
          <t/>
        </is>
      </c>
      <c r="F823" t="inlineStr">
        <is>
          <t/>
        </is>
      </c>
      <c r="G823" t="inlineStr">
        <is>
          <t/>
        </is>
      </c>
      <c r="H823" t="inlineStr">
        <is>
          <t/>
        </is>
      </c>
      <c r="I823" t="inlineStr">
        <is>
          <t/>
        </is>
      </c>
      <c r="J823" t="inlineStr">
        <is>
          <t/>
        </is>
      </c>
      <c r="K823" t="inlineStr">
        <is>
          <t/>
        </is>
      </c>
      <c r="L823" t="inlineStr">
        <is>
          <t/>
        </is>
      </c>
      <c r="M823" t="inlineStr">
        <is>
          <t/>
        </is>
      </c>
      <c r="N823" t="inlineStr">
        <is>
          <t/>
        </is>
      </c>
      <c r="O823" t="inlineStr">
        <is>
          <t/>
        </is>
      </c>
      <c r="P823" t="inlineStr">
        <is>
          <t/>
        </is>
      </c>
      <c r="Q823" t="inlineStr">
        <is>
          <t/>
        </is>
      </c>
      <c r="R823" t="inlineStr">
        <is>
          <t/>
        </is>
      </c>
      <c r="S823" t="inlineStr">
        <is>
          <t/>
        </is>
      </c>
      <c r="T823" t="inlineStr">
        <is>
          <t/>
        </is>
      </c>
      <c r="U823" t="inlineStr">
        <is>
          <t/>
        </is>
      </c>
      <c r="V823" t="inlineStr">
        <is>
          <t/>
        </is>
      </c>
      <c r="W823" t="inlineStr">
        <is>
          <t/>
        </is>
      </c>
      <c r="X823" t="inlineStr">
        <is>
          <t/>
        </is>
      </c>
      <c r="Y823" t="inlineStr">
        <is>
          <t/>
        </is>
      </c>
      <c r="Z823" s="2" t="inlineStr">
        <is>
          <t>Cloud-on-Premises initiative</t>
        </is>
      </c>
      <c r="AA823" s="2" t="inlineStr">
        <is>
          <t>3</t>
        </is>
      </c>
      <c r="AB823" s="2" t="inlineStr">
        <is>
          <t/>
        </is>
      </c>
      <c r="AC823" t="inlineStr">
        <is>
          <t>initiative to develop an internal cloud-based IT architecture</t>
        </is>
      </c>
      <c r="AD823" t="inlineStr">
        <is>
          <t/>
        </is>
      </c>
      <c r="AE823" t="inlineStr">
        <is>
          <t/>
        </is>
      </c>
      <c r="AF823" t="inlineStr">
        <is>
          <t/>
        </is>
      </c>
      <c r="AG823" t="inlineStr">
        <is>
          <t/>
        </is>
      </c>
      <c r="AH823" t="inlineStr">
        <is>
          <t/>
        </is>
      </c>
      <c r="AI823" t="inlineStr">
        <is>
          <t/>
        </is>
      </c>
      <c r="AJ823" t="inlineStr">
        <is>
          <t/>
        </is>
      </c>
      <c r="AK823" t="inlineStr">
        <is>
          <t/>
        </is>
      </c>
      <c r="AL823" t="inlineStr">
        <is>
          <t/>
        </is>
      </c>
      <c r="AM823" t="inlineStr">
        <is>
          <t/>
        </is>
      </c>
      <c r="AN823" t="inlineStr">
        <is>
          <t/>
        </is>
      </c>
      <c r="AO823" t="inlineStr">
        <is>
          <t/>
        </is>
      </c>
      <c r="AP823" t="inlineStr">
        <is>
          <t/>
        </is>
      </c>
      <c r="AQ823" t="inlineStr">
        <is>
          <t/>
        </is>
      </c>
      <c r="AR823" t="inlineStr">
        <is>
          <t/>
        </is>
      </c>
      <c r="AS823" t="inlineStr">
        <is>
          <t/>
        </is>
      </c>
      <c r="AT823" t="inlineStr">
        <is>
          <t/>
        </is>
      </c>
      <c r="AU823" t="inlineStr">
        <is>
          <t/>
        </is>
      </c>
      <c r="AV823" t="inlineStr">
        <is>
          <t/>
        </is>
      </c>
      <c r="AW823" t="inlineStr">
        <is>
          <t/>
        </is>
      </c>
      <c r="AX823" t="inlineStr">
        <is>
          <t/>
        </is>
      </c>
      <c r="AY823" t="inlineStr">
        <is>
          <t/>
        </is>
      </c>
      <c r="AZ823" t="inlineStr">
        <is>
          <t/>
        </is>
      </c>
      <c r="BA823" t="inlineStr">
        <is>
          <t/>
        </is>
      </c>
      <c r="BB823" s="2" t="inlineStr">
        <is>
          <t>telephelyi felhőszolgáltatási kezdeményezés</t>
        </is>
      </c>
      <c r="BC823" s="2" t="inlineStr">
        <is>
          <t>3</t>
        </is>
      </c>
      <c r="BD823" s="2" t="inlineStr">
        <is>
          <t/>
        </is>
      </c>
      <c r="BE823" t="inlineStr">
        <is>
          <t>belső felhőszolgáltatási infrastruktúra kialakítására irányuló kezdeményezés</t>
        </is>
      </c>
      <c r="BF823" t="inlineStr">
        <is>
          <t/>
        </is>
      </c>
      <c r="BG823" t="inlineStr">
        <is>
          <t/>
        </is>
      </c>
      <c r="BH823" t="inlineStr">
        <is>
          <t/>
        </is>
      </c>
      <c r="BI823" t="inlineStr">
        <is>
          <t/>
        </is>
      </c>
      <c r="BJ823" t="inlineStr">
        <is>
          <t/>
        </is>
      </c>
      <c r="BK823" t="inlineStr">
        <is>
          <t/>
        </is>
      </c>
      <c r="BL823" t="inlineStr">
        <is>
          <t/>
        </is>
      </c>
      <c r="BM823" t="inlineStr">
        <is>
          <t/>
        </is>
      </c>
      <c r="BN823" t="inlineStr">
        <is>
          <t/>
        </is>
      </c>
      <c r="BO823" t="inlineStr">
        <is>
          <t/>
        </is>
      </c>
      <c r="BP823" t="inlineStr">
        <is>
          <t/>
        </is>
      </c>
      <c r="BQ823" t="inlineStr">
        <is>
          <t/>
        </is>
      </c>
      <c r="BR823" t="inlineStr">
        <is>
          <t/>
        </is>
      </c>
      <c r="BS823" t="inlineStr">
        <is>
          <t/>
        </is>
      </c>
      <c r="BT823" t="inlineStr">
        <is>
          <t/>
        </is>
      </c>
      <c r="BU823" t="inlineStr">
        <is>
          <t/>
        </is>
      </c>
      <c r="BV823" t="inlineStr">
        <is>
          <t/>
        </is>
      </c>
      <c r="BW823" t="inlineStr">
        <is>
          <t/>
        </is>
      </c>
      <c r="BX823" t="inlineStr">
        <is>
          <t/>
        </is>
      </c>
      <c r="BY823" t="inlineStr">
        <is>
          <t/>
        </is>
      </c>
      <c r="BZ823" t="inlineStr">
        <is>
          <t/>
        </is>
      </c>
      <c r="CA823" t="inlineStr">
        <is>
          <t/>
        </is>
      </c>
      <c r="CB823" t="inlineStr">
        <is>
          <t/>
        </is>
      </c>
      <c r="CC823" t="inlineStr">
        <is>
          <t/>
        </is>
      </c>
      <c r="CD823" t="inlineStr">
        <is>
          <t/>
        </is>
      </c>
      <c r="CE823" t="inlineStr">
        <is>
          <t/>
        </is>
      </c>
      <c r="CF823" t="inlineStr">
        <is>
          <t/>
        </is>
      </c>
      <c r="CG823" t="inlineStr">
        <is>
          <t/>
        </is>
      </c>
      <c r="CH823" t="inlineStr">
        <is>
          <t/>
        </is>
      </c>
      <c r="CI823" t="inlineStr">
        <is>
          <t/>
        </is>
      </c>
      <c r="CJ823" t="inlineStr">
        <is>
          <t/>
        </is>
      </c>
      <c r="CK823" t="inlineStr">
        <is>
          <t/>
        </is>
      </c>
      <c r="CL823" t="inlineStr">
        <is>
          <t/>
        </is>
      </c>
      <c r="CM823" t="inlineStr">
        <is>
          <t/>
        </is>
      </c>
      <c r="CN823" t="inlineStr">
        <is>
          <t/>
        </is>
      </c>
      <c r="CO823" t="inlineStr">
        <is>
          <t/>
        </is>
      </c>
      <c r="CP823" t="inlineStr">
        <is>
          <t/>
        </is>
      </c>
      <c r="CQ823" t="inlineStr">
        <is>
          <t/>
        </is>
      </c>
      <c r="CR823" t="inlineStr">
        <is>
          <t/>
        </is>
      </c>
      <c r="CS823" t="inlineStr">
        <is>
          <t/>
        </is>
      </c>
      <c r="CT823" t="inlineStr">
        <is>
          <t/>
        </is>
      </c>
      <c r="CU823" t="inlineStr">
        <is>
          <t/>
        </is>
      </c>
      <c r="CV823" t="inlineStr">
        <is>
          <t/>
        </is>
      </c>
      <c r="CW823" t="inlineStr">
        <is>
          <t/>
        </is>
      </c>
    </row>
    <row r="824">
      <c r="A824" s="1" t="str">
        <f>HYPERLINK("https://iate.europa.eu/entry/result/3581259/all", "3581259")</f>
        <v>3581259</v>
      </c>
      <c r="B824" t="inlineStr">
        <is>
          <t>EDUCATION AND COMMUNICATIONS</t>
        </is>
      </c>
      <c r="C824" t="inlineStr">
        <is>
          <t>EDUCATION AND COMMUNICATIONS|information technology and data processing|computer system|information security</t>
        </is>
      </c>
      <c r="D824" t="inlineStr">
        <is>
          <t>yes</t>
        </is>
      </c>
      <c r="E824" t="inlineStr">
        <is>
          <t/>
        </is>
      </c>
      <c r="F824" s="2" t="inlineStr">
        <is>
          <t>национален орган за сертифициране на киберсигурността</t>
        </is>
      </c>
      <c r="G824" s="2" t="inlineStr">
        <is>
          <t>3</t>
        </is>
      </c>
      <c r="H824" s="2" t="inlineStr">
        <is>
          <t/>
        </is>
      </c>
      <c r="I824" t="inlineStr">
        <is>
          <t>орган, който се определя от държава членка и чиито функции се състоят в упражняване на надзор върху спазването на задълженията, произтичащи от Акта за киберсигурността, и наблюдение и налагане на задължения на производителите или доставчиците на ИКТ продукти, ИКТ услуги или ИКТ процеси, установени на съответната територия</t>
        </is>
      </c>
      <c r="J824" s="2" t="inlineStr">
        <is>
          <t>vnitrostátní orgán certifikace kybernetické bezpečnosti</t>
        </is>
      </c>
      <c r="K824" s="2" t="inlineStr">
        <is>
          <t>3</t>
        </is>
      </c>
      <c r="L824" s="2" t="inlineStr">
        <is>
          <t/>
        </is>
      </c>
      <c r="M824" t="inlineStr">
        <is>
          <t>vnitrostátní orgán dohlížející na dodržování pravidel vyplývajících z aktu o kybernetické bezpečnosti [ &lt;a href="/entry/result/3580175/all" id="ENTRY_TO_ENTRY_CONVERTER" target="_blank"&gt;IATE:3580175&lt;/a&gt; ]</t>
        </is>
      </c>
      <c r="N824" s="2" t="inlineStr">
        <is>
          <t>national cybersikkerhedscertificeringsmyndighed</t>
        </is>
      </c>
      <c r="O824" s="2" t="inlineStr">
        <is>
          <t>3</t>
        </is>
      </c>
      <c r="P824" s="2" t="inlineStr">
        <is>
          <t/>
        </is>
      </c>
      <c r="Q824" t="inlineStr">
        <is>
          <t>national myndighed udpeget af en medlemsstat til at føre tilsyn med overholdelsen af de forpligtelser, der følger af cybersikkerhedsforordningen, og til at overvåge og håndhæve de forpligtelser, som producenter eller udbydere af IKT-produkter, -tjenester eller -processer, der er etableret på dens respektive område, er underlagt</t>
        </is>
      </c>
      <c r="R824" s="2" t="inlineStr">
        <is>
          <t>nationale Behörde für die Cybersicherheitszertifizierung</t>
        </is>
      </c>
      <c r="S824" s="2" t="inlineStr">
        <is>
          <t>3</t>
        </is>
      </c>
      <c r="T824" s="2" t="inlineStr">
        <is>
          <t/>
        </is>
      </c>
      <c r="U824" t="inlineStr">
        <is>
          <t>von einem Mitgliedstaat benannte Behörde, die die Einhaltung der sich aus dem Rechtsakt zur Cybersicherheit &lt;a href="/entry/result/3580175/all" id="ENTRY_TO_ENTRY_CONVERTER" target="_blank"&gt;IATE:3580175&lt;/a&gt; ergebenden Verpflichtungen beaufsichtigt</t>
        </is>
      </c>
      <c r="V824" s="2" t="inlineStr">
        <is>
          <t>εθνική αρχή πιστοποίησης της κυβερνοασφάλειας</t>
        </is>
      </c>
      <c r="W824" s="2" t="inlineStr">
        <is>
          <t>3</t>
        </is>
      </c>
      <c r="X824" s="2" t="inlineStr">
        <is>
          <t/>
        </is>
      </c>
      <c r="Y824" t="inlineStr">
        <is>
          <t>εθνική αρχή που ορίζεται από κράτος μέλος για να εποπτεύει τη συμμόρφωση προς τις υποχρεώσεις που απορρέουν από την πράξη για την κυβερνοασφάλεια [ &lt;a href="/entry/result/3580175/all" id="ENTRY_TO_ENTRY_CONVERTER" target="_blank"&gt;IATE:3580175&lt;/a&gt; ] και να παρακολουθεί και να εφαρμόζει τις υποχρεώσεις των κατασκευαστών ή των παρόχων προϊόντων, υπηρεσιών ή διαδικασιών ΤΠΕ που είναι εγκατεστημένοι στα αντίστοιχα εδάφη του</t>
        </is>
      </c>
      <c r="Z824" s="2" t="inlineStr">
        <is>
          <t>national cybersecurity certification authority</t>
        </is>
      </c>
      <c r="AA824" s="2" t="inlineStr">
        <is>
          <t>3</t>
        </is>
      </c>
      <c r="AB824" s="2" t="inlineStr">
        <is>
          <t/>
        </is>
      </c>
      <c r="AC824" t="inlineStr">
        <is>
          <t>national authority designated by a Member State to supervise compliance with obligations arising from the &lt;a href="https://iate.europa.eu/entry/result/3580175/en" target="_blank"&gt;Cybersecurity Act&lt;/a&gt; and to monitor and enforce the obligations of manufacturers or providers of ICT products, ICT services or ICT processes established in its respective territory</t>
        </is>
      </c>
      <c r="AD824" s="2" t="inlineStr">
        <is>
          <t>autoridad nacional de certificación de la ciberseguridad</t>
        </is>
      </c>
      <c r="AE824" s="2" t="inlineStr">
        <is>
          <t>3</t>
        </is>
      </c>
      <c r="AF824" s="2" t="inlineStr">
        <is>
          <t/>
        </is>
      </c>
      <c r="AG824" t="inlineStr">
        <is>
          <t>Autoridad nacional designada por un Estado miembro para supervisar el cumplimiento de las obligaciones derivadas del Reglamento sobre la Ciberseguridad [ &lt;a href="/entry/result/3580175/all" id="ENTRY_TO_ENTRY_CONVERTER" target="_blank"&gt;IATE:3580175&lt;/a&gt; ] y supervisar y hacer cumplir las obligaciones de los fabricantes o proveedores de productos, servicios o procesos de TIC establecidos en sus territorios respectivos.</t>
        </is>
      </c>
      <c r="AH824" s="2" t="inlineStr">
        <is>
          <t>riiklik küberturvalisuse sertifitseerimise asutus</t>
        </is>
      </c>
      <c r="AI824" s="2" t="inlineStr">
        <is>
          <t>3</t>
        </is>
      </c>
      <c r="AJ824" s="2" t="inlineStr">
        <is>
          <t/>
        </is>
      </c>
      <c r="AK824" t="inlineStr">
        <is>
          <t>liikmesriigi määratud riiklik asutus, kes jälgib 
&lt;i&gt;küberturvalisuse määrusest&lt;/i&gt; &lt;a href="/entry/result/3580175/all" id="ENTRY_TO_ENTRY_CONVERTER" target="_blank"&gt;IATE:3580175&lt;/a&gt; tulenevate kohustuste täitmist ja jälgib tema riigi territooriumil asuvate IKT-toodete, -teenuste või -protsesside tootjate ja pakkujate kohustusi ning tagab nimetatud kohustuste täitmise</t>
        </is>
      </c>
      <c r="AL824" s="2" t="inlineStr">
        <is>
          <t>kansallinen kyberturvallisuussertifioinnin myöntävä viranomainen</t>
        </is>
      </c>
      <c r="AM824" s="2" t="inlineStr">
        <is>
          <t>3</t>
        </is>
      </c>
      <c r="AN824" s="2" t="inlineStr">
        <is>
          <t/>
        </is>
      </c>
      <c r="AO824" t="inlineStr">
        <is>
          <t>jäsenvaltion nimeämä kansallinen viranomainen, joka vastaa erinäisistä kyberturvallisuuteen liittyvistä tehtävistä kyseisen jäsenvaltion alueella</t>
        </is>
      </c>
      <c r="AP824" s="2" t="inlineStr">
        <is>
          <t>autorité nationale de certification de cybersécurité</t>
        </is>
      </c>
      <c r="AQ824" s="2" t="inlineStr">
        <is>
          <t>3</t>
        </is>
      </c>
      <c r="AR824" s="2" t="inlineStr">
        <is>
          <t/>
        </is>
      </c>
      <c r="AS824" t="inlineStr">
        <is>
          <t>autorité nationale désignée par un État membre pour superviser et faire respecter les règles qui incombent, conformément au &lt;a href="https://iate.europa.eu/entry/result/3580175/fr" target="_blank"&gt;règlement sur la cybersécurité&lt;/a&gt;, aux fabricants ou fournisseurs de produits TIC, services TIC ou processus TIC qui sont établis sur leurs territoires</t>
        </is>
      </c>
      <c r="AT824" s="2" t="inlineStr">
        <is>
          <t>údarás náisiúnta um dheimhniú cibearshlándála</t>
        </is>
      </c>
      <c r="AU824" s="2" t="inlineStr">
        <is>
          <t>3</t>
        </is>
      </c>
      <c r="AV824" s="2" t="inlineStr">
        <is>
          <t/>
        </is>
      </c>
      <c r="AW824" t="inlineStr">
        <is>
          <t/>
        </is>
      </c>
      <c r="AX824" s="2" t="inlineStr">
        <is>
          <t>nacionalno tijelo za kibersigurnosnu certifikaciju</t>
        </is>
      </c>
      <c r="AY824" s="2" t="inlineStr">
        <is>
          <t>3</t>
        </is>
      </c>
      <c r="AZ824" s="2" t="inlineStr">
        <is>
          <t/>
        </is>
      </c>
      <c r="BA824" t="inlineStr">
        <is>
          <t/>
        </is>
      </c>
      <c r="BB824" s="2" t="inlineStr">
        <is>
          <t>nemzeti kiberbiztonsági tanúsító hatóság</t>
        </is>
      </c>
      <c r="BC824" s="2" t="inlineStr">
        <is>
          <t>3</t>
        </is>
      </c>
      <c r="BD824" s="2" t="inlineStr">
        <is>
          <t/>
        </is>
      </c>
      <c r="BE824" t="inlineStr">
        <is>
          <t>a tagállamok által kijelölt nemzeti hatóság, amelynek feladata, hogy felügyelje a kiberbiztonsági jogszabályból eredő követelményeknek való megfelelést, valamint nyomon kövesse és betartassa az IKT-termékek, IKT-szolgáltatások vagy IKT-folyamatok illetékességi területükön letelepedett gyártóinak vagy nyújtóinak kötelezettségeit</t>
        </is>
      </c>
      <c r="BF824" s="2" t="inlineStr">
        <is>
          <t>autorità nazionale di certificazione della cibersicurezza</t>
        </is>
      </c>
      <c r="BG824" s="2" t="inlineStr">
        <is>
          <t>3</t>
        </is>
      </c>
      <c r="BH824" s="2" t="inlineStr">
        <is>
          <t/>
        </is>
      </c>
      <c r="BI824" t="inlineStr">
        <is>
          <t>autorità nazionale designata da uno Stato membro per vigilare sulla conformità agli obblighi derivanti dal regolamento sulla cibersicurezza [&lt;a href="/entry/result/3580175/all" id="ENTRY_TO_ENTRY_CONVERTER" target="_blank"&gt;IATE:3580175&lt;/a&gt;] nonché per monitorare e far applicare gli obblighi che incombono ai fabbricanti o ai fornitori di prodotti TIC, servizi TIC o processi TIC stabiliti nel rispettivo territorio</t>
        </is>
      </c>
      <c r="BJ824" s="2" t="inlineStr">
        <is>
          <t>nacionalinė kibernetinio saugumo sertifikavimo institucija</t>
        </is>
      </c>
      <c r="BK824" s="2" t="inlineStr">
        <is>
          <t>3</t>
        </is>
      </c>
      <c r="BL824" s="2" t="inlineStr">
        <is>
          <t/>
        </is>
      </c>
      <c r="BM824" t="inlineStr">
        <is>
          <t>valstybės narės paskirta nacionalinė institucija, kuri prižiūri Kibernetinio saugumo akte ( &lt;a href="/entry/result/3580175/all" id="ENTRY_TO_ENTRY_CONVERTER" target="_blank"&gt;IATE:3580175&lt;/a&gt; ) nustatytų įpareigojimų laikymąsi, taip pat stebi, kaip jos kompetencijai priskiriamoje teritorijoje įsisteigę IRT produktų, paslaugų ir procesų teikėjai laikosi įpareigojimų, ir užtikrina jų vykdymą</t>
        </is>
      </c>
      <c r="BN824" s="2" t="inlineStr">
        <is>
          <t>valsts kiberdrošības sertifikācijas iestāde</t>
        </is>
      </c>
      <c r="BO824" s="2" t="inlineStr">
        <is>
          <t>3</t>
        </is>
      </c>
      <c r="BP824" s="2" t="inlineStr">
        <is>
          <t/>
        </is>
      </c>
      <c r="BQ824" t="inlineStr">
        <is>
          <t>dalībvalsts izraudzīta valsts iestāde, kuras uzdevums ir uzraudzīt no Kiberdrošības akta izrietošo pienākumu izpildi</t>
        </is>
      </c>
      <c r="BR824" s="2" t="inlineStr">
        <is>
          <t>awtorità nazzjonali taċ-ċertifikazzjoni taċ-ċibersigurtà</t>
        </is>
      </c>
      <c r="BS824" s="2" t="inlineStr">
        <is>
          <t>3</t>
        </is>
      </c>
      <c r="BT824" s="2" t="inlineStr">
        <is>
          <t/>
        </is>
      </c>
      <c r="BU824" t="inlineStr">
        <is>
          <t>&lt;p&gt;awtorità nazzjonali maħtura minn Stat Membru biex tissorvelja l-konformità mal-obbligi li jirriżultaw mill-Att dwar iċ-Ċibersigurtà [ &lt;a href="/entry/result/3580175/all" id="ENTRY_TO_ENTRY_CONVERTER" target="_blank"&gt;IATE:3580175&lt;/a&gt; ] u timmonitorja u tinforza l-obbligi tal-manifatturi jew tal-fornituri tal-prodotti ICT, servizzi ICT jew proċessi tal-ICT li jkunu stabbiliti fit-territorju rispettiv tagħha&lt;/p&gt;</t>
        </is>
      </c>
      <c r="BV824" s="2" t="inlineStr">
        <is>
          <t>nationale cyberbeveiligingscertificeringsautoriteit</t>
        </is>
      </c>
      <c r="BW824" s="2" t="inlineStr">
        <is>
          <t>3</t>
        </is>
      </c>
      <c r="BX824" s="2" t="inlineStr">
        <is>
          <t/>
        </is>
      </c>
      <c r="BY824" t="inlineStr">
        <is>
          <t>door een lidstaat aangewezen nationale instantie die toeziet op de naleving van de uit de &lt;a href="https://eur-lex.europa.eu/legal-content/NL-EN/TXT/?uri=CELEX:32019R0881&amp;amp;from=EN" target="_blank"&gt;cyberbeveiligingsverordening&lt;time datetime="15.11.2019"&gt; (15.11.2019)&lt;/time&gt;&lt;/a&gt; voortvloeiende verplichtingen, en die de verplichtingen van op zijn grondgebied gevestigde fabrikanten of aanbieders van ICT-producten, -diensten of -processen monitort en handhaaft</t>
        </is>
      </c>
      <c r="BZ824" s="2" t="inlineStr">
        <is>
          <t>krajowy organ ds. certyfikacji cyberbezpieczeństwa|
krajowy organ cyberbezpieczeństwa</t>
        </is>
      </c>
      <c r="CA824" s="2" t="inlineStr">
        <is>
          <t>3|
3</t>
        </is>
      </c>
      <c r="CB824" s="2" t="inlineStr">
        <is>
          <t xml:space="preserve">|
</t>
        </is>
      </c>
      <c r="CC824" t="inlineStr">
        <is>
          <t/>
        </is>
      </c>
      <c r="CD824" s="2" t="inlineStr">
        <is>
          <t>autoridade nacional de certificação da cibersegurança</t>
        </is>
      </c>
      <c r="CE824" s="2" t="inlineStr">
        <is>
          <t>3</t>
        </is>
      </c>
      <c r="CF824" s="2" t="inlineStr">
        <is>
          <t/>
        </is>
      </c>
      <c r="CG824" t="inlineStr">
        <is>
          <t>Autoridade nacional designada por um estado-Membro para supervisionar o cumprimento das obrigações decorrentes do 
&lt;strong&gt;Regulamento Cibersegurança&lt;/strong&gt; [ &lt;a href="/entry/result/3580175/all" id="ENTRY_TO_ENTRY_CONVERTER" target="_blank"&gt;IATE:3580175&lt;/a&gt; ] e para controlar e fazer cumprir as obrigações dos fabricantes ou dos fornecedores de produtos, serviços ou processos de TIC estabelecidos no respetivo território.</t>
        </is>
      </c>
      <c r="CH824" s="2" t="inlineStr">
        <is>
          <t>autoritate națională de certificare a securității cibernetice</t>
        </is>
      </c>
      <c r="CI824" s="2" t="inlineStr">
        <is>
          <t>3</t>
        </is>
      </c>
      <c r="CJ824" s="2" t="inlineStr">
        <is>
          <t/>
        </is>
      </c>
      <c r="CK824" t="inlineStr">
        <is>
          <t/>
        </is>
      </c>
      <c r="CL824" s="2" t="inlineStr">
        <is>
          <t>vnútroštátny orgán pre certifikáciu kybernetickej bezpečnosti</t>
        </is>
      </c>
      <c r="CM824" s="2" t="inlineStr">
        <is>
          <t>3</t>
        </is>
      </c>
      <c r="CN824" s="2" t="inlineStr">
        <is>
          <t/>
        </is>
      </c>
      <c r="CO824" t="inlineStr">
        <is>
          <t>vnútroštátny orgán, ktorého úlohou je dohliadať na plnenie povinností vyplývajúcich z aktu o kybernetickej bezpečnosti</t>
        </is>
      </c>
      <c r="CP824" s="2" t="inlineStr">
        <is>
          <t>nacionalni certifikacijski organ za kibernetsko varnost</t>
        </is>
      </c>
      <c r="CQ824" s="2" t="inlineStr">
        <is>
          <t>3</t>
        </is>
      </c>
      <c r="CR824" s="2" t="inlineStr">
        <is>
          <t/>
        </is>
      </c>
      <c r="CS824" t="inlineStr">
        <is>
          <t>nacionalni organ, ki ga imenuje država članica za nadzor skladnosti z zahtevami iz Akta o kibernetski varnosti</t>
        </is>
      </c>
      <c r="CT824" s="2" t="inlineStr">
        <is>
          <t>nationell myndighet för cybersäkerhetscertifiering</t>
        </is>
      </c>
      <c r="CU824" s="2" t="inlineStr">
        <is>
          <t>3</t>
        </is>
      </c>
      <c r="CV824" s="2" t="inlineStr">
        <is>
          <t/>
        </is>
      </c>
      <c r="CW824" t="inlineStr">
        <is>
          <t/>
        </is>
      </c>
    </row>
    <row r="825">
      <c r="A825" s="1" t="str">
        <f>HYPERLINK("https://iate.europa.eu/entry/result/3580920/all", "3580920")</f>
        <v>3580920</v>
      </c>
      <c r="B825" t="inlineStr">
        <is>
          <t>EUROPEAN UNION;EDUCATION AND COMMUNICATIONS</t>
        </is>
      </c>
      <c r="C825" t="inlineStr">
        <is>
          <t>EUROPEAN UNION|European Union law|EU law;EDUCATION AND COMMUNICATIONS|information technology and data processing|computer system|information security</t>
        </is>
      </c>
      <c r="D825" t="inlineStr">
        <is>
          <t>yes</t>
        </is>
      </c>
      <c r="E825" t="inlineStr">
        <is>
          <t/>
        </is>
      </c>
      <c r="F825" s="2" t="inlineStr">
        <is>
          <t>технически доклад за състоянието на киберсигурността в ЕС</t>
        </is>
      </c>
      <c r="G825" s="2" t="inlineStr">
        <is>
          <t>3</t>
        </is>
      </c>
      <c r="H825" s="2" t="inlineStr">
        <is>
          <t/>
        </is>
      </c>
      <c r="I825" t="inlineStr">
        <is>
          <t>редовен задълбочен доклад, изготвян съвместно от ENISA и държавите членки, който разглежда инциденти и киберзаплахи въз основа на информация от обществено достъпни източници, собствени анализи и доклади на ENISA, споделяни, наред с останалото, от CSIRT на държавите членки или единните звена за контакт, създадени съгласно Директива (ЕС) 2016/1148</t>
        </is>
      </c>
      <c r="J825" s="2" t="inlineStr">
        <is>
          <t>technická situační zpráva EU v oblasti kybernetické bezpečnosti</t>
        </is>
      </c>
      <c r="K825" s="2" t="inlineStr">
        <is>
          <t>2</t>
        </is>
      </c>
      <c r="L825" s="2" t="inlineStr">
        <is>
          <t/>
        </is>
      </c>
      <c r="M825" t="inlineStr">
        <is>
          <t>podrobná zpráva týkající se incidentů a kybernetických hrozeb, kterou pravidelně vypracovává agentura ENISA [ &lt;a href="/entry/result/3574069/all" id="ENTRY_TO_ENTRY_CONVERTER" target="_blank"&gt;IATE:3574069&lt;/a&gt; ]</t>
        </is>
      </c>
      <c r="N825" s="2" t="inlineStr">
        <is>
          <t>teknisk EU-cybersikkerhedsrapport</t>
        </is>
      </c>
      <c r="O825" s="2" t="inlineStr">
        <is>
          <t>3</t>
        </is>
      </c>
      <c r="P825" s="2" t="inlineStr">
        <is>
          <t/>
        </is>
      </c>
      <c r="Q825" t="inlineStr">
        <is>
          <t>tilbundsgående rappport om hændelser og cybertrusler, som ENISA i tæt samarbejde med medlemsstaterne regelmæssigt udarbejder baseret på offentligt tilgængelige oplysninger, ENISA's egen analyse og rapporter fra medlemsstaternes CSIRT'er eller de nationale centrale kontaktpunkter for sikkerheden i net- og informationssystemer</t>
        </is>
      </c>
      <c r="R825" s="2" t="inlineStr">
        <is>
          <t>technischer EU-Cybersicherheitslagebericht|
EU-Cybersicherheitslagebericht</t>
        </is>
      </c>
      <c r="S825" s="2" t="inlineStr">
        <is>
          <t>3|
3</t>
        </is>
      </c>
      <c r="T825" s="2" t="inlineStr">
        <is>
          <t xml:space="preserve">|
</t>
        </is>
      </c>
      <c r="U825" t="inlineStr">
        <is>
          <t>von der ENISA &lt;a href="/entry/result/3574069/all" id="ENTRY_TO_ENTRY_CONVERTER" target="_blank"&gt;IATE:3574069&lt;/a&gt; in enger Zusammenarbeit mit den Mitgliedstaaten regelmäßig zu erstellender eingehender Bericht über Sicherheitsvorfälle und Bedrohungen</t>
        </is>
      </c>
      <c r="V825" s="2" t="inlineStr">
        <is>
          <t>τεχνική έκθεση για την κατάσταση της κυβερνοασφάλειας στην ΕΕ</t>
        </is>
      </c>
      <c r="W825" s="2" t="inlineStr">
        <is>
          <t>3</t>
        </is>
      </c>
      <c r="X825" s="2" t="inlineStr">
        <is>
          <t/>
        </is>
      </c>
      <c r="Y825" t="inlineStr">
        <is>
          <t>τακτική ενδελεχής έκθεση που εκπονεί ο ENISA, σε στενή συνεργασία με τα κράτη μέλη, όσον αφορά συμβάντα και κυβερνοαπειλές, με βάση πληροφορίες διαθέσιμες στο κοινό, τις αναλύσεις του και εκθέσεις που υποβάλλουν, μεταξύ άλλων, οι CSIRT των κρατών μελών ή τα ενιαία κέντρα επαφής της οδηγίας ΣΔΠ.</t>
        </is>
      </c>
      <c r="Z825" s="2" t="inlineStr">
        <is>
          <t>Cybersecurity Technical Situation Report|
EU Cybersecurity Technical Situation Report</t>
        </is>
      </c>
      <c r="AA825" s="2" t="inlineStr">
        <is>
          <t>1|
3</t>
        </is>
      </c>
      <c r="AB825" s="2" t="inlineStr">
        <is>
          <t xml:space="preserve">|
</t>
        </is>
      </c>
      <c r="AC825" t="inlineStr">
        <is>
          <t>regular in-depth report prepared by ENISA, in close cooperation with the Member States, on incidents and cyber threats based on publicly available information, its own analysis, and reports shared by, among others, the Member States' CSIRTs or the NIS Directive single points of contact</t>
        </is>
      </c>
      <c r="AD825" s="2" t="inlineStr">
        <is>
          <t>informe sobre la situación técnica de la ciberseguridad en la UE</t>
        </is>
      </c>
      <c r="AE825" s="2" t="inlineStr">
        <is>
          <t>3</t>
        </is>
      </c>
      <c r="AF825" s="2" t="inlineStr">
        <is>
          <t/>
        </is>
      </c>
      <c r="AG825" t="inlineStr">
        <is>
          <t>Informe detallado elaborado por ENISA, en estrecha cooperación con los Estados miembros, sobre incidentes y ciberamenazas, basándose en la información públicamente disponible, en su propio análisis y en los informes compartidos por los equipos de respuesta a incidentes de seguridad informática de los Estados miembros o los puntos de contacto únicos nacionales sobre la seguridad de las redes y sistemas de información.</t>
        </is>
      </c>
      <c r="AH825" s="2" t="inlineStr">
        <is>
          <t>ELi küberturvalisuse tehnilise olukorra aruanne</t>
        </is>
      </c>
      <c r="AI825" s="2" t="inlineStr">
        <is>
          <t>3</t>
        </is>
      </c>
      <c r="AJ825" s="2" t="inlineStr">
        <is>
          <t/>
        </is>
      </c>
      <c r="AK825" t="inlineStr">
        <is>
          <t>&lt;i&gt;ENISA &lt;/i&gt;&lt;a href="/entry/result/3574069/all" id="ENTRY_TO_ENTRY_CONVERTER" target="_blank"&gt;IATE:3574069&lt;/a&gt; poolt tihedas koostöös liikmesriikidega koostatud korrapärane ja põhjalik aruanne intsidentide ja küberohtude kohta, mis põhineb avalikult kättesaadaval teabel, ENISA enda analüüsidel ning aruannetel, mida jagavad temaga liikmesriikide 
&lt;i&gt;CSIRTid &lt;/i&gt;&lt;a href="/entry/result/933803/all" id="ENTRY_TO_ENTRY_CONVERTER" target="_blank"&gt;IATE:933803&lt;/a&gt; või 
&lt;i&gt;küberturvalisuse direktiivi&lt;/i&gt; &lt;a href="/entry/result/3551843/all" id="ENTRY_TO_ENTRY_CONVERTER" target="_blank"&gt;IATE:3551843&lt;/a&gt; kohased ühtsed kontaktpunktid</t>
        </is>
      </c>
      <c r="AL825" s="2" t="inlineStr">
        <is>
          <t>unionin kyberturvallisuuden tekninen tilanneraportti</t>
        </is>
      </c>
      <c r="AM825" s="2" t="inlineStr">
        <is>
          <t>3</t>
        </is>
      </c>
      <c r="AN825" s="2" t="inlineStr">
        <is>
          <t/>
        </is>
      </c>
      <c r="AO825" t="inlineStr">
        <is>
          <t>ENISAn yhteistyössä jäsenvaltioiden kanssa säännöllisesti laatima raportti poikkeamista ja kyberuhkista</t>
        </is>
      </c>
      <c r="AP825" s="2" t="inlineStr">
        <is>
          <t>rapport de situation technique en matière de cybersécurité de l'UE</t>
        </is>
      </c>
      <c r="AQ825" s="2" t="inlineStr">
        <is>
          <t>3</t>
        </is>
      </c>
      <c r="AR825" s="2" t="inlineStr">
        <is>
          <t/>
        </is>
      </c>
      <c r="AS825" t="inlineStr">
        <is>
          <t>rapport approfondi préparé à intervalles réguliers par l'ENISA, en coopération étroite avec les États membres, sur les incidents et cybermenaces dans l'Union, sur la base d'informations publiquement disponibles, de ses propres analyses et des rapports que lui communiquent notamment les CSIRT des États membres ou les points de contact uniques</t>
        </is>
      </c>
      <c r="AT825" s="2" t="inlineStr">
        <is>
          <t>Tuarascáil ar Staid Theicniúil na Cibearshlándála</t>
        </is>
      </c>
      <c r="AU825" s="2" t="inlineStr">
        <is>
          <t>3</t>
        </is>
      </c>
      <c r="AV825" s="2" t="inlineStr">
        <is>
          <t/>
        </is>
      </c>
      <c r="AW825" t="inlineStr">
        <is>
          <t/>
        </is>
      </c>
      <c r="AX825" s="2" t="inlineStr">
        <is>
          <t>tehničko izvješće o stanju kibersigurnosti u EU-u</t>
        </is>
      </c>
      <c r="AY825" s="2" t="inlineStr">
        <is>
          <t>3</t>
        </is>
      </c>
      <c r="AZ825" s="2" t="inlineStr">
        <is>
          <t/>
        </is>
      </c>
      <c r="BA825" t="inlineStr">
        <is>
          <t/>
        </is>
      </c>
      <c r="BB825" s="2" t="inlineStr">
        <is>
          <t>uniós kiberbiztonsági technikai helyzetjelentés</t>
        </is>
      </c>
      <c r="BC825" s="2" t="inlineStr">
        <is>
          <t>3</t>
        </is>
      </c>
      <c r="BD825" s="2" t="inlineStr">
        <is>
          <t/>
        </is>
      </c>
      <c r="BE825" t="inlineStr">
        <is>
          <t>az ENISA által - a tagállamokkal szoros együttműködésben - a nyilvánosan hozzáférhető információk, a saját elemzése és azon jelentések alapján készített rendszeres és részletes jelentés, amelyeket többek között a tagállami CSIRT-ek vagy a hálózati és információs rendszerek biztonságáért felelős egyedüli kapcsolattartó pontok megosztottak vele</t>
        </is>
      </c>
      <c r="BF825" s="2" t="inlineStr">
        <is>
          <t>relazione sulla situazione tecnica della cibersicurezza nell'Unione</t>
        </is>
      </c>
      <c r="BG825" s="2" t="inlineStr">
        <is>
          <t>3</t>
        </is>
      </c>
      <c r="BH825" s="2" t="inlineStr">
        <is>
          <t/>
        </is>
      </c>
      <c r="BI825" t="inlineStr">
        <is>
          <t>relazione elaborata periodicamente dall'ENISA, in stretta cooperazione con gli Stati membri, in merito agli incidenti e alle minacce informatiche, sulla base di informazioni pubblicamente disponibili, della propria analisi e delle relazioni condivise, tra l’altro, dai CSIRT degli Stati membri o dai punti di contatto unici</t>
        </is>
      </c>
      <c r="BJ825" s="2" t="inlineStr">
        <is>
          <t>ES kibernetinio saugumo techninės padėties ataskaita</t>
        </is>
      </c>
      <c r="BK825" s="2" t="inlineStr">
        <is>
          <t>3</t>
        </is>
      </c>
      <c r="BL825" s="2" t="inlineStr">
        <is>
          <t/>
        </is>
      </c>
      <c r="BM825" t="inlineStr">
        <is>
          <t>glaudžiai bendradarbiaujant su valstybėmis narėmis, reguliariai rengiama išsami ataskaita dėl incidentų ir grėsmių, grindžiama atvirųjų šaltinių informacija, ENISA atliekama analize ir ataskaitomis, kurias pateikia valstybių narių CSIRT arba bendrieji informaciniai centrai</t>
        </is>
      </c>
      <c r="BN825" s="2" t="inlineStr">
        <is>
          <t>ES kiberdrošības tehniskās situācijas ziņojums</t>
        </is>
      </c>
      <c r="BO825" s="2" t="inlineStr">
        <is>
          <t>3</t>
        </is>
      </c>
      <c r="BP825" s="2" t="inlineStr">
        <is>
          <t/>
        </is>
      </c>
      <c r="BQ825" t="inlineStr">
        <is>
          <t>&lt;i&gt; ENISA &lt;/i&gt;regulāri sagatavots padziļināts ziņojums par incidentiem un kiberdraudiem, kurš balstīts uz publiski pieejamo informāciju, 
&lt;i&gt;ENISA &lt;/i&gt;veikto analīzi un ziņojumiem, ko tai cita starpā sniegušas dalībvalstu 
&lt;i&gt;CSIRT &lt;/i&gt;vai ar Direktīvu (ES) 2016/1148 izveidotie vienotie kontaktpunkti</t>
        </is>
      </c>
      <c r="BR825" s="2" t="inlineStr">
        <is>
          <t>Rapport dwar is-Sitwazzjoni Teknika taċ-Ċibersigurtà fl-UE</t>
        </is>
      </c>
      <c r="BS825" s="2" t="inlineStr">
        <is>
          <t>3</t>
        </is>
      </c>
      <c r="BT825" s="2" t="inlineStr">
        <is>
          <t/>
        </is>
      </c>
      <c r="BU825" t="inlineStr">
        <is>
          <t>rapport regolari u ddettaljat imħejji mill-ENISA, f'kooperazzjoni mill-qrib mal-Istati Membri, rigward inċidenti u theddid ċibernetiku bbażat fuq informazzjoni disponibbli pubblikament, l-analiżi tagħha stess u r-rapporti kondiviżi minn, fost l-oħrajn, is-CSIRTs tal-Istati Membri jew il-punti uniċi ta’ kuntatt stabbiliti bid-Direttiva NIS [ &lt;a href="/entry/result/&lt;a/all" id="ENTRY_TO_ENTRY_CONVERTER" target="_blank"&gt;IATE: href="https://iate.europa.eu/entry/result/3551843" target="_blank"&amp;gt;3551843&lt;/a&gt; ]</t>
        </is>
      </c>
      <c r="BV825" s="2" t="inlineStr">
        <is>
          <t>technisch situatieverslag inzake de EU-cyberbeveiliging</t>
        </is>
      </c>
      <c r="BW825" s="2" t="inlineStr">
        <is>
          <t>3</t>
        </is>
      </c>
      <c r="BX825" s="2" t="inlineStr">
        <is>
          <t/>
        </is>
      </c>
      <c r="BY825" t="inlineStr">
        <is>
          <t>door Enisa op regelmatige basis en in nauwe samenwerking met de lidstaten opgesteld verslag over incidenten en cyberdreigingen, op basis van publiek beschikbare informatie, eigen analyses, en verslagen die ter beschikking worden gesteld door onder meer de CSIRT’s van de lidstaten of de bij de Richtlijn (EU) 2016/1148 opgerichte centrale contactpunten, beide op vrijwillige basis, EC3 en CERT-EU</t>
        </is>
      </c>
      <c r="BZ825" s="2" t="inlineStr">
        <is>
          <t>raport techniczny o stanie cyberbezpieczeństwa w UE|
techniczny raport sytuacyjny na temat bezpieczeństwa cybernetycznego w UE</t>
        </is>
      </c>
      <c r="CA825" s="2" t="inlineStr">
        <is>
          <t>3|
2</t>
        </is>
      </c>
      <c r="CB825" s="2" t="inlineStr">
        <is>
          <t xml:space="preserve">preferred|
</t>
        </is>
      </c>
      <c r="CC825" t="inlineStr">
        <is>
          <t>przygotowywany przez ENISA poglębiony raport dotyczący incydentów i cyberzagrożeń, w oparciu o dostępne publicznie informacje, własne analizy oraz sprawozdania udostępniane przez, między innymi, zespoły CSIRT państw członkowskich lub pojedyncze punkty kontaktowe ustanowione dyrektywą (UE) 2016/1148</t>
        </is>
      </c>
      <c r="CD825" s="2" t="inlineStr">
        <is>
          <t>relatório sobre a situação técnica da cibersegurança na UE</t>
        </is>
      </c>
      <c r="CE825" s="2" t="inlineStr">
        <is>
          <t>3</t>
        </is>
      </c>
      <c r="CF825" s="2" t="inlineStr">
        <is>
          <t/>
        </is>
      </c>
      <c r="CG825" t="inlineStr">
        <is>
          <t>Relatório aprofundado, elaborado regularmente pela ENISA em estreita colaboração com os Estados-Membros, sobre a situação técnica da cibersegurança na União quanto a incidentes e ciberameaças, baseado em informações publicamente disponíveis, nas próprias análises da ENISA e em relatórios com ela partilhados pelas CSIRT dos Estados-Membros ou pelos pontos de contacto únicos nacionais.</t>
        </is>
      </c>
      <c r="CH825" s="2" t="inlineStr">
        <is>
          <t>raport asupra situației tehnice în materie de securitate cibernetică la nivelul UE</t>
        </is>
      </c>
      <c r="CI825" s="2" t="inlineStr">
        <is>
          <t>3</t>
        </is>
      </c>
      <c r="CJ825" s="2" t="inlineStr">
        <is>
          <t/>
        </is>
      </c>
      <c r="CK825" t="inlineStr">
        <is>
          <t>raport aprofundat întocmit periodic de ENISA despre incidentele și riscurile cibernetice, pe baza informațiilor disponibile public, a propriei sale analize și a unor rapoarte transmise de echipele CSIRT ale statelor membre sau punctele unice de contact</t>
        </is>
      </c>
      <c r="CL825" s="2" t="inlineStr">
        <is>
          <t>technická situačná správa o kybernetickej bezpečnosti v EÚ</t>
        </is>
      </c>
      <c r="CM825" s="2" t="inlineStr">
        <is>
          <t>3</t>
        </is>
      </c>
      <c r="CN825" s="2" t="inlineStr">
        <is>
          <t>proposed</t>
        </is>
      </c>
      <c r="CO825" t="inlineStr">
        <is>
          <t>pravidelná podrobná správa o situácií v oblasti incidentov a kybernetických hrozieb, ktorú vypracúva agentúra ENISA v úzkej spolupráci s členskými štátmi a pri ktorej vychádza z verejne dostupných informácií, zo svojich vlastných analýz a zo správ, ktoré okrem iného poskytli jednotky CSIRT členských štátov alebo jednotné kontaktné miesta zriadené podľa smernice NIS, ako aj centrum EC3 a tím CERT-EU</t>
        </is>
      </c>
      <c r="CP825" s="2" t="inlineStr">
        <is>
          <t>tehnično poročilo o stanju na področju kibernetske varnosti v EU</t>
        </is>
      </c>
      <c r="CQ825" s="2" t="inlineStr">
        <is>
          <t>3</t>
        </is>
      </c>
      <c r="CR825" s="2" t="inlineStr">
        <is>
          <t/>
        </is>
      </c>
      <c r="CS825" t="inlineStr">
        <is>
          <t>redno poglobljeno poročilo glede incidentov in kibernetskih groženj, ki ga pripravi agencija ENISA v tesnem sodelovanju z državami članicami, in sicer na podlagi javno dostopnih informacij, lastne analize in poročil, ki jih med drugim predložijo skupine CSIRT držav članic ali enotne kontaktne točke, vzpostavljene z Direktivo (EU) 2016/1148, EC3 ter skupine CERT-EU</t>
        </is>
      </c>
      <c r="CT825" s="2" t="inlineStr">
        <is>
          <t>teknisk lägesrapport om cybersäkerheten i EU</t>
        </is>
      </c>
      <c r="CU825" s="2" t="inlineStr">
        <is>
          <t>3</t>
        </is>
      </c>
      <c r="CV825" s="2" t="inlineStr">
        <is>
          <t/>
        </is>
      </c>
      <c r="CW825" t="inlineStr">
        <is>
          <t/>
        </is>
      </c>
    </row>
    <row r="826">
      <c r="A826" s="1" t="str">
        <f>HYPERLINK("https://iate.europa.eu/entry/result/3516973/all", "3516973")</f>
        <v>3516973</v>
      </c>
      <c r="B826" t="inlineStr">
        <is>
          <t>EDUCATION AND COMMUNICATIONS</t>
        </is>
      </c>
      <c r="C826" t="inlineStr">
        <is>
          <t>EDUCATION AND COMMUNICATIONS|information technology and data processing</t>
        </is>
      </c>
      <c r="D826" t="inlineStr">
        <is>
          <t>yes</t>
        </is>
      </c>
      <c r="E826" t="inlineStr">
        <is>
          <t/>
        </is>
      </c>
      <c r="F826" s="2" t="inlineStr">
        <is>
          <t>право „да бъдеш забравен“</t>
        </is>
      </c>
      <c r="G826" s="2" t="inlineStr">
        <is>
          <t>3</t>
        </is>
      </c>
      <c r="H826" s="2" t="inlineStr">
        <is>
          <t/>
        </is>
      </c>
      <c r="I826" t="inlineStr">
        <is>
          <t>Разширяване на &lt;i&gt;правото на заличаване&lt;/i&gt; [ &lt;a href="/entry/result/1399091/all" id="ENTRY_TO_ENTRY_CONVERTER" target="_blank"&gt;IATE:1399091&lt;/a&gt; ], особено по отношение на направени публично достояние лични данни, включително на достъпните чрез &lt;i&gt;търсачки &lt;/i&gt; [ &lt;a href="/entry/result/1090778/all" id="ENTRY_TO_ENTRY_CONVERTER" target="_blank"&gt;IATE:1090778&lt;/a&gt; ].</t>
        </is>
      </c>
      <c r="J826" s="2" t="inlineStr">
        <is>
          <t>právo být zapomenut</t>
        </is>
      </c>
      <c r="K826" s="2" t="inlineStr">
        <is>
          <t>3</t>
        </is>
      </c>
      <c r="L826" s="2" t="inlineStr">
        <is>
          <t/>
        </is>
      </c>
      <c r="M826" t="inlineStr">
        <is>
          <t/>
        </is>
      </c>
      <c r="N826" s="2" t="inlineStr">
        <is>
          <t>ret til at blive glemt</t>
        </is>
      </c>
      <c r="O826" s="2" t="inlineStr">
        <is>
          <t>3</t>
        </is>
      </c>
      <c r="P826" s="2" t="inlineStr">
        <is>
          <t/>
        </is>
      </c>
      <c r="Q826" t="inlineStr">
        <is>
          <t>ret til at få slettet data, der bliver opbevaret enten hos den dataansvarlige eller på internettet</t>
        </is>
      </c>
      <c r="R826" s="2" t="inlineStr">
        <is>
          <t>Recht auf Vergessenwerden</t>
        </is>
      </c>
      <c r="S826" s="2" t="inlineStr">
        <is>
          <t>3</t>
        </is>
      </c>
      <c r="T826" s="2" t="inlineStr">
        <is>
          <t/>
        </is>
      </c>
      <c r="U826" t="inlineStr">
        <is>
          <t>Recht auf automatische Löschung von Informationen mit einem Personenbezug nach Ablauf einer bestimmten Frist</t>
        </is>
      </c>
      <c r="V826" s="2" t="inlineStr">
        <is>
          <t>δικαίωμα στη λήθη</t>
        </is>
      </c>
      <c r="W826" s="2" t="inlineStr">
        <is>
          <t>4</t>
        </is>
      </c>
      <c r="X826" s="2" t="inlineStr">
        <is>
          <t/>
        </is>
      </c>
      <c r="Y826" t="inlineStr">
        <is>
          <t>δικαίωμα των χρηστών του διαδικτύου στη διαγραφή των δεδομένων τους εάν άρουν τη συγκατάθεσή τους και εφόσον δεν υφίστανται άλλοι νόμιμοι λόγοι διατήρησης των δεδομένων</t>
        </is>
      </c>
      <c r="Z826" s="2" t="inlineStr">
        <is>
          <t>right to be forgotten|
right "to be forgotten"|
RTBF</t>
        </is>
      </c>
      <c r="AA826" s="2" t="inlineStr">
        <is>
          <t>3|
1|
3</t>
        </is>
      </c>
      <c r="AB826" s="2" t="inlineStr">
        <is>
          <t xml:space="preserve">|
|
</t>
        </is>
      </c>
      <c r="AC826" t="inlineStr">
        <is>
          <t>extension of the &lt;i&gt;right to erasure&lt;/i&gt; [ &lt;a href="/entry/result/1399091/all" id="ENTRY_TO_ENTRY_CONVERTER" target="_blank"&gt;IATE:1399091&lt;/a&gt; ], specifically targeting personal data which have been made public and which also covers links to publications containing personal data, for instance in search engines</t>
        </is>
      </c>
      <c r="AD826" s="2" t="inlineStr">
        <is>
          <t>derecho al olvido</t>
        </is>
      </c>
      <c r="AE826" s="2" t="inlineStr">
        <is>
          <t>3</t>
        </is>
      </c>
      <c r="AF826" s="2" t="inlineStr">
        <is>
          <t/>
        </is>
      </c>
      <c r="AG826" t="inlineStr">
        <is>
          <t>Derecho, reconocido en la Estrategia de la UE para la protección de datos en Internet, que asiste a una persona para solicitar el borrado completo de la información personal difundida en la red, una vez que haya cumplido su propósito.</t>
        </is>
      </c>
      <c r="AH826" s="2" t="inlineStr">
        <is>
          <t>õigus olla unustatud</t>
        </is>
      </c>
      <c r="AI826" s="2" t="inlineStr">
        <is>
          <t>3</t>
        </is>
      </c>
      <c r="AJ826" s="2" t="inlineStr">
        <is>
          <t/>
        </is>
      </c>
      <c r="AK826" t="inlineStr">
        <is>
          <t>üksikisiku õigus nõuda enda kohta kogutud andmete töötlemise lõpetamist ja selliste andmete kustutamist, kui neid ei ole õiguspärastel eesmärkidel enam vaja</t>
        </is>
      </c>
      <c r="AL826" s="2" t="inlineStr">
        <is>
          <t>oikeus tulla unohdetuksi</t>
        </is>
      </c>
      <c r="AM826" s="2" t="inlineStr">
        <is>
          <t>3</t>
        </is>
      </c>
      <c r="AN826" s="2" t="inlineStr">
        <is>
          <t/>
        </is>
      </c>
      <c r="AO826" t="inlineStr">
        <is>
          <t>rekisteröityjen oikeus "siihen, että heidän tietonsa tuhotaan eikä niitä käsitellä enää sen jälkeen kun niitä ei tarvita laissa määrättyyn tarkoitukseen"</t>
        </is>
      </c>
      <c r="AP826" s="2" t="inlineStr">
        <is>
          <t>droit à l'oubli|
droit à l'oubli numérique</t>
        </is>
      </c>
      <c r="AQ826" s="2" t="inlineStr">
        <is>
          <t>3|
3</t>
        </is>
      </c>
      <c r="AR826" s="2" t="inlineStr">
        <is>
          <t xml:space="preserve">|
</t>
        </is>
      </c>
      <c r="AS826" t="inlineStr">
        <is>
          <t>droit légitime d'une personne à ne pas voir des informations sur son passé interférer avec sa vie actuelle</t>
        </is>
      </c>
      <c r="AT826" s="2" t="inlineStr">
        <is>
          <t>an ceart go ndéanfaí ligean i ndearmad</t>
        </is>
      </c>
      <c r="AU826" s="2" t="inlineStr">
        <is>
          <t>3</t>
        </is>
      </c>
      <c r="AV826" s="2" t="inlineStr">
        <is>
          <t>preferred</t>
        </is>
      </c>
      <c r="AW826" t="inlineStr">
        <is>
          <t>oibleagáid an rialaitheora a bhfuil sonraí curtha ar fáil go poiblí aige cur in iúl do thríú páirtithe gur iarr an duine is ábhar do na sonraí aon nasc leis na sonraí pearsanta sin, nó aon chóip nó aon mhacasamhail díobh a scriosadh. Cuirtear isteach leis freisin an ceart srian a chur ar phróiseáil i gcásanna áirithe</t>
        </is>
      </c>
      <c r="AX826" s="2" t="inlineStr">
        <is>
          <t>pravo na zaborav</t>
        </is>
      </c>
      <c r="AY826" s="2" t="inlineStr">
        <is>
          <t>3</t>
        </is>
      </c>
      <c r="AZ826" s="2" t="inlineStr">
        <is>
          <t/>
        </is>
      </c>
      <c r="BA826" t="inlineStr">
        <is>
          <t>pravo pojedinaca da pod određenim uvjetima zatraže da davatelj usluge internetskog preživanja (operator pretraživača) prestane uvrštavati njihove osobne podatke, tj. poveznice na mrežne stranice trećih s tim podacima u rezultatima pretrage po njihovu imenu i onda kada se radi o zakonito objavljenom sadržaju, odnosno o sadržaju koji nije uklonjen s izvorišne stranice</t>
        </is>
      </c>
      <c r="BB826" s="2" t="inlineStr">
        <is>
          <t>az elfeledtetéshez való jog|
a személyes adatok tárolásának megszüntetéséhez való jog</t>
        </is>
      </c>
      <c r="BC826" s="2" t="inlineStr">
        <is>
          <t>3|
4</t>
        </is>
      </c>
      <c r="BD826" s="2" t="inlineStr">
        <is>
          <t xml:space="preserve">|
</t>
        </is>
      </c>
      <c r="BE826" t="inlineStr">
        <is>
          <t/>
        </is>
      </c>
      <c r="BF826" s="2" t="inlineStr">
        <is>
          <t>diritto all'oblio</t>
        </is>
      </c>
      <c r="BG826" s="2" t="inlineStr">
        <is>
          <t>3</t>
        </is>
      </c>
      <c r="BH826" s="2" t="inlineStr">
        <is>
          <t/>
        </is>
      </c>
      <c r="BI826" t="inlineStr">
        <is>
          <t>diritto che garantisce all'interessato la facoltà di pretendere che il responsabile del trattamento cancelli i dati personali che lo riguardano e che informi le terze parti a cui tali informazioni sono state divulgate della richiesta dell’interessato di cancellare tutti i link verso i dati e le loro copie o riproduzioni</t>
        </is>
      </c>
      <c r="BJ826" s="2" t="inlineStr">
        <is>
          <t>teisė būti pamirštam</t>
        </is>
      </c>
      <c r="BK826" s="2" t="inlineStr">
        <is>
          <t>3</t>
        </is>
      </c>
      <c r="BL826" s="2" t="inlineStr">
        <is>
          <t/>
        </is>
      </c>
      <c r="BM826" t="inlineStr">
        <is>
          <t/>
        </is>
      </c>
      <c r="BN826" s="2" t="inlineStr">
        <is>
          <t>tiesības tikt aizmirstam</t>
        </is>
      </c>
      <c r="BO826" s="2" t="inlineStr">
        <is>
          <t>3</t>
        </is>
      </c>
      <c r="BP826" s="2" t="inlineStr">
        <is>
          <t/>
        </is>
      </c>
      <c r="BQ826" t="inlineStr">
        <is>
          <t>tiesību uz dzēšanu papildinājums, kas paredz, ka publiskotu personas datu gadījumā dzēšana attiecas arī uz visām saitēm uz šiem publiskotiem personas datiem, šo datu kopijām un atveidojumiem</t>
        </is>
      </c>
      <c r="BR826" s="2" t="inlineStr">
        <is>
          <t>dritt [li jkun minsi] [li tkun minsija]</t>
        </is>
      </c>
      <c r="BS826" s="2" t="inlineStr">
        <is>
          <t>3</t>
        </is>
      </c>
      <c r="BT826" s="2" t="inlineStr">
        <is>
          <t/>
        </is>
      </c>
      <c r="BU826" t="inlineStr">
        <is>
          <t>dritt li persuna tikseb mingħand il-kontrollur it-tħassir ta’ dejta personali li tirrigwardaha u l-astensjoni minn aktar tixrid ta’ din id-dejta, b’mod speċjali fir-rigward ta’ dejta personali li titqiegħed għad-dispożizzjoni meta hi kienet għadha minorenni</t>
        </is>
      </c>
      <c r="BV826" s="2" t="inlineStr">
        <is>
          <t>recht om te worden vergeten|
recht op vergetelheid</t>
        </is>
      </c>
      <c r="BW826" s="2" t="inlineStr">
        <is>
          <t>3|
3</t>
        </is>
      </c>
      <c r="BX826" s="2" t="inlineStr">
        <is>
          <t>|
preferred</t>
        </is>
      </c>
      <c r="BY826" t="inlineStr">
        <is>
          <t>recht van een persoon om al zijn of haar gegevens door een houder van persoonsgegevens te laten verwijderen als de betrokkene niet langer wil dat deze gegevens worden verwerkt en als er geen legitieme reden is voor de betrokken organisatie om ze te bewaren</t>
        </is>
      </c>
      <c r="BZ826" s="2" t="inlineStr">
        <is>
          <t>prawo do bycia zapomnianym</t>
        </is>
      </c>
      <c r="CA826" s="2" t="inlineStr">
        <is>
          <t>3</t>
        </is>
      </c>
      <c r="CB826" s="2" t="inlineStr">
        <is>
          <t/>
        </is>
      </c>
      <c r="CC826" t="inlineStr">
        <is>
          <t>prawo osoby do spowodowania skutecznego i trwałego usunięcia jej danych osobowych (np. z portalu społecznościowego) po wykorzystaniu ich zgodnie z przeznaczeniem</t>
        </is>
      </c>
      <c r="CD826" s="2" t="inlineStr">
        <is>
          <t>direito a ser esquecido</t>
        </is>
      </c>
      <c r="CE826" s="2" t="inlineStr">
        <is>
          <t>3</t>
        </is>
      </c>
      <c r="CF826" s="2" t="inlineStr">
        <is>
          <t/>
        </is>
      </c>
      <c r="CG826" t="inlineStr">
        <is>
          <t/>
        </is>
      </c>
      <c r="CH826" s="2" t="inlineStr">
        <is>
          <t>dreptul de a fi uitat</t>
        </is>
      </c>
      <c r="CI826" s="2" t="inlineStr">
        <is>
          <t>3</t>
        </is>
      </c>
      <c r="CJ826" s="2" t="inlineStr">
        <is>
          <t/>
        </is>
      </c>
      <c r="CK826" t="inlineStr">
        <is>
          <t/>
        </is>
      </c>
      <c r="CL826" s="2" t="inlineStr">
        <is>
          <t>právo na zabudnutie</t>
        </is>
      </c>
      <c r="CM826" s="2" t="inlineStr">
        <is>
          <t>3</t>
        </is>
      </c>
      <c r="CN826" s="2" t="inlineStr">
        <is>
          <t/>
        </is>
      </c>
      <c r="CO826" t="inlineStr">
        <is>
          <t>právo jednotlivcov na ukončenie spracovávania ich údajov a na ich vymazanie, ak sa tieto údaje už viac nepoužívajú na zákonné účely</t>
        </is>
      </c>
      <c r="CP826" s="2" t="inlineStr">
        <is>
          <t>pravica do pozabe</t>
        </is>
      </c>
      <c r="CQ826" s="2" t="inlineStr">
        <is>
          <t>3</t>
        </is>
      </c>
      <c r="CR826" s="2" t="inlineStr">
        <is>
          <t/>
        </is>
      </c>
      <c r="CS826" t="inlineStr">
        <is>
          <t/>
        </is>
      </c>
      <c r="CT826" s="2" t="inlineStr">
        <is>
          <t>rätten att bli glömd|
rätten att bli bortglömd</t>
        </is>
      </c>
      <c r="CU826" s="2" t="inlineStr">
        <is>
          <t>2|
3</t>
        </is>
      </c>
      <c r="CV826" s="2" t="inlineStr">
        <is>
          <t xml:space="preserve">|
</t>
        </is>
      </c>
      <c r="CW826" t="inlineStr">
        <is>
          <t/>
        </is>
      </c>
    </row>
    <row r="827">
      <c r="A827" s="1" t="str">
        <f>HYPERLINK("https://iate.europa.eu/entry/result/3589593/all", "3589593")</f>
        <v>3589593</v>
      </c>
      <c r="B827" t="inlineStr">
        <is>
          <t>EDUCATION AND COMMUNICATIONS</t>
        </is>
      </c>
      <c r="C827" t="inlineStr">
        <is>
          <t>EDUCATION AND COMMUNICATIONS|information technology and data processing</t>
        </is>
      </c>
      <c r="D827" t="inlineStr">
        <is>
          <t>yes</t>
        </is>
      </c>
      <c r="E827" t="inlineStr">
        <is>
          <t/>
        </is>
      </c>
      <c r="F827" t="inlineStr">
        <is>
          <t/>
        </is>
      </c>
      <c r="G827" t="inlineStr">
        <is>
          <t/>
        </is>
      </c>
      <c r="H827" t="inlineStr">
        <is>
          <t/>
        </is>
      </c>
      <c r="I827" t="inlineStr">
        <is>
          <t/>
        </is>
      </c>
      <c r="J827" t="inlineStr">
        <is>
          <t/>
        </is>
      </c>
      <c r="K827" t="inlineStr">
        <is>
          <t/>
        </is>
      </c>
      <c r="L827" t="inlineStr">
        <is>
          <t/>
        </is>
      </c>
      <c r="M827" t="inlineStr">
        <is>
          <t/>
        </is>
      </c>
      <c r="N827" t="inlineStr">
        <is>
          <t/>
        </is>
      </c>
      <c r="O827" t="inlineStr">
        <is>
          <t/>
        </is>
      </c>
      <c r="P827" t="inlineStr">
        <is>
          <t/>
        </is>
      </c>
      <c r="Q827" t="inlineStr">
        <is>
          <t/>
        </is>
      </c>
      <c r="R827" t="inlineStr">
        <is>
          <t/>
        </is>
      </c>
      <c r="S827" t="inlineStr">
        <is>
          <t/>
        </is>
      </c>
      <c r="T827" t="inlineStr">
        <is>
          <t/>
        </is>
      </c>
      <c r="U827" t="inlineStr">
        <is>
          <t/>
        </is>
      </c>
      <c r="V827" s="2" t="inlineStr">
        <is>
          <t>κυβερνοσυμβάν</t>
        </is>
      </c>
      <c r="W827" s="2" t="inlineStr">
        <is>
          <t>4</t>
        </is>
      </c>
      <c r="X827" s="2" t="inlineStr">
        <is>
          <t/>
        </is>
      </c>
      <c r="Y827" t="inlineStr">
        <is>
          <t/>
        </is>
      </c>
      <c r="Z827" s="2" t="inlineStr">
        <is>
          <t>cyber event</t>
        </is>
      </c>
      <c r="AA827" s="2" t="inlineStr">
        <is>
          <t>3</t>
        </is>
      </c>
      <c r="AB827" s="2" t="inlineStr">
        <is>
          <t/>
        </is>
      </c>
      <c r="AC827" t="inlineStr">
        <is>
          <t>any observable occurrence in an information system</t>
        </is>
      </c>
      <c r="AD827" t="inlineStr">
        <is>
          <t/>
        </is>
      </c>
      <c r="AE827" t="inlineStr">
        <is>
          <t/>
        </is>
      </c>
      <c r="AF827" t="inlineStr">
        <is>
          <t/>
        </is>
      </c>
      <c r="AG827" t="inlineStr">
        <is>
          <t/>
        </is>
      </c>
      <c r="AH827" t="inlineStr">
        <is>
          <t/>
        </is>
      </c>
      <c r="AI827" t="inlineStr">
        <is>
          <t/>
        </is>
      </c>
      <c r="AJ827" t="inlineStr">
        <is>
          <t/>
        </is>
      </c>
      <c r="AK827" t="inlineStr">
        <is>
          <t/>
        </is>
      </c>
      <c r="AL827" t="inlineStr">
        <is>
          <t/>
        </is>
      </c>
      <c r="AM827" t="inlineStr">
        <is>
          <t/>
        </is>
      </c>
      <c r="AN827" t="inlineStr">
        <is>
          <t/>
        </is>
      </c>
      <c r="AO827" t="inlineStr">
        <is>
          <t/>
        </is>
      </c>
      <c r="AP827" t="inlineStr">
        <is>
          <t/>
        </is>
      </c>
      <c r="AQ827" t="inlineStr">
        <is>
          <t/>
        </is>
      </c>
      <c r="AR827" t="inlineStr">
        <is>
          <t/>
        </is>
      </c>
      <c r="AS827" t="inlineStr">
        <is>
          <t/>
        </is>
      </c>
      <c r="AT827" t="inlineStr">
        <is>
          <t/>
        </is>
      </c>
      <c r="AU827" t="inlineStr">
        <is>
          <t/>
        </is>
      </c>
      <c r="AV827" t="inlineStr">
        <is>
          <t/>
        </is>
      </c>
      <c r="AW827" t="inlineStr">
        <is>
          <t/>
        </is>
      </c>
      <c r="AX827" t="inlineStr">
        <is>
          <t/>
        </is>
      </c>
      <c r="AY827" t="inlineStr">
        <is>
          <t/>
        </is>
      </c>
      <c r="AZ827" t="inlineStr">
        <is>
          <t/>
        </is>
      </c>
      <c r="BA827" t="inlineStr">
        <is>
          <t/>
        </is>
      </c>
      <c r="BB827" t="inlineStr">
        <is>
          <t/>
        </is>
      </c>
      <c r="BC827" t="inlineStr">
        <is>
          <t/>
        </is>
      </c>
      <c r="BD827" t="inlineStr">
        <is>
          <t/>
        </is>
      </c>
      <c r="BE827" t="inlineStr">
        <is>
          <t/>
        </is>
      </c>
      <c r="BF827" t="inlineStr">
        <is>
          <t/>
        </is>
      </c>
      <c r="BG827" t="inlineStr">
        <is>
          <t/>
        </is>
      </c>
      <c r="BH827" t="inlineStr">
        <is>
          <t/>
        </is>
      </c>
      <c r="BI827" t="inlineStr">
        <is>
          <t/>
        </is>
      </c>
      <c r="BJ827" t="inlineStr">
        <is>
          <t/>
        </is>
      </c>
      <c r="BK827" t="inlineStr">
        <is>
          <t/>
        </is>
      </c>
      <c r="BL827" t="inlineStr">
        <is>
          <t/>
        </is>
      </c>
      <c r="BM827" t="inlineStr">
        <is>
          <t/>
        </is>
      </c>
      <c r="BN827" t="inlineStr">
        <is>
          <t/>
        </is>
      </c>
      <c r="BO827" t="inlineStr">
        <is>
          <t/>
        </is>
      </c>
      <c r="BP827" t="inlineStr">
        <is>
          <t/>
        </is>
      </c>
      <c r="BQ827" t="inlineStr">
        <is>
          <t/>
        </is>
      </c>
      <c r="BR827" t="inlineStr">
        <is>
          <t/>
        </is>
      </c>
      <c r="BS827" t="inlineStr">
        <is>
          <t/>
        </is>
      </c>
      <c r="BT827" t="inlineStr">
        <is>
          <t/>
        </is>
      </c>
      <c r="BU827" t="inlineStr">
        <is>
          <t/>
        </is>
      </c>
      <c r="BV827" t="inlineStr">
        <is>
          <t/>
        </is>
      </c>
      <c r="BW827" t="inlineStr">
        <is>
          <t/>
        </is>
      </c>
      <c r="BX827" t="inlineStr">
        <is>
          <t/>
        </is>
      </c>
      <c r="BY827" t="inlineStr">
        <is>
          <t/>
        </is>
      </c>
      <c r="BZ827" t="inlineStr">
        <is>
          <t/>
        </is>
      </c>
      <c r="CA827" t="inlineStr">
        <is>
          <t/>
        </is>
      </c>
      <c r="CB827" t="inlineStr">
        <is>
          <t/>
        </is>
      </c>
      <c r="CC827" t="inlineStr">
        <is>
          <t/>
        </is>
      </c>
      <c r="CD827" t="inlineStr">
        <is>
          <t/>
        </is>
      </c>
      <c r="CE827" t="inlineStr">
        <is>
          <t/>
        </is>
      </c>
      <c r="CF827" t="inlineStr">
        <is>
          <t/>
        </is>
      </c>
      <c r="CG827" t="inlineStr">
        <is>
          <t/>
        </is>
      </c>
      <c r="CH827" t="inlineStr">
        <is>
          <t/>
        </is>
      </c>
      <c r="CI827" t="inlineStr">
        <is>
          <t/>
        </is>
      </c>
      <c r="CJ827" t="inlineStr">
        <is>
          <t/>
        </is>
      </c>
      <c r="CK827" t="inlineStr">
        <is>
          <t/>
        </is>
      </c>
      <c r="CL827" t="inlineStr">
        <is>
          <t/>
        </is>
      </c>
      <c r="CM827" t="inlineStr">
        <is>
          <t/>
        </is>
      </c>
      <c r="CN827" t="inlineStr">
        <is>
          <t/>
        </is>
      </c>
      <c r="CO827" t="inlineStr">
        <is>
          <t/>
        </is>
      </c>
      <c r="CP827" t="inlineStr">
        <is>
          <t/>
        </is>
      </c>
      <c r="CQ827" t="inlineStr">
        <is>
          <t/>
        </is>
      </c>
      <c r="CR827" t="inlineStr">
        <is>
          <t/>
        </is>
      </c>
      <c r="CS827" t="inlineStr">
        <is>
          <t/>
        </is>
      </c>
      <c r="CT827" t="inlineStr">
        <is>
          <t/>
        </is>
      </c>
      <c r="CU827" t="inlineStr">
        <is>
          <t/>
        </is>
      </c>
      <c r="CV827" t="inlineStr">
        <is>
          <t/>
        </is>
      </c>
      <c r="CW827" t="inlineStr">
        <is>
          <t/>
        </is>
      </c>
    </row>
    <row r="828">
      <c r="A828" s="1" t="str">
        <f>HYPERLINK("https://iate.europa.eu/entry/result/3589669/all", "3589669")</f>
        <v>3589669</v>
      </c>
      <c r="B828" t="inlineStr">
        <is>
          <t>EDUCATION AND COMMUNICATIONS</t>
        </is>
      </c>
      <c r="C828" t="inlineStr">
        <is>
          <t>EDUCATION AND COMMUNICATIONS|information technology and data processing|computer system|information security;EDUCATION AND COMMUNICATIONS|communications|communications systems</t>
        </is>
      </c>
      <c r="D828" t="inlineStr">
        <is>
          <t>yes</t>
        </is>
      </c>
      <c r="E828" t="inlineStr">
        <is>
          <t/>
        </is>
      </c>
      <c r="F828" t="inlineStr">
        <is>
          <t/>
        </is>
      </c>
      <c r="G828" t="inlineStr">
        <is>
          <t/>
        </is>
      </c>
      <c r="H828" t="inlineStr">
        <is>
          <t/>
        </is>
      </c>
      <c r="I828" t="inlineStr">
        <is>
          <t/>
        </is>
      </c>
      <c r="J828" t="inlineStr">
        <is>
          <t/>
        </is>
      </c>
      <c r="K828" t="inlineStr">
        <is>
          <t/>
        </is>
      </c>
      <c r="L828" t="inlineStr">
        <is>
          <t/>
        </is>
      </c>
      <c r="M828" t="inlineStr">
        <is>
          <t/>
        </is>
      </c>
      <c r="N828" t="inlineStr">
        <is>
          <t/>
        </is>
      </c>
      <c r="O828" t="inlineStr">
        <is>
          <t/>
        </is>
      </c>
      <c r="P828" t="inlineStr">
        <is>
          <t/>
        </is>
      </c>
      <c r="Q828" t="inlineStr">
        <is>
          <t/>
        </is>
      </c>
      <c r="R828" t="inlineStr">
        <is>
          <t/>
        </is>
      </c>
      <c r="S828" t="inlineStr">
        <is>
          <t/>
        </is>
      </c>
      <c r="T828" t="inlineStr">
        <is>
          <t/>
        </is>
      </c>
      <c r="U828" t="inlineStr">
        <is>
          <t/>
        </is>
      </c>
      <c r="V828" t="inlineStr">
        <is>
          <t/>
        </is>
      </c>
      <c r="W828" t="inlineStr">
        <is>
          <t/>
        </is>
      </c>
      <c r="X828" t="inlineStr">
        <is>
          <t/>
        </is>
      </c>
      <c r="Y828" t="inlineStr">
        <is>
          <t/>
        </is>
      </c>
      <c r="Z828" s="2" t="inlineStr">
        <is>
          <t>software token|
soft token</t>
        </is>
      </c>
      <c r="AA828" s="2" t="inlineStr">
        <is>
          <t>3|
3</t>
        </is>
      </c>
      <c r="AB828" s="2" t="inlineStr">
        <is>
          <t xml:space="preserve">|
</t>
        </is>
      </c>
      <c r="AC828" t="inlineStr">
        <is>
          <t>piece of a two-factor authentication security device that may be used to authorise the use of computer services, stored on a general-purpose electronic device such as a desktop computer, laptop, PDA, or mobile phone and can be duplicated</t>
        </is>
      </c>
      <c r="AD828" t="inlineStr">
        <is>
          <t/>
        </is>
      </c>
      <c r="AE828" t="inlineStr">
        <is>
          <t/>
        </is>
      </c>
      <c r="AF828" t="inlineStr">
        <is>
          <t/>
        </is>
      </c>
      <c r="AG828" t="inlineStr">
        <is>
          <t/>
        </is>
      </c>
      <c r="AH828" t="inlineStr">
        <is>
          <t/>
        </is>
      </c>
      <c r="AI828" t="inlineStr">
        <is>
          <t/>
        </is>
      </c>
      <c r="AJ828" t="inlineStr">
        <is>
          <t/>
        </is>
      </c>
      <c r="AK828" t="inlineStr">
        <is>
          <t/>
        </is>
      </c>
      <c r="AL828" t="inlineStr">
        <is>
          <t/>
        </is>
      </c>
      <c r="AM828" t="inlineStr">
        <is>
          <t/>
        </is>
      </c>
      <c r="AN828" t="inlineStr">
        <is>
          <t/>
        </is>
      </c>
      <c r="AO828" t="inlineStr">
        <is>
          <t/>
        </is>
      </c>
      <c r="AP828" t="inlineStr">
        <is>
          <t/>
        </is>
      </c>
      <c r="AQ828" t="inlineStr">
        <is>
          <t/>
        </is>
      </c>
      <c r="AR828" t="inlineStr">
        <is>
          <t/>
        </is>
      </c>
      <c r="AS828" t="inlineStr">
        <is>
          <t/>
        </is>
      </c>
      <c r="AT828" t="inlineStr">
        <is>
          <t/>
        </is>
      </c>
      <c r="AU828" t="inlineStr">
        <is>
          <t/>
        </is>
      </c>
      <c r="AV828" t="inlineStr">
        <is>
          <t/>
        </is>
      </c>
      <c r="AW828" t="inlineStr">
        <is>
          <t/>
        </is>
      </c>
      <c r="AX828" t="inlineStr">
        <is>
          <t/>
        </is>
      </c>
      <c r="AY828" t="inlineStr">
        <is>
          <t/>
        </is>
      </c>
      <c r="AZ828" t="inlineStr">
        <is>
          <t/>
        </is>
      </c>
      <c r="BA828" t="inlineStr">
        <is>
          <t/>
        </is>
      </c>
      <c r="BB828" t="inlineStr">
        <is>
          <t/>
        </is>
      </c>
      <c r="BC828" t="inlineStr">
        <is>
          <t/>
        </is>
      </c>
      <c r="BD828" t="inlineStr">
        <is>
          <t/>
        </is>
      </c>
      <c r="BE828" t="inlineStr">
        <is>
          <t/>
        </is>
      </c>
      <c r="BF828" t="inlineStr">
        <is>
          <t/>
        </is>
      </c>
      <c r="BG828" t="inlineStr">
        <is>
          <t/>
        </is>
      </c>
      <c r="BH828" t="inlineStr">
        <is>
          <t/>
        </is>
      </c>
      <c r="BI828" t="inlineStr">
        <is>
          <t/>
        </is>
      </c>
      <c r="BJ828" t="inlineStr">
        <is>
          <t/>
        </is>
      </c>
      <c r="BK828" t="inlineStr">
        <is>
          <t/>
        </is>
      </c>
      <c r="BL828" t="inlineStr">
        <is>
          <t/>
        </is>
      </c>
      <c r="BM828" t="inlineStr">
        <is>
          <t/>
        </is>
      </c>
      <c r="BN828" t="inlineStr">
        <is>
          <t/>
        </is>
      </c>
      <c r="BO828" t="inlineStr">
        <is>
          <t/>
        </is>
      </c>
      <c r="BP828" t="inlineStr">
        <is>
          <t/>
        </is>
      </c>
      <c r="BQ828" t="inlineStr">
        <is>
          <t/>
        </is>
      </c>
      <c r="BR828" t="inlineStr">
        <is>
          <t/>
        </is>
      </c>
      <c r="BS828" t="inlineStr">
        <is>
          <t/>
        </is>
      </c>
      <c r="BT828" t="inlineStr">
        <is>
          <t/>
        </is>
      </c>
      <c r="BU828" t="inlineStr">
        <is>
          <t/>
        </is>
      </c>
      <c r="BV828" t="inlineStr">
        <is>
          <t/>
        </is>
      </c>
      <c r="BW828" t="inlineStr">
        <is>
          <t/>
        </is>
      </c>
      <c r="BX828" t="inlineStr">
        <is>
          <t/>
        </is>
      </c>
      <c r="BY828" t="inlineStr">
        <is>
          <t/>
        </is>
      </c>
      <c r="BZ828" t="inlineStr">
        <is>
          <t/>
        </is>
      </c>
      <c r="CA828" t="inlineStr">
        <is>
          <t/>
        </is>
      </c>
      <c r="CB828" t="inlineStr">
        <is>
          <t/>
        </is>
      </c>
      <c r="CC828" t="inlineStr">
        <is>
          <t/>
        </is>
      </c>
      <c r="CD828" s="2" t="inlineStr">
        <is>
          <t>dispositivo virtual de autenticação</t>
        </is>
      </c>
      <c r="CE828" s="2" t="inlineStr">
        <is>
          <t>3</t>
        </is>
      </c>
      <c r="CF828" s="2" t="inlineStr">
        <is>
          <t/>
        </is>
      </c>
      <c r="CG828" t="inlineStr">
        <is>
          <t/>
        </is>
      </c>
      <c r="CH828" t="inlineStr">
        <is>
          <t/>
        </is>
      </c>
      <c r="CI828" t="inlineStr">
        <is>
          <t/>
        </is>
      </c>
      <c r="CJ828" t="inlineStr">
        <is>
          <t/>
        </is>
      </c>
      <c r="CK828" t="inlineStr">
        <is>
          <t/>
        </is>
      </c>
      <c r="CL828" t="inlineStr">
        <is>
          <t/>
        </is>
      </c>
      <c r="CM828" t="inlineStr">
        <is>
          <t/>
        </is>
      </c>
      <c r="CN828" t="inlineStr">
        <is>
          <t/>
        </is>
      </c>
      <c r="CO828" t="inlineStr">
        <is>
          <t/>
        </is>
      </c>
      <c r="CP828" t="inlineStr">
        <is>
          <t/>
        </is>
      </c>
      <c r="CQ828" t="inlineStr">
        <is>
          <t/>
        </is>
      </c>
      <c r="CR828" t="inlineStr">
        <is>
          <t/>
        </is>
      </c>
      <c r="CS828" t="inlineStr">
        <is>
          <t/>
        </is>
      </c>
      <c r="CT828" t="inlineStr">
        <is>
          <t/>
        </is>
      </c>
      <c r="CU828" t="inlineStr">
        <is>
          <t/>
        </is>
      </c>
      <c r="CV828" t="inlineStr">
        <is>
          <t/>
        </is>
      </c>
      <c r="CW828" t="inlineStr">
        <is>
          <t/>
        </is>
      </c>
    </row>
    <row r="829">
      <c r="A829" s="1" t="str">
        <f>HYPERLINK("https://iate.europa.eu/entry/result/1867626/all", "1867626")</f>
        <v>1867626</v>
      </c>
      <c r="B829" t="inlineStr">
        <is>
          <t>EDUCATION AND COMMUNICATIONS</t>
        </is>
      </c>
      <c r="C829" t="inlineStr">
        <is>
          <t>EDUCATION AND COMMUNICATIONS|communications|communications systems;EDUCATION AND COMMUNICATIONS|information technology and data processing</t>
        </is>
      </c>
      <c r="D829" t="inlineStr">
        <is>
          <t>yes</t>
        </is>
      </c>
      <c r="E829" t="inlineStr">
        <is>
          <t/>
        </is>
      </c>
      <c r="F829" s="2" t="inlineStr">
        <is>
          <t>уебсървър</t>
        </is>
      </c>
      <c r="G829" s="2" t="inlineStr">
        <is>
          <t>3</t>
        </is>
      </c>
      <c r="H829" s="2" t="inlineStr">
        <is>
          <t/>
        </is>
      </c>
      <c r="I829" t="inlineStr">
        <is>
          <t>сървърен софтуер, който използва HTTP, за да обслужва HTML документи и свързаните с тях файлове при заявка от клиент, напр. уеб браузър</t>
        </is>
      </c>
      <c r="J829" s="2" t="inlineStr">
        <is>
          <t>webový server</t>
        </is>
      </c>
      <c r="K829" s="2" t="inlineStr">
        <is>
          <t>3</t>
        </is>
      </c>
      <c r="L829" s="2" t="inlineStr">
        <is>
          <t/>
        </is>
      </c>
      <c r="M829" t="inlineStr">
        <is>
          <t>software, který spravuje webové stránky a prostřednictvím protokolu HTTP vyřizuje dotazy od klientů</t>
        </is>
      </c>
      <c r="N829" s="2" t="inlineStr">
        <is>
          <t>webserver</t>
        </is>
      </c>
      <c r="O829" s="2" t="inlineStr">
        <is>
          <t>4</t>
        </is>
      </c>
      <c r="P829" s="2" t="inlineStr">
        <is>
          <t/>
        </is>
      </c>
      <c r="Q829" t="inlineStr">
        <is>
          <t>server, der er forbundet med internettet, så der kan vises websider på den og udføres andre webrelaterede funktioner</t>
        </is>
      </c>
      <c r="R829" s="2" t="inlineStr">
        <is>
          <t>Webserver</t>
        </is>
      </c>
      <c r="S829" s="2" t="inlineStr">
        <is>
          <t>3</t>
        </is>
      </c>
      <c r="T829" s="2" t="inlineStr">
        <is>
          <t/>
        </is>
      </c>
      <c r="U829" t="inlineStr">
        <is>
          <t/>
        </is>
      </c>
      <c r="V829" s="2" t="inlineStr">
        <is>
          <t>διακομιστής παγκόσμιου ιστού|
εξυπηρετητής ιστού</t>
        </is>
      </c>
      <c r="W829" s="2" t="inlineStr">
        <is>
          <t>3|
3</t>
        </is>
      </c>
      <c r="X829" s="2" t="inlineStr">
        <is>
          <t xml:space="preserve">|
</t>
        </is>
      </c>
      <c r="Y829" t="inlineStr">
        <is>
          <t/>
        </is>
      </c>
      <c r="Z829" s="2" t="inlineStr">
        <is>
          <t>web server|
Web server</t>
        </is>
      </c>
      <c r="AA829" s="2" t="inlineStr">
        <is>
          <t>3|
3</t>
        </is>
      </c>
      <c r="AB829" s="2" t="inlineStr">
        <is>
          <t xml:space="preserve">preferred|
</t>
        </is>
      </c>
      <c r="AC829" t="inlineStr">
        <is>
          <t>technology that, using the client/server model and the World Wide Web's Hypertext Transfer Protocol (HTTP), serves the files that form Web pages to Web users</t>
        </is>
      </c>
      <c r="AD829" s="2" t="inlineStr">
        <is>
          <t>servidor web</t>
        </is>
      </c>
      <c r="AE829" s="2" t="inlineStr">
        <is>
          <t>3</t>
        </is>
      </c>
      <c r="AF829" s="2" t="inlineStr">
        <is>
          <t/>
        </is>
      </c>
      <c r="AG829" t="inlineStr">
        <is>
          <t>programa informático que procesa una aplicación del lado del servidor, realizando conexiones bidireccionales y/o unidireccionales y síncronas o asíncronas con el cliente y generando o cediendo una respuesta en cualquier lenguaje o Aplicación del lado del cliente. El código recibido por el cliente suele ser compilado y ejecutado por un navegador web. Para la transmisión de todos estos datos suele utilizarse algún protocolo. Generalmente se usa el protocolo HTTP para estas comunicaciones, perteneciente a la capa de aplicación del modelo OSI. El término también se emplea para referirse al ordenador que ejecuta el programa.</t>
        </is>
      </c>
      <c r="AH829" s="2" t="inlineStr">
        <is>
          <t>veebiserver</t>
        </is>
      </c>
      <c r="AI829" s="2" t="inlineStr">
        <is>
          <t>3</t>
        </is>
      </c>
      <c r="AJ829" s="2" t="inlineStr">
        <is>
          <t/>
        </is>
      </c>
      <c r="AK829" t="inlineStr">
        <is>
          <t>(1) klient-server-mudelil ja protokollil HTTP või HTTPS põhinev tarkvara, mis võtab vastu kasutajate brauseritelt tulevaid päringuid ja saadab vastuseks HTML-lehti ja faile (nt Apache); võib sisaldada skripte andmebaasiotsinguks, autentimiseks ja muuks &lt;br&gt; (2) sellist tarkvara sisaldav arvutisüsteem</t>
        </is>
      </c>
      <c r="AL829" s="2" t="inlineStr">
        <is>
          <t>WWW-palvelin</t>
        </is>
      </c>
      <c r="AM829" s="2" t="inlineStr">
        <is>
          <t>3</t>
        </is>
      </c>
      <c r="AN829" s="2" t="inlineStr">
        <is>
          <t/>
        </is>
      </c>
      <c r="AO829" t="inlineStr">
        <is>
          <t>WWW-sivujen esilläpitoon tarkoitettu palvelin</t>
        </is>
      </c>
      <c r="AP829" s="2" t="inlineStr">
        <is>
          <t>serveur web</t>
        </is>
      </c>
      <c r="AQ829" s="2" t="inlineStr">
        <is>
          <t>3</t>
        </is>
      </c>
      <c r="AR829" s="2" t="inlineStr">
        <is>
          <t/>
        </is>
      </c>
      <c r="AS829" t="inlineStr">
        <is>
          <t>serveur informatique utilisé pour publier des sites web sur l'internet ou sur un intranet, ou pour offrir d'autres services connexes (envoi de courriels, streaming, transfert de fichiers par FTP, etc.); logiciel utilisé sur le serveur pour exécurer les requêtes HTTP</t>
        </is>
      </c>
      <c r="AT829" s="2" t="inlineStr">
        <is>
          <t>freastalaí gréasáin</t>
        </is>
      </c>
      <c r="AU829" s="2" t="inlineStr">
        <is>
          <t>3</t>
        </is>
      </c>
      <c r="AV829" s="2" t="inlineStr">
        <is>
          <t/>
        </is>
      </c>
      <c r="AW829" t="inlineStr">
        <is>
          <t/>
        </is>
      </c>
      <c r="AX829" s="2" t="inlineStr">
        <is>
          <t>&lt;i&gt;web&lt;/i&gt;-poslužitelj</t>
        </is>
      </c>
      <c r="AY829" s="2" t="inlineStr">
        <is>
          <t>3</t>
        </is>
      </c>
      <c r="AZ829" s="2" t="inlineStr">
        <is>
          <t/>
        </is>
      </c>
      <c r="BA829" t="inlineStr">
        <is>
          <t>računalo koje isporučuje &lt;i&gt;web&lt;/i&gt;-stranice</t>
        </is>
      </c>
      <c r="BB829" s="2" t="inlineStr">
        <is>
          <t>webszerver|
webkiszolgáló</t>
        </is>
      </c>
      <c r="BC829" s="2" t="inlineStr">
        <is>
          <t>4|
4</t>
        </is>
      </c>
      <c r="BD829" s="2" t="inlineStr">
        <is>
          <t xml:space="preserve">preferred|
</t>
        </is>
      </c>
      <c r="BE829" t="inlineStr">
        <is>
          <t>olyan számítógép vagy számítógépes rendszer, amelyik elérhetővé teszi a weboldalakat HTTP protokollon keresztül</t>
        </is>
      </c>
      <c r="BF829" s="2" t="inlineStr">
        <is>
          <t>server Web</t>
        </is>
      </c>
      <c r="BG829" s="2" t="inlineStr">
        <is>
          <t>3</t>
        </is>
      </c>
      <c r="BH829" s="2" t="inlineStr">
        <is>
          <t/>
        </is>
      </c>
      <c r="BI829" t="inlineStr">
        <is>
          <t>software installato all’interno di un computer (server), con lo scopo di elaborare pagine web e di generare contenuti in modo dinamico</t>
        </is>
      </c>
      <c r="BJ829" s="2" t="inlineStr">
        <is>
          <t>saityno serveris|
žiniatinklio serveris</t>
        </is>
      </c>
      <c r="BK829" s="2" t="inlineStr">
        <is>
          <t>3|
3</t>
        </is>
      </c>
      <c r="BL829" s="2" t="inlineStr">
        <is>
          <t xml:space="preserve">|
</t>
        </is>
      </c>
      <c r="BM829" t="inlineStr">
        <is>
          <t>programa, pateikianti saityno išteklius (portalus, svetaines, tinklalapius) jų lankytojams, veikianti pagal protokolą HTTP</t>
        </is>
      </c>
      <c r="BN829" s="2" t="inlineStr">
        <is>
          <t>tīmekļa serveris</t>
        </is>
      </c>
      <c r="BO829" s="2" t="inlineStr">
        <is>
          <t>3</t>
        </is>
      </c>
      <c r="BP829" s="2" t="inlineStr">
        <is>
          <t/>
        </is>
      </c>
      <c r="BQ829" t="inlineStr">
        <is>
          <t>globālā tīmekļa programma, kas atbilstoši protokola &lt;i&gt;HTTP&lt;/i&gt; prasībām pieņem kadrētus informācijas pieprasījumus, apstrādā tos un nosūta lietotājam pieprasīto dokumentu</t>
        </is>
      </c>
      <c r="BR829" s="2" t="inlineStr">
        <is>
          <t>server tal-Web</t>
        </is>
      </c>
      <c r="BS829" s="2" t="inlineStr">
        <is>
          <t>3</t>
        </is>
      </c>
      <c r="BT829" s="2" t="inlineStr">
        <is>
          <t/>
        </is>
      </c>
      <c r="BU829" t="inlineStr">
        <is>
          <t>teknoloġija li, bl-użu tal-mudell klijent-server u l-protokoll tat-trasferiment tal-ipertest (HTTP) tal-World Wide Web [ &lt;a href="/entry/result/884858/all" id="ENTRY_TO_ENTRY_CONVERTER" target="_blank"&gt;IATE:884858&lt;/a&gt; ], iservi l-fajls li jifformaw il-paġni Web lil uttenti tal-Web</t>
        </is>
      </c>
      <c r="BV829" s="2" t="inlineStr">
        <is>
          <t>webserver</t>
        </is>
      </c>
      <c r="BW829" s="2" t="inlineStr">
        <is>
          <t>3</t>
        </is>
      </c>
      <c r="BX829" s="2" t="inlineStr">
        <is>
          <t/>
        </is>
      </c>
      <c r="BY829" t="inlineStr">
        <is>
          <t>programma dat via een netwerk HTTP-verzoeken ontvangt en documenten naar de client stuurt</t>
        </is>
      </c>
      <c r="BZ829" s="2" t="inlineStr">
        <is>
          <t>serwer WWW|
serwer sieci WWW</t>
        </is>
      </c>
      <c r="CA829" s="2" t="inlineStr">
        <is>
          <t>3|
3</t>
        </is>
      </c>
      <c r="CB829" s="2" t="inlineStr">
        <is>
          <t xml:space="preserve">|
</t>
        </is>
      </c>
      <c r="CC829" t="inlineStr">
        <is>
          <t>program działający na serwerze internetowym, obsługujący żądania protokołu komunikacyjnego HTTP</t>
        </is>
      </c>
      <c r="CD829" s="2" t="inlineStr">
        <is>
          <t>servidor Web</t>
        </is>
      </c>
      <c r="CE829" s="2" t="inlineStr">
        <is>
          <t>3</t>
        </is>
      </c>
      <c r="CF829" s="2" t="inlineStr">
        <is>
          <t/>
        </is>
      </c>
      <c r="CG829" t="inlineStr">
        <is>
          <t>Computador responsável por aceitar e responder a pedidos feitos pelo cibernauta a partir do seu próprio computador, utilizando tecnologias da Internet.</t>
        </is>
      </c>
      <c r="CH829" s="2" t="inlineStr">
        <is>
          <t>server web</t>
        </is>
      </c>
      <c r="CI829" s="2" t="inlineStr">
        <is>
          <t>3</t>
        </is>
      </c>
      <c r="CJ829" s="2" t="inlineStr">
        <is>
          <t/>
        </is>
      </c>
      <c r="CK829" t="inlineStr">
        <is>
          <t/>
        </is>
      </c>
      <c r="CL829" s="2" t="inlineStr">
        <is>
          <t>webový server</t>
        </is>
      </c>
      <c r="CM829" s="2" t="inlineStr">
        <is>
          <t>3</t>
        </is>
      </c>
      <c r="CN829" s="2" t="inlineStr">
        <is>
          <t/>
        </is>
      </c>
      <c r="CO829" t="inlineStr">
        <is>
          <t>softvér na vykonávanie príkazov HTTP od klientov – programov zvaných webový prehliadač; vykonaním požiadavky sa rozumie odoslanie webovej stránky</t>
        </is>
      </c>
      <c r="CP829" s="2" t="inlineStr">
        <is>
          <t>spletni strežnik</t>
        </is>
      </c>
      <c r="CQ829" s="2" t="inlineStr">
        <is>
          <t>3</t>
        </is>
      </c>
      <c r="CR829" s="2" t="inlineStr">
        <is>
          <t/>
        </is>
      </c>
      <c r="CS829" t="inlineStr">
        <is>
          <t>element računalniškega omrežja, ki omogoča vsem uporabnikom dostop do skupnih naprav (npr. tiskalnik, pomnilniške zmogljivosti, enota CD itd.) ter uporabo skupnih podatkov in programov</t>
        </is>
      </c>
      <c r="CT829" s="2" t="inlineStr">
        <is>
          <t>webbserver</t>
        </is>
      </c>
      <c r="CU829" s="2" t="inlineStr">
        <is>
          <t>3</t>
        </is>
      </c>
      <c r="CV829" s="2" t="inlineStr">
        <is>
          <t/>
        </is>
      </c>
      <c r="CW829" t="inlineStr">
        <is>
          <t>dator som kan kommunicera via Hyper Text Transport Protocol (http) och försedd med förmåga att presentera och distribuera lättillgänglig information till användare anslutna till internet via Hyper Text Markup Language (HTML)</t>
        </is>
      </c>
    </row>
    <row r="830">
      <c r="A830" s="1" t="str">
        <f>HYPERLINK("https://iate.europa.eu/entry/result/1695249/all", "1695249")</f>
        <v>1695249</v>
      </c>
      <c r="B830" t="inlineStr">
        <is>
          <t>EDUCATION AND COMMUNICATIONS</t>
        </is>
      </c>
      <c r="C830" t="inlineStr">
        <is>
          <t>EDUCATION AND COMMUNICATIONS|communications|communications systems</t>
        </is>
      </c>
      <c r="D830" t="inlineStr">
        <is>
          <t>yes</t>
        </is>
      </c>
      <c r="E830" t="inlineStr">
        <is>
          <t/>
        </is>
      </c>
      <c r="F830" s="2" t="inlineStr">
        <is>
          <t>уебстраница</t>
        </is>
      </c>
      <c r="G830" s="2" t="inlineStr">
        <is>
          <t>3</t>
        </is>
      </c>
      <c r="H830" s="2" t="inlineStr">
        <is>
          <t/>
        </is>
      </c>
      <c r="I830" t="inlineStr">
        <is>
          <t>документ в &lt;i&gt;Световната мрежа&lt;/i&gt;&lt;sup&gt;1&lt;/sup&gt;, състоящ се от HTML файл със свързани файлове за графики и скриптове и съдържащ препратки към други подобни документи, който може да бъде визуализиран на екран чрез браузър &lt;p&gt;&lt;sup&gt;1&lt;/sup&gt; &lt;a href="/entry/result/884858&lt;/all" id="ENTRY_TO_ENTRY_CONVERTER" target="_blank"&gt;IATE:884858&amp;lt;&lt;/a&gt;&amp;gt;&lt;/p&gt;</t>
        </is>
      </c>
      <c r="J830" s="2" t="inlineStr">
        <is>
          <t>webová stránka</t>
        </is>
      </c>
      <c r="K830" s="2" t="inlineStr">
        <is>
          <t>3</t>
        </is>
      </c>
      <c r="L830" s="2" t="inlineStr">
        <is>
          <t/>
        </is>
      </c>
      <c r="M830" t="inlineStr">
        <is>
          <t>jedna stránka webového serveru nebo aplikace, která obsahuje členěné informace</t>
        </is>
      </c>
      <c r="N830" s="2" t="inlineStr">
        <is>
          <t>webside</t>
        </is>
      </c>
      <c r="O830" s="2" t="inlineStr">
        <is>
          <t>4</t>
        </is>
      </c>
      <c r="P830" s="2" t="inlineStr">
        <is>
          <t/>
        </is>
      </c>
      <c r="Q830" t="inlineStr">
        <is>
          <t>elektronisk lagret dokument i form af en hypertekst som kan gøres tilgængelig på internettet, og som bl.a. kan indeholde tekst, grafik samt links til andre websider</t>
        </is>
      </c>
      <c r="R830" s="2" t="inlineStr">
        <is>
          <t>Webseite|
Webpage</t>
        </is>
      </c>
      <c r="S830" s="2" t="inlineStr">
        <is>
          <t>3|
3</t>
        </is>
      </c>
      <c r="T830" s="2" t="inlineStr">
        <is>
          <t xml:space="preserve">|
</t>
        </is>
      </c>
      <c r="U830" t="inlineStr">
        <is>
          <t/>
        </is>
      </c>
      <c r="V830" s="2" t="inlineStr">
        <is>
          <t>ιστοσελίδα</t>
        </is>
      </c>
      <c r="W830" s="2" t="inlineStr">
        <is>
          <t>4</t>
        </is>
      </c>
      <c r="X830" s="2" t="inlineStr">
        <is>
          <t/>
        </is>
      </c>
      <c r="Y830" t="inlineStr">
        <is>
          <t>οι σελίδες οι οποίες, συνεζευγμένες μεταξύ τους με υπερκειμενικές ζεύξεις, συνιστούν έναν ιστότοπο</t>
        </is>
      </c>
      <c r="Z830" s="2" t="inlineStr">
        <is>
          <t>Web page|
webpage|
web page</t>
        </is>
      </c>
      <c r="AA830" s="2" t="inlineStr">
        <is>
          <t>3|
3|
3</t>
        </is>
      </c>
      <c r="AB830" s="2" t="inlineStr">
        <is>
          <t>|
|
preferred</t>
        </is>
      </c>
      <c r="AC830" t="inlineStr">
        <is>
          <t>document or information resource that is suitable for the World Wide Web and can be accessed through a web browser and displayed on a monitor or mobile device</t>
        </is>
      </c>
      <c r="AD830" s="2" t="inlineStr">
        <is>
          <t>página web|
página electrónica</t>
        </is>
      </c>
      <c r="AE830" s="2" t="inlineStr">
        <is>
          <t>3|
3</t>
        </is>
      </c>
      <c r="AF830" s="2" t="inlineStr">
        <is>
          <t xml:space="preserve">|
</t>
        </is>
      </c>
      <c r="AG830" t="inlineStr">
        <is>
          <t>Conjunto de informaciones de un &lt;a href="https://iate.europa.eu/entry/result/1695248/es" target="_blank"&gt;sitio web&lt;/a&gt; que se muestran en una pantalla y que puede incluir textos, contenidos audiovisuales y enlaces con otras páginas.</t>
        </is>
      </c>
      <c r="AH830" s="2" t="inlineStr">
        <is>
          <t>veebileht</t>
        </is>
      </c>
      <c r="AI830" s="2" t="inlineStr">
        <is>
          <t>3</t>
        </is>
      </c>
      <c r="AJ830" s="2" t="inlineStr">
        <is>
          <t/>
        </is>
      </c>
      <c r="AK830" t="inlineStr">
        <is>
          <t>WWW reeglitele vastav dokument.&lt;br&gt;Tavaliselt peab veebilehe paneel olema kirjutatud HTML-keeles, kuid ta alamosad võivad olla muudes notatsioonides.</t>
        </is>
      </c>
      <c r="AL830" s="2" t="inlineStr">
        <is>
          <t>internetsivu|
www-sivu|
nettisivu|
verkkosivu</t>
        </is>
      </c>
      <c r="AM830" s="2" t="inlineStr">
        <is>
          <t>3|
3|
3|
3</t>
        </is>
      </c>
      <c r="AN830" s="2" t="inlineStr">
        <is>
          <t xml:space="preserve">|
|
|
</t>
        </is>
      </c>
      <c r="AO830" t="inlineStr">
        <is>
          <t>internetissä olevaan merkintäkieliseen tiedostoon perustuva tietokokonaisuus, joka voidaan esittää käyttäjän laitteistolla</t>
        </is>
      </c>
      <c r="AP830" s="2" t="inlineStr">
        <is>
          <t>page web|
page sur la toile</t>
        </is>
      </c>
      <c r="AQ830" s="2" t="inlineStr">
        <is>
          <t>3|
1</t>
        </is>
      </c>
      <c r="AR830" s="2" t="inlineStr">
        <is>
          <t xml:space="preserve">|
</t>
        </is>
      </c>
      <c r="AS830" t="inlineStr">
        <is>
          <t>page consultable sur Internet</t>
        </is>
      </c>
      <c r="AT830" s="2" t="inlineStr">
        <is>
          <t>leathanach gréasáin</t>
        </is>
      </c>
      <c r="AU830" s="2" t="inlineStr">
        <is>
          <t>3</t>
        </is>
      </c>
      <c r="AV830" s="2" t="inlineStr">
        <is>
          <t/>
        </is>
      </c>
      <c r="AW830" t="inlineStr">
        <is>
          <t/>
        </is>
      </c>
      <c r="AX830" s="2" t="inlineStr">
        <is>
          <t>&lt;i&gt;web&lt;/i&gt;-stranica</t>
        </is>
      </c>
      <c r="AY830" s="2" t="inlineStr">
        <is>
          <t>3</t>
        </is>
      </c>
      <c r="AZ830" s="2" t="inlineStr">
        <is>
          <t/>
        </is>
      </c>
      <c r="BA830" t="inlineStr">
        <is>
          <t>hipermedijski dokument na &lt;i&gt;Webu&lt;/i&gt; u obliku u kojem se pojavljuje na zaslonu korisničkog računala ili mobilnog uređaja</t>
        </is>
      </c>
      <c r="BB830" s="2" t="inlineStr">
        <is>
          <t>weboldal|
weblap|
internetes oldal</t>
        </is>
      </c>
      <c r="BC830" s="2" t="inlineStr">
        <is>
          <t>4|
4|
4</t>
        </is>
      </c>
      <c r="BD830" s="2" t="inlineStr">
        <is>
          <t xml:space="preserve">|
|
</t>
        </is>
      </c>
      <c r="BE830" t="inlineStr">
        <is>
          <t>Egy olyan dokumentum, amely a böngészőben egy oldalként jelenik meg. Tartalmazhat szöveget, hiperhivatkozásokat, képet, hangot, animációt, videót, illetve aktív, az oldal megjelenésekor elinduló programot is.</t>
        </is>
      </c>
      <c r="BF830" s="2" t="inlineStr">
        <is>
          <t>pagina web|
pagina Internet</t>
        </is>
      </c>
      <c r="BG830" s="2" t="inlineStr">
        <is>
          <t>3|
3</t>
        </is>
      </c>
      <c r="BH830" s="2" t="inlineStr">
        <is>
          <t xml:space="preserve">|
</t>
        </is>
      </c>
      <c r="BI830" t="inlineStr">
        <is>
          <t>documento scritto in linguaggio HTML visibile in Internet tramite visualizzazione via browser</t>
        </is>
      </c>
      <c r="BJ830" s="2" t="inlineStr">
        <is>
          <t>tinklalapis</t>
        </is>
      </c>
      <c r="BK830" s="2" t="inlineStr">
        <is>
          <t>4</t>
        </is>
      </c>
      <c r="BL830" s="2" t="inlineStr">
        <is>
          <t/>
        </is>
      </c>
      <c r="BM830" t="inlineStr">
        <is>
          <t>hipertekstu parašytas žiniatinklio dokumentas</t>
        </is>
      </c>
      <c r="BN830" s="2" t="inlineStr">
        <is>
          <t>tīmekļa lapa</t>
        </is>
      </c>
      <c r="BO830" s="2" t="inlineStr">
        <is>
          <t>3</t>
        </is>
      </c>
      <c r="BP830" s="2" t="inlineStr">
        <is>
          <t/>
        </is>
      </c>
      <c r="BQ830" t="inlineStr">
        <is>
          <t>globālajā tīmeklī - valodā &lt;i&gt;HTML&lt;/i&gt; veidots dokuments, kurā parasti norādītas hipersaites ar citiem globālajā tīmeklī atrodamajiem dokumentiem</t>
        </is>
      </c>
      <c r="BR830" s="2" t="inlineStr">
        <is>
          <t>paġna web|
paġna</t>
        </is>
      </c>
      <c r="BS830" s="2" t="inlineStr">
        <is>
          <t>3|
3</t>
        </is>
      </c>
      <c r="BT830" s="2" t="inlineStr">
        <is>
          <t xml:space="preserve">|
</t>
        </is>
      </c>
      <c r="BU830" t="inlineStr">
        <is>
          <t>riżorsi dokumentarji jew ta’ informazzjoni li jkunu idonei għall-World Wide Web u li jistgħu jiġu aċċessati permezz ta' browżer tal-Web u jintwerew fuq skrin jew apparat mobbli</t>
        </is>
      </c>
      <c r="BV830" s="2" t="inlineStr">
        <is>
          <t>webpagina|
internetpagina</t>
        </is>
      </c>
      <c r="BW830" s="2" t="inlineStr">
        <is>
          <t>3|
1</t>
        </is>
      </c>
      <c r="BX830" s="2" t="inlineStr">
        <is>
          <t xml:space="preserve">|
</t>
        </is>
      </c>
      <c r="BY830" t="inlineStr">
        <is>
          <t>pagina op het wereldwijde web die bestaat uit html- of xhtml-code en bedoeld is om met een webbrowser te worden bekeken</t>
        </is>
      </c>
      <c r="BZ830" s="2" t="inlineStr">
        <is>
          <t>strona WWW</t>
        </is>
      </c>
      <c r="CA830" s="2" t="inlineStr">
        <is>
          <t>3</t>
        </is>
      </c>
      <c r="CB830" s="2" t="inlineStr">
        <is>
          <t/>
        </is>
      </c>
      <c r="CC830" t="inlineStr">
        <is>
          <t>dokument zwykle w formacie HTML udostępniony w internecie przez serwer WWW</t>
        </is>
      </c>
      <c r="CD830" s="2" t="inlineStr">
        <is>
          <t>página Web</t>
        </is>
      </c>
      <c r="CE830" s="2" t="inlineStr">
        <is>
          <t>4</t>
        </is>
      </c>
      <c r="CF830" s="2" t="inlineStr">
        <is>
          <t/>
        </is>
      </c>
      <c r="CG830" t="inlineStr">
        <is>
          <t>Documento na World Wide Web (WWW).</t>
        </is>
      </c>
      <c r="CH830" s="2" t="inlineStr">
        <is>
          <t>pagină web</t>
        </is>
      </c>
      <c r="CI830" s="2" t="inlineStr">
        <is>
          <t>3</t>
        </is>
      </c>
      <c r="CJ830" s="2" t="inlineStr">
        <is>
          <t/>
        </is>
      </c>
      <c r="CK830" t="inlineStr">
        <is>
          <t>resursă aflată în spațiul web (WWW) din Internet, cu hiperlegături pentru navigarea simplă de la o pagină sau secțiune de pagină la alta.</t>
        </is>
      </c>
      <c r="CL830" s="2" t="inlineStr">
        <is>
          <t>webová stránka</t>
        </is>
      </c>
      <c r="CM830" s="2" t="inlineStr">
        <is>
          <t>3</t>
        </is>
      </c>
      <c r="CN830" s="2" t="inlineStr">
        <is>
          <t/>
        </is>
      </c>
      <c r="CO830" t="inlineStr">
        <is>
          <t>verejne online dostupné miesto na internete, sprístupňované prostredníctvom webového prehliadača a využívajúce protokol http prípadne https</t>
        </is>
      </c>
      <c r="CP830" s="2" t="inlineStr">
        <is>
          <t>spletna stran</t>
        </is>
      </c>
      <c r="CQ830" s="2" t="inlineStr">
        <is>
          <t>4</t>
        </is>
      </c>
      <c r="CR830" s="2" t="inlineStr">
        <is>
          <t/>
        </is>
      </c>
      <c r="CS830" t="inlineStr">
        <is>
          <t>1) Dokument HTML, dostopen na spletu.&lt;br&gt;2) Spletna stran je osnovna organizacijska enota za informacije v spletu. Formatirana je tako, da je prek omrežja dostopna nekomu, ki jo zahteva in uporablja brskalnik. V spletnem brskalniku je tipično prikazana kot ena drsna stran (scrolled page). Prek dobro označenih povezav (link) se učinkovito sprehajamo med spletnimi stranmi. Spletne strani so lahko v obliki besedila, podob, zvočnih in video posnetkov in v obliki podatkov za priljubljene namenske programe. Pisane so v skladu z jezikom HTML.</t>
        </is>
      </c>
      <c r="CT830" s="2" t="inlineStr">
        <is>
          <t>webbsida</t>
        </is>
      </c>
      <c r="CU830" s="2" t="inlineStr">
        <is>
          <t>3</t>
        </is>
      </c>
      <c r="CV830" s="2" t="inlineStr">
        <is>
          <t/>
        </is>
      </c>
      <c r="CW830" t="inlineStr">
        <is>
          <t>mängd information som man når via webben utan att behöva gå vidare via en länk; motsvarar ofta så mycket man kan se på skärmen samtidigt eller genom att rulla bilden</t>
        </is>
      </c>
    </row>
    <row r="831">
      <c r="A831" s="1" t="str">
        <f>HYPERLINK("https://iate.europa.eu/entry/result/3589803/all", "3589803")</f>
        <v>3589803</v>
      </c>
      <c r="B831" t="inlineStr">
        <is>
          <t>EDUCATION AND COMMUNICATIONS</t>
        </is>
      </c>
      <c r="C831" t="inlineStr">
        <is>
          <t>EDUCATION AND COMMUNICATIONS|communications|communications systems|Internet</t>
        </is>
      </c>
      <c r="D831" t="inlineStr">
        <is>
          <t>yes</t>
        </is>
      </c>
      <c r="E831" t="inlineStr">
        <is>
          <t/>
        </is>
      </c>
      <c r="F831" t="inlineStr">
        <is>
          <t/>
        </is>
      </c>
      <c r="G831" t="inlineStr">
        <is>
          <t/>
        </is>
      </c>
      <c r="H831" t="inlineStr">
        <is>
          <t/>
        </is>
      </c>
      <c r="I831" t="inlineStr">
        <is>
          <t/>
        </is>
      </c>
      <c r="J831" t="inlineStr">
        <is>
          <t/>
        </is>
      </c>
      <c r="K831" t="inlineStr">
        <is>
          <t/>
        </is>
      </c>
      <c r="L831" t="inlineStr">
        <is>
          <t/>
        </is>
      </c>
      <c r="M831" t="inlineStr">
        <is>
          <t/>
        </is>
      </c>
      <c r="N831" t="inlineStr">
        <is>
          <t/>
        </is>
      </c>
      <c r="O831" t="inlineStr">
        <is>
          <t/>
        </is>
      </c>
      <c r="P831" t="inlineStr">
        <is>
          <t/>
        </is>
      </c>
      <c r="Q831" t="inlineStr">
        <is>
          <t/>
        </is>
      </c>
      <c r="R831" t="inlineStr">
        <is>
          <t/>
        </is>
      </c>
      <c r="S831" t="inlineStr">
        <is>
          <t/>
        </is>
      </c>
      <c r="T831" t="inlineStr">
        <is>
          <t/>
        </is>
      </c>
      <c r="U831" t="inlineStr">
        <is>
          <t/>
        </is>
      </c>
      <c r="V831" t="inlineStr">
        <is>
          <t/>
        </is>
      </c>
      <c r="W831" t="inlineStr">
        <is>
          <t/>
        </is>
      </c>
      <c r="X831" t="inlineStr">
        <is>
          <t/>
        </is>
      </c>
      <c r="Y831" t="inlineStr">
        <is>
          <t/>
        </is>
      </c>
      <c r="Z831" s="2" t="inlineStr">
        <is>
          <t>anchor text|
link label|
link text</t>
        </is>
      </c>
      <c r="AA831" s="2" t="inlineStr">
        <is>
          <t>3|
3|
3</t>
        </is>
      </c>
      <c r="AB831" s="2" t="inlineStr">
        <is>
          <t xml:space="preserve">|
|
</t>
        </is>
      </c>
      <c r="AC831" t="inlineStr">
        <is>
          <t>visible, clickable text in an HTML hyperlink</t>
        </is>
      </c>
      <c r="AD831" t="inlineStr">
        <is>
          <t/>
        </is>
      </c>
      <c r="AE831" t="inlineStr">
        <is>
          <t/>
        </is>
      </c>
      <c r="AF831" t="inlineStr">
        <is>
          <t/>
        </is>
      </c>
      <c r="AG831" t="inlineStr">
        <is>
          <t/>
        </is>
      </c>
      <c r="AH831" t="inlineStr">
        <is>
          <t/>
        </is>
      </c>
      <c r="AI831" t="inlineStr">
        <is>
          <t/>
        </is>
      </c>
      <c r="AJ831" t="inlineStr">
        <is>
          <t/>
        </is>
      </c>
      <c r="AK831" t="inlineStr">
        <is>
          <t/>
        </is>
      </c>
      <c r="AL831" t="inlineStr">
        <is>
          <t/>
        </is>
      </c>
      <c r="AM831" t="inlineStr">
        <is>
          <t/>
        </is>
      </c>
      <c r="AN831" t="inlineStr">
        <is>
          <t/>
        </is>
      </c>
      <c r="AO831" t="inlineStr">
        <is>
          <t/>
        </is>
      </c>
      <c r="AP831" t="inlineStr">
        <is>
          <t/>
        </is>
      </c>
      <c r="AQ831" t="inlineStr">
        <is>
          <t/>
        </is>
      </c>
      <c r="AR831" t="inlineStr">
        <is>
          <t/>
        </is>
      </c>
      <c r="AS831" t="inlineStr">
        <is>
          <t/>
        </is>
      </c>
      <c r="AT831" t="inlineStr">
        <is>
          <t/>
        </is>
      </c>
      <c r="AU831" t="inlineStr">
        <is>
          <t/>
        </is>
      </c>
      <c r="AV831" t="inlineStr">
        <is>
          <t/>
        </is>
      </c>
      <c r="AW831" t="inlineStr">
        <is>
          <t/>
        </is>
      </c>
      <c r="AX831" t="inlineStr">
        <is>
          <t/>
        </is>
      </c>
      <c r="AY831" t="inlineStr">
        <is>
          <t/>
        </is>
      </c>
      <c r="AZ831" t="inlineStr">
        <is>
          <t/>
        </is>
      </c>
      <c r="BA831" t="inlineStr">
        <is>
          <t/>
        </is>
      </c>
      <c r="BB831" t="inlineStr">
        <is>
          <t/>
        </is>
      </c>
      <c r="BC831" t="inlineStr">
        <is>
          <t/>
        </is>
      </c>
      <c r="BD831" t="inlineStr">
        <is>
          <t/>
        </is>
      </c>
      <c r="BE831" t="inlineStr">
        <is>
          <t/>
        </is>
      </c>
      <c r="BF831" t="inlineStr">
        <is>
          <t/>
        </is>
      </c>
      <c r="BG831" t="inlineStr">
        <is>
          <t/>
        </is>
      </c>
      <c r="BH831" t="inlineStr">
        <is>
          <t/>
        </is>
      </c>
      <c r="BI831" t="inlineStr">
        <is>
          <t/>
        </is>
      </c>
      <c r="BJ831" t="inlineStr">
        <is>
          <t/>
        </is>
      </c>
      <c r="BK831" t="inlineStr">
        <is>
          <t/>
        </is>
      </c>
      <c r="BL831" t="inlineStr">
        <is>
          <t/>
        </is>
      </c>
      <c r="BM831" t="inlineStr">
        <is>
          <t/>
        </is>
      </c>
      <c r="BN831" t="inlineStr">
        <is>
          <t/>
        </is>
      </c>
      <c r="BO831" t="inlineStr">
        <is>
          <t/>
        </is>
      </c>
      <c r="BP831" t="inlineStr">
        <is>
          <t/>
        </is>
      </c>
      <c r="BQ831" t="inlineStr">
        <is>
          <t/>
        </is>
      </c>
      <c r="BR831" t="inlineStr">
        <is>
          <t/>
        </is>
      </c>
      <c r="BS831" t="inlineStr">
        <is>
          <t/>
        </is>
      </c>
      <c r="BT831" t="inlineStr">
        <is>
          <t/>
        </is>
      </c>
      <c r="BU831" t="inlineStr">
        <is>
          <t/>
        </is>
      </c>
      <c r="BV831" t="inlineStr">
        <is>
          <t/>
        </is>
      </c>
      <c r="BW831" t="inlineStr">
        <is>
          <t/>
        </is>
      </c>
      <c r="BX831" t="inlineStr">
        <is>
          <t/>
        </is>
      </c>
      <c r="BY831" t="inlineStr">
        <is>
          <t/>
        </is>
      </c>
      <c r="BZ831" t="inlineStr">
        <is>
          <t/>
        </is>
      </c>
      <c r="CA831" t="inlineStr">
        <is>
          <t/>
        </is>
      </c>
      <c r="CB831" t="inlineStr">
        <is>
          <t/>
        </is>
      </c>
      <c r="CC831" t="inlineStr">
        <is>
          <t/>
        </is>
      </c>
      <c r="CD831" t="inlineStr">
        <is>
          <t/>
        </is>
      </c>
      <c r="CE831" t="inlineStr">
        <is>
          <t/>
        </is>
      </c>
      <c r="CF831" t="inlineStr">
        <is>
          <t/>
        </is>
      </c>
      <c r="CG831" t="inlineStr">
        <is>
          <t/>
        </is>
      </c>
      <c r="CH831" t="inlineStr">
        <is>
          <t/>
        </is>
      </c>
      <c r="CI831" t="inlineStr">
        <is>
          <t/>
        </is>
      </c>
      <c r="CJ831" t="inlineStr">
        <is>
          <t/>
        </is>
      </c>
      <c r="CK831" t="inlineStr">
        <is>
          <t/>
        </is>
      </c>
      <c r="CL831" t="inlineStr">
        <is>
          <t/>
        </is>
      </c>
      <c r="CM831" t="inlineStr">
        <is>
          <t/>
        </is>
      </c>
      <c r="CN831" t="inlineStr">
        <is>
          <t/>
        </is>
      </c>
      <c r="CO831" t="inlineStr">
        <is>
          <t/>
        </is>
      </c>
      <c r="CP831" t="inlineStr">
        <is>
          <t/>
        </is>
      </c>
      <c r="CQ831" t="inlineStr">
        <is>
          <t/>
        </is>
      </c>
      <c r="CR831" t="inlineStr">
        <is>
          <t/>
        </is>
      </c>
      <c r="CS831" t="inlineStr">
        <is>
          <t/>
        </is>
      </c>
      <c r="CT831" s="2" t="inlineStr">
        <is>
          <t>länktext</t>
        </is>
      </c>
      <c r="CU831" s="2" t="inlineStr">
        <is>
          <t>3</t>
        </is>
      </c>
      <c r="CV831" s="2" t="inlineStr">
        <is>
          <t/>
        </is>
      </c>
      <c r="CW831" t="inlineStr">
        <is>
          <t>den för användaren synliga texten i en hyperlänk</t>
        </is>
      </c>
    </row>
    <row r="832">
      <c r="A832" s="1" t="str">
        <f>HYPERLINK("https://iate.europa.eu/entry/result/3583036/all", "3583036")</f>
        <v>3583036</v>
      </c>
      <c r="B832" t="inlineStr">
        <is>
          <t>EDUCATION AND COMMUNICATIONS</t>
        </is>
      </c>
      <c r="C832" t="inlineStr">
        <is>
          <t>EDUCATION AND COMMUNICATIONS|information technology and data processing|computer system|information security;EDUCATION AND COMMUNICATIONS|information technology and data processing</t>
        </is>
      </c>
      <c r="D832" t="inlineStr">
        <is>
          <t>yes</t>
        </is>
      </c>
      <c r="E832" t="inlineStr">
        <is>
          <t/>
        </is>
      </c>
      <c r="F832" t="inlineStr">
        <is>
          <t/>
        </is>
      </c>
      <c r="G832" t="inlineStr">
        <is>
          <t/>
        </is>
      </c>
      <c r="H832" t="inlineStr">
        <is>
          <t/>
        </is>
      </c>
      <c r="I832" t="inlineStr">
        <is>
          <t/>
        </is>
      </c>
      <c r="J832" t="inlineStr">
        <is>
          <t/>
        </is>
      </c>
      <c r="K832" t="inlineStr">
        <is>
          <t/>
        </is>
      </c>
      <c r="L832" t="inlineStr">
        <is>
          <t/>
        </is>
      </c>
      <c r="M832" t="inlineStr">
        <is>
          <t/>
        </is>
      </c>
      <c r="N832" t="inlineStr">
        <is>
          <t/>
        </is>
      </c>
      <c r="O832" t="inlineStr">
        <is>
          <t/>
        </is>
      </c>
      <c r="P832" t="inlineStr">
        <is>
          <t/>
        </is>
      </c>
      <c r="Q832" t="inlineStr">
        <is>
          <t/>
        </is>
      </c>
      <c r="R832" t="inlineStr">
        <is>
          <t/>
        </is>
      </c>
      <c r="S832" t="inlineStr">
        <is>
          <t/>
        </is>
      </c>
      <c r="T832" t="inlineStr">
        <is>
          <t/>
        </is>
      </c>
      <c r="U832" t="inlineStr">
        <is>
          <t/>
        </is>
      </c>
      <c r="V832" t="inlineStr">
        <is>
          <t/>
        </is>
      </c>
      <c r="W832" t="inlineStr">
        <is>
          <t/>
        </is>
      </c>
      <c r="X832" t="inlineStr">
        <is>
          <t/>
        </is>
      </c>
      <c r="Y832" t="inlineStr">
        <is>
          <t/>
        </is>
      </c>
      <c r="Z832" s="2" t="inlineStr">
        <is>
          <t>privacy screen protector|
privacy screen|
privacy filter|
privacy screen filter</t>
        </is>
      </c>
      <c r="AA832" s="2" t="inlineStr">
        <is>
          <t>3|
3|
2|
3</t>
        </is>
      </c>
      <c r="AB832" s="2" t="inlineStr">
        <is>
          <t xml:space="preserve">|
|
|
</t>
        </is>
      </c>
      <c r="AC832" t="inlineStr">
        <is>
          <t>a panel placed over a computer screen that limits its angle of vision to a front view so that visitors in the room cannot casually see the display</t>
        </is>
      </c>
      <c r="AD832" t="inlineStr">
        <is>
          <t/>
        </is>
      </c>
      <c r="AE832" t="inlineStr">
        <is>
          <t/>
        </is>
      </c>
      <c r="AF832" t="inlineStr">
        <is>
          <t/>
        </is>
      </c>
      <c r="AG832" t="inlineStr">
        <is>
          <t/>
        </is>
      </c>
      <c r="AH832" t="inlineStr">
        <is>
          <t/>
        </is>
      </c>
      <c r="AI832" t="inlineStr">
        <is>
          <t/>
        </is>
      </c>
      <c r="AJ832" t="inlineStr">
        <is>
          <t/>
        </is>
      </c>
      <c r="AK832" t="inlineStr">
        <is>
          <t/>
        </is>
      </c>
      <c r="AL832" s="2" t="inlineStr">
        <is>
          <t>näytönsuojakalvo|
yksityisyyskalvo|
tietoturvakalvo|
tietosuojakalvo</t>
        </is>
      </c>
      <c r="AM832" s="2" t="inlineStr">
        <is>
          <t>3|
3|
3|
3</t>
        </is>
      </c>
      <c r="AN832" s="2" t="inlineStr">
        <is>
          <t xml:space="preserve">|
|
|
</t>
        </is>
      </c>
      <c r="AO832" t="inlineStr">
        <is>
          <t>tietokoneen näytön päälle asetettava kalvo, joka vaikeuttaa näytön katselua sivulta päin tai estää sen kokonaan</t>
        </is>
      </c>
      <c r="AP832" t="inlineStr">
        <is>
          <t/>
        </is>
      </c>
      <c r="AQ832" t="inlineStr">
        <is>
          <t/>
        </is>
      </c>
      <c r="AR832" t="inlineStr">
        <is>
          <t/>
        </is>
      </c>
      <c r="AS832" t="inlineStr">
        <is>
          <t/>
        </is>
      </c>
      <c r="AT832" t="inlineStr">
        <is>
          <t/>
        </is>
      </c>
      <c r="AU832" t="inlineStr">
        <is>
          <t/>
        </is>
      </c>
      <c r="AV832" t="inlineStr">
        <is>
          <t/>
        </is>
      </c>
      <c r="AW832" t="inlineStr">
        <is>
          <t/>
        </is>
      </c>
      <c r="AX832" t="inlineStr">
        <is>
          <t/>
        </is>
      </c>
      <c r="AY832" t="inlineStr">
        <is>
          <t/>
        </is>
      </c>
      <c r="AZ832" t="inlineStr">
        <is>
          <t/>
        </is>
      </c>
      <c r="BA832" t="inlineStr">
        <is>
          <t/>
        </is>
      </c>
      <c r="BB832" t="inlineStr">
        <is>
          <t/>
        </is>
      </c>
      <c r="BC832" t="inlineStr">
        <is>
          <t/>
        </is>
      </c>
      <c r="BD832" t="inlineStr">
        <is>
          <t/>
        </is>
      </c>
      <c r="BE832" t="inlineStr">
        <is>
          <t/>
        </is>
      </c>
      <c r="BF832" t="inlineStr">
        <is>
          <t/>
        </is>
      </c>
      <c r="BG832" t="inlineStr">
        <is>
          <t/>
        </is>
      </c>
      <c r="BH832" t="inlineStr">
        <is>
          <t/>
        </is>
      </c>
      <c r="BI832" t="inlineStr">
        <is>
          <t/>
        </is>
      </c>
      <c r="BJ832" t="inlineStr">
        <is>
          <t/>
        </is>
      </c>
      <c r="BK832" t="inlineStr">
        <is>
          <t/>
        </is>
      </c>
      <c r="BL832" t="inlineStr">
        <is>
          <t/>
        </is>
      </c>
      <c r="BM832" t="inlineStr">
        <is>
          <t/>
        </is>
      </c>
      <c r="BN832" t="inlineStr">
        <is>
          <t/>
        </is>
      </c>
      <c r="BO832" t="inlineStr">
        <is>
          <t/>
        </is>
      </c>
      <c r="BP832" t="inlineStr">
        <is>
          <t/>
        </is>
      </c>
      <c r="BQ832" t="inlineStr">
        <is>
          <t/>
        </is>
      </c>
      <c r="BR832" t="inlineStr">
        <is>
          <t/>
        </is>
      </c>
      <c r="BS832" t="inlineStr">
        <is>
          <t/>
        </is>
      </c>
      <c r="BT832" t="inlineStr">
        <is>
          <t/>
        </is>
      </c>
      <c r="BU832" t="inlineStr">
        <is>
          <t/>
        </is>
      </c>
      <c r="BV832" t="inlineStr">
        <is>
          <t/>
        </is>
      </c>
      <c r="BW832" t="inlineStr">
        <is>
          <t/>
        </is>
      </c>
      <c r="BX832" t="inlineStr">
        <is>
          <t/>
        </is>
      </c>
      <c r="BY832" t="inlineStr">
        <is>
          <t/>
        </is>
      </c>
      <c r="BZ832" t="inlineStr">
        <is>
          <t/>
        </is>
      </c>
      <c r="CA832" t="inlineStr">
        <is>
          <t/>
        </is>
      </c>
      <c r="CB832" t="inlineStr">
        <is>
          <t/>
        </is>
      </c>
      <c r="CC832" t="inlineStr">
        <is>
          <t/>
        </is>
      </c>
      <c r="CD832" t="inlineStr">
        <is>
          <t/>
        </is>
      </c>
      <c r="CE832" t="inlineStr">
        <is>
          <t/>
        </is>
      </c>
      <c r="CF832" t="inlineStr">
        <is>
          <t/>
        </is>
      </c>
      <c r="CG832" t="inlineStr">
        <is>
          <t/>
        </is>
      </c>
      <c r="CH832" t="inlineStr">
        <is>
          <t/>
        </is>
      </c>
      <c r="CI832" t="inlineStr">
        <is>
          <t/>
        </is>
      </c>
      <c r="CJ832" t="inlineStr">
        <is>
          <t/>
        </is>
      </c>
      <c r="CK832" t="inlineStr">
        <is>
          <t/>
        </is>
      </c>
      <c r="CL832" t="inlineStr">
        <is>
          <t/>
        </is>
      </c>
      <c r="CM832" t="inlineStr">
        <is>
          <t/>
        </is>
      </c>
      <c r="CN832" t="inlineStr">
        <is>
          <t/>
        </is>
      </c>
      <c r="CO832" t="inlineStr">
        <is>
          <t/>
        </is>
      </c>
      <c r="CP832" t="inlineStr">
        <is>
          <t/>
        </is>
      </c>
      <c r="CQ832" t="inlineStr">
        <is>
          <t/>
        </is>
      </c>
      <c r="CR832" t="inlineStr">
        <is>
          <t/>
        </is>
      </c>
      <c r="CS832" t="inlineStr">
        <is>
          <t/>
        </is>
      </c>
      <c r="CT832" t="inlineStr">
        <is>
          <t/>
        </is>
      </c>
      <c r="CU832" t="inlineStr">
        <is>
          <t/>
        </is>
      </c>
      <c r="CV832" t="inlineStr">
        <is>
          <t/>
        </is>
      </c>
      <c r="CW832" t="inlineStr">
        <is>
          <t/>
        </is>
      </c>
    </row>
    <row r="833">
      <c r="A833" s="1" t="str">
        <f>HYPERLINK("https://iate.europa.eu/entry/result/370914/all", "370914")</f>
        <v>370914</v>
      </c>
      <c r="B833" t="inlineStr">
        <is>
          <t>EDUCATION AND COMMUNICATIONS</t>
        </is>
      </c>
      <c r="C833" t="inlineStr">
        <is>
          <t>EDUCATION AND COMMUNICATIONS|communications|communications systems|Internet;EDUCATION AND COMMUNICATIONS|information technology and data processing|computer systems|hypermedia</t>
        </is>
      </c>
      <c r="D833" t="inlineStr">
        <is>
          <t>yes</t>
        </is>
      </c>
      <c r="E833" t="inlineStr">
        <is>
          <t/>
        </is>
      </c>
      <c r="F833" s="2" t="inlineStr">
        <is>
          <t>неактивна електронна препратка|
неработеща хипервръзка</t>
        </is>
      </c>
      <c r="G833" s="2" t="inlineStr">
        <is>
          <t>3|
3</t>
        </is>
      </c>
      <c r="H833" s="2" t="inlineStr">
        <is>
          <t xml:space="preserve">|
</t>
        </is>
      </c>
      <c r="I833" t="inlineStr">
        <is>
          <t/>
        </is>
      </c>
      <c r="J833" s="2" t="inlineStr">
        <is>
          <t>neplatný odkaz|
nefunkční odkaz|
neplatný hypertextový odkaz</t>
        </is>
      </c>
      <c r="K833" s="2" t="inlineStr">
        <is>
          <t>3|
3|
3</t>
        </is>
      </c>
      <c r="L833" s="2" t="inlineStr">
        <is>
          <t xml:space="preserve">|
|
</t>
        </is>
      </c>
      <c r="M833" t="inlineStr">
        <is>
          <t>hypertextový odkaz [ &lt;a href="/entry/result/897300/all" id="ENTRY_TO_ENTRY_CONVERTER" target="_blank"&gt;IATE:897300&lt;/a&gt; ], který je nefunkční, protože nelze najít cílový server nebo dokument</t>
        </is>
      </c>
      <c r="N833" s="2" t="inlineStr">
        <is>
          <t>dødt link</t>
        </is>
      </c>
      <c r="O833" s="2" t="inlineStr">
        <is>
          <t>4</t>
        </is>
      </c>
      <c r="P833" s="2" t="inlineStr">
        <is>
          <t/>
        </is>
      </c>
      <c r="Q833" t="inlineStr">
        <is>
          <t/>
        </is>
      </c>
      <c r="R833" s="2" t="inlineStr">
        <is>
          <t>toter Link|
defekter Link</t>
        </is>
      </c>
      <c r="S833" s="2" t="inlineStr">
        <is>
          <t>3|
3</t>
        </is>
      </c>
      <c r="T833" s="2" t="inlineStr">
        <is>
          <t xml:space="preserve">|
</t>
        </is>
      </c>
      <c r="U833" t="inlineStr">
        <is>
          <t>Hyperlink im World Wide Web, der auf eine nicht (mehr) vorhandene Ressource (zum Beispiel eine Webseite oder Datei) zeigt</t>
        </is>
      </c>
      <c r="V833" s="2" t="inlineStr">
        <is>
          <t>νεκρή σύνδεση|
νεκρός σύνδεσμος</t>
        </is>
      </c>
      <c r="W833" s="2" t="inlineStr">
        <is>
          <t>3|
3</t>
        </is>
      </c>
      <c r="X833" s="2" t="inlineStr">
        <is>
          <t xml:space="preserve">|
</t>
        </is>
      </c>
      <c r="Y833" t="inlineStr">
        <is>
          <t/>
        </is>
      </c>
      <c r="Z833" s="2" t="inlineStr">
        <is>
          <t>broken link|
broken hyperlink|
dead hyperlink|
dead link|
stale link</t>
        </is>
      </c>
      <c r="AA833" s="2" t="inlineStr">
        <is>
          <t>3|
3|
3|
3|
3</t>
        </is>
      </c>
      <c r="AB833" s="2" t="inlineStr">
        <is>
          <t xml:space="preserve">|
|
|
|
</t>
        </is>
      </c>
      <c r="AC833" t="inlineStr">
        <is>
          <t>hyperlink in a Web page which no longer points to an existing page</t>
        </is>
      </c>
      <c r="AD833" s="2" t="inlineStr">
        <is>
          <t>enlace roto</t>
        </is>
      </c>
      <c r="AE833" s="2" t="inlineStr">
        <is>
          <t>3</t>
        </is>
      </c>
      <c r="AF833" s="2" t="inlineStr">
        <is>
          <t/>
        </is>
      </c>
      <c r="AG833" t="inlineStr">
        <is>
          <t>Enlace cuya dirección ya no está activa y que, por lo tanto, no puede ser consultado porque su contenido no está almacenado en los servidores u otros recursos de manera permanentemente.</t>
        </is>
      </c>
      <c r="AH833" s="2" t="inlineStr">
        <is>
          <t>katkine link|
surnud link</t>
        </is>
      </c>
      <c r="AI833" s="2" t="inlineStr">
        <is>
          <t>3|
3</t>
        </is>
      </c>
      <c r="AJ833" s="2" t="inlineStr">
        <is>
          <t xml:space="preserve">|
</t>
        </is>
      </c>
      <c r="AK833" t="inlineStr">
        <is>
          <t>Hüperviit dokumendi kunagisele asukohale</t>
        </is>
      </c>
      <c r="AL833" s="2" t="inlineStr">
        <is>
          <t>rikkinäinen linkki|
toimimaton tiedostolinkki|
viallinen linkki|
toimimaton linkki</t>
        </is>
      </c>
      <c r="AM833" s="2" t="inlineStr">
        <is>
          <t>3|
3|
3|
3</t>
        </is>
      </c>
      <c r="AN833" s="2" t="inlineStr">
        <is>
          <t xml:space="preserve">|
|
|
</t>
        </is>
      </c>
      <c r="AO833" t="inlineStr">
        <is>
          <t>linkki, joka osoittaa sivulle, jota ei ole enää olemassa</t>
        </is>
      </c>
      <c r="AP833" s="2" t="inlineStr">
        <is>
          <t>lien rompu|
lien périmé|
lien brisé|
lien mort|
lien cassé</t>
        </is>
      </c>
      <c r="AQ833" s="2" t="inlineStr">
        <is>
          <t>3|
3|
3|
3|
3</t>
        </is>
      </c>
      <c r="AR833" s="2" t="inlineStr">
        <is>
          <t xml:space="preserve">|
|
|
|
</t>
        </is>
      </c>
      <c r="AS833" t="inlineStr">
        <is>
          <t/>
        </is>
      </c>
      <c r="AT833" s="2" t="inlineStr">
        <is>
          <t>nasc briste</t>
        </is>
      </c>
      <c r="AU833" s="2" t="inlineStr">
        <is>
          <t>3</t>
        </is>
      </c>
      <c r="AV833" s="2" t="inlineStr">
        <is>
          <t/>
        </is>
      </c>
      <c r="AW833" t="inlineStr">
        <is>
          <t/>
        </is>
      </c>
      <c r="AX833" s="2" t="inlineStr">
        <is>
          <t>mrtva poveznica|
prekinuta poveznica</t>
        </is>
      </c>
      <c r="AY833" s="2" t="inlineStr">
        <is>
          <t>3|
3</t>
        </is>
      </c>
      <c r="AZ833" s="2" t="inlineStr">
        <is>
          <t xml:space="preserve">|
</t>
        </is>
      </c>
      <c r="BA833" t="inlineStr">
        <is>
          <t/>
        </is>
      </c>
      <c r="BB833" s="2" t="inlineStr">
        <is>
          <t>törött hivatkozás|
megszakadt hivatkozás|
törött link|
hibás hivatkozás</t>
        </is>
      </c>
      <c r="BC833" s="2" t="inlineStr">
        <is>
          <t>3|
4|
3|
4</t>
        </is>
      </c>
      <c r="BD833" s="2" t="inlineStr">
        <is>
          <t>|
|
|
preferred</t>
        </is>
      </c>
      <c r="BE833" t="inlineStr">
        <is>
          <t>időközben áthelyezett vagy törölt weboldalra vagy fájlra mutató hivatkozás</t>
        </is>
      </c>
      <c r="BF833" s="2" t="inlineStr">
        <is>
          <t>link rotto|
collegamento ipertestuale rotto|
broken link|
dead link|
link non più valido</t>
        </is>
      </c>
      <c r="BG833" s="2" t="inlineStr">
        <is>
          <t>3|
3|
3|
3|
3</t>
        </is>
      </c>
      <c r="BH833" s="2" t="inlineStr">
        <is>
          <t xml:space="preserve">|
|
|
|
</t>
        </is>
      </c>
      <c r="BI833" t="inlineStr">
        <is>
          <t>link il cui indirizzo di destinazione è sbagliato o non più attivo</t>
        </is>
      </c>
      <c r="BJ833" s="2" t="inlineStr">
        <is>
          <t>neveikiantis saitas</t>
        </is>
      </c>
      <c r="BK833" s="2" t="inlineStr">
        <is>
          <t>3</t>
        </is>
      </c>
      <c r="BL833" s="2" t="inlineStr">
        <is>
          <t/>
        </is>
      </c>
      <c r="BM833" t="inlineStr">
        <is>
          <t>tinklalapyje esantis saitas, rodantis į dokumentą, kurio nepavyksta rasti to saito nusakytoje vietoje</t>
        </is>
      </c>
      <c r="BN833" s="2" t="inlineStr">
        <is>
          <t>atmirusī saite</t>
        </is>
      </c>
      <c r="BO833" s="2" t="inlineStr">
        <is>
          <t>3</t>
        </is>
      </c>
      <c r="BP833" s="2" t="inlineStr">
        <is>
          <t/>
        </is>
      </c>
      <c r="BQ833" t="inlineStr">
        <is>
          <t>globālā tīmekļa saite, kas praktiski nedarbojas, ja mērķlappuse attiecīgajā tīmekļvietnē ir izdzēsta vai pārvietota citā direktorijā</t>
        </is>
      </c>
      <c r="BR833" s="2" t="inlineStr">
        <is>
          <t>iperlink miksura|
iperlink mejta|
link invalida|
link miksura|
link mejta</t>
        </is>
      </c>
      <c r="BS833" s="2" t="inlineStr">
        <is>
          <t>3|
3|
3|
3|
3</t>
        </is>
      </c>
      <c r="BT833" s="2" t="inlineStr">
        <is>
          <t xml:space="preserve">|
|
|
|
</t>
        </is>
      </c>
      <c r="BU833" t="inlineStr">
        <is>
          <t>iperlink f'paġna Web li ma baqgħetx timmira lejn paġna eżistenti</t>
        </is>
      </c>
      <c r="BV833" s="2" t="inlineStr">
        <is>
          <t>dode link</t>
        </is>
      </c>
      <c r="BW833" s="2" t="inlineStr">
        <is>
          <t>3</t>
        </is>
      </c>
      <c r="BX833" s="2" t="inlineStr">
        <is>
          <t/>
        </is>
      </c>
      <c r="BY833" t="inlineStr">
        <is>
          <t>link die verwijst naar een website of een webpagina die niet meer bestaat</t>
        </is>
      </c>
      <c r="BZ833" s="2" t="inlineStr">
        <is>
          <t>martwy link</t>
        </is>
      </c>
      <c r="CA833" s="2" t="inlineStr">
        <is>
          <t>3</t>
        </is>
      </c>
      <c r="CB833" s="2" t="inlineStr">
        <is>
          <t/>
        </is>
      </c>
      <c r="CC833" t="inlineStr">
        <is>
          <t>odnośnik, który nie prowadzi do żadnej strony, np. z powodu literówki w adresie lub usunięcia wskazywanego zasobu</t>
        </is>
      </c>
      <c r="CD833" s="2" t="inlineStr">
        <is>
          <t>ligação morta|
ligação obsoleta</t>
        </is>
      </c>
      <c r="CE833" s="2" t="inlineStr">
        <is>
          <t>3|
3</t>
        </is>
      </c>
      <c r="CF833" s="2" t="inlineStr">
        <is>
          <t xml:space="preserve">|
</t>
        </is>
      </c>
      <c r="CG833" t="inlineStr">
        <is>
          <t>Ligação em página Web que já não faz a ligação para uma outra secção do mesmo documento ou para outro documento.</t>
        </is>
      </c>
      <c r="CH833" s="2" t="inlineStr">
        <is>
          <t>link inactiv</t>
        </is>
      </c>
      <c r="CI833" s="2" t="inlineStr">
        <is>
          <t>3</t>
        </is>
      </c>
      <c r="CJ833" s="2" t="inlineStr">
        <is>
          <t/>
        </is>
      </c>
      <c r="CK833" t="inlineStr">
        <is>
          <t>link care nu mai funcționează</t>
        </is>
      </c>
      <c r="CL833" s="2" t="inlineStr">
        <is>
          <t>nefunkčný odkaz</t>
        </is>
      </c>
      <c r="CM833" s="2" t="inlineStr">
        <is>
          <t>3</t>
        </is>
      </c>
      <c r="CN833" s="2" t="inlineStr">
        <is>
          <t/>
        </is>
      </c>
      <c r="CO833" t="inlineStr">
        <is>
          <t>hypertextový odkaz smerujúci na stránku, ktorá neexistuje alebo nie je dostupná</t>
        </is>
      </c>
      <c r="CP833" s="2" t="inlineStr">
        <is>
          <t>mrtva povezava|
nedelujoča povezava</t>
        </is>
      </c>
      <c r="CQ833" s="2" t="inlineStr">
        <is>
          <t>3|
3</t>
        </is>
      </c>
      <c r="CR833" s="2" t="inlineStr">
        <is>
          <t xml:space="preserve">|
</t>
        </is>
      </c>
      <c r="CS833" t="inlineStr">
        <is>
          <t/>
        </is>
      </c>
      <c r="CT833" s="2" t="inlineStr">
        <is>
          <t>bruten länk|
bruten hyperlänk</t>
        </is>
      </c>
      <c r="CU833" s="2" t="inlineStr">
        <is>
          <t>2|
3</t>
        </is>
      </c>
      <c r="CV833" s="2" t="inlineStr">
        <is>
          <t xml:space="preserve">|
</t>
        </is>
      </c>
      <c r="CW833" t="inlineStr">
        <is>
          <t>en hyperlänk som pekar på en felaktig URL eller en saknad sida eller fil</t>
        </is>
      </c>
    </row>
    <row r="834">
      <c r="A834" s="1" t="str">
        <f>HYPERLINK("https://iate.europa.eu/entry/result/3571987/all", "3571987")</f>
        <v>3571987</v>
      </c>
      <c r="B834" t="inlineStr">
        <is>
          <t>LAW;EDUCATION AND COMMUNICATIONS</t>
        </is>
      </c>
      <c r="C834" t="inlineStr">
        <is>
          <t>LAW|criminal law;EDUCATION AND COMMUNICATIONS|information technology and data processing</t>
        </is>
      </c>
      <c r="D834" t="inlineStr">
        <is>
          <t>yes</t>
        </is>
      </c>
      <c r="E834" t="inlineStr">
        <is>
          <t/>
        </is>
      </c>
      <c r="F834" t="inlineStr">
        <is>
          <t/>
        </is>
      </c>
      <c r="G834" t="inlineStr">
        <is>
          <t/>
        </is>
      </c>
      <c r="H834" t="inlineStr">
        <is>
          <t/>
        </is>
      </c>
      <c r="I834" t="inlineStr">
        <is>
          <t/>
        </is>
      </c>
      <c r="J834" t="inlineStr">
        <is>
          <t/>
        </is>
      </c>
      <c r="K834" t="inlineStr">
        <is>
          <t/>
        </is>
      </c>
      <c r="L834" t="inlineStr">
        <is>
          <t/>
        </is>
      </c>
      <c r="M834" t="inlineStr">
        <is>
          <t/>
        </is>
      </c>
      <c r="N834" t="inlineStr">
        <is>
          <t/>
        </is>
      </c>
      <c r="O834" t="inlineStr">
        <is>
          <t/>
        </is>
      </c>
      <c r="P834" t="inlineStr">
        <is>
          <t/>
        </is>
      </c>
      <c r="Q834" t="inlineStr">
        <is>
          <t/>
        </is>
      </c>
      <c r="R834" s="2" t="inlineStr">
        <is>
          <t>Exploit-Kit|
Exploit-Pack</t>
        </is>
      </c>
      <c r="S834" s="2" t="inlineStr">
        <is>
          <t>3|
2</t>
        </is>
      </c>
      <c r="T834" s="2" t="inlineStr">
        <is>
          <t xml:space="preserve">|
</t>
        </is>
      </c>
      <c r="U834" t="inlineStr">
        <is>
          <t>Werkzeug für Cyber-Angriffe, das auf legitimen Webseiten platziert wird und mit dem automatisiert versucht wird, eine Schwachstelle im Webbrowser oder dessen Plugins zu finden und zur Installation von Schadprogrammen zu verwenden</t>
        </is>
      </c>
      <c r="V834" t="inlineStr">
        <is>
          <t/>
        </is>
      </c>
      <c r="W834" t="inlineStr">
        <is>
          <t/>
        </is>
      </c>
      <c r="X834" t="inlineStr">
        <is>
          <t/>
        </is>
      </c>
      <c r="Y834" t="inlineStr">
        <is>
          <t/>
        </is>
      </c>
      <c r="Z834" s="2" t="inlineStr">
        <is>
          <t>exploit pack|
exploit kit</t>
        </is>
      </c>
      <c r="AA834" s="2" t="inlineStr">
        <is>
          <t>3|
3</t>
        </is>
      </c>
      <c r="AB834" s="2" t="inlineStr">
        <is>
          <t xml:space="preserve">|
</t>
        </is>
      </c>
      <c r="AC834" t="inlineStr">
        <is>
          <t>a type of hacking toolkit that cybercriminals use to take advantage of vulnerabilities in systems/devices so they can distribute malware or do other malicious activities</t>
        </is>
      </c>
      <c r="AD834" t="inlineStr">
        <is>
          <t/>
        </is>
      </c>
      <c r="AE834" t="inlineStr">
        <is>
          <t/>
        </is>
      </c>
      <c r="AF834" t="inlineStr">
        <is>
          <t/>
        </is>
      </c>
      <c r="AG834" t="inlineStr">
        <is>
          <t/>
        </is>
      </c>
      <c r="AH834" t="inlineStr">
        <is>
          <t/>
        </is>
      </c>
      <c r="AI834" t="inlineStr">
        <is>
          <t/>
        </is>
      </c>
      <c r="AJ834" t="inlineStr">
        <is>
          <t/>
        </is>
      </c>
      <c r="AK834" t="inlineStr">
        <is>
          <t/>
        </is>
      </c>
      <c r="AL834" s="2" t="inlineStr">
        <is>
          <t>haittaohjelmien jakelualusta|
haittaohjelma-alusta</t>
        </is>
      </c>
      <c r="AM834" s="2" t="inlineStr">
        <is>
          <t>3|
3</t>
        </is>
      </c>
      <c r="AN834" s="2" t="inlineStr">
        <is>
          <t xml:space="preserve">|
</t>
        </is>
      </c>
      <c r="AO834" t="inlineStr">
        <is>
          <t>haittaohjelmatyökalu, jonka tavoitteena on saastuttaa selaimen välityksellä tietyllä verkkosivustolla vierailevan käyttäjän tietokone sopivalla haittaohjelmalla</t>
        </is>
      </c>
      <c r="AP834" s="2" t="inlineStr">
        <is>
          <t>kit d'exploitation|
pack d'exploitation</t>
        </is>
      </c>
      <c r="AQ834" s="2" t="inlineStr">
        <is>
          <t>4|
4</t>
        </is>
      </c>
      <c r="AR834" s="2" t="inlineStr">
        <is>
          <t xml:space="preserve">|
</t>
        </is>
      </c>
      <c r="AS834" t="inlineStr">
        <is>
          <t>boîtes à outils permettant d’exploiter simplementdes vulnérabilités et de faciliter une intrusion</t>
        </is>
      </c>
      <c r="AT834" s="2" t="inlineStr">
        <is>
          <t>fearas dúshaothair</t>
        </is>
      </c>
      <c r="AU834" s="2" t="inlineStr">
        <is>
          <t>3</t>
        </is>
      </c>
      <c r="AV834" s="2" t="inlineStr">
        <is>
          <t/>
        </is>
      </c>
      <c r="AW834" t="inlineStr">
        <is>
          <t/>
        </is>
      </c>
      <c r="AX834" t="inlineStr">
        <is>
          <t/>
        </is>
      </c>
      <c r="AY834" t="inlineStr">
        <is>
          <t/>
        </is>
      </c>
      <c r="AZ834" t="inlineStr">
        <is>
          <t/>
        </is>
      </c>
      <c r="BA834" t="inlineStr">
        <is>
          <t/>
        </is>
      </c>
      <c r="BB834" t="inlineStr">
        <is>
          <t/>
        </is>
      </c>
      <c r="BC834" t="inlineStr">
        <is>
          <t/>
        </is>
      </c>
      <c r="BD834" t="inlineStr">
        <is>
          <t/>
        </is>
      </c>
      <c r="BE834" t="inlineStr">
        <is>
          <t/>
        </is>
      </c>
      <c r="BF834" s="2" t="inlineStr">
        <is>
          <t>exploit kit</t>
        </is>
      </c>
      <c r="BG834" s="2" t="inlineStr">
        <is>
          <t>3</t>
        </is>
      </c>
      <c r="BH834" s="2" t="inlineStr">
        <is>
          <t/>
        </is>
      </c>
      <c r="BI834" t="inlineStr">
        <is>
          <t>tool software che consente di automatizzare lo sfruttamento di vulnerabilità lato client che affliggono i browser e i programmi che un sito Web può invocare attraverso il browser, come plug-in ed estensioni</t>
        </is>
      </c>
      <c r="BJ834" s="2" t="inlineStr">
        <is>
          <t>saugumo spragų išnaudojimo įranga</t>
        </is>
      </c>
      <c r="BK834" s="2" t="inlineStr">
        <is>
          <t>2</t>
        </is>
      </c>
      <c r="BL834" s="2" t="inlineStr">
        <is>
          <t/>
        </is>
      </c>
      <c r="BM834" t="inlineStr">
        <is>
          <t>įsilaužimo priemonių rinkinys, kurį naudoja kibernetiniai nusikaltėliai, kad pasinaudotų sistemos/įrangos spragomis ir įdiegtų kenkimo programinę įrangą arba vykdytų kitą kenkimo veiklą</t>
        </is>
      </c>
      <c r="BN834" s="2" t="inlineStr">
        <is>
          <t>mūķu komplekts|
mūķu pakotne</t>
        </is>
      </c>
      <c r="BO834" s="2" t="inlineStr">
        <is>
          <t>2|
2</t>
        </is>
      </c>
      <c r="BP834" s="2" t="inlineStr">
        <is>
          <t xml:space="preserve">|
</t>
        </is>
      </c>
      <c r="BQ834" t="inlineStr">
        <is>
          <t>instrumentu kopums, ko kibernoziedznieki izmanto, lai uzbruktu tīklu un informācijas sistēmu vājajām vietām nolūkā izplatīt ļaunprogrammatūru vai veikt citas ļaunprātīgas darbības</t>
        </is>
      </c>
      <c r="BR834" t="inlineStr">
        <is>
          <t/>
        </is>
      </c>
      <c r="BS834" t="inlineStr">
        <is>
          <t/>
        </is>
      </c>
      <c r="BT834" t="inlineStr">
        <is>
          <t/>
        </is>
      </c>
      <c r="BU834" t="inlineStr">
        <is>
          <t/>
        </is>
      </c>
      <c r="BV834" s="2" t="inlineStr">
        <is>
          <t>exploitkit</t>
        </is>
      </c>
      <c r="BW834" s="2" t="inlineStr">
        <is>
          <t>3</t>
        </is>
      </c>
      <c r="BX834" s="2" t="inlineStr">
        <is>
          <t/>
        </is>
      </c>
      <c r="BY834" t="inlineStr">
        <is>
          <t>hulpmiddel van een cybercrimineel om een aanval op te zetten door te kiezen uit kant-en-klare exploits, in combinatie met gewenste gevolgen en besmettingsmethode</t>
        </is>
      </c>
      <c r="BZ834" s="2" t="inlineStr">
        <is>
          <t>exploit kit</t>
        </is>
      </c>
      <c r="CA834" s="2" t="inlineStr">
        <is>
          <t>2</t>
        </is>
      </c>
      <c r="CB834" s="2" t="inlineStr">
        <is>
          <t/>
        </is>
      </c>
      <c r="CC834" t="inlineStr">
        <is>
          <t>narzędzie wykorzystywane
przez przestępców do infekowania stacji roboczych, poprzez wykorzystywanie luk
w zabezpieczeniu przeglądarek, systemów operacyjnych oraz innych programów</t>
        </is>
      </c>
      <c r="CD834" t="inlineStr">
        <is>
          <t/>
        </is>
      </c>
      <c r="CE834" t="inlineStr">
        <is>
          <t/>
        </is>
      </c>
      <c r="CF834" t="inlineStr">
        <is>
          <t/>
        </is>
      </c>
      <c r="CG834" t="inlineStr">
        <is>
          <t/>
        </is>
      </c>
      <c r="CH834" t="inlineStr">
        <is>
          <t/>
        </is>
      </c>
      <c r="CI834" t="inlineStr">
        <is>
          <t/>
        </is>
      </c>
      <c r="CJ834" t="inlineStr">
        <is>
          <t/>
        </is>
      </c>
      <c r="CK834" t="inlineStr">
        <is>
          <t/>
        </is>
      </c>
      <c r="CL834" t="inlineStr">
        <is>
          <t/>
        </is>
      </c>
      <c r="CM834" t="inlineStr">
        <is>
          <t/>
        </is>
      </c>
      <c r="CN834" t="inlineStr">
        <is>
          <t/>
        </is>
      </c>
      <c r="CO834" t="inlineStr">
        <is>
          <t/>
        </is>
      </c>
      <c r="CP834" s="2" t="inlineStr">
        <is>
          <t>izkoriščevalski komplet</t>
        </is>
      </c>
      <c r="CQ834" s="2" t="inlineStr">
        <is>
          <t>3</t>
        </is>
      </c>
      <c r="CR834" s="2" t="inlineStr">
        <is>
          <t/>
        </is>
      </c>
      <c r="CS834" t="inlineStr">
        <is>
          <t/>
        </is>
      </c>
      <c r="CT834" t="inlineStr">
        <is>
          <t/>
        </is>
      </c>
      <c r="CU834" t="inlineStr">
        <is>
          <t/>
        </is>
      </c>
      <c r="CV834" t="inlineStr">
        <is>
          <t/>
        </is>
      </c>
      <c r="CW834" t="inlineStr">
        <is>
          <t/>
        </is>
      </c>
    </row>
    <row r="835">
      <c r="A835" s="1" t="str">
        <f>HYPERLINK("https://iate.europa.eu/entry/result/130774/all", "130774")</f>
        <v>130774</v>
      </c>
      <c r="B835" t="inlineStr">
        <is>
          <t>EDUCATION AND COMMUNICATIONS</t>
        </is>
      </c>
      <c r="C835" t="inlineStr">
        <is>
          <t>EDUCATION AND COMMUNICATIONS|information technology and data processing|information technology industry|computer equipment</t>
        </is>
      </c>
      <c r="D835" t="inlineStr">
        <is>
          <t>yes</t>
        </is>
      </c>
      <c r="E835" t="inlineStr">
        <is>
          <t/>
        </is>
      </c>
      <c r="F835" s="2" t="inlineStr">
        <is>
          <t>централен процесор</t>
        </is>
      </c>
      <c r="G835" s="2" t="inlineStr">
        <is>
          <t>4</t>
        </is>
      </c>
      <c r="H835" s="2" t="inlineStr">
        <is>
          <t/>
        </is>
      </c>
      <c r="I835" t="inlineStr">
        <is>
          <t>изчислителният и управляващ модул на компютър, който интерпретира и изпълнява инструкции</t>
        </is>
      </c>
      <c r="J835" s="2" t="inlineStr">
        <is>
          <t>procesor|
centrální procesor</t>
        </is>
      </c>
      <c r="K835" s="2" t="inlineStr">
        <is>
          <t>3|
3</t>
        </is>
      </c>
      <c r="L835" s="2" t="inlineStr">
        <is>
          <t xml:space="preserve">|
</t>
        </is>
      </c>
      <c r="M835" t="inlineStr">
        <is>
          <t>základní část počítače, která provádí aritmetické, logické a další operace s daty</t>
        </is>
      </c>
      <c r="N835" s="2" t="inlineStr">
        <is>
          <t>processor|
CPU|
centralenhed|
central behandlingsenhed|
processorenhed</t>
        </is>
      </c>
      <c r="O835" s="2" t="inlineStr">
        <is>
          <t>3|
4|
3|
3|
3</t>
        </is>
      </c>
      <c r="P835" s="2" t="inlineStr">
        <is>
          <t xml:space="preserve">|
|
|
|
</t>
        </is>
      </c>
      <c r="Q835" t="inlineStr">
        <is>
          <t>mikroprocessor som udfører al væsentlig databehandling i en computer</t>
        </is>
      </c>
      <c r="R835" s="2" t="inlineStr">
        <is>
          <t>Zentraleinheit|
ZE</t>
        </is>
      </c>
      <c r="S835" s="2" t="inlineStr">
        <is>
          <t>3|
3</t>
        </is>
      </c>
      <c r="T835" s="2" t="inlineStr">
        <is>
          <t xml:space="preserve">|
</t>
        </is>
      </c>
      <c r="U835" t="inlineStr">
        <is>
          <t>eine Zentraleinheit enthält in der Regel den Hauptspeicher, die arithmetischen und logischen Elemente und die Steuer-und Kontrollelemente</t>
        </is>
      </c>
      <c r="V835" s="2" t="inlineStr">
        <is>
          <t>κεντρική μονάδα επεξεργασίας</t>
        </is>
      </c>
      <c r="W835" s="2" t="inlineStr">
        <is>
          <t>3</t>
        </is>
      </c>
      <c r="X835" s="2" t="inlineStr">
        <is>
          <t/>
        </is>
      </c>
      <c r="Y835" t="inlineStr">
        <is>
          <t>Η Κεντρική Μονάδα Επεξεργασίας - ΚΜΕ (αγγλικά: Central Processing Unit - CPU) είναι το κεντρικό εξάρτημα ενός ηλεκτρονικού υπολογιστή, και συχνά αναφέρεται απλά ως επεξεργαστής. Η ΚΜΕ ελέγχει τη λειτουργία του υπολογιστή και εκτελεί τις λειτουργίες επεξεργασίας δεδομένων. Αν η ΚΜΕ αποτελείται από ένα μόνο ολοκληρωμένο κύκλωμα τότε ονομάζεται μικροεπεξεργαστής (microprocessor) ή μικροελεγκτής (microcontroller).</t>
        </is>
      </c>
      <c r="Z835" s="2" t="inlineStr">
        <is>
          <t>mainframe|
CPU|
central processing unit|
central processor|
processor</t>
        </is>
      </c>
      <c r="AA835" s="2" t="inlineStr">
        <is>
          <t>3|
3|
3|
3|
3</t>
        </is>
      </c>
      <c r="AB835" s="2" t="inlineStr">
        <is>
          <t xml:space="preserve">deprecated|
|
preferred|
|
</t>
        </is>
      </c>
      <c r="AC835" t="inlineStr">
        <is>
          <t>principal operating part of a computer, usually defined as the ALU (arithmetic and logic unit) and the control unit (CU)</t>
        </is>
      </c>
      <c r="AD835" s="2" t="inlineStr">
        <is>
          <t>unidad central de proceso|
UCP|
unidad central de procesamiento|
procesador central</t>
        </is>
      </c>
      <c r="AE835" s="2" t="inlineStr">
        <is>
          <t>3|
3|
3|
3</t>
        </is>
      </c>
      <c r="AF835" s="2" t="inlineStr">
        <is>
          <t xml:space="preserve">|
|
|
</t>
        </is>
      </c>
      <c r="AG835" t="inlineStr">
        <is>
          <t>Componente de un ordenador que controla la interpretación y ejecución de instrucciones.</t>
        </is>
      </c>
      <c r="AH835" s="2" t="inlineStr">
        <is>
          <t>keskseade|
protsessor</t>
        </is>
      </c>
      <c r="AI835" s="2" t="inlineStr">
        <is>
          <t>3|
3</t>
        </is>
      </c>
      <c r="AJ835" s="2" t="inlineStr">
        <is>
          <t xml:space="preserve">|
</t>
        </is>
      </c>
      <c r="AK835" t="inlineStr">
        <is>
          <t>arvuti komponent, mis kontrollib käskude tõlgendamist ja täitmist</t>
        </is>
      </c>
      <c r="AL835" s="2" t="inlineStr">
        <is>
          <t>keskusyksikkö|
CPU|
keskussuoritin</t>
        </is>
      </c>
      <c r="AM835" s="2" t="inlineStr">
        <is>
          <t>3|
3|
3</t>
        </is>
      </c>
      <c r="AN835" s="2" t="inlineStr">
        <is>
          <t xml:space="preserve">|
|
</t>
        </is>
      </c>
      <c r="AO835" t="inlineStr">
        <is>
          <t>emolevystä, suorittimesta, keskusmuistista, ohjeislaiteohjaimista ja liitännistä koostuva kokonaisuus, joka suorittaa tietokoneohjelman sisältäviä konekielisiä käskyjä</t>
        </is>
      </c>
      <c r="AP835" s="2" t="inlineStr">
        <is>
          <t>processeur|
unité centrale de traitement|
UC|
unité centrale</t>
        </is>
      </c>
      <c r="AQ835" s="2" t="inlineStr">
        <is>
          <t>3|
3|
3|
3</t>
        </is>
      </c>
      <c r="AR835" s="2" t="inlineStr">
        <is>
          <t xml:space="preserve">|
|
|
</t>
        </is>
      </c>
      <c r="AS835" t="inlineStr">
        <is>
          <t>partie de l'ordinateur où s'exécutent les traitements et qui contient la mémoire centrale, les organes de commande, les organes de traitement, ainsi que les organes de contrôle et d'échange avec les éléments d'entrée-sortie.; partie de l'ordinateur où sont exécutées les instructions des programmes et réalisées les opérations arithmétiques et logiques; une unité centrale de traitement comprend généralement la mémoire principale, les éléments arithmétiques et logiques et les organes de commande et de contrôle</t>
        </is>
      </c>
      <c r="AT835" s="2" t="inlineStr">
        <is>
          <t>láraonad próiseála</t>
        </is>
      </c>
      <c r="AU835" s="2" t="inlineStr">
        <is>
          <t>3</t>
        </is>
      </c>
      <c r="AV835" s="2" t="inlineStr">
        <is>
          <t/>
        </is>
      </c>
      <c r="AW835" t="inlineStr">
        <is>
          <t>aonad i ríomhaire, i gciorcad iomlánaithe nó ar shlinse amháin de ghnáth, a rialaíonn gach feidhm agus a dhéanann gach áireamh</t>
        </is>
      </c>
      <c r="AX835" s="2" t="inlineStr">
        <is>
          <t>CPU|
središnja procesorska jedinica|
središnja jedinica za obradbu</t>
        </is>
      </c>
      <c r="AY835" s="2" t="inlineStr">
        <is>
          <t>3|
3|
3</t>
        </is>
      </c>
      <c r="AZ835" s="2" t="inlineStr">
        <is>
          <t xml:space="preserve">|
|
</t>
        </is>
      </c>
      <c r="BA835" t="inlineStr">
        <is>
          <t>sastavni dio računala koji nadzire tumačenje i provedbu naredbi</t>
        </is>
      </c>
      <c r="BB835" s="2" t="inlineStr">
        <is>
          <t>központi feldolgozó egység|
CPU</t>
        </is>
      </c>
      <c r="BC835" s="2" t="inlineStr">
        <is>
          <t>4|
4</t>
        </is>
      </c>
      <c r="BD835" s="2" t="inlineStr">
        <is>
          <t xml:space="preserve">|
</t>
        </is>
      </c>
      <c r="BE835" t="inlineStr">
        <is>
          <t>"A jelfeldolgozást végrehajtó központi egység: a számítógép agya. Legfőbb alkatrésze a központi mikroprocesszor, melyet jelfeldolgozó program (szoftver) működtet."</t>
        </is>
      </c>
      <c r="BF835" s="2" t="inlineStr">
        <is>
          <t>CPU|
unità centrale di elaborazione</t>
        </is>
      </c>
      <c r="BG835" s="2" t="inlineStr">
        <is>
          <t>3|
3</t>
        </is>
      </c>
      <c r="BH835" s="2" t="inlineStr">
        <is>
          <t xml:space="preserve">|
</t>
        </is>
      </c>
      <c r="BI835" t="inlineStr">
        <is>
          <t>componente principale di un computer costituito da un microprocessore ricavato da sottili lamine di silicio che controlla e coordina il lavoro di tutte le componenti del computer</t>
        </is>
      </c>
      <c r="BJ835" s="2" t="inlineStr">
        <is>
          <t>CPU|
centrinis procesorius</t>
        </is>
      </c>
      <c r="BK835" s="2" t="inlineStr">
        <is>
          <t>3|
3</t>
        </is>
      </c>
      <c r="BL835" s="2" t="inlineStr">
        <is>
          <t xml:space="preserve">|
</t>
        </is>
      </c>
      <c r="BM835" t="inlineStr">
        <is>
          <t>pagrindinė kompiuterio dalis, valdanti visą kompiuterį</t>
        </is>
      </c>
      <c r="BN835" s="2" t="inlineStr">
        <is>
          <t>&lt;i&gt;CPU&lt;/i&gt;|
centrālais procesors</t>
        </is>
      </c>
      <c r="BO835" s="2" t="inlineStr">
        <is>
          <t>3|
3</t>
        </is>
      </c>
      <c r="BP835" s="2" t="inlineStr">
        <is>
          <t xml:space="preserve">|
</t>
        </is>
      </c>
      <c r="BQ835" t="inlineStr">
        <is>
          <t>datora komponents, kas kontrolē komandu interpretāciju un izpildi</t>
        </is>
      </c>
      <c r="BR835" s="2" t="inlineStr">
        <is>
          <t>CPU|
unità ċentrali ta’ pproċessar|
proċessur|
proċessur ċentrali</t>
        </is>
      </c>
      <c r="BS835" s="2" t="inlineStr">
        <is>
          <t>3|
3|
3|
3</t>
        </is>
      </c>
      <c r="BT835" s="2" t="inlineStr">
        <is>
          <t xml:space="preserve">|
|
|
</t>
        </is>
      </c>
      <c r="BU835" t="inlineStr">
        <is>
          <t>parti operatorja prinċipali ta’ kompjuter, normalment definita bħala ALU (l-unità aritmetika u loġika) u CU (l-unità ta’ kontroll)</t>
        </is>
      </c>
      <c r="BV835" s="2" t="inlineStr">
        <is>
          <t>processor|
centrale besturingseenheid|
centrale verwerkingseenheid|
CVE|
CPU</t>
        </is>
      </c>
      <c r="BW835" s="2" t="inlineStr">
        <is>
          <t>3|
3|
3|
3|
3</t>
        </is>
      </c>
      <c r="BX835" s="2" t="inlineStr">
        <is>
          <t xml:space="preserve">|
|
|
|
</t>
        </is>
      </c>
      <c r="BY835" t="inlineStr">
        <is>
          <t>computeronderdeel dat de interpretatie en uitvoering van instructies verzorgt</t>
        </is>
      </c>
      <c r="BZ835" s="2" t="inlineStr">
        <is>
          <t>jednostka centralna|
procesor</t>
        </is>
      </c>
      <c r="CA835" s="2" t="inlineStr">
        <is>
          <t>3|
3</t>
        </is>
      </c>
      <c r="CB835" s="2" t="inlineStr">
        <is>
          <t xml:space="preserve">|
</t>
        </is>
      </c>
      <c r="CC835" t="inlineStr">
        <is>
          <t>urządzenie cyfrowe sekwencyjne, które pobiera dane z pamięci, interpretuje je i wykonuje ciąg prostych operacji wybranych ze zbioru operacji podstawowych</t>
        </is>
      </c>
      <c r="CD835" s="2" t="inlineStr">
        <is>
          <t>UCP|
CPU|
unidade central de processamento</t>
        </is>
      </c>
      <c r="CE835" s="2" t="inlineStr">
        <is>
          <t>3|
3|
3</t>
        </is>
      </c>
      <c r="CF835" s="2" t="inlineStr">
        <is>
          <t xml:space="preserve">|
|
</t>
        </is>
      </c>
      <c r="CG835" t="inlineStr">
        <is>
          <t>um componente de um computador que controla a interpretação e execução de instruções; as UCP podem conter um ou mais processadores físicos denominados «núcleos de execução». Por núcleo de execução entende-se um processador que está fisicamente presente. Os processadores adicionais «virtuais» ou «lógicos» derivados de um ou mais núcleo de execução não são núcleos físicos. Um invólucro de processador pode ter mais de um núcleo de execução a ocupar uma única tomada física da UCP. O número total de núcleos de execução na UCP é a soma dos núcleos de execução fornecidos pelos dispositivos ligados a todas as tomadas físicas da UCP;</t>
        </is>
      </c>
      <c r="CH835" s="2" t="inlineStr">
        <is>
          <t>CPU|
unitate centrală de procesare</t>
        </is>
      </c>
      <c r="CI835" s="2" t="inlineStr">
        <is>
          <t>3|
3</t>
        </is>
      </c>
      <c r="CJ835" s="2" t="inlineStr">
        <is>
          <t xml:space="preserve">|
</t>
        </is>
      </c>
      <c r="CK835" t="inlineStr">
        <is>
          <t>element al unui computer care controlează funcționarea acestuia și procesează datele</t>
        </is>
      </c>
      <c r="CL835" s="2" t="inlineStr">
        <is>
          <t>centrálna procesorová jednotka|
procesor</t>
        </is>
      </c>
      <c r="CM835" s="2" t="inlineStr">
        <is>
          <t>3|
3</t>
        </is>
      </c>
      <c r="CN835" s="2" t="inlineStr">
        <is>
          <t xml:space="preserve">|
</t>
        </is>
      </c>
      <c r="CO835" t="inlineStr">
        <is>
          <t>centrálna jednotka v počítači, ktorá obsahuje logické obvody, ktoré vykonávajú inštrukcie programov počítača</t>
        </is>
      </c>
      <c r="CP835" s="2" t="inlineStr">
        <is>
          <t>centralna procesna enota|
procesor</t>
        </is>
      </c>
      <c r="CQ835" s="2" t="inlineStr">
        <is>
          <t>3|
3</t>
        </is>
      </c>
      <c r="CR835" s="2" t="inlineStr">
        <is>
          <t xml:space="preserve">|
</t>
        </is>
      </c>
      <c r="CS835" t="inlineStr">
        <is>
          <t>jedro računalnika, navadno kot mikroprocesorski čip. Procesor se prek podatkovnih vodil sporazumeva z delovnim pomnilnikom in drugimi zunanjimi moduli.</t>
        </is>
      </c>
      <c r="CT835" s="2" t="inlineStr">
        <is>
          <t>centralprocessor|
cpu</t>
        </is>
      </c>
      <c r="CU835" s="2" t="inlineStr">
        <is>
          <t>3|
3</t>
        </is>
      </c>
      <c r="CV835" s="2" t="inlineStr">
        <is>
          <t xml:space="preserve">|
</t>
        </is>
      </c>
      <c r="CW835" t="inlineStr">
        <is>
          <t>den processor i en dator som handhar och styr hämtning, avkodning och utförande av maskininstruktioner</t>
        </is>
      </c>
    </row>
    <row r="836">
      <c r="A836" s="1" t="str">
        <f>HYPERLINK("https://iate.europa.eu/entry/result/3574170/all", "3574170")</f>
        <v>3574170</v>
      </c>
      <c r="B836" t="inlineStr">
        <is>
          <t>EDUCATION AND COMMUNICATIONS</t>
        </is>
      </c>
      <c r="C836" t="inlineStr">
        <is>
          <t>EDUCATION AND COMMUNICATIONS|information technology and data processing</t>
        </is>
      </c>
      <c r="D836" t="inlineStr">
        <is>
          <t>yes</t>
        </is>
      </c>
      <c r="E836" t="inlineStr">
        <is>
          <t/>
        </is>
      </c>
      <c r="F836" s="2" t="inlineStr">
        <is>
          <t>действия при инцидент</t>
        </is>
      </c>
      <c r="G836" s="2" t="inlineStr">
        <is>
          <t>3</t>
        </is>
      </c>
      <c r="H836" s="2" t="inlineStr">
        <is>
          <t/>
        </is>
      </c>
      <c r="I836" t="inlineStr">
        <is>
          <t>всички процедури, подпомагащи установяването, анализа и ограничаването на инцидент и реагирането на такъв инцидент</t>
        </is>
      </c>
      <c r="J836" s="2" t="inlineStr">
        <is>
          <t>řešení incidentu</t>
        </is>
      </c>
      <c r="K836" s="2" t="inlineStr">
        <is>
          <t>3</t>
        </is>
      </c>
      <c r="L836" s="2" t="inlineStr">
        <is>
          <t/>
        </is>
      </c>
      <c r="M836" t="inlineStr">
        <is>
          <t>veškeré postupy, které pomáhají odhalit incident, analyzovat jej, zamezit jeho šíření a reagovat na něj</t>
        </is>
      </c>
      <c r="N836" s="2" t="inlineStr">
        <is>
          <t>håndtering af hændelser</t>
        </is>
      </c>
      <c r="O836" s="2" t="inlineStr">
        <is>
          <t>3</t>
        </is>
      </c>
      <c r="P836" s="2" t="inlineStr">
        <is>
          <t/>
        </is>
      </c>
      <c r="Q836" t="inlineStr">
        <is>
          <t>alle procedurer til støtte for detektering, analyse og begrænsning af en hændelse samt reaktionen derpå</t>
        </is>
      </c>
      <c r="R836" s="2" t="inlineStr">
        <is>
          <t>Bewältigung von Sicherheitsvorfällen</t>
        </is>
      </c>
      <c r="S836" s="2" t="inlineStr">
        <is>
          <t>3</t>
        </is>
      </c>
      <c r="T836" s="2" t="inlineStr">
        <is>
          <t/>
        </is>
      </c>
      <c r="U836" t="inlineStr">
        <is>
          <t>alle Verfahren zur Unterstützung der Erkennung, Analyse und Eindämmung von Sicherheitsvorfällen &lt;a href="/entry/result/3520630/all" id="ENTRY_TO_ENTRY_CONVERTER" target="_blank"&gt;IATE:3520630&lt;/a&gt; sowie die Reaktion darauf</t>
        </is>
      </c>
      <c r="V836" s="2" t="inlineStr">
        <is>
          <t>χειρισμός συμβάντων</t>
        </is>
      </c>
      <c r="W836" s="2" t="inlineStr">
        <is>
          <t>3</t>
        </is>
      </c>
      <c r="X836" s="2" t="inlineStr">
        <is>
          <t/>
        </is>
      </c>
      <c r="Y836" t="inlineStr">
        <is>
          <t>το σύνολο των διαδικασιών που υποστηρίζουν τον εντοπισμό, την ανάλυση, και την ανάσχεση ενός συμβάντος και την παρέμβαση για την αντιμετώπιση του</t>
        </is>
      </c>
      <c r="Z836" s="2" t="inlineStr">
        <is>
          <t>incident handling</t>
        </is>
      </c>
      <c r="AA836" s="2" t="inlineStr">
        <is>
          <t>3</t>
        </is>
      </c>
      <c r="AB836" s="2" t="inlineStr">
        <is>
          <t/>
        </is>
      </c>
      <c r="AC836" t="inlineStr">
        <is>
          <t>all procedures supporting the detection, analysis and containment of an incident having an actual adverse effect on the security of network and information systems and the response thereto</t>
        </is>
      </c>
      <c r="AD836" s="2" t="inlineStr">
        <is>
          <t>gestión de incidentes</t>
        </is>
      </c>
      <c r="AE836" s="2" t="inlineStr">
        <is>
          <t>3</t>
        </is>
      </c>
      <c r="AF836" s="2" t="inlineStr">
        <is>
          <t/>
        </is>
      </c>
      <c r="AG836" t="inlineStr">
        <is>
          <t>Todos los procedimientos seguidos para detectar, analizar y limitar un incidente en la seguridad de las redes y sistemas de información y responder ante este.</t>
        </is>
      </c>
      <c r="AH836" s="2" t="inlineStr">
        <is>
          <t>intsidendi käsitlemine|
intsidendikäsitlus</t>
        </is>
      </c>
      <c r="AI836" s="2" t="inlineStr">
        <is>
          <t>3|
3</t>
        </is>
      </c>
      <c r="AJ836" s="2" t="inlineStr">
        <is>
          <t xml:space="preserve">|
</t>
        </is>
      </c>
      <c r="AK836" t="inlineStr">
        <is>
          <t>intsidendi tuvastamist, analüüsimist ja ohjeldamist ning intsidendile reageerimist toetavad protseduurid</t>
        </is>
      </c>
      <c r="AL836" s="2" t="inlineStr">
        <is>
          <t>poikkeamien käsittely</t>
        </is>
      </c>
      <c r="AM836" s="2" t="inlineStr">
        <is>
          <t>3</t>
        </is>
      </c>
      <c r="AN836" s="2" t="inlineStr">
        <is>
          <t/>
        </is>
      </c>
      <c r="AO836" t="inlineStr">
        <is>
          <t>menettelyt, jotka tukevat sellaisten poikkeamien havaitsemista, analyysia ja niiden vaikutusten rajoittamista sekä niihin reagointia, jotka tosiasiassa vaikuttavat haitallisesti verkko- ja tietojärjestelmien turvallisuuteen</t>
        </is>
      </c>
      <c r="AP836" s="2" t="inlineStr">
        <is>
          <t>gestion d'incident</t>
        </is>
      </c>
      <c r="AQ836" s="2" t="inlineStr">
        <is>
          <t>3</t>
        </is>
      </c>
      <c r="AR836" s="2" t="inlineStr">
        <is>
          <t/>
        </is>
      </c>
      <c r="AS836" t="inlineStr">
        <is>
          <t>toutes les procédures utiles à la détection, à l'analyse et au confinement d'un incident et toutes les procédures utiles à l'intervention en cas d'incident</t>
        </is>
      </c>
      <c r="AT836" s="2" t="inlineStr">
        <is>
          <t>láimhseáil teagmhas</t>
        </is>
      </c>
      <c r="AU836" s="2" t="inlineStr">
        <is>
          <t>3</t>
        </is>
      </c>
      <c r="AV836" s="2" t="inlineStr">
        <is>
          <t/>
        </is>
      </c>
      <c r="AW836" t="inlineStr">
        <is>
          <t/>
        </is>
      </c>
      <c r="AX836" s="2" t="inlineStr">
        <is>
          <t>rješavanje incidenata</t>
        </is>
      </c>
      <c r="AY836" s="2" t="inlineStr">
        <is>
          <t>3</t>
        </is>
      </c>
      <c r="AZ836" s="2" t="inlineStr">
        <is>
          <t/>
        </is>
      </c>
      <c r="BA836" t="inlineStr">
        <is>
          <t/>
        </is>
      </c>
      <c r="BB836" s="2" t="inlineStr">
        <is>
          <t>biztonsági esemény kezelése</t>
        </is>
      </c>
      <c r="BC836" s="2" t="inlineStr">
        <is>
          <t>3</t>
        </is>
      </c>
      <c r="BD836" s="2" t="inlineStr">
        <is>
          <t/>
        </is>
      </c>
      <c r="BE836" t="inlineStr">
        <is>
          <t>a biztonsági események észlelését, elemzését és elszigetelését, valamint a rájuk való reagálást támogató eljárások</t>
        </is>
      </c>
      <c r="BF836" s="2" t="inlineStr">
        <is>
          <t>trattamento dell'incidente</t>
        </is>
      </c>
      <c r="BG836" s="2" t="inlineStr">
        <is>
          <t>3</t>
        </is>
      </c>
      <c r="BH836" s="2" t="inlineStr">
        <is>
          <t/>
        </is>
      </c>
      <c r="BI836" t="inlineStr">
        <is>
          <t>tutte le procedure necessarie per l'identificazione, l'analisi e il contenimento di un incidente e l'intervento in caso di incidente</t>
        </is>
      </c>
      <c r="BJ836" s="2" t="inlineStr">
        <is>
          <t>incidentų valdymas</t>
        </is>
      </c>
      <c r="BK836" s="2" t="inlineStr">
        <is>
          <t>3</t>
        </is>
      </c>
      <c r="BL836" s="2" t="inlineStr">
        <is>
          <t/>
        </is>
      </c>
      <c r="BM836" t="inlineStr">
        <is>
          <t>visos procedūros, padedančios nustatyti, ištirti bei suvaldyti incidentą ir į jį reaguoti</t>
        </is>
      </c>
      <c r="BN836" s="2" t="inlineStr">
        <is>
          <t>incidenta risināšana</t>
        </is>
      </c>
      <c r="BO836" s="2" t="inlineStr">
        <is>
          <t>2</t>
        </is>
      </c>
      <c r="BP836" s="2" t="inlineStr">
        <is>
          <t/>
        </is>
      </c>
      <c r="BQ836" t="inlineStr">
        <is>
          <t>visas procedūras, kas ļauj atklāt incidentu, veikt tā analīzi, to ierobežot un reaģēt uz to</t>
        </is>
      </c>
      <c r="BR836" s="2" t="inlineStr">
        <is>
          <t>indirizzar ta' inċident</t>
        </is>
      </c>
      <c r="BS836" s="2" t="inlineStr">
        <is>
          <t>3</t>
        </is>
      </c>
      <c r="BT836" s="2" t="inlineStr">
        <is>
          <t/>
        </is>
      </c>
      <c r="BU836" t="inlineStr">
        <is>
          <t>&lt;small&gt;il-proċeduri kollha li jgħinu d-detezzjoni, l-analiżi u t-trażżin ta' inċident u r-rispons għalih&lt;/small&gt;</t>
        </is>
      </c>
      <c r="BV836" s="2" t="inlineStr">
        <is>
          <t>incidentenbehandeling</t>
        </is>
      </c>
      <c r="BW836" s="2" t="inlineStr">
        <is>
          <t>3</t>
        </is>
      </c>
      <c r="BX836" s="2" t="inlineStr">
        <is>
          <t/>
        </is>
      </c>
      <c r="BY836" t="inlineStr">
        <is>
          <t>alle procedures ter ondersteuning van de opsporing, analyse en beheersing van en reactie op een incident</t>
        </is>
      </c>
      <c r="BZ836" s="2" t="inlineStr">
        <is>
          <t>postępowanie w przypadku incydentu</t>
        </is>
      </c>
      <c r="CA836" s="2" t="inlineStr">
        <is>
          <t>3</t>
        </is>
      </c>
      <c r="CB836" s="2" t="inlineStr">
        <is>
          <t/>
        </is>
      </c>
      <c r="CC836" t="inlineStr">
        <is>
          <t>wszystkie procedury umożliwiające wykrywanie i analizowanie incydentu mającego rzeczywiście niekorzystny wpływ na bezpieczeństwo sieci i systemów informatycznych, ograniczenie jego skutków oraz reagowanie na niego</t>
        </is>
      </c>
      <c r="CD836" s="2" t="inlineStr">
        <is>
          <t>tratamento de um incidente</t>
        </is>
      </c>
      <c r="CE836" s="2" t="inlineStr">
        <is>
          <t>3</t>
        </is>
      </c>
      <c r="CF836" s="2" t="inlineStr">
        <is>
          <t/>
        </is>
      </c>
      <c r="CG836" t="inlineStr">
        <is>
          <t>Conjunto dos procedimentos de apoio à deteção, análise e contenção de um incidente informático, e à resposta ao mesmo.</t>
        </is>
      </c>
      <c r="CH836" s="2" t="inlineStr">
        <is>
          <t>administrare a incidentului</t>
        </is>
      </c>
      <c r="CI836" s="2" t="inlineStr">
        <is>
          <t>3</t>
        </is>
      </c>
      <c r="CJ836" s="2" t="inlineStr">
        <is>
          <t/>
        </is>
      </c>
      <c r="CK836" t="inlineStr">
        <is>
          <t>toate procedurile utilizate pentru detectarea, analiza și limitarea unui incident și răspunsul la acesta</t>
        </is>
      </c>
      <c r="CL836" s="2" t="inlineStr">
        <is>
          <t>riešenie incidentu</t>
        </is>
      </c>
      <c r="CM836" s="2" t="inlineStr">
        <is>
          <t>4</t>
        </is>
      </c>
      <c r="CN836" s="2" t="inlineStr">
        <is>
          <t/>
        </is>
      </c>
      <c r="CO836" t="inlineStr">
        <is>
          <t>všetky postupy na podporu odhaľovania, analýzy a obmedzenia následkov incidentu, ktorý má skutočne nepriaznivý vplyv na bezpečnosť sietí a informačných systémov, a reakcie naň</t>
        </is>
      </c>
      <c r="CP836" s="2" t="inlineStr">
        <is>
          <t>obvladovanje incidentov</t>
        </is>
      </c>
      <c r="CQ836" s="2" t="inlineStr">
        <is>
          <t>3</t>
        </is>
      </c>
      <c r="CR836" s="2" t="inlineStr">
        <is>
          <t/>
        </is>
      </c>
      <c r="CS836" t="inlineStr">
        <is>
          <t>vsi postopki, ki podpirajo odkrivanje, analizo in zajezitev incidentov ter odzivanje nanje</t>
        </is>
      </c>
      <c r="CT836" s="2" t="inlineStr">
        <is>
          <t>incidenthantering</t>
        </is>
      </c>
      <c r="CU836" s="2" t="inlineStr">
        <is>
          <t>3</t>
        </is>
      </c>
      <c r="CV836" s="2" t="inlineStr">
        <is>
          <t/>
        </is>
      </c>
      <c r="CW836" t="inlineStr">
        <is>
          <t/>
        </is>
      </c>
    </row>
    <row r="837">
      <c r="A837" s="1" t="str">
        <f>HYPERLINK("https://iate.europa.eu/entry/result/3574715/all", "3574715")</f>
        <v>3574715</v>
      </c>
      <c r="B837" t="inlineStr">
        <is>
          <t>POLITICS;EDUCATION AND COMMUNICATIONS</t>
        </is>
      </c>
      <c r="C837" t="inlineStr">
        <is>
          <t>POLITICS|politics and public safety;EDUCATION AND COMMUNICATIONS|information technology and data processing</t>
        </is>
      </c>
      <c r="D837" t="inlineStr">
        <is>
          <t>yes</t>
        </is>
      </c>
      <c r="E837" t="inlineStr">
        <is>
          <t/>
        </is>
      </c>
      <c r="F837" s="2" t="inlineStr">
        <is>
          <t>характерна особеност</t>
        </is>
      </c>
      <c r="G837" s="2" t="inlineStr">
        <is>
          <t>3</t>
        </is>
      </c>
      <c r="H837" s="2" t="inlineStr">
        <is>
          <t/>
        </is>
      </c>
      <c r="I837" t="inlineStr">
        <is>
          <t>нещо, което характеризира ползвателя</t>
        </is>
      </c>
      <c r="J837" s="2" t="inlineStr">
        <is>
          <t>inherence</t>
        </is>
      </c>
      <c r="K837" s="2" t="inlineStr">
        <is>
          <t>3</t>
        </is>
      </c>
      <c r="L837" s="2" t="inlineStr">
        <is>
          <t/>
        </is>
      </c>
      <c r="M837" t="inlineStr">
        <is>
          <t>jeden z nezávislých prvků silného ověření klienta, který vyjadřuje to, čím uživatel je</t>
        </is>
      </c>
      <c r="N837" s="2" t="inlineStr">
        <is>
          <t>iboende egenskab</t>
        </is>
      </c>
      <c r="O837" s="2" t="inlineStr">
        <is>
          <t>3</t>
        </is>
      </c>
      <c r="P837" s="2" t="inlineStr">
        <is>
          <t/>
        </is>
      </c>
      <c r="Q837" t="inlineStr">
        <is>
          <t>indebærer, at sikkerhedselementet skal indeholde noget, som kun brugeren er, eksempelvis brugerens fingeraftryk eller anden unik biometrisk data</t>
        </is>
      </c>
      <c r="R837" s="2" t="inlineStr">
        <is>
          <t>Inhärenz</t>
        </is>
      </c>
      <c r="S837" s="2" t="inlineStr">
        <is>
          <t>3</t>
        </is>
      </c>
      <c r="T837" s="2" t="inlineStr">
        <is>
          <t/>
        </is>
      </c>
      <c r="U837" t="inlineStr">
        <is>
          <t>Eigenschaft des Kunden (zum Beispiel Netzhaut, Fingerabdruck), die diesem eindeutig zugeordnet werden kann</t>
        </is>
      </c>
      <c r="V837" s="2" t="inlineStr">
        <is>
          <t>μοναδικό φυσικό χαρακτηριστικό χρήστη</t>
        </is>
      </c>
      <c r="W837" s="2" t="inlineStr">
        <is>
          <t>3</t>
        </is>
      </c>
      <c r="X837" s="2" t="inlineStr">
        <is>
          <t/>
        </is>
      </c>
      <c r="Y837" t="inlineStr">
        <is>
          <t/>
        </is>
      </c>
      <c r="Z837" s="2" t="inlineStr">
        <is>
          <t>inherence</t>
        </is>
      </c>
      <c r="AA837" s="2" t="inlineStr">
        <is>
          <t>3</t>
        </is>
      </c>
      <c r="AB837" s="2" t="inlineStr">
        <is>
          <t/>
        </is>
      </c>
      <c r="AC837" t="inlineStr">
        <is>
          <t>unique physical or behavioural characteristic of the user that can be used for authentication</t>
        </is>
      </c>
      <c r="AD837" s="2" t="inlineStr">
        <is>
          <t>inherencia</t>
        </is>
      </c>
      <c r="AE837" s="2" t="inlineStr">
        <is>
          <t>3</t>
        </is>
      </c>
      <c r="AF837" s="2" t="inlineStr">
        <is>
          <t/>
        </is>
      </c>
      <c r="AG837" t="inlineStr">
        <is>
          <t>Característica única, física o comportamental, de un usuario que puede usarse en un proceso de autenticación [ &lt;a href="/entry/result/1484678/all" id="ENTRY_TO_ENTRY_CONVERTER" target="_blank"&gt;IATE:1484678&lt;/a&gt; ]</t>
        </is>
      </c>
      <c r="AH837" s="2" t="inlineStr">
        <is>
          <t>olemus</t>
        </is>
      </c>
      <c r="AI837" s="2" t="inlineStr">
        <is>
          <t>2</t>
        </is>
      </c>
      <c r="AJ837" s="2" t="inlineStr">
        <is>
          <t/>
        </is>
      </c>
      <c r="AK837" t="inlineStr">
        <is>
          <t>midagi, mis antud kasutaja ise on</t>
        </is>
      </c>
      <c r="AL837" s="2" t="inlineStr">
        <is>
          <t>erityinen ominaisuus</t>
        </is>
      </c>
      <c r="AM837" s="2" t="inlineStr">
        <is>
          <t>3</t>
        </is>
      </c>
      <c r="AN837" s="2" t="inlineStr">
        <is>
          <t/>
        </is>
      </c>
      <c r="AO837" t="inlineStr">
        <is>
          <t/>
        </is>
      </c>
      <c r="AP837" s="2" t="inlineStr">
        <is>
          <t>inhérence</t>
        </is>
      </c>
      <c r="AQ837" s="2" t="inlineStr">
        <is>
          <t>4</t>
        </is>
      </c>
      <c r="AR837" s="2" t="inlineStr">
        <is>
          <t/>
        </is>
      </c>
      <c r="AS837" t="inlineStr">
        <is>
          <t>élément qui fait l'identité de l'utilisateur</t>
        </is>
      </c>
      <c r="AT837" s="2" t="inlineStr">
        <is>
          <t>fréimhíocht</t>
        </is>
      </c>
      <c r="AU837" s="2" t="inlineStr">
        <is>
          <t>3</t>
        </is>
      </c>
      <c r="AV837" s="2" t="inlineStr">
        <is>
          <t/>
        </is>
      </c>
      <c r="AW837" t="inlineStr">
        <is>
          <t/>
        </is>
      </c>
      <c r="AX837" s="2" t="inlineStr">
        <is>
          <t>svojstvenost</t>
        </is>
      </c>
      <c r="AY837" s="2" t="inlineStr">
        <is>
          <t>3</t>
        </is>
      </c>
      <c r="AZ837" s="2" t="inlineStr">
        <is>
          <t/>
        </is>
      </c>
      <c r="BA837" t="inlineStr">
        <is>
          <t/>
        </is>
      </c>
      <c r="BB837" s="2" t="inlineStr">
        <is>
          <t>biológiai tulajdonság</t>
        </is>
      </c>
      <c r="BC837" s="2" t="inlineStr">
        <is>
          <t>3</t>
        </is>
      </c>
      <c r="BD837" s="2" t="inlineStr">
        <is>
          <t/>
        </is>
      </c>
      <c r="BE837" t="inlineStr">
        <is>
          <t/>
        </is>
      </c>
      <c r="BF837" s="2" t="inlineStr">
        <is>
          <t>inerenza</t>
        </is>
      </c>
      <c r="BG837" s="2" t="inlineStr">
        <is>
          <t>3</t>
        </is>
      </c>
      <c r="BH837" s="2" t="inlineStr">
        <is>
          <t/>
        </is>
      </c>
      <c r="BI837" t="inlineStr">
        <is>
          <t>nel quadro dell'autenticazione forte del cliente, qualcosa che caratterizza l'utente e che può essere sfruttata come elemento di autenticazione</t>
        </is>
      </c>
      <c r="BJ837" s="2" t="inlineStr">
        <is>
          <t>būdingumas</t>
        </is>
      </c>
      <c r="BK837" s="2" t="inlineStr">
        <is>
          <t>3</t>
        </is>
      </c>
      <c r="BL837" s="2" t="inlineStr">
        <is>
          <t/>
        </is>
      </c>
      <c r="BM837" t="inlineStr">
        <is>
          <t>unikalios vartotojo fizinės ar elgsenos charakteristikos, kurias galima naudoti autentiškumui patvirtinti</t>
        </is>
      </c>
      <c r="BN837" s="2" t="inlineStr">
        <is>
          <t>neatņemamas īpašības</t>
        </is>
      </c>
      <c r="BO837" s="2" t="inlineStr">
        <is>
          <t>3</t>
        </is>
      </c>
      <c r="BP837" s="2" t="inlineStr">
        <is>
          <t/>
        </is>
      </c>
      <c r="BQ837" t="inlineStr">
        <is>
          <t/>
        </is>
      </c>
      <c r="BR837" s="2" t="inlineStr">
        <is>
          <t>inerenza</t>
        </is>
      </c>
      <c r="BS837" s="2" t="inlineStr">
        <is>
          <t>3</t>
        </is>
      </c>
      <c r="BT837" s="2" t="inlineStr">
        <is>
          <t/>
        </is>
      </c>
      <c r="BU837" t="inlineStr">
        <is>
          <t>karatteristika unika fiżika jew fl-imġiba tal-utent li tkun tista' tintuża għall-awtentikazzjoni</t>
        </is>
      </c>
      <c r="BV837" s="2" t="inlineStr">
        <is>
          <t>inherente eigenschap</t>
        </is>
      </c>
      <c r="BW837" s="2" t="inlineStr">
        <is>
          <t>3</t>
        </is>
      </c>
      <c r="BX837" s="2" t="inlineStr">
        <is>
          <t/>
        </is>
      </c>
      <c r="BY837" t="inlineStr">
        <is>
          <t>unieke fysieke of gedragseigenschap van een gebruiker die kan dienen voor authenticatie</t>
        </is>
      </c>
      <c r="BZ837" s="2" t="inlineStr">
        <is>
          <t>cechy klienta</t>
        </is>
      </c>
      <c r="CA837" s="2" t="inlineStr">
        <is>
          <t>3</t>
        </is>
      </c>
      <c r="CB837" s="2" t="inlineStr">
        <is>
          <t/>
        </is>
      </c>
      <c r="CC837" t="inlineStr">
        <is>
          <t>elementy należące do kategorii: coś, czym jest użytkownik, wykorzystywane do uwierzytelniania</t>
        </is>
      </c>
      <c r="CD837" s="2" t="inlineStr">
        <is>
          <t>inerência</t>
        </is>
      </c>
      <c r="CE837" s="2" t="inlineStr">
        <is>
          <t>3</t>
        </is>
      </c>
      <c r="CF837" s="2" t="inlineStr">
        <is>
          <t/>
        </is>
      </c>
      <c r="CG837" t="inlineStr">
        <is>
          <t/>
        </is>
      </c>
      <c r="CH837" s="2" t="inlineStr">
        <is>
          <t>inerență</t>
        </is>
      </c>
      <c r="CI837" s="2" t="inlineStr">
        <is>
          <t>3</t>
        </is>
      </c>
      <c r="CJ837" s="2" t="inlineStr">
        <is>
          <t/>
        </is>
      </c>
      <c r="CK837" t="inlineStr">
        <is>
          <t/>
        </is>
      </c>
      <c r="CL837" s="2" t="inlineStr">
        <is>
          <t>charakteristické znaky</t>
        </is>
      </c>
      <c r="CM837" s="2" t="inlineStr">
        <is>
          <t>3</t>
        </is>
      </c>
      <c r="CN837" s="2" t="inlineStr">
        <is>
          <t/>
        </is>
      </c>
      <c r="CO837" t="inlineStr">
        <is>
          <t>jedinečná fyzická črta alebo prejav správania používateľa, ktoré možno použiť na jeho autentifikáciu</t>
        </is>
      </c>
      <c r="CP837" s="2" t="inlineStr">
        <is>
          <t>inherenca</t>
        </is>
      </c>
      <c r="CQ837" s="2" t="inlineStr">
        <is>
          <t>3</t>
        </is>
      </c>
      <c r="CR837" s="2" t="inlineStr">
        <is>
          <t/>
        </is>
      </c>
      <c r="CS837" t="inlineStr">
        <is>
          <t>edinstvena fizična ali vedenjska lastnost uporabnika, ki se lahko uporabi za preverjanje istovetnosti (avtentikacijo)</t>
        </is>
      </c>
      <c r="CT837" s="2" t="inlineStr">
        <is>
          <t>unik egenskap</t>
        </is>
      </c>
      <c r="CU837" s="2" t="inlineStr">
        <is>
          <t>3</t>
        </is>
      </c>
      <c r="CV837" s="2" t="inlineStr">
        <is>
          <t/>
        </is>
      </c>
      <c r="CW837" t="inlineStr">
        <is>
          <t/>
        </is>
      </c>
    </row>
    <row r="838">
      <c r="A838" s="1" t="str">
        <f>HYPERLINK("https://iate.europa.eu/entry/result/1615054/all", "1615054")</f>
        <v>1615054</v>
      </c>
      <c r="B838" t="inlineStr">
        <is>
          <t>EDUCATION AND COMMUNICATIONS</t>
        </is>
      </c>
      <c r="C838" t="inlineStr">
        <is>
          <t>EDUCATION AND COMMUNICATIONS|information technology and data processing;EDUCATION AND COMMUNICATIONS|documentation</t>
        </is>
      </c>
      <c r="D838" t="inlineStr">
        <is>
          <t>yes</t>
        </is>
      </c>
      <c r="E838" t="inlineStr">
        <is>
          <t/>
        </is>
      </c>
      <c r="F838" s="2" t="inlineStr">
        <is>
          <t>информационна ентропия</t>
        </is>
      </c>
      <c r="G838" s="2" t="inlineStr">
        <is>
          <t>3</t>
        </is>
      </c>
      <c r="H838" s="2" t="inlineStr">
        <is>
          <t/>
        </is>
      </c>
      <c r="I838" t="inlineStr">
        <is>
          <t/>
        </is>
      </c>
      <c r="J838" s="2" t="inlineStr">
        <is>
          <t>informační entropie|
entropie</t>
        </is>
      </c>
      <c r="K838" s="2" t="inlineStr">
        <is>
          <t>3|
3</t>
        </is>
      </c>
      <c r="L838" s="2" t="inlineStr">
        <is>
          <t xml:space="preserve">|
</t>
        </is>
      </c>
      <c r="M838" t="inlineStr">
        <is>
          <t>v teorii informace střední hodnota informace obsažená ve výskytu některého jevu z úplného souboru neslučitelných jevů</t>
        </is>
      </c>
      <c r="N838" s="2" t="inlineStr">
        <is>
          <t>entropi|
informationsentropi</t>
        </is>
      </c>
      <c r="O838" s="2" t="inlineStr">
        <is>
          <t>3|
3</t>
        </is>
      </c>
      <c r="P838" s="2" t="inlineStr">
        <is>
          <t xml:space="preserve">|
</t>
        </is>
      </c>
      <c r="Q838" t="inlineStr">
        <is>
          <t/>
        </is>
      </c>
      <c r="R838" s="2" t="inlineStr">
        <is>
          <t>Entropie|
Informationsentropie</t>
        </is>
      </c>
      <c r="S838" s="2" t="inlineStr">
        <is>
          <t>3|
3</t>
        </is>
      </c>
      <c r="T838" s="2" t="inlineStr">
        <is>
          <t xml:space="preserve">|
</t>
        </is>
      </c>
      <c r="U838" t="inlineStr">
        <is>
          <t>Maß für den mittleren Informationsgehalt einer Nachricht</t>
        </is>
      </c>
      <c r="V838" s="2" t="inlineStr">
        <is>
          <t>εντροπία πληροφοριών</t>
        </is>
      </c>
      <c r="W838" s="2" t="inlineStr">
        <is>
          <t>3</t>
        </is>
      </c>
      <c r="X838" s="2" t="inlineStr">
        <is>
          <t/>
        </is>
      </c>
      <c r="Y838" t="inlineStr">
        <is>
          <t/>
        </is>
      </c>
      <c r="Z838" s="2" t="inlineStr">
        <is>
          <t>information entropy|
entropy</t>
        </is>
      </c>
      <c r="AA838" s="2" t="inlineStr">
        <is>
          <t>3|
3</t>
        </is>
      </c>
      <c r="AB838" s="2" t="inlineStr">
        <is>
          <t xml:space="preserve">|
</t>
        </is>
      </c>
      <c r="AC838" t="inlineStr">
        <is>
          <t>average amount of information produced by a probabilistic stochastic source of data</t>
        </is>
      </c>
      <c r="AD838" s="2" t="inlineStr">
        <is>
          <t>entropía</t>
        </is>
      </c>
      <c r="AE838" s="2" t="inlineStr">
        <is>
          <t>3</t>
        </is>
      </c>
      <c r="AF838" s="2" t="inlineStr">
        <is>
          <t/>
        </is>
      </c>
      <c r="AG838" t="inlineStr">
        <is>
          <t>Medida de la cantidad de información producida por una fuente.</t>
        </is>
      </c>
      <c r="AH838" s="2" t="inlineStr">
        <is>
          <t>entroopia</t>
        </is>
      </c>
      <c r="AI838" s="2" t="inlineStr">
        <is>
          <t>3</t>
        </is>
      </c>
      <c r="AJ838" s="2" t="inlineStr">
        <is>
          <t/>
        </is>
      </c>
      <c r="AK838" t="inlineStr">
        <is>
          <t>informatsioonihulk, mille juhusliku suuruse väärtuse teadasaamine meile annab</t>
        </is>
      </c>
      <c r="AL838" s="2" t="inlineStr">
        <is>
          <t>entropia|
informaatioentropia</t>
        </is>
      </c>
      <c r="AM838" s="2" t="inlineStr">
        <is>
          <t>3|
3</t>
        </is>
      </c>
      <c r="AN838" s="2" t="inlineStr">
        <is>
          <t xml:space="preserve">|
</t>
        </is>
      </c>
      <c r="AO838" t="inlineStr">
        <is>
          <t>viestin sisältämän informaation määrä</t>
        </is>
      </c>
      <c r="AP838" s="2" t="inlineStr">
        <is>
          <t>entropie de Shannon|
entropie de l'information</t>
        </is>
      </c>
      <c r="AQ838" s="2" t="inlineStr">
        <is>
          <t>4|
4</t>
        </is>
      </c>
      <c r="AR838" s="2" t="inlineStr">
        <is>
          <t xml:space="preserve">|
</t>
        </is>
      </c>
      <c r="AS838" t="inlineStr">
        <is>
          <t>fonction mathématique qui correspond à la quantité d'information contenue ou délivrée par une source d'information</t>
        </is>
      </c>
      <c r="AT838" s="2" t="inlineStr">
        <is>
          <t>eantrópacht|
eantrópacht faisnéise</t>
        </is>
      </c>
      <c r="AU838" s="2" t="inlineStr">
        <is>
          <t>3|
3</t>
        </is>
      </c>
      <c r="AV838" s="2" t="inlineStr">
        <is>
          <t xml:space="preserve">|
</t>
        </is>
      </c>
      <c r="AW838" t="inlineStr">
        <is>
          <t/>
        </is>
      </c>
      <c r="AX838" s="2" t="inlineStr">
        <is>
          <t>informacijska entropija|
entropija</t>
        </is>
      </c>
      <c r="AY838" s="2" t="inlineStr">
        <is>
          <t>3|
3</t>
        </is>
      </c>
      <c r="AZ838" s="2" t="inlineStr">
        <is>
          <t xml:space="preserve">|
</t>
        </is>
      </c>
      <c r="BA838" t="inlineStr">
        <is>
          <t>prosječna vrijednost količine informacija koje odašilje izvor ili koje prolaze komunikacijskim kanalom</t>
        </is>
      </c>
      <c r="BB838" s="2" t="inlineStr">
        <is>
          <t>entrópia|
információs entrópia</t>
        </is>
      </c>
      <c r="BC838" s="2" t="inlineStr">
        <is>
          <t>4|
4</t>
        </is>
      </c>
      <c r="BD838" s="2" t="inlineStr">
        <is>
          <t xml:space="preserve">|
</t>
        </is>
      </c>
      <c r="BE838" t="inlineStr">
        <is>
          <t>adattovábbításnál használt mérőszám, amely azt adja meg, hogy hanyadrészére lehet egy adatsort tömöríteni</t>
        </is>
      </c>
      <c r="BF838" s="2" t="inlineStr">
        <is>
          <t>entropia delle informazioni</t>
        </is>
      </c>
      <c r="BG838" s="2" t="inlineStr">
        <is>
          <t>3</t>
        </is>
      </c>
      <c r="BH838" s="2" t="inlineStr">
        <is>
          <t/>
        </is>
      </c>
      <c r="BI838" t="inlineStr">
        <is>
          <t>nella teoria dell'informazione - e in rapporto alla teoria dei segnali, misura della quantità di incertezza o informazione presente in un segnale aleatorio</t>
        </is>
      </c>
      <c r="BJ838" s="2" t="inlineStr">
        <is>
          <t>informacijos entropija</t>
        </is>
      </c>
      <c r="BK838" s="2" t="inlineStr">
        <is>
          <t>3</t>
        </is>
      </c>
      <c r="BL838" s="2" t="inlineStr">
        <is>
          <t/>
        </is>
      </c>
      <c r="BM838" t="inlineStr">
        <is>
          <t>vidutinis informacijos kiekis, kurį teikia tikimybinis duomenų šaltinis</t>
        </is>
      </c>
      <c r="BN838" s="2" t="inlineStr">
        <is>
          <t>entropija</t>
        </is>
      </c>
      <c r="BO838" s="2" t="inlineStr">
        <is>
          <t>3</t>
        </is>
      </c>
      <c r="BP838" s="2" t="inlineStr">
        <is>
          <t/>
        </is>
      </c>
      <c r="BQ838" t="inlineStr">
        <is>
          <t/>
        </is>
      </c>
      <c r="BR838" s="2" t="inlineStr">
        <is>
          <t>entropija tal-informazzjoni|
entropija</t>
        </is>
      </c>
      <c r="BS838" s="2" t="inlineStr">
        <is>
          <t>3|
3</t>
        </is>
      </c>
      <c r="BT838" s="2" t="inlineStr">
        <is>
          <t xml:space="preserve">|
</t>
        </is>
      </c>
      <c r="BU838" t="inlineStr">
        <is>
          <t>l-ammont medju ta' informazzjoni prodott minn sors ta' &lt;i&gt;data&lt;/i&gt; stokastiku probabilistiku</t>
        </is>
      </c>
      <c r="BV838" s="2" t="inlineStr">
        <is>
          <t>entropie</t>
        </is>
      </c>
      <c r="BW838" s="2" t="inlineStr">
        <is>
          <t>3</t>
        </is>
      </c>
      <c r="BX838" s="2" t="inlineStr">
        <is>
          <t/>
        </is>
      </c>
      <c r="BY838" t="inlineStr">
        <is>
          <t>maat voor informatiedichtheid in een reeks gebeurtenissen</t>
        </is>
      </c>
      <c r="BZ838" s="2" t="inlineStr">
        <is>
          <t>entropia informacyjna|
entropia</t>
        </is>
      </c>
      <c r="CA838" s="2" t="inlineStr">
        <is>
          <t>3|
3</t>
        </is>
      </c>
      <c r="CB838" s="2" t="inlineStr">
        <is>
          <t xml:space="preserve">|
</t>
        </is>
      </c>
      <c r="CC838" t="inlineStr">
        <is>
          <t>wielkość określająca ilość informacji zawartej w wiadomości wysłanej przez źródło</t>
        </is>
      </c>
      <c r="CD838" s="2" t="inlineStr">
        <is>
          <t>entropia da informação</t>
        </is>
      </c>
      <c r="CE838" s="2" t="inlineStr">
        <is>
          <t>3</t>
        </is>
      </c>
      <c r="CF838" s="2" t="inlineStr">
        <is>
          <t/>
        </is>
      </c>
      <c r="CG838" t="inlineStr">
        <is>
          <t>Forma de medir o grau médio de incerteza a respeito de fontes de informação, o que consequentemente permite a quantificação da informação presente que flui no sistema.</t>
        </is>
      </c>
      <c r="CH838" s="2" t="inlineStr">
        <is>
          <t>entropie|
entropie informațională</t>
        </is>
      </c>
      <c r="CI838" s="2" t="inlineStr">
        <is>
          <t>3|
3</t>
        </is>
      </c>
      <c r="CJ838" s="2" t="inlineStr">
        <is>
          <t xml:space="preserve">|
</t>
        </is>
      </c>
      <c r="CK838" t="inlineStr">
        <is>
          <t>în teroria informației, gradul de incertitudine în cunoașterea unui sistem</t>
        </is>
      </c>
      <c r="CL838" s="2" t="inlineStr">
        <is>
          <t>entropia|
informačná entropia</t>
        </is>
      </c>
      <c r="CM838" s="2" t="inlineStr">
        <is>
          <t>3|
3</t>
        </is>
      </c>
      <c r="CN838" s="2" t="inlineStr">
        <is>
          <t xml:space="preserve">|
</t>
        </is>
      </c>
      <c r="CO838" t="inlineStr">
        <is>
          <t>stredná hodnota množstva informácie obsiahnutá vo výskyte niektorých javov z úplného súboru nezlučiteľných javov</t>
        </is>
      </c>
      <c r="CP838" s="2" t="inlineStr">
        <is>
          <t>informacijska entropija</t>
        </is>
      </c>
      <c r="CQ838" s="2" t="inlineStr">
        <is>
          <t>3</t>
        </is>
      </c>
      <c r="CR838" s="2" t="inlineStr">
        <is>
          <t/>
        </is>
      </c>
      <c r="CS838" t="inlineStr">
        <is>
          <t/>
        </is>
      </c>
      <c r="CT838" s="2" t="inlineStr">
        <is>
          <t>entropi</t>
        </is>
      </c>
      <c r="CU838" s="2" t="inlineStr">
        <is>
          <t>3</t>
        </is>
      </c>
      <c r="CV838" s="2" t="inlineStr">
        <is>
          <t/>
        </is>
      </c>
      <c r="CW838" t="inlineStr">
        <is>
          <t>inom informationsteori använt mått på informationsinnehållet i ett meddelande</t>
        </is>
      </c>
    </row>
    <row r="839">
      <c r="A839" s="1" t="str">
        <f>HYPERLINK("https://iate.europa.eu/entry/result/3574714/all", "3574714")</f>
        <v>3574714</v>
      </c>
      <c r="B839" t="inlineStr">
        <is>
          <t>FINANCE;EDUCATION AND COMMUNICATIONS</t>
        </is>
      </c>
      <c r="C839" t="inlineStr">
        <is>
          <t>FINANCE|financial institutions and credit;EDUCATION AND COMMUNICATIONS|information technology and data processing</t>
        </is>
      </c>
      <c r="D839" t="inlineStr">
        <is>
          <t>yes</t>
        </is>
      </c>
      <c r="E839" t="inlineStr">
        <is>
          <t/>
        </is>
      </c>
      <c r="F839" s="2" t="inlineStr">
        <is>
          <t>извличане на екранни данни</t>
        </is>
      </c>
      <c r="G839" s="2" t="inlineStr">
        <is>
          <t>3</t>
        </is>
      </c>
      <c r="H839" s="2" t="inlineStr">
        <is>
          <t/>
        </is>
      </c>
      <c r="I839" t="inlineStr">
        <is>
          <t/>
        </is>
      </c>
      <c r="J839" s="2" t="inlineStr">
        <is>
          <t>&lt;i&gt;screen scraping&lt;/i&gt;</t>
        </is>
      </c>
      <c r="K839" s="2" t="inlineStr">
        <is>
          <t>3</t>
        </is>
      </c>
      <c r="L839" s="2" t="inlineStr">
        <is>
          <t/>
        </is>
      </c>
      <c r="M839" t="inlineStr">
        <is>
          <t>metoda umožňující získávat data z obrazovky jedné aplikace a překládat je pro zobrazení v jiné aplikaci</t>
        </is>
      </c>
      <c r="N839" s="2" t="inlineStr">
        <is>
          <t>screenscraping</t>
        </is>
      </c>
      <c r="O839" s="2" t="inlineStr">
        <is>
          <t>3</t>
        </is>
      </c>
      <c r="P839" s="2" t="inlineStr">
        <is>
          <t/>
        </is>
      </c>
      <c r="Q839" t="inlineStr">
        <is>
          <t>teknisk handling, hvor man ved hjælp af en specialudviklet computerkode automatisk aflæser offentligt tilgængelige data på en hjemmeside og gemmer dem med henblik på selv at benytte dataene</t>
        </is>
      </c>
      <c r="R839" s="2" t="inlineStr">
        <is>
          <t>Screenscraping</t>
        </is>
      </c>
      <c r="S839" s="2" t="inlineStr">
        <is>
          <t>3</t>
        </is>
      </c>
      <c r="T839" s="2" t="inlineStr">
        <is>
          <t/>
        </is>
      </c>
      <c r="U839" t="inlineStr">
        <is>
          <t>maschinelles Auslesen des Inhalts eines Computer-Bildschirms</t>
        </is>
      </c>
      <c r="V839" s="2" t="inlineStr">
        <is>
          <t>συλλογή δεδομένων οθόνης</t>
        </is>
      </c>
      <c r="W839" s="2" t="inlineStr">
        <is>
          <t>3</t>
        </is>
      </c>
      <c r="X839" s="2" t="inlineStr">
        <is>
          <t/>
        </is>
      </c>
      <c r="Y839" t="inlineStr">
        <is>
          <t/>
        </is>
      </c>
      <c r="Z839" s="2" t="inlineStr">
        <is>
          <t>screen scraping</t>
        </is>
      </c>
      <c r="AA839" s="2" t="inlineStr">
        <is>
          <t>3</t>
        </is>
      </c>
      <c r="AB839" s="2" t="inlineStr">
        <is>
          <t/>
        </is>
      </c>
      <c r="AC839" t="inlineStr">
        <is>
          <t>collecting screen display data from one application and translating it so that another application can display it</t>
        </is>
      </c>
      <c r="AD839" s="2" t="inlineStr">
        <is>
          <t>captura de datos en pantalla</t>
        </is>
      </c>
      <c r="AE839" s="2" t="inlineStr">
        <is>
          <t>3</t>
        </is>
      </c>
      <c r="AF839" s="2" t="inlineStr">
        <is>
          <t/>
        </is>
      </c>
      <c r="AG839" t="inlineStr">
        <is>
          <t>Recuperación de los datos que aparecen en una pantalla o monitor, por ejemplo datos personales de una transacción en línea, para su reutilización por otra aplicación mediante técnicas de ingeniería inversa.</t>
        </is>
      </c>
      <c r="AH839" s="2" t="inlineStr">
        <is>
          <t>andmekoorimine</t>
        </is>
      </c>
      <c r="AI839" s="2" t="inlineStr">
        <is>
          <t>3</t>
        </is>
      </c>
      <c r="AJ839" s="2" t="inlineStr">
        <is>
          <t/>
        </is>
      </c>
      <c r="AK839" t="inlineStr">
        <is>
          <t>andmete ekstraheerimine teise programmi inimloetavast väljastisest, eeskätt veebilehelt, käsitsi kopeerimise teel või eritarkvaraga</t>
        </is>
      </c>
      <c r="AL839" s="2" t="inlineStr">
        <is>
          <t>screen scraping</t>
        </is>
      </c>
      <c r="AM839" s="2" t="inlineStr">
        <is>
          <t>3</t>
        </is>
      </c>
      <c r="AN839" s="2" t="inlineStr">
        <is>
          <t/>
        </is>
      </c>
      <c r="AO839" t="inlineStr">
        <is>
          <t>tekniikka, jolla scraper-ohjelma kerää tietoa toisen ohjelman tulosteesta</t>
        </is>
      </c>
      <c r="AP839" s="2" t="inlineStr">
        <is>
          <t>grattage d'écran|
capture de données d'écran</t>
        </is>
      </c>
      <c r="AQ839" s="2" t="inlineStr">
        <is>
          <t>4|
4</t>
        </is>
      </c>
      <c r="AR839" s="2" t="inlineStr">
        <is>
          <t>|
preferred</t>
        </is>
      </c>
      <c r="AS839" t="inlineStr">
        <is>
          <t>technique par laquelle des données apparaissant sur un écran, par exemple pour effectuer une transaction en ligne, peuvent être utilisées ailleurs</t>
        </is>
      </c>
      <c r="AT839" s="2" t="inlineStr">
        <is>
          <t>camchóipeáil scáileáin</t>
        </is>
      </c>
      <c r="AU839" s="2" t="inlineStr">
        <is>
          <t>3</t>
        </is>
      </c>
      <c r="AV839" s="2" t="inlineStr">
        <is>
          <t/>
        </is>
      </c>
      <c r="AW839" t="inlineStr">
        <is>
          <t/>
        </is>
      </c>
      <c r="AX839" s="2" t="inlineStr">
        <is>
          <t>struganje zaslona|
&lt;i&gt;screen scraping&lt;/i&gt;</t>
        </is>
      </c>
      <c r="AY839" s="2" t="inlineStr">
        <is>
          <t>2|
2</t>
        </is>
      </c>
      <c r="AZ839" s="2" t="inlineStr">
        <is>
          <t xml:space="preserve">|
</t>
        </is>
      </c>
      <c r="BA839" t="inlineStr">
        <is>
          <t/>
        </is>
      </c>
      <c r="BB839" s="2" t="inlineStr">
        <is>
          <t>gépesített adatgyűjtés</t>
        </is>
      </c>
      <c r="BC839" s="2" t="inlineStr">
        <is>
          <t>3</t>
        </is>
      </c>
      <c r="BD839" s="2" t="inlineStr">
        <is>
          <t/>
        </is>
      </c>
      <c r="BE839" t="inlineStr">
        <is>
          <t>weboldal képernyőn megjelenített adatainak szoftverrel való automatikus gyűjtése-másolása kereskedelmi célra</t>
        </is>
      </c>
      <c r="BF839" s="2" t="inlineStr">
        <is>
          <t>screen scraping</t>
        </is>
      </c>
      <c r="BG839" s="2" t="inlineStr">
        <is>
          <t>3</t>
        </is>
      </c>
      <c r="BH839" s="2" t="inlineStr">
        <is>
          <t/>
        </is>
      </c>
      <c r="BI839" t="inlineStr">
        <is>
          <t>procedura che, mediante l’uso di software, permette di estrarre e raccogliere automaticamente dati e informazioni da un sito web e trasferirli su altri siti</t>
        </is>
      </c>
      <c r="BJ839" s="2" t="inlineStr">
        <is>
          <t>ekrano duomenų perėmimas</t>
        </is>
      </c>
      <c r="BK839" s="2" t="inlineStr">
        <is>
          <t>3</t>
        </is>
      </c>
      <c r="BL839" s="2" t="inlineStr">
        <is>
          <t/>
        </is>
      </c>
      <c r="BM839" t="inlineStr">
        <is>
          <t>ekrano duomenų iš vienos programos rinkimas ir jų keitimas taip, kad kita programa galėtų ją rodyti</t>
        </is>
      </c>
      <c r="BN839" s="2" t="inlineStr">
        <is>
          <t>ekrāna satura ierakstīšana</t>
        </is>
      </c>
      <c r="BO839" s="2" t="inlineStr">
        <is>
          <t>2</t>
        </is>
      </c>
      <c r="BP839" s="2" t="inlineStr">
        <is>
          <t/>
        </is>
      </c>
      <c r="BQ839" t="inlineStr">
        <is>
          <t/>
        </is>
      </c>
      <c r="BR839" s="2" t="inlineStr">
        <is>
          <t>screen scraping</t>
        </is>
      </c>
      <c r="BS839" s="2" t="inlineStr">
        <is>
          <t>3</t>
        </is>
      </c>
      <c r="BT839" s="2" t="inlineStr">
        <is>
          <t/>
        </is>
      </c>
      <c r="BU839" t="inlineStr">
        <is>
          <t>il-ġbir ta' 
&lt;i&gt;data&lt;/i&gt; murija fuq skrin minn fuq applikazzjoni u l-konverżjoni tagħha b'tali mod li tkun tista' tinqara u tintwera minn applikazzjoni oħra</t>
        </is>
      </c>
      <c r="BV839" s="2" t="inlineStr">
        <is>
          <t>screenscraping</t>
        </is>
      </c>
      <c r="BW839" s="2" t="inlineStr">
        <is>
          <t>3</t>
        </is>
      </c>
      <c r="BX839" s="2" t="inlineStr">
        <is>
          <t/>
        </is>
      </c>
      <c r="BY839" t="inlineStr">
        <is>
          <t>computertechniek waarbij de gegevens vanaf een computerbeeldscherm worden uitgelezen en gebruikt voor invoer in een ander, achterliggend programma</t>
        </is>
      </c>
      <c r="BZ839" s="2" t="inlineStr">
        <is>
          <t>screen scraping</t>
        </is>
      </c>
      <c r="CA839" s="2" t="inlineStr">
        <is>
          <t>3</t>
        </is>
      </c>
      <c r="CB839" s="2" t="inlineStr">
        <is>
          <t/>
        </is>
      </c>
      <c r="CC839" t="inlineStr">
        <is>
          <t>automatyczna metoda pobierania danych historii obrotów na rachunku użytkownika bankowości elektronicznej</t>
        </is>
      </c>
      <c r="CD839" s="2" t="inlineStr">
        <is>
          <t>raspagem de dados</t>
        </is>
      </c>
      <c r="CE839" s="2" t="inlineStr">
        <is>
          <t>3</t>
        </is>
      </c>
      <c r="CF839" s="2" t="inlineStr">
        <is>
          <t/>
        </is>
      </c>
      <c r="CG839" t="inlineStr">
        <is>
          <t>Técnica computacional na qual um programa extrai dados de saída legível somente para humanos, proveniente de um serviço ou aplicação.</t>
        </is>
      </c>
      <c r="CH839" s="2" t="inlineStr">
        <is>
          <t>screen scraping</t>
        </is>
      </c>
      <c r="CI839" s="2" t="inlineStr">
        <is>
          <t>3</t>
        </is>
      </c>
      <c r="CJ839" s="2" t="inlineStr">
        <is>
          <t/>
        </is>
      </c>
      <c r="CK839" t="inlineStr">
        <is>
          <t>tehnică software de extragere a informațiilor din site-uri web</t>
        </is>
      </c>
      <c r="CL839" s="2" t="inlineStr">
        <is>
          <t>screen scraping</t>
        </is>
      </c>
      <c r="CM839" s="2" t="inlineStr">
        <is>
          <t>3</t>
        </is>
      </c>
      <c r="CN839" s="2" t="inlineStr">
        <is>
          <t/>
        </is>
      </c>
      <c r="CO839" t="inlineStr">
        <is>
          <t>sťahovanie dát z vizuálnej formy/obrazovky a ich prenášanie do inej aplikácie, ktorá ich môže zobraziť</t>
        </is>
      </c>
      <c r="CP839" s="2" t="inlineStr">
        <is>
          <t>zajemanje podatkov z zaslona</t>
        </is>
      </c>
      <c r="CQ839" s="2" t="inlineStr">
        <is>
          <t>3</t>
        </is>
      </c>
      <c r="CR839" s="2" t="inlineStr">
        <is>
          <t/>
        </is>
      </c>
      <c r="CS839" t="inlineStr">
        <is>
          <t>zbiranje podatkov z zaslona iz ene aplikacije in njihova prilagoditev za prikaz v drugi aplikaciji</t>
        </is>
      </c>
      <c r="CT839" s="2" t="inlineStr">
        <is>
          <t>webbskrapning</t>
        </is>
      </c>
      <c r="CU839" s="2" t="inlineStr">
        <is>
          <t>2</t>
        </is>
      </c>
      <c r="CV839" s="2" t="inlineStr">
        <is>
          <t/>
        </is>
      </c>
      <c r="CW839" t="inlineStr">
        <is>
          <t>kopiering med hjälp av en applikation av stora mängder data från webbsidor</t>
        </is>
      </c>
    </row>
    <row r="840">
      <c r="A840" s="1" t="str">
        <f>HYPERLINK("https://iate.europa.eu/entry/result/3574716/all", "3574716")</f>
        <v>3574716</v>
      </c>
      <c r="B840" t="inlineStr">
        <is>
          <t>FINANCE;EDUCATION AND COMMUNICATIONS</t>
        </is>
      </c>
      <c r="C840" t="inlineStr">
        <is>
          <t>FINANCE|financial institutions and credit;EDUCATION AND COMMUNICATIONS|information technology and data processing</t>
        </is>
      </c>
      <c r="D840" t="inlineStr">
        <is>
          <t>yes</t>
        </is>
      </c>
      <c r="E840" t="inlineStr">
        <is>
          <t/>
        </is>
      </c>
      <c r="F840" s="2" t="inlineStr">
        <is>
          <t>необслужван терминал</t>
        </is>
      </c>
      <c r="G840" s="2" t="inlineStr">
        <is>
          <t>3</t>
        </is>
      </c>
      <c r="H840" s="2" t="inlineStr">
        <is>
          <t/>
        </is>
      </c>
      <c r="I840" t="inlineStr">
        <is>
          <t>терминал, предназначен да се използва от картодържателя в самостоятелен режим</t>
        </is>
      </c>
      <c r="J840" s="2" t="inlineStr">
        <is>
          <t>terminál bez obsluhy|
samoobslužný terminál</t>
        </is>
      </c>
      <c r="K840" s="2" t="inlineStr">
        <is>
          <t>3|
3</t>
        </is>
      </c>
      <c r="L840" s="2" t="inlineStr">
        <is>
          <t>|
preferred</t>
        </is>
      </c>
      <c r="M840" t="inlineStr">
        <is>
          <t>typ platebního terminálu, který používá přímo majitel karty bez zprostředkování druhou osobou</t>
        </is>
      </c>
      <c r="N840" s="2" t="inlineStr">
        <is>
          <t>ubemandet terminal|
ubemandet betalingsterminal</t>
        </is>
      </c>
      <c r="O840" s="2" t="inlineStr">
        <is>
          <t>3|
3</t>
        </is>
      </c>
      <c r="P840" s="2" t="inlineStr">
        <is>
          <t xml:space="preserve">|
</t>
        </is>
      </c>
      <c r="Q840" t="inlineStr">
        <is>
          <t/>
        </is>
      </c>
      <c r="R840" s="2" t="inlineStr">
        <is>
          <t>unbemanntes Terminal|
unbedientes Terminal|
unbeaufsichtigtes Terminal</t>
        </is>
      </c>
      <c r="S840" s="2" t="inlineStr">
        <is>
          <t>3|
3|
3</t>
        </is>
      </c>
      <c r="T840" s="2" t="inlineStr">
        <is>
          <t xml:space="preserve">|
|
</t>
        </is>
      </c>
      <c r="U840" t="inlineStr">
        <is>
          <t/>
        </is>
      </c>
      <c r="V840" s="2" t="inlineStr">
        <is>
          <t>μη στελεχωμένο τερματικό</t>
        </is>
      </c>
      <c r="W840" s="2" t="inlineStr">
        <is>
          <t>3</t>
        </is>
      </c>
      <c r="X840" s="2" t="inlineStr">
        <is>
          <t/>
        </is>
      </c>
      <c r="Y840" t="inlineStr">
        <is>
          <t/>
        </is>
      </c>
      <c r="Z840" s="2" t="inlineStr">
        <is>
          <t>unattended terminal</t>
        </is>
      </c>
      <c r="AA840" s="2" t="inlineStr">
        <is>
          <t>3</t>
        </is>
      </c>
      <c r="AB840" s="2" t="inlineStr">
        <is>
          <t/>
        </is>
      </c>
      <c r="AC840" t="inlineStr">
        <is>
          <t>payment terminal or dispensing machine at which transactions are carried out without a sales assistant</t>
        </is>
      </c>
      <c r="AD840" s="2" t="inlineStr">
        <is>
          <t>terminal no atendido</t>
        </is>
      </c>
      <c r="AE840" s="2" t="inlineStr">
        <is>
          <t>3</t>
        </is>
      </c>
      <c r="AF840" s="2" t="inlineStr">
        <is>
          <t/>
        </is>
      </c>
      <c r="AG840" t="inlineStr">
        <is>
          <t>Dispositivos electromecánicos que permiten a los usuarios autorizados tener acceso a una serie de transacciones en forma de autoservicio.</t>
        </is>
      </c>
      <c r="AH840" s="2" t="inlineStr">
        <is>
          <t>personalita terminal</t>
        </is>
      </c>
      <c r="AI840" s="2" t="inlineStr">
        <is>
          <t>3</t>
        </is>
      </c>
      <c r="AJ840" s="2" t="inlineStr">
        <is>
          <t/>
        </is>
      </c>
      <c r="AK840" t="inlineStr">
        <is>
          <t>makseterminal või sularahaautomaat, mille tehingud toimuvad ilma müügipersonali osaluseta</t>
        </is>
      </c>
      <c r="AL840" s="2" t="inlineStr">
        <is>
          <t>miehittämätön pääte</t>
        </is>
      </c>
      <c r="AM840" s="2" t="inlineStr">
        <is>
          <t>3</t>
        </is>
      </c>
      <c r="AN840" s="2" t="inlineStr">
        <is>
          <t/>
        </is>
      </c>
      <c r="AO840" t="inlineStr">
        <is>
          <t/>
        </is>
      </c>
      <c r="AP840" s="2" t="inlineStr">
        <is>
          <t>terminal non surveillé</t>
        </is>
      </c>
      <c r="AQ840" s="2" t="inlineStr">
        <is>
          <t>4</t>
        </is>
      </c>
      <c r="AR840" s="2" t="inlineStr">
        <is>
          <t/>
        </is>
      </c>
      <c r="AS840" t="inlineStr">
        <is>
          <t>terminal de paiement ou distributeur où les transactions sont effectuées sans l'intervervention d'un vendeur</t>
        </is>
      </c>
      <c r="AT840" s="2" t="inlineStr">
        <is>
          <t>teirminéal neamhfhreastalaithe</t>
        </is>
      </c>
      <c r="AU840" s="2" t="inlineStr">
        <is>
          <t>3</t>
        </is>
      </c>
      <c r="AV840" s="2" t="inlineStr">
        <is>
          <t/>
        </is>
      </c>
      <c r="AW840" t="inlineStr">
        <is>
          <t/>
        </is>
      </c>
      <c r="AX840" s="2" t="inlineStr">
        <is>
          <t>samoposlužni terminal</t>
        </is>
      </c>
      <c r="AY840" s="2" t="inlineStr">
        <is>
          <t>3</t>
        </is>
      </c>
      <c r="AZ840" s="2" t="inlineStr">
        <is>
          <t/>
        </is>
      </c>
      <c r="BA840" t="inlineStr">
        <is>
          <t/>
        </is>
      </c>
      <c r="BB840" s="2" t="inlineStr">
        <is>
          <t>felügyelet nélküli terminál</t>
        </is>
      </c>
      <c r="BC840" s="2" t="inlineStr">
        <is>
          <t>4</t>
        </is>
      </c>
      <c r="BD840" s="2" t="inlineStr">
        <is>
          <t/>
        </is>
      </c>
      <c r="BE840" t="inlineStr">
        <is>
          <t>kártyabirtokos önkiszolgáló használatára kialakított elektromechanikai eszköz, amelyen keresztül a jogosult használó hozzáférhet valamilyen szolgáltatáshoz</t>
        </is>
      </c>
      <c r="BF840" s="2" t="inlineStr">
        <is>
          <t>terminale incustodito</t>
        </is>
      </c>
      <c r="BG840" s="2" t="inlineStr">
        <is>
          <t>3</t>
        </is>
      </c>
      <c r="BH840" s="2" t="inlineStr">
        <is>
          <t/>
        </is>
      </c>
      <c r="BI840" t="inlineStr">
        <is>
          <t/>
        </is>
      </c>
      <c r="BJ840" s="2" t="inlineStr">
        <is>
          <t>neprižiūrimasis terminalas</t>
        </is>
      </c>
      <c r="BK840" s="2" t="inlineStr">
        <is>
          <t>2</t>
        </is>
      </c>
      <c r="BL840" s="2" t="inlineStr">
        <is>
          <t/>
        </is>
      </c>
      <c r="BM840" t="inlineStr">
        <is>
          <t>mokėjimo terminalas, kuriame mokėjimas atliekamas be parduotuvės pardavėjo</t>
        </is>
      </c>
      <c r="BN840" s="2" t="inlineStr">
        <is>
          <t>neuzraudzīts maksājumu terminālis</t>
        </is>
      </c>
      <c r="BO840" s="2" t="inlineStr">
        <is>
          <t>2</t>
        </is>
      </c>
      <c r="BP840" s="2" t="inlineStr">
        <is>
          <t/>
        </is>
      </c>
      <c r="BQ840" t="inlineStr">
        <is>
          <t/>
        </is>
      </c>
      <c r="BR840" s="2" t="inlineStr">
        <is>
          <t>terminal li jitħalla waħdu|
terminal mhux assistit</t>
        </is>
      </c>
      <c r="BS840" s="2" t="inlineStr">
        <is>
          <t>3|
3</t>
        </is>
      </c>
      <c r="BT840" s="2" t="inlineStr">
        <is>
          <t xml:space="preserve">|
</t>
        </is>
      </c>
      <c r="BU840" t="inlineStr">
        <is>
          <t>terminal tal-ħlas jew magna awtomatika li tagħti l-flus li bih(a) it-tranżazzjonijiet ikunu jistgħu jsiru mingħajr il-bżonn ta' assistent tal-bejgħ</t>
        </is>
      </c>
      <c r="BV840" s="2" t="inlineStr">
        <is>
          <t>onbemande terminal</t>
        </is>
      </c>
      <c r="BW840" s="2" t="inlineStr">
        <is>
          <t>3</t>
        </is>
      </c>
      <c r="BX840" s="2" t="inlineStr">
        <is>
          <t/>
        </is>
      </c>
      <c r="BY840" t="inlineStr">
        <is>
          <t>terminal waarmee betaalinformatie elektronisch kan worden vastgelegd zonder toedoen van een verkoper</t>
        </is>
      </c>
      <c r="BZ840" s="2" t="inlineStr">
        <is>
          <t>terminal samoobsługowy</t>
        </is>
      </c>
      <c r="CA840" s="2" t="inlineStr">
        <is>
          <t>3</t>
        </is>
      </c>
      <c r="CB840" s="2" t="inlineStr">
        <is>
          <t/>
        </is>
      </c>
      <c r="CC840" t="inlineStr">
        <is>
          <t/>
        </is>
      </c>
      <c r="CD840" s="2" t="inlineStr">
        <is>
          <t>terminal não assistido</t>
        </is>
      </c>
      <c r="CE840" s="2" t="inlineStr">
        <is>
          <t>3</t>
        </is>
      </c>
      <c r="CF840" s="2" t="inlineStr">
        <is>
          <t/>
        </is>
      </c>
      <c r="CG840" t="inlineStr">
        <is>
          <t>Terminal concebido para ser utilizado pelo titular do cartão em regime de autosserviço.</t>
        </is>
      </c>
      <c r="CH840" s="2" t="inlineStr">
        <is>
          <t>terminal neasistat</t>
        </is>
      </c>
      <c r="CI840" s="2" t="inlineStr">
        <is>
          <t>3</t>
        </is>
      </c>
      <c r="CJ840" s="2" t="inlineStr">
        <is>
          <t/>
        </is>
      </c>
      <c r="CK840" t="inlineStr">
        <is>
          <t>terminal proiectat să fie folosit de titularului cardului în regim de autoservire</t>
        </is>
      </c>
      <c r="CL840" s="2" t="inlineStr">
        <is>
          <t>samoobslužný terminál</t>
        </is>
      </c>
      <c r="CM840" s="2" t="inlineStr">
        <is>
          <t>3</t>
        </is>
      </c>
      <c r="CN840" s="2" t="inlineStr">
        <is>
          <t/>
        </is>
      </c>
      <c r="CO840" t="inlineStr">
        <is>
          <t>druh platobného terminálu, ktorý umožňuje elektronické platobné transakcie bez sprostredkovania druhou osobou</t>
        </is>
      </c>
      <c r="CP840" s="2" t="inlineStr">
        <is>
          <t>samopostrežni terminal</t>
        </is>
      </c>
      <c r="CQ840" s="2" t="inlineStr">
        <is>
          <t>3</t>
        </is>
      </c>
      <c r="CR840" s="2" t="inlineStr">
        <is>
          <t/>
        </is>
      </c>
      <c r="CS840" t="inlineStr">
        <is>
          <t>plačilni terminal ali prodajni avtomat, ki omogoča izvajanje transakcij brez posredovanja prodajnega uslužbenca</t>
        </is>
      </c>
      <c r="CT840" s="2" t="inlineStr">
        <is>
          <t>obemannad terminal</t>
        </is>
      </c>
      <c r="CU840" s="2" t="inlineStr">
        <is>
          <t>3</t>
        </is>
      </c>
      <c r="CV840" s="2" t="inlineStr">
        <is>
          <t/>
        </is>
      </c>
      <c r="CW840" t="inlineStr">
        <is>
          <t/>
        </is>
      </c>
    </row>
    <row r="841">
      <c r="A841" s="1" t="str">
        <f>HYPERLINK("https://iate.europa.eu/entry/result/3549378/all", "3549378")</f>
        <v>3549378</v>
      </c>
      <c r="B841" t="inlineStr">
        <is>
          <t>EDUCATION AND COMMUNICATIONS</t>
        </is>
      </c>
      <c r="C841" t="inlineStr">
        <is>
          <t>EDUCATION AND COMMUNICATIONS|information technology and data processing</t>
        </is>
      </c>
      <c r="D841" t="inlineStr">
        <is>
          <t>yes</t>
        </is>
      </c>
      <c r="E841" t="inlineStr">
        <is>
          <t/>
        </is>
      </c>
      <c r="F841" s="2" t="inlineStr">
        <is>
          <t>преносима работна станция</t>
        </is>
      </c>
      <c r="G841" s="2" t="inlineStr">
        <is>
          <t>3</t>
        </is>
      </c>
      <c r="H841" s="2" t="inlineStr">
        <is>
          <t/>
        </is>
      </c>
      <c r="I841" t="inlineStr">
        <is>
          <t>компютър с високи показатели за един потребител, използван предимно за графични приложения, автоматизирано проектиране, разработване на програми, финансови и научни приложения, както и за други задачи, изискващи висока изчислителна мощност, с изключение на игри, и който е проектиран специално за преносимост и за продължителна работа със или без директна връзка към захранващ източник с променливо напрежение</t>
        </is>
      </c>
      <c r="J841" s="2" t="inlineStr">
        <is>
          <t>mobilní pracovní stanice</t>
        </is>
      </c>
      <c r="K841" s="2" t="inlineStr">
        <is>
          <t>3</t>
        </is>
      </c>
      <c r="L841" s="2" t="inlineStr">
        <is>
          <t/>
        </is>
      </c>
      <c r="M841" t="inlineStr">
        <is>
          <t>vysoce výkonný počítač pro jednoho uživatele, který se používá především pro grafické aplikace, programy pro projektování pomocí počítače (CAD), vývoj softwaru, finanční a vědecké aplikace a další výpočetně náročné úlohy, s výjimkou počítačových her, a který je speciálně konstruovaný jako přenosný a koncipovaný tak, aby mohl být provozován delší dobu jak s přímým připojením ke zdroji střídavého proudu, tak i bez něho</t>
        </is>
      </c>
      <c r="N841" s="2" t="inlineStr">
        <is>
          <t>bærbar arbejdsstation</t>
        </is>
      </c>
      <c r="O841" s="2" t="inlineStr">
        <is>
          <t>4</t>
        </is>
      </c>
      <c r="P841" s="2" t="inlineStr">
        <is>
          <t/>
        </is>
      </c>
      <c r="Q841" t="inlineStr">
        <is>
          <t>"højperformant enkeltbrugercomputer, som typisk anvendes til grafik, CAD, softwareudvikling og finansielle og videnskabelige anvendelser, herunder opgaver, der kræver stor regnekraft, undtagen spil, og som er specielt konstrueret til at være bærbar og kunne fungere i længere tid med eller uden direkte tilslutning til en vekselspændingskilde"</t>
        </is>
      </c>
      <c r="R841" s="2" t="inlineStr">
        <is>
          <t>mobile Workstation|
tragbarer Arbeitsplatzrechner</t>
        </is>
      </c>
      <c r="S841" s="2" t="inlineStr">
        <is>
          <t>3|
3</t>
        </is>
      </c>
      <c r="T841" s="2" t="inlineStr">
        <is>
          <t xml:space="preserve">|
</t>
        </is>
      </c>
      <c r="U841" t="inlineStr">
        <is>
          <t>Hochleistungs-Einzelplatzcomputer, der neben anderen rechenintensiven Aufgaben mit Ausnahme von Spielen hauptsächlich für Grafikanwendungen, Computer Aided Design, Softwareentwicklung sowie finanzwirtschaftliche und wissenschaftliche Anwendungen genutzt wird, und speziell als tragbares Gerät und für den längeren Betrieb mit oder ohne direkten Anschluss an eine Wechselstromquelle konzipiert ist</t>
        </is>
      </c>
      <c r="V841" s="2" t="inlineStr">
        <is>
          <t>κινητός σταθμός εργασίας|
φορητός σταθμός εργασίας</t>
        </is>
      </c>
      <c r="W841" s="2" t="inlineStr">
        <is>
          <t>3|
3</t>
        </is>
      </c>
      <c r="X841" s="2" t="inlineStr">
        <is>
          <t xml:space="preserve">|
</t>
        </is>
      </c>
      <c r="Y841" t="inlineStr">
        <is>
          <t>υπολογιστής υψηλών επιδόσεων ενός χρήστη, ο οποίος μεταξύ άλλων καθηκόντων υπολογιστικής έντασης χρησιμοποιείται κυρίως για γραφικά, CAD (σχεδιασμός με τη βοήθεια υπολογιστή), ανάπτυξη λογισμικού, οικονομικές και επιστημονικές εφαρμογές, εξαιρουμένων των παιχνιδιών, και που είναι σχεδιασμένος ειδικά για να είναι φορητός και για να λειτουργεί επί παρατεταμένο χρόνο, με ή χωρίς απευθείας σύνδεση με πηγή εναλλασσόμενου ρεύματος.</t>
        </is>
      </c>
      <c r="Z841" s="2" t="inlineStr">
        <is>
          <t>mobile workstation|
portable workstation</t>
        </is>
      </c>
      <c r="AA841" s="2" t="inlineStr">
        <is>
          <t>3|
3</t>
        </is>
      </c>
      <c r="AB841" s="2" t="inlineStr">
        <is>
          <t xml:space="preserve">|
</t>
        </is>
      </c>
      <c r="AC841" t="inlineStr">
        <is>
          <t>high-performance, single-user computer primarily used for graphics, Computer Aided Design, software development, financial and scientific applications among other compute intensive tasks, excluding game play, and which is designed specifically for portability and to be operated for extended periods of time either with or without a direct connection to an AC power source</t>
        </is>
      </c>
      <c r="AD841" s="2" t="inlineStr">
        <is>
          <t>estación de trabajo portátil|
estación de trabajo movil</t>
        </is>
      </c>
      <c r="AE841" s="2" t="inlineStr">
        <is>
          <t>3|
3</t>
        </is>
      </c>
      <c r="AF841" s="2" t="inlineStr">
        <is>
          <t xml:space="preserve">|
</t>
        </is>
      </c>
      <c r="AG841" t="inlineStr">
        <is>
          <t>Ordenador de alto rendimiento y de un solo usuario utilizado principalmente para aplicaciones gráficas, de diseño asistido por ordenador, de desarrollo de software, financieras y científicas, entre otras tareas intensivas en cálculo, excluidos los juegos, que está diseñado específicamente para ser portátil y funcionar durante largos períodos de tiempo con o sin conexión directa a una fuente de corriente alterna.</t>
        </is>
      </c>
      <c r="AH841" s="2" t="inlineStr">
        <is>
          <t>mobiilne tööjaam</t>
        </is>
      </c>
      <c r="AI841" s="2" t="inlineStr">
        <is>
          <t>3</t>
        </is>
      </c>
      <c r="AJ841" s="2" t="inlineStr">
        <is>
          <t/>
        </is>
      </c>
      <c r="AK841" t="inlineStr">
        <is>
          <t>kõrgjõudlusega ühekasutajaarvuti, mida lisaks muudele suure andmetöötlusmahuga ülesannetele kasutatakse peamiselt graafika, raalprojekteerimise, tarkvaraarenduse ning finants- ja teadusrakenduste jaoks ning mis on ette nähtud kaasaskandmiseks ja mis võib pikemaajalisel kasutamisel olla vahelduvvoolu allikaga ühendatud või mitte</t>
        </is>
      </c>
      <c r="AL841" s="2" t="inlineStr">
        <is>
          <t>kannettava työasema</t>
        </is>
      </c>
      <c r="AM841" s="2" t="inlineStr">
        <is>
          <t>3</t>
        </is>
      </c>
      <c r="AN841" s="2" t="inlineStr">
        <is>
          <t/>
        </is>
      </c>
      <c r="AO841" t="inlineStr">
        <is>
          <t>hyvin suorituskykyinen yksittäiskäyttötietokone, jota käytetään pääasiassa grafiikan luomisessa, tietokoneavusteisessa suunnittelussa, ohjelmistokehityksessä, rahoitusalan sovelluksissa, tieteellisissä sovelluksissa ja muissa laskentaintensiivisissä tehtävissä, pelikäyttöä lukuun ottamatta, ja joka on erityisesti suunniteltu kannettavaksi ja käytettäväksi pitkiä aikoja joko suoralla yhteydellä tai ilman suoraa yhteyttä vaihtovirtalähteeseen</t>
        </is>
      </c>
      <c r="AP841" s="2" t="inlineStr">
        <is>
          <t>poste de travail portable|
station de travail mobile|
station de travail portable</t>
        </is>
      </c>
      <c r="AQ841" s="2" t="inlineStr">
        <is>
          <t>3|
3|
3</t>
        </is>
      </c>
      <c r="AR841" s="2" t="inlineStr">
        <is>
          <t xml:space="preserve">|
|
</t>
        </is>
      </c>
      <c r="AS841" t="inlineStr">
        <is>
          <t>ordinateur à hautes performances et à un seul utilisateur employé principalement pour des applications graphiques, de conception assistée par ordinateur, de développement logiciel, financières et scientifiques, entre autres tâches à haute intensité informatique, à l’exclusion des jeux, spécialement conçu pour être portatif et pour pouvoir fonctionner pendant une longue durée avec ou sans connexion directe à une source de courant alternatif</t>
        </is>
      </c>
      <c r="AT841" s="2" t="inlineStr">
        <is>
          <t>stáisiún oibre móibíleach</t>
        </is>
      </c>
      <c r="AU841" s="2" t="inlineStr">
        <is>
          <t>3</t>
        </is>
      </c>
      <c r="AV841" s="2" t="inlineStr">
        <is>
          <t/>
        </is>
      </c>
      <c r="AW841" t="inlineStr">
        <is>
          <t/>
        </is>
      </c>
      <c r="AX841" t="inlineStr">
        <is>
          <t/>
        </is>
      </c>
      <c r="AY841" t="inlineStr">
        <is>
          <t/>
        </is>
      </c>
      <c r="AZ841" t="inlineStr">
        <is>
          <t/>
        </is>
      </c>
      <c r="BA841" t="inlineStr">
        <is>
          <t/>
        </is>
      </c>
      <c r="BB841" s="2" t="inlineStr">
        <is>
          <t>mobil munkaállomás</t>
        </is>
      </c>
      <c r="BC841" s="2" t="inlineStr">
        <is>
          <t>3</t>
        </is>
      </c>
      <c r="BD841" s="2" t="inlineStr">
        <is>
          <t/>
        </is>
      </c>
      <c r="BE841" t="inlineStr">
        <is>
          <t>nagy teljesítményű, egyfelhasználós, jellemzően grafikai, számítógépes tervezési (CAD), szoftverfejlesztési, pénzügyi és tudományos alkalmazásokra és más számításigényes feladatokra, de nem játékra használt számítógép, amely kifejezetten a hordozhatóság kívánalmát szem előtt tartva készült és közvetlenül váltakozó áramú hálózati áramforrásról működik, de e nélkül is huzamosabb ideig működtethető</t>
        </is>
      </c>
      <c r="BF841" s="2" t="inlineStr">
        <is>
          <t>stazione di lavoro mobile|
stazione di lavoro portatile</t>
        </is>
      </c>
      <c r="BG841" s="2" t="inlineStr">
        <is>
          <t>3|
3</t>
        </is>
      </c>
      <c r="BH841" s="2" t="inlineStr">
        <is>
          <t xml:space="preserve">|
</t>
        </is>
      </c>
      <c r="BI841" t="inlineStr">
        <is>
          <t>computer monoutente ad elevate prestazioni, generalmente utilizzato per applicazioni di grafica, CAD (computer aided design), per lo sviluppo di software o per applicazioni finanziarie e scientifiche oltre che per altre funzionalità ad elevata intensità di calcolo, esclusi i videogiochi, e che è progettato specificatamente come apparecchiatura portatile e per funzionare per lunghi periodi con o senza connessioni dirette a fonti di alimentazione AC</t>
        </is>
      </c>
      <c r="BJ841" s="2" t="inlineStr">
        <is>
          <t>nešiojamasis profesionalusis kompiuteris</t>
        </is>
      </c>
      <c r="BK841" s="2" t="inlineStr">
        <is>
          <t>3</t>
        </is>
      </c>
      <c r="BL841" s="2" t="inlineStr">
        <is>
          <t/>
        </is>
      </c>
      <c r="BM841" t="inlineStr">
        <is>
          <t>spartus vieno vartotojo kompiuteris, paprastai naudojamas grafikai, kompiuteriniam projektavimui, programinei įrangai kurti, dirbti su finansinėmis ir mokslinėmis programomis, taip pat kitoms sudėtingoms skaičiavimo užduotims, išskyrus žaidimus, atlikti, specialiai skirtas nešioti ir ilgą laiką naudoti tiesiogiai prijungus arba neprijungus prie kintamosios elektros srovės šaltinio</t>
        </is>
      </c>
      <c r="BN841" s="2" t="inlineStr">
        <is>
          <t>portatīvā darbstacija|
mobilā darbstacija</t>
        </is>
      </c>
      <c r="BO841" s="2" t="inlineStr">
        <is>
          <t>3|
3</t>
        </is>
      </c>
      <c r="BP841" s="2" t="inlineStr">
        <is>
          <t xml:space="preserve">|
</t>
        </is>
      </c>
      <c r="BQ841" t="inlineStr">
        <is>
          <t>jaudīgs vienam lietotājam paredzēts dators, ko galvenokārt izmanto grafikas lietojumiem, datorizētajai projektēšanai, programmatūras izstrādei, finanšu un zinātniskiem lietojumiem, kā arī citiem uzdevumiem, kuru izpildei vajadzīga augsta skaitļošanas jauda, izņemot spēļu spēlēšanu, un kas tieši paredzēts, lai tas būtu pārnesams un to varētu darbināt ilgāku laiku vai nu ar tiešu savienojumu ar maiņstrāvas barošanas avotu, vai bez tā</t>
        </is>
      </c>
      <c r="BR841" s="2" t="inlineStr">
        <is>
          <t>stazzjon tax-xogħol mobbli</t>
        </is>
      </c>
      <c r="BS841" s="2" t="inlineStr">
        <is>
          <t>3</t>
        </is>
      </c>
      <c r="BT841" s="2" t="inlineStr">
        <is>
          <t/>
        </is>
      </c>
      <c r="BU841" t="inlineStr">
        <is>
          <t>kompjuter b’livell għoli ta’ prestazzjoni u li jservi utent wieħed użat primarjament għall-grafika, għall-iddisinjar permezz tal-kompjuter (CAD), l-iżvilupp tas-softwer, l-applikazzjonijiet finanzjarji u xjentifiċi fost kompiti oħra tal-informatika aktar intensivi, iżda bl-esklużjoni tal-logħob, u li huwa ddisinjat speċifikament biex jinġarr u biex jitħaddem għal perjodi estiżi ta’ żmien kemm b’konnessjoni diretta ma’ sors tal-enerġija AC kif ukoll mingħajrha</t>
        </is>
      </c>
      <c r="BV841" s="2" t="inlineStr">
        <is>
          <t>mobiel werkstation|
draagbaar werkstation</t>
        </is>
      </c>
      <c r="BW841" s="2" t="inlineStr">
        <is>
          <t>3|
3</t>
        </is>
      </c>
      <c r="BX841" s="2" t="inlineStr">
        <is>
          <t xml:space="preserve">|
</t>
        </is>
      </c>
      <c r="BY841" t="inlineStr">
        <is>
          <t>onafhankelijke computer met hoge prestaties die primair wordt gebruikt voor grafische toepassingen, computerondersteund ontwerp, ontwikkeling van software, financiële en wetenschappelijke toepassingen of andere intensieve rekentaken, met uitzondering van gaming, en die specifiek is ontworpen met het oog op draagbaarheid en om gedurende langere tijd met of zonder directe aansluiting op het elektriciteitsnet te functioneren</t>
        </is>
      </c>
      <c r="BZ841" s="2" t="inlineStr">
        <is>
          <t>mobilna stacja robocza</t>
        </is>
      </c>
      <c r="CA841" s="2" t="inlineStr">
        <is>
          <t>3</t>
        </is>
      </c>
      <c r="CB841" s="2" t="inlineStr">
        <is>
          <t/>
        </is>
      </c>
      <c r="CC841" t="inlineStr">
        <is>
          <t>komputer o dużej wydajności przeznaczony do wykorzystywania przez jednego użytkownika, używany zazwyczaj na potrzeby programów graficznych, komputerowego wspomagania projektowania, tworzenia oprogramowania, aplikacji finansowych i naukowych oraz do innych zadań wymagających dużej mocy obliczeniowej, z wyłączeniem wykorzystania do gier, i zaprojektowany specjalnie jako komputer przenośny, działający przez długi czas bez bezpośredniego podłączenia do źródła zasilania prądem przemiennym lub z takim podłączeniem</t>
        </is>
      </c>
      <c r="CD841" s="2" t="inlineStr">
        <is>
          <t>estação de trabalho móvel|
posto de trabalho portátil</t>
        </is>
      </c>
      <c r="CE841" s="2" t="inlineStr">
        <is>
          <t>3|
3</t>
        </is>
      </c>
      <c r="CF841" s="2" t="inlineStr">
        <is>
          <t xml:space="preserve">|
</t>
        </is>
      </c>
      <c r="CG841" t="inlineStr">
        <is>
          <t>Computador de elevado desempenho, para um único utilizador, utilizado principalmente para dados gráficos, conceção assistida por computador, desenvolvimento de &lt;i&gt;software&lt;/i&gt; e aplicações financeiras e científicas, entre outras tarefas que implicam uma utilização intensiva de cálculo, excluindo jogos, e que está concebido especificamente para ser portátil e para funcionar durante longos períodos de tempo com ou sem ligação direta a uma fonte de alimentação de corrente alternada.</t>
        </is>
      </c>
      <c r="CH841" s="2" t="inlineStr">
        <is>
          <t>stație de lucru portabilă|
stație de lucru mobilă</t>
        </is>
      </c>
      <c r="CI841" s="2" t="inlineStr">
        <is>
          <t>3|
3</t>
        </is>
      </c>
      <c r="CJ841" s="2" t="inlineStr">
        <is>
          <t xml:space="preserve">|
</t>
        </is>
      </c>
      <c r="CK841" t="inlineStr">
        <is>
          <t>un computer de înaltă performanță, cu un singur utilizator, folosit în principal pentru realizarea de grafică, pentru proiectarea asistată de computer, pentru dezvoltarea de softuri și pentru aplicații financiare și științifice, precum și alte sarcini care necesită o putere de calcul informatic importantă, cu excepția jocurilor, conceput special pentru a fi portabil și pentru a putea funcționa perioade îndelungate cu sau fără o conexiune directă la o sursă de curent alternativ</t>
        </is>
      </c>
      <c r="CL841" s="2" t="inlineStr">
        <is>
          <t>mobilná pracovná stanica</t>
        </is>
      </c>
      <c r="CM841" s="2" t="inlineStr">
        <is>
          <t>3</t>
        </is>
      </c>
      <c r="CN841" s="2" t="inlineStr">
        <is>
          <t/>
        </is>
      </c>
      <c r="CO841" t="inlineStr">
        <is>
          <t>vysoko výkonný počítač pre jedného používateľa, ktorý sa okrem iných úloh náročných na výpočtovú techniku používa predovšetkým na grafiku, počítačom podporované projektovanie, vývoj softvéru, finančné a vedecké aplikácie, ale nie na počítačové hry, a ktorý je vytvorený špeciálne na účely prenosnosti a na dlhodobú prevádzku buď s priamym pripojením k zdroju striedavého prúdu, alebo bez neho</t>
        </is>
      </c>
      <c r="CP841" s="2" t="inlineStr">
        <is>
          <t>mobilna delovna postaja</t>
        </is>
      </c>
      <c r="CQ841" s="2" t="inlineStr">
        <is>
          <t>3</t>
        </is>
      </c>
      <c r="CR841" s="2" t="inlineStr">
        <is>
          <t/>
        </is>
      </c>
      <c r="CS841" t="inlineStr">
        <is>
          <t>zelo zmogljiv enouporabniški računalnik, ki se uporablja predvsem za grafiko, računalniško podprto snovanje, razvijanje programske opreme, finančne in znanstvene aplikacije ter druge zahtevne računske naloge, razen igranja iger, ter je zasnovan posebej za prenašanje in daljša obdobja delovanja bodisi z neposredno povezavo na vir napajanja izmeničnega toka ali brez nje</t>
        </is>
      </c>
      <c r="CT841" s="2" t="inlineStr">
        <is>
          <t>rörlig arbetsstation</t>
        </is>
      </c>
      <c r="CU841" s="2" t="inlineStr">
        <is>
          <t>3</t>
        </is>
      </c>
      <c r="CV841" s="2" t="inlineStr">
        <is>
          <t/>
        </is>
      </c>
      <c r="CW841" t="inlineStr">
        <is>
          <t>en dator avsedd för en användare och med hög prestanda som främst används för grafik, datorstödd konstruktion, programutveckling, finansiella och vetenskapliga applikationer och andra datorintensiva uppgifter, med undantag av datorspel, och som är särskilt utformad för att vara bärbar och i drift under lång tid med eller utan direktanslutning till en växelströmskälla</t>
        </is>
      </c>
    </row>
    <row r="842">
      <c r="A842" s="1" t="str">
        <f>HYPERLINK("https://iate.europa.eu/entry/result/3506918/all", "3506918")</f>
        <v>3506918</v>
      </c>
      <c r="B842" t="inlineStr">
        <is>
          <t>EDUCATION AND COMMUNICATIONS;INDUSTRY</t>
        </is>
      </c>
      <c r="C842" t="inlineStr">
        <is>
          <t>EDUCATION AND COMMUNICATIONS|information technology and data processing;INDUSTRY|electronics and electrical engineering</t>
        </is>
      </c>
      <c r="D842" t="inlineStr">
        <is>
          <t>yes</t>
        </is>
      </c>
      <c r="E842" t="inlineStr">
        <is>
          <t/>
        </is>
      </c>
      <c r="F842" s="2" t="inlineStr">
        <is>
          <t>вътрешно захранващо устройство</t>
        </is>
      </c>
      <c r="G842" s="2" t="inlineStr">
        <is>
          <t>3</t>
        </is>
      </c>
      <c r="H842" s="2" t="inlineStr">
        <is>
          <t/>
        </is>
      </c>
      <c r="I842" t="inlineStr">
        <is>
          <t>компонент, вътре в кутията на електронно устройство, проектиран за преобразуване на променливото напрежение от електрическата мрежа в постоянно напрежение за целите на захранването на устройството</t>
        </is>
      </c>
      <c r="J842" s="2" t="inlineStr">
        <is>
          <t>vnitřní napájecí zdroj</t>
        </is>
      </c>
      <c r="K842" s="2" t="inlineStr">
        <is>
          <t>3</t>
        </is>
      </c>
      <c r="L842" s="2" t="inlineStr">
        <is>
          <t/>
        </is>
      </c>
      <c r="M842" t="inlineStr">
        <is>
          <t>součástka umístěná uvnitř skříně elektrického nebo elektronického zařízení, určená pro přeměnu střídavého síťového napětí na stejnosměrné (stejnosměrná) napětí za účelem napájení součástek tohoto zařízení</t>
        </is>
      </c>
      <c r="N842" s="2" t="inlineStr">
        <is>
          <t>indbygget strømforsyning</t>
        </is>
      </c>
      <c r="O842" s="2" t="inlineStr">
        <is>
          <t>3</t>
        </is>
      </c>
      <c r="P842" s="2" t="inlineStr">
        <is>
          <t/>
        </is>
      </c>
      <c r="Q842" t="inlineStr">
        <is>
          <t>"komponent, som er udformet til at omforme vekselspænding (AC) fra elnettet til jævnstrøm (DC) til drift af computeren eller computerserveren"</t>
        </is>
      </c>
      <c r="R842" s="2" t="inlineStr">
        <is>
          <t>internes Netzteil</t>
        </is>
      </c>
      <c r="S842" s="2" t="inlineStr">
        <is>
          <t>3</t>
        </is>
      </c>
      <c r="T842" s="2" t="inlineStr">
        <is>
          <t/>
        </is>
      </c>
      <c r="U842" t="inlineStr">
        <is>
          <t>Komponente zur Umwandlung von Wechselstrom (AC) aus dem Stromnetz in Gleichstrom (DC) für die Stromversorgung von Computern oder Computerservern</t>
        </is>
      </c>
      <c r="V842" s="2" t="inlineStr">
        <is>
          <t>εσωτερικό τροφοδοτικό</t>
        </is>
      </c>
      <c r="W842" s="2" t="inlineStr">
        <is>
          <t>3</t>
        </is>
      </c>
      <c r="X842" s="2" t="inlineStr">
        <is>
          <t/>
        </is>
      </c>
      <c r="Y842" t="inlineStr">
        <is>
          <t>συστατικό στο εσωτερικό του περιβλήματος του υπολογιστή σχεδιασμένο για μετατροπή της εναλλασσόμενης τάσης του δικτύου σε τάση συνεχούς ρεύματος για τροφοδότηση των συστατικών μερών του υπολογιστή</t>
        </is>
      </c>
      <c r="Z842" s="2" t="inlineStr">
        <is>
          <t>internal power supply</t>
        </is>
      </c>
      <c r="AA842" s="2" t="inlineStr">
        <is>
          <t>3</t>
        </is>
      </c>
      <c r="AB842" s="2" t="inlineStr">
        <is>
          <t/>
        </is>
      </c>
      <c r="AC842" t="inlineStr">
        <is>
          <t>component internal to an electric or electronic device's casing and designed to convert AC voltage from the mains to DC voltage(s) for the purpose of powering the device</t>
        </is>
      </c>
      <c r="AD842" s="2" t="inlineStr">
        <is>
          <t>fuente de alimentación interna</t>
        </is>
      </c>
      <c r="AE842" s="2" t="inlineStr">
        <is>
          <t>3</t>
        </is>
      </c>
      <c r="AF842" s="2" t="inlineStr">
        <is>
          <t/>
        </is>
      </c>
      <c r="AG842" t="inlineStr">
        <is>
          <t>Componente diseñado para convertir la tensión de corriente alterna suministrada por la red eléctrica en una tensión o tensiones de corriente continua con el fin de suministrar energía al ordenador o al servidor informático.</t>
        </is>
      </c>
      <c r="AH842" s="2" t="inlineStr">
        <is>
          <t>sisemine toiteallikas</t>
        </is>
      </c>
      <c r="AI842" s="2" t="inlineStr">
        <is>
          <t>3</t>
        </is>
      </c>
      <c r="AJ842" s="2" t="inlineStr">
        <is>
          <t/>
        </is>
      </c>
      <c r="AK842" t="inlineStr">
        <is>
          <t>arvutikorpuses asuv komponent, mis on ette nähtud elektrivõrgust saadava vahelduvvoolu toitepinge muundamiseks alalisvoolu pinge(te)ks eesmärgiga anda arvutile toidet</t>
        </is>
      </c>
      <c r="AL842" s="2" t="inlineStr">
        <is>
          <t>sisäinen teholähde</t>
        </is>
      </c>
      <c r="AM842" s="2" t="inlineStr">
        <is>
          <t>3</t>
        </is>
      </c>
      <c r="AN842" s="2" t="inlineStr">
        <is>
          <t/>
        </is>
      </c>
      <c r="AO842" t="inlineStr">
        <is>
          <t>komponentti, joka on suunniteltu muuttamaan sähköverkosta saatava vaihtovirta tasavirraksi (tasavirroiksi) tehon tuottamiseksi tietokoneelle tai tietokonepalvelimelle</t>
        </is>
      </c>
      <c r="AP842" s="2" t="inlineStr">
        <is>
          <t>alimentation électrique interne</t>
        </is>
      </c>
      <c r="AQ842" s="2" t="inlineStr">
        <is>
          <t>3</t>
        </is>
      </c>
      <c r="AR842" s="2" t="inlineStr">
        <is>
          <t/>
        </is>
      </c>
      <c r="AS842" t="inlineStr">
        <is>
          <t>composant interne, inclus dans le boîtier d'un appareil électrique ou électronique, conçu pour alimenter l'appareil en assurant la conversion de la tension en courant alternatif du secteur en tension en courant continu</t>
        </is>
      </c>
      <c r="AT842" s="2" t="inlineStr">
        <is>
          <t>soláthar inmheánach cumhachta</t>
        </is>
      </c>
      <c r="AU842" s="2" t="inlineStr">
        <is>
          <t>3</t>
        </is>
      </c>
      <c r="AV842" s="2" t="inlineStr">
        <is>
          <t/>
        </is>
      </c>
      <c r="AW842" t="inlineStr">
        <is>
          <t/>
        </is>
      </c>
      <c r="AX842" t="inlineStr">
        <is>
          <t/>
        </is>
      </c>
      <c r="AY842" t="inlineStr">
        <is>
          <t/>
        </is>
      </c>
      <c r="AZ842" t="inlineStr">
        <is>
          <t/>
        </is>
      </c>
      <c r="BA842" t="inlineStr">
        <is>
          <t/>
        </is>
      </c>
      <c r="BB842" s="2" t="inlineStr">
        <is>
          <t>belső tápegység</t>
        </is>
      </c>
      <c r="BC842" s="2" t="inlineStr">
        <is>
          <t>4</t>
        </is>
      </c>
      <c r="BD842" s="2" t="inlineStr">
        <is>
          <t/>
        </is>
      </c>
      <c r="BE842" t="inlineStr">
        <is>
          <t>elektronikus berendezésen belüli egység, amely a váltóáramú hálózati feszültséget a berendezés árammal való ellátása céljából egyenáramú feszültséggé alakítja át</t>
        </is>
      </c>
      <c r="BF842" s="2" t="inlineStr">
        <is>
          <t>alimentatore interno</t>
        </is>
      </c>
      <c r="BG842" s="2" t="inlineStr">
        <is>
          <t>3</t>
        </is>
      </c>
      <c r="BH842" s="2" t="inlineStr">
        <is>
          <t/>
        </is>
      </c>
      <c r="BI842" t="inlineStr">
        <is>
          <t>componente, contenuta all'interno dell'alloggiamento di un'apparecchiatura, progettata per convertire la tensione alternata in ingresso in tensione(i) continua(e) ai fini dell’alimentazione dell'apparecchiatura stessa</t>
        </is>
      </c>
      <c r="BJ842" s="2" t="inlineStr">
        <is>
          <t>vidinis maitinimo šaltinis</t>
        </is>
      </c>
      <c r="BK842" s="2" t="inlineStr">
        <is>
          <t>3</t>
        </is>
      </c>
      <c r="BL842" s="2" t="inlineStr">
        <is>
          <t/>
        </is>
      </c>
      <c r="BM842" t="inlineStr">
        <is>
          <t>elektros ar elektroninio įrenginio ar prietaiso viduje įmontuotas komponentas, skirtas iš elektros tinklo tiekiamos kintamosios srovės įtampai paversti nuolatinės srovės įtampa, reikalinga tam įrenginiui ar prietaisui maitinti</t>
        </is>
      </c>
      <c r="BN842" s="2" t="inlineStr">
        <is>
          <t>iekšējais barošanas avots</t>
        </is>
      </c>
      <c r="BO842" s="2" t="inlineStr">
        <is>
          <t>3</t>
        </is>
      </c>
      <c r="BP842" s="2" t="inlineStr">
        <is>
          <t/>
        </is>
      </c>
      <c r="BQ842" t="inlineStr">
        <is>
          <t>komponents, kas paredzēts elektrotīkla avota ieejā pievadītās maiņstrāvas sprieguma pārveidošanai uz līdzstrāvas spriegumu(-iem), lai nodrošinātu barošanu datoram vai datora serverim</t>
        </is>
      </c>
      <c r="BR842" s="2" t="inlineStr">
        <is>
          <t>provvista tal-elettriku interna</t>
        </is>
      </c>
      <c r="BS842" s="2" t="inlineStr">
        <is>
          <t>3</t>
        </is>
      </c>
      <c r="BT842" s="2" t="inlineStr">
        <is>
          <t/>
        </is>
      </c>
      <c r="BU842" t="inlineStr">
        <is>
          <t>komponent iddisinjat biex jaqleb il-voltaġġ AC mill-mejns għal voltaġġ(i) DC sabiex jitħaddem il-kompjuter jew is-server informatiku</t>
        </is>
      </c>
      <c r="BV842" s="2" t="inlineStr">
        <is>
          <t>interne stroomvoorziening</t>
        </is>
      </c>
      <c r="BW842" s="2" t="inlineStr">
        <is>
          <t>3</t>
        </is>
      </c>
      <c r="BX842" s="2" t="inlineStr">
        <is>
          <t/>
        </is>
      </c>
      <c r="BY842" t="inlineStr">
        <is>
          <t>onderdeel dat ontworpen is om wisselspanning van het elektriciteitsnet om te zetten naar gelijkspanning om de computer of computerserver van stroom te voorzien, en dat de volgende kenmerken heeft: &lt;br&gt;a) het bevindt zich binnen de behuizing van de computer of computerserver, maar los van het moederbord van de computer of computerserver; &lt;br&gt;b) de stroomvoorziening is verbonden met het elektriciteitsnet door middel van een enkelvoudige kabel zonder tussenschakelingen tussen de stroomvoorziening en het elektriciteitsnet; en &lt;br&gt;c) alle aansluitingen tussen de stroomvoorziening en de onderdelen van de computer of computerserver, met uitzondering van een gelijkspanningsaansluiting voor een beeldscherm in een geïntegreerde desktopcomputer, bevinden zich binnen de computerbehuizing</t>
        </is>
      </c>
      <c r="BZ842" s="2" t="inlineStr">
        <is>
          <t>zasilacz wewnętrzny</t>
        </is>
      </c>
      <c r="CA842" s="2" t="inlineStr">
        <is>
          <t>3</t>
        </is>
      </c>
      <c r="CB842" s="2" t="inlineStr">
        <is>
          <t/>
        </is>
      </c>
      <c r="CC842" t="inlineStr">
        <is>
          <t>część przeznaczona do przekształcania napięcia prądu przemiennego z sieci zasilającej na napięcie prądu stałego do celów zasilania komputera lub serwera</t>
        </is>
      </c>
      <c r="CD842" s="2" t="inlineStr">
        <is>
          <t>fonte de alimentação interna</t>
        </is>
      </c>
      <c r="CE842" s="2" t="inlineStr">
        <is>
          <t>3</t>
        </is>
      </c>
      <c r="CF842" s="2" t="inlineStr">
        <is>
          <t/>
        </is>
      </c>
      <c r="CG842" t="inlineStr">
        <is>
          <t>Componente destinado a converter a tensão alternada da rede elétrica em uma ou várias tensões contínuas para fins de alimentação do computador ou do servidor informático.</t>
        </is>
      </c>
      <c r="CH842" s="2" t="inlineStr">
        <is>
          <t>sursă de alimentare internă</t>
        </is>
      </c>
      <c r="CI842" s="2" t="inlineStr">
        <is>
          <t>3</t>
        </is>
      </c>
      <c r="CJ842" s="2" t="inlineStr">
        <is>
          <t/>
        </is>
      </c>
      <c r="CK842" t="inlineStr">
        <is>
          <t>o componentă internă aflată în interiorul carcasei computerului, concepută pentru a converti tensiunea curentului alternativ provenit din rețeaua de curent electric în curent continuu de tensiuni diferite,în scopul alimentării cu curent electric a componentelor computerului</t>
        </is>
      </c>
      <c r="CL842" s="2" t="inlineStr">
        <is>
          <t>vnútorný zdroj napájania</t>
        </is>
      </c>
      <c r="CM842" s="2" t="inlineStr">
        <is>
          <t>3</t>
        </is>
      </c>
      <c r="CN842" s="2" t="inlineStr">
        <is>
          <t/>
        </is>
      </c>
      <c r="CO842" t="inlineStr">
        <is>
          <t>komponent umiestnený vo vnútri zariadenia, určený na premenu striedavého sieťového napätia na jednosmerné napätie na účely napájania zariadenia elektrickou energiou</t>
        </is>
      </c>
      <c r="CP842" s="2" t="inlineStr">
        <is>
          <t>notranji napajalnik</t>
        </is>
      </c>
      <c r="CQ842" s="2" t="inlineStr">
        <is>
          <t>3</t>
        </is>
      </c>
      <c r="CR842" s="2" t="inlineStr">
        <is>
          <t/>
        </is>
      </c>
      <c r="CS842" t="inlineStr">
        <is>
          <t>sestavni del znotraj ohišja računalnika, zasnovan za pretvorbo izmenične napetosti iz električnega omrežja v enosmerne napetosti za napajanje sestavnih delov računalnika</t>
        </is>
      </c>
      <c r="CT842" s="2" t="inlineStr">
        <is>
          <t>internt nätaggregat</t>
        </is>
      </c>
      <c r="CU842" s="2" t="inlineStr">
        <is>
          <t>3</t>
        </is>
      </c>
      <c r="CV842" s="2" t="inlineStr">
        <is>
          <t/>
        </is>
      </c>
      <c r="CW842" t="inlineStr">
        <is>
          <t>en komponent innanför datorhöljet som är konstruerad för att omrikta växelström från elnätet till likströmsspänning(ar) för drift av utrustningen</t>
        </is>
      </c>
    </row>
    <row r="843">
      <c r="A843" s="1" t="str">
        <f>HYPERLINK("https://iate.europa.eu/entry/result/3549452/all", "3549452")</f>
        <v>3549452</v>
      </c>
      <c r="B843" t="inlineStr">
        <is>
          <t>EDUCATION AND COMMUNICATIONS</t>
        </is>
      </c>
      <c r="C843" t="inlineStr">
        <is>
          <t>EDUCATION AND COMMUNICATIONS|information technology and data processing</t>
        </is>
      </c>
      <c r="D843" t="inlineStr">
        <is>
          <t>yes</t>
        </is>
      </c>
      <c r="E843" t="inlineStr">
        <is>
          <t/>
        </is>
      </c>
      <c r="F843" s="2" t="inlineStr">
        <is>
          <t>двувъзлов сървър</t>
        </is>
      </c>
      <c r="G843" s="2" t="inlineStr">
        <is>
          <t>3</t>
        </is>
      </c>
      <c r="H843" s="2" t="inlineStr">
        <is>
          <t/>
        </is>
      </c>
      <c r="I843" t="inlineStr">
        <is>
          <t>обикновена конфигурация на многовъзлов сървър&lt;sup&gt;1&lt;/sup&gt;, която се състои от два сървърни възела&lt;p&gt;&lt;sup&gt;1&lt;/sup&gt; [ &lt;a href="/entry/result/3549446/all" id="ENTRY_TO_ENTRY_CONVERTER" target="_blank"&gt;IATE:3549446&lt;/a&gt; ]&lt;/p&gt;</t>
        </is>
      </c>
      <c r="J843" s="2" t="inlineStr">
        <is>
          <t>dvouuzlový server|
duální server</t>
        </is>
      </c>
      <c r="K843" s="2" t="inlineStr">
        <is>
          <t>3|
3</t>
        </is>
      </c>
      <c r="L843" s="2" t="inlineStr">
        <is>
          <t>|
preferred</t>
        </is>
      </c>
      <c r="M843" t="inlineStr">
        <is>
          <t>běžná konfigurace &lt;i&gt;víceuzlového serveru&lt;/i&gt; [ &lt;a href="/entry/result/3549446/all" id="ENTRY_TO_ENTRY_CONVERTER" target="_blank"&gt;IATE:3549446&lt;/a&gt; ] sestávající ze dvou &lt;i&gt;serverových uzlů&lt;/i&gt; [ &lt;a href="/entry/result/1483671/all" id="ENTRY_TO_ENTRY_CONVERTER" target="_blank"&gt;IATE:1483671&lt;/a&gt; ]</t>
        </is>
      </c>
      <c r="N843" s="2" t="inlineStr">
        <is>
          <t>dual-nodeserver</t>
        </is>
      </c>
      <c r="O843" s="2" t="inlineStr">
        <is>
          <t>3</t>
        </is>
      </c>
      <c r="P843" s="2" t="inlineStr">
        <is>
          <t/>
        </is>
      </c>
      <c r="Q843" t="inlineStr">
        <is>
          <t>fælles multi-nodeserverkonfiguration bestående af to servernoder</t>
        </is>
      </c>
      <c r="R843" s="2" t="inlineStr">
        <is>
          <t>Dual-Node-Sever</t>
        </is>
      </c>
      <c r="S843" s="2" t="inlineStr">
        <is>
          <t>3</t>
        </is>
      </c>
      <c r="T843" s="2" t="inlineStr">
        <is>
          <t/>
        </is>
      </c>
      <c r="U843" t="inlineStr">
        <is>
          <t>aus zwei Server-Nodes bestehende gemeinsame Multi-Node-Serverkonfiguration</t>
        </is>
      </c>
      <c r="V843" s="2" t="inlineStr">
        <is>
          <t>εξυπηρετητής διττού κόμβου</t>
        </is>
      </c>
      <c r="W843" s="2" t="inlineStr">
        <is>
          <t>3</t>
        </is>
      </c>
      <c r="X843" s="2" t="inlineStr">
        <is>
          <t/>
        </is>
      </c>
      <c r="Y843" t="inlineStr">
        <is>
          <t>κοινή διάρθρωση εξυπηρετητή πολλαπλών κόμβων αποτελούμενη από δύο κόμβους εξυπηρετητή</t>
        </is>
      </c>
      <c r="Z843" s="2" t="inlineStr">
        <is>
          <t>dual-node server</t>
        </is>
      </c>
      <c r="AA843" s="2" t="inlineStr">
        <is>
          <t>3</t>
        </is>
      </c>
      <c r="AB843" s="2" t="inlineStr">
        <is>
          <t/>
        </is>
      </c>
      <c r="AC843" t="inlineStr">
        <is>
          <t>common multi-node server&lt;sup&gt;1&lt;/sup&gt; configuration consisting of two server nodes&lt;sup&gt;2&lt;/sup&gt;&lt;p&gt;&lt;sup&gt;1&lt;/sup&gt; multi-node server [ &lt;a href="/entry/result/3549446/all" id="ENTRY_TO_ENTRY_CONVERTER" target="_blank"&gt;IATE:3549446&lt;/a&gt; ]&lt;br&gt;&lt;sup&gt;2&lt;/sup&gt; server node [ &lt;a href="/entry/result/1483671/all" id="ENTRY_TO_ENTRY_CONVERTER" target="_blank"&gt;IATE:1483671&lt;/a&gt; ]&lt;/p&gt;</t>
        </is>
      </c>
      <c r="AD843" s="2" t="inlineStr">
        <is>
          <t>servidor de doble nodo</t>
        </is>
      </c>
      <c r="AE843" s="2" t="inlineStr">
        <is>
          <t>3</t>
        </is>
      </c>
      <c r="AF843" s="2" t="inlineStr">
        <is>
          <t/>
        </is>
      </c>
      <c r="AG843" t="inlineStr">
        <is>
          <t>Configuración de servidor multinodo común con dos nudos de servidor.</t>
        </is>
      </c>
      <c r="AH843" s="2" t="inlineStr">
        <is>
          <t>kahesõlmeline server</t>
        </is>
      </c>
      <c r="AI843" s="2" t="inlineStr">
        <is>
          <t>2</t>
        </is>
      </c>
      <c r="AJ843" s="2" t="inlineStr">
        <is>
          <t/>
        </is>
      </c>
      <c r="AK843" t="inlineStr">
        <is>
          <t>tavalise mitmesõlmelise serveri selline konfiguratsioon, mis koosneb kahest serverisõlmest</t>
        </is>
      </c>
      <c r="AL843" s="2" t="inlineStr">
        <is>
          <t>kaksisolmupalvelin</t>
        </is>
      </c>
      <c r="AM843" s="2" t="inlineStr">
        <is>
          <t>3</t>
        </is>
      </c>
      <c r="AN843" s="2" t="inlineStr">
        <is>
          <t/>
        </is>
      </c>
      <c r="AO843" t="inlineStr">
        <is>
          <t>yleinen monisolmupalvelinkokoonpano, joka koostuu kahdesta palvelinsolmusta</t>
        </is>
      </c>
      <c r="AP843" s="2" t="inlineStr">
        <is>
          <t>serveur à deux noeuds</t>
        </is>
      </c>
      <c r="AQ843" s="2" t="inlineStr">
        <is>
          <t>3</t>
        </is>
      </c>
      <c r="AR843" s="2" t="inlineStr">
        <is>
          <t/>
        </is>
      </c>
      <c r="AS843" t="inlineStr">
        <is>
          <t>configuration courante de &lt;i&gt;serveur multinoeuds&lt;/i&gt; [ &lt;a href="/entry/result/3549446/all" id="ENTRY_TO_ENTRY_CONVERTER" target="_blank"&gt;IATE:3549446&lt;/a&gt; ] composé de deux &lt;i&gt;noeuds de serveurs&lt;/i&gt; [ &lt;a href="/entry/result/1483671/all" id="ENTRY_TO_ENTRY_CONVERTER" target="_blank"&gt;IATE:1483671&lt;/a&gt; ]</t>
        </is>
      </c>
      <c r="AT843" s="2" t="inlineStr">
        <is>
          <t>freastalaí dénóid</t>
        </is>
      </c>
      <c r="AU843" s="2" t="inlineStr">
        <is>
          <t>3</t>
        </is>
      </c>
      <c r="AV843" s="2" t="inlineStr">
        <is>
          <t/>
        </is>
      </c>
      <c r="AW843" t="inlineStr">
        <is>
          <t/>
        </is>
      </c>
      <c r="AX843" t="inlineStr">
        <is>
          <t/>
        </is>
      </c>
      <c r="AY843" t="inlineStr">
        <is>
          <t/>
        </is>
      </c>
      <c r="AZ843" t="inlineStr">
        <is>
          <t/>
        </is>
      </c>
      <c r="BA843" t="inlineStr">
        <is>
          <t/>
        </is>
      </c>
      <c r="BB843" s="2" t="inlineStr">
        <is>
          <t>két csomópontos kiszolgáló</t>
        </is>
      </c>
      <c r="BC843" s="2" t="inlineStr">
        <is>
          <t>3</t>
        </is>
      </c>
      <c r="BD843" s="2" t="inlineStr">
        <is>
          <t/>
        </is>
      </c>
      <c r="BE843" t="inlineStr">
        <is>
          <t>két kiszolgáló-csomópontból álló, szokványos több csomópontos kiszolgáló</t>
        </is>
      </c>
      <c r="BF843" s="2" t="inlineStr">
        <is>
          <t>server a doppio nodo</t>
        </is>
      </c>
      <c r="BG843" s="2" t="inlineStr">
        <is>
          <t>3</t>
        </is>
      </c>
      <c r="BH843" s="2" t="inlineStr">
        <is>
          <t/>
        </is>
      </c>
      <c r="BI843" t="inlineStr">
        <is>
          <t>comune configurazione di un &lt;i&gt;server multinodo&lt;/i&gt; [ &lt;a href="/entry/result/3549446/all" id="ENTRY_TO_ENTRY_CONVERTER" target="_blank"&gt;IATE:3549446&lt;/a&gt; ] che consiste in due &lt;i&gt;nodi server&lt;/i&gt; [ &lt;a href="/entry/result/1483671/all" id="ENTRY_TO_ENTRY_CONVERTER" target="_blank"&gt;IATE:1483671&lt;/a&gt; ]</t>
        </is>
      </c>
      <c r="BJ843" s="2" t="inlineStr">
        <is>
          <t>dvilypis serveris</t>
        </is>
      </c>
      <c r="BK843" s="2" t="inlineStr">
        <is>
          <t>3</t>
        </is>
      </c>
      <c r="BL843" s="2" t="inlineStr">
        <is>
          <t/>
        </is>
      </c>
      <c r="BM843" t="inlineStr">
        <is>
          <t>dažnai naudojamos konfigūracijos daugialypis serveris, sudarytas iš dviejų serverio mazgų</t>
        </is>
      </c>
      <c r="BN843" s="2" t="inlineStr">
        <is>
          <t>divmezglu serveris</t>
        </is>
      </c>
      <c r="BO843" s="2" t="inlineStr">
        <is>
          <t>3</t>
        </is>
      </c>
      <c r="BP843" s="2" t="inlineStr">
        <is>
          <t/>
        </is>
      </c>
      <c r="BQ843" t="inlineStr">
        <is>
          <t>kopīga vairākmezglu servera konfigurācija, kam ir divi servera mezgli</t>
        </is>
      </c>
      <c r="BR843" s="2" t="inlineStr">
        <is>
          <t>server binodu|
server b'nodi dupliċi</t>
        </is>
      </c>
      <c r="BS843" s="2" t="inlineStr">
        <is>
          <t>3|
3</t>
        </is>
      </c>
      <c r="BT843" s="2" t="inlineStr">
        <is>
          <t xml:space="preserve">|
</t>
        </is>
      </c>
      <c r="BU843" t="inlineStr">
        <is>
          <t>konfigurazzjoni ta’ server multinodu [ &lt;a href="/entry/result/3549446/all" id="ENTRY_TO_ENTRY_CONVERTER" target="_blank"&gt;IATE:3549446&lt;/a&gt; ] komuni magħmul minn żewġ nodi tas-server</t>
        </is>
      </c>
      <c r="BV843" s="2" t="inlineStr">
        <is>
          <t>dualnodeserver</t>
        </is>
      </c>
      <c r="BW843" s="2" t="inlineStr">
        <is>
          <t>3</t>
        </is>
      </c>
      <c r="BX843" s="2" t="inlineStr">
        <is>
          <t/>
        </is>
      </c>
      <c r="BY843" t="inlineStr">
        <is>
          <t>gangbare &lt;i&gt;multinodeserver&lt;/i&gt;-configuratie&lt;sup&gt;1&lt;/sup&gt; met twee servernodes &lt;p&gt;&lt;sup&gt;1&lt;/sup&gt; multinodeserver [ &lt;a href="/entry/result/3549446/all" id="ENTRY_TO_ENTRY_CONVERTER" target="_blank"&gt;IATE:3549446&lt;/a&gt; ]&lt;/p&gt;</t>
        </is>
      </c>
      <c r="BZ843" s="2" t="inlineStr">
        <is>
          <t>serwer dualny|
serwer dwuwęzłowy</t>
        </is>
      </c>
      <c r="CA843" s="2" t="inlineStr">
        <is>
          <t>2|
2</t>
        </is>
      </c>
      <c r="CB843" s="2" t="inlineStr">
        <is>
          <t xml:space="preserve">|
</t>
        </is>
      </c>
      <c r="CC843" t="inlineStr">
        <is>
          <t>konfiguracja wspólnego serwera wielowęzłowego obejmująca dwa węzły</t>
        </is>
      </c>
      <c r="CD843" s="2" t="inlineStr">
        <is>
          <t>servidor de nó duplo</t>
        </is>
      </c>
      <c r="CE843" s="2" t="inlineStr">
        <is>
          <t>3</t>
        </is>
      </c>
      <c r="CF843" s="2" t="inlineStr">
        <is>
          <t/>
        </is>
      </c>
      <c r="CG843" t="inlineStr">
        <is>
          <t>Configuração de servidor multinós comum composta por dois nós de servidores.</t>
        </is>
      </c>
      <c r="CH843" s="2" t="inlineStr">
        <is>
          <t>server cu două noduri</t>
        </is>
      </c>
      <c r="CI843" s="2" t="inlineStr">
        <is>
          <t>2</t>
        </is>
      </c>
      <c r="CJ843" s="2" t="inlineStr">
        <is>
          <t/>
        </is>
      </c>
      <c r="CK843" t="inlineStr">
        <is>
          <t>o configurație obișnuită de &lt;i&gt;server multinod&lt;/i&gt;*, care constă în două noduri de server *server multinod [ &lt;a href="/entry/result/3549446/all" id="ENTRY_TO_ENTRY_CONVERTER" target="_blank"&gt;IATE:3549446&lt;/a&gt; ]</t>
        </is>
      </c>
      <c r="CL843" s="2" t="inlineStr">
        <is>
          <t>dvojuzlový server</t>
        </is>
      </c>
      <c r="CM843" s="2" t="inlineStr">
        <is>
          <t>3</t>
        </is>
      </c>
      <c r="CN843" s="2" t="inlineStr">
        <is>
          <t/>
        </is>
      </c>
      <c r="CO843" t="inlineStr">
        <is>
          <t>spoločná konfigurácia viacuzlového servera pozostávajúca z dvoch serverových uzlov</t>
        </is>
      </c>
      <c r="CP843" s="2" t="inlineStr">
        <is>
          <t>strežnik z dvema vozliščema</t>
        </is>
      </c>
      <c r="CQ843" s="2" t="inlineStr">
        <is>
          <t>3</t>
        </is>
      </c>
      <c r="CR843" s="2" t="inlineStr">
        <is>
          <t/>
        </is>
      </c>
      <c r="CS843" t="inlineStr">
        <is>
          <t>skupna konfiguracija strežnika z več vozlišči, ki je sestavljena iz dveh strežniških vozlišč [ &lt;a href="/entry/result/1483671/all" id="ENTRY_TO_ENTRY_CONVERTER" target="_blank"&gt;IATE:1483671&lt;/a&gt; ]</t>
        </is>
      </c>
      <c r="CT843" s="2" t="inlineStr">
        <is>
          <t>tvånodsserver</t>
        </is>
      </c>
      <c r="CU843" s="2" t="inlineStr">
        <is>
          <t>2</t>
        </is>
      </c>
      <c r="CV843" s="2" t="inlineStr">
        <is>
          <t/>
        </is>
      </c>
      <c r="CW843" t="inlineStr">
        <is>
          <t>en vanlig konfiguration för flernodsservrar bestående av två servernoder</t>
        </is>
      </c>
    </row>
    <row r="844">
      <c r="A844" s="1" t="str">
        <f>HYPERLINK("https://iate.europa.eu/entry/result/2232238/all", "2232238")</f>
        <v>2232238</v>
      </c>
      <c r="B844" t="inlineStr">
        <is>
          <t>EDUCATION AND COMMUNICATIONS</t>
        </is>
      </c>
      <c r="C844" t="inlineStr">
        <is>
          <t>EDUCATION AND COMMUNICATIONS|information technology and data processing</t>
        </is>
      </c>
      <c r="D844" t="inlineStr">
        <is>
          <t>yes</t>
        </is>
      </c>
      <c r="E844" t="inlineStr">
        <is>
          <t/>
        </is>
      </c>
      <c r="F844" s="2" t="inlineStr">
        <is>
          <t>събуждане по локалната мрежа</t>
        </is>
      </c>
      <c r="G844" s="2" t="inlineStr">
        <is>
          <t>3</t>
        </is>
      </c>
      <c r="H844" s="2" t="inlineStr">
        <is>
          <t/>
        </is>
      </c>
      <c r="I844" t="inlineStr">
        <is>
          <t>функционална възможност, която позволява на компютъра да се превключи от спящ режим или режим „изключен“ (или друг режим с понижена консумация на мощност), когато му бъде изпратена мрежова заявка по Ethernet</t>
        </is>
      </c>
      <c r="J844" s="2" t="inlineStr">
        <is>
          <t>buzení po síti (WOL)|
vzdálené probuzení (Remote Wakeup)|
buzení po síti (Wake On LAN = WOL)</t>
        </is>
      </c>
      <c r="K844" s="2" t="inlineStr">
        <is>
          <t>3|
3|
2</t>
        </is>
      </c>
      <c r="L844" s="2" t="inlineStr">
        <is>
          <t xml:space="preserve">|
|
</t>
        </is>
      </c>
      <c r="M844" t="inlineStr">
        <is>
          <t>funkce, která umožňuje přechod počítače z režimu spánku nebo z vypnutého stavu (nebo jiného podobného režimu s nízkou spotřebou energie) na základě požadavku zprostředkovaného sítí Ethernet</t>
        </is>
      </c>
      <c r="N844" s="2" t="inlineStr">
        <is>
          <t>Wake on LAN|
WOL</t>
        </is>
      </c>
      <c r="O844" s="2" t="inlineStr">
        <is>
          <t>4|
4</t>
        </is>
      </c>
      <c r="P844" s="2" t="inlineStr">
        <is>
          <t xml:space="preserve">|
</t>
        </is>
      </c>
      <c r="Q844" t="inlineStr">
        <is>
          <t>"Wake on LAN er en funktion, hvor en server kan fjernstyre et netkort i en PC. Serveren sender et signal til PC’en via netværket, og PC’en starter selv op, således at serveren kan foretage f.eks. backup af data. Dernæst lukkes PC’en ned igen. Det hele sker automatisk uden menneskelig indgriben."</t>
        </is>
      </c>
      <c r="R844" s="2" t="inlineStr">
        <is>
          <t>Wake on LAN|
WOL</t>
        </is>
      </c>
      <c r="S844" s="2" t="inlineStr">
        <is>
          <t>3|
3</t>
        </is>
      </c>
      <c r="T844" s="2" t="inlineStr">
        <is>
          <t xml:space="preserve">|
</t>
        </is>
      </c>
      <c r="U844" t="inlineStr">
        <is>
          <t>Funktion zum ferngesteuerten Einschalten von Rechnern in einem lokalen Netz (LAN)</t>
        </is>
      </c>
      <c r="V844" s="2" t="inlineStr">
        <is>
          <t>αφύπνιση μέσω τοπικού δικτύου</t>
        </is>
      </c>
      <c r="W844" s="2" t="inlineStr">
        <is>
          <t>3</t>
        </is>
      </c>
      <c r="X844" s="2" t="inlineStr">
        <is>
          <t/>
        </is>
      </c>
      <c r="Y844" t="inlineStr">
        <is>
          <t>λειτουργική ικανότητα του υπολογιστή που του επιτρέπει να αφυπνίζεται από την κατάσταση νάρκης ή εκτός λειτουργίας μέσω εντολής δικτύου</t>
        </is>
      </c>
      <c r="Z844" s="2" t="inlineStr">
        <is>
          <t>remote wake-up|
Wake-on-LAN|
RWU|
WOL</t>
        </is>
      </c>
      <c r="AA844" s="2" t="inlineStr">
        <is>
          <t>3|
3|
3|
3</t>
        </is>
      </c>
      <c r="AB844" s="2" t="inlineStr">
        <is>
          <t xml:space="preserve">|
|
|
</t>
        </is>
      </c>
      <c r="AC844" t="inlineStr">
        <is>
          <t>Ethernet computer networking standard that allows a network professional to remotely power on a computer or to wake it up from sleep mode by means of a network message</t>
        </is>
      </c>
      <c r="AD844" s="2" t="inlineStr">
        <is>
          <t>Activación por LAN</t>
        </is>
      </c>
      <c r="AE844" s="2" t="inlineStr">
        <is>
          <t>3</t>
        </is>
      </c>
      <c r="AF844" s="2" t="inlineStr">
        <is>
          <t/>
        </is>
      </c>
      <c r="AG844" t="inlineStr">
        <is>
          <t>Característica física o lógica que permite desde un ordenador activar otro a través de una red de área local. Se puede emplear para encender remotamente ordenadores que han sido apagados y realizar tareas de gestión en ellos.</t>
        </is>
      </c>
      <c r="AH844" s="2" t="inlineStr">
        <is>
          <t>&lt;i&gt;Wake-on-LAN&lt;/i&gt;|
kaugäratus|
WOL|
WOL-funktsioon</t>
        </is>
      </c>
      <c r="AI844" s="2" t="inlineStr">
        <is>
          <t>2|
2|
3|
2</t>
        </is>
      </c>
      <c r="AJ844" s="2" t="inlineStr">
        <is>
          <t xml:space="preserve">|
|
|
</t>
        </is>
      </c>
      <c r="AK844" t="inlineStr">
        <is>
          <t>funktsioon, mis võimaldab arvuti äratada puhkeolekust või väljalülitatud olekust (või mõnest muust samalaadsest vähese energiatarbe olekust) Etherneti kaudu edastatava võrgusignaaliga</t>
        </is>
      </c>
      <c r="AL844" s="2" t="inlineStr">
        <is>
          <t>WOL|
Wake-on-LAN</t>
        </is>
      </c>
      <c r="AM844" s="2" t="inlineStr">
        <is>
          <t>3|
3</t>
        </is>
      </c>
      <c r="AN844" s="2" t="inlineStr">
        <is>
          <t xml:space="preserve">|
</t>
        </is>
      </c>
      <c r="AO844" t="inlineStr">
        <is>
          <t>lähiverkkostandardi, joka sallii verkonvalvojan käynnistää valmiustilassa olevan tietokoneen lähettämällä verkkoliikennepaketin</t>
        </is>
      </c>
      <c r="AP844" s="2" t="inlineStr">
        <is>
          <t>fonction de réveil à distance|
réveil par le réseau local|
Wake On Lan|
WOL</t>
        </is>
      </c>
      <c r="AQ844" s="2" t="inlineStr">
        <is>
          <t>3|
3|
3|
2</t>
        </is>
      </c>
      <c r="AR844" s="2" t="inlineStr">
        <is>
          <t xml:space="preserve">|
|
|
</t>
        </is>
      </c>
      <c r="AS844" t="inlineStr">
        <is>
          <t>fonction permettant à l'administrateur d'allumer un ordinateur à distance en lui envoyant un message de réveil</t>
        </is>
      </c>
      <c r="AT844" s="2" t="inlineStr">
        <is>
          <t>cianmhúscailt</t>
        </is>
      </c>
      <c r="AU844" s="2" t="inlineStr">
        <is>
          <t>3</t>
        </is>
      </c>
      <c r="AV844" s="2" t="inlineStr">
        <is>
          <t/>
        </is>
      </c>
      <c r="AW844" t="inlineStr">
        <is>
          <t/>
        </is>
      </c>
      <c r="AX844" t="inlineStr">
        <is>
          <t/>
        </is>
      </c>
      <c r="AY844" t="inlineStr">
        <is>
          <t/>
        </is>
      </c>
      <c r="AZ844" t="inlineStr">
        <is>
          <t/>
        </is>
      </c>
      <c r="BA844" t="inlineStr">
        <is>
          <t/>
        </is>
      </c>
      <c r="BB844" s="2" t="inlineStr">
        <is>
          <t>távoli ébresztés|
helyi hálózati ébresztés</t>
        </is>
      </c>
      <c r="BC844" s="2" t="inlineStr">
        <is>
          <t>3|
3</t>
        </is>
      </c>
      <c r="BD844" s="2" t="inlineStr">
        <is>
          <t xml:space="preserve">|
</t>
        </is>
      </c>
      <c r="BE844" t="inlineStr">
        <is>
          <t>olyan funkció, amely lehetővé teszi, hogy a számítógép Etherneten keresztül érkező hálózati kérésre az alvó vagy a kikapcsolt üzemmódból kilépjen</t>
        </is>
      </c>
      <c r="BF844" s="2" t="inlineStr">
        <is>
          <t>Wake On LAN|
WOL</t>
        </is>
      </c>
      <c r="BG844" s="2" t="inlineStr">
        <is>
          <t>3|
3</t>
        </is>
      </c>
      <c r="BH844" s="2" t="inlineStr">
        <is>
          <t xml:space="preserve">|
</t>
        </is>
      </c>
      <c r="BI844" t="inlineStr">
        <is>
          <t>funzione che consente ad un computer di riattivarsi dai modi veglia o spento in seguito ad una richiesta proveniente dalla rete via Ethernet</t>
        </is>
      </c>
      <c r="BJ844" s="2" t="inlineStr">
        <is>
          <t>WOL|
paleistis vietiniame tinkle</t>
        </is>
      </c>
      <c r="BK844" s="2" t="inlineStr">
        <is>
          <t>3|
3</t>
        </is>
      </c>
      <c r="BL844" s="2" t="inlineStr">
        <is>
          <t xml:space="preserve">|
</t>
        </is>
      </c>
      <c r="BM844" t="inlineStr">
        <is>
          <t>funkcija, dėl kurios pristabdytąja veiksena veikiantis ar išjungties būsenos (ar veikiantis kita panašia mažos galios veiksena) kompiuteris gali „pabusti“ gavęs tinklo užklausą eternetu</t>
        </is>
      </c>
      <c r="BN844" s="2" t="inlineStr">
        <is>
          <t>attālā aktivizēšana</t>
        </is>
      </c>
      <c r="BO844" s="2" t="inlineStr">
        <is>
          <t>3</t>
        </is>
      </c>
      <c r="BP844" s="2" t="inlineStr">
        <is>
          <t/>
        </is>
      </c>
      <c r="BQ844" t="inlineStr">
        <is>
          <t/>
        </is>
      </c>
      <c r="BR844" s="2" t="inlineStr">
        <is>
          <t>WOL|
Wake-on-LAN</t>
        </is>
      </c>
      <c r="BS844" s="2" t="inlineStr">
        <is>
          <t>3|
3</t>
        </is>
      </c>
      <c r="BT844" s="2" t="inlineStr">
        <is>
          <t xml:space="preserve">|
</t>
        </is>
      </c>
      <c r="BU844" t="inlineStr">
        <is>
          <t>funzjonalità li tippermetti li kompjuter jgħaddi minn modalità Rieqed għal modalità Mitfi (jew modalità oħra simili ta’ livell baxx ta’ enerġija) meta jiġi mitlub jagħmel hekk min-network permezz tal-Ethernet</t>
        </is>
      </c>
      <c r="BV844" s="2" t="inlineStr">
        <is>
          <t>WOL|
wake on LAN</t>
        </is>
      </c>
      <c r="BW844" s="2" t="inlineStr">
        <is>
          <t>3|
2</t>
        </is>
      </c>
      <c r="BX844" s="2" t="inlineStr">
        <is>
          <t xml:space="preserve">|
</t>
        </is>
      </c>
      <c r="BY844" t="inlineStr">
        <is>
          <t>functie waardoor de computer uit de slaapstand of de uitstand (of een andere soortgelijke modus met laag energieverbruik) kan komen als gevolg van een verzoek van het netwerk via Ethernet</t>
        </is>
      </c>
      <c r="BZ844" s="2" t="inlineStr">
        <is>
          <t>przebudzenie na skutek aktywności lokalnej</t>
        </is>
      </c>
      <c r="CA844" s="2" t="inlineStr">
        <is>
          <t>3</t>
        </is>
      </c>
      <c r="CB844" s="2" t="inlineStr">
        <is>
          <t/>
        </is>
      </c>
      <c r="CC844" t="inlineStr">
        <is>
          <t>funkcja, która umożliwia przebudzenie komputera z trybu uśpienia lub wyłączenia, bądź innego podobnego trybu o niskim poborze mocy, za pomocą polecenia sieciowego przesłanego przez Ethernet</t>
        </is>
      </c>
      <c r="CD844" s="2" t="inlineStr">
        <is>
          <t>Wake-on-LAN|
WOL</t>
        </is>
      </c>
      <c r="CE844" s="2" t="inlineStr">
        <is>
          <t>3|
3</t>
        </is>
      </c>
      <c r="CF844" s="2" t="inlineStr">
        <is>
          <t xml:space="preserve">|
</t>
        </is>
      </c>
      <c r="CG844" t="inlineStr">
        <is>
          <t>Norma desenvolvida para rede Ethernet que permite que um computador seja ligado («acordado») por uma mensagem de rede.</t>
        </is>
      </c>
      <c r="CH844" s="2" t="inlineStr">
        <is>
          <t>WOL|
activare prin rețea</t>
        </is>
      </c>
      <c r="CI844" s="2" t="inlineStr">
        <is>
          <t>2|
3</t>
        </is>
      </c>
      <c r="CJ844" s="2" t="inlineStr">
        <is>
          <t xml:space="preserve">|
</t>
        </is>
      </c>
      <c r="CK844" t="inlineStr">
        <is>
          <t>o funcție care permite unui computer să iasă din modul de veghe sau din modul oprit (sau alt mod similar cu consum redus de putere) prin transmiterea unei comenzi prin rețeaua Ethernet</t>
        </is>
      </c>
      <c r="CL844" s="2" t="inlineStr">
        <is>
          <t>Wake on LAN|
WOL|
prebudenie na diaľku</t>
        </is>
      </c>
      <c r="CM844" s="2" t="inlineStr">
        <is>
          <t>2|
3|
2</t>
        </is>
      </c>
      <c r="CN844" s="2" t="inlineStr">
        <is>
          <t xml:space="preserve">|
|
</t>
        </is>
      </c>
      <c r="CO844" t="inlineStr">
        <is>
          <t>funkcia, ktorá počítaču umožňuje prechod z režimu spánku alebo vypnutia (alebo iného podobného nízkoenergetického režimu) pri nasmerovaní požiadavky siete cez sieť Ethernet</t>
        </is>
      </c>
      <c r="CP844" s="2" t="inlineStr">
        <is>
          <t>bujenje z LAN|
daljinsko bujenje|
WOL</t>
        </is>
      </c>
      <c r="CQ844" s="2" t="inlineStr">
        <is>
          <t>3|
3|
3</t>
        </is>
      </c>
      <c r="CR844" s="2" t="inlineStr">
        <is>
          <t xml:space="preserve">|
|
</t>
        </is>
      </c>
      <c r="CS844" t="inlineStr">
        <is>
          <t>funkcija, ki računalniku omogoča, da se prebudi iz načina mirovanja ali izklopa (ali drugega podobnega načina majhne porabe) na podlagi omrežne zahteve prek etherneta</t>
        </is>
      </c>
      <c r="CT844" s="2" t="inlineStr">
        <is>
          <t>wake-on-lan</t>
        </is>
      </c>
      <c r="CU844" s="2" t="inlineStr">
        <is>
          <t>2</t>
        </is>
      </c>
      <c r="CV844" s="2" t="inlineStr">
        <is>
          <t/>
        </is>
      </c>
      <c r="CW844" t="inlineStr">
        <is>
          <t/>
        </is>
      </c>
    </row>
    <row r="845">
      <c r="A845" s="1" t="str">
        <f>HYPERLINK("https://iate.europa.eu/entry/result/3549446/all", "3549446")</f>
        <v>3549446</v>
      </c>
      <c r="B845" t="inlineStr">
        <is>
          <t>EDUCATION AND COMMUNICATIONS</t>
        </is>
      </c>
      <c r="C845" t="inlineStr">
        <is>
          <t>EDUCATION AND COMMUNICATIONS|information technology and data processing|computer system</t>
        </is>
      </c>
      <c r="D845" t="inlineStr">
        <is>
          <t>yes</t>
        </is>
      </c>
      <c r="E845" t="inlineStr">
        <is>
          <t/>
        </is>
      </c>
      <c r="F845" s="2" t="inlineStr">
        <is>
          <t>многовъзлов сървър</t>
        </is>
      </c>
      <c r="G845" s="2" t="inlineStr">
        <is>
          <t>3</t>
        </is>
      </c>
      <c r="H845" s="2" t="inlineStr">
        <is>
          <t/>
        </is>
      </c>
      <c r="I845" t="inlineStr">
        <is>
          <t>система, съставена от корпус, в който са поставени два или повече независими компютърни сървъра&lt;sup&gt;1&lt;/sup&gt; (или възли), като те споделят едно или повече захранващи устройства&lt;p&gt;&lt;sup&gt;1&lt;/sup&gt; [ &lt;a href="/entry/result/1474957/all" id="ENTRY_TO_ENTRY_CONVERTER" target="_blank"&gt;IATE:1474957&lt;/a&gt; ]&lt;/p&gt;</t>
        </is>
      </c>
      <c r="J845" s="2" t="inlineStr">
        <is>
          <t>víceuzlový server|
klastrový server</t>
        </is>
      </c>
      <c r="K845" s="2" t="inlineStr">
        <is>
          <t>3|
3</t>
        </is>
      </c>
      <c r="L845" s="2" t="inlineStr">
        <is>
          <t>|
preferred</t>
        </is>
      </c>
      <c r="M845" t="inlineStr">
        <is>
          <t>systém, který tvoří uzavřený prostor, do nějž se vloží dva nebo více nezávislých počítačových serverů, které sdílejí jeden nebo více napájecích zdrojů</t>
        </is>
      </c>
      <c r="N845" s="2" t="inlineStr">
        <is>
          <t>multi-nodeserver</t>
        </is>
      </c>
      <c r="O845" s="2" t="inlineStr">
        <is>
          <t>3</t>
        </is>
      </c>
      <c r="P845" s="2" t="inlineStr">
        <is>
          <t/>
        </is>
      </c>
      <c r="Q845" t="inlineStr">
        <is>
          <t>"system bestående af et kabinet, hvori der indsættes to eller flere uafhængige computerservere (eller servernoder), som er fælles om en eller flere strømforsyninger"</t>
        </is>
      </c>
      <c r="R845" s="2" t="inlineStr">
        <is>
          <t>Multi-Node-Server</t>
        </is>
      </c>
      <c r="S845" s="2" t="inlineStr">
        <is>
          <t>3</t>
        </is>
      </c>
      <c r="T845" s="2" t="inlineStr">
        <is>
          <t/>
        </is>
      </c>
      <c r="U845" t="inlineStr">
        <is>
          <t>System, das aus einem Gehäuse besteht, in das zwei oder mehrere eigenständige Computerserver (oder Nodes) eingesetzt werden, die gemeinsam ein oder mehrere Netzteile nutzen</t>
        </is>
      </c>
      <c r="V845" s="2" t="inlineStr">
        <is>
          <t>εξυπηρετητής πολλαπλών κόμβων</t>
        </is>
      </c>
      <c r="W845" s="2" t="inlineStr">
        <is>
          <t>3</t>
        </is>
      </c>
      <c r="X845" s="2" t="inlineStr">
        <is>
          <t/>
        </is>
      </c>
      <c r="Y845" t="inlineStr">
        <is>
          <t>σύστημα αποτελούμενο από περίβλημα όπου εντάσσονται δύο ή περισσότεροι ανεξάρτητοι εξυπηρετητές υπολογιστών (ή κόμβοι), που μοιράζονται ένα ή περισσότερα τροφοδοτικά ισχύος. Η συνδυασμένη δύναμη για όλους τους κόμβους διανέμεται μέσω των μεριζόμενων τροφοδοτικών.</t>
        </is>
      </c>
      <c r="Z845" s="2" t="inlineStr">
        <is>
          <t>multi-node server</t>
        </is>
      </c>
      <c r="AA845" s="2" t="inlineStr">
        <is>
          <t>3</t>
        </is>
      </c>
      <c r="AB845" s="2" t="inlineStr">
        <is>
          <t/>
        </is>
      </c>
      <c r="AC845" t="inlineStr">
        <is>
          <t>system composed of an enclosure where two or more independent computer servers (or nodes&lt;sup&gt;1&lt;/sup&gt;) are inserted, which share one or more power supplies&lt;p&gt;&lt;sup&gt;1&lt;/sup&gt; server node [ &lt;a href="/entry/result/1483671/all" id="ENTRY_TO_ENTRY_CONVERTER" target="_blank"&gt;IATE:1483671&lt;/a&gt; ]&lt;/p&gt;</t>
        </is>
      </c>
      <c r="AD845" s="2" t="inlineStr">
        <is>
          <t>servidor multinodo</t>
        </is>
      </c>
      <c r="AE845" s="2" t="inlineStr">
        <is>
          <t>3</t>
        </is>
      </c>
      <c r="AF845" s="2" t="inlineStr">
        <is>
          <t/>
        </is>
      </c>
      <c r="AG845" t="inlineStr">
        <is>
          <t>Sistema compuesto por un recinto en el que se insertan dos o más servidores informáticos independientes (o nodos), que comparten una o más fuentes de alimentación.</t>
        </is>
      </c>
      <c r="AH845" s="2" t="inlineStr">
        <is>
          <t>mitmesõlmeline server</t>
        </is>
      </c>
      <c r="AI845" s="2" t="inlineStr">
        <is>
          <t>2</t>
        </is>
      </c>
      <c r="AJ845" s="2" t="inlineStr">
        <is>
          <t/>
        </is>
      </c>
      <c r="AK845" t="inlineStr">
        <is>
          <t>süsteem, mis koosneb korpusest ja vähemalt kahest sellesse paigaldatud sõltumatust serverist (ehk sõlmest), mis kasutavad ühiselt vähemalt üht toiteallikat</t>
        </is>
      </c>
      <c r="AL845" s="2" t="inlineStr">
        <is>
          <t>monisolmupalvelin</t>
        </is>
      </c>
      <c r="AM845" s="2" t="inlineStr">
        <is>
          <t>3</t>
        </is>
      </c>
      <c r="AN845" s="2" t="inlineStr">
        <is>
          <t/>
        </is>
      </c>
      <c r="AO845" t="inlineStr">
        <is>
          <t>järjestelmä, joka koostuu telineestä, johon on istutettu vähintään kaksi itsenäistä tietokonepalvelinta ("solmua"), jotka jakavat yhden tai useamman teholähteen</t>
        </is>
      </c>
      <c r="AP845" s="2" t="inlineStr">
        <is>
          <t>serveur multinoeuds</t>
        </is>
      </c>
      <c r="AQ845" s="2" t="inlineStr">
        <is>
          <t>3</t>
        </is>
      </c>
      <c r="AR845" s="2" t="inlineStr">
        <is>
          <t/>
        </is>
      </c>
      <c r="AS845" t="inlineStr">
        <is>
          <t>système composé d’un boîtier dans lequel sont insérés au moins deux serveurs informatiques indépendants (ou noeuds) qui utilisent une ou plusieurs alimentations électriques communes</t>
        </is>
      </c>
      <c r="AT845" s="2" t="inlineStr">
        <is>
          <t>freastalaí ilnód</t>
        </is>
      </c>
      <c r="AU845" s="2" t="inlineStr">
        <is>
          <t>3</t>
        </is>
      </c>
      <c r="AV845" s="2" t="inlineStr">
        <is>
          <t/>
        </is>
      </c>
      <c r="AW845" t="inlineStr">
        <is>
          <t/>
        </is>
      </c>
      <c r="AX845" t="inlineStr">
        <is>
          <t/>
        </is>
      </c>
      <c r="AY845" t="inlineStr">
        <is>
          <t/>
        </is>
      </c>
      <c r="AZ845" t="inlineStr">
        <is>
          <t/>
        </is>
      </c>
      <c r="BA845" t="inlineStr">
        <is>
          <t/>
        </is>
      </c>
      <c r="BB845" s="2" t="inlineStr">
        <is>
          <t>több csomópontos kiszolgáló</t>
        </is>
      </c>
      <c r="BC845" s="2" t="inlineStr">
        <is>
          <t>3</t>
        </is>
      </c>
      <c r="BD845" s="2" t="inlineStr">
        <is>
          <t/>
        </is>
      </c>
      <c r="BE845" t="inlineStr">
        <is>
          <t>a készülékházon belül két vagy több olyan önálló kiszolgáló számítógépet (vagy csomópontot) tartalmazó rendszer, amelyek egy vagy több közös tápegységről működnek</t>
        </is>
      </c>
      <c r="BF845" s="2" t="inlineStr">
        <is>
          <t>server multinodo</t>
        </is>
      </c>
      <c r="BG845" s="2" t="inlineStr">
        <is>
          <t>3</t>
        </is>
      </c>
      <c r="BH845" s="2" t="inlineStr">
        <is>
          <t/>
        </is>
      </c>
      <c r="BI845" t="inlineStr">
        <is>
          <t>sistema costituito da un alloggiamento in cui vengono inseriti due o più server informatici indipendenti (o nodi), che condividono uno o più alimentatori</t>
        </is>
      </c>
      <c r="BJ845" s="2" t="inlineStr">
        <is>
          <t>daugialypis serveris</t>
        </is>
      </c>
      <c r="BK845" s="2" t="inlineStr">
        <is>
          <t>3</t>
        </is>
      </c>
      <c r="BL845" s="2" t="inlineStr">
        <is>
          <t/>
        </is>
      </c>
      <c r="BM845" t="inlineStr">
        <is>
          <t>sistema, kurią sudaro korpusas ir į jį įstatomi du arba daugiau atskirų serverių (mazgų) ir kuri turi vieną arba daugiau maitinimo šaltinių</t>
        </is>
      </c>
      <c r="BN845" s="2" t="inlineStr">
        <is>
          <t>vairākmezglu serveris</t>
        </is>
      </c>
      <c r="BO845" s="2" t="inlineStr">
        <is>
          <t>3</t>
        </is>
      </c>
      <c r="BP845" s="2" t="inlineStr">
        <is>
          <t/>
        </is>
      </c>
      <c r="BQ845" t="inlineStr">
        <is>
          <t>sistēma, ko veido korpuss, kurā ir ievietoti divi vai vairāk neatkarīgi datoru serveri (vai mezgli), kas kopīgi izmanto vienu vai vairākus barošanas avotus</t>
        </is>
      </c>
      <c r="BR845" s="2" t="inlineStr">
        <is>
          <t>server multinodu</t>
        </is>
      </c>
      <c r="BS845" s="2" t="inlineStr">
        <is>
          <t>3</t>
        </is>
      </c>
      <c r="BT845" s="2" t="inlineStr">
        <is>
          <t/>
        </is>
      </c>
      <c r="BU845" t="inlineStr">
        <is>
          <t>sistema magħmula minn kompartiment magħluq fejn jiddaħħlu żewġ servers (jew nodi) tal-kompjuter independenti jew aktar, li jaqsmu provvista tal-enerġija waħda jew aktar</t>
        </is>
      </c>
      <c r="BV845" s="2" t="inlineStr">
        <is>
          <t>multinodeserver</t>
        </is>
      </c>
      <c r="BW845" s="2" t="inlineStr">
        <is>
          <t>3</t>
        </is>
      </c>
      <c r="BX845" s="2" t="inlineStr">
        <is>
          <t/>
        </is>
      </c>
      <c r="BY845" t="inlineStr">
        <is>
          <t>systeem dat bestaat uit een behuizing waarin twee of meer onafhankelijke computerservers (nodes) zijn ondergebracht, die gezamenlijk gebruikmaken van één of meer stroomvoorzieningen</t>
        </is>
      </c>
      <c r="BZ845" s="2" t="inlineStr">
        <is>
          <t>serwer wielowęzłowy</t>
        </is>
      </c>
      <c r="CA845" s="2" t="inlineStr">
        <is>
          <t>3</t>
        </is>
      </c>
      <c r="CB845" s="2" t="inlineStr">
        <is>
          <t/>
        </is>
      </c>
      <c r="CC845" t="inlineStr">
        <is>
          <t>system składający się z obudowy, w której umieszczono co najmniej dwa serwery lub węzły, korzystające z co najmniej jednego wspólnego zasilacza</t>
        </is>
      </c>
      <c r="CD845" s="2" t="inlineStr">
        <is>
          <t>servidor multinó</t>
        </is>
      </c>
      <c r="CE845" s="2" t="inlineStr">
        <is>
          <t>3</t>
        </is>
      </c>
      <c r="CF845" s="2" t="inlineStr">
        <is>
          <t/>
        </is>
      </c>
      <c r="CG845" t="inlineStr">
        <is>
          <t>Sistema composto por um invólucro que contém dois ou mais servidores informáticos (ou nós) independentes, que partilham uma ou mais fontes de alimentação elétrica.</t>
        </is>
      </c>
      <c r="CH845" s="2" t="inlineStr">
        <is>
          <t>server multinod</t>
        </is>
      </c>
      <c r="CI845" s="2" t="inlineStr">
        <is>
          <t>2</t>
        </is>
      </c>
      <c r="CJ845" s="2" t="inlineStr">
        <is>
          <t/>
        </is>
      </c>
      <c r="CK845" t="inlineStr">
        <is>
          <t>un sistem alcătuit dintr-o carcasă în care sunt introduse două sau mai multe servere informatice independente (sau noduri*) care au una sau mai multe surse de alimentare comune *nod de server [ &lt;a href="/entry/result/1483671/all" id="ENTRY_TO_ENTRY_CONVERTER" target="_blank"&gt;IATE:1483671&lt;/a&gt; ]</t>
        </is>
      </c>
      <c r="CL845" s="2" t="inlineStr">
        <is>
          <t>viacuzlový server</t>
        </is>
      </c>
      <c r="CM845" s="2" t="inlineStr">
        <is>
          <t>3</t>
        </is>
      </c>
      <c r="CN845" s="2" t="inlineStr">
        <is>
          <t/>
        </is>
      </c>
      <c r="CO845" t="inlineStr">
        <is>
          <t>systém, ktorý sa skladá z puzdra, do ktorého sú vložené dva samostatné počítačové servery alebo viac samostatných počítačových serverov (alebo uzlov), ktoré zdieľajú jeden zdroj alebo viac zdrojov napájania</t>
        </is>
      </c>
      <c r="CP845" s="2" t="inlineStr">
        <is>
          <t>strežnik z več vozlišči</t>
        </is>
      </c>
      <c r="CQ845" s="2" t="inlineStr">
        <is>
          <t>3</t>
        </is>
      </c>
      <c r="CR845" s="2" t="inlineStr">
        <is>
          <t/>
        </is>
      </c>
      <c r="CS845" t="inlineStr">
        <is>
          <t>sistem, sestavljen iz ohišja, v katerega sta vstavljena dva ali več neodvisnih računalniških strežnikov (ali vozlišč), ki si delijo enega ali več napajalnikov</t>
        </is>
      </c>
      <c r="CT845" s="2" t="inlineStr">
        <is>
          <t>flernodsserver</t>
        </is>
      </c>
      <c r="CU845" s="2" t="inlineStr">
        <is>
          <t>3</t>
        </is>
      </c>
      <c r="CV845" s="2" t="inlineStr">
        <is>
          <t/>
        </is>
      </c>
      <c r="CW845" t="inlineStr">
        <is>
          <t>ett system bestående av ett chassi i vilket två eller fler oberoende datorservrar (eller noder) förs in, och där dessa delar på ett eller flera nätaggregat</t>
        </is>
      </c>
    </row>
    <row r="846">
      <c r="A846" s="1" t="str">
        <f>HYPERLINK("https://iate.europa.eu/entry/result/3549843/all", "3549843")</f>
        <v>3549843</v>
      </c>
      <c r="B846" t="inlineStr">
        <is>
          <t>EDUCATION AND COMMUNICATIONS</t>
        </is>
      </c>
      <c r="C846" t="inlineStr">
        <is>
          <t>EDUCATION AND COMMUNICATIONS|information technology and data processing|information technology industry</t>
        </is>
      </c>
      <c r="D846" t="inlineStr">
        <is>
          <t>yes</t>
        </is>
      </c>
      <c r="E846" t="inlineStr">
        <is>
          <t/>
        </is>
      </c>
      <c r="F846" s="2" t="inlineStr">
        <is>
          <t>физическо ядро</t>
        </is>
      </c>
      <c r="G846" s="2" t="inlineStr">
        <is>
          <t>3</t>
        </is>
      </c>
      <c r="H846" s="2" t="inlineStr">
        <is>
          <t/>
        </is>
      </c>
      <c r="I846" t="inlineStr">
        <is>
          <t>основен физически присъстващ елемент на централен процесор, който отговаря за четенето и изпълнението на инструкциите, зададени от програмите</t>
        </is>
      </c>
      <c r="J846" s="2" t="inlineStr">
        <is>
          <t>fyzické jádro|
prováděcí jádro</t>
        </is>
      </c>
      <c r="K846" s="2" t="inlineStr">
        <is>
          <t>3|
3</t>
        </is>
      </c>
      <c r="L846" s="2" t="inlineStr">
        <is>
          <t xml:space="preserve">|
</t>
        </is>
      </c>
      <c r="M846" t="inlineStr">
        <is>
          <t/>
        </is>
      </c>
      <c r="N846" s="2" t="inlineStr">
        <is>
          <t>fysisk processorkerne|
fysisk kerne</t>
        </is>
      </c>
      <c r="O846" s="2" t="inlineStr">
        <is>
          <t>3|
3</t>
        </is>
      </c>
      <c r="P846" s="2" t="inlineStr">
        <is>
          <t xml:space="preserve">|
</t>
        </is>
      </c>
      <c r="Q846" t="inlineStr">
        <is>
          <t>processor i en computers centralenhed, der er fysisk til stede i modsætning til "virtuelle" eller "logiske" processorer</t>
        </is>
      </c>
      <c r="R846" s="2" t="inlineStr">
        <is>
          <t>physischer Prozessorkern</t>
        </is>
      </c>
      <c r="S846" s="2" t="inlineStr">
        <is>
          <t>3</t>
        </is>
      </c>
      <c r="T846" s="2" t="inlineStr">
        <is>
          <t/>
        </is>
      </c>
      <c r="U846" t="inlineStr">
        <is>
          <t/>
        </is>
      </c>
      <c r="V846" s="2" t="inlineStr">
        <is>
          <t>φυσικος πυρήνας</t>
        </is>
      </c>
      <c r="W846" s="2" t="inlineStr">
        <is>
          <t>3</t>
        </is>
      </c>
      <c r="X846" s="2" t="inlineStr">
        <is>
          <t/>
        </is>
      </c>
      <c r="Y846" t="inlineStr">
        <is>
          <t/>
        </is>
      </c>
      <c r="Z846" s="2" t="inlineStr">
        <is>
          <t>execution core|
physical core</t>
        </is>
      </c>
      <c r="AA846" s="2" t="inlineStr">
        <is>
          <t>3|
3</t>
        </is>
      </c>
      <c r="AB846" s="2" t="inlineStr">
        <is>
          <t xml:space="preserve">|
</t>
        </is>
      </c>
      <c r="AC846" t="inlineStr">
        <is>
          <t>processor element in a computer's central processing unit (CPU)&lt;sup&gt;1&lt;/sup&gt;, which is physically present, as opposed to a 'virtual' or 'logical' core&lt;p&gt;&lt;sup&gt;1&lt;/sup&gt;central processing unit (CPU) [ &lt;a href="/entry/result/130774/all" id="ENTRY_TO_ENTRY_CONVERTER" target="_blank"&gt;IATE:130774&lt;/a&gt; ]&lt;/p&gt;</t>
        </is>
      </c>
      <c r="AD846" s="2" t="inlineStr">
        <is>
          <t>núcleo físico</t>
        </is>
      </c>
      <c r="AE846" s="2" t="inlineStr">
        <is>
          <t>3</t>
        </is>
      </c>
      <c r="AF846" s="2" t="inlineStr">
        <is>
          <t/>
        </is>
      </c>
      <c r="AG846" t="inlineStr">
        <is>
          <t>Elemento del procesador de una unidad central de procesamiento (CPU) [ &lt;a href="/entry/result/130744/all" id="ENTRY_TO_ENTRY_CONVERTER" target="_blank"&gt;IATE:130744&lt;/a&gt; ] que está físicamente presente, por oposición al núcleo virtual o lógico.</t>
        </is>
      </c>
      <c r="AH846" s="2" t="inlineStr">
        <is>
          <t>füüsiline tuum|
südamik|
tuum</t>
        </is>
      </c>
      <c r="AI846" s="2" t="inlineStr">
        <is>
          <t>3|
2|
3</t>
        </is>
      </c>
      <c r="AJ846" s="2" t="inlineStr">
        <is>
          <t xml:space="preserve">|
|
</t>
        </is>
      </c>
      <c r="AK846" t="inlineStr">
        <is>
          <t>mikroprotsessori keskne osa, kus toimub programmikäskude täitmine</t>
        </is>
      </c>
      <c r="AL846" s="2" t="inlineStr">
        <is>
          <t>fyysinen ydin</t>
        </is>
      </c>
      <c r="AM846" s="2" t="inlineStr">
        <is>
          <t>3</t>
        </is>
      </c>
      <c r="AN846" s="2" t="inlineStr">
        <is>
          <t/>
        </is>
      </c>
      <c r="AO846" t="inlineStr">
        <is>
          <t/>
        </is>
      </c>
      <c r="AP846" s="2" t="inlineStr">
        <is>
          <t>cœur physique|
cœur d'exécution</t>
        </is>
      </c>
      <c r="AQ846" s="2" t="inlineStr">
        <is>
          <t>3|
3</t>
        </is>
      </c>
      <c r="AR846" s="2" t="inlineStr">
        <is>
          <t xml:space="preserve">|
</t>
        </is>
      </c>
      <c r="AS846" t="inlineStr">
        <is>
          <t>composant physique du processeur d'un ordinateur, par opposition à un cœur logique</t>
        </is>
      </c>
      <c r="AT846" s="2" t="inlineStr">
        <is>
          <t>cór fisiciúil</t>
        </is>
      </c>
      <c r="AU846" s="2" t="inlineStr">
        <is>
          <t>3</t>
        </is>
      </c>
      <c r="AV846" s="2" t="inlineStr">
        <is>
          <t/>
        </is>
      </c>
      <c r="AW846" t="inlineStr">
        <is>
          <t/>
        </is>
      </c>
      <c r="AX846" t="inlineStr">
        <is>
          <t/>
        </is>
      </c>
      <c r="AY846" t="inlineStr">
        <is>
          <t/>
        </is>
      </c>
      <c r="AZ846" t="inlineStr">
        <is>
          <t/>
        </is>
      </c>
      <c r="BA846" t="inlineStr">
        <is>
          <t/>
        </is>
      </c>
      <c r="BB846" s="2" t="inlineStr">
        <is>
          <t>végrehajtó mag|
fizikai mag</t>
        </is>
      </c>
      <c r="BC846" s="2" t="inlineStr">
        <is>
          <t>3|
3</t>
        </is>
      </c>
      <c r="BD846" s="2" t="inlineStr">
        <is>
          <t xml:space="preserve">|
</t>
        </is>
      </c>
      <c r="BE846" t="inlineStr">
        <is>
          <t>a CPU-ban [ &lt;a href="/entry/result/130774/all" id="ENTRY_TO_ENTRY_CONVERTER" target="_blank"&gt;IATE:130774&lt;/a&gt; ] fizikailag jelen levő processzor, szemben a fizikailag jelen nem lévő virtuális vagy logikai maggal</t>
        </is>
      </c>
      <c r="BF846" s="2" t="inlineStr">
        <is>
          <t>nucleo fisico|
unità di esecuzione</t>
        </is>
      </c>
      <c r="BG846" s="2" t="inlineStr">
        <is>
          <t>3|
3</t>
        </is>
      </c>
      <c r="BH846" s="2" t="inlineStr">
        <is>
          <t xml:space="preserve">|
</t>
        </is>
      </c>
      <c r="BI846" t="inlineStr">
        <is>
          <t>processore, "denominato unità di esecuzione", presente fisicamente nell'unità di elaborazione centrale (CPU) di un computer</t>
        </is>
      </c>
      <c r="BJ846" s="2" t="inlineStr">
        <is>
          <t>fizinis branduolys</t>
        </is>
      </c>
      <c r="BK846" s="2" t="inlineStr">
        <is>
          <t>3</t>
        </is>
      </c>
      <c r="BL846" s="2" t="inlineStr">
        <is>
          <t/>
        </is>
      </c>
      <c r="BM846" t="inlineStr">
        <is>
          <t>fizinis procesoriaus elementas kompiuterio centriniame procesoriuje (CPU)</t>
        </is>
      </c>
      <c r="BN846" s="2" t="inlineStr">
        <is>
          <t>fiziskais kodols|
izpildes kodols</t>
        </is>
      </c>
      <c r="BO846" s="2" t="inlineStr">
        <is>
          <t>3|
2</t>
        </is>
      </c>
      <c r="BP846" s="2" t="inlineStr">
        <is>
          <t xml:space="preserve">|
</t>
        </is>
      </c>
      <c r="BQ846" t="inlineStr">
        <is>
          <t>centrālā procesora elements, kurš - pretstatā virtuālajam un loģiskajam kodolam - ir fiziski klātesošs</t>
        </is>
      </c>
      <c r="BR846" s="2" t="inlineStr">
        <is>
          <t>nukleu ta’ eżekuzzjoni|
nukleu fiżiku</t>
        </is>
      </c>
      <c r="BS846" s="2" t="inlineStr">
        <is>
          <t>3|
3</t>
        </is>
      </c>
      <c r="BT846" s="2" t="inlineStr">
        <is>
          <t xml:space="preserve">|
</t>
        </is>
      </c>
      <c r="BU846" t="inlineStr">
        <is>
          <t>proċessur li jkun fiżikament preżenti</t>
        </is>
      </c>
      <c r="BV846" s="2" t="inlineStr">
        <is>
          <t>uitvoeringskern|
fysieke kern</t>
        </is>
      </c>
      <c r="BW846" s="2" t="inlineStr">
        <is>
          <t>3|
3</t>
        </is>
      </c>
      <c r="BX846" s="2" t="inlineStr">
        <is>
          <t xml:space="preserve">|
</t>
        </is>
      </c>
      <c r="BY846" t="inlineStr">
        <is>
          <t>processorelement dat fysiek aanwezig is in de &lt;i&gt;centrale verwerkingseenheid (CPU)&lt;sup&gt;1&lt;/sup&gt;&lt;/i&gt; van een computer, in tegenstelling tot "virtuele" of "logische" processoren&lt;p&gt;&lt;sup&gt;1&lt;/sup&gt; centrale verwerkingseenheid [ &lt;a href="/entry/result/130774/all" id="ENTRY_TO_ENTRY_CONVERTER" target="_blank"&gt;IATE:130774&lt;/a&gt; ]&lt;/p&gt;</t>
        </is>
      </c>
      <c r="BZ846" s="2" t="inlineStr">
        <is>
          <t>rdzeń fizyczny|
rdzeń wykonawczy</t>
        </is>
      </c>
      <c r="CA846" s="2" t="inlineStr">
        <is>
          <t>3|
2</t>
        </is>
      </c>
      <c r="CB846" s="2" t="inlineStr">
        <is>
          <t xml:space="preserve">|
</t>
        </is>
      </c>
      <c r="CC846" t="inlineStr">
        <is>
          <t>fizyczna część procesora odpowiedzialna za wykonywanie operacji obliczeniowych</t>
        </is>
      </c>
      <c r="CD846" s="2" t="inlineStr">
        <is>
          <t>núcleo físico|
núcleo de execução</t>
        </is>
      </c>
      <c r="CE846" s="2" t="inlineStr">
        <is>
          <t>3|
3</t>
        </is>
      </c>
      <c r="CF846" s="2" t="inlineStr">
        <is>
          <t xml:space="preserve">|
</t>
        </is>
      </c>
      <c r="CG846" t="inlineStr">
        <is>
          <t/>
        </is>
      </c>
      <c r="CH846" s="2" t="inlineStr">
        <is>
          <t>nucleu fizic</t>
        </is>
      </c>
      <c r="CI846" s="2" t="inlineStr">
        <is>
          <t>3</t>
        </is>
      </c>
      <c r="CJ846" s="2" t="inlineStr">
        <is>
          <t/>
        </is>
      </c>
      <c r="CK846" t="inlineStr">
        <is>
          <t>Nucleu fizic înseamnă un nucleu dintr-un procesor fizic (consultați definiția pentru „Procesor fizic”)*. Un procesor fizic constă din unul sau mai multe nuclee fizice.</t>
        </is>
      </c>
      <c r="CL846" s="2" t="inlineStr">
        <is>
          <t>výkonné jadro|
fyzické jadro</t>
        </is>
      </c>
      <c r="CM846" s="2" t="inlineStr">
        <is>
          <t>3|
3</t>
        </is>
      </c>
      <c r="CN846" s="2" t="inlineStr">
        <is>
          <t xml:space="preserve">|
</t>
        </is>
      </c>
      <c r="CO846" t="inlineStr">
        <is>
          <t/>
        </is>
      </c>
      <c r="CP846" s="2" t="inlineStr">
        <is>
          <t>izvajalsko jedro|
fizično jedro</t>
        </is>
      </c>
      <c r="CQ846" s="2" t="inlineStr">
        <is>
          <t>3|
3</t>
        </is>
      </c>
      <c r="CR846" s="2" t="inlineStr">
        <is>
          <t xml:space="preserve">|
</t>
        </is>
      </c>
      <c r="CS846" t="inlineStr">
        <is>
          <t>sestavni del v centralni procesni enoti računalnika, ki je za razliko od virtualnih ali logičnih jeder fizično prisoten</t>
        </is>
      </c>
      <c r="CT846" s="2" t="inlineStr">
        <is>
          <t>fysisk kärna</t>
        </is>
      </c>
      <c r="CU846" s="2" t="inlineStr">
        <is>
          <t>3</t>
        </is>
      </c>
      <c r="CV846" s="2" t="inlineStr">
        <is>
          <t/>
        </is>
      </c>
      <c r="CW846" t="inlineStr">
        <is>
          <t/>
        </is>
      </c>
    </row>
    <row r="847">
      <c r="A847" s="1" t="str">
        <f>HYPERLINK("https://iate.europa.eu/entry/result/1696029/all", "1696029")</f>
        <v>1696029</v>
      </c>
      <c r="B847" t="inlineStr">
        <is>
          <t>EDUCATION AND COMMUNICATIONS</t>
        </is>
      </c>
      <c r="C847" t="inlineStr">
        <is>
          <t>EDUCATION AND COMMUNICATIONS|communications;EDUCATION AND COMMUNICATIONS|information technology and data processing</t>
        </is>
      </c>
      <c r="D847" t="inlineStr">
        <is>
          <t>yes</t>
        </is>
      </c>
      <c r="E847" t="inlineStr">
        <is>
          <t/>
        </is>
      </c>
      <c r="F847" s="2" t="inlineStr">
        <is>
          <t>интерфейс с команден ред</t>
        </is>
      </c>
      <c r="G847" s="2" t="inlineStr">
        <is>
          <t>3</t>
        </is>
      </c>
      <c r="H847" s="2" t="inlineStr">
        <is>
          <t/>
        </is>
      </c>
      <c r="I847" t="inlineStr">
        <is>
          <t>механизъм за взаимодействие на операционната система или софтуера на компютър чрез въвеждане на команди за изпълняване на определена задача</t>
        </is>
      </c>
      <c r="J847" s="2" t="inlineStr">
        <is>
          <t>rozhraní příkazového řádku</t>
        </is>
      </c>
      <c r="K847" s="2" t="inlineStr">
        <is>
          <t>3</t>
        </is>
      </c>
      <c r="L847" s="2" t="inlineStr">
        <is>
          <t/>
        </is>
      </c>
      <c r="M847" t="inlineStr">
        <is>
          <t/>
        </is>
      </c>
      <c r="N847" s="2" t="inlineStr">
        <is>
          <t>kommandolinjeinterface</t>
        </is>
      </c>
      <c r="O847" s="2" t="inlineStr">
        <is>
          <t>3</t>
        </is>
      </c>
      <c r="P847" s="2" t="inlineStr">
        <is>
          <t/>
        </is>
      </c>
      <c r="Q847" t="inlineStr">
        <is>
          <t/>
        </is>
      </c>
      <c r="R847" s="2" t="inlineStr">
        <is>
          <t>CLI|
Kommandozeilenschnittstelle</t>
        </is>
      </c>
      <c r="S847" s="2" t="inlineStr">
        <is>
          <t>3|
3</t>
        </is>
      </c>
      <c r="T847" s="2" t="inlineStr">
        <is>
          <t xml:space="preserve">|
</t>
        </is>
      </c>
      <c r="U847" t="inlineStr">
        <is>
          <t/>
        </is>
      </c>
      <c r="V847" s="2" t="inlineStr">
        <is>
          <t>διεπαφή γραμμής εντολών|
CLI</t>
        </is>
      </c>
      <c r="W847" s="2" t="inlineStr">
        <is>
          <t>3|
3</t>
        </is>
      </c>
      <c r="X847" s="2" t="inlineStr">
        <is>
          <t xml:space="preserve">|
</t>
        </is>
      </c>
      <c r="Y847" t="inlineStr">
        <is>
          <t/>
        </is>
      </c>
      <c r="Z847" s="2" t="inlineStr">
        <is>
          <t>command line interface|
CLI</t>
        </is>
      </c>
      <c r="AA847" s="2" t="inlineStr">
        <is>
          <t>3|
3</t>
        </is>
      </c>
      <c r="AB847" s="2" t="inlineStr">
        <is>
          <t xml:space="preserve">|
</t>
        </is>
      </c>
      <c r="AC847" t="inlineStr">
        <is>
          <t>user interface to a computer's operating system or an application in which the user responds to a visual prompt by typing in a command on a specified line, receives a response back from the system, and then enters another command, and so forth</t>
        </is>
      </c>
      <c r="AD847" s="2" t="inlineStr">
        <is>
          <t>interfaz de línea de comandos|
interfaz de línea de instrucciones</t>
        </is>
      </c>
      <c r="AE847" s="2" t="inlineStr">
        <is>
          <t>3|
3</t>
        </is>
      </c>
      <c r="AF847" s="2" t="inlineStr">
        <is>
          <t xml:space="preserve">|
</t>
        </is>
      </c>
      <c r="AG847" t="inlineStr">
        <is>
          <t/>
        </is>
      </c>
      <c r="AH847" s="2" t="inlineStr">
        <is>
          <t>käsurealiides</t>
        </is>
      </c>
      <c r="AI847" s="2" t="inlineStr">
        <is>
          <t>3</t>
        </is>
      </c>
      <c r="AJ847" s="2" t="inlineStr">
        <is>
          <t/>
        </is>
      </c>
      <c r="AK847" t="inlineStr">
        <is>
          <t/>
        </is>
      </c>
      <c r="AL847" s="2" t="inlineStr">
        <is>
          <t>komentotulkki|
CLI|
komentorivi|
komentoliittymä</t>
        </is>
      </c>
      <c r="AM847" s="2" t="inlineStr">
        <is>
          <t>3|
3|
3|
3</t>
        </is>
      </c>
      <c r="AN847" s="2" t="inlineStr">
        <is>
          <t xml:space="preserve">|
|
|
</t>
        </is>
      </c>
      <c r="AO847" t="inlineStr">
        <is>
          <t/>
        </is>
      </c>
      <c r="AP847" s="2" t="inlineStr">
        <is>
          <t>CLI|
interface à ligne de commande|
interface de ligne de commande</t>
        </is>
      </c>
      <c r="AQ847" s="2" t="inlineStr">
        <is>
          <t>3|
3|
3</t>
        </is>
      </c>
      <c r="AR847" s="2" t="inlineStr">
        <is>
          <t xml:space="preserve">|
|
</t>
        </is>
      </c>
      <c r="AS847" t="inlineStr">
        <is>
          <t>forme d'interface entre l'utilisateur et le système d'exploitation, dans laquelle l'utilisateur émet des commandes dans un langage spécifique</t>
        </is>
      </c>
      <c r="AT847" s="2" t="inlineStr">
        <is>
          <t>CLI|
comhéadan líne na n-orduithe</t>
        </is>
      </c>
      <c r="AU847" s="2" t="inlineStr">
        <is>
          <t>3|
3</t>
        </is>
      </c>
      <c r="AV847" s="2" t="inlineStr">
        <is>
          <t xml:space="preserve">|
</t>
        </is>
      </c>
      <c r="AW847" t="inlineStr">
        <is>
          <t/>
        </is>
      </c>
      <c r="AX847" t="inlineStr">
        <is>
          <t/>
        </is>
      </c>
      <c r="AY847" t="inlineStr">
        <is>
          <t/>
        </is>
      </c>
      <c r="AZ847" t="inlineStr">
        <is>
          <t/>
        </is>
      </c>
      <c r="BA847" t="inlineStr">
        <is>
          <t/>
        </is>
      </c>
      <c r="BB847" s="2" t="inlineStr">
        <is>
          <t>karakteres felhasználói felület|
parancssori felület|
parancssoros felhasználói felület</t>
        </is>
      </c>
      <c r="BC847" s="2" t="inlineStr">
        <is>
          <t>3|
3|
3</t>
        </is>
      </c>
      <c r="BD847" s="2" t="inlineStr">
        <is>
          <t xml:space="preserve">|
|
</t>
        </is>
      </c>
      <c r="BE847" t="inlineStr">
        <is>
          <t>olyan felhasználói felület, amelyen a felhasználó a billentyűzeten parancsokat gépel be, melyet a számítógép értelmez, végrehajt, és az eredményt a képernyőn megjeleníti</t>
        </is>
      </c>
      <c r="BF847" s="2" t="inlineStr">
        <is>
          <t>interfaccia a linea di comando|
interfaccia a riga di comando|
CLI</t>
        </is>
      </c>
      <c r="BG847" s="2" t="inlineStr">
        <is>
          <t>3|
3|
3</t>
        </is>
      </c>
      <c r="BH847" s="2" t="inlineStr">
        <is>
          <t xml:space="preserve">|
|
</t>
        </is>
      </c>
      <c r="BI847" t="inlineStr">
        <is>
          <t>interfaccia utente che permette di impartire ordini al sistema operativo sotto forma di sequenze di caratteri alfa-numerici digitati sulla tastiera (o presi da un file)</t>
        </is>
      </c>
      <c r="BJ847" s="2" t="inlineStr">
        <is>
          <t>tekstinė sąsaja</t>
        </is>
      </c>
      <c r="BK847" s="2" t="inlineStr">
        <is>
          <t>3</t>
        </is>
      </c>
      <c r="BL847" s="2" t="inlineStr">
        <is>
          <t/>
        </is>
      </c>
      <c r="BM847" t="inlineStr">
        <is>
          <t>kompiuterio sąsaja su žmogumi, išreikšta tekstu</t>
        </is>
      </c>
      <c r="BN847" s="2" t="inlineStr">
        <is>
          <t>komandrindas saskarne|
CLI</t>
        </is>
      </c>
      <c r="BO847" s="2" t="inlineStr">
        <is>
          <t>3|
3</t>
        </is>
      </c>
      <c r="BP847" s="2" t="inlineStr">
        <is>
          <t xml:space="preserve">|
</t>
        </is>
      </c>
      <c r="BQ847" t="inlineStr">
        <is>
          <t>datoru sistēmas saskarne, kas paredz, ka, izmantojot tastatūru, visas komandas tiek ievadītas kā teksts un visa informācija no datora tiek izvadīta tekstuālā formā</t>
        </is>
      </c>
      <c r="BR847" s="2" t="inlineStr">
        <is>
          <t>CLI|
interfaċċja tal-linja tal-kmandi</t>
        </is>
      </c>
      <c r="BS847" s="2" t="inlineStr">
        <is>
          <t>3|
3</t>
        </is>
      </c>
      <c r="BT847" s="2" t="inlineStr">
        <is>
          <t xml:space="preserve">|
</t>
        </is>
      </c>
      <c r="BU847" t="inlineStr">
        <is>
          <t>user interface to a computer's operating system or an application in which the user responds to a visual prompt by typing in a command on a specified line, receives a response back from the system, and then enters another command, and so forth interfaċċja tal-utent għal sistema operatorja ta' kompjuter jew applikazzjoni fejn l-utent jirrispondi għal sinjal viżiv billi jittajpja kmand f'linja speċifikata, jiċrievi rispons mis-sistema u mbagħad idaħħal kmand ieħor, u jibqa' sejjer hekk skont il-bżonn</t>
        </is>
      </c>
      <c r="BV847" s="2" t="inlineStr">
        <is>
          <t>CLI|
opdrachtregelinterface|
command line interface</t>
        </is>
      </c>
      <c r="BW847" s="2" t="inlineStr">
        <is>
          <t>3|
3|
3</t>
        </is>
      </c>
      <c r="BX847" s="2" t="inlineStr">
        <is>
          <t xml:space="preserve">|
|
</t>
        </is>
      </c>
      <c r="BY847" t="inlineStr">
        <is>
          <t/>
        </is>
      </c>
      <c r="BZ847" s="2" t="inlineStr">
        <is>
          <t>interfejs wiersza poleceń</t>
        </is>
      </c>
      <c r="CA847" s="2" t="inlineStr">
        <is>
          <t>3</t>
        </is>
      </c>
      <c r="CB847" s="2" t="inlineStr">
        <is>
          <t/>
        </is>
      </c>
      <c r="CC847" t="inlineStr">
        <is>
          <t>sposobów interakcji człowieka z komputerem polegający na wpisywaniu z klawiatury poleceń ze ściśle określonego zestawu i o określonej składni</t>
        </is>
      </c>
      <c r="CD847" s="2" t="inlineStr">
        <is>
          <t>interface de linha de comandos</t>
        </is>
      </c>
      <c r="CE847" s="2" t="inlineStr">
        <is>
          <t>3</t>
        </is>
      </c>
      <c r="CF847" s="2" t="inlineStr">
        <is>
          <t/>
        </is>
      </c>
      <c r="CG847" t="inlineStr">
        <is>
          <t>Forma de interface entre o sistema operativo e o utilizador na qual o utilizador digita comandos usando uma linguagem de comandos especial.</t>
        </is>
      </c>
      <c r="CH847" s="2" t="inlineStr">
        <is>
          <t>interfață cu linia de comandă</t>
        </is>
      </c>
      <c r="CI847" s="2" t="inlineStr">
        <is>
          <t>3</t>
        </is>
      </c>
      <c r="CJ847" s="2" t="inlineStr">
        <is>
          <t/>
        </is>
      </c>
      <c r="CK847" t="inlineStr">
        <is>
          <t/>
        </is>
      </c>
      <c r="CL847" s="2" t="inlineStr">
        <is>
          <t>rozhranie príkazového riadku</t>
        </is>
      </c>
      <c r="CM847" s="2" t="inlineStr">
        <is>
          <t>3</t>
        </is>
      </c>
      <c r="CN847" s="2" t="inlineStr">
        <is>
          <t/>
        </is>
      </c>
      <c r="CO847" t="inlineStr">
        <is>
          <t>rozhranie, ktoré umožní účastníkovi spolupracovať s operačným systémom vložením alfanumerických príkazov a vhodných parametrov do príkazového znaku</t>
        </is>
      </c>
      <c r="CP847" s="2" t="inlineStr">
        <is>
          <t>vmesnik z ukazno vrstico</t>
        </is>
      </c>
      <c r="CQ847" s="2" t="inlineStr">
        <is>
          <t>3</t>
        </is>
      </c>
      <c r="CR847" s="2" t="inlineStr">
        <is>
          <t/>
        </is>
      </c>
      <c r="CS847" t="inlineStr">
        <is>
          <t>znakovni uporabniški vmesnik, ki na zaslonu prikaže pozivnik (prompt), kamor uporabnik vnese ukaz in ga zaključi s tipko za vnos</t>
        </is>
      </c>
      <c r="CT847" s="2" t="inlineStr">
        <is>
          <t>kommandotolk</t>
        </is>
      </c>
      <c r="CU847" s="2" t="inlineStr">
        <is>
          <t>3</t>
        </is>
      </c>
      <c r="CV847" s="2" t="inlineStr">
        <is>
          <t/>
        </is>
      </c>
      <c r="CW847" t="inlineStr">
        <is>
          <t/>
        </is>
      </c>
    </row>
    <row r="848">
      <c r="A848" s="1" t="str">
        <f>HYPERLINK("https://iate.europa.eu/entry/result/3549365/all", "3549365")</f>
        <v>3549365</v>
      </c>
      <c r="B848" t="inlineStr">
        <is>
          <t>EDUCATION AND COMMUNICATIONS</t>
        </is>
      </c>
      <c r="C848" t="inlineStr">
        <is>
          <t>EDUCATION AND COMMUNICATIONS|information technology and data processing|information technology industry</t>
        </is>
      </c>
      <c r="D848" t="inlineStr">
        <is>
          <t>yes</t>
        </is>
      </c>
      <c r="E848" t="inlineStr">
        <is>
          <t/>
        </is>
      </c>
      <c r="F848" s="2" t="inlineStr">
        <is>
          <t>настолен опростен терминал</t>
        </is>
      </c>
      <c r="G848" s="2" t="inlineStr">
        <is>
          <t>3</t>
        </is>
      </c>
      <c r="H848" s="2" t="inlineStr">
        <is>
          <t/>
        </is>
      </c>
      <c r="I848" t="inlineStr">
        <is>
          <t>компютър, който разчита на връзка с отдалечени изчислителни ресурси (напр. компютърен сървър, отдалечена работна станция), за да придобие основните си функционални възможности и при който дисковите запаметяващи устройства не са част от продукта</t>
        </is>
      </c>
      <c r="J848" s="2" t="inlineStr">
        <is>
          <t>stolní počítač typu tenký klient</t>
        </is>
      </c>
      <c r="K848" s="2" t="inlineStr">
        <is>
          <t>2</t>
        </is>
      </c>
      <c r="L848" s="2" t="inlineStr">
        <is>
          <t/>
        </is>
      </c>
      <c r="M848" t="inlineStr">
        <is>
          <t>počítač, jehož primární funkčnost zajišťuje připojení ke vzdáleným výpočetním zařízením (např. k počítačovému serveru, ke vzdálené pracovní stanici) a ve kterém není zabudováno žádné rotační paměťové médium. Jeho hlavní jednotka musí být určena k použití na trvalém stanovišti (např. na stole) a není konstruována jako přenosná. Výstupní informace jsou zobrazovány buď na externím monitoru, nebo na integrovaném displeji, pokud je takový displej součástí výrobku</t>
        </is>
      </c>
      <c r="N848" s="2" t="inlineStr">
        <is>
          <t>stationær tynd klient</t>
        </is>
      </c>
      <c r="O848" s="2" t="inlineStr">
        <is>
          <t>3</t>
        </is>
      </c>
      <c r="P848" s="2" t="inlineStr">
        <is>
          <t/>
        </is>
      </c>
      <c r="Q848" t="inlineStr">
        <is>
          <t>"[stationær] computer, som har brug for adgang til fjernressourcer (f.eks. en computerserver eller en fjernarbejdsstation) for at kunne udføre primære funktioner, og som ikke har indbyggede roterende databærere"</t>
        </is>
      </c>
      <c r="R848" s="2" t="inlineStr">
        <is>
          <t>Desktop-Thin-Client</t>
        </is>
      </c>
      <c r="S848" s="2" t="inlineStr">
        <is>
          <t>3</t>
        </is>
      </c>
      <c r="T848" s="2" t="inlineStr">
        <is>
          <t/>
        </is>
      </c>
      <c r="U848" t="inlineStr">
        <is>
          <t>Computer, der eine Verbindung zu entfernten Rechenressourcen (z. B. Computerserver, Remote-Workstation) benötigt, mit denen die hauptsächliche Datenverarbeitung erfolgt, und über kein eingebautes Rotations-Speichermedium verfügt</t>
        </is>
      </c>
      <c r="V848" s="2" t="inlineStr">
        <is>
          <t>επιτραπέζιο ελαφρό τερματικό</t>
        </is>
      </c>
      <c r="W848" s="2" t="inlineStr">
        <is>
          <t>3</t>
        </is>
      </c>
      <c r="X848" s="2" t="inlineStr">
        <is>
          <t/>
        </is>
      </c>
      <c r="Y848" t="inlineStr">
        <is>
          <t>υπολογιστής που βασίζεται σε σύνδεση με απομακρυσμένους υπολογιστικούς πόρους (π.χ. εξυπηρετητή, απομακρυσμένο σταθμό εργασίας), για τις κύριες λειτουργικές δυνατότητες, χωρίς περιστροφικά μέσα αποθήκευσης ενσωματωμένα στο προϊόν.</t>
        </is>
      </c>
      <c r="Z848" s="2" t="inlineStr">
        <is>
          <t>desktop thin client</t>
        </is>
      </c>
      <c r="AA848" s="2" t="inlineStr">
        <is>
          <t>3</t>
        </is>
      </c>
      <c r="AB848" s="2" t="inlineStr">
        <is>
          <t/>
        </is>
      </c>
      <c r="AC848" t="inlineStr">
        <is>
          <t>desktop computer&lt;sup&gt;1&lt;/sup&gt; that relies on a connection to remote computing resources (e.g. computer server&lt;sup&gt;2&lt;/sup&gt;, remote workstation&lt;sup&gt;3&lt;/sup&gt;) to obtain primary functionality and has no rotational storage media integral to the product&lt;p&gt;&lt;sup&gt;1&lt;/sup&gt; desktop computer [ &lt;a href="/entry/result/883779/all" id="ENTRY_TO_ENTRY_CONVERTER" target="_blank"&gt;IATE:883779&lt;/a&gt; ]&lt;br&gt;&lt;sup&gt;2&lt;/sup&gt; computer server [ &lt;a href="/entry/result/1474957/all" id="ENTRY_TO_ENTRY_CONVERTER" target="_blank"&gt;IATE:1474957&lt;/a&gt; ]&lt;br&gt;&lt;sup&gt;3&lt;/sup&gt; remote workstation [ &lt;a href="/entry/result/898398/all" id="ENTRY_TO_ENTRY_CONVERTER" target="_blank"&gt;IATE:898398&lt;/a&gt; ]&lt;/p&gt;</t>
        </is>
      </c>
      <c r="AD848" s="2" t="inlineStr">
        <is>
          <t>cliente ligero de mesa</t>
        </is>
      </c>
      <c r="AE848" s="2" t="inlineStr">
        <is>
          <t>3</t>
        </is>
      </c>
      <c r="AF848" s="2" t="inlineStr">
        <is>
          <t/>
        </is>
      </c>
      <c r="AG848" t="inlineStr">
        <is>
          <t>Ordenador que depende de una conexión a recursos informáticos remotos (por ejemplo, un servidor informático o una estación de trabajo remota) para obtener funcionalidad primaria y no cuenta con un soporte de almacenamiento rotatorio integrado en el producto.</t>
        </is>
      </c>
      <c r="AH848" s="2" t="inlineStr">
        <is>
          <t>kõhnklient-lauaarvuti</t>
        </is>
      </c>
      <c r="AI848" s="2" t="inlineStr">
        <is>
          <t>3</t>
        </is>
      </c>
      <c r="AJ848" s="2" t="inlineStr">
        <is>
          <t/>
        </is>
      </c>
      <c r="AK848" t="inlineStr">
        <is>
          <t>arvuti, mis on oma põhifunktsioonide täitmiseks ühendatud kaugarvutisüsteemidega (nt serverarvuti, kaugtööjaam) ja milles ei ole arvutisse sisseehitatud, pöörlevate osadega andmekandjat</t>
        </is>
      </c>
      <c r="AL848" s="2" t="inlineStr">
        <is>
          <t>pöytäkevytpääte</t>
        </is>
      </c>
      <c r="AM848" s="2" t="inlineStr">
        <is>
          <t>3</t>
        </is>
      </c>
      <c r="AN848" s="2" t="inlineStr">
        <is>
          <t/>
        </is>
      </c>
      <c r="AO848" t="inlineStr">
        <is>
          <t>tietokone, jonka pääasiallinen toiminnallisuus on sidoksissa yhteyteen etäresursseihin (esim. tietokonepalvelimeen, etätyöasemaan) ja jossa ei ole sisäänrakennettua pyörivää tallennusvälinettä</t>
        </is>
      </c>
      <c r="AP848" s="2" t="inlineStr">
        <is>
          <t>client léger de bureau</t>
        </is>
      </c>
      <c r="AQ848" s="2" t="inlineStr">
        <is>
          <t>3</t>
        </is>
      </c>
      <c r="AR848" s="2" t="inlineStr">
        <is>
          <t/>
        </is>
      </c>
      <c r="AS848" t="inlineStr">
        <is>
          <t>type d’ordinateur portable qui s’appuie sur une connexion à des ressources informatiques distantes (serveur informatique, station de travail distante) pour bénéficier de fonctionnalités de base et ne possède pas de support de stockage à disque faisant partie intégrante du produit</t>
        </is>
      </c>
      <c r="AT848" s="2" t="inlineStr">
        <is>
          <t>caolchliant deisce</t>
        </is>
      </c>
      <c r="AU848" s="2" t="inlineStr">
        <is>
          <t>3</t>
        </is>
      </c>
      <c r="AV848" s="2" t="inlineStr">
        <is>
          <t/>
        </is>
      </c>
      <c r="AW848" t="inlineStr">
        <is>
          <t/>
        </is>
      </c>
      <c r="AX848" t="inlineStr">
        <is>
          <t/>
        </is>
      </c>
      <c r="AY848" t="inlineStr">
        <is>
          <t/>
        </is>
      </c>
      <c r="AZ848" t="inlineStr">
        <is>
          <t/>
        </is>
      </c>
      <c r="BA848" t="inlineStr">
        <is>
          <t/>
        </is>
      </c>
      <c r="BB848" s="2" t="inlineStr">
        <is>
          <t>asztali vékonykliens</t>
        </is>
      </c>
      <c r="BC848" s="2" t="inlineStr">
        <is>
          <t>3</t>
        </is>
      </c>
      <c r="BD848" s="2" t="inlineStr">
        <is>
          <t/>
        </is>
      </c>
      <c r="BE848" t="inlineStr">
        <is>
          <t>olyan számítógép, amelynek távoli számítógépes erőforrásokkal (például kiszolgáló számítógéppel &lt;a href="/entry/result/1474957/all" id="ENTRY_TO_ENTRY_CONVERTER" target="_blank"&gt;IATE:1474957&lt;/a&gt; vagy távoli munkaállomással &lt;a href="/entry/result/898398/all" id="ENTRY_TO_ENTRY_CONVERTER" target="_blank"&gt;IATE:898398&lt;/a&gt; ) létesített kapcsolatra van szüksége az elsődleges funkciók ellátásához, és amely nem rendelkezik beépített forgó adattároló eszközzel</t>
        </is>
      </c>
      <c r="BF848" s="2" t="inlineStr">
        <is>
          <t>desktop thin client</t>
        </is>
      </c>
      <c r="BG848" s="2" t="inlineStr">
        <is>
          <t>3</t>
        </is>
      </c>
      <c r="BH848" s="2" t="inlineStr">
        <is>
          <t/>
        </is>
      </c>
      <c r="BI848" t="inlineStr">
        <is>
          <t>computer la cui funzionalità primaria dipende da una connessione a risorse informatiche remote (ad esempio un server o un terminal remoto) e che non dispone di supporti di stoccaggio a rotazione integrati</t>
        </is>
      </c>
      <c r="BJ848" s="2" t="inlineStr">
        <is>
          <t>stalinis mažafunkcis klientas</t>
        </is>
      </c>
      <c r="BK848" s="2" t="inlineStr">
        <is>
          <t>3</t>
        </is>
      </c>
      <c r="BL848" s="2" t="inlineStr">
        <is>
          <t/>
        </is>
      </c>
      <c r="BM848" t="inlineStr">
        <is>
          <t>kompiuteris, kuris pagrindines funkcijas atlieka tik tada, kai yra prijungtas prie nuotolinių kompiuterinių išteklių (pvz., serverio, nuotolinio profesionaliojo kompiuterio) ir kuriame nėra sukiųjų laikmenų</t>
        </is>
      </c>
      <c r="BN848" s="2" t="inlineStr">
        <is>
          <t>galda vienkāršotais klientdators</t>
        </is>
      </c>
      <c r="BO848" s="2" t="inlineStr">
        <is>
          <t>3</t>
        </is>
      </c>
      <c r="BP848" s="2" t="inlineStr">
        <is>
          <t/>
        </is>
      </c>
      <c r="BQ848" t="inlineStr">
        <is>
          <t>dators, kas primārās funkcionalitātes nodrošināšanai izmanto savienojumu ar attālinātiem skaitļošanas resursiem (piemēram, ar datora serveri, attālinātu darbstaciju) un kam nav ražojumā integrēta rotācijas tipa datu nesēja</t>
        </is>
      </c>
      <c r="BR848" s="2" t="inlineStr">
        <is>
          <t>terminal ħafif desktop</t>
        </is>
      </c>
      <c r="BS848" s="2" t="inlineStr">
        <is>
          <t>3</t>
        </is>
      </c>
      <c r="BT848" s="2" t="inlineStr">
        <is>
          <t/>
        </is>
      </c>
      <c r="BU848" t="inlineStr">
        <is>
          <t>tip ta’ kompjuter li jiddependi fuq konnessjoni għal riżorsi remoti tal-informatika (eż. server informatiku, stazzjon tax-xogħol remot) sabiex jikseb funzjonalità primarja u ma għandu l-ebda midja ta’ ħżin rotazzjonali integrali mal-prodott</t>
        </is>
      </c>
      <c r="BV848" s="2" t="inlineStr">
        <is>
          <t>desktop thin client</t>
        </is>
      </c>
      <c r="BW848" s="2" t="inlineStr">
        <is>
          <t>3</t>
        </is>
      </c>
      <c r="BX848" s="2" t="inlineStr">
        <is>
          <t/>
        </is>
      </c>
      <c r="BY848" t="inlineStr">
        <is>
          <t>computer die voor zijn primaire functionaliteit afhankelijk is van een verbinding met computerapparatuur op afstand (bijvoorbeeld een computerserver of een werkstation op afstand) en niet beschikt over een ingebouwde vaste schijf</t>
        </is>
      </c>
      <c r="BZ848" s="2" t="inlineStr">
        <is>
          <t>biurkowe urządzenie typu cienki klient|
komputer stacjonarny typu thin client</t>
        </is>
      </c>
      <c r="CA848" s="2" t="inlineStr">
        <is>
          <t>2|
2</t>
        </is>
      </c>
      <c r="CB848" s="2" t="inlineStr">
        <is>
          <t xml:space="preserve">|
</t>
        </is>
      </c>
      <c r="CC848" t="inlineStr">
        <is>
          <t>komputer, którego podstawowe funkcje są zależne od połączenia ze zdalnymi zasobami obliczeniowymi (np. serwerem, zdalną stacją roboczą) i który nie posiada rotacyjnych pamięci masowych zintegrowanych z komputerem</t>
        </is>
      </c>
      <c r="CD848" s="2" t="inlineStr">
        <is>
          <t>terminal cliente «magro» de secretária</t>
        </is>
      </c>
      <c r="CE848" s="2" t="inlineStr">
        <is>
          <t>3</t>
        </is>
      </c>
      <c r="CF848" s="2" t="inlineStr">
        <is>
          <t/>
        </is>
      </c>
      <c r="CG848" t="inlineStr">
        <is>
          <t>Computador que depende de uma ligação a recursos informáticos à distância (por exemplo, servidor informático, estação de trabalho remota) para uma funcionalidade primária e que não dispõe de nenhum meio de armazenamento de dados com movimento rotativo integrado no produto.</t>
        </is>
      </c>
      <c r="CH848" s="2" t="inlineStr">
        <is>
          <t>terminal ușor de birou</t>
        </is>
      </c>
      <c r="CI848" s="2" t="inlineStr">
        <is>
          <t>2</t>
        </is>
      </c>
      <c r="CJ848" s="2" t="inlineStr">
        <is>
          <t/>
        </is>
      </c>
      <c r="CK848" t="inlineStr">
        <is>
          <t>un computer care depinde de o conexiune la resurse informatice aflate la distanță (de exemplu, server informatic, stație de lucru la distanță) pentru a beneficia de funcționalități de bază și care nu include mijloace de stocare cu piese rotative care să facă parte integrantă din produs</t>
        </is>
      </c>
      <c r="CL848" s="2" t="inlineStr">
        <is>
          <t>stolový počítač typu tenký klient</t>
        </is>
      </c>
      <c r="CM848" s="2" t="inlineStr">
        <is>
          <t>2</t>
        </is>
      </c>
      <c r="CN848" s="2" t="inlineStr">
        <is>
          <t/>
        </is>
      </c>
      <c r="CO848" t="inlineStr">
        <is>
          <t>počítač, ktorého primárnu funkčnosť zabezpečuje pripojenie k vzdialeným prostriedkom výpočtovej techniky (napr. k počítačovému serveru, vzdialenej pracovnej stanici) a v ktorom nie sú zabudované žiadne rotačné úložné médiá</t>
        </is>
      </c>
      <c r="CP848" s="2" t="inlineStr">
        <is>
          <t>namizni lahki odjemalnik</t>
        </is>
      </c>
      <c r="CQ848" s="2" t="inlineStr">
        <is>
          <t>3</t>
        </is>
      </c>
      <c r="CR848" s="2" t="inlineStr">
        <is>
          <t/>
        </is>
      </c>
      <c r="CS848" t="inlineStr">
        <is>
          <t>računalnik, katerega zagotavljanje osnovne funkcije je odvisno od povezave z oddaljenimi računalniškimi viri (npr. računalniški strežnik, oddaljena delovna postaja) in nima vgrajenega nobenega rotacijskega pomnilniškega sredstva</t>
        </is>
      </c>
      <c r="CT848" s="2" t="inlineStr">
        <is>
          <t>stationär tunn klient</t>
        </is>
      </c>
      <c r="CU848" s="2" t="inlineStr">
        <is>
          <t>3</t>
        </is>
      </c>
      <c r="CV848" s="2" t="inlineStr">
        <is>
          <t/>
        </is>
      </c>
      <c r="CW848" t="inlineStr">
        <is>
          <t>en dator som inte har några inbyggda roterande lagringsmedier och som för sina primära funktioner är beroende av anslutning till databehandlingsresurser som finns någon annanstans (t.ex. en datorserver, fjärrarbetsstationer)</t>
        </is>
      </c>
    </row>
    <row r="849">
      <c r="A849" s="1" t="str">
        <f>HYPERLINK("https://iate.europa.eu/entry/result/3549500/all", "3549500")</f>
        <v>3549500</v>
      </c>
      <c r="B849" t="inlineStr">
        <is>
          <t>EDUCATION AND COMMUNICATIONS</t>
        </is>
      </c>
      <c r="C849" t="inlineStr">
        <is>
          <t>EDUCATION AND COMMUNICATIONS|information technology and data processing</t>
        </is>
      </c>
      <c r="D849" t="inlineStr">
        <is>
          <t>yes</t>
        </is>
      </c>
      <c r="E849" t="inlineStr">
        <is>
          <t/>
        </is>
      </c>
      <c r="F849" s="2" t="inlineStr">
        <is>
          <t>дискретна графична карта</t>
        </is>
      </c>
      <c r="G849" s="2" t="inlineStr">
        <is>
          <t>3</t>
        </is>
      </c>
      <c r="H849" s="2" t="inlineStr">
        <is>
          <t/>
        </is>
      </c>
      <c r="I849" t="inlineStr">
        <is>
          <t>отделен вътрешен компонент, съдържащ един или повече графични процесори с контролерен интерфейс за локална памет и локална графична памет</t>
        </is>
      </c>
      <c r="J849" s="2" t="inlineStr">
        <is>
          <t>samostatná grafická karta</t>
        </is>
      </c>
      <c r="K849" s="2" t="inlineStr">
        <is>
          <t>3</t>
        </is>
      </c>
      <c r="L849" s="2" t="inlineStr">
        <is>
          <t/>
        </is>
      </c>
      <c r="M849" t="inlineStr">
        <is>
          <t>samostatná vnitřní součást, která obsahuje jeden nebo více grafických procesorů, má rozhraní řadiče lokální paměti a speciální lokální paměť pro zpracování grafických informací</t>
        </is>
      </c>
      <c r="N849" s="2" t="inlineStr">
        <is>
          <t>dGfx|
særskilt grafikkort|
diskret grafikkort</t>
        </is>
      </c>
      <c r="O849" s="2" t="inlineStr">
        <is>
          <t>3|
4|
4</t>
        </is>
      </c>
      <c r="P849" s="2" t="inlineStr">
        <is>
          <t xml:space="preserve">|
|
</t>
        </is>
      </c>
      <c r="Q849" t="inlineStr">
        <is>
          <t>"særskilt indbygget komponent, der indeholder en eller flere grafikprocessorer (GPU'er), med en grænseflade til lokalhukommelsesstyring og lokal grafikspecifik hukommelse"</t>
        </is>
      </c>
      <c r="R849" s="2" t="inlineStr">
        <is>
          <t>dGfx|
diskrete Grafikkarte</t>
        </is>
      </c>
      <c r="S849" s="2" t="inlineStr">
        <is>
          <t>3|
3</t>
        </is>
      </c>
      <c r="T849" s="2" t="inlineStr">
        <is>
          <t xml:space="preserve">|
</t>
        </is>
      </c>
      <c r="U849" t="inlineStr">
        <is>
          <t>diskrete interne Komponente, die mit einem oder mehreren Grafikprozessoren mit einer Steuerschnittstelle für den lokalen Speicher und einem lokalen grafikspezifischen Speicher ausgestattet ist</t>
        </is>
      </c>
      <c r="V849" s="2" t="inlineStr">
        <is>
          <t>διακριτή κάρτα γραφικών</t>
        </is>
      </c>
      <c r="W849" s="2" t="inlineStr">
        <is>
          <t>3</t>
        </is>
      </c>
      <c r="X849" s="2" t="inlineStr">
        <is>
          <t/>
        </is>
      </c>
      <c r="Y849" t="inlineStr">
        <is>
          <t/>
        </is>
      </c>
      <c r="Z849" s="2" t="inlineStr">
        <is>
          <t>dGfx|
discrete graphics card</t>
        </is>
      </c>
      <c r="AA849" s="2" t="inlineStr">
        <is>
          <t>3|
3</t>
        </is>
      </c>
      <c r="AB849" s="2" t="inlineStr">
        <is>
          <t xml:space="preserve">|
</t>
        </is>
      </c>
      <c r="AC849" t="inlineStr">
        <is>
          <t>discrete internal component containing one or more graphics processing units (GPUs)&lt;sup&gt;1&lt;/sup&gt; with a local memory controller interface and local graphics-specific memory&lt;p&gt;&lt;sup&gt;1&lt;/sup&gt; graphics processing unit (GPU) [ &lt;a href="/entry/result/1437497/all" id="ENTRY_TO_ENTRY_CONVERTER" target="_blank"&gt;IATE:1437497&lt;/a&gt; ]&lt;/p&gt;</t>
        </is>
      </c>
      <c r="AD849" s="2" t="inlineStr">
        <is>
          <t>tarjeta gráfica discreta|
dGfx</t>
        </is>
      </c>
      <c r="AE849" s="2" t="inlineStr">
        <is>
          <t>3|
3</t>
        </is>
      </c>
      <c r="AF849" s="2" t="inlineStr">
        <is>
          <t xml:space="preserve">|
</t>
        </is>
      </c>
      <c r="AG849" t="inlineStr">
        <is>
          <t>Componente interno discreto que contiene una o más unidades de procesamiento gráfico (GPU), con una interfaz de controlador de memoria local y una memoria local específica para gráficos.</t>
        </is>
      </c>
      <c r="AH849" s="2" t="inlineStr">
        <is>
          <t>eraldi graafikakaart</t>
        </is>
      </c>
      <c r="AI849" s="2" t="inlineStr">
        <is>
          <t>3</t>
        </is>
      </c>
      <c r="AJ849" s="2" t="inlineStr">
        <is>
          <t/>
        </is>
      </c>
      <c r="AK849" t="inlineStr">
        <is>
          <t>eraldiolev sisemine komponent, mis sisaldab vähemalt ühte graafikaprotsessorit (GPU), millel on lokaalse mälu kontrolleri liides ja spetsiaalselt graafika jaoks ette nähtud lokaalne mälu</t>
        </is>
      </c>
      <c r="AL849" s="2" t="inlineStr">
        <is>
          <t>erillinen grafiikkakortti|
dGfx</t>
        </is>
      </c>
      <c r="AM849" s="2" t="inlineStr">
        <is>
          <t>3|
3</t>
        </is>
      </c>
      <c r="AN849" s="2" t="inlineStr">
        <is>
          <t xml:space="preserve">|
</t>
        </is>
      </c>
      <c r="AO849" t="inlineStr">
        <is>
          <t>erillinen sisäinen komponentti, joka sisältää yhden tai useamman grafiikkasuorittimen, jossa on paikallinen muistiohjainrajapinta ja paikallinen erityinen grafiikkamuisti</t>
        </is>
      </c>
      <c r="AP849" s="2" t="inlineStr">
        <is>
          <t>carte graphique séparée</t>
        </is>
      </c>
      <c r="AQ849" s="2" t="inlineStr">
        <is>
          <t>3</t>
        </is>
      </c>
      <c r="AR849" s="2" t="inlineStr">
        <is>
          <t/>
        </is>
      </c>
      <c r="AS849" t="inlineStr">
        <is>
          <t>composant interne distinct contenant une ou plusieurs unités de traitement graphique munie d’une interface de contrôle de mémoire locale et d’une mémoire locale graphique spécifique</t>
        </is>
      </c>
      <c r="AT849" s="2" t="inlineStr">
        <is>
          <t>cárta grafaice scoite</t>
        </is>
      </c>
      <c r="AU849" s="2" t="inlineStr">
        <is>
          <t>3</t>
        </is>
      </c>
      <c r="AV849" s="2" t="inlineStr">
        <is>
          <t/>
        </is>
      </c>
      <c r="AW849" t="inlineStr">
        <is>
          <t/>
        </is>
      </c>
      <c r="AX849" t="inlineStr">
        <is>
          <t/>
        </is>
      </c>
      <c r="AY849" t="inlineStr">
        <is>
          <t/>
        </is>
      </c>
      <c r="AZ849" t="inlineStr">
        <is>
          <t/>
        </is>
      </c>
      <c r="BA849" t="inlineStr">
        <is>
          <t/>
        </is>
      </c>
      <c r="BB849" s="2" t="inlineStr">
        <is>
          <t>különálló grafikus kártya</t>
        </is>
      </c>
      <c r="BC849" s="2" t="inlineStr">
        <is>
          <t>3</t>
        </is>
      </c>
      <c r="BD849" s="2" t="inlineStr">
        <is>
          <t/>
        </is>
      </c>
      <c r="BE849" t="inlineStr">
        <is>
          <t>egy vagy több grafikus feldolgozóegységből (GPU) [ &lt;a href="/entry/result/1437497/all" id="ENTRY_TO_ENTRY_CONVERTER" target="_blank"&gt;IATE:1437497&lt;/a&gt; ] álló, önálló belső komponens, amely helyi memóriavezérlő interfésszel és grafikus feldolgozásra kialakított helyi memóriával rendelkezik</t>
        </is>
      </c>
      <c r="BF849" s="2" t="inlineStr">
        <is>
          <t>scheda grafica discreta|
dGfx</t>
        </is>
      </c>
      <c r="BG849" s="2" t="inlineStr">
        <is>
          <t>3|
3</t>
        </is>
      </c>
      <c r="BH849" s="2" t="inlineStr">
        <is>
          <t xml:space="preserve">|
</t>
        </is>
      </c>
      <c r="BI849" t="inlineStr">
        <is>
          <t>componente interna discreta contenente uno o più unità di elaborazione grafica (GPU) con un’interfaccia di controllo della memoria locale e una memoria locale specifica per la grafica</t>
        </is>
      </c>
      <c r="BJ849" s="2" t="inlineStr">
        <is>
          <t>atskira grafikos plokštė|
dGfx</t>
        </is>
      </c>
      <c r="BK849" s="2" t="inlineStr">
        <is>
          <t>3|
3</t>
        </is>
      </c>
      <c r="BL849" s="2" t="inlineStr">
        <is>
          <t xml:space="preserve">|
</t>
        </is>
      </c>
      <c r="BM849" t="inlineStr">
        <is>
          <t>atskiras vidinis komponentas, kuriame yra vienas arba daugiau grafikos procesorių (GPU) su vietinės atmintinės valdiklio sąsaja ir vietine grafikos atmintine</t>
        </is>
      </c>
      <c r="BN849" s="2" t="inlineStr">
        <is>
          <t>diskrētā grafikas karte|
&lt;i&gt;dGfx&lt;/i&gt;</t>
        </is>
      </c>
      <c r="BO849" s="2" t="inlineStr">
        <is>
          <t>3|
3</t>
        </is>
      </c>
      <c r="BP849" s="2" t="inlineStr">
        <is>
          <t xml:space="preserve">|
</t>
        </is>
      </c>
      <c r="BQ849" t="inlineStr">
        <is>
          <t>diskrēts iekšējais komponents, kam ir viens vai vairāki grafikas procesori (&lt;i&gt;GPU&lt;/i&gt;), kuriem ir lokālās atmiņas kontrollera saskarne un lokāla grafikas apstrādes atmiņa</t>
        </is>
      </c>
      <c r="BR849" s="2" t="inlineStr">
        <is>
          <t>kard tal-grafika diskreta|
dGfx</t>
        </is>
      </c>
      <c r="BS849" s="2" t="inlineStr">
        <is>
          <t>3|
3</t>
        </is>
      </c>
      <c r="BT849" s="2" t="inlineStr">
        <is>
          <t xml:space="preserve">|
</t>
        </is>
      </c>
      <c r="BU849" t="inlineStr">
        <is>
          <t>komponent intern diskret li fih unità tal-ipproċċessar tal-grafika (GPUs) waħda jew aktar b’interfaċċja ta’ kontrollur ta’ memorja lokali u memorja lokali speċifika għall-grafika</t>
        </is>
      </c>
      <c r="BV849" s="2" t="inlineStr">
        <is>
          <t>afzonderlijke grafische kaart|
dGfx</t>
        </is>
      </c>
      <c r="BW849" s="2" t="inlineStr">
        <is>
          <t>2|
3</t>
        </is>
      </c>
      <c r="BX849" s="2" t="inlineStr">
        <is>
          <t xml:space="preserve">|
</t>
        </is>
      </c>
      <c r="BY849" t="inlineStr">
        <is>
          <t>afzonderlijk intern onderdeel dat één of meer grafische verwerkingseenheden (GPU’s) bevat, met een lokale geheugencontrollerinterface en lokaal voor grafische toepassingen bedoeld geheugen</t>
        </is>
      </c>
      <c r="BZ849" s="2" t="inlineStr">
        <is>
          <t>samodzielna karta grafiki</t>
        </is>
      </c>
      <c r="CA849" s="2" t="inlineStr">
        <is>
          <t>2</t>
        </is>
      </c>
      <c r="CB849" s="2" t="inlineStr">
        <is>
          <t/>
        </is>
      </c>
      <c r="CC849" t="inlineStr">
        <is>
          <t/>
        </is>
      </c>
      <c r="CD849" s="2" t="inlineStr">
        <is>
          <t>dGfx|
placa gráfica independente</t>
        </is>
      </c>
      <c r="CE849" s="2" t="inlineStr">
        <is>
          <t>3|
3</t>
        </is>
      </c>
      <c r="CF849" s="2" t="inlineStr">
        <is>
          <t xml:space="preserve">|
</t>
        </is>
      </c>
      <c r="CG849" t="inlineStr">
        <is>
          <t>Componente interno separado que contém uma ou mais unidades de processamento gráfico (UPG), com uma interface de controlador da memória local e uma memória gráfica específica local.</t>
        </is>
      </c>
      <c r="CH849" s="2" t="inlineStr">
        <is>
          <t>dGfx|
placă grafică separată</t>
        </is>
      </c>
      <c r="CI849" s="2" t="inlineStr">
        <is>
          <t>2|
2</t>
        </is>
      </c>
      <c r="CJ849" s="2" t="inlineStr">
        <is>
          <t xml:space="preserve">|
</t>
        </is>
      </c>
      <c r="CK849" t="inlineStr">
        <is>
          <t>o componentă internă separată care conține una sau mai multe unități de procesare grafică (GPU) cu interfață de control al memoriei locale și cu memorie grafică locală specifică</t>
        </is>
      </c>
      <c r="CL849" s="2" t="inlineStr">
        <is>
          <t>diskrétna grafická karta</t>
        </is>
      </c>
      <c r="CM849" s="2" t="inlineStr">
        <is>
          <t>2</t>
        </is>
      </c>
      <c r="CN849" s="2" t="inlineStr">
        <is>
          <t/>
        </is>
      </c>
      <c r="CO849" t="inlineStr">
        <is>
          <t>samostatný zabudovaný komponent obsahujúci jeden alebo viac grafických procesorov (GPU) s lokálnym rozhraním radiča pamäte a špecifickou lokálnou grafickou pamäťou</t>
        </is>
      </c>
      <c r="CP849" s="2" t="inlineStr">
        <is>
          <t>dGfx|
diskretna grafična kartica</t>
        </is>
      </c>
      <c r="CQ849" s="2" t="inlineStr">
        <is>
          <t>3|
3</t>
        </is>
      </c>
      <c r="CR849" s="2" t="inlineStr">
        <is>
          <t xml:space="preserve">|
</t>
        </is>
      </c>
      <c r="CS849" t="inlineStr">
        <is>
          <t>samostojen notranji sestavni del, ki vsebuje eno ali več grafičnih procesnih enot (GPU) z lokalnim vmesnikom za pomnilniški krmilnik in lokalnim grafičnim pomnilnikom</t>
        </is>
      </c>
      <c r="CT849" s="2" t="inlineStr">
        <is>
          <t>diskret grafikkort|
dGfx</t>
        </is>
      </c>
      <c r="CU849" s="2" t="inlineStr">
        <is>
          <t>3|
3</t>
        </is>
      </c>
      <c r="CV849" s="2" t="inlineStr">
        <is>
          <t xml:space="preserve">|
</t>
        </is>
      </c>
      <c r="CW849" t="inlineStr">
        <is>
          <t>en diskret intern komponent som innehåller en eller flera grafikprocessorer med ett gränssnitt för lokal minneskontroll och lokalt grafikspecifikt minne</t>
        </is>
      </c>
    </row>
    <row r="850">
      <c r="A850" s="1" t="str">
        <f>HYPERLINK("https://iate.europa.eu/entry/result/3552039/all", "3552039")</f>
        <v>3552039</v>
      </c>
      <c r="B850" t="inlineStr">
        <is>
          <t>PRODUCTION, TECHNOLOGY AND RESEARCH;EDUCATION AND COMMUNICATIONS</t>
        </is>
      </c>
      <c r="C850" t="inlineStr">
        <is>
          <t>PRODUCTION, TECHNOLOGY AND RESEARCH|technology and technical regulations;EDUCATION AND COMMUNICATIONS|information technology and data processing</t>
        </is>
      </c>
      <c r="D850" t="inlineStr">
        <is>
          <t>yes</t>
        </is>
      </c>
      <c r="E850" t="inlineStr">
        <is>
          <t/>
        </is>
      </c>
      <c r="F850" s="2" t="inlineStr">
        <is>
          <t>хибриден преносим компютър</t>
        </is>
      </c>
      <c r="G850" s="2" t="inlineStr">
        <is>
          <t>3</t>
        </is>
      </c>
      <c r="H850" s="2" t="inlineStr">
        <is>
          <t/>
        </is>
      </c>
      <c r="I850" t="inlineStr">
        <is>
          <t>преносим компютър&lt;sup&gt;1&lt;/sup&gt;, чийто екран може да се отдели от шасито и да се използва отделно като таблетен компютър&lt;sup&gt;2&lt;/sup&gt;&lt;p&gt;&lt;sup&gt;1&lt;/sup&gt; [ &lt;a href="/entry/result/883781/all" id="ENTRY_TO_ENTRY_CONVERTER" target="_blank"&gt;IATE:883781&lt;/a&gt; ]&lt;br&gt;&lt;sup&gt;2&lt;/sup&gt; [ &lt;a href="/entry/result/1439857/all" id="ENTRY_TO_ENTRY_CONVERTER" target="_blank"&gt;IATE:1439857&lt;/a&gt; ]&lt;/p&gt;</t>
        </is>
      </c>
      <c r="J850" s="2" t="inlineStr">
        <is>
          <t>konvertibilní laptop|
hybridní tablet|
konvertibilní tablet|
hybridní laptop</t>
        </is>
      </c>
      <c r="K850" s="2" t="inlineStr">
        <is>
          <t>3|
3|
3|
3</t>
        </is>
      </c>
      <c r="L850" s="2" t="inlineStr">
        <is>
          <t xml:space="preserve">|
|
|
</t>
        </is>
      </c>
      <c r="M850" t="inlineStr">
        <is>
          <t/>
        </is>
      </c>
      <c r="N850" s="2" t="inlineStr">
        <is>
          <t>hybrid-bærbar|
hybrid-PC|
hybridcomputer</t>
        </is>
      </c>
      <c r="O850" s="2" t="inlineStr">
        <is>
          <t>3|
3|
3</t>
        </is>
      </c>
      <c r="P850" s="2" t="inlineStr">
        <is>
          <t xml:space="preserve">|
|
</t>
        </is>
      </c>
      <c r="Q850" t="inlineStr">
        <is>
          <t>kombination af bærbar computer og tablet, hvor skærm og tastatur kan adskilles</t>
        </is>
      </c>
      <c r="R850" s="2" t="inlineStr">
        <is>
          <t>hybrides Tablet</t>
        </is>
      </c>
      <c r="S850" s="2" t="inlineStr">
        <is>
          <t>3</t>
        </is>
      </c>
      <c r="T850" s="2" t="inlineStr">
        <is>
          <t/>
        </is>
      </c>
      <c r="U850" t="inlineStr">
        <is>
          <t/>
        </is>
      </c>
      <c r="V850" s="2" t="inlineStr">
        <is>
          <t>υβριδικός φορητός υπολογιστής</t>
        </is>
      </c>
      <c r="W850" s="2" t="inlineStr">
        <is>
          <t>3</t>
        </is>
      </c>
      <c r="X850" s="2" t="inlineStr">
        <is>
          <t/>
        </is>
      </c>
      <c r="Y850" t="inlineStr">
        <is>
          <t/>
        </is>
      </c>
      <c r="Z850" s="2" t="inlineStr">
        <is>
          <t>convertible laptop|
convertible tablet|
hybrid tablet|
hybrid laptop</t>
        </is>
      </c>
      <c r="AA850" s="2" t="inlineStr">
        <is>
          <t>3|
3|
3|
3</t>
        </is>
      </c>
      <c r="AB850" s="2" t="inlineStr">
        <is>
          <t xml:space="preserve">admitted|
admitted|
|
</t>
        </is>
      </c>
      <c r="AC850" t="inlineStr">
        <is>
          <t>combination tablet and laptop computer with a removable screen that turns into a tablet when separated</t>
        </is>
      </c>
      <c r="AD850" s="2" t="inlineStr">
        <is>
          <t>portátil híbrido</t>
        </is>
      </c>
      <c r="AE850" s="2" t="inlineStr">
        <is>
          <t>3</t>
        </is>
      </c>
      <c r="AF850" s="2" t="inlineStr">
        <is>
          <t/>
        </is>
      </c>
      <c r="AG850" t="inlineStr">
        <is>
          <t>Ordenador portátil con una pantalla extraíble que se convierte en tableta [ &lt;a href="/entry/result/3555722/all" id="ENTRY_TO_ENTRY_CONVERTER" target="_blank"&gt;IATE:3555722&lt;/a&gt; ].</t>
        </is>
      </c>
      <c r="AH850" s="2" t="inlineStr">
        <is>
          <t>sülearvuti-tahvel|
hübriid-sülearvuti</t>
        </is>
      </c>
      <c r="AI850" s="2" t="inlineStr">
        <is>
          <t>3|
3</t>
        </is>
      </c>
      <c r="AJ850" s="2" t="inlineStr">
        <is>
          <t xml:space="preserve">|
</t>
        </is>
      </c>
      <c r="AK850" t="inlineStr">
        <is>
          <t>eemaldatava ekraaniga arvuti, mis on tahvelarvuti ja sülearvuti hübriid</t>
        </is>
      </c>
      <c r="AL850" s="2" t="inlineStr">
        <is>
          <t>hybridikannettava|
hybriditietokone|
hybriditabletti</t>
        </is>
      </c>
      <c r="AM850" s="2" t="inlineStr">
        <is>
          <t>3|
3|
3</t>
        </is>
      </c>
      <c r="AN850" s="2" t="inlineStr">
        <is>
          <t xml:space="preserve">|
|
</t>
        </is>
      </c>
      <c r="AO850" t="inlineStr">
        <is>
          <t>tietokone, joka koostuu taulutietokoneesta ja näppäimistöstä</t>
        </is>
      </c>
      <c r="AP850" s="2" t="inlineStr">
        <is>
          <t>tablette hybride|
ordinateur portable hybride</t>
        </is>
      </c>
      <c r="AQ850" s="2" t="inlineStr">
        <is>
          <t>3|
3</t>
        </is>
      </c>
      <c r="AR850" s="2" t="inlineStr">
        <is>
          <t xml:space="preserve">|
</t>
        </is>
      </c>
      <c r="AS850" t="inlineStr">
        <is>
          <t>tablette [ &lt;a href="/entry/result/1439857/all" id="ENTRY_TO_ENTRY_CONVERTER" target="_blank"&gt;IATE:1439857&lt;/a&gt; ] avec clavier intégré, coulissant ou amovible</t>
        </is>
      </c>
      <c r="AT850" s="2" t="inlineStr">
        <is>
          <t>ríomhaire glúine hibrideach|
táibléad hibrideach</t>
        </is>
      </c>
      <c r="AU850" s="2" t="inlineStr">
        <is>
          <t>3|
3</t>
        </is>
      </c>
      <c r="AV850" s="2" t="inlineStr">
        <is>
          <t xml:space="preserve">|
</t>
        </is>
      </c>
      <c r="AW850" t="inlineStr">
        <is>
          <t/>
        </is>
      </c>
      <c r="AX850" t="inlineStr">
        <is>
          <t/>
        </is>
      </c>
      <c r="AY850" t="inlineStr">
        <is>
          <t/>
        </is>
      </c>
      <c r="AZ850" t="inlineStr">
        <is>
          <t/>
        </is>
      </c>
      <c r="BA850" t="inlineStr">
        <is>
          <t/>
        </is>
      </c>
      <c r="BB850" s="2" t="inlineStr">
        <is>
          <t>hibrid|
hibrid laptop|
laptop-táblagép hibrid</t>
        </is>
      </c>
      <c r="BC850" s="2" t="inlineStr">
        <is>
          <t>3|
3|
3</t>
        </is>
      </c>
      <c r="BD850" s="2" t="inlineStr">
        <is>
          <t xml:space="preserve">|
|
</t>
        </is>
      </c>
      <c r="BE850" t="inlineStr">
        <is>
          <t>a notebook és a táblagép ötvözete, melynek kijelzője leválasztva táblagépként használható</t>
        </is>
      </c>
      <c r="BF850" s="2" t="inlineStr">
        <is>
          <t>convertibile|
tablet-laptop ibrido|
tablet ibrido|
notebook ibrido|
portatile ibrido|
laptop ibrido</t>
        </is>
      </c>
      <c r="BG850" s="2" t="inlineStr">
        <is>
          <t>3|
3|
3|
3|
3|
3</t>
        </is>
      </c>
      <c r="BH850" s="2" t="inlineStr">
        <is>
          <t xml:space="preserve">|
|
|
|
|
</t>
        </is>
      </c>
      <c r="BI850" t="inlineStr">
        <is>
          <t>computer che può funzionare sia come tablet che come notebook attraverso l’uso di una tastiera staccabile</t>
        </is>
      </c>
      <c r="BJ850" s="2" t="inlineStr">
        <is>
          <t>hibridinis planšetinis kompiuteris</t>
        </is>
      </c>
      <c r="BK850" s="2" t="inlineStr">
        <is>
          <t>3</t>
        </is>
      </c>
      <c r="BL850" s="2" t="inlineStr">
        <is>
          <t/>
        </is>
      </c>
      <c r="BM850" t="inlineStr">
        <is>
          <t>knyginio ir planšetinio kompiuterio hibridas – nuo klaviatūros atskiriamas ekranas gali būti naudojamas kaip planšetinis kompiuteris</t>
        </is>
      </c>
      <c r="BN850" s="2" t="inlineStr">
        <is>
          <t>hibrīdplanšete|
hibrīdplanšetdators</t>
        </is>
      </c>
      <c r="BO850" s="2" t="inlineStr">
        <is>
          <t>3|
3</t>
        </is>
      </c>
      <c r="BP850" s="2" t="inlineStr">
        <is>
          <t xml:space="preserve">|
</t>
        </is>
      </c>
      <c r="BQ850" t="inlineStr">
        <is>
          <t/>
        </is>
      </c>
      <c r="BR850" s="2" t="inlineStr">
        <is>
          <t>tablet ibrida|
laptop ibirdu</t>
        </is>
      </c>
      <c r="BS850" s="2" t="inlineStr">
        <is>
          <t>3|
3</t>
        </is>
      </c>
      <c r="BT850" s="2" t="inlineStr">
        <is>
          <t xml:space="preserve">|
</t>
        </is>
      </c>
      <c r="BU850" t="inlineStr">
        <is>
          <t>kompjuter b'kombinament ta’ tablet u laptop fejn l-iskrin jinqala' u l-kompjuter laptop isir tablet</t>
        </is>
      </c>
      <c r="BV850" s="2" t="inlineStr">
        <is>
          <t>hybride laptop</t>
        </is>
      </c>
      <c r="BW850" s="2" t="inlineStr">
        <is>
          <t>3</t>
        </is>
      </c>
      <c r="BX850" s="2" t="inlineStr">
        <is>
          <t/>
        </is>
      </c>
      <c r="BY850" t="inlineStr">
        <is>
          <t/>
        </is>
      </c>
      <c r="BZ850" s="2" t="inlineStr">
        <is>
          <t>tablet hybrydowy</t>
        </is>
      </c>
      <c r="CA850" s="2" t="inlineStr">
        <is>
          <t>3</t>
        </is>
      </c>
      <c r="CB850" s="2" t="inlineStr">
        <is>
          <t/>
        </is>
      </c>
      <c r="CC850" t="inlineStr">
        <is>
          <t>urządzenie przenośne przypominające laptop, które po odłączeniu klawiatury można używać jako tablet</t>
        </is>
      </c>
      <c r="CD850" s="2" t="inlineStr">
        <is>
          <t>computador portátil híbrido</t>
        </is>
      </c>
      <c r="CE850" s="2" t="inlineStr">
        <is>
          <t>3</t>
        </is>
      </c>
      <c r="CF850" s="2" t="inlineStr">
        <is>
          <t/>
        </is>
      </c>
      <c r="CG850" t="inlineStr">
        <is>
          <t/>
        </is>
      </c>
      <c r="CH850" s="2" t="inlineStr">
        <is>
          <t>laptop convertibil|
laptop hibrid|
tabletă convertibilă|
tabletă hibridă</t>
        </is>
      </c>
      <c r="CI850" s="2" t="inlineStr">
        <is>
          <t>3|
3|
3|
3</t>
        </is>
      </c>
      <c r="CJ850" s="2" t="inlineStr">
        <is>
          <t xml:space="preserve">|
|
|
</t>
        </is>
      </c>
      <c r="CK850" t="inlineStr">
        <is>
          <t/>
        </is>
      </c>
      <c r="CL850" s="2" t="inlineStr">
        <is>
          <t>hybridný notebook|
hybridný tablet|
konvertibilný tablet|
konvertibilný notebook</t>
        </is>
      </c>
      <c r="CM850" s="2" t="inlineStr">
        <is>
          <t>3|
3|
3|
3</t>
        </is>
      </c>
      <c r="CN850" s="2" t="inlineStr">
        <is>
          <t xml:space="preserve">|
|
|
</t>
        </is>
      </c>
      <c r="CO850" t="inlineStr">
        <is>
          <t>kombinácia tabletu a notebooku s odpojiteľnou obrazovkou využiteľnou ako samostatný tablet</t>
        </is>
      </c>
      <c r="CP850" s="2" t="inlineStr">
        <is>
          <t>hibridni prenosnik</t>
        </is>
      </c>
      <c r="CQ850" s="2" t="inlineStr">
        <is>
          <t>3</t>
        </is>
      </c>
      <c r="CR850" s="2" t="inlineStr">
        <is>
          <t/>
        </is>
      </c>
      <c r="CS850" t="inlineStr">
        <is>
          <t/>
        </is>
      </c>
      <c r="CT850" s="2" t="inlineStr">
        <is>
          <t>pc-platta|
hybridplatta</t>
        </is>
      </c>
      <c r="CU850" s="2" t="inlineStr">
        <is>
          <t>3|
2</t>
        </is>
      </c>
      <c r="CV850" s="2" t="inlineStr">
        <is>
          <t xml:space="preserve">|
</t>
        </is>
      </c>
      <c r="CW850" t="inlineStr">
        <is>
          <t>kombination av surfplatta och bärbar dator</t>
        </is>
      </c>
    </row>
    <row r="851">
      <c r="A851" s="1" t="str">
        <f>HYPERLINK("https://iate.europa.eu/entry/result/3506919/all", "3506919")</f>
        <v>3506919</v>
      </c>
      <c r="B851" t="inlineStr">
        <is>
          <t>EDUCATION AND COMMUNICATIONS</t>
        </is>
      </c>
      <c r="C851" t="inlineStr">
        <is>
          <t>EDUCATION AND COMMUNICATIONS|information technology and data processing</t>
        </is>
      </c>
      <c r="D851" t="inlineStr">
        <is>
          <t>yes</t>
        </is>
      </c>
      <c r="E851" t="inlineStr">
        <is>
          <t/>
        </is>
      </c>
      <c r="F851" s="2" t="inlineStr">
        <is>
          <t>малък сървър</t>
        </is>
      </c>
      <c r="G851" s="2" t="inlineStr">
        <is>
          <t>3</t>
        </is>
      </c>
      <c r="H851" s="2" t="inlineStr">
        <is>
          <t/>
        </is>
      </c>
      <c r="I851" t="inlineStr">
        <is>
          <t>вид компютър, който обикновено използва компоненти на настолни компютри в конструкция на настолен компютър, но е предназначен да действа предимно като запаметяващо устройство за други компютри и да изпълнява функции, като осигуряване на услуги за мрежова инфраструктура и съхраняване на данни/медии, и който има следните характеристики:&lt;br&gt; а) проектиран е като тип „поставка“, тип „кула“ или в друга форма, подобна на тези на настолните компютри, така че системите за обработка на данни, запаметяване и осъществяване на връзка с мрежата се намират в една кутия; &lt;br&gt; б) проектиран е да работи 24 часа на ден и 7 дни в седмицата; &lt;br&gt; в) проектиран е главно за работа в среда с множество едновременно действащи потребители, които обслужва посредством свързани в мрежа клиентски устройства; &lt;br&gt; г) когато се пуска на пазара с операционна система, операционната система е проектирана за домашен сървър или за нископроизводителни сървърни приложения; &lt;br&gt; д) не се предлага на пазара с дискретна графична карта (dGfx), отговаряща на класификация, различна от G1.</t>
        </is>
      </c>
      <c r="J851" s="2" t="inlineStr">
        <is>
          <t>malý server</t>
        </is>
      </c>
      <c r="K851" s="2" t="inlineStr">
        <is>
          <t>3</t>
        </is>
      </c>
      <c r="L851" s="2" t="inlineStr">
        <is>
          <t/>
        </is>
      </c>
      <c r="M851" t="inlineStr">
        <is>
          <t>počítač, který typicky používá součástky stolních počítačů v uspořádání běžném u stolních počítačů, ale je určen především jako úložný hostitelský počítač pro jiné počítače</t>
        </is>
      </c>
      <c r="N851" s="2" t="inlineStr">
        <is>
          <t>hjemmeserver</t>
        </is>
      </c>
      <c r="O851" s="2" t="inlineStr">
        <is>
          <t>3</t>
        </is>
      </c>
      <c r="P851" s="2" t="inlineStr">
        <is>
          <t/>
        </is>
      </c>
      <c r="Q851" t="inlineStr">
        <is>
          <t>"type computer, der som regel anvender desktopcomputerkomponenter i et desktopkabinet, men som først og fremmest er konstrueret til at være lagringsvært for andre computere og udføre funktioner såsom levering af netværksinfrastrukturtjenester og data/medieværtsfunktioner"</t>
        </is>
      </c>
      <c r="R851" s="2" t="inlineStr">
        <is>
          <t>Small-Scale-Server</t>
        </is>
      </c>
      <c r="S851" s="2" t="inlineStr">
        <is>
          <t>3</t>
        </is>
      </c>
      <c r="T851" s="2" t="inlineStr">
        <is>
          <t/>
        </is>
      </c>
      <c r="U851" t="inlineStr">
        <is>
          <t>Computer-Art, die in der Regel Desktop-Computer-Komponenten im Desktopgeräteformat verwendet, jedoch in erster Linie als Speicherhost für andere Computer und zur Ausführung von Funktionen wie der Bereitstellung von Netzinfrastrukturdiensten und dem Daten-/Medien-Hosting bestimmt ist</t>
        </is>
      </c>
      <c r="V851" s="2" t="inlineStr">
        <is>
          <t>εξυπηρετητής μικρής κλίμακας</t>
        </is>
      </c>
      <c r="W851" s="2" t="inlineStr">
        <is>
          <t>3</t>
        </is>
      </c>
      <c r="X851" s="2" t="inlineStr">
        <is>
          <t/>
        </is>
      </c>
      <c r="Y851" t="inlineStr">
        <is>
          <t>υπολογιστής που χρησιμοποιεί συνήθως συστατικά επιτραπέζιου σε σχήμα επιτραπέζιου, αλλά που έχει σχεδιαστεί κατά κύριο λόγο ως υπολογιστής υπηρεσίας αποθήκευσης για άλλους υπολογιστές</t>
        </is>
      </c>
      <c r="Z851" s="2" t="inlineStr">
        <is>
          <t>small-scale server</t>
        </is>
      </c>
      <c r="AA851" s="2" t="inlineStr">
        <is>
          <t>3</t>
        </is>
      </c>
      <c r="AB851" s="2" t="inlineStr">
        <is>
          <t/>
        </is>
      </c>
      <c r="AC851" t="inlineStr">
        <is>
          <t>computer that typically uses desktop components in a desktop form factor, but is designed primarily to be a storage host for other computers</t>
        </is>
      </c>
      <c r="AD851" s="2" t="inlineStr">
        <is>
          <t>pequeño servidor</t>
        </is>
      </c>
      <c r="AE851" s="2" t="inlineStr">
        <is>
          <t>3</t>
        </is>
      </c>
      <c r="AF851" s="2" t="inlineStr">
        <is>
          <t/>
        </is>
      </c>
      <c r="AG851" t="inlineStr">
        <is>
          <t>Tipo de ordenador que suele utilizar componentes de ordenador de mesa con el correspondiente factor de forma, pero que se diseña principalmente como ordenador central de almacenamiento al servicio de otros ordenadores y para realizar funciones como el suministro de servicios de infraestructura de red y el alojamiento de datos o contenidos.</t>
        </is>
      </c>
      <c r="AH851" s="2" t="inlineStr">
        <is>
          <t>väikeserver</t>
        </is>
      </c>
      <c r="AI851" s="2" t="inlineStr">
        <is>
          <t>3</t>
        </is>
      </c>
      <c r="AJ851" s="2" t="inlineStr">
        <is>
          <t/>
        </is>
      </c>
      <c r="AK851" t="inlineStr">
        <is>
          <t>arvuti, mis tavaliselt sisaldab lauaarvuti komponente lauaarvuti korpuses, kuid on eelkõige ette nähtud teiste arvutite salvestushostiks</t>
        </is>
      </c>
      <c r="AL851" s="2" t="inlineStr">
        <is>
          <t>pienpalvelin</t>
        </is>
      </c>
      <c r="AM851" s="2" t="inlineStr">
        <is>
          <t>3</t>
        </is>
      </c>
      <c r="AN851" s="2" t="inlineStr">
        <is>
          <t/>
        </is>
      </c>
      <c r="AO851" t="inlineStr">
        <is>
          <t>tietokone, joka yleensä käyttää pöytätietokonekomponentteja pöytätietokonemaisessa muodossa, mutta joka on ensisijaisesti tarkoitettu toimimaan tallennustilana muille tietokoneille ja suorittamaan toimintoja, kuten tarjoamaan verkkoinfrastruktuuripalveluja ja datan/median tallennustilaa</t>
        </is>
      </c>
      <c r="AP851" s="2" t="inlineStr">
        <is>
          <t>petit serveur</t>
        </is>
      </c>
      <c r="AQ851" s="2" t="inlineStr">
        <is>
          <t>3</t>
        </is>
      </c>
      <c r="AR851" s="2" t="inlineStr">
        <is>
          <t/>
        </is>
      </c>
      <c r="AS851" t="inlineStr">
        <is>
          <t>ordinateur intégrant des composants d’ordinateur de bureau sous la forme d’un ordinateur de bureau, mais fondamentalement conçu pour servir d’hôte pour le stockage de données d’autres ordinateurs</t>
        </is>
      </c>
      <c r="AT851" s="2" t="inlineStr">
        <is>
          <t>freastalaí mionscála</t>
        </is>
      </c>
      <c r="AU851" s="2" t="inlineStr">
        <is>
          <t>3</t>
        </is>
      </c>
      <c r="AV851" s="2" t="inlineStr">
        <is>
          <t/>
        </is>
      </c>
      <c r="AW851" t="inlineStr">
        <is>
          <t/>
        </is>
      </c>
      <c r="AX851" t="inlineStr">
        <is>
          <t/>
        </is>
      </c>
      <c r="AY851" t="inlineStr">
        <is>
          <t/>
        </is>
      </c>
      <c r="AZ851" t="inlineStr">
        <is>
          <t/>
        </is>
      </c>
      <c r="BA851" t="inlineStr">
        <is>
          <t/>
        </is>
      </c>
      <c r="BB851" s="2" t="inlineStr">
        <is>
          <t>kis hálózatot kiszolgáló szerver</t>
        </is>
      </c>
      <c r="BC851" s="2" t="inlineStr">
        <is>
          <t>3</t>
        </is>
      </c>
      <c r="BD851" s="2" t="inlineStr">
        <is>
          <t/>
        </is>
      </c>
      <c r="BE851" t="inlineStr">
        <is>
          <t>jellemzően asztali számítógép formájú, asztali számítógép alkotóegységeit használó, de elsődlegesen más számítógépek háttértároló gazdagépének szánt számítógép</t>
        </is>
      </c>
      <c r="BF851" s="2" t="inlineStr">
        <is>
          <t>server di piccole dimensioni</t>
        </is>
      </c>
      <c r="BG851" s="2" t="inlineStr">
        <is>
          <t>3</t>
        </is>
      </c>
      <c r="BH851" s="2" t="inlineStr">
        <is>
          <t/>
        </is>
      </c>
      <c r="BI851" t="inlineStr">
        <is>
          <t>tipo di computer che normalmente utilizza componenti desktop in un computer desktop, ma è fondamentalmente progettato per servire da host per altri computer e per eseguire funzioni quali la fornitura di servizi nel contesto di un’infrastruttura di rete e hosting di dati/media</t>
        </is>
      </c>
      <c r="BJ851" s="2" t="inlineStr">
        <is>
          <t>mažasis serveris</t>
        </is>
      </c>
      <c r="BK851" s="2" t="inlineStr">
        <is>
          <t>3</t>
        </is>
      </c>
      <c r="BL851" s="2" t="inlineStr">
        <is>
          <t/>
        </is>
      </c>
      <c r="BM851" t="inlineStr">
        <is>
          <t>kompiuteris, kuriame naudojami stalinio kompiuterio komponentai, tačiau jo pagrindinė paskirtis – būti kitų kompiuterių pagrindiniu atminties serveriu ir vykdyti tokias funkcijas kaip tinklo infrastruktūros paslaugos ar duomenų ir (arba) medijų priegloba</t>
        </is>
      </c>
      <c r="BN851" s="2" t="inlineStr">
        <is>
          <t>mazserveris</t>
        </is>
      </c>
      <c r="BO851" s="2" t="inlineStr">
        <is>
          <t>2</t>
        </is>
      </c>
      <c r="BP851" s="2" t="inlineStr">
        <is>
          <t/>
        </is>
      </c>
      <c r="BQ851" t="inlineStr">
        <is>
          <t>datora veids, kurā parasti izmanto galddatora komponentus galddatora korpusā, bet kuru galvenokārt paredzēts lietot kā datu glabāšanas resursdatoru citiem datoriem un kurš ir paredzēts tādiem uzdevumiem kā tīkla infrastruktūras pakalpojumu nodrošināšana un datu/multivides failu mitināšana</t>
        </is>
      </c>
      <c r="BR851" s="2" t="inlineStr">
        <is>
          <t>server fuq skala żgħira</t>
        </is>
      </c>
      <c r="BS851" s="2" t="inlineStr">
        <is>
          <t>3</t>
        </is>
      </c>
      <c r="BT851" s="2" t="inlineStr">
        <is>
          <t/>
        </is>
      </c>
      <c r="BU851" t="inlineStr">
        <is>
          <t>tip ta’ kompjuter li tipikament juża komponenti tal-kompjuter desktop fl-għamla ta’ kompjuter desktop iżda li primarjament huwa ddisinjat biex jaħżen id-dejta ta’ kompjuters oħrajn u jwettaq funzjonijiet bħall-għoti ta’ servizzi ta’ infrastruttura tan-network u l-ilqugħ ta’ dejta/midja</t>
        </is>
      </c>
      <c r="BV851" s="2" t="inlineStr">
        <is>
          <t>kleinschalige server</t>
        </is>
      </c>
      <c r="BW851" s="2" t="inlineStr">
        <is>
          <t>3</t>
        </is>
      </c>
      <c r="BX851" s="2" t="inlineStr">
        <is>
          <t/>
        </is>
      </c>
      <c r="BY851" t="inlineStr">
        <is>
          <t>type computer dat doorgaans gebruikmaakt van voor desktopcomputers ontworpen onderdelen en het formaat van een desktopcomputer heeft, maar primair is ontworpen om als opslaghost voor andere computers te dienen en functies te vervullen zoals het verlenen van netwerkinfrastructuurdiensten en het hosten van data/media</t>
        </is>
      </c>
      <c r="BZ851" s="2" t="inlineStr">
        <is>
          <t>mały serwer</t>
        </is>
      </c>
      <c r="CA851" s="2" t="inlineStr">
        <is>
          <t>3</t>
        </is>
      </c>
      <c r="CB851" s="2" t="inlineStr">
        <is>
          <t/>
        </is>
      </c>
      <c r="CC851" t="inlineStr">
        <is>
          <t>komputer, w którym stosuje się tradycyjnie części składowe komputera biurkowego w obudowie stacjonarnej, lecz który jest zaprojektowany zasadniczo jako komputer centralny (host) dla innych komputerów</t>
        </is>
      </c>
      <c r="CD851" s="2" t="inlineStr">
        <is>
          <t>servidor de pequena escala</t>
        </is>
      </c>
      <c r="CE851" s="2" t="inlineStr">
        <is>
          <t>3</t>
        </is>
      </c>
      <c r="CF851" s="2" t="inlineStr">
        <is>
          <t/>
        </is>
      </c>
      <c r="CG851" t="inlineStr">
        <is>
          <t>Computador que utiliza normalmente componentes de formato próprio para computadores de secretária, mas que é concebido para ser fundamentalmente um elemento de armazenamento para outros computadores, para executar funções como a prestação de serviços de infraestrutura de rede e a hospedagem de dados/&lt;i&gt;media&lt;/i&gt;.</t>
        </is>
      </c>
      <c r="CH851" s="2" t="inlineStr">
        <is>
          <t>server de mici dimensiuni</t>
        </is>
      </c>
      <c r="CI851" s="2" t="inlineStr">
        <is>
          <t>3</t>
        </is>
      </c>
      <c r="CJ851" s="2" t="inlineStr">
        <is>
          <t/>
        </is>
      </c>
      <c r="CK851" t="inlineStr">
        <is>
          <t>un tip de computer care utilizează, de obicei, componente de computer de birou sub forma unui computer de birou, dar care este conceput, în principal, pentru a servi ca gazdă pentru stocarea de date ale altor computere</t>
        </is>
      </c>
      <c r="CL851" s="2" t="inlineStr">
        <is>
          <t>server malého rozsahu</t>
        </is>
      </c>
      <c r="CM851" s="2" t="inlineStr">
        <is>
          <t>2</t>
        </is>
      </c>
      <c r="CN851" s="2" t="inlineStr">
        <is>
          <t/>
        </is>
      </c>
      <c r="CO851" t="inlineStr">
        <is>
          <t>počítač, ktorý spravidla využíva súčasti stolového počítača v usporiadaní bežnom pre stolové počítače, ale v prvom rade slúži ako hostiteľský počítač na ukladanie dát pre ostatné počítače</t>
        </is>
      </c>
      <c r="CP851" s="2" t="inlineStr">
        <is>
          <t>mali strežnik</t>
        </is>
      </c>
      <c r="CQ851" s="2" t="inlineStr">
        <is>
          <t>3</t>
        </is>
      </c>
      <c r="CR851" s="2" t="inlineStr">
        <is>
          <t/>
        </is>
      </c>
      <c r="CS851" t="inlineStr">
        <is>
          <t>vrsta računalnika, ki običajno uporablja sestavne dele namiznega računalnika v standardni namizni obliki, vendar je zasnovan predvsem za pomnilniškega gostitelja za druge računalnike in za opravljanje funkcij, kot sta zagotavljanje storitev omrežne infrastrukture in gostitev podatkov/medijev</t>
        </is>
      </c>
      <c r="CT851" s="2" t="inlineStr">
        <is>
          <t>enkel server</t>
        </is>
      </c>
      <c r="CU851" s="2" t="inlineStr">
        <is>
          <t>3</t>
        </is>
      </c>
      <c r="CV851" s="2" t="inlineStr">
        <is>
          <t/>
        </is>
      </c>
      <c r="CW851" t="inlineStr">
        <is>
          <t>en dator som i typfallet använder komponenter för stationära datorer i en formfaktor för stationära datorer, men den är i första hand konstruerad för att vara värd för andra datorer</t>
        </is>
      </c>
    </row>
    <row r="852">
      <c r="A852" s="1" t="str">
        <f>HYPERLINK("https://iate.europa.eu/entry/result/3549426/all", "3549426")</f>
        <v>3549426</v>
      </c>
      <c r="B852" t="inlineStr">
        <is>
          <t>EDUCATION AND COMMUNICATIONS</t>
        </is>
      </c>
      <c r="C852" t="inlineStr">
        <is>
          <t>EDUCATION AND COMMUNICATIONS|information technology and data processing</t>
        </is>
      </c>
      <c r="D852" t="inlineStr">
        <is>
          <t>yes</t>
        </is>
      </c>
      <c r="E852" t="inlineStr">
        <is>
          <t/>
        </is>
      </c>
      <c r="F852" s="2" t="inlineStr">
        <is>
          <t>блейд система и компоненти</t>
        </is>
      </c>
      <c r="G852" s="2" t="inlineStr">
        <is>
          <t>3</t>
        </is>
      </c>
      <c r="H852" s="2" t="inlineStr">
        <is>
          <t/>
        </is>
      </c>
      <c r="I852" t="inlineStr">
        <is>
          <t>система, която се състои от корпус („блейд шаси“), в който се поставят различни видове блейд запаметяващи устройства и сървъри; корпусът осигурява общи ресурси, от които зависят сървърите и запаметяващите устройства</t>
        </is>
      </c>
      <c r="J852" s="2" t="inlineStr">
        <is>
          <t>blade systém a jeho součásti</t>
        </is>
      </c>
      <c r="K852" s="2" t="inlineStr">
        <is>
          <t>2</t>
        </is>
      </c>
      <c r="L852" s="2" t="inlineStr">
        <is>
          <t/>
        </is>
      </c>
      <c r="M852" t="inlineStr">
        <is>
          <t>systém, který tvoří uzavřený prostor („skříň blade“), do nějž se vkládají různé úložné blade moduly a blade servery.</t>
        </is>
      </c>
      <c r="N852" s="2" t="inlineStr">
        <is>
          <t>bladesystem og -komponenter</t>
        </is>
      </c>
      <c r="O852" s="2" t="inlineStr">
        <is>
          <t>3</t>
        </is>
      </c>
      <c r="P852" s="2" t="inlineStr">
        <is>
          <t/>
        </is>
      </c>
      <c r="Q852" t="inlineStr">
        <is>
          <t>"system bestående af et kabinet ("blade-chassis"), hvori forskellige typer lagringsblades og serverblades indsættes"</t>
        </is>
      </c>
      <c r="R852" s="2" t="inlineStr">
        <is>
          <t>Blade-System und -Komponenten</t>
        </is>
      </c>
      <c r="S852" s="2" t="inlineStr">
        <is>
          <t>3</t>
        </is>
      </c>
      <c r="T852" s="2" t="inlineStr">
        <is>
          <t/>
        </is>
      </c>
      <c r="U852" t="inlineStr">
        <is>
          <t>System, das aus einem Gehäuse ("Blade-Baugruppenträger") besteht, in das verschiedene Arten von Blade-Speichern und -Servern eingesetzt werden</t>
        </is>
      </c>
      <c r="V852" s="2" t="inlineStr">
        <is>
          <t>σύστημα υπολογιστών-λεπίδων (blade) και συστατικά μέρη</t>
        </is>
      </c>
      <c r="W852" s="2" t="inlineStr">
        <is>
          <t>3</t>
        </is>
      </c>
      <c r="X852" s="2" t="inlineStr">
        <is>
          <t/>
        </is>
      </c>
      <c r="Y852" t="inlineStr">
        <is>
          <t>σύστημα αποτελούμενο από το περίβλημα («πλαίσιο λεπίδων») στο οποία εντάσσονται διάφορα είδη αποθήκευσης υπολογιστών-λεπίδων και εξυπηρετητές. Το περίβλημα παρέχει μεριζόμενους πόρους από τους οποίους εξαρτώνται οι εξυπηρετητές και η αποθήκευση. Τα συστήματα υπολογιστών-λεπίδων είναι σχεδιασμένα ως λύση με δυνατότητα κλιμάκωσης για να συνδυάζουν πολλαπλούς εξυπηρετητές ή μονάδες μνήμης σε ενιαίο περίβλημα, είναι δε σχεδιασμένα ώστε οι τεχνικοί να είναι εύκολα σε θέση να προσθέτουν ή αντικαθιστούν (hot-swap) λεπίδες (π.χ. εξυπηρετητές λεπίδων) επί του πεδίου·</t>
        </is>
      </c>
      <c r="Z852" s="2" t="inlineStr">
        <is>
          <t>blade system and components</t>
        </is>
      </c>
      <c r="AA852" s="2" t="inlineStr">
        <is>
          <t>3</t>
        </is>
      </c>
      <c r="AB852" s="2" t="inlineStr">
        <is>
          <t/>
        </is>
      </c>
      <c r="AC852" t="inlineStr">
        <is>
          <t>modular server system composed of an enclosure (‘blade chassis’) into which different types of blade storage and servers are inserted</t>
        </is>
      </c>
      <c r="AD852" s="2" t="inlineStr">
        <is>
          <t>sistema y componentes &lt;i&gt;blade&lt;/i&gt;</t>
        </is>
      </c>
      <c r="AE852" s="2" t="inlineStr">
        <is>
          <t>3</t>
        </is>
      </c>
      <c r="AF852" s="2" t="inlineStr">
        <is>
          <t/>
        </is>
      </c>
      <c r="AG852" t="inlineStr">
        <is>
          <t>Sistema compuesto por un recinto (chasis &lt;i&gt;blade&lt;/i&gt;) en el que se insertan diferentes tipos de almacenamiento y servidores &lt;i&gt;blade&lt;/i&gt;.</t>
        </is>
      </c>
      <c r="AH852" s="2" t="inlineStr">
        <is>
          <t>plaatsüsteem ja selle komponendid</t>
        </is>
      </c>
      <c r="AI852" s="2" t="inlineStr">
        <is>
          <t>3</t>
        </is>
      </c>
      <c r="AJ852" s="2" t="inlineStr">
        <is>
          <t/>
        </is>
      </c>
      <c r="AK852" t="inlineStr">
        <is>
          <t>korpusest (plaadipüstik) koosnev süsteem, millesse paigaldatakse eri liiki mäluplaate ja serverplaate</t>
        </is>
      </c>
      <c r="AL852" s="2" t="inlineStr">
        <is>
          <t>korttipalvelinjärjestelmä ja -komponentit</t>
        </is>
      </c>
      <c r="AM852" s="2" t="inlineStr">
        <is>
          <t>3</t>
        </is>
      </c>
      <c r="AN852" s="2" t="inlineStr">
        <is>
          <t/>
        </is>
      </c>
      <c r="AO852" t="inlineStr">
        <is>
          <t>järjestelmä, joka koostuu telineestä ("laiteräkistä"), johon sijoitetaan erityyppisiä korttitallennusvälineitä ja korttipalvelimia. Teline tarjoaa yhteisresursseja, joista palvelimet ja tallennusvälineet ovat riippuvaisia.</t>
        </is>
      </c>
      <c r="AP852" s="2" t="inlineStr">
        <is>
          <t>système et composant de type lame</t>
        </is>
      </c>
      <c r="AQ852" s="2" t="inlineStr">
        <is>
          <t>3</t>
        </is>
      </c>
      <c r="AR852" s="2" t="inlineStr">
        <is>
          <t/>
        </is>
      </c>
      <c r="AS852" t="inlineStr">
        <is>
          <t>système composé d’un boîtier («châssis de lames») dans lequel peuvent être insérés différents types de serveurs et de supports de stockage de type lame</t>
        </is>
      </c>
      <c r="AT852" s="2" t="inlineStr">
        <is>
          <t>córas lann agus a chomhpháirteanna</t>
        </is>
      </c>
      <c r="AU852" s="2" t="inlineStr">
        <is>
          <t>3</t>
        </is>
      </c>
      <c r="AV852" s="2" t="inlineStr">
        <is>
          <t/>
        </is>
      </c>
      <c r="AW852" t="inlineStr">
        <is>
          <t/>
        </is>
      </c>
      <c r="AX852" t="inlineStr">
        <is>
          <t/>
        </is>
      </c>
      <c r="AY852" t="inlineStr">
        <is>
          <t/>
        </is>
      </c>
      <c r="AZ852" t="inlineStr">
        <is>
          <t/>
        </is>
      </c>
      <c r="BA852" t="inlineStr">
        <is>
          <t/>
        </is>
      </c>
      <c r="BB852" s="2" t="inlineStr">
        <is>
          <t>pengeszerverekre épülő rendszer és elemei|
bladerendszer és elemei</t>
        </is>
      </c>
      <c r="BC852" s="2" t="inlineStr">
        <is>
          <t>3|
3</t>
        </is>
      </c>
      <c r="BD852" s="2" t="inlineStr">
        <is>
          <t>|
admitted</t>
        </is>
      </c>
      <c r="BE852" t="inlineStr">
        <is>
          <t>az ún. blade kereten belüli, különböző típusú blade tároló és kiszolgáló alegységekből felépülő rendszer</t>
        </is>
      </c>
      <c r="BF852" s="2" t="inlineStr">
        <is>
          <t>sistema e componenti blade</t>
        </is>
      </c>
      <c r="BG852" s="2" t="inlineStr">
        <is>
          <t>3</t>
        </is>
      </c>
      <c r="BH852" s="2" t="inlineStr">
        <is>
          <t/>
        </is>
      </c>
      <c r="BI852" t="inlineStr">
        <is>
          <t>sistema costituito da un alloggiamento ("blade chassis") in cui vengono inseriti vari tipi di unità di memoria blade e i server</t>
        </is>
      </c>
      <c r="BJ852" s="2" t="inlineStr">
        <is>
          <t>„Blade“ sistema ir komponentai</t>
        </is>
      </c>
      <c r="BK852" s="2" t="inlineStr">
        <is>
          <t>3</t>
        </is>
      </c>
      <c r="BL852" s="2" t="inlineStr">
        <is>
          <t/>
        </is>
      </c>
      <c r="BM852" t="inlineStr">
        <is>
          <t>sistema, kurią sudaro korpusas („Blade“ rėmas) bei į jį įtaisomos įvairių tipų „Blade“ atmintinės ir serveriai</t>
        </is>
      </c>
      <c r="BN852" s="2" t="inlineStr">
        <is>
          <t>asmenssistēma un komponenti</t>
        </is>
      </c>
      <c r="BO852" s="2" t="inlineStr">
        <is>
          <t>2</t>
        </is>
      </c>
      <c r="BP852" s="2" t="inlineStr">
        <is>
          <t/>
        </is>
      </c>
      <c r="BQ852" t="inlineStr">
        <is>
          <t>sistēma, ko veido korpuss (asmenskorpuss), kurā tiek ievietotas dažādu veidu asmensatmiņas un asmensserveri</t>
        </is>
      </c>
      <c r="BR852" s="2" t="inlineStr">
        <is>
          <t>sistema u komponenti blade</t>
        </is>
      </c>
      <c r="BS852" s="2" t="inlineStr">
        <is>
          <t>3</t>
        </is>
      </c>
      <c r="BT852" s="2" t="inlineStr">
        <is>
          <t/>
        </is>
      </c>
      <c r="BU852" t="inlineStr">
        <is>
          <t>sistema magħmula minn kompartiment (“xażi blade”) li fih jiddaħlu tipi differenti ta’ ħżin ta’ blades u servers</t>
        </is>
      </c>
      <c r="BV852" s="2" t="inlineStr">
        <is>
          <t>bladesysteem en -componenten</t>
        </is>
      </c>
      <c r="BW852" s="2" t="inlineStr">
        <is>
          <t>3</t>
        </is>
      </c>
      <c r="BX852" s="2" t="inlineStr">
        <is>
          <t/>
        </is>
      </c>
      <c r="BY852" t="inlineStr">
        <is>
          <t>systeem dat bestaat uit een behuizing („blade chassis”) waarin verschillende typen bladeopslag en bladeservers worden ingebracht</t>
        </is>
      </c>
      <c r="BZ852" s="2" t="inlineStr">
        <is>
          <t>system serwerów blade i jego elementy</t>
        </is>
      </c>
      <c r="CA852" s="2" t="inlineStr">
        <is>
          <t>3</t>
        </is>
      </c>
      <c r="CB852" s="2" t="inlineStr">
        <is>
          <t/>
        </is>
      </c>
      <c r="CC852" t="inlineStr">
        <is>
          <t>system składający się z obudowy, w której umieszcza się różnego rodzaju pamięci i serwery kasetowe</t>
        </is>
      </c>
      <c r="CD852" s="2" t="inlineStr">
        <is>
          <t>sistema e componentes laminares</t>
        </is>
      </c>
      <c r="CE852" s="2" t="inlineStr">
        <is>
          <t>3</t>
        </is>
      </c>
      <c r="CF852" s="2" t="inlineStr">
        <is>
          <t/>
        </is>
      </c>
      <c r="CG852" t="inlineStr">
        <is>
          <t>Sistema composto por um invólucro («chassis laminar») em que são inseridos diferentes tipos de servidores e unidades de armazenamento laminares.</t>
        </is>
      </c>
      <c r="CH852" s="2" t="inlineStr">
        <is>
          <t>sistem blade și componente</t>
        </is>
      </c>
      <c r="CI852" s="2" t="inlineStr">
        <is>
          <t>2</t>
        </is>
      </c>
      <c r="CJ852" s="2" t="inlineStr">
        <is>
          <t/>
        </is>
      </c>
      <c r="CK852" t="inlineStr">
        <is>
          <t>un sistem alcătuit dintr-o carcasă („carcasă cu lame”) în care sunt introduse diferite medii de stocare și servere de tip lamă</t>
        </is>
      </c>
      <c r="CL852" s="2" t="inlineStr">
        <is>
          <t>systém a komponenty typu blade</t>
        </is>
      </c>
      <c r="CM852" s="2" t="inlineStr">
        <is>
          <t>2</t>
        </is>
      </c>
      <c r="CN852" s="2" t="inlineStr">
        <is>
          <t/>
        </is>
      </c>
      <c r="CO852" t="inlineStr">
        <is>
          <t>systém zložený z obalu (šasi typu blade), do ktorého sú vložené rôzne druhy pamäťových médií a serverov typu blade</t>
        </is>
      </c>
      <c r="CP852" s="2" t="inlineStr">
        <is>
          <t>listni sistem in njegove komponente</t>
        </is>
      </c>
      <c r="CQ852" s="2" t="inlineStr">
        <is>
          <t>3</t>
        </is>
      </c>
      <c r="CR852" s="2" t="inlineStr">
        <is>
          <t/>
        </is>
      </c>
      <c r="CS852" t="inlineStr">
        <is>
          <t>sistem, sestavljen iz ohišja, v katerega se vstavijo različne vrste rezinskih pomnilnikov in strežnikov</t>
        </is>
      </c>
      <c r="CT852" s="2" t="inlineStr">
        <is>
          <t>bladsystem och bladkomponenter</t>
        </is>
      </c>
      <c r="CU852" s="2" t="inlineStr">
        <is>
          <t>2</t>
        </is>
      </c>
      <c r="CV852" s="2" t="inlineStr">
        <is>
          <t/>
        </is>
      </c>
      <c r="CW852" t="inlineStr">
        <is>
          <t>system bestående av ett chassi ("bladchassi") i vilket olika typer av bladlagringsenheter och bladservrar införs</t>
        </is>
      </c>
    </row>
    <row r="853">
      <c r="A853" s="1" t="str">
        <f>HYPERLINK("https://iate.europa.eu/entry/result/1439857/all", "1439857")</f>
        <v>1439857</v>
      </c>
      <c r="B853" t="inlineStr">
        <is>
          <t>PRODUCTION, TECHNOLOGY AND RESEARCH;EDUCATION AND COMMUNICATIONS</t>
        </is>
      </c>
      <c r="C853" t="inlineStr">
        <is>
          <t>PRODUCTION, TECHNOLOGY AND RESEARCH|technology and technical regulations;EDUCATION AND COMMUNICATIONS|information technology and data processing</t>
        </is>
      </c>
      <c r="D853" t="inlineStr">
        <is>
          <t>yes</t>
        </is>
      </c>
      <c r="E853" t="inlineStr">
        <is>
          <t/>
        </is>
      </c>
      <c r="F853" s="2" t="inlineStr">
        <is>
          <t>таблетен компютър</t>
        </is>
      </c>
      <c r="G853" s="2" t="inlineStr">
        <is>
          <t>3</t>
        </is>
      </c>
      <c r="H853" s="2" t="inlineStr">
        <is>
          <t/>
        </is>
      </c>
      <c r="I853" t="inlineStr">
        <is>
          <t>продукт, който е вид преносим компютър 
&lt;sup&gt;1&lt;/sup&gt;, който включва прикрепен сензорен екран и прикрепена физическа клавиатура 
&lt;p&gt;&lt;sup&gt;1&lt;/sup&gt; [ &lt;a href="/entry/result/883781/all" id="ENTRY_TO_ENTRY_CONVERTER" target="_blank"&gt;IATE:883781&lt;/a&gt; ]&lt;/p&gt;</t>
        </is>
      </c>
      <c r="J853" s="2" t="inlineStr">
        <is>
          <t>počítač typu tablet|
tablet</t>
        </is>
      </c>
      <c r="K853" s="2" t="inlineStr">
        <is>
          <t>3|
3</t>
        </is>
      </c>
      <c r="L853" s="2" t="inlineStr">
        <is>
          <t xml:space="preserve">|
</t>
        </is>
      </c>
      <c r="M853" t="inlineStr">
        <is>
          <t>druh 
&lt;i&gt;notebooku &lt;/i&gt;[ &lt;a href="/entry/result/883781/all" id="ENTRY_TO_ENTRY_CONVERTER" target="_blank"&gt;IATE:883781&lt;/a&gt; ] s integrovanou dotykovou obrazovkou, která se používá jako hlavní způsob ovládání. Místo fyzické klávesnice se často používá virtuální klávesnice na obrazovce nebo psaní pomocí stylusu</t>
        </is>
      </c>
      <c r="N853" s="2" t="inlineStr">
        <is>
          <t>tavlecomputer|
tabletcomputer|
tablet|
tavle-PC</t>
        </is>
      </c>
      <c r="O853" s="2" t="inlineStr">
        <is>
          <t>3|
4|
4|
3</t>
        </is>
      </c>
      <c r="P853" s="2" t="inlineStr">
        <is>
          <t>admitted|
preferred|
preferred|
admitted</t>
        </is>
      </c>
      <c r="Q853" t="inlineStr">
        <is>
          <t>"flad, tynd tastaturløs touchscreencomputer, der er større end en smartphone, men mindre end en bærbar computer"</t>
        </is>
      </c>
      <c r="R853" s="2" t="inlineStr">
        <is>
          <t>Tablet-Rechner|
Tablet-Computer</t>
        </is>
      </c>
      <c r="S853" s="2" t="inlineStr">
        <is>
          <t>3|
3</t>
        </is>
      </c>
      <c r="T853" s="2" t="inlineStr">
        <is>
          <t xml:space="preserve">|
</t>
        </is>
      </c>
      <c r="U853" t="inlineStr">
        <is>
          <t/>
        </is>
      </c>
      <c r="V853" s="2" t="inlineStr">
        <is>
          <t>υπολογιστής ταμπλέτα|
ταμπλέτα</t>
        </is>
      </c>
      <c r="W853" s="2" t="inlineStr">
        <is>
          <t>4|
4</t>
        </is>
      </c>
      <c r="X853" s="2" t="inlineStr">
        <is>
          <t xml:space="preserve">|
</t>
        </is>
      </c>
      <c r="Y853" t="inlineStr">
        <is>
          <t>φορητός υπολογιστής ή προσωπικός ψηφιακός βοηθός λειτουργεί αγγίζοντας την οθόνη αντί να χρησιμοποιεί ένα φυσικό πληκτρολόγιο.</t>
        </is>
      </c>
      <c r="Z853" s="2" t="inlineStr">
        <is>
          <t>tablet computer|
tablet</t>
        </is>
      </c>
      <c r="AA853" s="2" t="inlineStr">
        <is>
          <t>3|
3</t>
        </is>
      </c>
      <c r="AB853" s="2" t="inlineStr">
        <is>
          <t xml:space="preserve">|
</t>
        </is>
      </c>
      <c r="AC853" t="inlineStr">
        <is>
          <t>mobile computer with display, circuitry and battery in a single unit, equipped with sensors, including a camera or cameras, microphone, accelerometer and touchscreen, with finger or stylus gestures replacing computer mouse and keyboard (although it may include physical buttons to control basic features such as speaker volume and power and ports for network communications and to charge the battery)</t>
        </is>
      </c>
      <c r="AD853" s="2" t="inlineStr">
        <is>
          <t>tableta|
ordenador pizarra</t>
        </is>
      </c>
      <c r="AE853" s="2" t="inlineStr">
        <is>
          <t>2|
3</t>
        </is>
      </c>
      <c r="AF853" s="2" t="inlineStr">
        <is>
          <t xml:space="preserve">|
</t>
        </is>
      </c>
      <c r="AG853" t="inlineStr">
        <is>
          <t>Tipo de computadora portátil, de mayor tamaño que un teléfono inteligente [ &lt;a href="/entry/result/3506923/all" id="ENTRY_TO_ENTRY_CONVERTER" target="_blank"&gt;IATE:3506923&lt;/a&gt; ] o una PDA, integrado en una pantalla táctil (sencilla o multitáctil) con la que se interactúa primariamente con los dedos o una pluma stylus (pasiva o activa), sin necesidad de teclado físico ni ratón. Estos últimos se ven reemplazados por un teclado virtual y, en determinados modelos, por una 
&lt;i&gt;mini-trackball&lt;/i&gt; integrada en uno de los bordes de la pantalla. ; 
&lt;p&gt;Equipo similar a un ordenador portátil que tiene una pantalla táctil en la que se puede escribir. "De esta forma, el usuario puede prescindir del teclado y el ratón, aunque también los puede utilizar si lo desea. Además, es mucho más ligero que un portátil y ocupa menos espacio. &lt;/p&gt; 
&lt;p&gt;Actualmente existen dos tipos de Tablet PC. Los que son sólo una pizarra táctil (más ligeros), y los que son como un ordenador portátil con una pantalla que se puede rotar (...). "&lt;/p&gt;</t>
        </is>
      </c>
      <c r="AH853" s="2" t="inlineStr">
        <is>
          <t>tahvelarvuti</t>
        </is>
      </c>
      <c r="AI853" s="2" t="inlineStr">
        <is>
          <t>3</t>
        </is>
      </c>
      <c r="AJ853" s="2" t="inlineStr">
        <is>
          <t/>
        </is>
      </c>
      <c r="AK853" t="inlineStr">
        <is>
          <t>kaasaskantav puutetundliku ekraaniga personaalarvuti, mis kasutab traadita internetiühendust</t>
        </is>
      </c>
      <c r="AL853" s="2" t="inlineStr">
        <is>
          <t>taulutietokone|
sormitietokone|
tabletti</t>
        </is>
      </c>
      <c r="AM853" s="2" t="inlineStr">
        <is>
          <t>3|
3|
3</t>
        </is>
      </c>
      <c r="AN853" s="2" t="inlineStr">
        <is>
          <t xml:space="preserve">|
|
</t>
        </is>
      </c>
      <c r="AO853" t="inlineStr">
        <is>
          <t>mobiilikäyttöön tarkoitettu pienikokoinen ja litteä kannettava tietokone, jossa on sormin käytettävä kosketusnäyttö</t>
        </is>
      </c>
      <c r="AP853" s="2" t="inlineStr">
        <is>
          <t>tablette|
tablette tactile|
ardoise|
tablette numérique</t>
        </is>
      </c>
      <c r="AQ853" s="2" t="inlineStr">
        <is>
          <t>3|
3|
3|
3</t>
        </is>
      </c>
      <c r="AR853" s="2" t="inlineStr">
        <is>
          <t xml:space="preserve">|
|
|
</t>
        </is>
      </c>
      <c r="AS853" t="inlineStr">
        <is>
          <t>ordinateur portable et ultraplat, qui se présente comme un écran tactile et qui permet notamment d'accéder à des contenus multimédias</t>
        </is>
      </c>
      <c r="AT853" s="2" t="inlineStr">
        <is>
          <t>táibléad|
ríomhaire táibléid</t>
        </is>
      </c>
      <c r="AU853" s="2" t="inlineStr">
        <is>
          <t>3|
3</t>
        </is>
      </c>
      <c r="AV853" s="2" t="inlineStr">
        <is>
          <t xml:space="preserve">|
</t>
        </is>
      </c>
      <c r="AW853" t="inlineStr">
        <is>
          <t/>
        </is>
      </c>
      <c r="AX853" t="inlineStr">
        <is>
          <t/>
        </is>
      </c>
      <c r="AY853" t="inlineStr">
        <is>
          <t/>
        </is>
      </c>
      <c r="AZ853" t="inlineStr">
        <is>
          <t/>
        </is>
      </c>
      <c r="BA853" t="inlineStr">
        <is>
          <t/>
        </is>
      </c>
      <c r="BB853" s="2" t="inlineStr">
        <is>
          <t>táblaszámítógép|
táblagép</t>
        </is>
      </c>
      <c r="BC853" s="2" t="inlineStr">
        <is>
          <t>4|
4</t>
        </is>
      </c>
      <c r="BD853" s="2" t="inlineStr">
        <is>
          <t xml:space="preserve">|
</t>
        </is>
      </c>
      <c r="BE853" t="inlineStr">
        <is>
          <t>hordozható számítógép, amelyet leginkább tartalomfogyasztásra fejlesztettek ki, és amelynek elsődleges kezelési felülete a kijelzőként is funkcionáló érintőképernyő</t>
        </is>
      </c>
      <c r="BF853" s="2" t="inlineStr">
        <is>
          <t>tablet|
tablet computer|
tablet pc</t>
        </is>
      </c>
      <c r="BG853" s="2" t="inlineStr">
        <is>
          <t>3|
3|
3</t>
        </is>
      </c>
      <c r="BH853" s="2" t="inlineStr">
        <is>
          <t xml:space="preserve">|
|
</t>
        </is>
      </c>
      <c r="BI853" t="inlineStr">
        <is>
          <t>computer di piccole dimensioni privo di tastiera e di mouse in cui l'utente può digitare i testi o selezionare le icone pigiando con le dita direttamente sullo schermo di tipo touch screen che occupa gran parte della superficie del dispositivo e su cui, a richiesta, appare una tastiera in forma digitale</t>
        </is>
      </c>
      <c r="BJ853" s="2" t="inlineStr">
        <is>
          <t>planšetinis kompiuteris</t>
        </is>
      </c>
      <c r="BK853" s="2" t="inlineStr">
        <is>
          <t>4</t>
        </is>
      </c>
      <c r="BL853" s="2" t="inlineStr">
        <is>
          <t/>
        </is>
      </c>
      <c r="BM853" t="inlineStr">
        <is>
          <t>nei pelės, nei klaviatūros neturintis 
&lt;i&gt;nešiojamasis kompiuteris&lt;/i&gt; [ &lt;a href="/entry/result/1474987/all" id="ENTRY_TO_ENTRY_CONVERTER" target="_blank"&gt;IATE:1474987&lt;/a&gt; ], kurio duomenų įvedimo ir išvedimo funkcijas atlieka grafinė planšetė</t>
        </is>
      </c>
      <c r="BN853" s="2" t="inlineStr">
        <is>
          <t>planšetdators</t>
        </is>
      </c>
      <c r="BO853" s="2" t="inlineStr">
        <is>
          <t>3</t>
        </is>
      </c>
      <c r="BP853" s="2" t="inlineStr">
        <is>
          <t/>
        </is>
      </c>
      <c r="BQ853" t="inlineStr">
        <is>
          <t>piezīmjdators ar pilnu personālā datora funkcionalitāti (t.sk. iebūvētu vai pievienojamu tastatūru), kas papildināts ar īpašu ekrānu, irbuli, operētājsistēmu un lietojumprogrammām rokraksta un zīmējumu ievadīšanai un apstrādei, turot to rokā kā planšeti</t>
        </is>
      </c>
      <c r="BR853" s="2" t="inlineStr">
        <is>
          <t>tablet|
kompjuter tablet</t>
        </is>
      </c>
      <c r="BS853" s="2" t="inlineStr">
        <is>
          <t>3|
3</t>
        </is>
      </c>
      <c r="BT853" s="2" t="inlineStr">
        <is>
          <t xml:space="preserve">|
</t>
        </is>
      </c>
      <c r="BU853" t="inlineStr">
        <is>
          <t>prodott li huwa tip ta’ notebook li jinkludi kemm unità tal-wiri mwaħħla li jkun sensittiv għall-mess u tastiera fiżika mwaħħla</t>
        </is>
      </c>
      <c r="BV853" s="2" t="inlineStr">
        <is>
          <t>tablet|
tabletcomputer|
tablet-pc</t>
        </is>
      </c>
      <c r="BW853" s="2" t="inlineStr">
        <is>
          <t>3|
3|
3</t>
        </is>
      </c>
      <c r="BX853" s="2" t="inlineStr">
        <is>
          <t xml:space="preserve">|
|
</t>
        </is>
      </c>
      <c r="BY853" t="inlineStr">
        <is>
          <t>type notebookcomputer met zowel een geïntegreerd aanraakgevoelig beeldscherm als een vast fysiek toetsenbord</t>
        </is>
      </c>
      <c r="BZ853" s="2" t="inlineStr">
        <is>
          <t>tablet</t>
        </is>
      </c>
      <c r="CA853" s="2" t="inlineStr">
        <is>
          <t>3</t>
        </is>
      </c>
      <c r="CB853" s="2" t="inlineStr">
        <is>
          <t/>
        </is>
      </c>
      <c r="CC853" t="inlineStr">
        <is>
          <t>przenośny komputer, którego cechą charakterystyczną jest posiadanie ekranu dotykowego i klawiatury dotykowej na ekranie oraz możliwości łączenia z siecią</t>
        </is>
      </c>
      <c r="CD853" s="2" t="inlineStr">
        <is>
          <t>táblete</t>
        </is>
      </c>
      <c r="CE853" s="2" t="inlineStr">
        <is>
          <t>3</t>
        </is>
      </c>
      <c r="CF853" s="2" t="inlineStr">
        <is>
          <t/>
        </is>
      </c>
      <c r="CG853" t="inlineStr">
        <is>
          <t>Computador portátil de pequenas dimensões, equipado com um ecrã tátil que permite a sua operação com a ponta dos dedos ou com um estilete (em vez de utilizar um teclado ou um rato).</t>
        </is>
      </c>
      <c r="CH853" s="2" t="inlineStr">
        <is>
          <t>tabletă|
computer de tip tabletă|
calculator tabletă</t>
        </is>
      </c>
      <c r="CI853" s="2" t="inlineStr">
        <is>
          <t>3|
3|
3</t>
        </is>
      </c>
      <c r="CJ853" s="2" t="inlineStr">
        <is>
          <t xml:space="preserve">|
|
</t>
        </is>
      </c>
      <c r="CK853" t="inlineStr">
        <is>
          <t>un tip constructiv de calculator portabil, devenit posibil prin continua miniaturizare a componentelor electronice precum și pe baza unor invenții tehnologice ingenioase</t>
        </is>
      </c>
      <c r="CL853" s="2" t="inlineStr">
        <is>
          <t>tabletový počítač|
tablet</t>
        </is>
      </c>
      <c r="CM853" s="2" t="inlineStr">
        <is>
          <t>3|
3</t>
        </is>
      </c>
      <c r="CN853" s="2" t="inlineStr">
        <is>
          <t xml:space="preserve">|
</t>
        </is>
      </c>
      <c r="CO853" t="inlineStr">
        <is>
          <t>počítač, ktorý je celý integrovaný v displeji, pričom tento displej je dotykový a slúži súčasne ako jediné alebo takmer jediné vstupné aj výstupné zariadenie počítača - nahradzuje teda klávesnicu či myš</t>
        </is>
      </c>
      <c r="CP853" s="2" t="inlineStr">
        <is>
          <t>tablica|
tablični računalnik</t>
        </is>
      </c>
      <c r="CQ853" s="2" t="inlineStr">
        <is>
          <t>3|
3</t>
        </is>
      </c>
      <c r="CR853" s="2" t="inlineStr">
        <is>
          <t xml:space="preserve">|
</t>
        </is>
      </c>
      <c r="CS853" t="inlineStr">
        <is>
          <t>izdelek, ki je vrsta prenosnega računalnika in ki vključuje oboje, pritrjen prikazovalnik, ki je občutljiv na dotik, in pritrjeno fizično tipkovnico</t>
        </is>
      </c>
      <c r="CT853" s="2" t="inlineStr">
        <is>
          <t>pekplatta|
pekdator|
datorplatta</t>
        </is>
      </c>
      <c r="CU853" s="2" t="inlineStr">
        <is>
          <t>3|
3|
3</t>
        </is>
      </c>
      <c r="CV853" s="2" t="inlineStr">
        <is>
          <t xml:space="preserve">|
|
</t>
        </is>
      </c>
      <c r="CW853" t="inlineStr">
        <is>
          <t>övergripande benämning på portabla, platta datorer med tryckkänslig skärm (pekskärm)</t>
        </is>
      </c>
    </row>
    <row r="854">
      <c r="A854" s="1" t="str">
        <f>HYPERLINK("https://iate.europa.eu/entry/result/1758425/all", "1758425")</f>
        <v>1758425</v>
      </c>
      <c r="B854" t="inlineStr">
        <is>
          <t>EDUCATION AND COMMUNICATIONS</t>
        </is>
      </c>
      <c r="C854" t="inlineStr">
        <is>
          <t>EDUCATION AND COMMUNICATIONS|information technology and data processing</t>
        </is>
      </c>
      <c r="D854" t="inlineStr">
        <is>
          <t>yes</t>
        </is>
      </c>
      <c r="E854" t="inlineStr">
        <is>
          <t/>
        </is>
      </c>
      <c r="F854" s="2" t="inlineStr">
        <is>
          <t>посочващо устройство</t>
        </is>
      </c>
      <c r="G854" s="2" t="inlineStr">
        <is>
          <t>3</t>
        </is>
      </c>
      <c r="H854" s="2" t="inlineStr">
        <is>
          <t/>
        </is>
      </c>
      <c r="I854" t="inlineStr">
        <is>
          <t>входен интерфейс за ползване от човека, който позволява на ползвателя да въвежда пространствени данни в компютъра чрез физически жестове</t>
        </is>
      </c>
      <c r="J854" s="2" t="inlineStr">
        <is>
          <t>ukazovací zařízení</t>
        </is>
      </c>
      <c r="K854" s="2" t="inlineStr">
        <is>
          <t>3</t>
        </is>
      </c>
      <c r="L854" s="2" t="inlineStr">
        <is>
          <t/>
        </is>
      </c>
      <c r="M854" t="inlineStr">
        <is>
          <t/>
        </is>
      </c>
      <c r="N854" s="2" t="inlineStr">
        <is>
          <t>pegeudstyr|
pegeredskab</t>
        </is>
      </c>
      <c r="O854" s="2" t="inlineStr">
        <is>
          <t>3|
3</t>
        </is>
      </c>
      <c r="P854" s="2" t="inlineStr">
        <is>
          <t xml:space="preserve">|
</t>
        </is>
      </c>
      <c r="Q854" t="inlineStr">
        <is>
          <t/>
        </is>
      </c>
      <c r="R854" s="2" t="inlineStr">
        <is>
          <t>Zeigereinheit|
Steuervorrichtung|
Positionsanzeiger</t>
        </is>
      </c>
      <c r="S854" s="2" t="inlineStr">
        <is>
          <t>3|
3|
3</t>
        </is>
      </c>
      <c r="T854" s="2" t="inlineStr">
        <is>
          <t xml:space="preserve">|
|
</t>
        </is>
      </c>
      <c r="U854" t="inlineStr">
        <is>
          <t/>
        </is>
      </c>
      <c r="V854" s="2" t="inlineStr">
        <is>
          <t>συσκευή κατάδειξης|
διάταξη στίξεως</t>
        </is>
      </c>
      <c r="W854" s="2" t="inlineStr">
        <is>
          <t>3|
3</t>
        </is>
      </c>
      <c r="X854" s="2" t="inlineStr">
        <is>
          <t xml:space="preserve">|
</t>
        </is>
      </c>
      <c r="Y854" t="inlineStr">
        <is>
          <t/>
        </is>
      </c>
      <c r="Z854" s="2" t="inlineStr">
        <is>
          <t>pointing device</t>
        </is>
      </c>
      <c r="AA854" s="2" t="inlineStr">
        <is>
          <t>3</t>
        </is>
      </c>
      <c r="AB854" s="2" t="inlineStr">
        <is>
          <t/>
        </is>
      </c>
      <c r="AC854" t="inlineStr">
        <is>
          <t>input interface (specifically a human interface device) that allows a user to input spatial (i.e., continuous and multi-dimensional) data to a computer using physical gestures</t>
        </is>
      </c>
      <c r="AD854" s="2" t="inlineStr">
        <is>
          <t>dispositivo de puntero</t>
        </is>
      </c>
      <c r="AE854" s="2" t="inlineStr">
        <is>
          <t>3</t>
        </is>
      </c>
      <c r="AF854" s="2" t="inlineStr">
        <is>
          <t/>
        </is>
      </c>
      <c r="AG854" t="inlineStr">
        <is>
          <t/>
        </is>
      </c>
      <c r="AH854" s="2" t="inlineStr">
        <is>
          <t>osutusseadis</t>
        </is>
      </c>
      <c r="AI854" s="2" t="inlineStr">
        <is>
          <t>3</t>
        </is>
      </c>
      <c r="AJ854" s="2" t="inlineStr">
        <is>
          <t/>
        </is>
      </c>
      <c r="AK854" t="inlineStr">
        <is>
          <t>sümboli või kursori ekraanil liigutamiseks kasutatav riist, näiteks hiir</t>
        </is>
      </c>
      <c r="AL854" s="2" t="inlineStr">
        <is>
          <t>osoitilaite</t>
        </is>
      </c>
      <c r="AM854" s="2" t="inlineStr">
        <is>
          <t>3</t>
        </is>
      </c>
      <c r="AN854" s="2" t="inlineStr">
        <is>
          <t/>
        </is>
      </c>
      <c r="AO854" t="inlineStr">
        <is>
          <t>väline, jolla voidaan ohjata osoitinta ja kohdistinta tietokoneen graafisessa käyttöliittymässä</t>
        </is>
      </c>
      <c r="AP854" s="2" t="inlineStr">
        <is>
          <t>périphérique de pointage|
dispositif de pointage</t>
        </is>
      </c>
      <c r="AQ854" s="2" t="inlineStr">
        <is>
          <t>3|
3</t>
        </is>
      </c>
      <c r="AR854" s="2" t="inlineStr">
        <is>
          <t xml:space="preserve">|
</t>
        </is>
      </c>
      <c r="AS854" t="inlineStr">
        <is>
          <t>périphérique de saisie (souris, boule de pointage, touche directionnelle, stylet, manche à balai, tablette graphique, etc.) qui sert à choisir des éléments à l'écran pouvant être associé à un clavier, à un curseur, à des voyants ou à des touches de fonction</t>
        </is>
      </c>
      <c r="AT854" s="2" t="inlineStr">
        <is>
          <t>gléas pointeála</t>
        </is>
      </c>
      <c r="AU854" s="2" t="inlineStr">
        <is>
          <t>3</t>
        </is>
      </c>
      <c r="AV854" s="2" t="inlineStr">
        <is>
          <t/>
        </is>
      </c>
      <c r="AW854" t="inlineStr">
        <is>
          <t/>
        </is>
      </c>
      <c r="AX854" t="inlineStr">
        <is>
          <t/>
        </is>
      </c>
      <c r="AY854" t="inlineStr">
        <is>
          <t/>
        </is>
      </c>
      <c r="AZ854" t="inlineStr">
        <is>
          <t/>
        </is>
      </c>
      <c r="BA854" t="inlineStr">
        <is>
          <t/>
        </is>
      </c>
      <c r="BB854" s="2" t="inlineStr">
        <is>
          <t>pozícionáló eszköz</t>
        </is>
      </c>
      <c r="BC854" s="2" t="inlineStr">
        <is>
          <t>4</t>
        </is>
      </c>
      <c r="BD854" s="2" t="inlineStr">
        <is>
          <t/>
        </is>
      </c>
      <c r="BE854" t="inlineStr">
        <is>
          <t>Beviteli eszköz, amely a képernyőn lévő kurzort vezérli, a párbeszéddobozokban megjelenő nyomógombok lenyomására, menüpontok kiválasztására, táblázatok celláinak vagy dokumentumok szavainak kijelölésére. Idetartozik az egér, a digitalizálótábla, az érintésérzékeny toll, a fényceruza, a célkeresztes- és a hanyattegér.</t>
        </is>
      </c>
      <c r="BF854" s="2" t="inlineStr">
        <is>
          <t>dispositivo di puntamento|
strumento di puntamento</t>
        </is>
      </c>
      <c r="BG854" s="2" t="inlineStr">
        <is>
          <t>3|
3</t>
        </is>
      </c>
      <c r="BH854" s="2" t="inlineStr">
        <is>
          <t xml:space="preserve">|
</t>
        </is>
      </c>
      <c r="BI854" t="inlineStr">
        <is>
          <t>in informatica, dispositivo in grado di inviare un input ad un computer in modo tale che ad un suo movimento ne corrisponda uno analogo di un indicatore sullo schermo detto puntatore</t>
        </is>
      </c>
      <c r="BJ854" s="2" t="inlineStr">
        <is>
          <t>manipuliatorius</t>
        </is>
      </c>
      <c r="BK854" s="2" t="inlineStr">
        <is>
          <t>3</t>
        </is>
      </c>
      <c r="BL854" s="2" t="inlineStr">
        <is>
          <t/>
        </is>
      </c>
      <c r="BM854" t="inlineStr">
        <is>
          <t>kompiuterio aparatinės įrangos komponentas, naudojamas grafiniams (erdviniams) duomenims į kompiuterį įvesti: valdyti žymeklį ekrane, žymėti objektus, jais manipuliuoti ir kt.</t>
        </is>
      </c>
      <c r="BN854" s="2" t="inlineStr">
        <is>
          <t>rādītājierīce</t>
        </is>
      </c>
      <c r="BO854" s="2" t="inlineStr">
        <is>
          <t>3</t>
        </is>
      </c>
      <c r="BP854" s="2" t="inlineStr">
        <is>
          <t/>
        </is>
      </c>
      <c r="BQ854" t="inlineStr">
        <is>
          <t>ievadierīce, ko izmanto, lai vadītu kursora kustību vai veidotu grafiskus attēlus displeja ekrānā</t>
        </is>
      </c>
      <c r="BR854" s="2" t="inlineStr">
        <is>
          <t>apparat ta’ ppuntar</t>
        </is>
      </c>
      <c r="BS854" s="2" t="inlineStr">
        <is>
          <t>3</t>
        </is>
      </c>
      <c r="BT854" s="2" t="inlineStr">
        <is>
          <t/>
        </is>
      </c>
      <c r="BU854" t="inlineStr">
        <is>
          <t>interfaċċja ta’ input, speċifikament apparat ta’ interfaċċja umana, li jippermetti utent li jdaħħal data spazjali f'kompjuter bl-użu ta' ġesturi fiżiċi</t>
        </is>
      </c>
      <c r="BV854" s="2" t="inlineStr">
        <is>
          <t>positie-aanwijzer|
aanwijsapparaat|
aanwijsapparatuur</t>
        </is>
      </c>
      <c r="BW854" s="2" t="inlineStr">
        <is>
          <t>3|
3|
3</t>
        </is>
      </c>
      <c r="BX854" s="2" t="inlineStr">
        <is>
          <t xml:space="preserve">|
|
</t>
        </is>
      </c>
      <c r="BY854" t="inlineStr">
        <is>
          <t>stuk computerhardware dat de gebruiker in staat stelt om ruimtelijk gegevens door te geven aan een computer</t>
        </is>
      </c>
      <c r="BZ854" s="2" t="inlineStr">
        <is>
          <t>urządzenie wskazujące</t>
        </is>
      </c>
      <c r="CA854" s="2" t="inlineStr">
        <is>
          <t>3</t>
        </is>
      </c>
      <c r="CB854" s="2" t="inlineStr">
        <is>
          <t/>
        </is>
      </c>
      <c r="CC854" t="inlineStr">
        <is>
          <t>urządzenie wejścia/wyjścia komputera pozwalające przekazywać dane do komputera za pomocą fizycznych ruchów wskazywania, klikania i przeciągania, zwykle za pomocą przesuwania ręcznej myszy i uruchamiania jej przycisków</t>
        </is>
      </c>
      <c r="CD854" s="2" t="inlineStr">
        <is>
          <t>dispositivo de apontar|
dispositivo indicador</t>
        </is>
      </c>
      <c r="CE854" s="2" t="inlineStr">
        <is>
          <t>3|
3</t>
        </is>
      </c>
      <c r="CF854" s="2" t="inlineStr">
        <is>
          <t xml:space="preserve">|
</t>
        </is>
      </c>
      <c r="CG854" t="inlineStr">
        <is>
          <t/>
        </is>
      </c>
      <c r="CH854" s="2" t="inlineStr">
        <is>
          <t>dispozitiv de indicare</t>
        </is>
      </c>
      <c r="CI854" s="2" t="inlineStr">
        <is>
          <t>3</t>
        </is>
      </c>
      <c r="CJ854" s="2" t="inlineStr">
        <is>
          <t/>
        </is>
      </c>
      <c r="CK854" t="inlineStr">
        <is>
          <t/>
        </is>
      </c>
      <c r="CL854" s="2" t="inlineStr">
        <is>
          <t>ukazovacie zariadenie</t>
        </is>
      </c>
      <c r="CM854" s="2" t="inlineStr">
        <is>
          <t>3</t>
        </is>
      </c>
      <c r="CN854" s="2" t="inlineStr">
        <is>
          <t/>
        </is>
      </c>
      <c r="CO854" t="inlineStr">
        <is>
          <t/>
        </is>
      </c>
      <c r="CP854" s="2" t="inlineStr">
        <is>
          <t>kazalna naprava</t>
        </is>
      </c>
      <c r="CQ854" s="2" t="inlineStr">
        <is>
          <t>3</t>
        </is>
      </c>
      <c r="CR854" s="2" t="inlineStr">
        <is>
          <t/>
        </is>
      </c>
      <c r="CS854" t="inlineStr">
        <is>
          <t/>
        </is>
      </c>
      <c r="CT854" s="2" t="inlineStr">
        <is>
          <t>pekdon</t>
        </is>
      </c>
      <c r="CU854" s="2" t="inlineStr">
        <is>
          <t>3</t>
        </is>
      </c>
      <c r="CV854" s="2" t="inlineStr">
        <is>
          <t/>
        </is>
      </c>
      <c r="CW854" t="inlineStr">
        <is>
          <t>generell beteckning på möss, styrspakar, pekplattor, elektroniska pennor och annat som man använder för att peka och klicka</t>
        </is>
      </c>
    </row>
    <row r="855">
      <c r="A855" s="1" t="str">
        <f>HYPERLINK("https://iate.europa.eu/entry/result/1695929/all", "1695929")</f>
        <v>1695929</v>
      </c>
      <c r="B855" t="inlineStr">
        <is>
          <t>EDUCATION AND COMMUNICATIONS</t>
        </is>
      </c>
      <c r="C855" t="inlineStr">
        <is>
          <t>EDUCATION AND COMMUNICATIONS|communications;EDUCATION AND COMMUNICATIONS|information technology and data processing</t>
        </is>
      </c>
      <c r="D855" t="inlineStr">
        <is>
          <t>yes</t>
        </is>
      </c>
      <c r="E855" t="inlineStr">
        <is>
          <t/>
        </is>
      </c>
      <c r="F855" s="2" t="inlineStr">
        <is>
          <t>шина PCI</t>
        </is>
      </c>
      <c r="G855" s="2" t="inlineStr">
        <is>
          <t>3</t>
        </is>
      </c>
      <c r="H855" s="2" t="inlineStr">
        <is>
          <t/>
        </is>
      </c>
      <c r="I855" t="inlineStr">
        <is>
          <t>системна шина, представена за първи път от Intel през 1991 г. и заменила шината ISA</t>
        </is>
      </c>
      <c r="J855" s="2" t="inlineStr">
        <is>
          <t>PCI|
sběrnice PCI</t>
        </is>
      </c>
      <c r="K855" s="2" t="inlineStr">
        <is>
          <t>3|
3</t>
        </is>
      </c>
      <c r="L855" s="2" t="inlineStr">
        <is>
          <t xml:space="preserve">|
</t>
        </is>
      </c>
      <c r="M855" t="inlineStr">
        <is>
          <t>rychlá lokální sběrnice pro různé typy procesorů</t>
        </is>
      </c>
      <c r="N855" s="2" t="inlineStr">
        <is>
          <t>PCI-bus|
PCI</t>
        </is>
      </c>
      <c r="O855" s="2" t="inlineStr">
        <is>
          <t>3|
3</t>
        </is>
      </c>
      <c r="P855" s="2" t="inlineStr">
        <is>
          <t xml:space="preserve">|
</t>
        </is>
      </c>
      <c r="Q855" t="inlineStr">
        <is>
          <t>nyere PC-busstandard annonceret samtidigt med Pentium og blandt andet tænkt brugt i Pentiumbaserede systemer; er dog et processoruafhængigt design</t>
        </is>
      </c>
      <c r="R855" s="2" t="inlineStr">
        <is>
          <t>PCI-Bus|
Peripheral Component Interconnect|
PCI</t>
        </is>
      </c>
      <c r="S855" s="2" t="inlineStr">
        <is>
          <t>3|
3|
3</t>
        </is>
      </c>
      <c r="T855" s="2" t="inlineStr">
        <is>
          <t xml:space="preserve">|
|
</t>
        </is>
      </c>
      <c r="U855" t="inlineStr">
        <is>
          <t/>
        </is>
      </c>
      <c r="V855" s="2" t="inlineStr">
        <is>
          <t>διασύνδεση περιφερειακών εξαρτημάτων|
PCI</t>
        </is>
      </c>
      <c r="W855" s="2" t="inlineStr">
        <is>
          <t>3|
3</t>
        </is>
      </c>
      <c r="X855" s="2" t="inlineStr">
        <is>
          <t xml:space="preserve">|
</t>
        </is>
      </c>
      <c r="Y855" t="inlineStr">
        <is>
          <t>εσωτερική αρτηρία υψίρρυθμων επικοινωνιών για προσωπικό υπολογιστή που αναπτύχθηκε από την INTEL</t>
        </is>
      </c>
      <c r="Z855" s="2" t="inlineStr">
        <is>
          <t>peripheral component interconnect|
PCI|
PCI bus</t>
        </is>
      </c>
      <c r="AA855" s="2" t="inlineStr">
        <is>
          <t>3|
3|
3</t>
        </is>
      </c>
      <c r="AB855" s="2" t="inlineStr">
        <is>
          <t xml:space="preserve">|
|
</t>
        </is>
      </c>
      <c r="AC855" t="inlineStr">
        <is>
          <t>interconnection system, developed by Intel, between a microprocessor and attached devices in which expansion slots are spaced closely for high speed operation</t>
        </is>
      </c>
      <c r="AD855" s="2" t="inlineStr">
        <is>
          <t>interconexión de componentes periféricos|
bus PCI</t>
        </is>
      </c>
      <c r="AE855" s="2" t="inlineStr">
        <is>
          <t>3|
3</t>
        </is>
      </c>
      <c r="AF855" s="2" t="inlineStr">
        <is>
          <t xml:space="preserve">|
</t>
        </is>
      </c>
      <c r="AG855" t="inlineStr">
        <is>
          <t>Bus [ &lt;a href="/entry/result/1680195/all" id="ENTRY_TO_ENTRY_CONVERTER" target="_blank"&gt;IATE:1680195&lt;/a&gt; ] de ordenador estándar para conectar dispositivos periféricos directamente a su placa base. Estos dispositivos pueden ser circuitos integrados ajustados en ésta (los llamados "dispositivos planares" en la especificación PCI) o tarjetas de expansión que se ajustan en conectores.</t>
        </is>
      </c>
      <c r="AH855" s="2" t="inlineStr">
        <is>
          <t>välisseadmeühendus|
PCI</t>
        </is>
      </c>
      <c r="AI855" s="2" t="inlineStr">
        <is>
          <t>3|
3</t>
        </is>
      </c>
      <c r="AJ855" s="2" t="inlineStr">
        <is>
          <t xml:space="preserve">|
</t>
        </is>
      </c>
      <c r="AK855" t="inlineStr">
        <is>
          <t>Intel Corporationi poolt välja töötatud lokaalsiini standard, mida kasutatakse enamiku kaasaegsete personaalarvutite juures kõrvuti vanema ISA laiendussiinistandardiga</t>
        </is>
      </c>
      <c r="AL855" s="2" t="inlineStr">
        <is>
          <t>PCI-väylä</t>
        </is>
      </c>
      <c r="AM855" s="2" t="inlineStr">
        <is>
          <t>3</t>
        </is>
      </c>
      <c r="AN855" s="2" t="inlineStr">
        <is>
          <t/>
        </is>
      </c>
      <c r="AO855" t="inlineStr">
        <is>
          <t>mikrotietokoneessa suorittimen ja oheislaitteiden välinen väylä</t>
        </is>
      </c>
      <c r="AP855" s="2" t="inlineStr">
        <is>
          <t>bus PCI</t>
        </is>
      </c>
      <c r="AQ855" s="2" t="inlineStr">
        <is>
          <t>3</t>
        </is>
      </c>
      <c r="AR855" s="2" t="inlineStr">
        <is>
          <t/>
        </is>
      </c>
      <c r="AS855" t="inlineStr">
        <is>
          <t>ensemble de normes définies par Intel pour un multiplexage des signaux d’adressages et de données</t>
        </is>
      </c>
      <c r="AT855" s="2" t="inlineStr">
        <is>
          <t>idirnasc comhpháirteanna forimeallach|
PCI|
bus PCI</t>
        </is>
      </c>
      <c r="AU855" s="2" t="inlineStr">
        <is>
          <t>3|
3|
3</t>
        </is>
      </c>
      <c r="AV855" s="2" t="inlineStr">
        <is>
          <t xml:space="preserve">|
|
</t>
        </is>
      </c>
      <c r="AW855" t="inlineStr">
        <is>
          <t/>
        </is>
      </c>
      <c r="AX855" t="inlineStr">
        <is>
          <t/>
        </is>
      </c>
      <c r="AY855" t="inlineStr">
        <is>
          <t/>
        </is>
      </c>
      <c r="AZ855" t="inlineStr">
        <is>
          <t/>
        </is>
      </c>
      <c r="BA855" t="inlineStr">
        <is>
          <t/>
        </is>
      </c>
      <c r="BB855" s="2" t="inlineStr">
        <is>
          <t>PCI-busz|
PCI</t>
        </is>
      </c>
      <c r="BC855" s="2" t="inlineStr">
        <is>
          <t>3|
3</t>
        </is>
      </c>
      <c r="BD855" s="2" t="inlineStr">
        <is>
          <t xml:space="preserve">|
</t>
        </is>
      </c>
      <c r="BE855" t="inlineStr">
        <is>
          <t>az Intel által kidolgozott buszrendszer, amely a PC-kben alkalmazott korábbi buszoknál nagyobb sebességű kommunikációt tesz lehetővé a bővítőkártyák és a gép más eszközei között</t>
        </is>
      </c>
      <c r="BF855" s="2" t="inlineStr">
        <is>
          <t>slot PCI|
PCI|
bus PCI</t>
        </is>
      </c>
      <c r="BG855" s="2" t="inlineStr">
        <is>
          <t>3|
3|
3</t>
        </is>
      </c>
      <c r="BH855" s="2" t="inlineStr">
        <is>
          <t xml:space="preserve">|
|
</t>
        </is>
      </c>
      <c r="BI855" t="inlineStr">
        <is>
          <t>interfaccia a bus sviluppata da Intel intorno agli anni '90 per collegare la CPU con le più svariate periferiche interne al computer (schede elettroniche) attraverso la scheda madre</t>
        </is>
      </c>
      <c r="BJ855" s="2" t="inlineStr">
        <is>
          <t>periferinių komponentų sąsaja</t>
        </is>
      </c>
      <c r="BK855" s="2" t="inlineStr">
        <is>
          <t>3</t>
        </is>
      </c>
      <c r="BL855" s="2" t="inlineStr">
        <is>
          <t/>
        </is>
      </c>
      <c r="BM855" t="inlineStr">
        <is>
          <t>didelės spartos jungtis periferinei įrangai prijungti</t>
        </is>
      </c>
      <c r="BN855" s="2" t="inlineStr">
        <is>
          <t>specifikācija PCI</t>
        </is>
      </c>
      <c r="BO855" s="2" t="inlineStr">
        <is>
          <t>3</t>
        </is>
      </c>
      <c r="BP855" s="2" t="inlineStr">
        <is>
          <t/>
        </is>
      </c>
      <c r="BQ855" t="inlineStr">
        <is>
          <t>firmas Intel izstrādāta ātrdarbīgas lokālās kopnes specifikācija, kas nodrošina ātru datu pārsūtīšanu starp procesoru un šai specifikācijai atbilstošām izvērses platēm</t>
        </is>
      </c>
      <c r="BR855" s="2" t="inlineStr">
        <is>
          <t>distributur PCI|
interkonnessjoni ta’ komponent periferali|
PCI</t>
        </is>
      </c>
      <c r="BS855" s="2" t="inlineStr">
        <is>
          <t>3|
3|
3</t>
        </is>
      </c>
      <c r="BT855" s="2" t="inlineStr">
        <is>
          <t xml:space="preserve">|
|
</t>
        </is>
      </c>
      <c r="BU855" t="inlineStr">
        <is>
          <t>sistema ta’ interkonnessjoni, żviluppata minn Intel, bejn mikroproċessur u apparati mqabbda fejn is-slottijiet ta' espansjoni&lt;sup&gt;1&lt;/sup&gt; jkunu spazjati qrib biex jippermettu operat bi spid għoli &lt;p&gt;&lt;sup&gt;1&lt;/sup&gt; &lt;a href="/entry/result/1138179&lt;/all" id="ENTRY_TO_ENTRY_CONVERTER" target="_blank"&gt;IATE:1138179&amp;lt;&lt;/a&gt;&amp;gt;&lt;/p&gt;</t>
        </is>
      </c>
      <c r="BV855" s="2" t="inlineStr">
        <is>
          <t>peripheral component interconnect|
PCI</t>
        </is>
      </c>
      <c r="BW855" s="2" t="inlineStr">
        <is>
          <t>3|
3</t>
        </is>
      </c>
      <c r="BX855" s="2" t="inlineStr">
        <is>
          <t xml:space="preserve">|
</t>
        </is>
      </c>
      <c r="BY855" t="inlineStr">
        <is>
          <t>door Intel ontwikkelde norm voor lokale-busaansluitingen, die het mogelijk maakt om randapparatuur zoals videokaarten en diskcontrollers op kloksnelheid met elkaar te laten communiceren</t>
        </is>
      </c>
      <c r="BZ855" s="2" t="inlineStr">
        <is>
          <t>magistrala PCI</t>
        </is>
      </c>
      <c r="CA855" s="2" t="inlineStr">
        <is>
          <t>3</t>
        </is>
      </c>
      <c r="CB855" s="2" t="inlineStr">
        <is>
          <t/>
        </is>
      </c>
      <c r="CC855" t="inlineStr">
        <is>
          <t>magistrala komunikacyjna służąca do przyłączania kart rozszerzeń do płyty głównej w komputerach osobistych, przyspieszająca współpracę z dowolnym urządzeniem zewnętrznym</t>
        </is>
      </c>
      <c r="CD855" s="2" t="inlineStr">
        <is>
          <t>barramento local PCI</t>
        </is>
      </c>
      <c r="CE855" s="2" t="inlineStr">
        <is>
          <t>3</t>
        </is>
      </c>
      <c r="CF855" s="2" t="inlineStr">
        <is>
          <t/>
        </is>
      </c>
      <c r="CG855" t="inlineStr">
        <is>
          <t>Especificação lançada pela Intel Corporation de um sistema de barramento local que permite a instalação de até 10 placas de expansão compatíveis com PCI no computador.</t>
        </is>
      </c>
      <c r="CH855" s="2" t="inlineStr">
        <is>
          <t>bus PCI|
interconectarea componentelor periferice|
PCI</t>
        </is>
      </c>
      <c r="CI855" s="2" t="inlineStr">
        <is>
          <t>3|
2|
3</t>
        </is>
      </c>
      <c r="CJ855" s="2" t="inlineStr">
        <is>
          <t xml:space="preserve">|
|
</t>
        </is>
      </c>
      <c r="CK855" t="inlineStr">
        <is>
          <t/>
        </is>
      </c>
      <c r="CL855" s="2" t="inlineStr">
        <is>
          <t>zbernica PCI|
prepojenie periférnych prvkov|
PCI</t>
        </is>
      </c>
      <c r="CM855" s="2" t="inlineStr">
        <is>
          <t>3|
3|
3</t>
        </is>
      </c>
      <c r="CN855" s="2" t="inlineStr">
        <is>
          <t xml:space="preserve">|
|
</t>
        </is>
      </c>
      <c r="CO855" t="inlineStr">
        <is>
          <t>vysoko výkonná vstupno/výstupná počítačová zbernica, ktorá dovoľuje, aby sa rozširovacie pozície na vysokorýchlostnú prevádzku umiestňovali blízko seba</t>
        </is>
      </c>
      <c r="CP855" s="2" t="inlineStr">
        <is>
          <t>vodilo PCI|
spojišče perifernih komponent</t>
        </is>
      </c>
      <c r="CQ855" s="2" t="inlineStr">
        <is>
          <t>3|
3</t>
        </is>
      </c>
      <c r="CR855" s="2" t="inlineStr">
        <is>
          <t xml:space="preserve">|
</t>
        </is>
      </c>
      <c r="CS855" t="inlineStr">
        <is>
          <t>sinhrono 32-bitno vodilo, ki je bilo prvič predstavljeno leta 1992, katerega krmilnik je vgrajen v sistemski nabor na matični plošči, vodilo pa deluje pri frekvenci 33 MHz ter ima pasovno širino 127,2 MB/s</t>
        </is>
      </c>
      <c r="CT855" s="2" t="inlineStr">
        <is>
          <t>PCI|
PCI-buss</t>
        </is>
      </c>
      <c r="CU855" s="2" t="inlineStr">
        <is>
          <t>3|
3</t>
        </is>
      </c>
      <c r="CV855" s="2" t="inlineStr">
        <is>
          <t xml:space="preserve">|
</t>
        </is>
      </c>
      <c r="CW855" t="inlineStr">
        <is>
          <t>system för anslutning av externa komponenter till datorn via kortplatser, lanserad 1993. Sedan 2004 ersatt av pci express.</t>
        </is>
      </c>
    </row>
    <row r="856">
      <c r="A856" s="1" t="str">
        <f>HYPERLINK("https://iate.europa.eu/entry/result/3549557/all", "3549557")</f>
        <v>3549557</v>
      </c>
      <c r="B856" t="inlineStr">
        <is>
          <t>EDUCATION AND COMMUNICATIONS</t>
        </is>
      </c>
      <c r="C856" t="inlineStr">
        <is>
          <t>EDUCATION AND COMMUNICATIONS|information technology and data processing</t>
        </is>
      </c>
      <c r="D856" t="inlineStr">
        <is>
          <t>yes</t>
        </is>
      </c>
      <c r="E856" t="inlineStr">
        <is>
          <t/>
        </is>
      </c>
      <c r="F856" s="2" t="inlineStr">
        <is>
          <t>вграден екран</t>
        </is>
      </c>
      <c r="G856" s="2" t="inlineStr">
        <is>
          <t>3</t>
        </is>
      </c>
      <c r="H856" s="2" t="inlineStr">
        <is>
          <t/>
        </is>
      </c>
      <c r="I856" t="inlineStr">
        <is>
          <t/>
        </is>
      </c>
      <c r="J856" s="2" t="inlineStr">
        <is>
          <t>integrovaný displej</t>
        </is>
      </c>
      <c r="K856" s="2" t="inlineStr">
        <is>
          <t>3</t>
        </is>
      </c>
      <c r="L856" s="2" t="inlineStr">
        <is>
          <t/>
        </is>
      </c>
      <c r="M856" t="inlineStr">
        <is>
          <t/>
        </is>
      </c>
      <c r="N856" s="2" t="inlineStr">
        <is>
          <t>indbygget display|
indbygget skærm</t>
        </is>
      </c>
      <c r="O856" s="2" t="inlineStr">
        <is>
          <t>3|
3</t>
        </is>
      </c>
      <c r="P856" s="2" t="inlineStr">
        <is>
          <t xml:space="preserve">|
</t>
        </is>
      </c>
      <c r="Q856" t="inlineStr">
        <is>
          <t/>
        </is>
      </c>
      <c r="R856" s="2" t="inlineStr">
        <is>
          <t>integriertes Anzeigegerät</t>
        </is>
      </c>
      <c r="S856" s="2" t="inlineStr">
        <is>
          <t>3</t>
        </is>
      </c>
      <c r="T856" s="2" t="inlineStr">
        <is>
          <t/>
        </is>
      </c>
      <c r="U856" t="inlineStr">
        <is>
          <t/>
        </is>
      </c>
      <c r="V856" s="2" t="inlineStr">
        <is>
          <t>ενσωματωμένη οθόνη</t>
        </is>
      </c>
      <c r="W856" s="2" t="inlineStr">
        <is>
          <t>3</t>
        </is>
      </c>
      <c r="X856" s="2" t="inlineStr">
        <is>
          <t/>
        </is>
      </c>
      <c r="Y856" t="inlineStr">
        <is>
          <t/>
        </is>
      </c>
      <c r="Z856" s="2" t="inlineStr">
        <is>
          <t>integrated display</t>
        </is>
      </c>
      <c r="AA856" s="2" t="inlineStr">
        <is>
          <t>3</t>
        </is>
      </c>
      <c r="AB856" s="2" t="inlineStr">
        <is>
          <t/>
        </is>
      </c>
      <c r="AC856" t="inlineStr">
        <is>
          <t/>
        </is>
      </c>
      <c r="AD856" s="2" t="inlineStr">
        <is>
          <t>pantalla integrada</t>
        </is>
      </c>
      <c r="AE856" s="2" t="inlineStr">
        <is>
          <t>3</t>
        </is>
      </c>
      <c r="AF856" s="2" t="inlineStr">
        <is>
          <t/>
        </is>
      </c>
      <c r="AG856" t="inlineStr">
        <is>
          <t/>
        </is>
      </c>
      <c r="AH856" s="2" t="inlineStr">
        <is>
          <t>integreeritud kuvar|
sisseehitatud kuvar</t>
        </is>
      </c>
      <c r="AI856" s="2" t="inlineStr">
        <is>
          <t>3|
3</t>
        </is>
      </c>
      <c r="AJ856" s="2" t="inlineStr">
        <is>
          <t xml:space="preserve">|
</t>
        </is>
      </c>
      <c r="AK856" t="inlineStr">
        <is>
          <t/>
        </is>
      </c>
      <c r="AL856" s="2" t="inlineStr">
        <is>
          <t>sisäänrakennettu näyttö</t>
        </is>
      </c>
      <c r="AM856" s="2" t="inlineStr">
        <is>
          <t>3</t>
        </is>
      </c>
      <c r="AN856" s="2" t="inlineStr">
        <is>
          <t/>
        </is>
      </c>
      <c r="AO856" t="inlineStr">
        <is>
          <t/>
        </is>
      </c>
      <c r="AP856" s="2" t="inlineStr">
        <is>
          <t>écran intégré</t>
        </is>
      </c>
      <c r="AQ856" s="2" t="inlineStr">
        <is>
          <t>3</t>
        </is>
      </c>
      <c r="AR856" s="2" t="inlineStr">
        <is>
          <t/>
        </is>
      </c>
      <c r="AS856" t="inlineStr">
        <is>
          <t/>
        </is>
      </c>
      <c r="AT856" s="2" t="inlineStr">
        <is>
          <t>taispeáint chomhtháite</t>
        </is>
      </c>
      <c r="AU856" s="2" t="inlineStr">
        <is>
          <t>3</t>
        </is>
      </c>
      <c r="AV856" s="2" t="inlineStr">
        <is>
          <t/>
        </is>
      </c>
      <c r="AW856" t="inlineStr">
        <is>
          <t/>
        </is>
      </c>
      <c r="AX856" t="inlineStr">
        <is>
          <t/>
        </is>
      </c>
      <c r="AY856" t="inlineStr">
        <is>
          <t/>
        </is>
      </c>
      <c r="AZ856" t="inlineStr">
        <is>
          <t/>
        </is>
      </c>
      <c r="BA856" t="inlineStr">
        <is>
          <t/>
        </is>
      </c>
      <c r="BB856" s="2" t="inlineStr">
        <is>
          <t>beépített kijelző</t>
        </is>
      </c>
      <c r="BC856" s="2" t="inlineStr">
        <is>
          <t>3</t>
        </is>
      </c>
      <c r="BD856" s="2" t="inlineStr">
        <is>
          <t/>
        </is>
      </c>
      <c r="BE856" t="inlineStr">
        <is>
          <t/>
        </is>
      </c>
      <c r="BF856" s="2" t="inlineStr">
        <is>
          <t>schermo integrato</t>
        </is>
      </c>
      <c r="BG856" s="2" t="inlineStr">
        <is>
          <t>3</t>
        </is>
      </c>
      <c r="BH856" s="2" t="inlineStr">
        <is>
          <t/>
        </is>
      </c>
      <c r="BI856" t="inlineStr">
        <is>
          <t/>
        </is>
      </c>
      <c r="BJ856" s="2" t="inlineStr">
        <is>
          <t>integruotas ekranas</t>
        </is>
      </c>
      <c r="BK856" s="2" t="inlineStr">
        <is>
          <t>3</t>
        </is>
      </c>
      <c r="BL856" s="2" t="inlineStr">
        <is>
          <t/>
        </is>
      </c>
      <c r="BM856" t="inlineStr">
        <is>
          <t/>
        </is>
      </c>
      <c r="BN856" s="2" t="inlineStr">
        <is>
          <t>integrēts displejs</t>
        </is>
      </c>
      <c r="BO856" s="2" t="inlineStr">
        <is>
          <t>3</t>
        </is>
      </c>
      <c r="BP856" s="2" t="inlineStr">
        <is>
          <t/>
        </is>
      </c>
      <c r="BQ856" t="inlineStr">
        <is>
          <t/>
        </is>
      </c>
      <c r="BR856" s="2" t="inlineStr">
        <is>
          <t>skrin integrat|
unità tal-wiri integrata</t>
        </is>
      </c>
      <c r="BS856" s="2" t="inlineStr">
        <is>
          <t>3|
3</t>
        </is>
      </c>
      <c r="BT856" s="2" t="inlineStr">
        <is>
          <t xml:space="preserve">|
</t>
        </is>
      </c>
      <c r="BU856" t="inlineStr">
        <is>
          <t>skrin li jkun integrat f'apparat biex jgħaddi informazzjoni operatorja jew rispons lill-utent u jiffaċilità l-kontroll tal-proċessi tal-istess apparat mill-utent</t>
        </is>
      </c>
      <c r="BV856" s="2" t="inlineStr">
        <is>
          <t>geïntegreerd beeldscherm</t>
        </is>
      </c>
      <c r="BW856" s="2" t="inlineStr">
        <is>
          <t>3</t>
        </is>
      </c>
      <c r="BX856" s="2" t="inlineStr">
        <is>
          <t/>
        </is>
      </c>
      <c r="BY856" t="inlineStr">
        <is>
          <t/>
        </is>
      </c>
      <c r="BZ856" s="2" t="inlineStr">
        <is>
          <t>zintegrowany monitor</t>
        </is>
      </c>
      <c r="CA856" s="2" t="inlineStr">
        <is>
          <t>3</t>
        </is>
      </c>
      <c r="CB856" s="2" t="inlineStr">
        <is>
          <t/>
        </is>
      </c>
      <c r="CC856" t="inlineStr">
        <is>
          <t/>
        </is>
      </c>
      <c r="CD856" s="2" t="inlineStr">
        <is>
          <t>ecrã integrado</t>
        </is>
      </c>
      <c r="CE856" s="2" t="inlineStr">
        <is>
          <t>3</t>
        </is>
      </c>
      <c r="CF856" s="2" t="inlineStr">
        <is>
          <t/>
        </is>
      </c>
      <c r="CG856" t="inlineStr">
        <is>
          <t/>
        </is>
      </c>
      <c r="CH856" s="2" t="inlineStr">
        <is>
          <t>ecran integrat</t>
        </is>
      </c>
      <c r="CI856" s="2" t="inlineStr">
        <is>
          <t>3</t>
        </is>
      </c>
      <c r="CJ856" s="2" t="inlineStr">
        <is>
          <t/>
        </is>
      </c>
      <c r="CK856" t="inlineStr">
        <is>
          <t/>
        </is>
      </c>
      <c r="CL856" s="2" t="inlineStr">
        <is>
          <t>integrovaný displej|
integrovaná obrazovka|
integrovaný monitor</t>
        </is>
      </c>
      <c r="CM856" s="2" t="inlineStr">
        <is>
          <t>2|
2|
2</t>
        </is>
      </c>
      <c r="CN856" s="2" t="inlineStr">
        <is>
          <t xml:space="preserve">|
|
</t>
        </is>
      </c>
      <c r="CO856" t="inlineStr">
        <is>
          <t/>
        </is>
      </c>
      <c r="CP856" s="2" t="inlineStr">
        <is>
          <t>vgrajen prikazovalnik</t>
        </is>
      </c>
      <c r="CQ856" s="2" t="inlineStr">
        <is>
          <t>3</t>
        </is>
      </c>
      <c r="CR856" s="2" t="inlineStr">
        <is>
          <t/>
        </is>
      </c>
      <c r="CS856" t="inlineStr">
        <is>
          <t/>
        </is>
      </c>
      <c r="CT856" s="2" t="inlineStr">
        <is>
          <t>integrerad bildskärm</t>
        </is>
      </c>
      <c r="CU856" s="2" t="inlineStr">
        <is>
          <t>3</t>
        </is>
      </c>
      <c r="CV856" s="2" t="inlineStr">
        <is>
          <t/>
        </is>
      </c>
      <c r="CW856" t="inlineStr">
        <is>
          <t/>
        </is>
      </c>
    </row>
    <row r="857">
      <c r="A857" s="1" t="str">
        <f>HYPERLINK("https://iate.europa.eu/entry/result/1863561/all", "1863561")</f>
        <v>1863561</v>
      </c>
      <c r="B857" t="inlineStr">
        <is>
          <t>EDUCATION AND COMMUNICATIONS</t>
        </is>
      </c>
      <c r="C857" t="inlineStr">
        <is>
          <t>EDUCATION AND COMMUNICATIONS|information technology and data processing</t>
        </is>
      </c>
      <c r="D857" t="inlineStr">
        <is>
          <t>yes</t>
        </is>
      </c>
      <c r="E857" t="inlineStr">
        <is>
          <t/>
        </is>
      </c>
      <c r="F857" s="2" t="inlineStr">
        <is>
          <t>мобилен тънък клиент|
мобилен опростен терминал</t>
        </is>
      </c>
      <c r="G857" s="2" t="inlineStr">
        <is>
          <t>3|
3</t>
        </is>
      </c>
      <c r="H857" s="2" t="inlineStr">
        <is>
          <t xml:space="preserve">|
</t>
        </is>
      </c>
      <c r="I857" t="inlineStr">
        <is>
          <t>вид преносим компютър&lt;sup&gt;1&lt;/sup&gt;, който разчита на връзка с отдалечени изчислителни ресурси (напр. компютърен сървър, отдалечена работна станция), за да придобие основните си функционални възможности и при който дисковите запаметяващи устройства не са част от продукта&lt;p&gt;&lt;sup&gt;1&lt;/sup&gt; [ &lt;a href="/entry/result/883781/all" id="ENTRY_TO_ENTRY_CONVERTER" target="_blank"&gt;IATE:883781&lt;/a&gt; ]&lt;/p&gt;</t>
        </is>
      </c>
      <c r="J857" s="2" t="inlineStr">
        <is>
          <t>mobilní počítač typu tenký klient</t>
        </is>
      </c>
      <c r="K857" s="2" t="inlineStr">
        <is>
          <t>3</t>
        </is>
      </c>
      <c r="L857" s="2" t="inlineStr">
        <is>
          <t/>
        </is>
      </c>
      <c r="M857" t="inlineStr">
        <is>
          <t>druh &lt;i&gt;notebooku&lt;/i&gt; ( &lt;a href="/entry/result/883781/all" id="ENTRY_TO_ENTRY_CONVERTER" target="_blank"&gt;IATE:883781&lt;/a&gt; ), jehož primární funkčnost zajišťuje připojení ke vzdáleným výpočetním zařízením (např. k počítačovému serveru, ke vzdálené pracovní stanici) a ve kterém není zabudováno žádné rotační paměťové médium</t>
        </is>
      </c>
      <c r="N857" s="2" t="inlineStr">
        <is>
          <t>mobil tynd klient</t>
        </is>
      </c>
      <c r="O857" s="2" t="inlineStr">
        <is>
          <t>4</t>
        </is>
      </c>
      <c r="P857" s="2" t="inlineStr">
        <is>
          <t/>
        </is>
      </c>
      <c r="Q857" t="inlineStr">
        <is>
          <t>type bærbar computer, som har brug for adgang til fjernressourcer (f.eks. en computerserver eller en fjernarbejdsstation) for at kunne udføre primære funktioner, og som ikke har indbyggede roterende databærere</t>
        </is>
      </c>
      <c r="R857" s="2" t="inlineStr">
        <is>
          <t>mobiler Thin-Client</t>
        </is>
      </c>
      <c r="S857" s="2" t="inlineStr">
        <is>
          <t>3</t>
        </is>
      </c>
      <c r="T857" s="2" t="inlineStr">
        <is>
          <t/>
        </is>
      </c>
      <c r="U857" t="inlineStr">
        <is>
          <t>Notebook-Computerart, die eine Verbindung zu entfernten Rechenressourcen (z. B. Computerserver, Remote-Workstation) benötigt, mit denen die hauptsächliche Datenverarbeitung erfolgt, und über kein eingebautes Rotations-Speichermedium verfügt</t>
        </is>
      </c>
      <c r="V857" s="2" t="inlineStr">
        <is>
          <t>κινητό ελαφρό τερματικό</t>
        </is>
      </c>
      <c r="W857" s="2" t="inlineStr">
        <is>
          <t>3</t>
        </is>
      </c>
      <c r="X857" s="2" t="inlineStr">
        <is>
          <t/>
        </is>
      </c>
      <c r="Y857" t="inlineStr">
        <is>
          <t>ανεξάρτητα τροφοδοτούμενος υπολογιστής που, για τις κύριες λειτουργικές ικανότητές του, βασίζεται σε σύνδεση με απομακρυσμένους υπολογιστικούς πόρους</t>
        </is>
      </c>
      <c r="Z857" s="2" t="inlineStr">
        <is>
          <t>mobile thin client</t>
        </is>
      </c>
      <c r="AA857" s="2" t="inlineStr">
        <is>
          <t>3</t>
        </is>
      </c>
      <c r="AB857" s="2" t="inlineStr">
        <is>
          <t/>
        </is>
      </c>
      <c r="AC857" t="inlineStr">
        <is>
          <t>type of &lt;i&gt;notebook computer&lt;/i&gt; [ &lt;a href="/entry/result/883781/all" id="ENTRY_TO_ENTRY_CONVERTER" target="_blank"&gt;IATE:883781&lt;/a&gt; ] that relies on a connection to remote computing resources (e.g. computer server, remote workstation) to obtain primary functionality and has no rotational storage media integral to the product</t>
        </is>
      </c>
      <c r="AD857" s="2" t="inlineStr">
        <is>
          <t>cliente ligero|
cliente ligero móvil</t>
        </is>
      </c>
      <c r="AE857" s="2" t="inlineStr">
        <is>
          <t>3|
3</t>
        </is>
      </c>
      <c r="AF857" s="2" t="inlineStr">
        <is>
          <t xml:space="preserve">|
</t>
        </is>
      </c>
      <c r="AG857" t="inlineStr">
        <is>
          <t>Tipo de ordenador portátil que depende de una conexión a recursos informáticos remotos (por ejemplo, un servidor informático o una estación de trabajo remota) para obtener funcionalidad primaria y no cuenta con un soporte de almacenamiento rotatorio integrado en el producto.</t>
        </is>
      </c>
      <c r="AH857" s="2" t="inlineStr">
        <is>
          <t>mobiilne kõhnklientarvuti</t>
        </is>
      </c>
      <c r="AI857" s="2" t="inlineStr">
        <is>
          <t>3</t>
        </is>
      </c>
      <c r="AJ857" s="2" t="inlineStr">
        <is>
          <t/>
        </is>
      </c>
      <c r="AK857" t="inlineStr">
        <is>
          <t>teatavat liiki sülearvuti, mis on oma põhifunktsioonide täitmiseks ühendatud kaugarvutisüsteemidega (nt serverarvuti, kaugtööjaam) ja milles ei ole arvutisse sisseehitatud, pöörlevate osadega andmekandjat</t>
        </is>
      </c>
      <c r="AL857" s="2" t="inlineStr">
        <is>
          <t>kannettava kevytpääte</t>
        </is>
      </c>
      <c r="AM857" s="2" t="inlineStr">
        <is>
          <t>3</t>
        </is>
      </c>
      <c r="AN857" s="2" t="inlineStr">
        <is>
          <t/>
        </is>
      </c>
      <c r="AO857" t="inlineStr">
        <is>
          <t>yhdentyyppinen kannettava tietokone, jonka pääasiallinen toiminnallisuus on sidoksissa yhteyteen etäresursseihin (esim. tietokonepalvelimeen, etätyöasemaan) ja jossa ei ole sisäänrakennettua pyörivää tallennusvälinettä</t>
        </is>
      </c>
      <c r="AP857" s="2" t="inlineStr">
        <is>
          <t>client léger mobile</t>
        </is>
      </c>
      <c r="AQ857" s="2" t="inlineStr">
        <is>
          <t>3</t>
        </is>
      </c>
      <c r="AR857" s="2" t="inlineStr">
        <is>
          <t/>
        </is>
      </c>
      <c r="AS857" t="inlineStr">
        <is>
          <t>type d’ordinateur portable qui s’appuie sur une connexion à des ressources informatiques distantes (serveur informatique, station de travail distante) pour bénéficier de fonctionnalités de base et ne possède pas de support de stockage à disque faisant partie intégrante du produit</t>
        </is>
      </c>
      <c r="AT857" s="2" t="inlineStr">
        <is>
          <t>caolchliant móibíleach</t>
        </is>
      </c>
      <c r="AU857" s="2" t="inlineStr">
        <is>
          <t>3</t>
        </is>
      </c>
      <c r="AV857" s="2" t="inlineStr">
        <is>
          <t/>
        </is>
      </c>
      <c r="AW857" t="inlineStr">
        <is>
          <t/>
        </is>
      </c>
      <c r="AX857" t="inlineStr">
        <is>
          <t/>
        </is>
      </c>
      <c r="AY857" t="inlineStr">
        <is>
          <t/>
        </is>
      </c>
      <c r="AZ857" t="inlineStr">
        <is>
          <t/>
        </is>
      </c>
      <c r="BA857" t="inlineStr">
        <is>
          <t/>
        </is>
      </c>
      <c r="BB857" s="2" t="inlineStr">
        <is>
          <t>vékonykliens</t>
        </is>
      </c>
      <c r="BC857" s="2" t="inlineStr">
        <is>
          <t>4</t>
        </is>
      </c>
      <c r="BD857" s="2" t="inlineStr">
        <is>
          <t/>
        </is>
      </c>
      <c r="BE857" t="inlineStr">
        <is>
          <t>"Ügyfél-kiszolgáló architektúrában lévő ügyfél-számítógép, amely csak kevés, vagy semmilyen adatfeldolgozást nem végez, hanem azt a kiszolgáló végzi el."</t>
        </is>
      </c>
      <c r="BF857" s="2" t="inlineStr">
        <is>
          <t>mobile thin client</t>
        </is>
      </c>
      <c r="BG857" s="2" t="inlineStr">
        <is>
          <t>3</t>
        </is>
      </c>
      <c r="BH857" s="2" t="inlineStr">
        <is>
          <t/>
        </is>
      </c>
      <c r="BI857" t="inlineStr">
        <is>
          <t>computer portatile la cui funzionalità primaria dipende da una connessione a risorse informatiche remote (ad esempio un server o un terminal remoto) e che non dispone di supporti di stoccaggio a rotazione integrati</t>
        </is>
      </c>
      <c r="BJ857" s="2" t="inlineStr">
        <is>
          <t>nešiojamasis mažafunkcis klientas</t>
        </is>
      </c>
      <c r="BK857" s="2" t="inlineStr">
        <is>
          <t>3</t>
        </is>
      </c>
      <c r="BL857" s="2" t="inlineStr">
        <is>
          <t/>
        </is>
      </c>
      <c r="BM857" t="inlineStr">
        <is>
          <t>&lt;i&gt;knyginio kompiuterio&lt;/i&gt; [ &lt;a href="/entry/result/883781/all" id="ENTRY_TO_ENTRY_CONVERTER" target="_blank"&gt;IATE:883781&lt;/a&gt; ] tipo įrenginys, kuris pagrindines funkcijas atlieka tik tada, kai yra prijungtas prie nuotolinių kompiuterinių išteklių (pvz., serverio, nuotolinio profesionaliojo kompiuterio) ir kuriame nėra sukiųjų laikmenų</t>
        </is>
      </c>
      <c r="BN857" s="2" t="inlineStr">
        <is>
          <t>mobilais vienkāršotais klientdators</t>
        </is>
      </c>
      <c r="BO857" s="2" t="inlineStr">
        <is>
          <t>3</t>
        </is>
      </c>
      <c r="BP857" s="2" t="inlineStr">
        <is>
          <t/>
        </is>
      </c>
      <c r="BQ857" t="inlineStr">
        <is>
          <t>piezīmjdatora paveids, kurš primārās funkcionalitātes nodrošināšanai izmanto savienojumu ar attālinātiem skaitļošanas resursiem (piemēram, ar datora serveri, attālinātu darbstaciju) un kuram nav ražojumā integrēta rotācijas tipa datu nesēja</t>
        </is>
      </c>
      <c r="BR857" s="2" t="inlineStr">
        <is>
          <t>terminal ħafif mobbli</t>
        </is>
      </c>
      <c r="BS857" s="2" t="inlineStr">
        <is>
          <t>3</t>
        </is>
      </c>
      <c r="BT857" s="2" t="inlineStr">
        <is>
          <t/>
        </is>
      </c>
      <c r="BU857" t="inlineStr">
        <is>
          <t>tip ta’ notebook li jiddependi fuq konnessjoni għal riżorsi remoti tal-informatika (eż. server informatiku, stazzjon tax-xogħol remot) sabiex jikseb funzjonalità primarja u ma għandu l-ebda midja ta’ ħżin rotazzjonali integrali mal-prodott</t>
        </is>
      </c>
      <c r="BV857" s="2" t="inlineStr">
        <is>
          <t>mobiele thin client</t>
        </is>
      </c>
      <c r="BW857" s="2" t="inlineStr">
        <is>
          <t>3</t>
        </is>
      </c>
      <c r="BX857" s="2" t="inlineStr">
        <is>
          <t/>
        </is>
      </c>
      <c r="BY857" t="inlineStr">
        <is>
          <t>type notebookcomputer dat voor zijn primaire functionaliteit afhankelijk is van een verbinding met computerapparatuur op afstand (bijvoorbeeld een computerserver of een werkstation op afstand) en niet voorzien is van een ingebouwde vaste schijf</t>
        </is>
      </c>
      <c r="BZ857" s="2" t="inlineStr">
        <is>
          <t>przenośne urządzenie typu cienki klient|
przenośne urządzenie typu thin client</t>
        </is>
      </c>
      <c r="CA857" s="2" t="inlineStr">
        <is>
          <t>2|
2</t>
        </is>
      </c>
      <c r="CB857" s="2" t="inlineStr">
        <is>
          <t xml:space="preserve">|
</t>
        </is>
      </c>
      <c r="CC857" t="inlineStr">
        <is>
          <t>rodzaj notebooka, którego podstawowe funkcje są zależne od połączenia ze zdalnymi zasobami przetwarzania (np. serwerem, zdalną stacją roboczą) i który nie posiada zintegrowanych wirujących pamięci masowych</t>
        </is>
      </c>
      <c r="CD857" s="2" t="inlineStr">
        <is>
          <t>terminal cliente «magro» móvel</t>
        </is>
      </c>
      <c r="CE857" s="2" t="inlineStr">
        <is>
          <t>3</t>
        </is>
      </c>
      <c r="CF857" s="2" t="inlineStr">
        <is>
          <t/>
        </is>
      </c>
      <c r="CG857" t="inlineStr">
        <is>
          <t>Computador portátil &lt;i&gt;notebook&lt;/i&gt; que depende de uma ligação a recursos informáticos à distância (por exemplo, servidor informático, estação de trabalho remota) para uma funcionalidade primária e não dispõe de nenhum meio de armazenamento de dados com movimento rotativo integrado no produto.</t>
        </is>
      </c>
      <c r="CH857" s="2" t="inlineStr">
        <is>
          <t>terminal ușor mobil</t>
        </is>
      </c>
      <c r="CI857" s="2" t="inlineStr">
        <is>
          <t>2</t>
        </is>
      </c>
      <c r="CJ857" s="2" t="inlineStr">
        <is>
          <t/>
        </is>
      </c>
      <c r="CK857" t="inlineStr">
        <is>
          <t>un tip de computer notebook care depinde de o conexiune la resurse informatice aflate la distanță (de exemplu, server informatic, stație de lucru la distanță) pentru a beneficia de funcționalități de bază și care nu include mijloace de stocare cu piese rotative care să facă parte integrantă din produs</t>
        </is>
      </c>
      <c r="CL857" s="2" t="inlineStr">
        <is>
          <t>prenosný počítač typu tenký klient</t>
        </is>
      </c>
      <c r="CM857" s="2" t="inlineStr">
        <is>
          <t>2</t>
        </is>
      </c>
      <c r="CN857" s="2" t="inlineStr">
        <is>
          <t/>
        </is>
      </c>
      <c r="CO857" t="inlineStr">
        <is>
          <t>druh notebooku, ktorého primárnu funkčnosť zabezpečuje pripojenie k vzdialeným prostriedkom výpočtovej techniky (napr. k počítačovému serveru, vzdialenej pracovnej stanici) a v ktorom nie sú zabudované žiadne rotačné pamäťové médiá</t>
        </is>
      </c>
      <c r="CP857" s="2" t="inlineStr">
        <is>
          <t>mobilni tanki odjemalnik</t>
        </is>
      </c>
      <c r="CQ857" s="2" t="inlineStr">
        <is>
          <t>3</t>
        </is>
      </c>
      <c r="CR857" s="2" t="inlineStr">
        <is>
          <t/>
        </is>
      </c>
      <c r="CS857" t="inlineStr">
        <is>
          <t>vrsta prenosnega računalnika, katerega zagotavljanje osnovne funkcije je odvisno od povezave z oddaljenimi računalniškimi viri (npr. računalniški strežnik, oddaljena delovna postaja) in nima rotacijskih spominskih medijev, vgrajenih v izdelek</t>
        </is>
      </c>
      <c r="CT857" s="2" t="inlineStr">
        <is>
          <t>rörlig tunn klient</t>
        </is>
      </c>
      <c r="CU857" s="2" t="inlineStr">
        <is>
          <t>3</t>
        </is>
      </c>
      <c r="CV857" s="2" t="inlineStr">
        <is>
          <t/>
        </is>
      </c>
      <c r="CW857" t="inlineStr">
        <is>
          <t>en typ av bärbar dator som inte har några inbyggda roterande lagringsmedier och som för sina primära funktioner är beroende av anslutning till databehandlingsresurser som finns någon annanstans (t.ex. en datorserver, fjärrarbetsstationer).</t>
        </is>
      </c>
    </row>
    <row r="858">
      <c r="A858" s="1" t="str">
        <f>HYPERLINK("https://iate.europa.eu/entry/result/1866229/all", "1866229")</f>
        <v>1866229</v>
      </c>
      <c r="B858" t="inlineStr">
        <is>
          <t>EDUCATION AND COMMUNICATIONS;SOCIAL QUESTIONS</t>
        </is>
      </c>
      <c r="C858" t="inlineStr">
        <is>
          <t>EDUCATION AND COMMUNICATIONS|communications;SOCIAL QUESTIONS|social affairs|leisure;EDUCATION AND COMMUNICATIONS|information technology and data processing</t>
        </is>
      </c>
      <c r="D858" t="inlineStr">
        <is>
          <t>yes</t>
        </is>
      </c>
      <c r="E858" t="inlineStr">
        <is>
          <t/>
        </is>
      </c>
      <c r="F858" s="2" t="inlineStr">
        <is>
          <t>конзола за видеоигри</t>
        </is>
      </c>
      <c r="G858" s="2" t="inlineStr">
        <is>
          <t>3</t>
        </is>
      </c>
      <c r="H858" s="2" t="inlineStr">
        <is>
          <t/>
        </is>
      </c>
      <c r="I858" t="inlineStr">
        <is>
          <t>захранвано от електрическата мрежа автономно устройство, което е проектирано да се използва за видеоигри като основна функция</t>
        </is>
      </c>
      <c r="J858" s="2" t="inlineStr">
        <is>
          <t>herní konzole</t>
        </is>
      </c>
      <c r="K858" s="2" t="inlineStr">
        <is>
          <t>3</t>
        </is>
      </c>
      <c r="L858" s="2" t="inlineStr">
        <is>
          <t/>
        </is>
      </c>
      <c r="M858" t="inlineStr">
        <is>
          <t>samostatné zařízení napájené z elektrické sítě, jehož primární funkcí je hraní počítačových her. Výstupní informace se zobrazují na externím monitoru jakožto hlavní herní obrazovce. &lt;br&gt; Herní konzole se obvykle skládá z: &lt;br&gt; procesoru, &lt;br&gt; systémové paměti, &lt;br&gt; grafického procesoru. &lt;br&gt;Může obsahovat pevné disky nebo jiná vnitřní paměťová média a rovněž optické disky. &lt;br&gt;Místo externí klávesnice nebo myši má toto zařízení obvykle ruční ovladače nebo jiné interaktivní ovladače.</t>
        </is>
      </c>
      <c r="N858" s="2" t="inlineStr">
        <is>
          <t>spilkonsol</t>
        </is>
      </c>
      <c r="O858" s="2" t="inlineStr">
        <is>
          <t>3</t>
        </is>
      </c>
      <c r="P858" s="2" t="inlineStr">
        <is>
          <t/>
        </is>
      </c>
      <c r="Q858" t="inlineStr">
        <is>
          <t>"separat enhed, som forsynes med strøm via elnettet, og som er konstrueret til videospil som primær funktion"</t>
        </is>
      </c>
      <c r="R858" s="2" t="inlineStr">
        <is>
          <t>Spielekonsole</t>
        </is>
      </c>
      <c r="S858" s="2" t="inlineStr">
        <is>
          <t>3</t>
        </is>
      </c>
      <c r="T858" s="2" t="inlineStr">
        <is>
          <t/>
        </is>
      </c>
      <c r="U858" t="inlineStr">
        <is>
          <t>netzbetriebenes, eigenständiges Gerät, das in seiner Hauptfunktion das Spielen von Videospielen ermöglichen soll</t>
        </is>
      </c>
      <c r="V858" s="2" t="inlineStr">
        <is>
          <t>κονσόλα (αναλόγιο) παιχνιδιών</t>
        </is>
      </c>
      <c r="W858" s="2" t="inlineStr">
        <is>
          <t>3</t>
        </is>
      </c>
      <c r="X858" s="2" t="inlineStr">
        <is>
          <t/>
        </is>
      </c>
      <c r="Y858" t="inlineStr">
        <is>
          <t>ανεξάρτητη διάταξη, τροφοδοτούμενη από το κύριο δίκτυο, που έχει σχεδιαστεί με κύρια λειτουργία τα βιντεοπαιχνίδια·</t>
        </is>
      </c>
      <c r="Z858" s="2" t="inlineStr">
        <is>
          <t>gaming console|
video game console|
game console|
gaming console|
games console</t>
        </is>
      </c>
      <c r="AA858" s="2" t="inlineStr">
        <is>
          <t>3|
3|
3|
1|
1</t>
        </is>
      </c>
      <c r="AB858" s="2" t="inlineStr">
        <is>
          <t xml:space="preserve">|
|
|
|
</t>
        </is>
      </c>
      <c r="AC858" t="inlineStr">
        <is>
          <t>mains-powered standalone device which is designed to provide video game playing as its primary function</t>
        </is>
      </c>
      <c r="AD858" s="2" t="inlineStr">
        <is>
          <t>consola de juego</t>
        </is>
      </c>
      <c r="AE858" s="2" t="inlineStr">
        <is>
          <t>3</t>
        </is>
      </c>
      <c r="AF858" s="2" t="inlineStr">
        <is>
          <t/>
        </is>
      </c>
      <c r="AG858" t="inlineStr">
        <is>
          <t>Dispositivo autónomo alimentado por la red y diseñado para utilizar juegos de vídeo como función principal.</t>
        </is>
      </c>
      <c r="AH858" s="2" t="inlineStr">
        <is>
          <t>mängukonsool</t>
        </is>
      </c>
      <c r="AI858" s="2" t="inlineStr">
        <is>
          <t>3</t>
        </is>
      </c>
      <c r="AJ858" s="2" t="inlineStr">
        <is>
          <t/>
        </is>
      </c>
      <c r="AK858" t="inlineStr">
        <is>
          <t>vooluvõrgust toidet saav autonoomne seade, mille põhifunktsioon on võimaldada videomängude mängimist</t>
        </is>
      </c>
      <c r="AL858" s="2" t="inlineStr">
        <is>
          <t>pelikonsoli</t>
        </is>
      </c>
      <c r="AM858" s="2" t="inlineStr">
        <is>
          <t>3</t>
        </is>
      </c>
      <c r="AN858" s="2" t="inlineStr">
        <is>
          <t/>
        </is>
      </c>
      <c r="AO858" t="inlineStr">
        <is>
          <t>laite, joka on tarkoitettu videopelien pelaamiseen ja muuhun viihdekäyttöön</t>
        </is>
      </c>
      <c r="AP858" s="2" t="inlineStr">
        <is>
          <t>console de jeu|
console de jeu vidéo</t>
        </is>
      </c>
      <c r="AQ858" s="2" t="inlineStr">
        <is>
          <t>3|
3</t>
        </is>
      </c>
      <c r="AR858" s="2" t="inlineStr">
        <is>
          <t xml:space="preserve">|
</t>
        </is>
      </c>
      <c r="AS858" t="inlineStr">
        <is>
          <t>dispositif constitué d'un microprocesseur, de mémoire vive et d’une carte graphique ainsi que de périphériques de contrôle et de manettes et destiné principalement au jeu</t>
        </is>
      </c>
      <c r="AT858" s="2" t="inlineStr">
        <is>
          <t>consól cluichí</t>
        </is>
      </c>
      <c r="AU858" s="2" t="inlineStr">
        <is>
          <t>3</t>
        </is>
      </c>
      <c r="AV858" s="2" t="inlineStr">
        <is>
          <t/>
        </is>
      </c>
      <c r="AW858" t="inlineStr">
        <is>
          <t/>
        </is>
      </c>
      <c r="AX858" t="inlineStr">
        <is>
          <t/>
        </is>
      </c>
      <c r="AY858" t="inlineStr">
        <is>
          <t/>
        </is>
      </c>
      <c r="AZ858" t="inlineStr">
        <is>
          <t/>
        </is>
      </c>
      <c r="BA858" t="inlineStr">
        <is>
          <t/>
        </is>
      </c>
      <c r="BB858" s="2" t="inlineStr">
        <is>
          <t>játékkonzol</t>
        </is>
      </c>
      <c r="BC858" s="2" t="inlineStr">
        <is>
          <t>4</t>
        </is>
      </c>
      <c r="BD858" s="2" t="inlineStr">
        <is>
          <t/>
        </is>
      </c>
      <c r="BE858" t="inlineStr">
        <is>
          <t>hálózati tápfeszültségről működő, önálló eszköz, amely elsődlegesen videojátékok játszásához készült</t>
        </is>
      </c>
      <c r="BF858" s="2" t="inlineStr">
        <is>
          <t>console per videogiochi</t>
        </is>
      </c>
      <c r="BG858" s="2" t="inlineStr">
        <is>
          <t>3</t>
        </is>
      </c>
      <c r="BH858" s="2" t="inlineStr">
        <is>
          <t/>
        </is>
      </c>
      <c r="BI858" t="inlineStr">
        <is>
          <t>dispositivo autonomo alimentato dalla rete elettrica concepito principalmente per giocare con i videogiochi</t>
        </is>
      </c>
      <c r="BJ858" s="2" t="inlineStr">
        <is>
          <t>kompiuterinių žaidimų konsolė|
žaidimų konsolė</t>
        </is>
      </c>
      <c r="BK858" s="2" t="inlineStr">
        <is>
          <t>3|
3</t>
        </is>
      </c>
      <c r="BL858" s="2" t="inlineStr">
        <is>
          <t>|
preferred</t>
        </is>
      </c>
      <c r="BM858" t="inlineStr">
        <is>
          <t>atskiras iš elektros tinklo maitinamas įrenginys, kurio pagrindinė paskirtis – vaizdo žaidimai</t>
        </is>
      </c>
      <c r="BN858" s="2" t="inlineStr">
        <is>
          <t>spēļu konsole</t>
        </is>
      </c>
      <c r="BO858" s="2" t="inlineStr">
        <is>
          <t>3</t>
        </is>
      </c>
      <c r="BP858" s="2" t="inlineStr">
        <is>
          <t/>
        </is>
      </c>
      <c r="BQ858" t="inlineStr">
        <is>
          <t>no elektrotīkla darbināma atsevišķa ierīce, kuras galvenā funkcija ir videospēļu spēlēšanas nodrošināšana</t>
        </is>
      </c>
      <c r="BR858" s="2" t="inlineStr">
        <is>
          <t>console tal-logħob vidjo|
console tal-logħob</t>
        </is>
      </c>
      <c r="BS858" s="2" t="inlineStr">
        <is>
          <t>3|
3</t>
        </is>
      </c>
      <c r="BT858" s="2" t="inlineStr">
        <is>
          <t xml:space="preserve">|
</t>
        </is>
      </c>
      <c r="BU858" t="inlineStr">
        <is>
          <t>apparat li kapaċi joqgħod waħdu li jieħu l-enerġija mill-mejns li huwa ddisinjat biex ikollu l-kapaċità tal-logħob tal-vidjo bħala l-funzjoni primarja tiegħu</t>
        </is>
      </c>
      <c r="BV858" s="2" t="inlineStr">
        <is>
          <t>spelconsole</t>
        </is>
      </c>
      <c r="BW858" s="2" t="inlineStr">
        <is>
          <t>3</t>
        </is>
      </c>
      <c r="BX858" s="2" t="inlineStr">
        <is>
          <t/>
        </is>
      </c>
      <c r="BY858" t="inlineStr">
        <is>
          <t>zelfstandig, op het elektriciteitsnet aangesloten apparaat dat primair ontworpen is voor het spelen van videospellen</t>
        </is>
      </c>
      <c r="BZ858" s="2" t="inlineStr">
        <is>
          <t>konsola do gier</t>
        </is>
      </c>
      <c r="CA858" s="2" t="inlineStr">
        <is>
          <t>3</t>
        </is>
      </c>
      <c r="CB858" s="2" t="inlineStr">
        <is>
          <t/>
        </is>
      </c>
      <c r="CC858" t="inlineStr">
        <is>
          <t>samodzielne urządzenie zasilane z sieci zasilającej, przeznaczone w ramach swojej podstawowej funkcji do umożliwiania grania w gry wideo</t>
        </is>
      </c>
      <c r="CD858" s="2" t="inlineStr">
        <is>
          <t>consola de jogos</t>
        </is>
      </c>
      <c r="CE858" s="2" t="inlineStr">
        <is>
          <t>3</t>
        </is>
      </c>
      <c r="CF858" s="2" t="inlineStr">
        <is>
          <t/>
        </is>
      </c>
      <c r="CG858" t="inlineStr">
        <is>
          <t>Pequeno aparelho que integra um computador especial, construído exclusivamente para correr jogos de vídeo.</t>
        </is>
      </c>
      <c r="CH858" s="2" t="inlineStr">
        <is>
          <t>consolă de jocuri</t>
        </is>
      </c>
      <c r="CI858" s="2" t="inlineStr">
        <is>
          <t>3</t>
        </is>
      </c>
      <c r="CJ858" s="2" t="inlineStr">
        <is>
          <t/>
        </is>
      </c>
      <c r="CK858" t="inlineStr">
        <is>
          <t/>
        </is>
      </c>
      <c r="CL858" s="2" t="inlineStr">
        <is>
          <t>herná konzola</t>
        </is>
      </c>
      <c r="CM858" s="2" t="inlineStr">
        <is>
          <t>3</t>
        </is>
      </c>
      <c r="CN858" s="2" t="inlineStr">
        <is>
          <t/>
        </is>
      </c>
      <c r="CO858" t="inlineStr">
        <is>
          <t>samostatné zariadenie napájané zo siete, ktoré je určené predovšetkým na hranie videohier</t>
        </is>
      </c>
      <c r="CP858" s="2" t="inlineStr">
        <is>
          <t>igralna konzola</t>
        </is>
      </c>
      <c r="CQ858" s="2" t="inlineStr">
        <is>
          <t>3</t>
        </is>
      </c>
      <c r="CR858" s="2" t="inlineStr">
        <is>
          <t/>
        </is>
      </c>
      <c r="CS858" t="inlineStr">
        <is>
          <t>samostojna naprava, ki se napaja iz električnega omrežja, njena osnovna funkcija pa je omogočanje igranja videoiger</t>
        </is>
      </c>
      <c r="CT858" s="2" t="inlineStr">
        <is>
          <t>spelkonsol</t>
        </is>
      </c>
      <c r="CU858" s="2" t="inlineStr">
        <is>
          <t>3</t>
        </is>
      </c>
      <c r="CV858" s="2" t="inlineStr">
        <is>
          <t/>
        </is>
      </c>
      <c r="CW858" t="inlineStr">
        <is>
          <t>en elnätsdriven fristående enhet vars primära funktion är att tillhandahålla videospel</t>
        </is>
      </c>
    </row>
    <row r="859">
      <c r="A859" s="1" t="str">
        <f>HYPERLINK("https://iate.europa.eu/entry/result/1758364/all", "1758364")</f>
        <v>1758364</v>
      </c>
      <c r="B859" t="inlineStr">
        <is>
          <t>EDUCATION AND COMMUNICATIONS</t>
        </is>
      </c>
      <c r="C859" t="inlineStr">
        <is>
          <t>EDUCATION AND COMMUNICATIONS|information technology and data processing|information technology industry</t>
        </is>
      </c>
      <c r="D859" t="inlineStr">
        <is>
          <t>yes</t>
        </is>
      </c>
      <c r="E859" t="inlineStr">
        <is>
          <t/>
        </is>
      </c>
      <c r="F859" s="2" t="inlineStr">
        <is>
          <t>мишка</t>
        </is>
      </c>
      <c r="G859" s="2" t="inlineStr">
        <is>
          <t>3</t>
        </is>
      </c>
      <c r="H859" s="2" t="inlineStr">
        <is>
          <t/>
        </is>
      </c>
      <c r="I859" t="inlineStr">
        <is>
          <t>периферно устройство, използвано в персоналните компютри и някои други видове компютърни устройства</t>
        </is>
      </c>
      <c r="J859" s="2" t="inlineStr">
        <is>
          <t>myš</t>
        </is>
      </c>
      <c r="K859" s="2" t="inlineStr">
        <is>
          <t>3</t>
        </is>
      </c>
      <c r="L859" s="2" t="inlineStr">
        <is>
          <t/>
        </is>
      </c>
      <c r="M859" t="inlineStr">
        <is>
          <t/>
        </is>
      </c>
      <c r="N859" s="2" t="inlineStr">
        <is>
          <t>mus</t>
        </is>
      </c>
      <c r="O859" s="2" t="inlineStr">
        <is>
          <t>4</t>
        </is>
      </c>
      <c r="P859" s="2" t="inlineStr">
        <is>
          <t/>
        </is>
      </c>
      <c r="Q859" t="inlineStr">
        <is>
          <t>"ydre enhed, der anvendes til at styre en markør på en dataskærm"</t>
        </is>
      </c>
      <c r="R859" s="2" t="inlineStr">
        <is>
          <t>Maus</t>
        </is>
      </c>
      <c r="S859" s="2" t="inlineStr">
        <is>
          <t>3</t>
        </is>
      </c>
      <c r="T859" s="2" t="inlineStr">
        <is>
          <t/>
        </is>
      </c>
      <c r="U859" t="inlineStr">
        <is>
          <t>ein in der Hand gehaltener Lokalisierer, der durch Bewegen auf einer Fläche betrieben wird</t>
        </is>
      </c>
      <c r="V859" s="2" t="inlineStr">
        <is>
          <t>ποντίκι</t>
        </is>
      </c>
      <c r="W859" s="2" t="inlineStr">
        <is>
          <t>3</t>
        </is>
      </c>
      <c r="X859" s="2" t="inlineStr">
        <is>
          <t/>
        </is>
      </c>
      <c r="Y859" t="inlineStr">
        <is>
          <t/>
        </is>
      </c>
      <c r="Z859" s="2" t="inlineStr">
        <is>
          <t>mouse</t>
        </is>
      </c>
      <c r="AA859" s="2" t="inlineStr">
        <is>
          <t>3</t>
        </is>
      </c>
      <c r="AB859" s="2" t="inlineStr">
        <is>
          <t/>
        </is>
      </c>
      <c r="AC859" t="inlineStr">
        <is>
          <t>computer input device having one or more buttons and capable of two dimensional rolling motion which can drive a cursor on the display and performs a variety of selection options or commands</t>
        </is>
      </c>
      <c r="AD859" s="2" t="inlineStr">
        <is>
          <t>ratón</t>
        </is>
      </c>
      <c r="AE859" s="2" t="inlineStr">
        <is>
          <t>2</t>
        </is>
      </c>
      <c r="AF859" s="2" t="inlineStr">
        <is>
          <t/>
        </is>
      </c>
      <c r="AG859" t="inlineStr">
        <is>
          <t>Pequeño aparato manual conectado a una computadora, cuya función es mover el cursor en la pantalla para dar órdenes.</t>
        </is>
      </c>
      <c r="AH859" s="2" t="inlineStr">
        <is>
          <t>hiir</t>
        </is>
      </c>
      <c r="AI859" s="2" t="inlineStr">
        <is>
          <t>3</t>
        </is>
      </c>
      <c r="AJ859" s="2" t="inlineStr">
        <is>
          <t/>
        </is>
      </c>
      <c r="AK859" t="inlineStr">
        <is>
          <t>arvuti sisendseade toimingukäskude andmiseks</t>
        </is>
      </c>
      <c r="AL859" s="2" t="inlineStr">
        <is>
          <t>hiiri</t>
        </is>
      </c>
      <c r="AM859" s="2" t="inlineStr">
        <is>
          <t>3</t>
        </is>
      </c>
      <c r="AN859" s="2" t="inlineStr">
        <is>
          <t/>
        </is>
      </c>
      <c r="AO859" t="inlineStr">
        <is>
          <t>tietokoneen osoitinlaite, joka muuntaa käyttäjän käden, sormen tai muun ruumiinosan liikkeen tietokoneen osoittimen liikkeeksi ja ohjaa osoitinta välillisesti</t>
        </is>
      </c>
      <c r="AP859" s="2" t="inlineStr">
        <is>
          <t>souris</t>
        </is>
      </c>
      <c r="AQ859" s="2" t="inlineStr">
        <is>
          <t>3</t>
        </is>
      </c>
      <c r="AR859" s="2" t="inlineStr">
        <is>
          <t/>
        </is>
      </c>
      <c r="AS859" t="inlineStr">
        <is>
          <t>dispositif auxiliaire d'une visu qui, par mouvement sur une surface, permet de déplacer sur l'écran un curseur et d'en relever à volonté les coordonnées</t>
        </is>
      </c>
      <c r="AT859" s="2" t="inlineStr">
        <is>
          <t>luch</t>
        </is>
      </c>
      <c r="AU859" s="2" t="inlineStr">
        <is>
          <t>3</t>
        </is>
      </c>
      <c r="AV859" s="2" t="inlineStr">
        <is>
          <t/>
        </is>
      </c>
      <c r="AW859" t="inlineStr">
        <is>
          <t/>
        </is>
      </c>
      <c r="AX859" t="inlineStr">
        <is>
          <t/>
        </is>
      </c>
      <c r="AY859" t="inlineStr">
        <is>
          <t/>
        </is>
      </c>
      <c r="AZ859" t="inlineStr">
        <is>
          <t/>
        </is>
      </c>
      <c r="BA859" t="inlineStr">
        <is>
          <t/>
        </is>
      </c>
      <c r="BB859" s="2" t="inlineStr">
        <is>
          <t>egér</t>
        </is>
      </c>
      <c r="BC859" s="2" t="inlineStr">
        <is>
          <t>4</t>
        </is>
      </c>
      <c r="BD859" s="2" t="inlineStr">
        <is>
          <t/>
        </is>
      </c>
      <c r="BE859" t="inlineStr">
        <is>
          <t>a grafikus képernyővel rendelkező számítógép beviteli eszköze, mellyel a kurzor a kép tetszőleges pontjára irányítható, és az az alatt ábrázolt művelet billentyűkattintással elindítható</t>
        </is>
      </c>
      <c r="BF859" s="2" t="inlineStr">
        <is>
          <t>mouse</t>
        </is>
      </c>
      <c r="BG859" s="2" t="inlineStr">
        <is>
          <t>3</t>
        </is>
      </c>
      <c r="BH859" s="2" t="inlineStr">
        <is>
          <t/>
        </is>
      </c>
      <c r="BI859" t="inlineStr">
        <is>
          <t>in informatica, periferica di input che controlla la posizione di un puntatore sullo schermo di un computer, cui è collegato tramite filo o con wi-fi, e che permette all'utente di interagire, tramite appositi pulsanti, con parti attive che vi si trovano raffigurate</t>
        </is>
      </c>
      <c r="BJ859" s="2" t="inlineStr">
        <is>
          <t>pelė</t>
        </is>
      </c>
      <c r="BK859" s="2" t="inlineStr">
        <is>
          <t>3</t>
        </is>
      </c>
      <c r="BL859" s="2" t="inlineStr">
        <is>
          <t/>
        </is>
      </c>
      <c r="BM859" t="inlineStr">
        <is>
          <t>&lt;i&gt;manipuliatorius&lt;/i&gt; [ &lt;a href="/entry/result/1758425/all" id="ENTRY_TO_ENTRY_CONVERTER" target="_blank"&gt;IATE:1758425&lt;/a&gt; ], valdantis žymeklio judėjimą ir veiksmus kompiuterio ekrane, naudojamas grafinėje sąsajoje</t>
        </is>
      </c>
      <c r="BN859" s="2" t="inlineStr">
        <is>
          <t>pele</t>
        </is>
      </c>
      <c r="BO859" s="2" t="inlineStr">
        <is>
          <t>3</t>
        </is>
      </c>
      <c r="BP859" s="2" t="inlineStr">
        <is>
          <t/>
        </is>
      </c>
      <c r="BQ859" t="inlineStr">
        <is>
          <t>kursora pozicionēšanas ierīce, ar kuru tiek vadīta displeja ekrāna kursora kustība</t>
        </is>
      </c>
      <c r="BR859" s="2" t="inlineStr">
        <is>
          <t>maws</t>
        </is>
      </c>
      <c r="BS859" s="2" t="inlineStr">
        <is>
          <t>3</t>
        </is>
      </c>
      <c r="BT859" s="2" t="inlineStr">
        <is>
          <t/>
        </is>
      </c>
      <c r="BU859" t="inlineStr">
        <is>
          <t>apparat informatiku ta’ input, li jkollu buttuna waħda jew aktar u jkun kapaċi jirrollja f'moviment bidimensjonali li jċaqlaq vleġġa fuq l-iskrin b'korrispondenza mal-istess moviment, u jwettaq varjetà ta' opzjonijiet ta' selezzjoni jew kmandi</t>
        </is>
      </c>
      <c r="BV859" s="2" t="inlineStr">
        <is>
          <t>muis</t>
        </is>
      </c>
      <c r="BW859" s="2" t="inlineStr">
        <is>
          <t>2</t>
        </is>
      </c>
      <c r="BX859" s="2" t="inlineStr">
        <is>
          <t/>
        </is>
      </c>
      <c r="BY859" t="inlineStr">
        <is>
          <t>apparaatje om een cursor over een beeldscherm te doen bewegen, om zo bijv. een opdracht te kiezen uit een geprojecteerd menu en deze te laten uitvoeren</t>
        </is>
      </c>
      <c r="BZ859" s="2" t="inlineStr">
        <is>
          <t>mysz</t>
        </is>
      </c>
      <c r="CA859" s="2" t="inlineStr">
        <is>
          <t>3</t>
        </is>
      </c>
      <c r="CB859" s="2" t="inlineStr">
        <is>
          <t/>
        </is>
      </c>
      <c r="CC859" t="inlineStr">
        <is>
          <t>urządzenie wejścia/wyjścia komputera umożliwiające poruszanie się kursorem po ekranie monitora poprzez przesuwanie go po powierzchni płaskiej</t>
        </is>
      </c>
      <c r="CD859" s="2" t="inlineStr">
        <is>
          <t>rato</t>
        </is>
      </c>
      <c r="CE859" s="2" t="inlineStr">
        <is>
          <t>3</t>
        </is>
      </c>
      <c r="CF859" s="2" t="inlineStr">
        <is>
          <t/>
        </is>
      </c>
      <c r="CG859" t="inlineStr">
        <is>
          <t>Dispositivo de entrada (eventualmente um indicador de coordenadas) operado manualmente e que, ao ser deslocado sobre uma superfície, permite o deslocamento do cursor no ecrã.</t>
        </is>
      </c>
      <c r="CH859" s="2" t="inlineStr">
        <is>
          <t>maus</t>
        </is>
      </c>
      <c r="CI859" s="2" t="inlineStr">
        <is>
          <t>3</t>
        </is>
      </c>
      <c r="CJ859" s="2" t="inlineStr">
        <is>
          <t/>
        </is>
      </c>
      <c r="CK859" t="inlineStr">
        <is>
          <t>Dispozitiv acționat manual, conectat la un computer, a cărui deplasare pe o suprafață antrenează deplasarea cursorului pe ecran.</t>
        </is>
      </c>
      <c r="CL859" s="2" t="inlineStr">
        <is>
          <t>myš</t>
        </is>
      </c>
      <c r="CM859" s="2" t="inlineStr">
        <is>
          <t>3</t>
        </is>
      </c>
      <c r="CN859" s="2" t="inlineStr">
        <is>
          <t/>
        </is>
      </c>
      <c r="CO859" t="inlineStr">
        <is>
          <t>hardvérové zameriavacie zariadenie použité na presúvanie kurzora obrazovky</t>
        </is>
      </c>
      <c r="CP859" s="2" t="inlineStr">
        <is>
          <t>miška</t>
        </is>
      </c>
      <c r="CQ859" s="2" t="inlineStr">
        <is>
          <t>3</t>
        </is>
      </c>
      <c r="CR859" s="2" t="inlineStr">
        <is>
          <t/>
        </is>
      </c>
      <c r="CS859" t="inlineStr">
        <is>
          <t>naprava za vnos podatkov in krmiljenje programov</t>
        </is>
      </c>
      <c r="CT859" s="2" t="inlineStr">
        <is>
          <t>mus</t>
        </is>
      </c>
      <c r="CU859" s="2" t="inlineStr">
        <is>
          <t>3</t>
        </is>
      </c>
      <c r="CV859" s="2" t="inlineStr">
        <is>
          <t/>
        </is>
      </c>
      <c r="CW859" t="inlineStr">
        <is>
          <t>i datorsammanhang ett pekverktyg med vilket man styr en markör på en datorskärm</t>
        </is>
      </c>
    </row>
    <row r="860">
      <c r="A860" s="1" t="str">
        <f>HYPERLINK("https://iate.europa.eu/entry/result/1138179/all", "1138179")</f>
        <v>1138179</v>
      </c>
      <c r="B860" t="inlineStr">
        <is>
          <t>EDUCATION AND COMMUNICATIONS</t>
        </is>
      </c>
      <c r="C860" t="inlineStr">
        <is>
          <t>EDUCATION AND COMMUNICATIONS|information technology and data processing</t>
        </is>
      </c>
      <c r="D860" t="inlineStr">
        <is>
          <t>yes</t>
        </is>
      </c>
      <c r="E860" t="inlineStr">
        <is>
          <t/>
        </is>
      </c>
      <c r="F860" s="2" t="inlineStr">
        <is>
          <t>разширителен слот</t>
        </is>
      </c>
      <c r="G860" s="2" t="inlineStr">
        <is>
          <t>3</t>
        </is>
      </c>
      <c r="H860" s="2" t="inlineStr">
        <is>
          <t/>
        </is>
      </c>
      <c r="I860" t="inlineStr">
        <is>
          <t>съединител на дънната платка, позволяващ поставяне и свързване на разширителна карта, чрез която се добавя функционалност към компютърна система</t>
        </is>
      </c>
      <c r="J860" s="2" t="inlineStr">
        <is>
          <t>rozšiřovací slot|
rozšiřující slot</t>
        </is>
      </c>
      <c r="K860" s="2" t="inlineStr">
        <is>
          <t>3|
3</t>
        </is>
      </c>
      <c r="L860" s="2" t="inlineStr">
        <is>
          <t xml:space="preserve">|
</t>
        </is>
      </c>
      <c r="M860" t="inlineStr">
        <is>
          <t>zásuvka uvnitř počítačového panelu určená k držení rozšiřovací desky (karty) a její napojení na systémovou sběrnici (datovou dráhu)</t>
        </is>
      </c>
      <c r="N860" s="2" t="inlineStr">
        <is>
          <t>slot til udvidelseskort|
hukommelseskortslot|
slot til ekstra hukommelse</t>
        </is>
      </c>
      <c r="O860" s="2" t="inlineStr">
        <is>
          <t>3|
3|
3</t>
        </is>
      </c>
      <c r="P860" s="2" t="inlineStr">
        <is>
          <t xml:space="preserve">|
|
</t>
        </is>
      </c>
      <c r="Q860" t="inlineStr">
        <is>
          <t/>
        </is>
      </c>
      <c r="R860" s="2" t="inlineStr">
        <is>
          <t>Speicherweiterungssteckplatz</t>
        </is>
      </c>
      <c r="S860" s="2" t="inlineStr">
        <is>
          <t>3</t>
        </is>
      </c>
      <c r="T860" s="2" t="inlineStr">
        <is>
          <t/>
        </is>
      </c>
      <c r="U860" t="inlineStr">
        <is>
          <t/>
        </is>
      </c>
      <c r="V860" s="2" t="inlineStr">
        <is>
          <t>υποδοχή επέκτασης</t>
        </is>
      </c>
      <c r="W860" s="2" t="inlineStr">
        <is>
          <t>3</t>
        </is>
      </c>
      <c r="X860" s="2" t="inlineStr">
        <is>
          <t/>
        </is>
      </c>
      <c r="Y860" t="inlineStr">
        <is>
          <t/>
        </is>
      </c>
      <c r="Z860" s="2" t="inlineStr">
        <is>
          <t>I/O expansion slot|
expansion slot</t>
        </is>
      </c>
      <c r="AA860" s="2" t="inlineStr">
        <is>
          <t>3|
3</t>
        </is>
      </c>
      <c r="AB860" s="2" t="inlineStr">
        <is>
          <t xml:space="preserve">|
</t>
        </is>
      </c>
      <c r="AC860" t="inlineStr">
        <is>
          <t>connectors and physical supports in a computer into which an add-in card&lt;sup&gt;1&lt;/sup&gt; is inserted&lt;p&gt;&lt;sup&gt;1&lt;/sup&gt; add-in card [ &lt;a href="/entry/result/3556190/all" id="ENTRY_TO_ENTRY_CONVERTER" target="_blank"&gt;IATE:3556190&lt;/a&gt; ]&lt;/p&gt;</t>
        </is>
      </c>
      <c r="AD860" s="2" t="inlineStr">
        <is>
          <t>ranura de expansión</t>
        </is>
      </c>
      <c r="AE860" s="2" t="inlineStr">
        <is>
          <t>3</t>
        </is>
      </c>
      <c r="AF860" s="2" t="inlineStr">
        <is>
          <t/>
        </is>
      </c>
      <c r="AG860" t="inlineStr">
        <is>
          <t>Elemento de la placa base de una computadora, que permite conectar a esta una tarjeta adicional o de expansión para realizar, en general, funciones de control de dispositivos periféricos adicionales, tales como monitores, impresoras o unidades de disco.</t>
        </is>
      </c>
      <c r="AH860" s="2" t="inlineStr">
        <is>
          <t>laienduspesa</t>
        </is>
      </c>
      <c r="AI860" s="2" t="inlineStr">
        <is>
          <t>3</t>
        </is>
      </c>
      <c r="AJ860" s="2" t="inlineStr">
        <is>
          <t/>
        </is>
      </c>
      <c r="AK860" t="inlineStr">
        <is>
          <t>laiendplaadi paigalduskoht laiendisiinil</t>
        </is>
      </c>
      <c r="AL860" s="2" t="inlineStr">
        <is>
          <t>laajennuspaikka</t>
        </is>
      </c>
      <c r="AM860" s="2" t="inlineStr">
        <is>
          <t>3</t>
        </is>
      </c>
      <c r="AN860" s="2" t="inlineStr">
        <is>
          <t/>
        </is>
      </c>
      <c r="AO860" t="inlineStr">
        <is>
          <t>paikka laajennuskortille tietokoneessa</t>
        </is>
      </c>
      <c r="AP860" s="2" t="inlineStr">
        <is>
          <t>connecteur d'extension</t>
        </is>
      </c>
      <c r="AQ860" s="2" t="inlineStr">
        <is>
          <t>3</t>
        </is>
      </c>
      <c r="AR860" s="2" t="inlineStr">
        <is>
          <t/>
        </is>
      </c>
      <c r="AS860" t="inlineStr">
        <is>
          <t>réceptacle situé sur la carte mère d'un ordinateur et dans lequel il est possible d'insérer une carte offrant de nouvelles fonctionnalités ou de meilleures performances à l'ordinateur</t>
        </is>
      </c>
      <c r="AT860" s="2" t="inlineStr">
        <is>
          <t>sliotán forlíontach</t>
        </is>
      </c>
      <c r="AU860" s="2" t="inlineStr">
        <is>
          <t>3</t>
        </is>
      </c>
      <c r="AV860" s="2" t="inlineStr">
        <is>
          <t/>
        </is>
      </c>
      <c r="AW860" t="inlineStr">
        <is>
          <t/>
        </is>
      </c>
      <c r="AX860" t="inlineStr">
        <is>
          <t/>
        </is>
      </c>
      <c r="AY860" t="inlineStr">
        <is>
          <t/>
        </is>
      </c>
      <c r="AZ860" t="inlineStr">
        <is>
          <t/>
        </is>
      </c>
      <c r="BA860" t="inlineStr">
        <is>
          <t/>
        </is>
      </c>
      <c r="BB860" s="2" t="inlineStr">
        <is>
          <t>bővítőhely|
bővítőfoglalat</t>
        </is>
      </c>
      <c r="BC860" s="2" t="inlineStr">
        <is>
          <t>3|
3</t>
        </is>
      </c>
      <c r="BD860" s="2" t="inlineStr">
        <is>
          <t xml:space="preserve">|
</t>
        </is>
      </c>
      <c r="BE860" t="inlineStr">
        <is>
          <t>bővítőkártyák számítógéphez való csatlakoztatását lehetővé tevő, általában az alaplapon elhelyezkedő foglalat</t>
        </is>
      </c>
      <c r="BF860" s="2" t="inlineStr">
        <is>
          <t>slot|
slot di espansione</t>
        </is>
      </c>
      <c r="BG860" s="2" t="inlineStr">
        <is>
          <t>3|
3</t>
        </is>
      </c>
      <c r="BH860" s="2" t="inlineStr">
        <is>
          <t xml:space="preserve">|
</t>
        </is>
      </c>
      <c r="BI860" t="inlineStr">
        <is>
          <t>apertura (porta o spina) che permette l'inserimento di schede di espansione su una scheda madre</t>
        </is>
      </c>
      <c r="BJ860" s="2" t="inlineStr">
        <is>
          <t>plėtotės lizdas</t>
        </is>
      </c>
      <c r="BK860" s="2" t="inlineStr">
        <is>
          <t>3</t>
        </is>
      </c>
      <c r="BL860" s="2" t="inlineStr">
        <is>
          <t/>
        </is>
      </c>
      <c r="BM860" t="inlineStr">
        <is>
          <t>prie kompiuterio magistralės prijungtas lizdas</t>
        </is>
      </c>
      <c r="BN860" s="2" t="inlineStr">
        <is>
          <t>izvērses slots|
paplašināšanas slots</t>
        </is>
      </c>
      <c r="BO860" s="2" t="inlineStr">
        <is>
          <t>3|
3</t>
        </is>
      </c>
      <c r="BP860" s="2" t="inlineStr">
        <is>
          <t xml:space="preserve">|
</t>
        </is>
      </c>
      <c r="BQ860" t="inlineStr">
        <is>
          <t>kontaktligzda, ar kuras starpniecību datoram var pievienot izvērses plates, lai papildinātu tā funkcionālās iespējas</t>
        </is>
      </c>
      <c r="BR860" s="2" t="inlineStr">
        <is>
          <t>slott ta’ espansjoni I/O|
slott ta’ espansjoni</t>
        </is>
      </c>
      <c r="BS860" s="2" t="inlineStr">
        <is>
          <t>3|
3</t>
        </is>
      </c>
      <c r="BT860" s="2" t="inlineStr">
        <is>
          <t xml:space="preserve">|
</t>
        </is>
      </c>
      <c r="BU860" t="inlineStr">
        <is>
          <t>konnetturi u sapporti fiżiċi f'kompjuter li fihom tiġi inserita kard li żżid jew ittejjeb il-funzjoni tal-kompjuter</t>
        </is>
      </c>
      <c r="BV860" s="2" t="inlineStr">
        <is>
          <t>uitbreidingssleuf</t>
        </is>
      </c>
      <c r="BW860" s="2" t="inlineStr">
        <is>
          <t>3</t>
        </is>
      </c>
      <c r="BX860" s="2" t="inlineStr">
        <is>
          <t/>
        </is>
      </c>
      <c r="BY860" t="inlineStr">
        <is>
          <t>connector op het moederbord van een computer waarin een uitbreidingskaart kan worden gestoken</t>
        </is>
      </c>
      <c r="BZ860" s="2" t="inlineStr">
        <is>
          <t>gniazdo rozszerzeń</t>
        </is>
      </c>
      <c r="CA860" s="2" t="inlineStr">
        <is>
          <t>3</t>
        </is>
      </c>
      <c r="CB860" s="2" t="inlineStr">
        <is>
          <t/>
        </is>
      </c>
      <c r="CC860" t="inlineStr">
        <is>
          <t>miejsce na płycie głównej komputera przewidziane do monta?żu dodatkowych układów w postaci kart rozszerzeń, takich jak karty graficzne, karty dźwiękowe, modemy i karty sieciowe</t>
        </is>
      </c>
      <c r="CD860" s="2" t="inlineStr">
        <is>
          <t>&lt;i&gt;slot&lt;/i&gt; de expansão</t>
        </is>
      </c>
      <c r="CE860" s="2" t="inlineStr">
        <is>
          <t>3</t>
        </is>
      </c>
      <c r="CF860" s="2" t="inlineStr">
        <is>
          <t/>
        </is>
      </c>
      <c r="CG860" t="inlineStr">
        <is>
          <t/>
        </is>
      </c>
      <c r="CH860" s="2" t="inlineStr">
        <is>
          <t>fantă de extindere</t>
        </is>
      </c>
      <c r="CI860" s="2" t="inlineStr">
        <is>
          <t>3</t>
        </is>
      </c>
      <c r="CJ860" s="2" t="inlineStr">
        <is>
          <t/>
        </is>
      </c>
      <c r="CK860" t="inlineStr">
        <is>
          <t/>
        </is>
      </c>
      <c r="CL860" s="2" t="inlineStr">
        <is>
          <t>rozširujúci slot</t>
        </is>
      </c>
      <c r="CM860" s="2" t="inlineStr">
        <is>
          <t>3</t>
        </is>
      </c>
      <c r="CN860" s="2" t="inlineStr">
        <is>
          <t/>
        </is>
      </c>
      <c r="CO860" t="inlineStr">
        <is>
          <t>konektory a fyzické nosiče v počítači, do ktorých možno umiestniť rozširujúcu kartu</t>
        </is>
      </c>
      <c r="CP860" s="2" t="inlineStr">
        <is>
          <t>razširitvena reža</t>
        </is>
      </c>
      <c r="CQ860" s="2" t="inlineStr">
        <is>
          <t>3</t>
        </is>
      </c>
      <c r="CR860" s="2" t="inlineStr">
        <is>
          <t/>
        </is>
      </c>
      <c r="CS860" t="inlineStr">
        <is>
          <t>reža na vodilu računalnika, v katerega se priključijo razširitvene kartice za razširitev funkcionalnosti računalnika (npr. za omrežno ali modemsko kartico)</t>
        </is>
      </c>
      <c r="CT860" s="2" t="inlineStr">
        <is>
          <t>kortplats</t>
        </is>
      </c>
      <c r="CU860" s="2" t="inlineStr">
        <is>
          <t>3</t>
        </is>
      </c>
      <c r="CV860" s="2" t="inlineStr">
        <is>
          <t/>
        </is>
      </c>
      <c r="CW860" t="inlineStr">
        <is>
          <t>standardiserat utrymme i dator för extra kretskort, till exempel grafikkort</t>
        </is>
      </c>
    </row>
    <row r="861">
      <c r="A861" s="1" t="str">
        <f>HYPERLINK("https://iate.europa.eu/entry/result/1399457/all", "1399457")</f>
        <v>1399457</v>
      </c>
      <c r="B861" t="inlineStr">
        <is>
          <t>EDUCATION AND COMMUNICATIONS</t>
        </is>
      </c>
      <c r="C861" t="inlineStr">
        <is>
          <t>EDUCATION AND COMMUNICATIONS|information technology and data processing|information technology industry</t>
        </is>
      </c>
      <c r="D861" t="inlineStr">
        <is>
          <t>yes</t>
        </is>
      </c>
      <c r="E861" t="inlineStr">
        <is>
          <t/>
        </is>
      </c>
      <c r="F861" s="2" t="inlineStr">
        <is>
          <t>хипервайзор</t>
        </is>
      </c>
      <c r="G861" s="2" t="inlineStr">
        <is>
          <t>3</t>
        </is>
      </c>
      <c r="H861" s="2" t="inlineStr">
        <is>
          <t/>
        </is>
      </c>
      <c r="I861" t="inlineStr">
        <is>
          <t>компютърна програма, която създава и управлява виртуални машини&lt;sup&gt;1&lt;/sup&gt;&lt;p&gt;&lt;sup&gt;1&lt;/sup&gt; [ &lt;a href="/entry/result/1756835/all" id="ENTRY_TO_ENTRY_CONVERTER" target="_blank"&gt;IATE:1756835&lt;/a&gt; ]&lt;/p&gt;</t>
        </is>
      </c>
      <c r="J861" s="2" t="inlineStr">
        <is>
          <t>hypervizor|
virtuální strojový monitor</t>
        </is>
      </c>
      <c r="K861" s="2" t="inlineStr">
        <is>
          <t>3|
2</t>
        </is>
      </c>
      <c r="L861" s="2" t="inlineStr">
        <is>
          <t xml:space="preserve">|
</t>
        </is>
      </c>
      <c r="M861" t="inlineStr">
        <is>
          <t>jednoúčelový „tenký“ operační systém vyvinutý a vyladěný pro virtualizaci</t>
        </is>
      </c>
      <c r="N861" s="2" t="inlineStr">
        <is>
          <t>styreprogram for virtuelle maskiner|
hypervisor|
virtualiseringsplatform</t>
        </is>
      </c>
      <c r="O861" s="2" t="inlineStr">
        <is>
          <t>3|
3|
3</t>
        </is>
      </c>
      <c r="P861" s="2" t="inlineStr">
        <is>
          <t xml:space="preserve">|
|
</t>
        </is>
      </c>
      <c r="Q861" t="inlineStr">
        <is>
          <t/>
        </is>
      </c>
      <c r="R861" s="2" t="inlineStr">
        <is>
          <t>Hypervisor|
Kontrollprogramm virtueller Maschinen|
Kontrollprogramm für virtuelle Maschinen</t>
        </is>
      </c>
      <c r="S861" s="2" t="inlineStr">
        <is>
          <t>3|
3|
3</t>
        </is>
      </c>
      <c r="T861" s="2" t="inlineStr">
        <is>
          <t xml:space="preserve">|
|
</t>
        </is>
      </c>
      <c r="U861" t="inlineStr">
        <is>
          <t>kontrolliert die Isolation der einzelnen Prozessoren untereinander und die Ressourcennutzung durch die einzelnen virtuellen Prozessoren</t>
        </is>
      </c>
      <c r="V861" s="2" t="inlineStr">
        <is>
          <t>μηνύτορες υπερβατικής μηχανής|
επόπτηs</t>
        </is>
      </c>
      <c r="W861" s="2" t="inlineStr">
        <is>
          <t>3|
3</t>
        </is>
      </c>
      <c r="X861" s="2" t="inlineStr">
        <is>
          <t xml:space="preserve">|
</t>
        </is>
      </c>
      <c r="Y861" t="inlineStr">
        <is>
          <t/>
        </is>
      </c>
      <c r="Z861" s="2" t="inlineStr">
        <is>
          <t>virtual machine monitor|
hypervisor|
VMM</t>
        </is>
      </c>
      <c r="AA861" s="2" t="inlineStr">
        <is>
          <t>3|
3|
3</t>
        </is>
      </c>
      <c r="AB861" s="2" t="inlineStr">
        <is>
          <t xml:space="preserve">|
|
</t>
        </is>
      </c>
      <c r="AC861" t="inlineStr">
        <is>
          <t>host program that allows a single computer to support multiple, identical execution environments</t>
        </is>
      </c>
      <c r="AD861" s="2" t="inlineStr">
        <is>
          <t>hipervisor|
monitor de máquina virtual</t>
        </is>
      </c>
      <c r="AE861" s="2" t="inlineStr">
        <is>
          <t>3|
2</t>
        </is>
      </c>
      <c r="AF861" s="2" t="inlineStr">
        <is>
          <t xml:space="preserve">preferred|
</t>
        </is>
      </c>
      <c r="AG861" t="inlineStr">
        <is>
          <t>Componente que permite la virtualización de los elementos informáticos (sistema operativo, disco, producto de software) que se le conectan, al independizarlos del &lt;i&gt;hardware&lt;/i&gt; y permitir su ejecución múltiple para poder dar servicio a usuarios distintos.</t>
        </is>
      </c>
      <c r="AH861" s="2" t="inlineStr">
        <is>
          <t>hüperviisor</t>
        </is>
      </c>
      <c r="AI861" s="2" t="inlineStr">
        <is>
          <t>3</t>
        </is>
      </c>
      <c r="AJ861" s="2" t="inlineStr">
        <is>
          <t/>
        </is>
      </c>
      <c r="AK861" t="inlineStr">
        <is>
          <t>tarkvara, mille ülesanne on kontrollida erinevatele operatsioonisüsteemi eksemplaridele eraldatud ressursse</t>
        </is>
      </c>
      <c r="AL861" s="2" t="inlineStr">
        <is>
          <t>virtualisointiympäristö|
virtualisointialusta|
hypervisor-ohjelma</t>
        </is>
      </c>
      <c r="AM861" s="2" t="inlineStr">
        <is>
          <t>3|
3|
3</t>
        </is>
      </c>
      <c r="AN861" s="2" t="inlineStr">
        <is>
          <t xml:space="preserve">|
|
</t>
        </is>
      </c>
      <c r="AO861" t="inlineStr">
        <is>
          <t>ohjelmisto tai laitteisto, joka luo ja ajaa virtuaalikoneita</t>
        </is>
      </c>
      <c r="AP861" s="2" t="inlineStr">
        <is>
          <t>moniteur de machine virtuelle|
hyperviseur</t>
        </is>
      </c>
      <c r="AQ861" s="2" t="inlineStr">
        <is>
          <t>3|
3</t>
        </is>
      </c>
      <c r="AR861" s="2" t="inlineStr">
        <is>
          <t xml:space="preserve">|
</t>
        </is>
      </c>
      <c r="AS861" t="inlineStr">
        <is>
          <t>plate-forme de virtualisation qui permet à plusieurs systèmes d'exploitation de travailler sur une même machine physique en même temps</t>
        </is>
      </c>
      <c r="AT861" s="2" t="inlineStr">
        <is>
          <t>VMM|
monatóir meaisín fhíorúil</t>
        </is>
      </c>
      <c r="AU861" s="2" t="inlineStr">
        <is>
          <t>3|
3</t>
        </is>
      </c>
      <c r="AV861" s="2" t="inlineStr">
        <is>
          <t xml:space="preserve">|
</t>
        </is>
      </c>
      <c r="AW861" t="inlineStr">
        <is>
          <t/>
        </is>
      </c>
      <c r="AX861" t="inlineStr">
        <is>
          <t/>
        </is>
      </c>
      <c r="AY861" t="inlineStr">
        <is>
          <t/>
        </is>
      </c>
      <c r="AZ861" t="inlineStr">
        <is>
          <t/>
        </is>
      </c>
      <c r="BA861" t="inlineStr">
        <is>
          <t/>
        </is>
      </c>
      <c r="BB861" s="2" t="inlineStr">
        <is>
          <t>hipervizor|
hiperfelügyelő</t>
        </is>
      </c>
      <c r="BC861" s="2" t="inlineStr">
        <is>
          <t>3|
2</t>
        </is>
      </c>
      <c r="BD861" s="2" t="inlineStr">
        <is>
          <t xml:space="preserve">preferred|
</t>
        </is>
      </c>
      <c r="BE861" t="inlineStr">
        <is>
          <t>virtuális számítógépek futtatását végző és felügyelő szoftver</t>
        </is>
      </c>
      <c r="BF861" s="2" t="inlineStr">
        <is>
          <t>virtual machine manager|
VMM|
monitor di macchina virtuale|
hypervisor</t>
        </is>
      </c>
      <c r="BG861" s="2" t="inlineStr">
        <is>
          <t>3|
3|
3|
3</t>
        </is>
      </c>
      <c r="BH861" s="2" t="inlineStr">
        <is>
          <t xml:space="preserve">|
|
|
</t>
        </is>
      </c>
      <c r="BI861" t="inlineStr">
        <is>
          <t>programma informatico che, installato su un computer (host), permette di eseguire sul medesimo più sistemi operativi (guest) anche in modo concorrente</t>
        </is>
      </c>
      <c r="BJ861" s="2" t="inlineStr">
        <is>
          <t>sistemos prižiūryklė</t>
        </is>
      </c>
      <c r="BK861" s="2" t="inlineStr">
        <is>
          <t>3</t>
        </is>
      </c>
      <c r="BL861" s="2" t="inlineStr">
        <is>
          <t/>
        </is>
      </c>
      <c r="BM861" t="inlineStr">
        <is>
          <t/>
        </is>
      </c>
      <c r="BN861" s="2" t="inlineStr">
        <is>
          <t>virtuālo mašīnu pārraugs</t>
        </is>
      </c>
      <c r="BO861" s="2" t="inlineStr">
        <is>
          <t>3</t>
        </is>
      </c>
      <c r="BP861" s="2" t="inlineStr">
        <is>
          <t/>
        </is>
      </c>
      <c r="BQ861" t="inlineStr">
        <is>
          <t>aparatūras virtualizācijas metodes tips, kas ļauj vairākām viesu operētājsistēmām vienlaicīgi darboties vienā resurssistēmā</t>
        </is>
      </c>
      <c r="BR861" s="2" t="inlineStr">
        <is>
          <t>VMM|
iperviżur|
monitor ta’ magna virtwali</t>
        </is>
      </c>
      <c r="BS861" s="2" t="inlineStr">
        <is>
          <t>3|
3|
3</t>
        </is>
      </c>
      <c r="BT861" s="2" t="inlineStr">
        <is>
          <t xml:space="preserve">|
|
</t>
        </is>
      </c>
      <c r="BU861" t="inlineStr">
        <is>
          <t>programm ospitant li jippermetti kompjuter wieħed jissapportja ambjenti ta’ eżekuzzjoni multipli u identiċi</t>
        </is>
      </c>
      <c r="BV861" s="2" t="inlineStr">
        <is>
          <t>hypervisor|
monitorprogramma voor virtuele machines|
virtualisatielaag</t>
        </is>
      </c>
      <c r="BW861" s="2" t="inlineStr">
        <is>
          <t>3|
3|
3</t>
        </is>
      </c>
      <c r="BX861" s="2" t="inlineStr">
        <is>
          <t xml:space="preserve">|
|
</t>
        </is>
      </c>
      <c r="BY861" t="inlineStr">
        <is>
          <t>softwarelaag die de hardware abstraheert van het besturingssysteem zodat meerdere besturingssystemen op dezelfde hardware te draaien</t>
        </is>
      </c>
      <c r="BZ861" s="2" t="inlineStr">
        <is>
          <t>hiperwizor</t>
        </is>
      </c>
      <c r="CA861" s="2" t="inlineStr">
        <is>
          <t>3</t>
        </is>
      </c>
      <c r="CB861" s="2" t="inlineStr">
        <is>
          <t/>
        </is>
      </c>
      <c r="CC861" t="inlineStr">
        <is>
          <t>oprogramowanie, które czuwa nad prawidłowym procesem wirtualizacji zasobów</t>
        </is>
      </c>
      <c r="CD861" s="2" t="inlineStr">
        <is>
          <t>monitor de máquina virtual|
hipervisor</t>
        </is>
      </c>
      <c r="CE861" s="2" t="inlineStr">
        <is>
          <t>3|
3</t>
        </is>
      </c>
      <c r="CF861" s="2" t="inlineStr">
        <is>
          <t xml:space="preserve">|
</t>
        </is>
      </c>
      <c r="CG861" t="inlineStr">
        <is>
          <t>Plataforma que permite aplicar diversas técnicas de controlo de virtualização para utilizar ao mesmo tempo diferentes sistemas operativos no mesmo computador.</t>
        </is>
      </c>
      <c r="CH861" s="2" t="inlineStr">
        <is>
          <t>VMM|
hipervizor</t>
        </is>
      </c>
      <c r="CI861" s="2" t="inlineStr">
        <is>
          <t>3|
3</t>
        </is>
      </c>
      <c r="CJ861" s="2" t="inlineStr">
        <is>
          <t xml:space="preserve">|
</t>
        </is>
      </c>
      <c r="CK861" t="inlineStr">
        <is>
          <t/>
        </is>
      </c>
      <c r="CL861" s="2" t="inlineStr">
        <is>
          <t>monitor virtuálneho stroja|
hypervízor</t>
        </is>
      </c>
      <c r="CM861" s="2" t="inlineStr">
        <is>
          <t>2|
3</t>
        </is>
      </c>
      <c r="CN861" s="2" t="inlineStr">
        <is>
          <t xml:space="preserve">|
</t>
        </is>
      </c>
      <c r="CO861" t="inlineStr">
        <is>
          <t>tenká vy­so­ko op­ti­ma­li­zo­va­ná ar­chi­tek­to­nic­ká sof­tvé­ro­vá vrstva bež­iaca pria­mo nad har­dvé­rom, kto­rá pria­mo pod­po­ru­je beh via­ce­rých vir­tuál­nych ope­rač­ných sys­té­mov sú­čas­ne na har­dvé­ro­vom server­i</t>
        </is>
      </c>
      <c r="CP861" s="2" t="inlineStr">
        <is>
          <t>nadzornik virtualnih strojev|
hipervizor</t>
        </is>
      </c>
      <c r="CQ861" s="2" t="inlineStr">
        <is>
          <t>3|
3</t>
        </is>
      </c>
      <c r="CR861" s="2" t="inlineStr">
        <is>
          <t xml:space="preserve">|
</t>
        </is>
      </c>
      <c r="CS861" t="inlineStr">
        <is>
          <t>program, ki skrbi za poganjanje navideznih računalnikov in njihovo komunikacijo s strojno opremo</t>
        </is>
      </c>
      <c r="CT861" s="2" t="inlineStr">
        <is>
          <t>hypervisor</t>
        </is>
      </c>
      <c r="CU861" s="2" t="inlineStr">
        <is>
          <t>3</t>
        </is>
      </c>
      <c r="CV861" s="2" t="inlineStr">
        <is>
          <t/>
        </is>
      </c>
      <c r="CW861" t="inlineStr">
        <is>
          <t>program som låter flera operativsystem dela på samma hårdvara (en eller flera processorer, arbetsminne och hårddiskar)</t>
        </is>
      </c>
    </row>
    <row r="862">
      <c r="A862" s="1" t="str">
        <f>HYPERLINK("https://iate.europa.eu/entry/result/3549501/all", "3549501")</f>
        <v>3549501</v>
      </c>
      <c r="B862" t="inlineStr">
        <is>
          <t>EDUCATION AND COMMUNICATIONS</t>
        </is>
      </c>
      <c r="C862" t="inlineStr">
        <is>
          <t>EDUCATION AND COMMUNICATIONS|information technology and data processing</t>
        </is>
      </c>
      <c r="D862" t="inlineStr">
        <is>
          <t>yes</t>
        </is>
      </c>
      <c r="E862" t="inlineStr">
        <is>
          <t/>
        </is>
      </c>
      <c r="F862" s="2" t="inlineStr">
        <is>
          <t>пропускателна способност на кадровия буфер</t>
        </is>
      </c>
      <c r="G862" s="2" t="inlineStr">
        <is>
          <t>3</t>
        </is>
      </c>
      <c r="H862" s="2" t="inlineStr">
        <is>
          <t/>
        </is>
      </c>
      <c r="I862" t="inlineStr">
        <is>
          <t>количеството данни, които се обработват в секунда от всички графични процесори върху дискретна графична карта&lt;sup&gt;1&lt;/sup&gt;&lt;p&gt;&lt;sup&gt;1&lt;/sup&gt; [ &lt;a href="/entry/result/3549500/all" id="ENTRY_TO_ENTRY_CONVERTER" target="_blank"&gt;IATE:3549500&lt;/a&gt; ]&lt;/p&gt;</t>
        </is>
      </c>
      <c r="J862" s="2" t="inlineStr">
        <is>
          <t>šířka pásma snímkové vyrovnávací paměti</t>
        </is>
      </c>
      <c r="K862" s="2" t="inlineStr">
        <is>
          <t>3</t>
        </is>
      </c>
      <c r="L862" s="2" t="inlineStr">
        <is>
          <t/>
        </is>
      </c>
      <c r="M862" t="inlineStr">
        <is>
          <t>množství dat zpracovaných za jednu sekundu všemi procesory na &lt;i&gt;samostatné grafické kartě&lt;/i&gt; [ &lt;a href="/entry/result/3549500/all" id="ENTRY_TO_ENTRY_CONVERTER" target="_blank"&gt;IATE:3549500&lt;/a&gt; ]</t>
        </is>
      </c>
      <c r="N862" s="2" t="inlineStr">
        <is>
          <t>frame buffer båndbredde</t>
        </is>
      </c>
      <c r="O862" s="2" t="inlineStr">
        <is>
          <t>3</t>
        </is>
      </c>
      <c r="P862" s="2" t="inlineStr">
        <is>
          <t/>
        </is>
      </c>
      <c r="Q862" t="inlineStr">
        <is>
          <t>mængden af behandlede oplysninger pr. sekund i alle grafikprocessorer på et diskret grafikkort</t>
        </is>
      </c>
      <c r="R862" s="2" t="inlineStr">
        <is>
          <t>Bildspeicher-Bandbreite</t>
        </is>
      </c>
      <c r="S862" s="2" t="inlineStr">
        <is>
          <t>3</t>
        </is>
      </c>
      <c r="T862" s="2" t="inlineStr">
        <is>
          <t/>
        </is>
      </c>
      <c r="U862" t="inlineStr">
        <is>
          <t>Datendurchsatz aller Grafikprozessoren auf einer diskreten Grafikkarte pro Sekunde</t>
        </is>
      </c>
      <c r="V862" s="2" t="inlineStr">
        <is>
          <t>εύρος ζώνης περιοχής προσωρινής αποθήκευσης καρέ</t>
        </is>
      </c>
      <c r="W862" s="2" t="inlineStr">
        <is>
          <t>3</t>
        </is>
      </c>
      <c r="X862" s="2" t="inlineStr">
        <is>
          <t/>
        </is>
      </c>
      <c r="Y862" t="inlineStr">
        <is>
          <t/>
        </is>
      </c>
      <c r="Z862" s="2" t="inlineStr">
        <is>
          <t>frame buffer bandwidth</t>
        </is>
      </c>
      <c r="AA862" s="2" t="inlineStr">
        <is>
          <t>3</t>
        </is>
      </c>
      <c r="AB862" s="2" t="inlineStr">
        <is>
          <t/>
        </is>
      </c>
      <c r="AC862" t="inlineStr">
        <is>
          <t>amount of data that is processed per second by all graphics processing units on a &lt;i&gt;discrete graphics card&lt;/i&gt; [ &lt;a href="/entry/result/3549500/all" id="ENTRY_TO_ENTRY_CONVERTER" target="_blank"&gt;IATE:3549500&lt;/a&gt; ]</t>
        </is>
      </c>
      <c r="AD862" s="2" t="inlineStr">
        <is>
          <t>ancho de banda de búfer de trama</t>
        </is>
      </c>
      <c r="AE862" s="2" t="inlineStr">
        <is>
          <t>3</t>
        </is>
      </c>
      <c r="AF862" s="2" t="inlineStr">
        <is>
          <t/>
        </is>
      </c>
      <c r="AG862" t="inlineStr">
        <is>
          <t>Cantidad de datos que procesan por segundo todas las GPU de una tarjeta gráfica discreta (dGfx).</t>
        </is>
      </c>
      <c r="AH862" s="2" t="inlineStr">
        <is>
          <t>kaadripuhvri ribalaius</t>
        </is>
      </c>
      <c r="AI862" s="2" t="inlineStr">
        <is>
          <t>2</t>
        </is>
      </c>
      <c r="AJ862" s="2" t="inlineStr">
        <is>
          <t/>
        </is>
      </c>
      <c r="AK862" t="inlineStr">
        <is>
          <t>ühes sekundis kõigi eraldioleval graafikakaardil asuvate graafikaprotsessorite poolt töödeldav andmemaht</t>
        </is>
      </c>
      <c r="AL862" s="2" t="inlineStr">
        <is>
          <t>kehyspuskurin kaistanleveys</t>
        </is>
      </c>
      <c r="AM862" s="2" t="inlineStr">
        <is>
          <t>3</t>
        </is>
      </c>
      <c r="AN862" s="2" t="inlineStr">
        <is>
          <t/>
        </is>
      </c>
      <c r="AO862" t="inlineStr">
        <is>
          <t>datamäärä, jonka kaikki erillisen grafiikkakortin grafiikkasuorittimet pystyvät käsittelemään sekunnissa</t>
        </is>
      </c>
      <c r="AP862" s="2" t="inlineStr">
        <is>
          <t>bande passante du tampon de trame</t>
        </is>
      </c>
      <c r="AQ862" s="2" t="inlineStr">
        <is>
          <t>3</t>
        </is>
      </c>
      <c r="AR862" s="2" t="inlineStr">
        <is>
          <t/>
        </is>
      </c>
      <c r="AS862" t="inlineStr">
        <is>
          <t>volume de données qui est traité par seconde par toutes les unités de traitement graphique d’une carte graphique séparée</t>
        </is>
      </c>
      <c r="AT862" s="2" t="inlineStr">
        <is>
          <t>bandaleithead maoláin fráma</t>
        </is>
      </c>
      <c r="AU862" s="2" t="inlineStr">
        <is>
          <t>3</t>
        </is>
      </c>
      <c r="AV862" s="2" t="inlineStr">
        <is>
          <t/>
        </is>
      </c>
      <c r="AW862" t="inlineStr">
        <is>
          <t/>
        </is>
      </c>
      <c r="AX862" t="inlineStr">
        <is>
          <t/>
        </is>
      </c>
      <c r="AY862" t="inlineStr">
        <is>
          <t/>
        </is>
      </c>
      <c r="AZ862" t="inlineStr">
        <is>
          <t/>
        </is>
      </c>
      <c r="BA862" t="inlineStr">
        <is>
          <t/>
        </is>
      </c>
      <c r="BB862" s="2" t="inlineStr">
        <is>
          <t>keretpuffer sávszélessége</t>
        </is>
      </c>
      <c r="BC862" s="2" t="inlineStr">
        <is>
          <t>3</t>
        </is>
      </c>
      <c r="BD862" s="2" t="inlineStr">
        <is>
          <t/>
        </is>
      </c>
      <c r="BE862" t="inlineStr">
        <is>
          <t>a különálló grafikus kártyán [ &lt;a href="/entry/result/3549500/all" id="ENTRY_TO_ENTRY_CONVERTER" target="_blank"&gt;IATE:3549500&lt;/a&gt; ] lévő összes grafikus feldolgozóegység által másodpercenként feldolgozott adatmennyiség</t>
        </is>
      </c>
      <c r="BF862" s="2" t="inlineStr">
        <is>
          <t>larghezza di banda del frame buffer|
larghezza di banda del buffer di frame</t>
        </is>
      </c>
      <c r="BG862" s="2" t="inlineStr">
        <is>
          <t>3|
3</t>
        </is>
      </c>
      <c r="BH862" s="2" t="inlineStr">
        <is>
          <t xml:space="preserve">|
</t>
        </is>
      </c>
      <c r="BI862" t="inlineStr">
        <is>
          <t>quantità di dati processati al secondo da tutte le GPU su una scheda grafica discreta</t>
        </is>
      </c>
      <c r="BJ862" s="2" t="inlineStr">
        <is>
          <t>FB_BW|
kadrų buferio juostos plotis</t>
        </is>
      </c>
      <c r="BK862" s="2" t="inlineStr">
        <is>
          <t>3|
3</t>
        </is>
      </c>
      <c r="BL862" s="2" t="inlineStr">
        <is>
          <t xml:space="preserve">|
</t>
        </is>
      </c>
      <c r="BM862" t="inlineStr">
        <is>
          <t>duomenų kiekis, kurį per sekundę apdoroja visi dGfx esantys GPU</t>
        </is>
      </c>
      <c r="BN862" s="2" t="inlineStr">
        <is>
          <t>kadru bufera joslas platums</t>
        </is>
      </c>
      <c r="BO862" s="2" t="inlineStr">
        <is>
          <t>3</t>
        </is>
      </c>
      <c r="BP862" s="2" t="inlineStr">
        <is>
          <t/>
        </is>
      </c>
      <c r="BQ862" t="inlineStr">
        <is>
          <t>datu apjoms, ko sekundē apstrādā visi diskrētie grafikas procesori diskrētajā grafikas kartē</t>
        </is>
      </c>
      <c r="BR862" s="2" t="inlineStr">
        <is>
          <t>medda ta’ banda tal-frame buffer</t>
        </is>
      </c>
      <c r="BS862" s="2" t="inlineStr">
        <is>
          <t>3</t>
        </is>
      </c>
      <c r="BT862" s="2" t="inlineStr">
        <is>
          <t/>
        </is>
      </c>
      <c r="BU862" t="inlineStr">
        <is>
          <t>l-ammont ta’ data li hija pproċessata kull sekonda mill-unitajiet tal-ipproċessar tal-grafika (GPUs) kollha fuq kard tal-grafika diskreta (dGfx) [ &lt;a href="/entry/result/3549500/all" id="ENTRY_TO_ENTRY_CONVERTER" target="_blank"&gt;IATE:3549500&lt;/a&gt;</t>
        </is>
      </c>
      <c r="BV862" s="2" t="inlineStr">
        <is>
          <t>framebufferbandbreedte</t>
        </is>
      </c>
      <c r="BW862" s="2" t="inlineStr">
        <is>
          <t>3</t>
        </is>
      </c>
      <c r="BX862" s="2" t="inlineStr">
        <is>
          <t/>
        </is>
      </c>
      <c r="BY862" t="inlineStr">
        <is>
          <t>hoeveelheid gegevens die per seconde wordt verwerkt door alle grafische verwerkingseenheden (GPU’s) op de &lt;i&gt;afzonderlijke grafische kaart (dGfx)&lt;sup&gt;1&lt;/sup&gt;&lt;/i&gt;&lt;p&gt;&lt;sup&gt;1&lt;/sup&gt; afzonderlijke grafische kaart (dGfx) [ &lt;a href="/entry/result/3549500/all" id="ENTRY_TO_ENTRY_CONVERTER" target="_blank"&gt;IATE:3549500&lt;/a&gt; ]&lt;/p&gt;</t>
        </is>
      </c>
      <c r="BZ862" s="2" t="inlineStr">
        <is>
          <t>przepustowość bufora ramki</t>
        </is>
      </c>
      <c r="CA862" s="2" t="inlineStr">
        <is>
          <t>3</t>
        </is>
      </c>
      <c r="CB862" s="2" t="inlineStr">
        <is>
          <t/>
        </is>
      </c>
      <c r="CC862" t="inlineStr">
        <is>
          <t>wielkość pamięci RAM karty graficznej przeznaczoną do przechowywania informacji o pojedynczej ramce obrazu</t>
        </is>
      </c>
      <c r="CD862" s="2" t="inlineStr">
        <is>
          <t>largura de banda do tampão de trama</t>
        </is>
      </c>
      <c r="CE862" s="2" t="inlineStr">
        <is>
          <t>3</t>
        </is>
      </c>
      <c r="CF862" s="2" t="inlineStr">
        <is>
          <t/>
        </is>
      </c>
      <c r="CG862" t="inlineStr">
        <is>
          <t>Quantidade de dados que é processada, por segundo, por todas as unidades de processamento gráfico numa placa gráfica independente.</t>
        </is>
      </c>
      <c r="CH862" s="2" t="inlineStr">
        <is>
          <t>lățime de bandă a zonei tampon a cadrelor</t>
        </is>
      </c>
      <c r="CI862" s="2" t="inlineStr">
        <is>
          <t>2</t>
        </is>
      </c>
      <c r="CJ862" s="2" t="inlineStr">
        <is>
          <t/>
        </is>
      </c>
      <c r="CK862" t="inlineStr">
        <is>
          <t>înseamnă cantitatea de date procesate pe secundă de toate GPU pe o dGfx [ &lt;a href="/entry/result/3549500/all" id="ENTRY_TO_ENTRY_CONVERTER" target="_blank"&gt;IATE:3549500&lt;/a&gt; ]</t>
        </is>
      </c>
      <c r="CL862" s="2" t="inlineStr">
        <is>
          <t>šírka pásma snímkovej medzipamäte</t>
        </is>
      </c>
      <c r="CM862" s="2" t="inlineStr">
        <is>
          <t>2</t>
        </is>
      </c>
      <c r="CN862" s="2" t="inlineStr">
        <is>
          <t/>
        </is>
      </c>
      <c r="CO862" t="inlineStr">
        <is>
          <t>množstvo údajov spracúvaných za sekundu všetkými procesormi na diskrétnej grafickej karte</t>
        </is>
      </c>
      <c r="CP862" s="2" t="inlineStr">
        <is>
          <t>pasovna širina slikovnega medpomnilnika</t>
        </is>
      </c>
      <c r="CQ862" s="2" t="inlineStr">
        <is>
          <t>3</t>
        </is>
      </c>
      <c r="CR862" s="2" t="inlineStr">
        <is>
          <t/>
        </is>
      </c>
      <c r="CS862" t="inlineStr">
        <is>
          <t>količina podatkov, ki se na sekundo obdela v vseh grafičnih procesnih enotah (GPU) na eni samostojni grafični kartici [ &lt;a href="/entry/result/3549500/all" id="ENTRY_TO_ENTRY_CONVERTER" target="_blank"&gt;IATE:3549500&lt;/a&gt; ]</t>
        </is>
      </c>
      <c r="CT862" s="2" t="inlineStr">
        <is>
          <t>rambuffert – bandbredd</t>
        </is>
      </c>
      <c r="CU862" s="2" t="inlineStr">
        <is>
          <t>3</t>
        </is>
      </c>
      <c r="CV862" s="2" t="inlineStr">
        <is>
          <t/>
        </is>
      </c>
      <c r="CW862" t="inlineStr">
        <is>
          <t>den mängd data som behandlas per sekund av samtliga grafikprocessorer på ett diskret grafikkort</t>
        </is>
      </c>
    </row>
    <row r="863">
      <c r="A863" s="1" t="str">
        <f>HYPERLINK("https://iate.europa.eu/entry/result/3549625/all", "3549625")</f>
        <v>3549625</v>
      </c>
      <c r="B863" t="inlineStr">
        <is>
          <t>EDUCATION AND COMMUNICATIONS</t>
        </is>
      </c>
      <c r="C863" t="inlineStr">
        <is>
          <t>EDUCATION AND COMMUNICATIONS|information technology and data processing</t>
        </is>
      </c>
      <c r="D863" t="inlineStr">
        <is>
          <t>yes</t>
        </is>
      </c>
      <c r="E863" t="inlineStr">
        <is>
          <t/>
        </is>
      </c>
      <c r="F863" s="2" t="inlineStr">
        <is>
          <t>системна памет</t>
        </is>
      </c>
      <c r="G863" s="2" t="inlineStr">
        <is>
          <t>3</t>
        </is>
      </c>
      <c r="H863" s="2" t="inlineStr">
        <is>
          <t/>
        </is>
      </c>
      <c r="I863" t="inlineStr">
        <is>
          <t>вид компютърна памет, която съдържа инструкции за централния процесор и различни данни използвани при неговата работа</t>
        </is>
      </c>
      <c r="J863" s="2" t="inlineStr">
        <is>
          <t>systémová paměť</t>
        </is>
      </c>
      <c r="K863" s="2" t="inlineStr">
        <is>
          <t>3</t>
        </is>
      </c>
      <c r="L863" s="2" t="inlineStr">
        <is>
          <t/>
        </is>
      </c>
      <c r="M863" t="inlineStr">
        <is>
          <t/>
        </is>
      </c>
      <c r="N863" s="2" t="inlineStr">
        <is>
          <t>systemhukommelse</t>
        </is>
      </c>
      <c r="O863" s="2" t="inlineStr">
        <is>
          <t>3</t>
        </is>
      </c>
      <c r="P863" s="2" t="inlineStr">
        <is>
          <t/>
        </is>
      </c>
      <c r="Q863" t="inlineStr">
        <is>
          <t/>
        </is>
      </c>
      <c r="R863" s="2" t="inlineStr">
        <is>
          <t>Systemspeicher</t>
        </is>
      </c>
      <c r="S863" s="2" t="inlineStr">
        <is>
          <t>3</t>
        </is>
      </c>
      <c r="T863" s="2" t="inlineStr">
        <is>
          <t/>
        </is>
      </c>
      <c r="U863" t="inlineStr">
        <is>
          <t/>
        </is>
      </c>
      <c r="V863" s="2" t="inlineStr">
        <is>
          <t>μνήμη συστήματος</t>
        </is>
      </c>
      <c r="W863" s="2" t="inlineStr">
        <is>
          <t>3</t>
        </is>
      </c>
      <c r="X863" s="2" t="inlineStr">
        <is>
          <t/>
        </is>
      </c>
      <c r="Y863" t="inlineStr">
        <is>
          <t/>
        </is>
      </c>
      <c r="Z863" s="2" t="inlineStr">
        <is>
          <t>system memory</t>
        </is>
      </c>
      <c r="AA863" s="2" t="inlineStr">
        <is>
          <t>3</t>
        </is>
      </c>
      <c r="AB863" s="2" t="inlineStr">
        <is>
          <t/>
        </is>
      </c>
      <c r="AC863" t="inlineStr">
        <is>
          <t>memory which holds the instructions that the processor executes and the data that those instructions work with</t>
        </is>
      </c>
      <c r="AD863" s="2" t="inlineStr">
        <is>
          <t>memoria del sistema</t>
        </is>
      </c>
      <c r="AE863" s="2" t="inlineStr">
        <is>
          <t>3</t>
        </is>
      </c>
      <c r="AF863" s="2" t="inlineStr">
        <is>
          <t/>
        </is>
      </c>
      <c r="AG863" t="inlineStr">
        <is>
          <t>Memoria que contiene las instrucciones que ejecuta el procesador y los datos a los que se aplican estas instrucciones.</t>
        </is>
      </c>
      <c r="AH863" s="2" t="inlineStr">
        <is>
          <t>süsteemimälu</t>
        </is>
      </c>
      <c r="AI863" s="2" t="inlineStr">
        <is>
          <t>3</t>
        </is>
      </c>
      <c r="AJ863" s="2" t="inlineStr">
        <is>
          <t/>
        </is>
      </c>
      <c r="AK863" t="inlineStr">
        <is>
          <t>arvutimälu, kus hoitakse parajasti kasutusel olevaid andmeid ja mida nimetatakse ka primaarmäluks</t>
        </is>
      </c>
      <c r="AL863" s="2" t="inlineStr">
        <is>
          <t>järjestelmämuisti</t>
        </is>
      </c>
      <c r="AM863" s="2" t="inlineStr">
        <is>
          <t>3</t>
        </is>
      </c>
      <c r="AN863" s="2" t="inlineStr">
        <is>
          <t/>
        </is>
      </c>
      <c r="AO863" t="inlineStr">
        <is>
          <t/>
        </is>
      </c>
      <c r="AP863" s="2" t="inlineStr">
        <is>
          <t>mémoire système</t>
        </is>
      </c>
      <c r="AQ863" s="2" t="inlineStr">
        <is>
          <t>3</t>
        </is>
      </c>
      <c r="AR863" s="2" t="inlineStr">
        <is>
          <t/>
        </is>
      </c>
      <c r="AS863" t="inlineStr">
        <is>
          <t/>
        </is>
      </c>
      <c r="AT863" s="2" t="inlineStr">
        <is>
          <t>cuimhne chórais</t>
        </is>
      </c>
      <c r="AU863" s="2" t="inlineStr">
        <is>
          <t>3</t>
        </is>
      </c>
      <c r="AV863" s="2" t="inlineStr">
        <is>
          <t/>
        </is>
      </c>
      <c r="AW863" t="inlineStr">
        <is>
          <t/>
        </is>
      </c>
      <c r="AX863" t="inlineStr">
        <is>
          <t/>
        </is>
      </c>
      <c r="AY863" t="inlineStr">
        <is>
          <t/>
        </is>
      </c>
      <c r="AZ863" t="inlineStr">
        <is>
          <t/>
        </is>
      </c>
      <c r="BA863" t="inlineStr">
        <is>
          <t/>
        </is>
      </c>
      <c r="BB863" s="2" t="inlineStr">
        <is>
          <t>rendszermemória</t>
        </is>
      </c>
      <c r="BC863" s="2" t="inlineStr">
        <is>
          <t>3</t>
        </is>
      </c>
      <c r="BD863" s="2" t="inlineStr">
        <is>
          <t/>
        </is>
      </c>
      <c r="BE863" t="inlineStr">
        <is>
          <t>az aktuálisan futó programok adatait és más használatban lévő adatokat tároló memória</t>
        </is>
      </c>
      <c r="BF863" s="2" t="inlineStr">
        <is>
          <t>memoria di sistema</t>
        </is>
      </c>
      <c r="BG863" s="2" t="inlineStr">
        <is>
          <t>3</t>
        </is>
      </c>
      <c r="BH863" s="2" t="inlineStr">
        <is>
          <t/>
        </is>
      </c>
      <c r="BI863" t="inlineStr">
        <is>
          <t>luogo in cui sono conservati i dati e i codici sui quali lavora il PC</t>
        </is>
      </c>
      <c r="BJ863" s="2" t="inlineStr">
        <is>
          <t>sisteminė atmintis</t>
        </is>
      </c>
      <c r="BK863" s="2" t="inlineStr">
        <is>
          <t>3</t>
        </is>
      </c>
      <c r="BL863" s="2" t="inlineStr">
        <is>
          <t/>
        </is>
      </c>
      <c r="BM863" t="inlineStr">
        <is>
          <t/>
        </is>
      </c>
      <c r="BN863" s="2" t="inlineStr">
        <is>
          <t>sistēmas atmiņa</t>
        </is>
      </c>
      <c r="BO863" s="2" t="inlineStr">
        <is>
          <t>3</t>
        </is>
      </c>
      <c r="BP863" s="2" t="inlineStr">
        <is>
          <t/>
        </is>
      </c>
      <c r="BQ863" t="inlineStr">
        <is>
          <t/>
        </is>
      </c>
      <c r="BR863" s="2" t="inlineStr">
        <is>
          <t>memorja tas-sistema</t>
        </is>
      </c>
      <c r="BS863" s="2" t="inlineStr">
        <is>
          <t>3</t>
        </is>
      </c>
      <c r="BT863" s="2" t="inlineStr">
        <is>
          <t/>
        </is>
      </c>
      <c r="BU863" t="inlineStr">
        <is>
          <t>memorja li żżomm fiha l-istruzzjonijiet li l-proċessur jeżegwixxi u d-data li dawk l-istruzzjonijiet jużaw biex jaħdmu biha</t>
        </is>
      </c>
      <c r="BV863" s="2" t="inlineStr">
        <is>
          <t>systeemgeheugen</t>
        </is>
      </c>
      <c r="BW863" s="2" t="inlineStr">
        <is>
          <t>3</t>
        </is>
      </c>
      <c r="BX863" s="2" t="inlineStr">
        <is>
          <t/>
        </is>
      </c>
      <c r="BY863" t="inlineStr">
        <is>
          <t/>
        </is>
      </c>
      <c r="BZ863" s="2" t="inlineStr">
        <is>
          <t>pamięć systemowa</t>
        </is>
      </c>
      <c r="CA863" s="2" t="inlineStr">
        <is>
          <t>3</t>
        </is>
      </c>
      <c r="CB863" s="2" t="inlineStr">
        <is>
          <t/>
        </is>
      </c>
      <c r="CC863" t="inlineStr">
        <is>
          <t>pamięć komputera przechowująca programy i dane przetwarzane przez procesor</t>
        </is>
      </c>
      <c r="CD863" s="2" t="inlineStr">
        <is>
          <t>memória de sistema</t>
        </is>
      </c>
      <c r="CE863" s="2" t="inlineStr">
        <is>
          <t>3</t>
        </is>
      </c>
      <c r="CF863" s="2" t="inlineStr">
        <is>
          <t/>
        </is>
      </c>
      <c r="CG863" t="inlineStr">
        <is>
          <t/>
        </is>
      </c>
      <c r="CH863" s="2" t="inlineStr">
        <is>
          <t>memorie de sistem</t>
        </is>
      </c>
      <c r="CI863" s="2" t="inlineStr">
        <is>
          <t>3</t>
        </is>
      </c>
      <c r="CJ863" s="2" t="inlineStr">
        <is>
          <t/>
        </is>
      </c>
      <c r="CK863" t="inlineStr">
        <is>
          <t/>
        </is>
      </c>
      <c r="CL863" s="2" t="inlineStr">
        <is>
          <t>systémová pamäť</t>
        </is>
      </c>
      <c r="CM863" s="2" t="inlineStr">
        <is>
          <t>3</t>
        </is>
      </c>
      <c r="CN863" s="2" t="inlineStr">
        <is>
          <t/>
        </is>
      </c>
      <c r="CO863" t="inlineStr">
        <is>
          <t/>
        </is>
      </c>
      <c r="CP863" s="2" t="inlineStr">
        <is>
          <t>sistemski pomnilnik</t>
        </is>
      </c>
      <c r="CQ863" s="2" t="inlineStr">
        <is>
          <t>3</t>
        </is>
      </c>
      <c r="CR863" s="2" t="inlineStr">
        <is>
          <t/>
        </is>
      </c>
      <c r="CS863" t="inlineStr">
        <is>
          <t/>
        </is>
      </c>
      <c r="CT863" s="2" t="inlineStr">
        <is>
          <t>systemminne</t>
        </is>
      </c>
      <c r="CU863" s="2" t="inlineStr">
        <is>
          <t>3</t>
        </is>
      </c>
      <c r="CV863" s="2" t="inlineStr">
        <is>
          <t/>
        </is>
      </c>
      <c r="CW863" t="inlineStr">
        <is>
          <t/>
        </is>
      </c>
    </row>
    <row r="864">
      <c r="A864" s="1" t="str">
        <f>HYPERLINK("https://iate.europa.eu/entry/result/3549563/all", "3549563")</f>
        <v>3549563</v>
      </c>
      <c r="B864" t="inlineStr">
        <is>
          <t>EDUCATION AND COMMUNICATIONS</t>
        </is>
      </c>
      <c r="C864" t="inlineStr">
        <is>
          <t>EDUCATION AND COMMUNICATIONS|information technology and data processing</t>
        </is>
      </c>
      <c r="D864" t="inlineStr">
        <is>
          <t>yes</t>
        </is>
      </c>
      <c r="E864" t="inlineStr">
        <is>
          <t/>
        </is>
      </c>
      <c r="F864" s="2" t="inlineStr">
        <is>
          <t>безжична мрежова връзка</t>
        </is>
      </c>
      <c r="G864" s="2" t="inlineStr">
        <is>
          <t>3</t>
        </is>
      </c>
      <c r="H864" s="2" t="inlineStr">
        <is>
          <t/>
        </is>
      </c>
      <c r="I864" t="inlineStr">
        <is>
          <t/>
        </is>
      </c>
      <c r="J864" s="2" t="inlineStr">
        <is>
          <t>bezdrátové připojení k síti</t>
        </is>
      </c>
      <c r="K864" s="2" t="inlineStr">
        <is>
          <t>3</t>
        </is>
      </c>
      <c r="L864" s="2" t="inlineStr">
        <is>
          <t/>
        </is>
      </c>
      <c r="M864" t="inlineStr">
        <is>
          <t/>
        </is>
      </c>
      <c r="N864" s="2" t="inlineStr">
        <is>
          <t>trådløs netværksforbindelse|
trådløs netforbindelse</t>
        </is>
      </c>
      <c r="O864" s="2" t="inlineStr">
        <is>
          <t>3|
3</t>
        </is>
      </c>
      <c r="P864" s="2" t="inlineStr">
        <is>
          <t xml:space="preserve">|
</t>
        </is>
      </c>
      <c r="Q864" t="inlineStr">
        <is>
          <t/>
        </is>
      </c>
      <c r="R864" s="2" t="inlineStr">
        <is>
          <t>drahtlose Netzverbindung</t>
        </is>
      </c>
      <c r="S864" s="2" t="inlineStr">
        <is>
          <t>3</t>
        </is>
      </c>
      <c r="T864" s="2" t="inlineStr">
        <is>
          <t/>
        </is>
      </c>
      <c r="U864" t="inlineStr">
        <is>
          <t/>
        </is>
      </c>
      <c r="V864" s="2" t="inlineStr">
        <is>
          <t>σύνδεση ασύρματου δικτύου</t>
        </is>
      </c>
      <c r="W864" s="2" t="inlineStr">
        <is>
          <t>3</t>
        </is>
      </c>
      <c r="X864" s="2" t="inlineStr">
        <is>
          <t/>
        </is>
      </c>
      <c r="Y864" t="inlineStr">
        <is>
          <t/>
        </is>
      </c>
      <c r="Z864" s="2" t="inlineStr">
        <is>
          <t>wireless network connection</t>
        </is>
      </c>
      <c r="AA864" s="2" t="inlineStr">
        <is>
          <t>3</t>
        </is>
      </c>
      <c r="AB864" s="2" t="inlineStr">
        <is>
          <t/>
        </is>
      </c>
      <c r="AC864" t="inlineStr">
        <is>
          <t/>
        </is>
      </c>
      <c r="AD864" s="2" t="inlineStr">
        <is>
          <t>conexión de red inalámbrica</t>
        </is>
      </c>
      <c r="AE864" s="2" t="inlineStr">
        <is>
          <t>3</t>
        </is>
      </c>
      <c r="AF864" s="2" t="inlineStr">
        <is>
          <t/>
        </is>
      </c>
      <c r="AG864" t="inlineStr">
        <is>
          <t/>
        </is>
      </c>
      <c r="AH864" s="2" t="inlineStr">
        <is>
          <t>traadita võrguühendus</t>
        </is>
      </c>
      <c r="AI864" s="2" t="inlineStr">
        <is>
          <t>3</t>
        </is>
      </c>
      <c r="AJ864" s="2" t="inlineStr">
        <is>
          <t/>
        </is>
      </c>
      <c r="AK864" t="inlineStr">
        <is>
          <t/>
        </is>
      </c>
      <c r="AL864" s="2" t="inlineStr">
        <is>
          <t>langaton verkkoyhteys</t>
        </is>
      </c>
      <c r="AM864" s="2" t="inlineStr">
        <is>
          <t>3</t>
        </is>
      </c>
      <c r="AN864" s="2" t="inlineStr">
        <is>
          <t/>
        </is>
      </c>
      <c r="AO864" t="inlineStr">
        <is>
          <t/>
        </is>
      </c>
      <c r="AP864" s="2" t="inlineStr">
        <is>
          <t>connexion à un réseau sans fil</t>
        </is>
      </c>
      <c r="AQ864" s="2" t="inlineStr">
        <is>
          <t>3</t>
        </is>
      </c>
      <c r="AR864" s="2" t="inlineStr">
        <is>
          <t/>
        </is>
      </c>
      <c r="AS864" t="inlineStr">
        <is>
          <t/>
        </is>
      </c>
      <c r="AT864" s="2" t="inlineStr">
        <is>
          <t>nasc líonra gan sreang</t>
        </is>
      </c>
      <c r="AU864" s="2" t="inlineStr">
        <is>
          <t>3</t>
        </is>
      </c>
      <c r="AV864" s="2" t="inlineStr">
        <is>
          <t/>
        </is>
      </c>
      <c r="AW864" t="inlineStr">
        <is>
          <t/>
        </is>
      </c>
      <c r="AX864" t="inlineStr">
        <is>
          <t/>
        </is>
      </c>
      <c r="AY864" t="inlineStr">
        <is>
          <t/>
        </is>
      </c>
      <c r="AZ864" t="inlineStr">
        <is>
          <t/>
        </is>
      </c>
      <c r="BA864" t="inlineStr">
        <is>
          <t/>
        </is>
      </c>
      <c r="BB864" s="2" t="inlineStr">
        <is>
          <t>vezeték nélküli hálózati kapcsolat</t>
        </is>
      </c>
      <c r="BC864" s="2" t="inlineStr">
        <is>
          <t>4</t>
        </is>
      </c>
      <c r="BD864" s="2" t="inlineStr">
        <is>
          <t/>
        </is>
      </c>
      <c r="BE864" t="inlineStr">
        <is>
          <t/>
        </is>
      </c>
      <c r="BF864" s="2" t="inlineStr">
        <is>
          <t>connessione alla rete senza fili</t>
        </is>
      </c>
      <c r="BG864" s="2" t="inlineStr">
        <is>
          <t>3</t>
        </is>
      </c>
      <c r="BH864" s="2" t="inlineStr">
        <is>
          <t/>
        </is>
      </c>
      <c r="BI864" t="inlineStr">
        <is>
          <t/>
        </is>
      </c>
      <c r="BJ864" s="2" t="inlineStr">
        <is>
          <t>belaidžio ryšio tinklo jungtis</t>
        </is>
      </c>
      <c r="BK864" s="2" t="inlineStr">
        <is>
          <t>3</t>
        </is>
      </c>
      <c r="BL864" s="2" t="inlineStr">
        <is>
          <t/>
        </is>
      </c>
      <c r="BM864" t="inlineStr">
        <is>
          <t/>
        </is>
      </c>
      <c r="BN864" s="2" t="inlineStr">
        <is>
          <t>bezvadu tīkla savienojums</t>
        </is>
      </c>
      <c r="BO864" s="2" t="inlineStr">
        <is>
          <t>3</t>
        </is>
      </c>
      <c r="BP864" s="2" t="inlineStr">
        <is>
          <t/>
        </is>
      </c>
      <c r="BQ864" t="inlineStr">
        <is>
          <t/>
        </is>
      </c>
      <c r="BR864" s="2" t="inlineStr">
        <is>
          <t>konnessjoni tan-network bla fili</t>
        </is>
      </c>
      <c r="BS864" s="2" t="inlineStr">
        <is>
          <t>3</t>
        </is>
      </c>
      <c r="BT864" s="2" t="inlineStr">
        <is>
          <t/>
        </is>
      </c>
      <c r="BU864" t="inlineStr">
        <is>
          <t>konnessjoni f'network informatiku ta’ kwalunkwe tip fejn it-trasferiment ta’ dati bejn in-nodi tan-network isir mingħajr l-użu tal-fili</t>
        </is>
      </c>
      <c r="BV864" s="2" t="inlineStr">
        <is>
          <t>draadloze netwerkverbinding</t>
        </is>
      </c>
      <c r="BW864" s="2" t="inlineStr">
        <is>
          <t>3</t>
        </is>
      </c>
      <c r="BX864" s="2" t="inlineStr">
        <is>
          <t/>
        </is>
      </c>
      <c r="BY864" t="inlineStr">
        <is>
          <t/>
        </is>
      </c>
      <c r="BZ864" s="2" t="inlineStr">
        <is>
          <t>połączenie bezprzewodowe|
połączenie z siecią bezprzewodową</t>
        </is>
      </c>
      <c r="CA864" s="2" t="inlineStr">
        <is>
          <t>3|
3</t>
        </is>
      </c>
      <c r="CB864" s="2" t="inlineStr">
        <is>
          <t xml:space="preserve">|
</t>
        </is>
      </c>
      <c r="CC864" t="inlineStr">
        <is>
          <t/>
        </is>
      </c>
      <c r="CD864" s="2" t="inlineStr">
        <is>
          <t>ligação a rede sem fios</t>
        </is>
      </c>
      <c r="CE864" s="2" t="inlineStr">
        <is>
          <t>3</t>
        </is>
      </c>
      <c r="CF864" s="2" t="inlineStr">
        <is>
          <t/>
        </is>
      </c>
      <c r="CG864" t="inlineStr">
        <is>
          <t/>
        </is>
      </c>
      <c r="CH864" s="2" t="inlineStr">
        <is>
          <t>conexiune de rețea fără fir</t>
        </is>
      </c>
      <c r="CI864" s="2" t="inlineStr">
        <is>
          <t>3</t>
        </is>
      </c>
      <c r="CJ864" s="2" t="inlineStr">
        <is>
          <t/>
        </is>
      </c>
      <c r="CK864" t="inlineStr">
        <is>
          <t/>
        </is>
      </c>
      <c r="CL864" s="2" t="inlineStr">
        <is>
          <t>bezdrôtové pripojenie k sieti|
bezdrôtové sieťové pripojenie</t>
        </is>
      </c>
      <c r="CM864" s="2" t="inlineStr">
        <is>
          <t>3|
3</t>
        </is>
      </c>
      <c r="CN864" s="2" t="inlineStr">
        <is>
          <t xml:space="preserve">|
</t>
        </is>
      </c>
      <c r="CO864" t="inlineStr">
        <is>
          <t/>
        </is>
      </c>
      <c r="CP864" s="2" t="inlineStr">
        <is>
          <t>brezžična omrežna povezava</t>
        </is>
      </c>
      <c r="CQ864" s="2" t="inlineStr">
        <is>
          <t>3</t>
        </is>
      </c>
      <c r="CR864" s="2" t="inlineStr">
        <is>
          <t/>
        </is>
      </c>
      <c r="CS864" t="inlineStr">
        <is>
          <t/>
        </is>
      </c>
      <c r="CT864" s="2" t="inlineStr">
        <is>
          <t>trådlös nätverksanslutning</t>
        </is>
      </c>
      <c r="CU864" s="2" t="inlineStr">
        <is>
          <t>3</t>
        </is>
      </c>
      <c r="CV864" s="2" t="inlineStr">
        <is>
          <t/>
        </is>
      </c>
      <c r="CW864" t="inlineStr">
        <is>
          <t/>
        </is>
      </c>
    </row>
    <row r="865">
      <c r="A865" s="1" t="str">
        <f>HYPERLINK("https://iate.europa.eu/entry/result/3506920/all", "3506920")</f>
        <v>3506920</v>
      </c>
      <c r="B865" t="inlineStr">
        <is>
          <t>EDUCATION AND COMMUNICATIONS</t>
        </is>
      </c>
      <c r="C865" t="inlineStr">
        <is>
          <t>EDUCATION AND COMMUNICATIONS|information technology and data processing</t>
        </is>
      </c>
      <c r="D865" t="inlineStr">
        <is>
          <t>yes</t>
        </is>
      </c>
      <c r="E865" t="inlineStr">
        <is>
          <t/>
        </is>
      </c>
      <c r="F865" s="2" t="inlineStr">
        <is>
          <t>интегриран настолен компютър</t>
        </is>
      </c>
      <c r="G865" s="2" t="inlineStr">
        <is>
          <t>3</t>
        </is>
      </c>
      <c r="H865" s="2" t="inlineStr">
        <is>
          <t/>
        </is>
      </c>
      <c r="I865" t="inlineStr">
        <is>
          <t>компютър, в който компютърът и екранът работят като едно устройство, което се захранва с променлив ток по един-единствен кабел</t>
        </is>
      </c>
      <c r="J865" s="2" t="inlineStr">
        <is>
          <t>integrovaný stolní počítač</t>
        </is>
      </c>
      <c r="K865" s="2" t="inlineStr">
        <is>
          <t>3</t>
        </is>
      </c>
      <c r="L865" s="2" t="inlineStr">
        <is>
          <t/>
        </is>
      </c>
      <c r="M865" t="inlineStr">
        <is>
          <t>stolní sestava, ve které počítač a obrazovka fungují jako jediný celek, který je napájen střídavým proudem prostřednictvím jednoho kabelu</t>
        </is>
      </c>
      <c r="N865" s="2" t="inlineStr">
        <is>
          <t>integreret desktopcomputer</t>
        </is>
      </c>
      <c r="O865" s="2" t="inlineStr">
        <is>
          <t>3</t>
        </is>
      </c>
      <c r="P865" s="2" t="inlineStr">
        <is>
          <t/>
        </is>
      </c>
      <c r="Q865" t="inlineStr">
        <is>
          <t>"desktopsystem, hvor computeren og skærmen fungerer som en samlet enhed, der tilsluttes vekselspænding med et enkelt kabel"</t>
        </is>
      </c>
      <c r="R865" s="2" t="inlineStr">
        <is>
          <t>integrierter Tischcomputer</t>
        </is>
      </c>
      <c r="S865" s="2" t="inlineStr">
        <is>
          <t>3</t>
        </is>
      </c>
      <c r="T865" s="2" t="inlineStr">
        <is>
          <t/>
        </is>
      </c>
      <c r="U865" t="inlineStr">
        <is>
          <t>Tischcomputersystem, bei dem der Computer und das Anzeigegerät als Einheit funktionieren, deren Wechselstromversorgung über ein einziges Kabel erfolgt</t>
        </is>
      </c>
      <c r="V865" s="2" t="inlineStr">
        <is>
          <t>ολοκληρωμένος επιτραπέζιος υπολογιστής</t>
        </is>
      </c>
      <c r="W865" s="2" t="inlineStr">
        <is>
          <t>3</t>
        </is>
      </c>
      <c r="X865" s="2" t="inlineStr">
        <is>
          <t/>
        </is>
      </c>
      <c r="Y865" t="inlineStr">
        <is>
          <t>το επιτραπέζιο σύστημα όπου ο υπολογιστής και η διάταξη απεικόνισης λειτουργούν ως ενιαία μονάδα που τροφοδοτείται με εναλλασσόμενο ρεύμα από ένα μόνο καλώδιο</t>
        </is>
      </c>
      <c r="Z865" s="2" t="inlineStr">
        <is>
          <t>integrated desktop computer</t>
        </is>
      </c>
      <c r="AA865" s="2" t="inlineStr">
        <is>
          <t>3</t>
        </is>
      </c>
      <c r="AB865" s="2" t="inlineStr">
        <is>
          <t/>
        </is>
      </c>
      <c r="AC865" t="inlineStr">
        <is>
          <t>desktop computer [ &lt;a href="/entry/result/883779/all" id="ENTRY_TO_ENTRY_CONVERTER" target="_blank"&gt;IATE:883779&lt;/a&gt; ] system in which the computer and computer display function as a single unit which receives its AC power through a single cable</t>
        </is>
      </c>
      <c r="AD865" s="2" t="inlineStr">
        <is>
          <t>ordenador de mesa integrado</t>
        </is>
      </c>
      <c r="AE865" s="2" t="inlineStr">
        <is>
          <t>3</t>
        </is>
      </c>
      <c r="AF865" s="2" t="inlineStr">
        <is>
          <t/>
        </is>
      </c>
      <c r="AG865" t="inlineStr">
        <is>
          <t>Sistema de mesa en que el ordenador y la pantalla del ordenador funcionan como una sola unidad a la que un solo cable suministra la energía de corriente alterna.</t>
        </is>
      </c>
      <c r="AH865" s="2" t="inlineStr">
        <is>
          <t>integreeritud lauaarvuti</t>
        </is>
      </c>
      <c r="AI865" s="2" t="inlineStr">
        <is>
          <t>3</t>
        </is>
      </c>
      <c r="AJ865" s="2" t="inlineStr">
        <is>
          <t/>
        </is>
      </c>
      <c r="AK865" t="inlineStr">
        <is>
          <t>lauaarvuti, milles arvuti ja kuvar toimivad ühe üksusena, mis saab vahelduvvoolutoite ühe kaabli kaudu</t>
        </is>
      </c>
      <c r="AL865" s="2" t="inlineStr">
        <is>
          <t>integroitu pöytätietokone</t>
        </is>
      </c>
      <c r="AM865" s="2" t="inlineStr">
        <is>
          <t>3</t>
        </is>
      </c>
      <c r="AN865" s="2" t="inlineStr">
        <is>
          <t/>
        </is>
      </c>
      <c r="AO865" t="inlineStr">
        <is>
          <t>tietokone, jossa tietokone ja näyttö toimivat yhtenä yksikkönä, joka saa käyttämänsä vaihtovirran yhdellä kaapelilla</t>
        </is>
      </c>
      <c r="AP865" s="2" t="inlineStr">
        <is>
          <t>ordinateur tout-en-un|
ordinateur de bureau intégré</t>
        </is>
      </c>
      <c r="AQ865" s="2" t="inlineStr">
        <is>
          <t>3|
3</t>
        </is>
      </c>
      <c r="AR865" s="2" t="inlineStr">
        <is>
          <t xml:space="preserve">|
</t>
        </is>
      </c>
      <c r="AS865" t="inlineStr">
        <is>
          <t>système informatique de bureau dans lequel l’ordinateur et le dispositif d’affichage constituent une seule unité alimentée en courant alternatif par un câble unique</t>
        </is>
      </c>
      <c r="AT865" s="2" t="inlineStr">
        <is>
          <t>ríomhaire deisce comhtháite</t>
        </is>
      </c>
      <c r="AU865" s="2" t="inlineStr">
        <is>
          <t>3</t>
        </is>
      </c>
      <c r="AV865" s="2" t="inlineStr">
        <is>
          <t/>
        </is>
      </c>
      <c r="AW865" t="inlineStr">
        <is>
          <t/>
        </is>
      </c>
      <c r="AX865" t="inlineStr">
        <is>
          <t/>
        </is>
      </c>
      <c r="AY865" t="inlineStr">
        <is>
          <t/>
        </is>
      </c>
      <c r="AZ865" t="inlineStr">
        <is>
          <t/>
        </is>
      </c>
      <c r="BA865" t="inlineStr">
        <is>
          <t/>
        </is>
      </c>
      <c r="BB865" s="2" t="inlineStr">
        <is>
          <t>integrált asztali számítógép</t>
        </is>
      </c>
      <c r="BC865" s="2" t="inlineStr">
        <is>
          <t>3</t>
        </is>
      </c>
      <c r="BD865" s="2" t="inlineStr">
        <is>
          <t/>
        </is>
      </c>
      <c r="BE865" t="inlineStr">
        <is>
          <t>olyan asztali rendszer, amelyben a számítógép és a számítógépes kijelző egyetlen egységet képez, amely a váltóáramot egyetlen kábelen keresztül kapja</t>
        </is>
      </c>
      <c r="BF865" s="2" t="inlineStr">
        <is>
          <t>computer da tavolo (desktop) integrato</t>
        </is>
      </c>
      <c r="BG865" s="2" t="inlineStr">
        <is>
          <t>3</t>
        </is>
      </c>
      <c r="BH865" s="2" t="inlineStr">
        <is>
          <t/>
        </is>
      </c>
      <c r="BI865" t="inlineStr">
        <is>
          <t>computer da tavolo (desktop) in cui il computer e il display funzionano come unità singola che riceve l’alimentazione CA tramite un singolo cavo</t>
        </is>
      </c>
      <c r="BJ865" s="2" t="inlineStr">
        <is>
          <t>integruotasis stalinis kompiuteris</t>
        </is>
      </c>
      <c r="BK865" s="2" t="inlineStr">
        <is>
          <t>3</t>
        </is>
      </c>
      <c r="BL865" s="2" t="inlineStr">
        <is>
          <t/>
        </is>
      </c>
      <c r="BM865" t="inlineStr">
        <is>
          <t>kompiuteris, kuris veikia kaip vienas įrenginys kartu su monitoriumi ir kuriam kintamoji elektros srovė tiekiama vienu kabeliu</t>
        </is>
      </c>
      <c r="BN865" s="2" t="inlineStr">
        <is>
          <t>integrētais galddators</t>
        </is>
      </c>
      <c r="BO865" s="2" t="inlineStr">
        <is>
          <t>3</t>
        </is>
      </c>
      <c r="BP865" s="2" t="inlineStr">
        <is>
          <t/>
        </is>
      </c>
      <c r="BQ865" t="inlineStr">
        <is>
          <t>dators, kurā dators un datora displejs funkcionē kā vienots bloks, kam maiņstrāva tiek pievadīta pa vienu kabeli</t>
        </is>
      </c>
      <c r="BR865" s="2" t="inlineStr">
        <is>
          <t>kompjuter desktop integrat</t>
        </is>
      </c>
      <c r="BS865" s="2" t="inlineStr">
        <is>
          <t>3</t>
        </is>
      </c>
      <c r="BT865" s="2" t="inlineStr">
        <is>
          <t/>
        </is>
      </c>
      <c r="BU865" t="inlineStr">
        <is>
          <t>kompjuter desktop [ &lt;a href="/entry/result/883779/all" id="ENTRY_TO_ENTRY_CONVERTER" target="_blank"&gt;IATE:883779&lt;/a&gt; ] li fih il-kompjuter u l-unità tal-wiri jaħdmu bħala unità waħda, li tirċievi l-enerġija AC tagħha permezz ta’ kejbil uniku</t>
        </is>
      </c>
      <c r="BV865" s="2" t="inlineStr">
        <is>
          <t>geïntegreerde desktopcomputer</t>
        </is>
      </c>
      <c r="BW865" s="2" t="inlineStr">
        <is>
          <t>3</t>
        </is>
      </c>
      <c r="BX865" s="2" t="inlineStr">
        <is>
          <t/>
        </is>
      </c>
      <c r="BY865" t="inlineStr">
        <is>
          <t>computersysteem waarbij de computer samen met het beeldscherm één eenheid vormt, met één kabel voor de netvoeding</t>
        </is>
      </c>
      <c r="BZ865" s="2" t="inlineStr">
        <is>
          <t>komputer typu All-in-One|
komputer zintegrowany|
zintegrowany komputer biurkowy</t>
        </is>
      </c>
      <c r="CA865" s="2" t="inlineStr">
        <is>
          <t>2|
3|
2</t>
        </is>
      </c>
      <c r="CB865" s="2" t="inlineStr">
        <is>
          <t xml:space="preserve">|
|
</t>
        </is>
      </c>
      <c r="CC865" t="inlineStr">
        <is>
          <t>komputer stacjonarny zintegrowany z monitorem, w którego obudowie ukryte są wszystkie komponenty komputera</t>
        </is>
      </c>
      <c r="CD865" s="2" t="inlineStr">
        <is>
          <t>computador de secretária integrado</t>
        </is>
      </c>
      <c r="CE865" s="2" t="inlineStr">
        <is>
          <t>3</t>
        </is>
      </c>
      <c r="CF865" s="2" t="inlineStr">
        <is>
          <t/>
        </is>
      </c>
      <c r="CG865" t="inlineStr">
        <is>
          <t>Sistema de secretária no qual o computador e o ecrã funcionam como uma só unidade que recebe a alimentação em corrente alterna através de um único cabo.</t>
        </is>
      </c>
      <c r="CH865" s="2" t="inlineStr">
        <is>
          <t>computer integrat</t>
        </is>
      </c>
      <c r="CI865" s="2" t="inlineStr">
        <is>
          <t>3</t>
        </is>
      </c>
      <c r="CJ865" s="2" t="inlineStr">
        <is>
          <t/>
        </is>
      </c>
      <c r="CK865" t="inlineStr">
        <is>
          <t>Un sistem de birou în cadrul căruia computerul și ecranul său funcționează ca o singură unitate alimentată cu curent alternativ printr-un singur cablu.</t>
        </is>
      </c>
      <c r="CL865" s="2" t="inlineStr">
        <is>
          <t>integrovaný stolový počítač</t>
        </is>
      </c>
      <c r="CM865" s="2" t="inlineStr">
        <is>
          <t>3</t>
        </is>
      </c>
      <c r="CN865" s="2" t="inlineStr">
        <is>
          <t/>
        </is>
      </c>
      <c r="CO865" t="inlineStr">
        <is>
          <t>stolový systém, v ktorom počítač a počítačová obrazovka fungujú ako jedna jednotka, pričom napájanie striedavým prúdom prebieha prostredníctvom jedného kábla</t>
        </is>
      </c>
      <c r="CP865" s="2" t="inlineStr">
        <is>
          <t>integriran namizni računalnik</t>
        </is>
      </c>
      <c r="CQ865" s="2" t="inlineStr">
        <is>
          <t>3</t>
        </is>
      </c>
      <c r="CR865" s="2" t="inlineStr">
        <is>
          <t/>
        </is>
      </c>
      <c r="CS865" t="inlineStr">
        <is>
          <t>računalnik, v katerem računalnik in prikazovalnik delujeta kot ena enota, ki prejema izmenični tok prek enega kabla</t>
        </is>
      </c>
      <c r="CT865" s="2" t="inlineStr">
        <is>
          <t>stationär dator med integrerad bildskärm</t>
        </is>
      </c>
      <c r="CU865" s="2" t="inlineStr">
        <is>
          <t>3</t>
        </is>
      </c>
      <c r="CV865" s="2" t="inlineStr">
        <is>
          <t/>
        </is>
      </c>
      <c r="CW865" t="inlineStr">
        <is>
          <t>ett stationärt system där dator och bildskärm fungerar som en gemensam enhet med strömförsörjning genom en enda kabel</t>
        </is>
      </c>
    </row>
    <row r="866">
      <c r="A866" s="1" t="str">
        <f>HYPERLINK("https://iate.europa.eu/entry/result/3566123/all", "3566123")</f>
        <v>3566123</v>
      </c>
      <c r="B866" t="inlineStr">
        <is>
          <t>EDUCATION AND COMMUNICATIONS</t>
        </is>
      </c>
      <c r="C866" t="inlineStr">
        <is>
          <t>EDUCATION AND COMMUNICATIONS|information technology and data processing|information technology industry|software|database management system</t>
        </is>
      </c>
      <c r="D866" t="inlineStr">
        <is>
          <t>yes</t>
        </is>
      </c>
      <c r="E866" t="inlineStr">
        <is>
          <t/>
        </is>
      </c>
      <c r="F866" s="2" t="inlineStr">
        <is>
          <t>централна база данни</t>
        </is>
      </c>
      <c r="G866" s="2" t="inlineStr">
        <is>
          <t>2</t>
        </is>
      </c>
      <c r="H866" s="2" t="inlineStr">
        <is>
          <t/>
        </is>
      </c>
      <c r="I866" t="inlineStr">
        <is>
          <t/>
        </is>
      </c>
      <c r="J866" s="2" t="inlineStr">
        <is>
          <t>centrální úložiště</t>
        </is>
      </c>
      <c r="K866" s="2" t="inlineStr">
        <is>
          <t>3</t>
        </is>
      </c>
      <c r="L866" s="2" t="inlineStr">
        <is>
          <t/>
        </is>
      </c>
      <c r="M866" t="inlineStr">
        <is>
          <t>hlavní databáze v síti databází, se kterou se ostatní databáze synchronizují</t>
        </is>
      </c>
      <c r="N866" s="2" t="inlineStr">
        <is>
          <t>hub</t>
        </is>
      </c>
      <c r="O866" s="2" t="inlineStr">
        <is>
          <t>3</t>
        </is>
      </c>
      <c r="P866" s="2" t="inlineStr">
        <is>
          <t/>
        </is>
      </c>
      <c r="Q866" t="inlineStr">
        <is>
          <t>central forbindelsesenhed i et netværk, som kobler kommunikationslinjerne sammen i en stjernekonfiguration</t>
        </is>
      </c>
      <c r="R866" s="2" t="inlineStr">
        <is>
          <t>Hubdatenbank|
Hub</t>
        </is>
      </c>
      <c r="S866" s="2" t="inlineStr">
        <is>
          <t>3|
3</t>
        </is>
      </c>
      <c r="T866" s="2" t="inlineStr">
        <is>
          <t xml:space="preserve">|
</t>
        </is>
      </c>
      <c r="U866" t="inlineStr">
        <is>
          <t/>
        </is>
      </c>
      <c r="V866" s="2" t="inlineStr">
        <is>
          <t>κεντρική βάση δεδομένων</t>
        </is>
      </c>
      <c r="W866" s="2" t="inlineStr">
        <is>
          <t>3</t>
        </is>
      </c>
      <c r="X866" s="2" t="inlineStr">
        <is>
          <t/>
        </is>
      </c>
      <c r="Y866" t="inlineStr">
        <is>
          <t/>
        </is>
      </c>
      <c r="Z866" s="2" t="inlineStr">
        <is>
          <t>hub</t>
        </is>
      </c>
      <c r="AA866" s="2" t="inlineStr">
        <is>
          <t>3</t>
        </is>
      </c>
      <c r="AB866" s="2" t="inlineStr">
        <is>
          <t/>
        </is>
      </c>
      <c r="AC866" t="inlineStr">
        <is>
          <t>main database in a database network with which others added later are synchronised</t>
        </is>
      </c>
      <c r="AD866" s="2" t="inlineStr">
        <is>
          <t>base de datos central</t>
        </is>
      </c>
      <c r="AE866" s="2" t="inlineStr">
        <is>
          <t>3</t>
        </is>
      </c>
      <c r="AF866" s="2" t="inlineStr">
        <is>
          <t/>
        </is>
      </c>
      <c r="AG866" t="inlineStr">
        <is>
          <t>En una red de bases de datos, base de datos principal con la que han de sincronizarse todas las bases que se incorporen a la red.</t>
        </is>
      </c>
      <c r="AH866" s="2" t="inlineStr">
        <is>
          <t>keskus</t>
        </is>
      </c>
      <c r="AI866" s="2" t="inlineStr">
        <is>
          <t>2</t>
        </is>
      </c>
      <c r="AJ866" s="2" t="inlineStr">
        <is>
          <t/>
        </is>
      </c>
      <c r="AK866" t="inlineStr">
        <is>
          <t>keskne teabe- ja andmeruuter</t>
        </is>
      </c>
      <c r="AL866" s="2" t="inlineStr">
        <is>
          <t>keskus</t>
        </is>
      </c>
      <c r="AM866" s="2" t="inlineStr">
        <is>
          <t>3</t>
        </is>
      </c>
      <c r="AN866" s="2" t="inlineStr">
        <is>
          <t/>
        </is>
      </c>
      <c r="AO866" t="inlineStr">
        <is>
          <t/>
        </is>
      </c>
      <c r="AP866" s="2" t="inlineStr">
        <is>
          <t>base de données de référence|
base de données concentrateur|
base de données hub</t>
        </is>
      </c>
      <c r="AQ866" s="2" t="inlineStr">
        <is>
          <t>2|
2|
2</t>
        </is>
      </c>
      <c r="AR866" s="2" t="inlineStr">
        <is>
          <t xml:space="preserve">preferred|
|
</t>
        </is>
      </c>
      <c r="AS866" t="inlineStr">
        <is>
          <t>dans un réseau de bases de données, base de données définie comme point de référence pour la synchronisation du réseau</t>
        </is>
      </c>
      <c r="AT866" s="2" t="inlineStr">
        <is>
          <t>mol</t>
        </is>
      </c>
      <c r="AU866" s="2" t="inlineStr">
        <is>
          <t>3</t>
        </is>
      </c>
      <c r="AV866" s="2" t="inlineStr">
        <is>
          <t/>
        </is>
      </c>
      <c r="AW866" t="inlineStr">
        <is>
          <t/>
        </is>
      </c>
      <c r="AX866" s="2" t="inlineStr">
        <is>
          <t>središnja baza podataka</t>
        </is>
      </c>
      <c r="AY866" s="2" t="inlineStr">
        <is>
          <t>2</t>
        </is>
      </c>
      <c r="AZ866" s="2" t="inlineStr">
        <is>
          <t/>
        </is>
      </c>
      <c r="BA866" t="inlineStr">
        <is>
          <t/>
        </is>
      </c>
      <c r="BB866" s="2" t="inlineStr">
        <is>
          <t>központi adatbázis</t>
        </is>
      </c>
      <c r="BC866" s="2" t="inlineStr">
        <is>
          <t>3</t>
        </is>
      </c>
      <c r="BD866" s="2" t="inlineStr">
        <is>
          <t/>
        </is>
      </c>
      <c r="BE866" t="inlineStr">
        <is>
          <t>olyan adatbázis, amely vele összekapcsolt helyi adatbázisoknak szolgáltat adatokat, valamint azokat egymással is hálózatba kapcsolja</t>
        </is>
      </c>
      <c r="BF866" s="2" t="inlineStr">
        <is>
          <t>hub|
database hub</t>
        </is>
      </c>
      <c r="BG866" s="2" t="inlineStr">
        <is>
          <t>3|
3</t>
        </is>
      </c>
      <c r="BH866" s="2" t="inlineStr">
        <is>
          <t xml:space="preserve">|
</t>
        </is>
      </c>
      <c r="BI866" t="inlineStr">
        <is>
          <t>banca dati principale di una rete di banche dati con la quale sono sincronizzate le altre banche dati della rete</t>
        </is>
      </c>
      <c r="BJ866" s="2" t="inlineStr">
        <is>
          <t>centrinė sistemos kaupykla</t>
        </is>
      </c>
      <c r="BK866" s="2" t="inlineStr">
        <is>
          <t>3</t>
        </is>
      </c>
      <c r="BL866" s="2" t="inlineStr">
        <is>
          <t/>
        </is>
      </c>
      <c r="BM866" t="inlineStr">
        <is>
          <t/>
        </is>
      </c>
      <c r="BN866" s="2" t="inlineStr">
        <is>
          <t>centrmezgls</t>
        </is>
      </c>
      <c r="BO866" s="2" t="inlineStr">
        <is>
          <t>2</t>
        </is>
      </c>
      <c r="BP866" s="2" t="inlineStr">
        <is>
          <t/>
        </is>
      </c>
      <c r="BQ866" t="inlineStr">
        <is>
          <t/>
        </is>
      </c>
      <c r="BR866" s="2" t="inlineStr">
        <is>
          <t>hub</t>
        </is>
      </c>
      <c r="BS866" s="2" t="inlineStr">
        <is>
          <t>3</t>
        </is>
      </c>
      <c r="BT866" s="2" t="inlineStr">
        <is>
          <t/>
        </is>
      </c>
      <c r="BU866" t="inlineStr">
        <is>
          <t>il-bażi tad-data ewlenija f'network ta' bażijiet tad-data li miegħu jissinkronizzaw dawk li jiżdiedu miegħu</t>
        </is>
      </c>
      <c r="BV866" s="2" t="inlineStr">
        <is>
          <t>hub</t>
        </is>
      </c>
      <c r="BW866" s="2" t="inlineStr">
        <is>
          <t>3</t>
        </is>
      </c>
      <c r="BX866" s="2" t="inlineStr">
        <is>
          <t/>
        </is>
      </c>
      <c r="BY866" t="inlineStr">
        <is>
          <t>centrale informatie- en gegevensrouter waarop gegevensbanken zijn aangesloten</t>
        </is>
      </c>
      <c r="BZ866" s="2" t="inlineStr">
        <is>
          <t>repozytorium centralne</t>
        </is>
      </c>
      <c r="CA866" s="2" t="inlineStr">
        <is>
          <t>2</t>
        </is>
      </c>
      <c r="CB866" s="2" t="inlineStr">
        <is>
          <t/>
        </is>
      </c>
      <c r="CC866" t="inlineStr">
        <is>
          <t/>
        </is>
      </c>
      <c r="CD866" s="2" t="inlineStr">
        <is>
          <t>base de dados central</t>
        </is>
      </c>
      <c r="CE866" s="2" t="inlineStr">
        <is>
          <t>3</t>
        </is>
      </c>
      <c r="CF866" s="2" t="inlineStr">
        <is>
          <t/>
        </is>
      </c>
      <c r="CG866" t="inlineStr">
        <is>
          <t/>
        </is>
      </c>
      <c r="CH866" s="2" t="inlineStr">
        <is>
          <t>hub</t>
        </is>
      </c>
      <c r="CI866" s="2" t="inlineStr">
        <is>
          <t>3</t>
        </is>
      </c>
      <c r="CJ866" s="2" t="inlineStr">
        <is>
          <t/>
        </is>
      </c>
      <c r="CK866" t="inlineStr">
        <is>
          <t/>
        </is>
      </c>
      <c r="CL866" s="2" t="inlineStr">
        <is>
          <t>centrála</t>
        </is>
      </c>
      <c r="CM866" s="2" t="inlineStr">
        <is>
          <t>3</t>
        </is>
      </c>
      <c r="CN866" s="2" t="inlineStr">
        <is>
          <t/>
        </is>
      </c>
      <c r="CO866" t="inlineStr">
        <is>
          <t/>
        </is>
      </c>
      <c r="CP866" s="2" t="inlineStr">
        <is>
          <t>zvezdišče</t>
        </is>
      </c>
      <c r="CQ866" s="2" t="inlineStr">
        <is>
          <t>3</t>
        </is>
      </c>
      <c r="CR866" s="2" t="inlineStr">
        <is>
          <t/>
        </is>
      </c>
      <c r="CS866" t="inlineStr">
        <is>
          <t>v računalniškem omrežju, konfiguriranem kot zvezda, centralna funkcijska enota, ki koordinira podatkovno komunikacijo in lahko zagotavlja dostop do drugih računalniških omrežij</t>
        </is>
      </c>
      <c r="CT866" s="2" t="inlineStr">
        <is>
          <t>hubb</t>
        </is>
      </c>
      <c r="CU866" s="2" t="inlineStr">
        <is>
          <t>3</t>
        </is>
      </c>
      <c r="CV866" s="2" t="inlineStr">
        <is>
          <t/>
        </is>
      </c>
      <c r="CW866" t="inlineStr">
        <is>
          <t/>
        </is>
      </c>
    </row>
    <row r="867">
      <c r="A867" s="1" t="str">
        <f>HYPERLINK("https://iate.europa.eu/entry/result/3549645/all", "3549645")</f>
        <v>3549645</v>
      </c>
      <c r="B867" t="inlineStr">
        <is>
          <t>EDUCATION AND COMMUNICATIONS</t>
        </is>
      </c>
      <c r="C867" t="inlineStr">
        <is>
          <t>EDUCATION AND COMMUNICATIONS|information technology and data processing|computer systems</t>
        </is>
      </c>
      <c r="D867" t="inlineStr">
        <is>
          <t>yes</t>
        </is>
      </c>
      <c r="E867" t="inlineStr">
        <is>
          <t/>
        </is>
      </c>
      <c r="F867" s="2" t="inlineStr">
        <is>
          <t>мрежов комутатор</t>
        </is>
      </c>
      <c r="G867" s="2" t="inlineStr">
        <is>
          <t>3</t>
        </is>
      </c>
      <c r="H867" s="2" t="inlineStr">
        <is>
          <t/>
        </is>
      </c>
      <c r="I867" t="inlineStr">
        <is>
          <t>интелигентно устройство, което предоставя на всеки мрежов компютър индивидуална връзка с друг компютър от мрежата чрез виртуална схема, като му осигурява определена ширина на лентата</t>
        </is>
      </c>
      <c r="J867" s="2" t="inlineStr">
        <is>
          <t>přepínač</t>
        </is>
      </c>
      <c r="K867" s="2" t="inlineStr">
        <is>
          <t>3</t>
        </is>
      </c>
      <c r="L867" s="2" t="inlineStr">
        <is>
          <t/>
        </is>
      </c>
      <c r="M867" t="inlineStr">
        <is>
          <t>aktivní prvek v počítačové síti, který propojuje jednotlivé prvky do hvězdicové topologie</t>
        </is>
      </c>
      <c r="N867" s="2" t="inlineStr">
        <is>
          <t>netværksswitch|
switch</t>
        </is>
      </c>
      <c r="O867" s="2" t="inlineStr">
        <is>
          <t>3|
3</t>
        </is>
      </c>
      <c r="P867" s="2" t="inlineStr">
        <is>
          <t xml:space="preserve">|
</t>
        </is>
      </c>
      <c r="Q867" t="inlineStr">
        <is>
          <t>elektronisk anordning, der på samme måde som hubben giver computere på et netværk mulighed for at kommunikere, men den kan identificere den tilsigtede destination for de oplysninger, den modtager, så den kun sender disse oplysninger til de computere, som skal modtage dem</t>
        </is>
      </c>
      <c r="R867" s="2" t="inlineStr">
        <is>
          <t>Switch|
Netzwerkweiche</t>
        </is>
      </c>
      <c r="S867" s="2" t="inlineStr">
        <is>
          <t>3|
3</t>
        </is>
      </c>
      <c r="T867" s="2" t="inlineStr">
        <is>
          <t xml:space="preserve">|
</t>
        </is>
      </c>
      <c r="U867" t="inlineStr">
        <is>
          <t>Kopplungselement, das Netzwerksegmente miteinander verbindet, wobei es eine Weiterleitungsentscheidung anhand der selbsttätig gelernten Hardware-Adressen der angeschlossenen Geräte trifft</t>
        </is>
      </c>
      <c r="V867" s="2" t="inlineStr">
        <is>
          <t>διαμεταγωγέας</t>
        </is>
      </c>
      <c r="W867" s="2" t="inlineStr">
        <is>
          <t>3</t>
        </is>
      </c>
      <c r="X867" s="2" t="inlineStr">
        <is>
          <t/>
        </is>
      </c>
      <c r="Y867" t="inlineStr">
        <is>
          <t/>
        </is>
      </c>
      <c r="Z867" s="2" t="inlineStr">
        <is>
          <t>network switch</t>
        </is>
      </c>
      <c r="AA867" s="2" t="inlineStr">
        <is>
          <t>3</t>
        </is>
      </c>
      <c r="AB867" s="2" t="inlineStr">
        <is>
          <t/>
        </is>
      </c>
      <c r="AC867" t="inlineStr">
        <is>
          <t>electronic device used in computer systems networking to connect computers to each other, like a hub&lt;sup&gt;1&lt;/sup&gt;, but which, unlike hubs, can determine what computer or device a received packet of data is intended for and sends it to that computer only&lt;p&gt;&lt;sup&gt;1&lt;/sup&gt;hub [ &lt;a href="/entry/result/1492353/all" id="ENTRY_TO_ENTRY_CONVERTER" target="_blank"&gt;IATE:1492353&lt;/a&gt; ]&lt;/p&gt;</t>
        </is>
      </c>
      <c r="AD867" s="2" t="inlineStr">
        <is>
          <t>conmutador</t>
        </is>
      </c>
      <c r="AE867" s="2" t="inlineStr">
        <is>
          <t>3</t>
        </is>
      </c>
      <c r="AF867" s="2" t="inlineStr">
        <is>
          <t/>
        </is>
      </c>
      <c r="AG867" t="inlineStr">
        <is>
          <t>Dispositivo de hardware o programado, utilizado para indicar que un estado entre varias alternativas ha sido seleccionado, o bien para intercambiar dos campos de datos.</t>
        </is>
      </c>
      <c r="AH867" s="2" t="inlineStr">
        <is>
          <t>kommutaator</t>
        </is>
      </c>
      <c r="AI867" s="2" t="inlineStr">
        <is>
          <t>3</t>
        </is>
      </c>
      <c r="AJ867" s="2" t="inlineStr">
        <is>
          <t/>
        </is>
      </c>
      <c r="AK867" t="inlineStr">
        <is>
          <t>võrguseade, mille esmane ülesanne on filtreerida, edastada ja jaotada kaadreid vastavalt iga kaadri sihtaadressile</t>
        </is>
      </c>
      <c r="AL867" s="2" t="inlineStr">
        <is>
          <t>verkkokytkin|
kytkin</t>
        </is>
      </c>
      <c r="AM867" s="2" t="inlineStr">
        <is>
          <t>3|
3</t>
        </is>
      </c>
      <c r="AN867" s="2" t="inlineStr">
        <is>
          <t xml:space="preserve">|
</t>
        </is>
      </c>
      <c r="AO867" t="inlineStr">
        <is>
          <t>lähiverkon laite, johon muut verkon laitteet on kytketty ja joka välittää yhdestä laitteesta tulevan tietoliikenteen vain siihen verkon laitteista, johon se on tarkoitettu</t>
        </is>
      </c>
      <c r="AP867" s="2" t="inlineStr">
        <is>
          <t>commutateur réseau|
commutateur</t>
        </is>
      </c>
      <c r="AQ867" s="2" t="inlineStr">
        <is>
          <t>3|
3</t>
        </is>
      </c>
      <c r="AR867" s="2" t="inlineStr">
        <is>
          <t xml:space="preserve">|
</t>
        </is>
      </c>
      <c r="AS867" t="inlineStr">
        <is>
          <t>dispositif matériel multiport permettant de relier des réseaux travaillant avec le même protocole, qui agit au niveau logique (niveau de la couche 2 du modèle OSI) en analysant les trames qui arrivent sur ses ports d'entrée et en filtrant les données afin de les aiguiller uniquement sur les ports adéquats</t>
        </is>
      </c>
      <c r="AT867" s="2" t="inlineStr">
        <is>
          <t>lasc líonra</t>
        </is>
      </c>
      <c r="AU867" s="2" t="inlineStr">
        <is>
          <t>3</t>
        </is>
      </c>
      <c r="AV867" s="2" t="inlineStr">
        <is>
          <t/>
        </is>
      </c>
      <c r="AW867" t="inlineStr">
        <is>
          <t/>
        </is>
      </c>
      <c r="AX867" s="2" t="inlineStr">
        <is>
          <t>&lt;i&gt;switch&lt;/i&gt;|
preklopnik</t>
        </is>
      </c>
      <c r="AY867" s="2" t="inlineStr">
        <is>
          <t>3|
3</t>
        </is>
      </c>
      <c r="AZ867" s="2" t="inlineStr">
        <is>
          <t xml:space="preserve">|
</t>
        </is>
      </c>
      <c r="BA867" t="inlineStr">
        <is>
          <t>uređaj koji omogućava povezivanje dva ili više računala u zajedničku mrežu, ali za razliku od koncentratora&lt;sup&gt;1&lt;/sup&gt;, može prepoznati izvor i odredište informacija koje zaprima pa informacije šalje samo računalima kojima je informacija namijenjena _________________________________ &lt;br&gt; &lt;sup&gt;1&lt;/sup&gt; koncentrator [ &lt;a href="/entry/result/1492353/all" id="ENTRY_TO_ENTRY_CONVERTER" target="_blank"&gt;IATE:1492353&lt;/a&gt; ]</t>
        </is>
      </c>
      <c r="BB867" s="2" t="inlineStr">
        <is>
          <t>kapcsoló</t>
        </is>
      </c>
      <c r="BC867" s="2" t="inlineStr">
        <is>
          <t>3</t>
        </is>
      </c>
      <c r="BD867" s="2" t="inlineStr">
        <is>
          <t/>
        </is>
      </c>
      <c r="BE867" t="inlineStr">
        <is>
          <t/>
        </is>
      </c>
      <c r="BF867" s="2" t="inlineStr">
        <is>
          <t>switch</t>
        </is>
      </c>
      <c r="BG867" s="2" t="inlineStr">
        <is>
          <t>3</t>
        </is>
      </c>
      <c r="BH867" s="2" t="inlineStr">
        <is>
          <t/>
        </is>
      </c>
      <c r="BI867" t="inlineStr">
        <is>
          <t>dispositivo informatico utilizzato per collegare una rete di stazioni di lavoro come un hub&lt;sup&gt;1&lt;/sup&gt;ma in grado di esaminare i pacchetti di dati ricevuti e di instradarli esclusivamente alla stazione di lavoro destinataria&lt;sup&gt;1&lt;/sup&gt;&lt;p&gt;&lt;sup&gt;1&lt;/sup&gt; hub [ &lt;a href="/entry/result/1492353/all" id="ENTRY_TO_ENTRY_CONVERTER" target="_blank"&gt;IATE:1492353&lt;/a&gt; ]&lt;/p&gt;</t>
        </is>
      </c>
      <c r="BJ867" s="2" t="inlineStr">
        <is>
          <t>tinklo perjungiklis</t>
        </is>
      </c>
      <c r="BK867" s="2" t="inlineStr">
        <is>
          <t>3</t>
        </is>
      </c>
      <c r="BL867" s="2" t="inlineStr">
        <is>
          <t/>
        </is>
      </c>
      <c r="BM867" t="inlineStr">
        <is>
          <t>tinklo įrenginys, kurio pagrindinė funkcija – filtruoti, persiųsti ir paskirstyti freimus pagal kiekvieno jų paskirties vietos adresą</t>
        </is>
      </c>
      <c r="BN867" s="2" t="inlineStr">
        <is>
          <t>tīkla komutators</t>
        </is>
      </c>
      <c r="BO867" s="2" t="inlineStr">
        <is>
          <t>3</t>
        </is>
      </c>
      <c r="BP867" s="2" t="inlineStr">
        <is>
          <t/>
        </is>
      </c>
      <c r="BQ867" t="inlineStr">
        <is>
          <t>tīkla ierīce, kuras primārā funkcija ir kadru filtrēšana, pārsūtīšana un sadale, balstoties uz katra kadra mērķadresi</t>
        </is>
      </c>
      <c r="BR867" s="2" t="inlineStr">
        <is>
          <t>network switch</t>
        </is>
      </c>
      <c r="BS867" s="2" t="inlineStr">
        <is>
          <t>3</t>
        </is>
      </c>
      <c r="BT867" s="2" t="inlineStr">
        <is>
          <t/>
        </is>
      </c>
      <c r="BU867" t="inlineStr">
        <is>
          <t>apparat li jikkollega diversi segmenti (kejbils jew fibri) f'network informatiku u tat-telekomunikazzjoni u li jippermetti li jinħolqu ċirkwiti virtwali</t>
        </is>
      </c>
      <c r="BV867" s="2" t="inlineStr">
        <is>
          <t>switch</t>
        </is>
      </c>
      <c r="BW867" s="2" t="inlineStr">
        <is>
          <t>3</t>
        </is>
      </c>
      <c r="BX867" s="2" t="inlineStr">
        <is>
          <t/>
        </is>
      </c>
      <c r="BY867" t="inlineStr">
        <is>
          <t>apparaat dat toestellen in een netwerk in staat stelt met elkaar te communiceren waarbij het - in tegenstelling tot een hub - tegelijkertijd informatie kan ontvangen en verzenden en die informatie verzendt naar de computer waarvoor zij bedoeld is</t>
        </is>
      </c>
      <c r="BZ867" s="2" t="inlineStr">
        <is>
          <t>przełącznik sieciowy</t>
        </is>
      </c>
      <c r="CA867" s="2" t="inlineStr">
        <is>
          <t>3</t>
        </is>
      </c>
      <c r="CB867" s="2" t="inlineStr">
        <is>
          <t/>
        </is>
      </c>
      <c r="CC867" t="inlineStr">
        <is>
          <t>urządzenie łączące segmenty sieci komputerowej, którego zadaniem jest przekazywanie ramki między segmentami sieci, z doborem portu przełącznika, na który jest przekazywana</t>
        </is>
      </c>
      <c r="CD867" s="2" t="inlineStr">
        <is>
          <t>comutador</t>
        </is>
      </c>
      <c r="CE867" s="2" t="inlineStr">
        <is>
          <t>4</t>
        </is>
      </c>
      <c r="CF867" s="2" t="inlineStr">
        <is>
          <t/>
        </is>
      </c>
      <c r="CG867" t="inlineStr">
        <is>
          <t>Equipamento que permite interligar vários dispositivos numa rede. Os cabos de rede de cada dispositivo ligam-se ao comutador e este direciona os dados à máquina específica a que se destinam, eliminando colisões.</t>
        </is>
      </c>
      <c r="CH867" s="2" t="inlineStr">
        <is>
          <t>comutator|
switch</t>
        </is>
      </c>
      <c r="CI867" s="2" t="inlineStr">
        <is>
          <t>3|
3</t>
        </is>
      </c>
      <c r="CJ867" s="2" t="inlineStr">
        <is>
          <t xml:space="preserve">|
</t>
        </is>
      </c>
      <c r="CK867" t="inlineStr">
        <is>
          <t/>
        </is>
      </c>
      <c r="CL867" s="2" t="inlineStr">
        <is>
          <t>prepínač</t>
        </is>
      </c>
      <c r="CM867" s="2" t="inlineStr">
        <is>
          <t>3</t>
        </is>
      </c>
      <c r="CN867" s="2" t="inlineStr">
        <is>
          <t/>
        </is>
      </c>
      <c r="CO867" t="inlineStr">
        <is>
          <t>aktívny prvok počítačovej siete, ktorý spája jej jednotlivé časti</t>
        </is>
      </c>
      <c r="CP867" s="2" t="inlineStr">
        <is>
          <t>omrežno stikalo|
stikalo</t>
        </is>
      </c>
      <c r="CQ867" s="2" t="inlineStr">
        <is>
          <t>3|
3</t>
        </is>
      </c>
      <c r="CR867" s="2" t="inlineStr">
        <is>
          <t xml:space="preserve">|
</t>
        </is>
      </c>
      <c r="CS867" t="inlineStr">
        <is>
          <t>omrežna naprava v sodobnih računalniških omrežjih, ki posreduje pakete na izbrani segment z uporabo naslovov MAC</t>
        </is>
      </c>
      <c r="CT867" s="2" t="inlineStr">
        <is>
          <t>switch</t>
        </is>
      </c>
      <c r="CU867" s="2" t="inlineStr">
        <is>
          <t>3</t>
        </is>
      </c>
      <c r="CV867" s="2" t="inlineStr">
        <is>
          <t/>
        </is>
      </c>
      <c r="CW867" t="inlineStr">
        <is>
          <t>datornätverksenhet som skickar dataramar mellan olika delar i ett datornät</t>
        </is>
      </c>
    </row>
    <row r="868">
      <c r="A868" s="1" t="str">
        <f>HYPERLINK("https://iate.europa.eu/entry/result/1492353/all", "1492353")</f>
        <v>1492353</v>
      </c>
      <c r="B868" t="inlineStr">
        <is>
          <t>EDUCATION AND COMMUNICATIONS</t>
        </is>
      </c>
      <c r="C868" t="inlineStr">
        <is>
          <t>EDUCATION AND COMMUNICATIONS|information technology and data processing|computer systems</t>
        </is>
      </c>
      <c r="D868" t="inlineStr">
        <is>
          <t>yes</t>
        </is>
      </c>
      <c r="E868" t="inlineStr">
        <is>
          <t/>
        </is>
      </c>
      <c r="F868" s="2" t="inlineStr">
        <is>
          <t>концентратор</t>
        </is>
      </c>
      <c r="G868" s="2" t="inlineStr">
        <is>
          <t>3</t>
        </is>
      </c>
      <c r="H868" s="2" t="inlineStr">
        <is>
          <t/>
        </is>
      </c>
      <c r="I868" t="inlineStr">
        <is>
          <t>централен компонент в мрежа с топология звезда, който представлява много портов повторител в мрежи с автосегментация, като всичките му портове са равноправни</t>
        </is>
      </c>
      <c r="J868" s="2" t="inlineStr">
        <is>
          <t>rozbočovač</t>
        </is>
      </c>
      <c r="K868" s="2" t="inlineStr">
        <is>
          <t>3</t>
        </is>
      </c>
      <c r="L868" s="2" t="inlineStr">
        <is>
          <t/>
        </is>
      </c>
      <c r="M868" t="inlineStr">
        <is>
          <t>aktivní prvek počítačové sítě, který umožňuje její větvení a je základem sítí s hvězdicovou topologií</t>
        </is>
      </c>
      <c r="N868" s="2" t="inlineStr">
        <is>
          <t>netværkshub|
hub</t>
        </is>
      </c>
      <c r="O868" s="2" t="inlineStr">
        <is>
          <t>3|
3</t>
        </is>
      </c>
      <c r="P868" s="2" t="inlineStr">
        <is>
          <t xml:space="preserve">|
</t>
        </is>
      </c>
      <c r="Q868" t="inlineStr">
        <is>
          <t>elektronisk anordning, der forbinder to eller flere computere til et Ethernet-netværk</t>
        </is>
      </c>
      <c r="R868" s="2" t="inlineStr">
        <is>
          <t>Hub</t>
        </is>
      </c>
      <c r="S868" s="2" t="inlineStr">
        <is>
          <t>3</t>
        </is>
      </c>
      <c r="T868" s="2" t="inlineStr">
        <is>
          <t/>
        </is>
      </c>
      <c r="U868" t="inlineStr">
        <is>
          <t/>
        </is>
      </c>
      <c r="V868" s="2" t="inlineStr">
        <is>
          <t>κόμβος</t>
        </is>
      </c>
      <c r="W868" s="2" t="inlineStr">
        <is>
          <t>3</t>
        </is>
      </c>
      <c r="X868" s="2" t="inlineStr">
        <is>
          <t/>
        </is>
      </c>
      <c r="Y868" t="inlineStr">
        <is>
          <t/>
        </is>
      </c>
      <c r="Z868" s="2" t="inlineStr">
        <is>
          <t>hub|
network hub</t>
        </is>
      </c>
      <c r="AA868" s="2" t="inlineStr">
        <is>
          <t>3|
3</t>
        </is>
      </c>
      <c r="AB868" s="2" t="inlineStr">
        <is>
          <t xml:space="preserve">|
</t>
        </is>
      </c>
      <c r="AC868" t="inlineStr">
        <is>
          <t>electronic device used in computer systems networking to connect a network of personal computers together with no real understanding of what it is transferring</t>
        </is>
      </c>
      <c r="AD868" s="2" t="inlineStr">
        <is>
          <t>concentrador|
concentrador de red</t>
        </is>
      </c>
      <c r="AE868" s="2" t="inlineStr">
        <is>
          <t>3|
3</t>
        </is>
      </c>
      <c r="AF868" s="2" t="inlineStr">
        <is>
          <t xml:space="preserve">|
</t>
        </is>
      </c>
      <c r="AG868" t="inlineStr">
        <is>
          <t>Dispositivo electrónico que permite centralizar el cableado de diversos equipos de una red de ordenadores de computadoras, para poder transmitir datos de un equipo a otro o a otro concentrador.</t>
        </is>
      </c>
      <c r="AH868" s="2" t="inlineStr">
        <is>
          <t>jaotur</t>
        </is>
      </c>
      <c r="AI868" s="2" t="inlineStr">
        <is>
          <t>3</t>
        </is>
      </c>
      <c r="AJ868" s="2" t="inlineStr">
        <is>
          <t/>
        </is>
      </c>
      <c r="AK868" t="inlineStr">
        <is>
          <t>kohtvõrgu segmentide ühendamiseks kasutatav mitmepordiline võrguseade, mis töötab OSI etalonmudeli kihis 1</t>
        </is>
      </c>
      <c r="AL868" s="2" t="inlineStr">
        <is>
          <t>keskitin|
verkkokeskitin</t>
        </is>
      </c>
      <c r="AM868" s="2" t="inlineStr">
        <is>
          <t>3|
3</t>
        </is>
      </c>
      <c r="AN868" s="2" t="inlineStr">
        <is>
          <t xml:space="preserve">|
</t>
        </is>
      </c>
      <c r="AO868" t="inlineStr">
        <is>
          <t>lähiverkon laite, johon muut verkon laitteet on kytketty ja joka välittää yhdestä laitteesta tulevan tietoliikenteen kaikkiin verkon laitteisiin huolimatta siitä, mihin laitteista se on tarkoitettu</t>
        </is>
      </c>
      <c r="AP868" s="2" t="inlineStr">
        <is>
          <t>concentrateur</t>
        </is>
      </c>
      <c r="AQ868" s="2" t="inlineStr">
        <is>
          <t>3</t>
        </is>
      </c>
      <c r="AR868" s="2" t="inlineStr">
        <is>
          <t/>
        </is>
      </c>
      <c r="AS868" t="inlineStr">
        <is>
          <t>dispositif informatique placé au nœud d'un réseau en étoile, qui concentre et distribue les communications de données</t>
        </is>
      </c>
      <c r="AT868" s="2" t="inlineStr">
        <is>
          <t>mol líonra</t>
        </is>
      </c>
      <c r="AU868" s="2" t="inlineStr">
        <is>
          <t>3</t>
        </is>
      </c>
      <c r="AV868" s="2" t="inlineStr">
        <is>
          <t/>
        </is>
      </c>
      <c r="AW868" t="inlineStr">
        <is>
          <t/>
        </is>
      </c>
      <c r="AX868" s="2" t="inlineStr">
        <is>
          <t>&lt;i&gt;hub&lt;/i&gt;|
koncentrator</t>
        </is>
      </c>
      <c r="AY868" s="2" t="inlineStr">
        <is>
          <t>3|
3</t>
        </is>
      </c>
      <c r="AZ868" s="2" t="inlineStr">
        <is>
          <t xml:space="preserve">|
</t>
        </is>
      </c>
      <c r="BA868" t="inlineStr">
        <is>
          <t>elektronički sklop koji predstavlja svojevrsnu središnju točku povezivanja grupe računala u mreži i koji ne prepoznaje oblike informacija u signalima, ne prepoznaje adrese niti podatke</t>
        </is>
      </c>
      <c r="BB868" s="2" t="inlineStr">
        <is>
          <t>központi vezérlő</t>
        </is>
      </c>
      <c r="BC868" s="2" t="inlineStr">
        <is>
          <t>3</t>
        </is>
      </c>
      <c r="BD868" s="2" t="inlineStr">
        <is>
          <t/>
        </is>
      </c>
      <c r="BE868" t="inlineStr">
        <is>
          <t/>
        </is>
      </c>
      <c r="BF868" s="2" t="inlineStr">
        <is>
          <t>hub</t>
        </is>
      </c>
      <c r="BG868" s="2" t="inlineStr">
        <is>
          <t>3</t>
        </is>
      </c>
      <c r="BH868" s="2" t="inlineStr">
        <is>
          <t/>
        </is>
      </c>
      <c r="BI868" t="inlineStr">
        <is>
          <t>dispositivo informatico utilizzato per collegare una rete di stazioni di lavoro che non esamina in alcun modo i pacchetti che transitano al suo interno e si limita a trasferirli</t>
        </is>
      </c>
      <c r="BJ868" s="2" t="inlineStr">
        <is>
          <t>šakotuvas</t>
        </is>
      </c>
      <c r="BK868" s="2" t="inlineStr">
        <is>
          <t>3</t>
        </is>
      </c>
      <c r="BL868" s="2" t="inlineStr">
        <is>
          <t/>
        </is>
      </c>
      <c r="BM868" t="inlineStr">
        <is>
          <t>tinklo įtaisas, į vieną tašką jungiantis daugelį ryšio linijų, ateinančių iš įvairių tinklo mazgų</t>
        </is>
      </c>
      <c r="BN868" t="inlineStr">
        <is>
          <t/>
        </is>
      </c>
      <c r="BO868" t="inlineStr">
        <is>
          <t/>
        </is>
      </c>
      <c r="BP868" t="inlineStr">
        <is>
          <t/>
        </is>
      </c>
      <c r="BQ868" t="inlineStr">
        <is>
          <t/>
        </is>
      </c>
      <c r="BR868" s="2" t="inlineStr">
        <is>
          <t>hub|
hub ta' network</t>
        </is>
      </c>
      <c r="BS868" s="2" t="inlineStr">
        <is>
          <t>3|
3</t>
        </is>
      </c>
      <c r="BT868" s="2" t="inlineStr">
        <is>
          <t xml:space="preserve">|
</t>
        </is>
      </c>
      <c r="BU868" t="inlineStr">
        <is>
          <t>apparat biex diversi apparati Ethernet jiġu kkollegati flimkien u b'hekk jaġixxu bħala segment tan-network uniku</t>
        </is>
      </c>
      <c r="BV868" s="2" t="inlineStr">
        <is>
          <t>hub</t>
        </is>
      </c>
      <c r="BW868" s="2" t="inlineStr">
        <is>
          <t>4</t>
        </is>
      </c>
      <c r="BX868" s="2" t="inlineStr">
        <is>
          <t/>
        </is>
      </c>
      <c r="BY868" t="inlineStr">
        <is>
          <t>apparaat dat computers in een netwerk in staat stelt met elkaar te communiceren waarbij het naar alle op het netwerk aangesloten toestellen informatie verzendt die het van slechts één van de aangesloten computers tegelijk kan ontvangen</t>
        </is>
      </c>
      <c r="BZ868" s="2" t="inlineStr">
        <is>
          <t>koncentrator sieciowy</t>
        </is>
      </c>
      <c r="CA868" s="2" t="inlineStr">
        <is>
          <t>3</t>
        </is>
      </c>
      <c r="CB868" s="2" t="inlineStr">
        <is>
          <t/>
        </is>
      </c>
      <c r="CC868" t="inlineStr">
        <is>
          <t>urządzenie pozwalające na przyłączenie wielu urządzeń sieciowych do sieci komputerowej o topologii gwiazdy</t>
        </is>
      </c>
      <c r="CD868" s="2" t="inlineStr">
        <is>
          <t>concentrador|
concentrador de rede</t>
        </is>
      </c>
      <c r="CE868" s="2" t="inlineStr">
        <is>
          <t>4|
3</t>
        </is>
      </c>
      <c r="CF868" s="2" t="inlineStr">
        <is>
          <t xml:space="preserve">|
</t>
        </is>
      </c>
      <c r="CG868" t="inlineStr">
        <is>
          <t>Dispositivo eletrónico utilizado para conectar segmentos de uma rede local servindo simplesmente para transmitir passivamente dados de um dispositivo (ou segmento) para outro.</t>
        </is>
      </c>
      <c r="CH868" t="inlineStr">
        <is>
          <t/>
        </is>
      </c>
      <c r="CI868" t="inlineStr">
        <is>
          <t/>
        </is>
      </c>
      <c r="CJ868" t="inlineStr">
        <is>
          <t/>
        </is>
      </c>
      <c r="CK868" t="inlineStr">
        <is>
          <t/>
        </is>
      </c>
      <c r="CL868" s="2" t="inlineStr">
        <is>
          <t>rozbočovač</t>
        </is>
      </c>
      <c r="CM868" s="2" t="inlineStr">
        <is>
          <t>3</t>
        </is>
      </c>
      <c r="CN868" s="2" t="inlineStr">
        <is>
          <t/>
        </is>
      </c>
      <c r="CO868" t="inlineStr">
        <is>
          <t>zariadenie používané na pripojenie počítačov v sieti, ktoré vysiela informácie získané z jedného počítača a prenáša ich do ostatných počítačov v sieti</t>
        </is>
      </c>
      <c r="CP868" s="2" t="inlineStr">
        <is>
          <t>omrežno zvezdišče</t>
        </is>
      </c>
      <c r="CQ868" s="2" t="inlineStr">
        <is>
          <t>3</t>
        </is>
      </c>
      <c r="CR868" s="2" t="inlineStr">
        <is>
          <t/>
        </is>
      </c>
      <c r="CS868" t="inlineStr">
        <is>
          <t>elektronska naprava v računalniških sistemih, ki medsebojno brez komutacije povezuje osebne računalnike</t>
        </is>
      </c>
      <c r="CT868" s="2" t="inlineStr">
        <is>
          <t>nätnav|
hubb|
nav</t>
        </is>
      </c>
      <c r="CU868" s="2" t="inlineStr">
        <is>
          <t>2|
3|
2</t>
        </is>
      </c>
      <c r="CV868" s="2" t="inlineStr">
        <is>
          <t xml:space="preserve">|
|
</t>
        </is>
      </c>
      <c r="CW868" t="inlineStr">
        <is>
          <t>utrustning i datornät som samlar en mängd nätanslutningar</t>
        </is>
      </c>
    </row>
    <row r="869">
      <c r="A869" s="1" t="str">
        <f>HYPERLINK("https://iate.europa.eu/entry/result/3547017/all", "3547017")</f>
        <v>3547017</v>
      </c>
      <c r="B869" t="inlineStr">
        <is>
          <t>EDUCATION AND COMMUNICATIONS</t>
        </is>
      </c>
      <c r="C869" t="inlineStr">
        <is>
          <t>EDUCATION AND COMMUNICATIONS|information and information processing</t>
        </is>
      </c>
      <c r="D869" t="inlineStr">
        <is>
          <t>yes</t>
        </is>
      </c>
      <c r="E869" t="inlineStr">
        <is>
          <t/>
        </is>
      </c>
      <c r="F869" s="2" t="inlineStr">
        <is>
          <t>публичен облак</t>
        </is>
      </c>
      <c r="G869" s="2" t="inlineStr">
        <is>
          <t>3</t>
        </is>
      </c>
      <c r="H869" s="2" t="inlineStr">
        <is>
          <t/>
        </is>
      </c>
      <c r="I869" t="inlineStr">
        <is>
          <t>&lt;i&gt;облак&lt;/i&gt; [ &lt;a href="/entry/result/3527224/all" id="ENTRY_TO_ENTRY_CONVERTER" target="_blank"&gt;IATE:3527224&lt;/a&gt; ] с неограничен капацитет, чиито главни компоненти са разположени в специално изградена външна инфраструктура за обслужване на множество абонати, като всичкиуслуги са достъпни посредством Интернет свободно или срещу заплащане</t>
        </is>
      </c>
      <c r="J869" s="2" t="inlineStr">
        <is>
          <t>veřejný cloud</t>
        </is>
      </c>
      <c r="K869" s="2" t="inlineStr">
        <is>
          <t>3</t>
        </is>
      </c>
      <c r="L869" s="2" t="inlineStr">
        <is>
          <t/>
        </is>
      </c>
      <c r="M869" t="inlineStr">
        <is>
          <t>model cloudových služeb, při kterém jsou hardwarové prostředky sdílené a zdroje (virtuální stroje, aplikace či výpočetní výkon) jsou kdykoli dostupné široké veřejnosti pomocí samoobslužného portálu přes internet (např. e-mail)</t>
        </is>
      </c>
      <c r="N869" s="2" t="inlineStr">
        <is>
          <t>offentlig sky</t>
        </is>
      </c>
      <c r="O869" s="2" t="inlineStr">
        <is>
          <t>3</t>
        </is>
      </c>
      <c r="P869" s="2" t="inlineStr">
        <is>
          <t/>
        </is>
      </c>
      <c r="Q869" t="inlineStr">
        <is>
          <t/>
        </is>
      </c>
      <c r="R869" s="2" t="inlineStr">
        <is>
          <t>öffentliche Cloud</t>
        </is>
      </c>
      <c r="S869" s="2" t="inlineStr">
        <is>
          <t>3</t>
        </is>
      </c>
      <c r="T869" s="2" t="inlineStr">
        <is>
          <t/>
        </is>
      </c>
      <c r="U869" t="inlineStr">
        <is>
          <t/>
        </is>
      </c>
      <c r="V869" s="2" t="inlineStr">
        <is>
          <t>δημόσιο υπολογιστικό νέφος</t>
        </is>
      </c>
      <c r="W869" s="2" t="inlineStr">
        <is>
          <t>3</t>
        </is>
      </c>
      <c r="X869" s="2" t="inlineStr">
        <is>
          <t/>
        </is>
      </c>
      <c r="Y869" t="inlineStr">
        <is>
          <t/>
        </is>
      </c>
      <c r="Z869" s="2" t="inlineStr">
        <is>
          <t>public cloud</t>
        </is>
      </c>
      <c r="AA869" s="2" t="inlineStr">
        <is>
          <t>3</t>
        </is>
      </c>
      <c r="AB869" s="2" t="inlineStr">
        <is>
          <t/>
        </is>
      </c>
      <c r="AC869" t="inlineStr">
        <is>
          <t>cloud computing model in which a service provider makes resources such as applications and storage available to the general public over the Internet</t>
        </is>
      </c>
      <c r="AD869" s="2" t="inlineStr">
        <is>
          <t>nube pública</t>
        </is>
      </c>
      <c r="AE869" s="2" t="inlineStr">
        <is>
          <t>3</t>
        </is>
      </c>
      <c r="AF869" s="2" t="inlineStr">
        <is>
          <t/>
        </is>
      </c>
      <c r="AG869" t="inlineStr">
        <is>
          <t/>
        </is>
      </c>
      <c r="AH869" s="2" t="inlineStr">
        <is>
          <t>avalik pilv</t>
        </is>
      </c>
      <c r="AI869" s="2" t="inlineStr">
        <is>
          <t>3</t>
        </is>
      </c>
      <c r="AJ869" s="2" t="inlineStr">
        <is>
          <t/>
        </is>
      </c>
      <c r="AK869" t="inlineStr">
        <is>
          <t>teenus, mille puhul pilvandmetöötlus on kõigile kasutajatele kättesaadav</t>
        </is>
      </c>
      <c r="AL869" s="2" t="inlineStr">
        <is>
          <t>julkiset pilvipalvelut|
julkinen pilvi</t>
        </is>
      </c>
      <c r="AM869" s="2" t="inlineStr">
        <is>
          <t>3|
3</t>
        </is>
      </c>
      <c r="AN869" s="2" t="inlineStr">
        <is>
          <t xml:space="preserve">|
</t>
        </is>
      </c>
      <c r="AO869" t="inlineStr">
        <is>
          <t/>
        </is>
      </c>
      <c r="AP869" s="2" t="inlineStr">
        <is>
          <t>nuage public</t>
        </is>
      </c>
      <c r="AQ869" s="2" t="inlineStr">
        <is>
          <t>3</t>
        </is>
      </c>
      <c r="AR869" s="2" t="inlineStr">
        <is>
          <t/>
        </is>
      </c>
      <c r="AS869" t="inlineStr">
        <is>
          <t>nuage disponible de manière publique, autant pour des entreprises que pour des particuliers, présentant une élasticité idéale, voire illimitée</t>
        </is>
      </c>
      <c r="AT869" s="2" t="inlineStr">
        <is>
          <t>néal poiblí</t>
        </is>
      </c>
      <c r="AU869" s="2" t="inlineStr">
        <is>
          <t>3</t>
        </is>
      </c>
      <c r="AV869" s="2" t="inlineStr">
        <is>
          <t/>
        </is>
      </c>
      <c r="AW869" t="inlineStr">
        <is>
          <t/>
        </is>
      </c>
      <c r="AX869" t="inlineStr">
        <is>
          <t/>
        </is>
      </c>
      <c r="AY869" t="inlineStr">
        <is>
          <t/>
        </is>
      </c>
      <c r="AZ869" t="inlineStr">
        <is>
          <t/>
        </is>
      </c>
      <c r="BA869" t="inlineStr">
        <is>
          <t/>
        </is>
      </c>
      <c r="BB869" s="2" t="inlineStr">
        <is>
          <t>nyilvános felhő</t>
        </is>
      </c>
      <c r="BC869" s="2" t="inlineStr">
        <is>
          <t>4</t>
        </is>
      </c>
      <c r="BD869" s="2" t="inlineStr">
        <is>
          <t/>
        </is>
      </c>
      <c r="BE869" t="inlineStr">
        <is>
          <t/>
        </is>
      </c>
      <c r="BF869" s="2" t="inlineStr">
        <is>
          <t>cloud pubblica|
nuvola pubblica|
cloud pubblico</t>
        </is>
      </c>
      <c r="BG869" s="2" t="inlineStr">
        <is>
          <t>3|
3|
3</t>
        </is>
      </c>
      <c r="BH869" s="2" t="inlineStr">
        <is>
          <t xml:space="preserve">|
|
</t>
        </is>
      </c>
      <c r="BI869" t="inlineStr">
        <is>
          <t>servizi cloud erogati attraverso Internet</t>
        </is>
      </c>
      <c r="BJ869" s="2" t="inlineStr">
        <is>
          <t>viešoji debesija</t>
        </is>
      </c>
      <c r="BK869" s="2" t="inlineStr">
        <is>
          <t>3</t>
        </is>
      </c>
      <c r="BL869" s="2" t="inlineStr">
        <is>
          <t/>
        </is>
      </c>
      <c r="BM869" t="inlineStr">
        <is>
          <t>viešai prieinama debesija [ &lt;a href="/entry/result/3527224/all" id="ENTRY_TO_ENTRY_CONVERTER" target="_blank"&gt;IATE:3527224&lt;/a&gt; ]</t>
        </is>
      </c>
      <c r="BN869" s="2" t="inlineStr">
        <is>
          <t>publiskais mākonis</t>
        </is>
      </c>
      <c r="BO869" s="2" t="inlineStr">
        <is>
          <t>3</t>
        </is>
      </c>
      <c r="BP869" s="2" t="inlineStr">
        <is>
          <t/>
        </is>
      </c>
      <c r="BQ869" t="inlineStr">
        <is>
          <t>pakalpojumi, kas tiek piedāvāti vairākiem lietotājiem (jeb “nomniekiem”) vienā datu centrā</t>
        </is>
      </c>
      <c r="BR869" s="2" t="inlineStr">
        <is>
          <t>cloud pubbliku</t>
        </is>
      </c>
      <c r="BS869" s="2" t="inlineStr">
        <is>
          <t>3</t>
        </is>
      </c>
      <c r="BT869" s="2" t="inlineStr">
        <is>
          <t/>
        </is>
      </c>
      <c r="BU869" t="inlineStr">
        <is>
          <t>mudell tal-cloud computing fejn fornitur ta’ servizz ipoġġi riżorsi (bħal applikazzjonijiet) u spazji għal ħżin għad-dispożizzjoni tal-pubbliku inġenerali fuq l-internet</t>
        </is>
      </c>
      <c r="BV869" s="2" t="inlineStr">
        <is>
          <t>publieke cloud</t>
        </is>
      </c>
      <c r="BW869" s="2" t="inlineStr">
        <is>
          <t>2</t>
        </is>
      </c>
      <c r="BX869" s="2" t="inlineStr">
        <is>
          <t/>
        </is>
      </c>
      <c r="BY869" t="inlineStr">
        <is>
          <t/>
        </is>
      </c>
      <c r="BZ869" s="2" t="inlineStr">
        <is>
          <t>chmura publiczna</t>
        </is>
      </c>
      <c r="CA869" s="2" t="inlineStr">
        <is>
          <t>3</t>
        </is>
      </c>
      <c r="CB869" s="2" t="inlineStr">
        <is>
          <t/>
        </is>
      </c>
      <c r="CC869" t="inlineStr">
        <is>
          <t>realizacja usług przez zewnętrznego dostawcę przy równoczesnym dzieleniu zasobów chmury z innymi użytkownikami</t>
        </is>
      </c>
      <c r="CD869" s="2" t="inlineStr">
        <is>
          <t>nuvem pública</t>
        </is>
      </c>
      <c r="CE869" s="2" t="inlineStr">
        <is>
          <t>3</t>
        </is>
      </c>
      <c r="CF869" s="2" t="inlineStr">
        <is>
          <t/>
        </is>
      </c>
      <c r="CG869" t="inlineStr">
        <is>
          <t>[Modelo de computação em nuvem em que] os recursos são fornecidos dinamicamente pela Internet, através de aplicações e serviços a partir de um fornecedor e geridos por uma entidade externa.</t>
        </is>
      </c>
      <c r="CH869" s="2" t="inlineStr">
        <is>
          <t>cloud public</t>
        </is>
      </c>
      <c r="CI869" s="2" t="inlineStr">
        <is>
          <t>3</t>
        </is>
      </c>
      <c r="CJ869" s="2" t="inlineStr">
        <is>
          <t/>
        </is>
      </c>
      <c r="CK869" t="inlineStr">
        <is>
          <t>tehnologie de tip cloud [ &lt;a href="/entry/result/3527224/all" id="ENTRY_TO_ENTRY_CONVERTER" target="_blank"&gt;IATE:3527224&lt;/a&gt; ] unde infrastructura și aplicațiile sunt deținute de către societatea care distribuie servicii cloud</t>
        </is>
      </c>
      <c r="CL869" s="2" t="inlineStr">
        <is>
          <t>verejný cloud</t>
        </is>
      </c>
      <c r="CM869" s="2" t="inlineStr">
        <is>
          <t>3</t>
        </is>
      </c>
      <c r="CN869" s="2" t="inlineStr">
        <is>
          <t/>
        </is>
      </c>
      <c r="CO869" t="inlineStr">
        <is>
          <t>klasický model cloud computingu, pri ktorom je výpočtová kapacita poskytovaná širokej verejnosti</t>
        </is>
      </c>
      <c r="CP869" s="2" t="inlineStr">
        <is>
          <t>javni oblak</t>
        </is>
      </c>
      <c r="CQ869" s="2" t="inlineStr">
        <is>
          <t>3</t>
        </is>
      </c>
      <c r="CR869" s="2" t="inlineStr">
        <is>
          <t/>
        </is>
      </c>
      <c r="CS869" t="inlineStr">
        <is>
          <t/>
        </is>
      </c>
      <c r="CT869" s="2" t="inlineStr">
        <is>
          <t>offentligt moln</t>
        </is>
      </c>
      <c r="CU869" s="2" t="inlineStr">
        <is>
          <t>3</t>
        </is>
      </c>
      <c r="CV869" s="2" t="inlineStr">
        <is>
          <t/>
        </is>
      </c>
      <c r="CW869" t="inlineStr">
        <is>
          <t/>
        </is>
      </c>
    </row>
    <row r="870">
      <c r="A870" s="1" t="str">
        <f>HYPERLINK("https://iate.europa.eu/entry/result/3568560/all", "3568560")</f>
        <v>3568560</v>
      </c>
      <c r="B870" t="inlineStr">
        <is>
          <t>EDUCATION AND COMMUNICATIONS</t>
        </is>
      </c>
      <c r="C870" t="inlineStr">
        <is>
          <t>EDUCATION AND COMMUNICATIONS|information technology and data processing</t>
        </is>
      </c>
      <c r="D870" t="inlineStr">
        <is>
          <t>yes</t>
        </is>
      </c>
      <c r="E870" t="inlineStr">
        <is>
          <t/>
        </is>
      </c>
      <c r="F870" t="inlineStr">
        <is>
          <t/>
        </is>
      </c>
      <c r="G870" t="inlineStr">
        <is>
          <t/>
        </is>
      </c>
      <c r="H870" t="inlineStr">
        <is>
          <t/>
        </is>
      </c>
      <c r="I870" t="inlineStr">
        <is>
          <t/>
        </is>
      </c>
      <c r="J870" t="inlineStr">
        <is>
          <t/>
        </is>
      </c>
      <c r="K870" t="inlineStr">
        <is>
          <t/>
        </is>
      </c>
      <c r="L870" t="inlineStr">
        <is>
          <t/>
        </is>
      </c>
      <c r="M870" t="inlineStr">
        <is>
          <t/>
        </is>
      </c>
      <c r="N870" t="inlineStr">
        <is>
          <t/>
        </is>
      </c>
      <c r="O870" t="inlineStr">
        <is>
          <t/>
        </is>
      </c>
      <c r="P870" t="inlineStr">
        <is>
          <t/>
        </is>
      </c>
      <c r="Q870" t="inlineStr">
        <is>
          <t/>
        </is>
      </c>
      <c r="R870" t="inlineStr">
        <is>
          <t/>
        </is>
      </c>
      <c r="S870" t="inlineStr">
        <is>
          <t/>
        </is>
      </c>
      <c r="T870" t="inlineStr">
        <is>
          <t/>
        </is>
      </c>
      <c r="U870" t="inlineStr">
        <is>
          <t/>
        </is>
      </c>
      <c r="V870" t="inlineStr">
        <is>
          <t/>
        </is>
      </c>
      <c r="W870" t="inlineStr">
        <is>
          <t/>
        </is>
      </c>
      <c r="X870" t="inlineStr">
        <is>
          <t/>
        </is>
      </c>
      <c r="Y870" t="inlineStr">
        <is>
          <t/>
        </is>
      </c>
      <c r="Z870" s="2" t="inlineStr">
        <is>
          <t>stationary scanner|
fixed-position scanner</t>
        </is>
      </c>
      <c r="AA870" s="2" t="inlineStr">
        <is>
          <t>3|
3</t>
        </is>
      </c>
      <c r="AB870" s="2" t="inlineStr">
        <is>
          <t xml:space="preserve">|
</t>
        </is>
      </c>
      <c r="AC870" t="inlineStr">
        <is>
          <t>a type of barcode scanner that is stationary</t>
        </is>
      </c>
      <c r="AD870" t="inlineStr">
        <is>
          <t/>
        </is>
      </c>
      <c r="AE870" t="inlineStr">
        <is>
          <t/>
        </is>
      </c>
      <c r="AF870" t="inlineStr">
        <is>
          <t/>
        </is>
      </c>
      <c r="AG870" t="inlineStr">
        <is>
          <t/>
        </is>
      </c>
      <c r="AH870" t="inlineStr">
        <is>
          <t/>
        </is>
      </c>
      <c r="AI870" t="inlineStr">
        <is>
          <t/>
        </is>
      </c>
      <c r="AJ870" t="inlineStr">
        <is>
          <t/>
        </is>
      </c>
      <c r="AK870" t="inlineStr">
        <is>
          <t/>
        </is>
      </c>
      <c r="AL870" s="2" t="inlineStr">
        <is>
          <t>kiintoskanneri</t>
        </is>
      </c>
      <c r="AM870" s="2" t="inlineStr">
        <is>
          <t>3</t>
        </is>
      </c>
      <c r="AN870" s="2" t="inlineStr">
        <is>
          <t/>
        </is>
      </c>
      <c r="AO870" t="inlineStr">
        <is>
          <t>kiinteästi paikalleen asennettu skanneri</t>
        </is>
      </c>
      <c r="AP870" t="inlineStr">
        <is>
          <t/>
        </is>
      </c>
      <c r="AQ870" t="inlineStr">
        <is>
          <t/>
        </is>
      </c>
      <c r="AR870" t="inlineStr">
        <is>
          <t/>
        </is>
      </c>
      <c r="AS870" t="inlineStr">
        <is>
          <t/>
        </is>
      </c>
      <c r="AT870" s="2" t="inlineStr">
        <is>
          <t>scanóir fosaithe</t>
        </is>
      </c>
      <c r="AU870" s="2" t="inlineStr">
        <is>
          <t>3</t>
        </is>
      </c>
      <c r="AV870" s="2" t="inlineStr">
        <is>
          <t/>
        </is>
      </c>
      <c r="AW870" t="inlineStr">
        <is>
          <t/>
        </is>
      </c>
      <c r="AX870" t="inlineStr">
        <is>
          <t/>
        </is>
      </c>
      <c r="AY870" t="inlineStr">
        <is>
          <t/>
        </is>
      </c>
      <c r="AZ870" t="inlineStr">
        <is>
          <t/>
        </is>
      </c>
      <c r="BA870" t="inlineStr">
        <is>
          <t/>
        </is>
      </c>
      <c r="BB870" t="inlineStr">
        <is>
          <t/>
        </is>
      </c>
      <c r="BC870" t="inlineStr">
        <is>
          <t/>
        </is>
      </c>
      <c r="BD870" t="inlineStr">
        <is>
          <t/>
        </is>
      </c>
      <c r="BE870" t="inlineStr">
        <is>
          <t/>
        </is>
      </c>
      <c r="BF870" t="inlineStr">
        <is>
          <t/>
        </is>
      </c>
      <c r="BG870" t="inlineStr">
        <is>
          <t/>
        </is>
      </c>
      <c r="BH870" t="inlineStr">
        <is>
          <t/>
        </is>
      </c>
      <c r="BI870" t="inlineStr">
        <is>
          <t/>
        </is>
      </c>
      <c r="BJ870" t="inlineStr">
        <is>
          <t/>
        </is>
      </c>
      <c r="BK870" t="inlineStr">
        <is>
          <t/>
        </is>
      </c>
      <c r="BL870" t="inlineStr">
        <is>
          <t/>
        </is>
      </c>
      <c r="BM870" t="inlineStr">
        <is>
          <t/>
        </is>
      </c>
      <c r="BN870" t="inlineStr">
        <is>
          <t/>
        </is>
      </c>
      <c r="BO870" t="inlineStr">
        <is>
          <t/>
        </is>
      </c>
      <c r="BP870" t="inlineStr">
        <is>
          <t/>
        </is>
      </c>
      <c r="BQ870" t="inlineStr">
        <is>
          <t/>
        </is>
      </c>
      <c r="BR870" t="inlineStr">
        <is>
          <t/>
        </is>
      </c>
      <c r="BS870" t="inlineStr">
        <is>
          <t/>
        </is>
      </c>
      <c r="BT870" t="inlineStr">
        <is>
          <t/>
        </is>
      </c>
      <c r="BU870" t="inlineStr">
        <is>
          <t/>
        </is>
      </c>
      <c r="BV870" t="inlineStr">
        <is>
          <t/>
        </is>
      </c>
      <c r="BW870" t="inlineStr">
        <is>
          <t/>
        </is>
      </c>
      <c r="BX870" t="inlineStr">
        <is>
          <t/>
        </is>
      </c>
      <c r="BY870" t="inlineStr">
        <is>
          <t/>
        </is>
      </c>
      <c r="BZ870" t="inlineStr">
        <is>
          <t/>
        </is>
      </c>
      <c r="CA870" t="inlineStr">
        <is>
          <t/>
        </is>
      </c>
      <c r="CB870" t="inlineStr">
        <is>
          <t/>
        </is>
      </c>
      <c r="CC870" t="inlineStr">
        <is>
          <t/>
        </is>
      </c>
      <c r="CD870" t="inlineStr">
        <is>
          <t/>
        </is>
      </c>
      <c r="CE870" t="inlineStr">
        <is>
          <t/>
        </is>
      </c>
      <c r="CF870" t="inlineStr">
        <is>
          <t/>
        </is>
      </c>
      <c r="CG870" t="inlineStr">
        <is>
          <t/>
        </is>
      </c>
      <c r="CH870" t="inlineStr">
        <is>
          <t/>
        </is>
      </c>
      <c r="CI870" t="inlineStr">
        <is>
          <t/>
        </is>
      </c>
      <c r="CJ870" t="inlineStr">
        <is>
          <t/>
        </is>
      </c>
      <c r="CK870" t="inlineStr">
        <is>
          <t/>
        </is>
      </c>
      <c r="CL870" t="inlineStr">
        <is>
          <t/>
        </is>
      </c>
      <c r="CM870" t="inlineStr">
        <is>
          <t/>
        </is>
      </c>
      <c r="CN870" t="inlineStr">
        <is>
          <t/>
        </is>
      </c>
      <c r="CO870" t="inlineStr">
        <is>
          <t/>
        </is>
      </c>
      <c r="CP870" t="inlineStr">
        <is>
          <t/>
        </is>
      </c>
      <c r="CQ870" t="inlineStr">
        <is>
          <t/>
        </is>
      </c>
      <c r="CR870" t="inlineStr">
        <is>
          <t/>
        </is>
      </c>
      <c r="CS870" t="inlineStr">
        <is>
          <t/>
        </is>
      </c>
      <c r="CT870" t="inlineStr">
        <is>
          <t/>
        </is>
      </c>
      <c r="CU870" t="inlineStr">
        <is>
          <t/>
        </is>
      </c>
      <c r="CV870" t="inlineStr">
        <is>
          <t/>
        </is>
      </c>
      <c r="CW870" t="inlineStr">
        <is>
          <t/>
        </is>
      </c>
    </row>
    <row r="871">
      <c r="A871" s="1" t="str">
        <f>HYPERLINK("https://iate.europa.eu/entry/result/3568558/all", "3568558")</f>
        <v>3568558</v>
      </c>
      <c r="B871" t="inlineStr">
        <is>
          <t>EDUCATION AND COMMUNICATIONS</t>
        </is>
      </c>
      <c r="C871" t="inlineStr">
        <is>
          <t>EDUCATION AND COMMUNICATIONS|information technology and data processing</t>
        </is>
      </c>
      <c r="D871" t="inlineStr">
        <is>
          <t>yes</t>
        </is>
      </c>
      <c r="E871" t="inlineStr">
        <is>
          <t/>
        </is>
      </c>
      <c r="F871" t="inlineStr">
        <is>
          <t/>
        </is>
      </c>
      <c r="G871" t="inlineStr">
        <is>
          <t/>
        </is>
      </c>
      <c r="H871" t="inlineStr">
        <is>
          <t/>
        </is>
      </c>
      <c r="I871" t="inlineStr">
        <is>
          <t/>
        </is>
      </c>
      <c r="J871" t="inlineStr">
        <is>
          <t/>
        </is>
      </c>
      <c r="K871" t="inlineStr">
        <is>
          <t/>
        </is>
      </c>
      <c r="L871" t="inlineStr">
        <is>
          <t/>
        </is>
      </c>
      <c r="M871" t="inlineStr">
        <is>
          <t/>
        </is>
      </c>
      <c r="N871" t="inlineStr">
        <is>
          <t/>
        </is>
      </c>
      <c r="O871" t="inlineStr">
        <is>
          <t/>
        </is>
      </c>
      <c r="P871" t="inlineStr">
        <is>
          <t/>
        </is>
      </c>
      <c r="Q871" t="inlineStr">
        <is>
          <t/>
        </is>
      </c>
      <c r="R871" t="inlineStr">
        <is>
          <t/>
        </is>
      </c>
      <c r="S871" t="inlineStr">
        <is>
          <t/>
        </is>
      </c>
      <c r="T871" t="inlineStr">
        <is>
          <t/>
        </is>
      </c>
      <c r="U871" t="inlineStr">
        <is>
          <t/>
        </is>
      </c>
      <c r="V871" t="inlineStr">
        <is>
          <t/>
        </is>
      </c>
      <c r="W871" t="inlineStr">
        <is>
          <t/>
        </is>
      </c>
      <c r="X871" t="inlineStr">
        <is>
          <t/>
        </is>
      </c>
      <c r="Y871" t="inlineStr">
        <is>
          <t/>
        </is>
      </c>
      <c r="Z871" s="2" t="inlineStr">
        <is>
          <t>3D scanner|
three-dimensional scanner</t>
        </is>
      </c>
      <c r="AA871" s="2" t="inlineStr">
        <is>
          <t>3|
3</t>
        </is>
      </c>
      <c r="AB871" s="2" t="inlineStr">
        <is>
          <t xml:space="preserve">|
</t>
        </is>
      </c>
      <c r="AC871" t="inlineStr">
        <is>
          <t>a device that analyses a real-world object or environment to collect data on its shape and possibly its appearance (e.g. colour)</t>
        </is>
      </c>
      <c r="AD871" t="inlineStr">
        <is>
          <t/>
        </is>
      </c>
      <c r="AE871" t="inlineStr">
        <is>
          <t/>
        </is>
      </c>
      <c r="AF871" t="inlineStr">
        <is>
          <t/>
        </is>
      </c>
      <c r="AG871" t="inlineStr">
        <is>
          <t/>
        </is>
      </c>
      <c r="AH871" t="inlineStr">
        <is>
          <t/>
        </is>
      </c>
      <c r="AI871" t="inlineStr">
        <is>
          <t/>
        </is>
      </c>
      <c r="AJ871" t="inlineStr">
        <is>
          <t/>
        </is>
      </c>
      <c r="AK871" t="inlineStr">
        <is>
          <t/>
        </is>
      </c>
      <c r="AL871" s="2" t="inlineStr">
        <is>
          <t>3D-skanneri</t>
        </is>
      </c>
      <c r="AM871" s="2" t="inlineStr">
        <is>
          <t>3</t>
        </is>
      </c>
      <c r="AN871" s="2" t="inlineStr">
        <is>
          <t/>
        </is>
      </c>
      <c r="AO871" t="inlineStr">
        <is>
          <t>skanneri, jolla voidaan muodostaa kolmiulotteisia malleja reaalimaailman kohteista</t>
        </is>
      </c>
      <c r="AP871" t="inlineStr">
        <is>
          <t/>
        </is>
      </c>
      <c r="AQ871" t="inlineStr">
        <is>
          <t/>
        </is>
      </c>
      <c r="AR871" t="inlineStr">
        <is>
          <t/>
        </is>
      </c>
      <c r="AS871" t="inlineStr">
        <is>
          <t/>
        </is>
      </c>
      <c r="AT871" s="2" t="inlineStr">
        <is>
          <t>scanóir 3T</t>
        </is>
      </c>
      <c r="AU871" s="2" t="inlineStr">
        <is>
          <t>3</t>
        </is>
      </c>
      <c r="AV871" s="2" t="inlineStr">
        <is>
          <t/>
        </is>
      </c>
      <c r="AW871" t="inlineStr">
        <is>
          <t/>
        </is>
      </c>
      <c r="AX871" t="inlineStr">
        <is>
          <t/>
        </is>
      </c>
      <c r="AY871" t="inlineStr">
        <is>
          <t/>
        </is>
      </c>
      <c r="AZ871" t="inlineStr">
        <is>
          <t/>
        </is>
      </c>
      <c r="BA871" t="inlineStr">
        <is>
          <t/>
        </is>
      </c>
      <c r="BB871" t="inlineStr">
        <is>
          <t/>
        </is>
      </c>
      <c r="BC871" t="inlineStr">
        <is>
          <t/>
        </is>
      </c>
      <c r="BD871" t="inlineStr">
        <is>
          <t/>
        </is>
      </c>
      <c r="BE871" t="inlineStr">
        <is>
          <t/>
        </is>
      </c>
      <c r="BF871" t="inlineStr">
        <is>
          <t/>
        </is>
      </c>
      <c r="BG871" t="inlineStr">
        <is>
          <t/>
        </is>
      </c>
      <c r="BH871" t="inlineStr">
        <is>
          <t/>
        </is>
      </c>
      <c r="BI871" t="inlineStr">
        <is>
          <t/>
        </is>
      </c>
      <c r="BJ871" t="inlineStr">
        <is>
          <t/>
        </is>
      </c>
      <c r="BK871" t="inlineStr">
        <is>
          <t/>
        </is>
      </c>
      <c r="BL871" t="inlineStr">
        <is>
          <t/>
        </is>
      </c>
      <c r="BM871" t="inlineStr">
        <is>
          <t/>
        </is>
      </c>
      <c r="BN871" t="inlineStr">
        <is>
          <t/>
        </is>
      </c>
      <c r="BO871" t="inlineStr">
        <is>
          <t/>
        </is>
      </c>
      <c r="BP871" t="inlineStr">
        <is>
          <t/>
        </is>
      </c>
      <c r="BQ871" t="inlineStr">
        <is>
          <t/>
        </is>
      </c>
      <c r="BR871" t="inlineStr">
        <is>
          <t/>
        </is>
      </c>
      <c r="BS871" t="inlineStr">
        <is>
          <t/>
        </is>
      </c>
      <c r="BT871" t="inlineStr">
        <is>
          <t/>
        </is>
      </c>
      <c r="BU871" t="inlineStr">
        <is>
          <t/>
        </is>
      </c>
      <c r="BV871" t="inlineStr">
        <is>
          <t/>
        </is>
      </c>
      <c r="BW871" t="inlineStr">
        <is>
          <t/>
        </is>
      </c>
      <c r="BX871" t="inlineStr">
        <is>
          <t/>
        </is>
      </c>
      <c r="BY871" t="inlineStr">
        <is>
          <t/>
        </is>
      </c>
      <c r="BZ871" t="inlineStr">
        <is>
          <t/>
        </is>
      </c>
      <c r="CA871" t="inlineStr">
        <is>
          <t/>
        </is>
      </c>
      <c r="CB871" t="inlineStr">
        <is>
          <t/>
        </is>
      </c>
      <c r="CC871" t="inlineStr">
        <is>
          <t/>
        </is>
      </c>
      <c r="CD871" t="inlineStr">
        <is>
          <t/>
        </is>
      </c>
      <c r="CE871" t="inlineStr">
        <is>
          <t/>
        </is>
      </c>
      <c r="CF871" t="inlineStr">
        <is>
          <t/>
        </is>
      </c>
      <c r="CG871" t="inlineStr">
        <is>
          <t/>
        </is>
      </c>
      <c r="CH871" t="inlineStr">
        <is>
          <t/>
        </is>
      </c>
      <c r="CI871" t="inlineStr">
        <is>
          <t/>
        </is>
      </c>
      <c r="CJ871" t="inlineStr">
        <is>
          <t/>
        </is>
      </c>
      <c r="CK871" t="inlineStr">
        <is>
          <t/>
        </is>
      </c>
      <c r="CL871" t="inlineStr">
        <is>
          <t/>
        </is>
      </c>
      <c r="CM871" t="inlineStr">
        <is>
          <t/>
        </is>
      </c>
      <c r="CN871" t="inlineStr">
        <is>
          <t/>
        </is>
      </c>
      <c r="CO871" t="inlineStr">
        <is>
          <t/>
        </is>
      </c>
      <c r="CP871" t="inlineStr">
        <is>
          <t/>
        </is>
      </c>
      <c r="CQ871" t="inlineStr">
        <is>
          <t/>
        </is>
      </c>
      <c r="CR871" t="inlineStr">
        <is>
          <t/>
        </is>
      </c>
      <c r="CS871" t="inlineStr">
        <is>
          <t/>
        </is>
      </c>
      <c r="CT871" t="inlineStr">
        <is>
          <t/>
        </is>
      </c>
      <c r="CU871" t="inlineStr">
        <is>
          <t/>
        </is>
      </c>
      <c r="CV871" t="inlineStr">
        <is>
          <t/>
        </is>
      </c>
      <c r="CW871" t="inlineStr">
        <is>
          <t/>
        </is>
      </c>
    </row>
    <row r="872">
      <c r="A872" s="1" t="str">
        <f>HYPERLINK("https://iate.europa.eu/entry/result/3578992/all", "3578992")</f>
        <v>3578992</v>
      </c>
      <c r="B872" t="inlineStr">
        <is>
          <t>EDUCATION AND COMMUNICATIONS</t>
        </is>
      </c>
      <c r="C872" t="inlineStr">
        <is>
          <t>EDUCATION AND COMMUNICATIONS|communications|communications systems</t>
        </is>
      </c>
      <c r="D872" t="inlineStr">
        <is>
          <t>yes</t>
        </is>
      </c>
      <c r="E872" t="inlineStr">
        <is>
          <t/>
        </is>
      </c>
      <c r="F872" t="inlineStr">
        <is>
          <t/>
        </is>
      </c>
      <c r="G872" t="inlineStr">
        <is>
          <t/>
        </is>
      </c>
      <c r="H872" t="inlineStr">
        <is>
          <t/>
        </is>
      </c>
      <c r="I872" t="inlineStr">
        <is>
          <t/>
        </is>
      </c>
      <c r="J872" s="2" t="inlineStr">
        <is>
          <t>systém organizace znalostí</t>
        </is>
      </c>
      <c r="K872" s="2" t="inlineStr">
        <is>
          <t>3</t>
        </is>
      </c>
      <c r="L872" s="2" t="inlineStr">
        <is>
          <t/>
        </is>
      </c>
      <c r="M872" t="inlineStr">
        <is>
          <t>souhrnné označení slovníků, seznamů autorit, předmětových heslářů, klasifikací, tezaurů, ontologií a dalších nástrojů organizace znalostí, použitelných v prostředí digitální síťové komunikace, reprezentované aktuálně technologií propojených otevřených dat</t>
        </is>
      </c>
      <c r="N872" t="inlineStr">
        <is>
          <t/>
        </is>
      </c>
      <c r="O872" t="inlineStr">
        <is>
          <t/>
        </is>
      </c>
      <c r="P872" t="inlineStr">
        <is>
          <t/>
        </is>
      </c>
      <c r="Q872" t="inlineStr">
        <is>
          <t/>
        </is>
      </c>
      <c r="R872" t="inlineStr">
        <is>
          <t/>
        </is>
      </c>
      <c r="S872" t="inlineStr">
        <is>
          <t/>
        </is>
      </c>
      <c r="T872" t="inlineStr">
        <is>
          <t/>
        </is>
      </c>
      <c r="U872" t="inlineStr">
        <is>
          <t/>
        </is>
      </c>
      <c r="V872" t="inlineStr">
        <is>
          <t/>
        </is>
      </c>
      <c r="W872" t="inlineStr">
        <is>
          <t/>
        </is>
      </c>
      <c r="X872" t="inlineStr">
        <is>
          <t/>
        </is>
      </c>
      <c r="Y872" t="inlineStr">
        <is>
          <t/>
        </is>
      </c>
      <c r="Z872" s="2" t="inlineStr">
        <is>
          <t>KOS|
knowledge organisation system|
knowledge organization system</t>
        </is>
      </c>
      <c r="AA872" s="2" t="inlineStr">
        <is>
          <t>3|
3|
1</t>
        </is>
      </c>
      <c r="AB872" s="2" t="inlineStr">
        <is>
          <t xml:space="preserve">|
|
</t>
        </is>
      </c>
      <c r="AC872" t="inlineStr">
        <is>
          <t>set of elements, often structured and controlled, which can be used for describing (indexing) objects, browsing collections, etc.</t>
        </is>
      </c>
      <c r="AD872" t="inlineStr">
        <is>
          <t/>
        </is>
      </c>
      <c r="AE872" t="inlineStr">
        <is>
          <t/>
        </is>
      </c>
      <c r="AF872" t="inlineStr">
        <is>
          <t/>
        </is>
      </c>
      <c r="AG872" t="inlineStr">
        <is>
          <t/>
        </is>
      </c>
      <c r="AH872" t="inlineStr">
        <is>
          <t/>
        </is>
      </c>
      <c r="AI872" t="inlineStr">
        <is>
          <t/>
        </is>
      </c>
      <c r="AJ872" t="inlineStr">
        <is>
          <t/>
        </is>
      </c>
      <c r="AK872" t="inlineStr">
        <is>
          <t/>
        </is>
      </c>
      <c r="AL872" t="inlineStr">
        <is>
          <t/>
        </is>
      </c>
      <c r="AM872" t="inlineStr">
        <is>
          <t/>
        </is>
      </c>
      <c r="AN872" t="inlineStr">
        <is>
          <t/>
        </is>
      </c>
      <c r="AO872" t="inlineStr">
        <is>
          <t/>
        </is>
      </c>
      <c r="AP872" t="inlineStr">
        <is>
          <t/>
        </is>
      </c>
      <c r="AQ872" t="inlineStr">
        <is>
          <t/>
        </is>
      </c>
      <c r="AR872" t="inlineStr">
        <is>
          <t/>
        </is>
      </c>
      <c r="AS872" t="inlineStr">
        <is>
          <t/>
        </is>
      </c>
      <c r="AT872" s="2" t="inlineStr">
        <is>
          <t>córas eagraithe eolais</t>
        </is>
      </c>
      <c r="AU872" s="2" t="inlineStr">
        <is>
          <t>3</t>
        </is>
      </c>
      <c r="AV872" s="2" t="inlineStr">
        <is>
          <t/>
        </is>
      </c>
      <c r="AW872" t="inlineStr">
        <is>
          <t/>
        </is>
      </c>
      <c r="AX872" t="inlineStr">
        <is>
          <t/>
        </is>
      </c>
      <c r="AY872" t="inlineStr">
        <is>
          <t/>
        </is>
      </c>
      <c r="AZ872" t="inlineStr">
        <is>
          <t/>
        </is>
      </c>
      <c r="BA872" t="inlineStr">
        <is>
          <t/>
        </is>
      </c>
      <c r="BB872" s="2" t="inlineStr">
        <is>
          <t>KOS|
tudásszervezési rendszer</t>
        </is>
      </c>
      <c r="BC872" s="2" t="inlineStr">
        <is>
          <t>3|
3</t>
        </is>
      </c>
      <c r="BD872" s="2" t="inlineStr">
        <is>
          <t xml:space="preserve">|
</t>
        </is>
      </c>
      <c r="BE872" t="inlineStr">
        <is>
          <t/>
        </is>
      </c>
      <c r="BF872" t="inlineStr">
        <is>
          <t/>
        </is>
      </c>
      <c r="BG872" t="inlineStr">
        <is>
          <t/>
        </is>
      </c>
      <c r="BH872" t="inlineStr">
        <is>
          <t/>
        </is>
      </c>
      <c r="BI872" t="inlineStr">
        <is>
          <t/>
        </is>
      </c>
      <c r="BJ872" t="inlineStr">
        <is>
          <t/>
        </is>
      </c>
      <c r="BK872" t="inlineStr">
        <is>
          <t/>
        </is>
      </c>
      <c r="BL872" t="inlineStr">
        <is>
          <t/>
        </is>
      </c>
      <c r="BM872" t="inlineStr">
        <is>
          <t/>
        </is>
      </c>
      <c r="BN872" t="inlineStr">
        <is>
          <t/>
        </is>
      </c>
      <c r="BO872" t="inlineStr">
        <is>
          <t/>
        </is>
      </c>
      <c r="BP872" t="inlineStr">
        <is>
          <t/>
        </is>
      </c>
      <c r="BQ872" t="inlineStr">
        <is>
          <t/>
        </is>
      </c>
      <c r="BR872" t="inlineStr">
        <is>
          <t/>
        </is>
      </c>
      <c r="BS872" t="inlineStr">
        <is>
          <t/>
        </is>
      </c>
      <c r="BT872" t="inlineStr">
        <is>
          <t/>
        </is>
      </c>
      <c r="BU872" t="inlineStr">
        <is>
          <t/>
        </is>
      </c>
      <c r="BV872" t="inlineStr">
        <is>
          <t/>
        </is>
      </c>
      <c r="BW872" t="inlineStr">
        <is>
          <t/>
        </is>
      </c>
      <c r="BX872" t="inlineStr">
        <is>
          <t/>
        </is>
      </c>
      <c r="BY872" t="inlineStr">
        <is>
          <t/>
        </is>
      </c>
      <c r="BZ872" t="inlineStr">
        <is>
          <t/>
        </is>
      </c>
      <c r="CA872" t="inlineStr">
        <is>
          <t/>
        </is>
      </c>
      <c r="CB872" t="inlineStr">
        <is>
          <t/>
        </is>
      </c>
      <c r="CC872" t="inlineStr">
        <is>
          <t/>
        </is>
      </c>
      <c r="CD872" s="2" t="inlineStr">
        <is>
          <t>sistema de organização do conhecimento|
SOC</t>
        </is>
      </c>
      <c r="CE872" s="2" t="inlineStr">
        <is>
          <t>3|
3</t>
        </is>
      </c>
      <c r="CF872" s="2" t="inlineStr">
        <is>
          <t xml:space="preserve">|
</t>
        </is>
      </c>
      <c r="CG872" t="inlineStr">
        <is>
          <t/>
        </is>
      </c>
      <c r="CH872" s="2" t="inlineStr">
        <is>
          <t>sistem de organizare a cunoștințelor|
KOS</t>
        </is>
      </c>
      <c r="CI872" s="2" t="inlineStr">
        <is>
          <t>3|
3</t>
        </is>
      </c>
      <c r="CJ872" s="2" t="inlineStr">
        <is>
          <t xml:space="preserve">|
</t>
        </is>
      </c>
      <c r="CK872" t="inlineStr">
        <is>
          <t/>
        </is>
      </c>
      <c r="CL872" t="inlineStr">
        <is>
          <t/>
        </is>
      </c>
      <c r="CM872" t="inlineStr">
        <is>
          <t/>
        </is>
      </c>
      <c r="CN872" t="inlineStr">
        <is>
          <t/>
        </is>
      </c>
      <c r="CO872" t="inlineStr">
        <is>
          <t/>
        </is>
      </c>
      <c r="CP872" t="inlineStr">
        <is>
          <t/>
        </is>
      </c>
      <c r="CQ872" t="inlineStr">
        <is>
          <t/>
        </is>
      </c>
      <c r="CR872" t="inlineStr">
        <is>
          <t/>
        </is>
      </c>
      <c r="CS872" t="inlineStr">
        <is>
          <t/>
        </is>
      </c>
      <c r="CT872" t="inlineStr">
        <is>
          <t/>
        </is>
      </c>
      <c r="CU872" t="inlineStr">
        <is>
          <t/>
        </is>
      </c>
      <c r="CV872" t="inlineStr">
        <is>
          <t/>
        </is>
      </c>
      <c r="CW872" t="inlineStr">
        <is>
          <t/>
        </is>
      </c>
    </row>
    <row r="873">
      <c r="A873" s="1" t="str">
        <f>HYPERLINK("https://iate.europa.eu/entry/result/3578162/all", "3578162")</f>
        <v>3578162</v>
      </c>
      <c r="B873" t="inlineStr">
        <is>
          <t>EDUCATION AND COMMUNICATIONS;INDUSTRY</t>
        </is>
      </c>
      <c r="C873" t="inlineStr">
        <is>
          <t>EDUCATION AND COMMUNICATIONS|information technology and data processing;INDUSTRY|electronics and electrical engineering</t>
        </is>
      </c>
      <c r="D873" t="inlineStr">
        <is>
          <t>yes</t>
        </is>
      </c>
      <c r="E873" t="inlineStr">
        <is>
          <t/>
        </is>
      </c>
      <c r="F873" s="2" t="inlineStr">
        <is>
          <t>ефективен брой битове|
ENOB</t>
        </is>
      </c>
      <c r="G873" s="2" t="inlineStr">
        <is>
          <t>3|
3</t>
        </is>
      </c>
      <c r="H873" s="2" t="inlineStr">
        <is>
          <t xml:space="preserve">|
</t>
        </is>
      </c>
      <c r="I873" t="inlineStr">
        <is>
          <t/>
        </is>
      </c>
      <c r="J873" s="2" t="inlineStr">
        <is>
          <t>ENOB|
efektivní počet bitů</t>
        </is>
      </c>
      <c r="K873" s="2" t="inlineStr">
        <is>
          <t>3|
3</t>
        </is>
      </c>
      <c r="L873" s="2" t="inlineStr">
        <is>
          <t xml:space="preserve">|
</t>
        </is>
      </c>
      <c r="M873" t="inlineStr">
        <is>
          <t>měrná jednotka určující, kolik bitů ideálního digitálně-analogového převodníku je zapotřebí k tomu, abychom dospěli k naměřenému poměru mezi střední kvadratickou hodnotou amplitudy výstupního signálu a střední kvadratickou hodnotou výstupního šumu</t>
        </is>
      </c>
      <c r="N873" s="2" t="inlineStr">
        <is>
          <t>effektivt antal bits|
ENOB</t>
        </is>
      </c>
      <c r="O873" s="2" t="inlineStr">
        <is>
          <t>3|
3</t>
        </is>
      </c>
      <c r="P873" s="2" t="inlineStr">
        <is>
          <t xml:space="preserve">|
</t>
        </is>
      </c>
      <c r="Q873" t="inlineStr">
        <is>
          <t/>
        </is>
      </c>
      <c r="R873" s="2" t="inlineStr">
        <is>
          <t>ENOB|
effektive Anzahl an Bits</t>
        </is>
      </c>
      <c r="S873" s="2" t="inlineStr">
        <is>
          <t>3|
3</t>
        </is>
      </c>
      <c r="T873" s="2" t="inlineStr">
        <is>
          <t xml:space="preserve">|
</t>
        </is>
      </c>
      <c r="U873" t="inlineStr">
        <is>
          <t>tatsächlich erreichte Bit-Breite eines idealen AD-Wandlers</t>
        </is>
      </c>
      <c r="V873" s="2" t="inlineStr">
        <is>
          <t>πραγματικός αριθμός bits|
ENOB|
αριθμός ενεργών bits</t>
        </is>
      </c>
      <c r="W873" s="2" t="inlineStr">
        <is>
          <t>3|
3|
3</t>
        </is>
      </c>
      <c r="X873" s="2" t="inlineStr">
        <is>
          <t xml:space="preserve">|
|
</t>
        </is>
      </c>
      <c r="Y873" t="inlineStr">
        <is>
          <t/>
        </is>
      </c>
      <c r="Z873" s="2" t="inlineStr">
        <is>
          <t>ENOB|
effective number of bits</t>
        </is>
      </c>
      <c r="AA873" s="2" t="inlineStr">
        <is>
          <t>3|
3</t>
        </is>
      </c>
      <c r="AB873" s="2" t="inlineStr">
        <is>
          <t xml:space="preserve">|
</t>
        </is>
      </c>
      <c r="AC873" t="inlineStr">
        <is>
          <t>measure of the signal-to-noise-and-distortion ratio used to compare actual 
&lt;i&gt;analog-to-digital converter (ADC)&lt;/i&gt; [ &lt;a href="/entry/result/1373780/all" id="ENTRY_TO_ENTRY_CONVERTER" target="_blank"&gt;IATE:1373780&lt;/a&gt; ] performance to an ideal ADC</t>
        </is>
      </c>
      <c r="AD873" s="2" t="inlineStr">
        <is>
          <t>ENOB|
número efectivo de bits</t>
        </is>
      </c>
      <c r="AE873" s="2" t="inlineStr">
        <is>
          <t>3|
3</t>
        </is>
      </c>
      <c r="AF873" s="2" t="inlineStr">
        <is>
          <t xml:space="preserve">|
</t>
        </is>
      </c>
      <c r="AG873" t="inlineStr">
        <is>
          <t>Magnitud que representa el rendimiento de un convertidor analógico digital [&lt;a href="/entry/result/1373780/all" id="ENTRY_TO_ENTRY_CONVERTER" target="_blank"&gt;IATE:1373780&lt;/a&gt; ] ideal equivalente a uno real sin ruido SINAD.</t>
        </is>
      </c>
      <c r="AH873" s="2" t="inlineStr">
        <is>
          <t>efektiivne bittide arv</t>
        </is>
      </c>
      <c r="AI873" s="2" t="inlineStr">
        <is>
          <t>3</t>
        </is>
      </c>
      <c r="AJ873" s="2" t="inlineStr">
        <is>
          <t/>
        </is>
      </c>
      <c r="AK873" t="inlineStr">
        <is>
          <t/>
        </is>
      </c>
      <c r="AL873" s="2" t="inlineStr">
        <is>
          <t>efektiivinen resoluutio|
efektiivisten bittien määrä|
ENOB</t>
        </is>
      </c>
      <c r="AM873" s="2" t="inlineStr">
        <is>
          <t>3|
3|
3</t>
        </is>
      </c>
      <c r="AN873" s="2" t="inlineStr">
        <is>
          <t xml:space="preserve">|
|
</t>
        </is>
      </c>
      <c r="AO873" t="inlineStr">
        <is>
          <t/>
        </is>
      </c>
      <c r="AP873" s="2" t="inlineStr">
        <is>
          <t>nombre de bits effectif</t>
        </is>
      </c>
      <c r="AQ873" s="2" t="inlineStr">
        <is>
          <t>3</t>
        </is>
      </c>
      <c r="AR873" s="2" t="inlineStr">
        <is>
          <t/>
        </is>
      </c>
      <c r="AS873" t="inlineStr">
        <is>
          <t>nombre virtuel mesurant la résolution d'un convertisseur analogique – numérique (CAN) par rapport à celle d'un CAN idéal</t>
        </is>
      </c>
      <c r="AT873" s="2" t="inlineStr">
        <is>
          <t>ENOB|
líon iarbhír na ngiotán</t>
        </is>
      </c>
      <c r="AU873" s="2" t="inlineStr">
        <is>
          <t>3|
3</t>
        </is>
      </c>
      <c r="AV873" s="2" t="inlineStr">
        <is>
          <t xml:space="preserve">|
</t>
        </is>
      </c>
      <c r="AW873" t="inlineStr">
        <is>
          <t/>
        </is>
      </c>
      <c r="AX873" s="2" t="inlineStr">
        <is>
          <t>ENOB|
efektivni broj bitova</t>
        </is>
      </c>
      <c r="AY873" s="2" t="inlineStr">
        <is>
          <t>3|
3</t>
        </is>
      </c>
      <c r="AZ873" s="2" t="inlineStr">
        <is>
          <t xml:space="preserve">|
</t>
        </is>
      </c>
      <c r="BA873" t="inlineStr">
        <is>
          <t/>
        </is>
      </c>
      <c r="BB873" s="2" t="inlineStr">
        <is>
          <t>effektív bitszám|
ENOB</t>
        </is>
      </c>
      <c r="BC873" s="2" t="inlineStr">
        <is>
          <t>4|
4</t>
        </is>
      </c>
      <c r="BD873" s="2" t="inlineStr">
        <is>
          <t xml:space="preserve">|
</t>
        </is>
      </c>
      <c r="BE873" t="inlineStr">
        <is>
          <t/>
        </is>
      </c>
      <c r="BF873" s="2" t="inlineStr">
        <is>
          <t>numero effettivo di bit|
ENOB</t>
        </is>
      </c>
      <c r="BG873" s="2" t="inlineStr">
        <is>
          <t>3|
3</t>
        </is>
      </c>
      <c r="BH873" s="2" t="inlineStr">
        <is>
          <t xml:space="preserve">|
</t>
        </is>
      </c>
      <c r="BI873" t="inlineStr">
        <is>
          <t>indicatore delle prestazioni base di uno strumento di misura digitale he tiene conto di come rumore e altre distorsioni influenzano la precisione delle misure</t>
        </is>
      </c>
      <c r="BJ873" s="2" t="inlineStr">
        <is>
          <t>efektyvusis bitų skaičius</t>
        </is>
      </c>
      <c r="BK873" s="2" t="inlineStr">
        <is>
          <t>3</t>
        </is>
      </c>
      <c r="BL873" s="2" t="inlineStr">
        <is>
          <t/>
        </is>
      </c>
      <c r="BM873" t="inlineStr">
        <is>
          <t/>
        </is>
      </c>
      <c r="BN873" s="2" t="inlineStr">
        <is>
          <t>efektīvais bitu skaits</t>
        </is>
      </c>
      <c r="BO873" s="2" t="inlineStr">
        <is>
          <t>2</t>
        </is>
      </c>
      <c r="BP873" s="2" t="inlineStr">
        <is>
          <t/>
        </is>
      </c>
      <c r="BQ873" t="inlineStr">
        <is>
          <t/>
        </is>
      </c>
      <c r="BR873" s="2" t="inlineStr">
        <is>
          <t>ENOB|
għadd effettiv ta' bits</t>
        </is>
      </c>
      <c r="BS873" s="2" t="inlineStr">
        <is>
          <t>3|
3</t>
        </is>
      </c>
      <c r="BT873" s="2" t="inlineStr">
        <is>
          <t xml:space="preserve">|
</t>
        </is>
      </c>
      <c r="BU873" t="inlineStr">
        <is>
          <t>numru virtwali li jkejjel ir-riżoluzzjoni ta' konvertitur analoġiku-diġitali (analog-to-digital convertor, ADC) meta mqabbla ma' dik ta' ADC ideali</t>
        </is>
      </c>
      <c r="BV873" s="2" t="inlineStr">
        <is>
          <t>effectief aantal bits|
ENOB</t>
        </is>
      </c>
      <c r="BW873" s="2" t="inlineStr">
        <is>
          <t>3|
3</t>
        </is>
      </c>
      <c r="BX873" s="2" t="inlineStr">
        <is>
          <t xml:space="preserve">|
</t>
        </is>
      </c>
      <c r="BY873" t="inlineStr">
        <is>
          <t>maateenheid die de resolutie van een analoog-digitaal omzetter uitdrukt ten opzichte van die van een ideale analoog-digitaal omzetter</t>
        </is>
      </c>
      <c r="BZ873" s="2" t="inlineStr">
        <is>
          <t>efektywna liczba bitów</t>
        </is>
      </c>
      <c r="CA873" s="2" t="inlineStr">
        <is>
          <t>3</t>
        </is>
      </c>
      <c r="CB873" s="2" t="inlineStr">
        <is>
          <t/>
        </is>
      </c>
      <c r="CC873" t="inlineStr">
        <is>
          <t>współczynnik określający rzeczywistą rozdzielczość 
&lt;i&gt;przetwornika&lt;/i&gt; [ &lt;a href="/entry/result/1373780/all" id="ENTRY_TO_ENTRY_CONVERTER" target="_blank"&gt;IATE:1373780&lt;/a&gt; ] z uwzględnieniem całkowitego wpływu szumu i zniekształceń na wynik przetwarzania</t>
        </is>
      </c>
      <c r="CD873" s="2" t="inlineStr">
        <is>
          <t>número efetivo de bits</t>
        </is>
      </c>
      <c r="CE873" s="2" t="inlineStr">
        <is>
          <t>3</t>
        </is>
      </c>
      <c r="CF873" s="2" t="inlineStr">
        <is>
          <t/>
        </is>
      </c>
      <c r="CG873" t="inlineStr">
        <is>
          <t/>
        </is>
      </c>
      <c r="CH873" s="2" t="inlineStr">
        <is>
          <t>ENOB|
număr efectiv de biți</t>
        </is>
      </c>
      <c r="CI873" s="2" t="inlineStr">
        <is>
          <t>3|
3</t>
        </is>
      </c>
      <c r="CJ873" s="2" t="inlineStr">
        <is>
          <t xml:space="preserve">|
</t>
        </is>
      </c>
      <c r="CK873" t="inlineStr">
        <is>
          <t/>
        </is>
      </c>
      <c r="CL873" s="2" t="inlineStr">
        <is>
          <t>ENOB|
efektívny počet bitov</t>
        </is>
      </c>
      <c r="CM873" s="2" t="inlineStr">
        <is>
          <t>3|
3</t>
        </is>
      </c>
      <c r="CN873" s="2" t="inlineStr">
        <is>
          <t xml:space="preserve">|
</t>
        </is>
      </c>
      <c r="CO873" t="inlineStr">
        <is>
          <t/>
        </is>
      </c>
      <c r="CP873" s="2" t="inlineStr">
        <is>
          <t>efektivno število bitov|
ENOB</t>
        </is>
      </c>
      <c r="CQ873" s="2" t="inlineStr">
        <is>
          <t>3|
3</t>
        </is>
      </c>
      <c r="CR873" s="2" t="inlineStr">
        <is>
          <t xml:space="preserve">|
</t>
        </is>
      </c>
      <c r="CS873" t="inlineStr">
        <is>
          <t>mera dejanske ločljivosti analogno-digitalnega pretvornika</t>
        </is>
      </c>
      <c r="CT873" s="2" t="inlineStr">
        <is>
          <t>effektivt antal bitar</t>
        </is>
      </c>
      <c r="CU873" s="2" t="inlineStr">
        <is>
          <t>3</t>
        </is>
      </c>
      <c r="CV873" s="2" t="inlineStr">
        <is>
          <t/>
        </is>
      </c>
      <c r="CW873" t="inlineStr">
        <is>
          <t/>
        </is>
      </c>
    </row>
    <row r="874">
      <c r="A874" s="1" t="str">
        <f>HYPERLINK("https://iate.europa.eu/entry/result/3578731/all", "3578731")</f>
        <v>3578731</v>
      </c>
      <c r="B874" t="inlineStr">
        <is>
          <t>EDUCATION AND COMMUNICATIONS</t>
        </is>
      </c>
      <c r="C874" t="inlineStr">
        <is>
          <t>EDUCATION AND COMMUNICATIONS|communications|communications systems</t>
        </is>
      </c>
      <c r="D874" t="inlineStr">
        <is>
          <t>yes</t>
        </is>
      </c>
      <c r="E874" t="inlineStr">
        <is>
          <t/>
        </is>
      </c>
      <c r="F874" s="2" t="inlineStr">
        <is>
          <t>захранване по Ethernet|
PoE</t>
        </is>
      </c>
      <c r="G874" s="2" t="inlineStr">
        <is>
          <t>3|
3</t>
        </is>
      </c>
      <c r="H874" s="2" t="inlineStr">
        <is>
          <t xml:space="preserve">|
</t>
        </is>
      </c>
      <c r="I874" t="inlineStr">
        <is>
          <t>технология, която позволява на мрежовите кабели да пренасят електрическа енергия</t>
        </is>
      </c>
      <c r="J874" s="2" t="inlineStr">
        <is>
          <t>PoE|
napájení přes ethernet|
Power over Ethernet</t>
        </is>
      </c>
      <c r="K874" s="2" t="inlineStr">
        <is>
          <t>3|
3|
3</t>
        </is>
      </c>
      <c r="L874" s="2" t="inlineStr">
        <is>
          <t xml:space="preserve">|
|
</t>
        </is>
      </c>
      <c r="M874" t="inlineStr">
        <is>
          <t>síťová funkce definovaná podle standardů IEEE 802.3af a 802.3at, která umožňuje ethernetovým kabelům napájet zařízení připojená k síti přes existující datová připojení</t>
        </is>
      </c>
      <c r="N874" s="2" t="inlineStr">
        <is>
          <t>spændingsforsyning gennem netværkskabel|
PoE</t>
        </is>
      </c>
      <c r="O874" s="2" t="inlineStr">
        <is>
          <t>3|
3</t>
        </is>
      </c>
      <c r="P874" s="2" t="inlineStr">
        <is>
          <t xml:space="preserve">|
</t>
        </is>
      </c>
      <c r="Q874" t="inlineStr">
        <is>
          <t>standardiseret metode til forsyning af disse netværksenheder med lavspænding gennem netværkskablet</t>
        </is>
      </c>
      <c r="R874" s="2" t="inlineStr">
        <is>
          <t>PoE|
Stromversorgung über Ethernet</t>
        </is>
      </c>
      <c r="S874" s="2" t="inlineStr">
        <is>
          <t>3|
3</t>
        </is>
      </c>
      <c r="T874" s="2" t="inlineStr">
        <is>
          <t xml:space="preserve">|
</t>
        </is>
      </c>
      <c r="U874" t="inlineStr">
        <is>
          <t>Verfahren, mit dem netzwerkfähige Geräte über das achtadrige Ethernet-Kabel mit Strom versorgt werden können</t>
        </is>
      </c>
      <c r="V874" s="2" t="inlineStr">
        <is>
          <t>PoE</t>
        </is>
      </c>
      <c r="W874" s="2" t="inlineStr">
        <is>
          <t>3</t>
        </is>
      </c>
      <c r="X874" s="2" t="inlineStr">
        <is>
          <t/>
        </is>
      </c>
      <c r="Y874" t="inlineStr">
        <is>
          <t>τεχνολογία χάρη στην οποία οι συσκευές δικτύου μπορούν να τροφοδοτούνται με ηλεκτρική ισχύ μέσω του ίδιου καλωδίου Ethernet που χρησιμοποιείται για τη μετάδοση δεδομένων, ταυτόχρονα με αυτήν</t>
        </is>
      </c>
      <c r="Z874" s="2" t="inlineStr">
        <is>
          <t>PoE|
Power over Ethernet|
power-over-Ethernet</t>
        </is>
      </c>
      <c r="AA874" s="2" t="inlineStr">
        <is>
          <t>3|
3|
1</t>
        </is>
      </c>
      <c r="AB874" s="2" t="inlineStr">
        <is>
          <t xml:space="preserve">|
|
</t>
        </is>
      </c>
      <c r="AC874" t="inlineStr">
        <is>
          <t>standard or ad-hoc system which passes electric power along with data on twisted pair Ethernet cabling</t>
        </is>
      </c>
      <c r="AD874" s="2" t="inlineStr">
        <is>
          <t>PoE|
alimentación a través de Ethernet|
&lt;i&gt;power over Ethernet&lt;/i&gt;</t>
        </is>
      </c>
      <c r="AE874" s="2" t="inlineStr">
        <is>
          <t>3|
3|
3</t>
        </is>
      </c>
      <c r="AF874" s="2" t="inlineStr">
        <is>
          <t xml:space="preserve">|
|
</t>
        </is>
      </c>
      <c r="AG874" t="inlineStr">
        <is>
          <t>Tecnología que permite que la alimentación eléctrica se suministre a un dispositivo de red (switch, punto de acceso, router, teléfono o cámara IP, etc) usando el mismo cable (cable de Ethernet) que se utiliza para la conexión de red, eliminando así la necesidad de utilizar tomas de corriente en las ubicaciones del dispositivo alimentado.</t>
        </is>
      </c>
      <c r="AH874" s="2" t="inlineStr">
        <is>
          <t>Ethernet-toide</t>
        </is>
      </c>
      <c r="AI874" s="2" t="inlineStr">
        <is>
          <t>3</t>
        </is>
      </c>
      <c r="AJ874" s="2" t="inlineStr">
        <is>
          <t/>
        </is>
      </c>
      <c r="AK874" t="inlineStr">
        <is>
          <t>protsess ja tehnoloogia võrgustatud seadmetele toite andmiseks koos signaalidega Etherneti keerdpaarliini kaudu</t>
        </is>
      </c>
      <c r="AL874" s="2" t="inlineStr">
        <is>
          <t>virransyöttö Ethernet-kaapelin kautta|
PoE|
Power over Ethernet</t>
        </is>
      </c>
      <c r="AM874" s="2" t="inlineStr">
        <is>
          <t>3|
3|
3</t>
        </is>
      </c>
      <c r="AN874" s="2" t="inlineStr">
        <is>
          <t xml:space="preserve">|
|
</t>
        </is>
      </c>
      <c r="AO874" t="inlineStr">
        <is>
          <t>virransyöttöä Ethernet-kaapelin kautta esimerkiksi kytkinten tai valvontakameroiden sähkönsyöttöön, jolloin laite ei tarvitse sijoituspaikassaan sähköpistorasiaa</t>
        </is>
      </c>
      <c r="AP874" s="2" t="inlineStr">
        <is>
          <t>Power over Ethernet|
PoE</t>
        </is>
      </c>
      <c r="AQ874" s="2" t="inlineStr">
        <is>
          <t>3|
3</t>
        </is>
      </c>
      <c r="AR874" s="2" t="inlineStr">
        <is>
          <t xml:space="preserve">|
</t>
        </is>
      </c>
      <c r="AS874" t="inlineStr">
        <is>
          <t>technologie de réseaux locaux (LAN) Ethernet filaires qui fait passer le courant électrique nécessaire au fonctionnement de chaque appareil par les câbles de données, au lieu des cordons d'alimentation</t>
        </is>
      </c>
      <c r="AT874" s="2" t="inlineStr">
        <is>
          <t>Cumhacht thar Ethernet|
PoE</t>
        </is>
      </c>
      <c r="AU874" s="2" t="inlineStr">
        <is>
          <t>3|
3</t>
        </is>
      </c>
      <c r="AV874" s="2" t="inlineStr">
        <is>
          <t xml:space="preserve">|
</t>
        </is>
      </c>
      <c r="AW874" t="inlineStr">
        <is>
          <t/>
        </is>
      </c>
      <c r="AX874" s="2" t="inlineStr">
        <is>
          <t>PoE|
napajanje putem Etherneta|
&lt;i&gt;Power over Ethernet&lt;/i&gt;</t>
        </is>
      </c>
      <c r="AY874" s="2" t="inlineStr">
        <is>
          <t>3|
3|
3</t>
        </is>
      </c>
      <c r="AZ874" s="2" t="inlineStr">
        <is>
          <t xml:space="preserve">|
|
</t>
        </is>
      </c>
      <c r="BA874" t="inlineStr">
        <is>
          <t>tehnologija koja omogućava napajanje električnom energijom pristupnim točkama bežičnog LAN-a kao i primanje podataka preko istih postojećih LAN kablova bez modifikacije Ethernet infrastrukture</t>
        </is>
      </c>
      <c r="BB874" s="2" t="inlineStr">
        <is>
          <t>etherneten keresztüli tápellátás|
PoE</t>
        </is>
      </c>
      <c r="BC874" s="2" t="inlineStr">
        <is>
          <t>3|
3</t>
        </is>
      </c>
      <c r="BD874" s="2" t="inlineStr">
        <is>
          <t xml:space="preserve">|
</t>
        </is>
      </c>
      <c r="BE874" t="inlineStr">
        <is>
          <t/>
        </is>
      </c>
      <c r="BF874" s="2" t="inlineStr">
        <is>
          <t>alimentazione via Ethernet|
PoE|
Power over Ethernet</t>
        </is>
      </c>
      <c r="BG874" s="2" t="inlineStr">
        <is>
          <t>3|
3|
3</t>
        </is>
      </c>
      <c r="BH874" s="2" t="inlineStr">
        <is>
          <t xml:space="preserve">|
|
</t>
        </is>
      </c>
      <c r="BI874" t="inlineStr">
        <is>
          <t>tecnologia che permette di utilizzare il cavo dati FTP/UTP anche per alimentare le periferiche come telefoni VoIP, modem, router, access point, terminali POS e telecamere di videosorveglianza</t>
        </is>
      </c>
      <c r="BJ874" s="2" t="inlineStr">
        <is>
          <t>maitinimas per eternetą|
PoE</t>
        </is>
      </c>
      <c r="BK874" s="2" t="inlineStr">
        <is>
          <t>2|
2</t>
        </is>
      </c>
      <c r="BL874" s="2" t="inlineStr">
        <is>
          <t xml:space="preserve">|
</t>
        </is>
      </c>
      <c r="BM874" t="inlineStr">
        <is>
          <t>standartinis maitinimas per vietinį tinklą, kai duomenys perduodami radijo dažnio signalais naudojant dvilaides susuktų laidų poras arba bendraašius kabelius</t>
        </is>
      </c>
      <c r="BN874" s="2" t="inlineStr">
        <is>
          <t>barošanas avots – &lt;i&gt;Ethernet&lt;/i&gt;</t>
        </is>
      </c>
      <c r="BO874" s="2" t="inlineStr">
        <is>
          <t>2</t>
        </is>
      </c>
      <c r="BP874" s="2" t="inlineStr">
        <is>
          <t/>
        </is>
      </c>
      <c r="BQ874" t="inlineStr">
        <is>
          <t/>
        </is>
      </c>
      <c r="BR874" s="2" t="inlineStr">
        <is>
          <t>Power over Ethernet|
PoE</t>
        </is>
      </c>
      <c r="BS874" s="2" t="inlineStr">
        <is>
          <t>3|
3</t>
        </is>
      </c>
      <c r="BT874" s="2" t="inlineStr">
        <is>
          <t xml:space="preserve">|
</t>
        </is>
      </c>
      <c r="BU874" t="inlineStr">
        <is>
          <t>sistema standard jew ad-hoc li tittrażmetti l-potenza elettrika flimkien ma' 
&lt;i&gt;data&lt;/i&gt; permezz ta' par kejbils milwija flimkien fuq l-eternet</t>
        </is>
      </c>
      <c r="BV874" s="2" t="inlineStr">
        <is>
          <t>PoE|
Power over Ethernet</t>
        </is>
      </c>
      <c r="BW874" s="2" t="inlineStr">
        <is>
          <t>3|
3</t>
        </is>
      </c>
      <c r="BX874" s="2" t="inlineStr">
        <is>
          <t xml:space="preserve">|
</t>
        </is>
      </c>
      <c r="BY874" t="inlineStr">
        <is>
          <t>technologie waarmee één netwerkkabel (UTP-kabel) zowel stroom als data levert</t>
        </is>
      </c>
      <c r="BZ874" s="2" t="inlineStr">
        <is>
          <t>Power over Ethernet|
PoE</t>
        </is>
      </c>
      <c r="CA874" s="2" t="inlineStr">
        <is>
          <t>3|
3</t>
        </is>
      </c>
      <c r="CB874" s="2" t="inlineStr">
        <is>
          <t xml:space="preserve">|
</t>
        </is>
      </c>
      <c r="CC874" t="inlineStr">
        <is>
          <t>technologia przesyłu energii elektrycznej za pomocą skrętki do urządzeń peryferyjnych będących elementami sieci Ethernet: urządzeń komunikacji VoIP, adapterów sieci bezprzewodowej i punktów dostępu lub kamer internetowych</t>
        </is>
      </c>
      <c r="CD874" s="2" t="inlineStr">
        <is>
          <t>alimentação por Ethernet</t>
        </is>
      </c>
      <c r="CE874" s="2" t="inlineStr">
        <is>
          <t>3</t>
        </is>
      </c>
      <c r="CF874" s="2" t="inlineStr">
        <is>
          <t/>
        </is>
      </c>
      <c r="CG874" t="inlineStr">
        <is>
          <t>Alimentação que fornece alimentação elétrica juntamente com dados num único cabo Ethernet para dispositivos finais.</t>
        </is>
      </c>
      <c r="CH874" s="2" t="inlineStr">
        <is>
          <t>PoE|
tehnologie PoE</t>
        </is>
      </c>
      <c r="CI874" s="2" t="inlineStr">
        <is>
          <t>3|
3</t>
        </is>
      </c>
      <c r="CJ874" s="2" t="inlineStr">
        <is>
          <t xml:space="preserve">|
</t>
        </is>
      </c>
      <c r="CK874" t="inlineStr">
        <is>
          <t/>
        </is>
      </c>
      <c r="CL874" s="2" t="inlineStr">
        <is>
          <t>napájanie cez Ethernet|
PoE</t>
        </is>
      </c>
      <c r="CM874" s="2" t="inlineStr">
        <is>
          <t>3|
3</t>
        </is>
      </c>
      <c r="CN874" s="2" t="inlineStr">
        <is>
          <t xml:space="preserve">|
</t>
        </is>
      </c>
      <c r="CO874" t="inlineStr">
        <is>
          <t>sieťová funkcia definovaná štandardmi IEEE 802.3af a 802.3at, vďaka ktorej dokážu ethernetové káble dodávať napájanie sieťovým zariadeniam cez existujúce dátové pripojenie</t>
        </is>
      </c>
      <c r="CP874" s="2" t="inlineStr">
        <is>
          <t>napajanje po eternetu|
PoE</t>
        </is>
      </c>
      <c r="CQ874" s="2" t="inlineStr">
        <is>
          <t>3|
3</t>
        </is>
      </c>
      <c r="CR874" s="2" t="inlineStr">
        <is>
          <t xml:space="preserve">|
</t>
        </is>
      </c>
      <c r="CS874" t="inlineStr">
        <is>
          <t/>
        </is>
      </c>
      <c r="CT874" s="2" t="inlineStr">
        <is>
          <t>power over ethernet|
PoE</t>
        </is>
      </c>
      <c r="CU874" s="2" t="inlineStr">
        <is>
          <t>3|
3</t>
        </is>
      </c>
      <c r="CV874" s="2" t="inlineStr">
        <is>
          <t xml:space="preserve">|
</t>
        </is>
      </c>
      <c r="CW874" t="inlineStr">
        <is>
          <t>standard för strömförsörjning via datornät, t.ex. av (bevaknings)kameror, IP-telefoner och accesspunkter för trådlösa datornät</t>
        </is>
      </c>
    </row>
    <row r="875">
      <c r="A875" s="1" t="str">
        <f>HYPERLINK("https://iate.europa.eu/entry/result/3578732/all", "3578732")</f>
        <v>3578732</v>
      </c>
      <c r="B875" t="inlineStr">
        <is>
          <t>EDUCATION AND COMMUNICATIONS</t>
        </is>
      </c>
      <c r="C875" t="inlineStr">
        <is>
          <t>EDUCATION AND COMMUNICATIONS|communications|communications systems</t>
        </is>
      </c>
      <c r="D875" t="inlineStr">
        <is>
          <t>yes</t>
        </is>
      </c>
      <c r="E875" t="inlineStr">
        <is>
          <t/>
        </is>
      </c>
      <c r="F875" s="2" t="inlineStr">
        <is>
          <t>PoE инжектор</t>
        </is>
      </c>
      <c r="G875" s="2" t="inlineStr">
        <is>
          <t>3</t>
        </is>
      </c>
      <c r="H875" s="2" t="inlineStr">
        <is>
          <t/>
        </is>
      </c>
      <c r="I875" t="inlineStr">
        <is>
          <t/>
        </is>
      </c>
      <c r="J875" s="2" t="inlineStr">
        <is>
          <t>injektor PoE</t>
        </is>
      </c>
      <c r="K875" s="2" t="inlineStr">
        <is>
          <t>3</t>
        </is>
      </c>
      <c r="L875" s="2" t="inlineStr">
        <is>
          <t/>
        </is>
      </c>
      <c r="M875" t="inlineStr">
        <is>
          <t>zařízení, které do ethernetového kabelu dodává (injektuje) napětí, aby ho mohlo použít periferní zařízení s technologií 
&lt;i&gt;PoE&lt;/i&gt; [ &lt;a href="/entry/result/3578731/all" id="ENTRY_TO_ENTRY_CONVERTER" target="_blank"&gt;IATE:3578731&lt;/a&gt; ]</t>
        </is>
      </c>
      <c r="N875" s="2" t="inlineStr">
        <is>
          <t>PoE-injektor</t>
        </is>
      </c>
      <c r="O875" s="2" t="inlineStr">
        <is>
          <t>3</t>
        </is>
      </c>
      <c r="P875" s="2" t="inlineStr">
        <is>
          <t/>
        </is>
      </c>
      <c r="Q875" t="inlineStr">
        <is>
          <t>apparat, der gør det muligt at sende strøm og data over samme kabel</t>
        </is>
      </c>
      <c r="R875" s="2" t="inlineStr">
        <is>
          <t>PoE-Injektor</t>
        </is>
      </c>
      <c r="S875" s="2" t="inlineStr">
        <is>
          <t>3</t>
        </is>
      </c>
      <c r="T875" s="2" t="inlineStr">
        <is>
          <t/>
        </is>
      </c>
      <c r="U875" t="inlineStr">
        <is>
          <t/>
        </is>
      </c>
      <c r="V875" s="2" t="inlineStr">
        <is>
          <t>PoE Injector|
εγχυτήρας ισχύος PoE</t>
        </is>
      </c>
      <c r="W875" s="2" t="inlineStr">
        <is>
          <t>3|
3</t>
        </is>
      </c>
      <c r="X875" s="2" t="inlineStr">
        <is>
          <t xml:space="preserve">|
</t>
        </is>
      </c>
      <c r="Y875" t="inlineStr">
        <is>
          <t/>
        </is>
      </c>
      <c r="Z875" s="2" t="inlineStr">
        <is>
          <t>Power over Ethernet injector|
power-over-Ethernet injector|
PoE injector</t>
        </is>
      </c>
      <c r="AA875" s="2" t="inlineStr">
        <is>
          <t>3|
1|
3</t>
        </is>
      </c>
      <c r="AB875" s="2" t="inlineStr">
        <is>
          <t xml:space="preserve">|
|
</t>
        </is>
      </c>
      <c r="AC875" t="inlineStr">
        <is>
          <t>device that adds power onto certain pairs of wires in an Ethernet cable for 
&lt;i&gt;Power over Ethernet&lt;/i&gt; [ &lt;a href="/entry/result/3578731/all" id="ENTRY_TO_ENTRY_CONVERTER" target="_blank"&gt;IATE:3578731&lt;/a&gt; ] equipment</t>
        </is>
      </c>
      <c r="AD875" s="2" t="inlineStr">
        <is>
          <t>inyector de alimentación a través de Ethernet|
inyector de PoE</t>
        </is>
      </c>
      <c r="AE875" s="2" t="inlineStr">
        <is>
          <t>3|
3</t>
        </is>
      </c>
      <c r="AF875" s="2" t="inlineStr">
        <is>
          <t xml:space="preserve">|
</t>
        </is>
      </c>
      <c r="AG875" t="inlineStr">
        <is>
          <t>Dispositivo que introduce potencia a través de un cable de Ethernet para alimentar equipos que utilizan la tecnología de alimentación a través de Ethernet (PoE) [ &lt;a href="/entry/result/3578731/all" id="ENTRY_TO_ENTRY_CONVERTER" target="_blank"&gt;IATE:3578731&lt;/a&gt; ].</t>
        </is>
      </c>
      <c r="AH875" s="2" t="inlineStr">
        <is>
          <t>PoE injektor</t>
        </is>
      </c>
      <c r="AI875" s="2" t="inlineStr">
        <is>
          <t>2</t>
        </is>
      </c>
      <c r="AJ875" s="2" t="inlineStr">
        <is>
          <t/>
        </is>
      </c>
      <c r="AK875" t="inlineStr">
        <is>
          <t>Ethernet-toidet võimaldav toiteseade</t>
        </is>
      </c>
      <c r="AL875" s="2" t="inlineStr">
        <is>
          <t>PoE-injektori</t>
        </is>
      </c>
      <c r="AM875" s="2" t="inlineStr">
        <is>
          <t>3</t>
        </is>
      </c>
      <c r="AN875" s="2" t="inlineStr">
        <is>
          <t/>
        </is>
      </c>
      <c r="AO875" t="inlineStr">
        <is>
          <t/>
        </is>
      </c>
      <c r="AP875" s="2" t="inlineStr">
        <is>
          <t>injecteur PoE|
injecteur Power over Ethernet</t>
        </is>
      </c>
      <c r="AQ875" s="2" t="inlineStr">
        <is>
          <t>3|
3</t>
        </is>
      </c>
      <c r="AR875" s="2" t="inlineStr">
        <is>
          <t xml:space="preserve">|
</t>
        </is>
      </c>
      <c r="AS875" t="inlineStr">
        <is>
          <t>boîtier permettant de faire passer l'alimentation électrique dans le même câble Ethernet que les données</t>
        </is>
      </c>
      <c r="AT875" s="2" t="inlineStr">
        <is>
          <t>insteallaire Cumhacht thar Ethernet|
insteallaire PoE</t>
        </is>
      </c>
      <c r="AU875" s="2" t="inlineStr">
        <is>
          <t>3|
3</t>
        </is>
      </c>
      <c r="AV875" s="2" t="inlineStr">
        <is>
          <t xml:space="preserve">|
</t>
        </is>
      </c>
      <c r="AW875" t="inlineStr">
        <is>
          <t/>
        </is>
      </c>
      <c r="AX875" s="2" t="inlineStr">
        <is>
          <t>injektor PoE|
injektor za napajanje putem Etherneta</t>
        </is>
      </c>
      <c r="AY875" s="2" t="inlineStr">
        <is>
          <t>3|
2</t>
        </is>
      </c>
      <c r="AZ875" s="2" t="inlineStr">
        <is>
          <t xml:space="preserve">|
</t>
        </is>
      </c>
      <c r="BA875" t="inlineStr">
        <is>
          <t/>
        </is>
      </c>
      <c r="BB875" s="2" t="inlineStr">
        <is>
          <t>PoE injektor|
PoE tápfeladó</t>
        </is>
      </c>
      <c r="BC875" s="2" t="inlineStr">
        <is>
          <t>3|
3</t>
        </is>
      </c>
      <c r="BD875" s="2" t="inlineStr">
        <is>
          <t xml:space="preserve">|
</t>
        </is>
      </c>
      <c r="BE875" t="inlineStr">
        <is>
          <t>PoE (etherneten keresztüli tápellátás – &lt;a href="/entry/result/3578731/all" id="ENTRY_TO_ENTRY_CONVERTER" target="_blank"&gt;IATE:3578731&lt;/a&gt;) berendezésnek ethernetes kábelen keresztül áramot biztosító eszköz</t>
        </is>
      </c>
      <c r="BF875" s="2" t="inlineStr">
        <is>
          <t>iniettore PoE|
iniettore Power over Ethernet</t>
        </is>
      </c>
      <c r="BG875" s="2" t="inlineStr">
        <is>
          <t>3|
3</t>
        </is>
      </c>
      <c r="BH875" s="2" t="inlineStr">
        <is>
          <t xml:space="preserve">|
</t>
        </is>
      </c>
      <c r="BI875" t="inlineStr">
        <is>
          <t>alimentatore che permette di alimentare i dispositivi di rete tramite il cavo ethernet "iniettando" la tensione elettrica voluta sulle coppie del cavo ethernet non utilizzate per la trasmissione dati</t>
        </is>
      </c>
      <c r="BJ875" s="2" t="inlineStr">
        <is>
          <t>PoE įrenginys|
maitinimo per eternetą įrenginys</t>
        </is>
      </c>
      <c r="BK875" s="2" t="inlineStr">
        <is>
          <t>2|
2</t>
        </is>
      </c>
      <c r="BL875" s="2" t="inlineStr">
        <is>
          <t xml:space="preserve">|
</t>
        </is>
      </c>
      <c r="BM875" t="inlineStr">
        <is>
          <t>įrenginys, vienu metu tiekiantis elektros energiją ir perduodantis duomenis eterneto kabeliu</t>
        </is>
      </c>
      <c r="BN875" s="2" t="inlineStr">
        <is>
          <t>&lt;i&gt;PoE&lt;/i&gt; inžektors</t>
        </is>
      </c>
      <c r="BO875" s="2" t="inlineStr">
        <is>
          <t>2</t>
        </is>
      </c>
      <c r="BP875" s="2" t="inlineStr">
        <is>
          <t/>
        </is>
      </c>
      <c r="BQ875" t="inlineStr">
        <is>
          <t/>
        </is>
      </c>
      <c r="BR875" s="2" t="inlineStr">
        <is>
          <t>injettur PoE|
injettur Power over Ethernet</t>
        </is>
      </c>
      <c r="BS875" s="2" t="inlineStr">
        <is>
          <t>3|
3</t>
        </is>
      </c>
      <c r="BT875" s="2" t="inlineStr">
        <is>
          <t xml:space="preserve">|
</t>
        </is>
      </c>
      <c r="BU875" t="inlineStr">
        <is>
          <t>apparat li jżid il-potenza fuq ċerti pari ta' fili f'kejbil tal-eternet għat-tagħmir li jaħdem bil-Power over Ethernet 
&lt;sup&gt;1&lt;/sup&gt; 
&lt;p&gt;&lt;sup&gt;1&lt;/sup&gt; Power over Ethernet [ &lt;a href="/entry/result/3578731/all" id="ENTRY_TO_ENTRY_CONVERTER" target="_blank"&gt;IATE:3578731&lt;/a&gt; ]&lt;/p&gt;</t>
        </is>
      </c>
      <c r="BV875" s="2" t="inlineStr">
        <is>
          <t>PoE-injector|
Power-over-Ethernetinjector</t>
        </is>
      </c>
      <c r="BW875" s="2" t="inlineStr">
        <is>
          <t>3|
3</t>
        </is>
      </c>
      <c r="BX875" s="2" t="inlineStr">
        <is>
          <t xml:space="preserve">|
</t>
        </is>
      </c>
      <c r="BY875" t="inlineStr">
        <is>
          <t>toestel dat één of meer ethernetingangen en/of één of meer ethernetuitgangen heeft en stroom levert aan één of meer toestellen die zijn verbonden met de ethernetuitgang(en)</t>
        </is>
      </c>
      <c r="BZ875" s="2" t="inlineStr">
        <is>
          <t>iniektor mocy przez sieć Ethernet|
iniektor PoE</t>
        </is>
      </c>
      <c r="CA875" s="2" t="inlineStr">
        <is>
          <t>3|
3</t>
        </is>
      </c>
      <c r="CB875" s="2" t="inlineStr">
        <is>
          <t xml:space="preserve">|
</t>
        </is>
      </c>
      <c r="CC875" t="inlineStr">
        <is>
          <t/>
        </is>
      </c>
      <c r="CD875" s="2" t="inlineStr">
        <is>
          <t>injetor de alimentação por Ethernet|
injetor PoE</t>
        </is>
      </c>
      <c r="CE875" s="2" t="inlineStr">
        <is>
          <t>3|
3</t>
        </is>
      </c>
      <c r="CF875" s="2" t="inlineStr">
        <is>
          <t xml:space="preserve">|
</t>
        </is>
      </c>
      <c r="CG875" t="inlineStr">
        <is>
          <t>Dispositivo que adiciona energia a um cabo Ethernet para alimentação elétrica de equipamentos.</t>
        </is>
      </c>
      <c r="CH875" s="2" t="inlineStr">
        <is>
          <t>injector PoE</t>
        </is>
      </c>
      <c r="CI875" s="2" t="inlineStr">
        <is>
          <t>3</t>
        </is>
      </c>
      <c r="CJ875" s="2" t="inlineStr">
        <is>
          <t/>
        </is>
      </c>
      <c r="CK875" t="inlineStr">
        <is>
          <t/>
        </is>
      </c>
      <c r="CL875" s="2" t="inlineStr">
        <is>
          <t>injektor napájania cez Ethernet</t>
        </is>
      </c>
      <c r="CM875" s="2" t="inlineStr">
        <is>
          <t>2</t>
        </is>
      </c>
      <c r="CN875" s="2" t="inlineStr">
        <is>
          <t/>
        </is>
      </c>
      <c r="CO875" t="inlineStr">
        <is>
          <t>zariadenie, ktoré dodáva napätie na určité dvojlinky v kábli siete Ethernet pre PoE zariadenie</t>
        </is>
      </c>
      <c r="CP875" s="2" t="inlineStr">
        <is>
          <t>injektor za napajanje po eternetu|
injektor PoE</t>
        </is>
      </c>
      <c r="CQ875" s="2" t="inlineStr">
        <is>
          <t>3|
3</t>
        </is>
      </c>
      <c r="CR875" s="2" t="inlineStr">
        <is>
          <t xml:space="preserve">|
</t>
        </is>
      </c>
      <c r="CS875" t="inlineStr">
        <is>
          <t>naprava, ki po nekaterih vodnikih omrežnega (eternet) kabla prenaša električni tok za napajanje opreme 
&lt;i&gt;PoE&lt;/i&gt; [ &lt;a href="/entry/result/3578731/all" id="ENTRY_TO_ENTRY_CONVERTER" target="_blank"&gt;IATE:3578731&lt;/a&gt; ]</t>
        </is>
      </c>
      <c r="CT875" s="2" t="inlineStr">
        <is>
          <t>PoE-injektor</t>
        </is>
      </c>
      <c r="CU875" s="2" t="inlineStr">
        <is>
          <t>3</t>
        </is>
      </c>
      <c r="CV875" s="2" t="inlineStr">
        <is>
          <t/>
        </is>
      </c>
      <c r="CW875" t="inlineStr">
        <is>
          <t/>
        </is>
      </c>
    </row>
    <row r="876">
      <c r="A876" s="1" t="str">
        <f>HYPERLINK("https://iate.europa.eu/entry/result/3578711/all", "3578711")</f>
        <v>3578711</v>
      </c>
      <c r="B876" t="inlineStr">
        <is>
          <t>EDUCATION AND COMMUNICATIONS</t>
        </is>
      </c>
      <c r="C876" t="inlineStr">
        <is>
          <t>EDUCATION AND COMMUNICATIONS|communications|communications systems</t>
        </is>
      </c>
      <c r="D876" t="inlineStr">
        <is>
          <t>yes</t>
        </is>
      </c>
      <c r="E876" t="inlineStr">
        <is>
          <t/>
        </is>
      </c>
      <c r="F876" s="2" t="inlineStr">
        <is>
          <t>SKOS</t>
        </is>
      </c>
      <c r="G876" s="2" t="inlineStr">
        <is>
          <t>3</t>
        </is>
      </c>
      <c r="H876" s="2" t="inlineStr">
        <is>
          <t/>
        </is>
      </c>
      <c r="I876" t="inlineStr">
        <is>
          <t>формат, предназначен да обхваща и представя съдържанието на тезауруси, класификационни схеми, библиотекарски записи и таксономии</t>
        </is>
      </c>
      <c r="J876" s="2" t="inlineStr">
        <is>
          <t>SKOS|
jednoduchý systém organizace znalostí</t>
        </is>
      </c>
      <c r="K876" s="2" t="inlineStr">
        <is>
          <t>3|
3</t>
        </is>
      </c>
      <c r="L876" s="2" t="inlineStr">
        <is>
          <t xml:space="preserve">|
</t>
        </is>
      </c>
      <c r="M876" t="inlineStr">
        <is>
          <t>formát pro reprezentaci, sdílení a publikování 
&lt;i&gt;systémů organizace znalostí&lt;/i&gt; [ &lt;a href="/entry/result/3578992/all" id="ENTRY_TO_ENTRY_CONVERTER" target="_blank"&gt;IATE:3578992&lt;/a&gt; ] v rámci sémantického webu vycházející ze standardů RDF a RDFS</t>
        </is>
      </c>
      <c r="N876" s="2" t="inlineStr">
        <is>
          <t>SKOS-datamodel|
Simple Knowledge Organization System|
SKOS</t>
        </is>
      </c>
      <c r="O876" s="2" t="inlineStr">
        <is>
          <t>3|
3|
3</t>
        </is>
      </c>
      <c r="P876" s="2" t="inlineStr">
        <is>
          <t xml:space="preserve">|
|
</t>
        </is>
      </c>
      <c r="Q876" t="inlineStr">
        <is>
          <t>datamodel, der kan udtrykke den grundlæggende struktur af og indholdet i begrebssystemer, f.eks. tesaurusser, klassifikationssystemer, overskriftslister, taksonomier, folksonomier og andre lignende typer af kontrollerede vokabularier, og som tillader deling og sammenkædning af sådanne vidensorganiserende systemer på internettet</t>
        </is>
      </c>
      <c r="R876" s="2" t="inlineStr">
        <is>
          <t>SKOS|
Simple Knowledge Organisation System</t>
        </is>
      </c>
      <c r="S876" s="2" t="inlineStr">
        <is>
          <t>3|
3</t>
        </is>
      </c>
      <c r="T876" s="2" t="inlineStr">
        <is>
          <t xml:space="preserve">|
</t>
        </is>
      </c>
      <c r="U876" t="inlineStr">
        <is>
          <t/>
        </is>
      </c>
      <c r="V876" s="2" t="inlineStr">
        <is>
          <t>SKOS</t>
        </is>
      </c>
      <c r="W876" s="2" t="inlineStr">
        <is>
          <t>3</t>
        </is>
      </c>
      <c r="X876" s="2" t="inlineStr">
        <is>
          <t/>
        </is>
      </c>
      <c r="Y876" t="inlineStr">
        <is>
          <t/>
        </is>
      </c>
      <c r="Z876" s="2" t="inlineStr">
        <is>
          <t>SKOS|
Simple Knowledge Organization System|
Simple Knowledge Organisation System</t>
        </is>
      </c>
      <c r="AA876" s="2" t="inlineStr">
        <is>
          <t>4|
4|
1</t>
        </is>
      </c>
      <c r="AB876" s="2" t="inlineStr">
        <is>
          <t xml:space="preserve">|
|
</t>
        </is>
      </c>
      <c r="AC876" t="inlineStr">
        <is>
          <t>area of work developing specifications and standards to support the use of knowledge organisation systems (KOS) such as thesauri, classification schemes, subject heading systems and taxonomies within the framework of the Semantic Web</t>
        </is>
      </c>
      <c r="AD876" s="2" t="inlineStr">
        <is>
          <t>SKOS|
sistema simple de organización del conocimiento</t>
        </is>
      </c>
      <c r="AE876" s="2" t="inlineStr">
        <is>
          <t>3|
3</t>
        </is>
      </c>
      <c r="AF876" s="2" t="inlineStr">
        <is>
          <t xml:space="preserve">|
</t>
        </is>
      </c>
      <c r="AG876" t="inlineStr">
        <is>
          <t>Iniciativa del World Wide Web Consortium (W3C) en forma de aplicación de Marco de Descripción de Recursos ( 
&lt;i&gt;Resource Description Framework&lt;/i&gt;, RDF, en inglés) que proporciona un modelo para representar la estructura básica y el contenido de esquemas conceptuales como listas de encabezamientos de materia, taxonomías, esquemas de clasificación, tesauros y cualquier tipo de vocabulario controlado.</t>
        </is>
      </c>
      <c r="AH876" s="2" t="inlineStr">
        <is>
          <t>SKOS</t>
        </is>
      </c>
      <c r="AI876" s="2" t="inlineStr">
        <is>
          <t>3</t>
        </is>
      </c>
      <c r="AJ876" s="2" t="inlineStr">
        <is>
          <t/>
        </is>
      </c>
      <c r="AK876" t="inlineStr">
        <is>
          <t>RDF-põhine mudel 
&lt;br&gt; - infosüsteemide vahelise suhtluse hõlbustamiseks 
&lt;br&gt; - tesauruste, liigituste, taksonoomiate jms standardimisega- 
&lt;br&gt; W3C (2008) soovitus 
&lt;br&gt; - kuulub Semantic Webi kontseptsiooni</t>
        </is>
      </c>
      <c r="AL876" s="2" t="inlineStr">
        <is>
          <t>SKOS|
Simple Knowledge Organization System</t>
        </is>
      </c>
      <c r="AM876" s="2" t="inlineStr">
        <is>
          <t>3|
3</t>
        </is>
      </c>
      <c r="AN876" s="2" t="inlineStr">
        <is>
          <t xml:space="preserve">|
</t>
        </is>
      </c>
      <c r="AO876" t="inlineStr">
        <is>
          <t>W3C-yhteenliittymän suositus valvottujen, rakenteisten asiasanastojen (kuten taksonomioiden ja tesaurusten) julkaisemiseen semanttisessa webissä</t>
        </is>
      </c>
      <c r="AP876" s="2" t="inlineStr">
        <is>
          <t>SKOS|
Simple Knowledge Organization System</t>
        </is>
      </c>
      <c r="AQ876" s="2" t="inlineStr">
        <is>
          <t>3|
3</t>
        </is>
      </c>
      <c r="AR876" s="2" t="inlineStr">
        <is>
          <t xml:space="preserve">|
</t>
        </is>
      </c>
      <c r="AS876" t="inlineStr">
        <is>
          <t>modèle suivant une recommandation du consortium W3C qui permet d’exprimer selon un formalisme donné (formalisme RDF) des vocabulaires contrôlés (thesauri, schémas de classification, listes d’autorité) et de les publier facilement sur le Web</t>
        </is>
      </c>
      <c r="AT876" s="2" t="inlineStr">
        <is>
          <t>SKOS|
an Córas Simplí Eagraithe Eolais</t>
        </is>
      </c>
      <c r="AU876" s="2" t="inlineStr">
        <is>
          <t>3|
3</t>
        </is>
      </c>
      <c r="AV876" s="2" t="inlineStr">
        <is>
          <t xml:space="preserve">|
</t>
        </is>
      </c>
      <c r="AW876" t="inlineStr">
        <is>
          <t/>
        </is>
      </c>
      <c r="AX876" s="2" t="inlineStr">
        <is>
          <t>SKOS|
Simple Knowledge Organization System</t>
        </is>
      </c>
      <c r="AY876" s="2" t="inlineStr">
        <is>
          <t>3|
3</t>
        </is>
      </c>
      <c r="AZ876" s="2" t="inlineStr">
        <is>
          <t xml:space="preserve">|
</t>
        </is>
      </c>
      <c r="BA876" t="inlineStr">
        <is>
          <t/>
        </is>
      </c>
      <c r="BB876" s="2" t="inlineStr">
        <is>
          <t>Egyszerű Tudásszervezési Rendszer|
SKOS</t>
        </is>
      </c>
      <c r="BC876" s="2" t="inlineStr">
        <is>
          <t>3|
3</t>
        </is>
      </c>
      <c r="BD876" s="2" t="inlineStr">
        <is>
          <t xml:space="preserve">|
</t>
        </is>
      </c>
      <c r="BE876" t="inlineStr">
        <is>
          <t>a könyvtári osztályozást és a szemantikusweb-technológiákat egyesítő tudásszervezési rendszer [ &lt;a href="/entry/result/3578992/all" id="ENTRY_TO_ENTRY_CONVERTER" target="_blank"&gt;IATE:3578992&lt;/a&gt; ]</t>
        </is>
      </c>
      <c r="BF876" s="2" t="inlineStr">
        <is>
          <t>Simple Knowledge Organization System|
SKOS</t>
        </is>
      </c>
      <c r="BG876" s="2" t="inlineStr">
        <is>
          <t>3|
3</t>
        </is>
      </c>
      <c r="BH876" s="2" t="inlineStr">
        <is>
          <t xml:space="preserve">|
</t>
        </is>
      </c>
      <c r="BI876" t="inlineStr">
        <is>
          <t>area di lavoro che sviluppa specifiche e standard per supportare l'uso dei sistemi d'organizzazione della conoscenza (KOS) nel quadro del web semantico</t>
        </is>
      </c>
      <c r="BJ876" s="2" t="inlineStr">
        <is>
          <t>SKOS|
paprastoji žinių organizavimo sistema</t>
        </is>
      </c>
      <c r="BK876" s="2" t="inlineStr">
        <is>
          <t>2|
2</t>
        </is>
      </c>
      <c r="BL876" s="2" t="inlineStr">
        <is>
          <t xml:space="preserve">|
</t>
        </is>
      </c>
      <c r="BM876" t="inlineStr">
        <is>
          <t/>
        </is>
      </c>
      <c r="BN876" s="2" t="inlineStr">
        <is>
          <t>vienkāršas zināšanu organizēšanas sistēma</t>
        </is>
      </c>
      <c r="BO876" s="2" t="inlineStr">
        <is>
          <t>2</t>
        </is>
      </c>
      <c r="BP876" s="2" t="inlineStr">
        <is>
          <t/>
        </is>
      </c>
      <c r="BQ876" t="inlineStr">
        <is>
          <t/>
        </is>
      </c>
      <c r="BR876" s="2" t="inlineStr">
        <is>
          <t>Simple Knowledge Organization System|
SKOS</t>
        </is>
      </c>
      <c r="BS876" s="2" t="inlineStr">
        <is>
          <t>3|
3</t>
        </is>
      </c>
      <c r="BT876" s="2" t="inlineStr">
        <is>
          <t xml:space="preserve">|
</t>
        </is>
      </c>
      <c r="BU876" t="inlineStr">
        <is>
          <t>qasam tax-xogħol li jiżviluppa speċifikazzjonijiet u standards li jappoġġjaw l-użu ta' sistemi ta' organizzazzjoni tal-għarfien ("knowledge organisation systems" -KOS) bħal pereż. teżawri, skemi ta' klassifikazzjoni, sistemi ta' intestaturi tas-suġġetti, tassonomiji eċċ. fi ħdan il-qafas tal-web semantiku</t>
        </is>
      </c>
      <c r="BV876" s="2" t="inlineStr">
        <is>
          <t>Simple Knowledge Organization System|
SKOS</t>
        </is>
      </c>
      <c r="BW876" s="2" t="inlineStr">
        <is>
          <t>3|
3</t>
        </is>
      </c>
      <c r="BX876" s="2" t="inlineStr">
        <is>
          <t xml:space="preserve">|
</t>
        </is>
      </c>
      <c r="BY876" t="inlineStr">
        <is>
          <t>door het World Wide Web Consortium (W3C) ontwikkeld gegevensmodel voor het delen en linken van systemen voor kennisrepresentatie via het web</t>
        </is>
      </c>
      <c r="BZ876" s="2" t="inlineStr">
        <is>
          <t>Simple Knowledge Organization System|
SKOS</t>
        </is>
      </c>
      <c r="CA876" s="2" t="inlineStr">
        <is>
          <t>3|
3</t>
        </is>
      </c>
      <c r="CB876" s="2" t="inlineStr">
        <is>
          <t xml:space="preserve">|
</t>
        </is>
      </c>
      <c r="CC876" t="inlineStr">
        <is>
          <t>rozszerzenie RDF [ &lt;a href="/entry/result/305207/all" id="ENTRY_TO_ENTRY_CONVERTER" target="_blank"&gt;IATE:305207&lt;/a&gt; ] wykorzystywane do reprezentowania wiedzy w sieciowych systemach organizacji wiedzy; zapewnia interoperacyjność sieciowych systemów leksykalnych i pozwala na stosowanie jednego mechanizmu przetwarzania danych tam reprezentowanych przez różne aplikacje</t>
        </is>
      </c>
      <c r="CD876" s="2" t="inlineStr">
        <is>
          <t>padrão SKOS</t>
        </is>
      </c>
      <c r="CE876" s="2" t="inlineStr">
        <is>
          <t>3</t>
        </is>
      </c>
      <c r="CF876" s="2" t="inlineStr">
        <is>
          <t/>
        </is>
      </c>
      <c r="CG876" t="inlineStr">
        <is>
          <t>Modelo padronizado de publicação de sistemas de organização doconhecimento na Web, baseado nos conceitos estruturais de ontologias da Web Semântica.</t>
        </is>
      </c>
      <c r="CH876" s="2" t="inlineStr">
        <is>
          <t>SKOS</t>
        </is>
      </c>
      <c r="CI876" s="2" t="inlineStr">
        <is>
          <t>3</t>
        </is>
      </c>
      <c r="CJ876" s="2" t="inlineStr">
        <is>
          <t/>
        </is>
      </c>
      <c r="CK876" t="inlineStr">
        <is>
          <t>model pentru structura și conținutul tezaurelor, schemelor de clasificare, listelor de vedete de subiect, taxonomii, folksonomii și a altor tipuri de vocabulare controlate</t>
        </is>
      </c>
      <c r="CL876" s="2" t="inlineStr">
        <is>
          <t>jednoduchý systém organizácie vedomostí|
SKOS</t>
        </is>
      </c>
      <c r="CM876" s="2" t="inlineStr">
        <is>
          <t>3|
3</t>
        </is>
      </c>
      <c r="CN876" s="2" t="inlineStr">
        <is>
          <t xml:space="preserve">|
</t>
        </is>
      </c>
      <c r="CO876" t="inlineStr">
        <is>
          <t>oblasť práce, ktorá sa v rámci sémantického webu zaoberá vytváraním špecifikácií a štandardov pre systémy organizácie vedomostí ako sú tezaure, klasifikačné schémy, názvoslovia, taxonómie a stromy vedomostí</t>
        </is>
      </c>
      <c r="CP876" s="2" t="inlineStr">
        <is>
          <t>SKOS</t>
        </is>
      </c>
      <c r="CQ876" s="2" t="inlineStr">
        <is>
          <t>3</t>
        </is>
      </c>
      <c r="CR876" s="2" t="inlineStr">
        <is>
          <t/>
        </is>
      </c>
      <c r="CS876" t="inlineStr">
        <is>
          <t/>
        </is>
      </c>
      <c r="CT876" s="2" t="inlineStr">
        <is>
          <t>SKOS|
Simple Knowledge Organization System</t>
        </is>
      </c>
      <c r="CU876" s="2" t="inlineStr">
        <is>
          <t>3|
3</t>
        </is>
      </c>
      <c r="CV876" s="2" t="inlineStr">
        <is>
          <t xml:space="preserve">|
</t>
        </is>
      </c>
      <c r="CW876" t="inlineStr">
        <is>
          <t/>
        </is>
      </c>
    </row>
    <row r="877">
      <c r="A877" s="1" t="str">
        <f>HYPERLINK("https://iate.europa.eu/entry/result/3576330/all", "3576330")</f>
        <v>3576330</v>
      </c>
      <c r="B877" t="inlineStr">
        <is>
          <t>EDUCATION AND COMMUNICATIONS</t>
        </is>
      </c>
      <c r="C877" t="inlineStr">
        <is>
          <t>EDUCATION AND COMMUNICATIONS|information and information processing|information policy</t>
        </is>
      </c>
      <c r="D877" t="inlineStr">
        <is>
          <t>yes</t>
        </is>
      </c>
      <c r="E877" t="inlineStr">
        <is>
          <t/>
        </is>
      </c>
      <c r="F877" s="2" t="inlineStr">
        <is>
          <t>цифрова самозащита</t>
        </is>
      </c>
      <c r="G877" s="2" t="inlineStr">
        <is>
          <t>3</t>
        </is>
      </c>
      <c r="H877" s="2" t="inlineStr">
        <is>
          <t/>
        </is>
      </c>
      <c r="I877" t="inlineStr">
        <is>
          <t>стратегии за самозащита, използвани от потребителите на интернет,за да си осигурят цифрова сигурност, т.е. защита на 
поверителната лична електронна информация</t>
        </is>
      </c>
      <c r="J877" s="2" t="inlineStr">
        <is>
          <t>digitální sebeobrana</t>
        </is>
      </c>
      <c r="K877" s="2" t="inlineStr">
        <is>
          <t>3</t>
        </is>
      </c>
      <c r="L877" s="2" t="inlineStr">
        <is>
          <t/>
        </is>
      </c>
      <c r="M877" t="inlineStr">
        <is>
          <t>uplatňování zásad a strategií sebeobrany uživateli internetu, které jim mají zajistit digitální bezpečnost, tj. ochranu důvěrných osobních elektronických informací</t>
        </is>
      </c>
      <c r="N877" s="2" t="inlineStr">
        <is>
          <t>digitalt selvforsvar</t>
        </is>
      </c>
      <c r="O877" s="2" t="inlineStr">
        <is>
          <t>3</t>
        </is>
      </c>
      <c r="P877" s="2" t="inlineStr">
        <is>
          <t/>
        </is>
      </c>
      <c r="Q877" t="inlineStr">
        <is>
          <t>digitale værktøjer, som individer kan bruge for at beskytte sig selv mod den stigende digitale overvågning fra såvel kommercielle virksomheder som stater og værne om sit privatliv, det vil sige selv bestemme hvem der ved hvad om en hvornår</t>
        </is>
      </c>
      <c r="R877" s="2" t="inlineStr">
        <is>
          <t>digitale Selbstverteidigung</t>
        </is>
      </c>
      <c r="S877" s="2" t="inlineStr">
        <is>
          <t>3</t>
        </is>
      </c>
      <c r="T877" s="2" t="inlineStr">
        <is>
          <t/>
        </is>
      </c>
      <c r="U877" t="inlineStr">
        <is>
          <t/>
        </is>
      </c>
      <c r="V877" s="2" t="inlineStr">
        <is>
          <t>ψηφιακή αυτοάμυνα</t>
        </is>
      </c>
      <c r="W877" s="2" t="inlineStr">
        <is>
          <t>3</t>
        </is>
      </c>
      <c r="X877" s="2" t="inlineStr">
        <is>
          <t/>
        </is>
      </c>
      <c r="Y877" t="inlineStr">
        <is>
          <t>χρήση στρατηγικών αυτοάμυνας από τους χρήστες του διαδικτύου για τη διασφάλιση ψηφιακής προστασίας, δηλαδή προστασίας των εμπιστευτικών προσωπικών ηλεκτρονικών δεδομένων</t>
        </is>
      </c>
      <c r="Z877" s="2" t="inlineStr">
        <is>
          <t>digital self-defense|
digital self-defence</t>
        </is>
      </c>
      <c r="AA877" s="2" t="inlineStr">
        <is>
          <t>1|
3</t>
        </is>
      </c>
      <c r="AB877" s="2" t="inlineStr">
        <is>
          <t xml:space="preserve">|
</t>
        </is>
      </c>
      <c r="AC877" t="inlineStr">
        <is>
          <t>use of self-defence strategies by internet users to ensure digital security, that is to say, the protection of confidential personal electronic information</t>
        </is>
      </c>
      <c r="AD877" s="2" t="inlineStr">
        <is>
          <t>autodefensa digital</t>
        </is>
      </c>
      <c r="AE877" s="2" t="inlineStr">
        <is>
          <t>2</t>
        </is>
      </c>
      <c r="AF877" s="2" t="inlineStr">
        <is>
          <t/>
        </is>
      </c>
      <c r="AG877" t="inlineStr">
        <is>
          <t>Uso de herramientas y buenas prácticas basadas en la seguridad digital, con el fin de proteger la información confidencial en el ciberespacio.</t>
        </is>
      </c>
      <c r="AH877" s="2" t="inlineStr">
        <is>
          <t>digitaalne enesekaitse</t>
        </is>
      </c>
      <c r="AI877" s="2" t="inlineStr">
        <is>
          <t>3</t>
        </is>
      </c>
      <c r="AJ877" s="2" t="inlineStr">
        <is>
          <t/>
        </is>
      </c>
      <c r="AK877" t="inlineStr">
        <is>
          <t/>
        </is>
      </c>
      <c r="AL877" s="2" t="inlineStr">
        <is>
          <t>digitaalinen itsepuolustus</t>
        </is>
      </c>
      <c r="AM877" s="2" t="inlineStr">
        <is>
          <t>3</t>
        </is>
      </c>
      <c r="AN877" s="2" t="inlineStr">
        <is>
          <t/>
        </is>
      </c>
      <c r="AO877" t="inlineStr">
        <is>
          <t/>
        </is>
      </c>
      <c r="AP877" s="2" t="inlineStr">
        <is>
          <t>autodéfense numérique</t>
        </is>
      </c>
      <c r="AQ877" s="2" t="inlineStr">
        <is>
          <t>3</t>
        </is>
      </c>
      <c r="AR877" s="2" t="inlineStr">
        <is>
          <t/>
        </is>
      </c>
      <c r="AS877" t="inlineStr">
        <is>
          <t>ensemble de stratégies numériques visant à garantir la protection des données à caractère personnel qui peuvent être utilisées pour identifier, contacter ou localiser une personne</t>
        </is>
      </c>
      <c r="AT877" s="2" t="inlineStr">
        <is>
          <t>féinchosaint dhigiteach</t>
        </is>
      </c>
      <c r="AU877" s="2" t="inlineStr">
        <is>
          <t>3</t>
        </is>
      </c>
      <c r="AV877" s="2" t="inlineStr">
        <is>
          <t/>
        </is>
      </c>
      <c r="AW877" t="inlineStr">
        <is>
          <t/>
        </is>
      </c>
      <c r="AX877" s="2" t="inlineStr">
        <is>
          <t>digitalna samoobrana</t>
        </is>
      </c>
      <c r="AY877" s="2" t="inlineStr">
        <is>
          <t>3</t>
        </is>
      </c>
      <c r="AZ877" s="2" t="inlineStr">
        <is>
          <t/>
        </is>
      </c>
      <c r="BA877" t="inlineStr">
        <is>
          <t/>
        </is>
      </c>
      <c r="BB877" s="2" t="inlineStr">
        <is>
          <t>digitális önvédelem</t>
        </is>
      </c>
      <c r="BC877" s="2" t="inlineStr">
        <is>
          <t>3</t>
        </is>
      </c>
      <c r="BD877" s="2" t="inlineStr">
        <is>
          <t/>
        </is>
      </c>
      <c r="BE877" t="inlineStr">
        <is>
          <t>az internetfelhasználók arra irányuló stratégiái, hogy megvédjék adataikat a hekkerektől, online zaklatóktól, adathalászoktól stb.</t>
        </is>
      </c>
      <c r="BF877" s="2" t="inlineStr">
        <is>
          <t>autodifesa digitale</t>
        </is>
      </c>
      <c r="BG877" s="2" t="inlineStr">
        <is>
          <t>3</t>
        </is>
      </c>
      <c r="BH877" s="2" t="inlineStr">
        <is>
          <t/>
        </is>
      </c>
      <c r="BI877" t="inlineStr">
        <is>
          <t>uso di tecniche di autodifesa da parte di utenti di internet al fine di preservare la propria privacy e la sicurezza digitale</t>
        </is>
      </c>
      <c r="BJ877" s="2" t="inlineStr">
        <is>
          <t>savigyna skaitmeninėje erdvėje</t>
        </is>
      </c>
      <c r="BK877" s="2" t="inlineStr">
        <is>
          <t>2</t>
        </is>
      </c>
      <c r="BL877" s="2" t="inlineStr">
        <is>
          <t/>
        </is>
      </c>
      <c r="BM877" t="inlineStr">
        <is>
          <t/>
        </is>
      </c>
      <c r="BN877" s="2" t="inlineStr">
        <is>
          <t>digitālā pašaizsardzība</t>
        </is>
      </c>
      <c r="BO877" s="2" t="inlineStr">
        <is>
          <t>2</t>
        </is>
      </c>
      <c r="BP877" s="2" t="inlineStr">
        <is>
          <t/>
        </is>
      </c>
      <c r="BQ877" t="inlineStr">
        <is>
          <t>interneta lietotāju pašaizsardzības stratēģiju izmantošana, lai nodrošinātu digitālo drošību – aizsargātu konfidenciālu elektronisko informāciju</t>
        </is>
      </c>
      <c r="BR877" s="2" t="inlineStr">
        <is>
          <t>awtodifiża diġitali</t>
        </is>
      </c>
      <c r="BS877" s="2" t="inlineStr">
        <is>
          <t>3</t>
        </is>
      </c>
      <c r="BT877" s="2" t="inlineStr">
        <is>
          <t/>
        </is>
      </c>
      <c r="BU877" t="inlineStr">
        <is>
          <t>l-użu ta' strateġiji ta' awtodifiża mill-utenti tal-internet biex jiżguraw is-sigurtà diġitali tagħhom, i.e. biex jipproteġu informazzjoni elettronika personali li tkun kunfidenzjali</t>
        </is>
      </c>
      <c r="BV877" s="2" t="inlineStr">
        <is>
          <t>digitale zelfverdediging|
online zelfverdediging</t>
        </is>
      </c>
      <c r="BW877" s="2" t="inlineStr">
        <is>
          <t>3|
3</t>
        </is>
      </c>
      <c r="BX877" s="2" t="inlineStr">
        <is>
          <t xml:space="preserve">|
</t>
        </is>
      </c>
      <c r="BY877" t="inlineStr">
        <is>
          <t>maatregelen waarmee internetgebruikers zichzelf kunnen beschermen tegen virussen, hackers en privacyschendingen</t>
        </is>
      </c>
      <c r="BZ877" s="2" t="inlineStr">
        <is>
          <t>cyfrowa samoobrona</t>
        </is>
      </c>
      <c r="CA877" s="2" t="inlineStr">
        <is>
          <t>3</t>
        </is>
      </c>
      <c r="CB877" s="2" t="inlineStr">
        <is>
          <t/>
        </is>
      </c>
      <c r="CC877" t="inlineStr">
        <is>
          <t/>
        </is>
      </c>
      <c r="CD877" s="2" t="inlineStr">
        <is>
          <t>autodefesa digital</t>
        </is>
      </c>
      <c r="CE877" s="2" t="inlineStr">
        <is>
          <t>3</t>
        </is>
      </c>
      <c r="CF877" s="2" t="inlineStr">
        <is>
          <t/>
        </is>
      </c>
      <c r="CG877" t="inlineStr">
        <is>
          <t/>
        </is>
      </c>
      <c r="CH877" s="2" t="inlineStr">
        <is>
          <t>autoapărare digitală</t>
        </is>
      </c>
      <c r="CI877" s="2" t="inlineStr">
        <is>
          <t>3</t>
        </is>
      </c>
      <c r="CJ877" s="2" t="inlineStr">
        <is>
          <t/>
        </is>
      </c>
      <c r="CK877" t="inlineStr">
        <is>
          <t/>
        </is>
      </c>
      <c r="CL877" s="2" t="inlineStr">
        <is>
          <t>digitálna sebaobrana</t>
        </is>
      </c>
      <c r="CM877" s="2" t="inlineStr">
        <is>
          <t>3</t>
        </is>
      </c>
      <c r="CN877" s="2" t="inlineStr">
        <is>
          <t/>
        </is>
      </c>
      <c r="CO877" t="inlineStr">
        <is>
          <t/>
        </is>
      </c>
      <c r="CP877" s="2" t="inlineStr">
        <is>
          <t>digitalna samoobramba</t>
        </is>
      </c>
      <c r="CQ877" s="2" t="inlineStr">
        <is>
          <t>3</t>
        </is>
      </c>
      <c r="CR877" s="2" t="inlineStr">
        <is>
          <t/>
        </is>
      </c>
      <c r="CS877" t="inlineStr">
        <is>
          <t/>
        </is>
      </c>
      <c r="CT877" s="2" t="inlineStr">
        <is>
          <t>digitalt självförsvar</t>
        </is>
      </c>
      <c r="CU877" s="2" t="inlineStr">
        <is>
          <t>3</t>
        </is>
      </c>
      <c r="CV877" s="2" t="inlineStr">
        <is>
          <t/>
        </is>
      </c>
      <c r="CW877" t="inlineStr">
        <is>
          <t/>
        </is>
      </c>
    </row>
    <row r="878">
      <c r="A878" s="1" t="str">
        <f>HYPERLINK("https://iate.europa.eu/entry/result/3572983/all", "3572983")</f>
        <v>3572983</v>
      </c>
      <c r="B878" t="inlineStr">
        <is>
          <t>EDUCATION AND COMMUNICATIONS</t>
        </is>
      </c>
      <c r="C878" t="inlineStr">
        <is>
          <t>EDUCATION AND COMMUNICATIONS|information technology and data processing</t>
        </is>
      </c>
      <c r="D878" t="inlineStr">
        <is>
          <t>yes</t>
        </is>
      </c>
      <c r="E878" t="inlineStr">
        <is>
          <t/>
        </is>
      </c>
      <c r="F878" t="inlineStr">
        <is>
          <t/>
        </is>
      </c>
      <c r="G878" t="inlineStr">
        <is>
          <t/>
        </is>
      </c>
      <c r="H878" t="inlineStr">
        <is>
          <t/>
        </is>
      </c>
      <c r="I878" t="inlineStr">
        <is>
          <t/>
        </is>
      </c>
      <c r="J878" t="inlineStr">
        <is>
          <t/>
        </is>
      </c>
      <c r="K878" t="inlineStr">
        <is>
          <t/>
        </is>
      </c>
      <c r="L878" t="inlineStr">
        <is>
          <t/>
        </is>
      </c>
      <c r="M878" t="inlineStr">
        <is>
          <t/>
        </is>
      </c>
      <c r="N878" t="inlineStr">
        <is>
          <t/>
        </is>
      </c>
      <c r="O878" t="inlineStr">
        <is>
          <t/>
        </is>
      </c>
      <c r="P878" t="inlineStr">
        <is>
          <t/>
        </is>
      </c>
      <c r="Q878" t="inlineStr">
        <is>
          <t/>
        </is>
      </c>
      <c r="R878" t="inlineStr">
        <is>
          <t/>
        </is>
      </c>
      <c r="S878" t="inlineStr">
        <is>
          <t/>
        </is>
      </c>
      <c r="T878" t="inlineStr">
        <is>
          <t/>
        </is>
      </c>
      <c r="U878" t="inlineStr">
        <is>
          <t/>
        </is>
      </c>
      <c r="V878" t="inlineStr">
        <is>
          <t/>
        </is>
      </c>
      <c r="W878" t="inlineStr">
        <is>
          <t/>
        </is>
      </c>
      <c r="X878" t="inlineStr">
        <is>
          <t/>
        </is>
      </c>
      <c r="Y878" t="inlineStr">
        <is>
          <t/>
        </is>
      </c>
      <c r="Z878" s="2" t="inlineStr">
        <is>
          <t>triplestore|
triple store</t>
        </is>
      </c>
      <c r="AA878" s="2" t="inlineStr">
        <is>
          <t>3|
1</t>
        </is>
      </c>
      <c r="AB878" s="2" t="inlineStr">
        <is>
          <t xml:space="preserve">|
</t>
        </is>
      </c>
      <c r="AC878" t="inlineStr">
        <is>
          <t>a purpose-built database for the storage and retrieval of triples through semantic queries</t>
        </is>
      </c>
      <c r="AD878" t="inlineStr">
        <is>
          <t/>
        </is>
      </c>
      <c r="AE878" t="inlineStr">
        <is>
          <t/>
        </is>
      </c>
      <c r="AF878" t="inlineStr">
        <is>
          <t/>
        </is>
      </c>
      <c r="AG878" t="inlineStr">
        <is>
          <t/>
        </is>
      </c>
      <c r="AH878" t="inlineStr">
        <is>
          <t/>
        </is>
      </c>
      <c r="AI878" t="inlineStr">
        <is>
          <t/>
        </is>
      </c>
      <c r="AJ878" t="inlineStr">
        <is>
          <t/>
        </is>
      </c>
      <c r="AK878" t="inlineStr">
        <is>
          <t/>
        </is>
      </c>
      <c r="AL878" t="inlineStr">
        <is>
          <t/>
        </is>
      </c>
      <c r="AM878" t="inlineStr">
        <is>
          <t/>
        </is>
      </c>
      <c r="AN878" t="inlineStr">
        <is>
          <t/>
        </is>
      </c>
      <c r="AO878" t="inlineStr">
        <is>
          <t/>
        </is>
      </c>
      <c r="AP878" t="inlineStr">
        <is>
          <t/>
        </is>
      </c>
      <c r="AQ878" t="inlineStr">
        <is>
          <t/>
        </is>
      </c>
      <c r="AR878" t="inlineStr">
        <is>
          <t/>
        </is>
      </c>
      <c r="AS878" t="inlineStr">
        <is>
          <t/>
        </is>
      </c>
      <c r="AT878" s="2" t="inlineStr">
        <is>
          <t>stóras triarach</t>
        </is>
      </c>
      <c r="AU878" s="2" t="inlineStr">
        <is>
          <t>3</t>
        </is>
      </c>
      <c r="AV878" s="2" t="inlineStr">
        <is>
          <t/>
        </is>
      </c>
      <c r="AW878" t="inlineStr">
        <is>
          <t>bunachar sonraí a saincheapadh chun triaraigh a stóráil agus a aisghabháil trí iarratais shéimeantacha</t>
        </is>
      </c>
      <c r="AX878" t="inlineStr">
        <is>
          <t/>
        </is>
      </c>
      <c r="AY878" t="inlineStr">
        <is>
          <t/>
        </is>
      </c>
      <c r="AZ878" t="inlineStr">
        <is>
          <t/>
        </is>
      </c>
      <c r="BA878" t="inlineStr">
        <is>
          <t/>
        </is>
      </c>
      <c r="BB878" t="inlineStr">
        <is>
          <t/>
        </is>
      </c>
      <c r="BC878" t="inlineStr">
        <is>
          <t/>
        </is>
      </c>
      <c r="BD878" t="inlineStr">
        <is>
          <t/>
        </is>
      </c>
      <c r="BE878" t="inlineStr">
        <is>
          <t/>
        </is>
      </c>
      <c r="BF878" t="inlineStr">
        <is>
          <t/>
        </is>
      </c>
      <c r="BG878" t="inlineStr">
        <is>
          <t/>
        </is>
      </c>
      <c r="BH878" t="inlineStr">
        <is>
          <t/>
        </is>
      </c>
      <c r="BI878" t="inlineStr">
        <is>
          <t/>
        </is>
      </c>
      <c r="BJ878" t="inlineStr">
        <is>
          <t/>
        </is>
      </c>
      <c r="BK878" t="inlineStr">
        <is>
          <t/>
        </is>
      </c>
      <c r="BL878" t="inlineStr">
        <is>
          <t/>
        </is>
      </c>
      <c r="BM878" t="inlineStr">
        <is>
          <t/>
        </is>
      </c>
      <c r="BN878" t="inlineStr">
        <is>
          <t/>
        </is>
      </c>
      <c r="BO878" t="inlineStr">
        <is>
          <t/>
        </is>
      </c>
      <c r="BP878" t="inlineStr">
        <is>
          <t/>
        </is>
      </c>
      <c r="BQ878" t="inlineStr">
        <is>
          <t/>
        </is>
      </c>
      <c r="BR878" t="inlineStr">
        <is>
          <t/>
        </is>
      </c>
      <c r="BS878" t="inlineStr">
        <is>
          <t/>
        </is>
      </c>
      <c r="BT878" t="inlineStr">
        <is>
          <t/>
        </is>
      </c>
      <c r="BU878" t="inlineStr">
        <is>
          <t/>
        </is>
      </c>
      <c r="BV878" t="inlineStr">
        <is>
          <t/>
        </is>
      </c>
      <c r="BW878" t="inlineStr">
        <is>
          <t/>
        </is>
      </c>
      <c r="BX878" t="inlineStr">
        <is>
          <t/>
        </is>
      </c>
      <c r="BY878" t="inlineStr">
        <is>
          <t/>
        </is>
      </c>
      <c r="BZ878" s="2" t="inlineStr">
        <is>
          <t>baza danych typu triplestore</t>
        </is>
      </c>
      <c r="CA878" s="2" t="inlineStr">
        <is>
          <t>3</t>
        </is>
      </c>
      <c r="CB878" s="2" t="inlineStr">
        <is>
          <t/>
        </is>
      </c>
      <c r="CC878" t="inlineStr">
        <is>
          <t>baza danych, której architektura odpowiada strukturze prostych asercji używanychw języku naturalnym – 〈subject〉 〈predicate〉 〈object〉.</t>
        </is>
      </c>
      <c r="CD878" s="2" t="inlineStr">
        <is>
          <t>base de triplos</t>
        </is>
      </c>
      <c r="CE878" s="2" t="inlineStr">
        <is>
          <t>3</t>
        </is>
      </c>
      <c r="CF878" s="2" t="inlineStr">
        <is>
          <t/>
        </is>
      </c>
      <c r="CG878" t="inlineStr">
        <is>
          <t/>
        </is>
      </c>
      <c r="CH878" t="inlineStr">
        <is>
          <t/>
        </is>
      </c>
      <c r="CI878" t="inlineStr">
        <is>
          <t/>
        </is>
      </c>
      <c r="CJ878" t="inlineStr">
        <is>
          <t/>
        </is>
      </c>
      <c r="CK878" t="inlineStr">
        <is>
          <t/>
        </is>
      </c>
      <c r="CL878" t="inlineStr">
        <is>
          <t/>
        </is>
      </c>
      <c r="CM878" t="inlineStr">
        <is>
          <t/>
        </is>
      </c>
      <c r="CN878" t="inlineStr">
        <is>
          <t/>
        </is>
      </c>
      <c r="CO878" t="inlineStr">
        <is>
          <t/>
        </is>
      </c>
      <c r="CP878" t="inlineStr">
        <is>
          <t/>
        </is>
      </c>
      <c r="CQ878" t="inlineStr">
        <is>
          <t/>
        </is>
      </c>
      <c r="CR878" t="inlineStr">
        <is>
          <t/>
        </is>
      </c>
      <c r="CS878" t="inlineStr">
        <is>
          <t/>
        </is>
      </c>
      <c r="CT878" t="inlineStr">
        <is>
          <t/>
        </is>
      </c>
      <c r="CU878" t="inlineStr">
        <is>
          <t/>
        </is>
      </c>
      <c r="CV878" t="inlineStr">
        <is>
          <t/>
        </is>
      </c>
      <c r="CW878" t="inlineStr">
        <is>
          <t/>
        </is>
      </c>
    </row>
    <row r="879">
      <c r="A879" s="1" t="str">
        <f>HYPERLINK("https://iate.europa.eu/entry/result/3572981/all", "3572981")</f>
        <v>3572981</v>
      </c>
      <c r="B879" t="inlineStr">
        <is>
          <t>EDUCATION AND COMMUNICATIONS</t>
        </is>
      </c>
      <c r="C879" t="inlineStr">
        <is>
          <t>EDUCATION AND COMMUNICATIONS|information technology and data processing</t>
        </is>
      </c>
      <c r="D879" t="inlineStr">
        <is>
          <t>yes</t>
        </is>
      </c>
      <c r="E879" t="inlineStr">
        <is>
          <t/>
        </is>
      </c>
      <c r="F879" t="inlineStr">
        <is>
          <t/>
        </is>
      </c>
      <c r="G879" t="inlineStr">
        <is>
          <t/>
        </is>
      </c>
      <c r="H879" t="inlineStr">
        <is>
          <t/>
        </is>
      </c>
      <c r="I879" t="inlineStr">
        <is>
          <t/>
        </is>
      </c>
      <c r="J879" t="inlineStr">
        <is>
          <t/>
        </is>
      </c>
      <c r="K879" t="inlineStr">
        <is>
          <t/>
        </is>
      </c>
      <c r="L879" t="inlineStr">
        <is>
          <t/>
        </is>
      </c>
      <c r="M879" t="inlineStr">
        <is>
          <t/>
        </is>
      </c>
      <c r="N879" t="inlineStr">
        <is>
          <t/>
        </is>
      </c>
      <c r="O879" t="inlineStr">
        <is>
          <t/>
        </is>
      </c>
      <c r="P879" t="inlineStr">
        <is>
          <t/>
        </is>
      </c>
      <c r="Q879" t="inlineStr">
        <is>
          <t/>
        </is>
      </c>
      <c r="R879" t="inlineStr">
        <is>
          <t/>
        </is>
      </c>
      <c r="S879" t="inlineStr">
        <is>
          <t/>
        </is>
      </c>
      <c r="T879" t="inlineStr">
        <is>
          <t/>
        </is>
      </c>
      <c r="U879" t="inlineStr">
        <is>
          <t/>
        </is>
      </c>
      <c r="V879" t="inlineStr">
        <is>
          <t/>
        </is>
      </c>
      <c r="W879" t="inlineStr">
        <is>
          <t/>
        </is>
      </c>
      <c r="X879" t="inlineStr">
        <is>
          <t/>
        </is>
      </c>
      <c r="Y879" t="inlineStr">
        <is>
          <t/>
        </is>
      </c>
      <c r="Z879" s="2" t="inlineStr">
        <is>
          <t>triple</t>
        </is>
      </c>
      <c r="AA879" s="2" t="inlineStr">
        <is>
          <t>3</t>
        </is>
      </c>
      <c r="AB879" s="2" t="inlineStr">
        <is>
          <t/>
        </is>
      </c>
      <c r="AC879" t="inlineStr">
        <is>
          <t>a data entity composed of subject-predicate-object</t>
        </is>
      </c>
      <c r="AD879" t="inlineStr">
        <is>
          <t/>
        </is>
      </c>
      <c r="AE879" t="inlineStr">
        <is>
          <t/>
        </is>
      </c>
      <c r="AF879" t="inlineStr">
        <is>
          <t/>
        </is>
      </c>
      <c r="AG879" t="inlineStr">
        <is>
          <t/>
        </is>
      </c>
      <c r="AH879" t="inlineStr">
        <is>
          <t/>
        </is>
      </c>
      <c r="AI879" t="inlineStr">
        <is>
          <t/>
        </is>
      </c>
      <c r="AJ879" t="inlineStr">
        <is>
          <t/>
        </is>
      </c>
      <c r="AK879" t="inlineStr">
        <is>
          <t/>
        </is>
      </c>
      <c r="AL879" t="inlineStr">
        <is>
          <t/>
        </is>
      </c>
      <c r="AM879" t="inlineStr">
        <is>
          <t/>
        </is>
      </c>
      <c r="AN879" t="inlineStr">
        <is>
          <t/>
        </is>
      </c>
      <c r="AO879" t="inlineStr">
        <is>
          <t/>
        </is>
      </c>
      <c r="AP879" t="inlineStr">
        <is>
          <t/>
        </is>
      </c>
      <c r="AQ879" t="inlineStr">
        <is>
          <t/>
        </is>
      </c>
      <c r="AR879" t="inlineStr">
        <is>
          <t/>
        </is>
      </c>
      <c r="AS879" t="inlineStr">
        <is>
          <t/>
        </is>
      </c>
      <c r="AT879" s="2" t="inlineStr">
        <is>
          <t>triarach</t>
        </is>
      </c>
      <c r="AU879" s="2" t="inlineStr">
        <is>
          <t>3</t>
        </is>
      </c>
      <c r="AV879" s="2" t="inlineStr">
        <is>
          <t/>
        </is>
      </c>
      <c r="AW879" t="inlineStr">
        <is>
          <t>eintiteas sonraí ina gcuimsítear ainmní-faisnéis-cuspóir</t>
        </is>
      </c>
      <c r="AX879" t="inlineStr">
        <is>
          <t/>
        </is>
      </c>
      <c r="AY879" t="inlineStr">
        <is>
          <t/>
        </is>
      </c>
      <c r="AZ879" t="inlineStr">
        <is>
          <t/>
        </is>
      </c>
      <c r="BA879" t="inlineStr">
        <is>
          <t/>
        </is>
      </c>
      <c r="BB879" t="inlineStr">
        <is>
          <t/>
        </is>
      </c>
      <c r="BC879" t="inlineStr">
        <is>
          <t/>
        </is>
      </c>
      <c r="BD879" t="inlineStr">
        <is>
          <t/>
        </is>
      </c>
      <c r="BE879" t="inlineStr">
        <is>
          <t/>
        </is>
      </c>
      <c r="BF879" t="inlineStr">
        <is>
          <t/>
        </is>
      </c>
      <c r="BG879" t="inlineStr">
        <is>
          <t/>
        </is>
      </c>
      <c r="BH879" t="inlineStr">
        <is>
          <t/>
        </is>
      </c>
      <c r="BI879" t="inlineStr">
        <is>
          <t/>
        </is>
      </c>
      <c r="BJ879" t="inlineStr">
        <is>
          <t/>
        </is>
      </c>
      <c r="BK879" t="inlineStr">
        <is>
          <t/>
        </is>
      </c>
      <c r="BL879" t="inlineStr">
        <is>
          <t/>
        </is>
      </c>
      <c r="BM879" t="inlineStr">
        <is>
          <t/>
        </is>
      </c>
      <c r="BN879" t="inlineStr">
        <is>
          <t/>
        </is>
      </c>
      <c r="BO879" t="inlineStr">
        <is>
          <t/>
        </is>
      </c>
      <c r="BP879" t="inlineStr">
        <is>
          <t/>
        </is>
      </c>
      <c r="BQ879" t="inlineStr">
        <is>
          <t/>
        </is>
      </c>
      <c r="BR879" t="inlineStr">
        <is>
          <t/>
        </is>
      </c>
      <c r="BS879" t="inlineStr">
        <is>
          <t/>
        </is>
      </c>
      <c r="BT879" t="inlineStr">
        <is>
          <t/>
        </is>
      </c>
      <c r="BU879" t="inlineStr">
        <is>
          <t/>
        </is>
      </c>
      <c r="BV879" t="inlineStr">
        <is>
          <t/>
        </is>
      </c>
      <c r="BW879" t="inlineStr">
        <is>
          <t/>
        </is>
      </c>
      <c r="BX879" t="inlineStr">
        <is>
          <t/>
        </is>
      </c>
      <c r="BY879" t="inlineStr">
        <is>
          <t/>
        </is>
      </c>
      <c r="BZ879" t="inlineStr">
        <is>
          <t/>
        </is>
      </c>
      <c r="CA879" t="inlineStr">
        <is>
          <t/>
        </is>
      </c>
      <c r="CB879" t="inlineStr">
        <is>
          <t/>
        </is>
      </c>
      <c r="CC879" t="inlineStr">
        <is>
          <t/>
        </is>
      </c>
      <c r="CD879" s="2" t="inlineStr">
        <is>
          <t>triplo</t>
        </is>
      </c>
      <c r="CE879" s="2" t="inlineStr">
        <is>
          <t>3</t>
        </is>
      </c>
      <c r="CF879" s="2" t="inlineStr">
        <is>
          <t/>
        </is>
      </c>
      <c r="CG879" t="inlineStr">
        <is>
          <t>Combinação de (nós) recursos, propriedades e (nós) literais na forma de sujeito, predicado, objeto.</t>
        </is>
      </c>
      <c r="CH879" t="inlineStr">
        <is>
          <t/>
        </is>
      </c>
      <c r="CI879" t="inlineStr">
        <is>
          <t/>
        </is>
      </c>
      <c r="CJ879" t="inlineStr">
        <is>
          <t/>
        </is>
      </c>
      <c r="CK879" t="inlineStr">
        <is>
          <t/>
        </is>
      </c>
      <c r="CL879" t="inlineStr">
        <is>
          <t/>
        </is>
      </c>
      <c r="CM879" t="inlineStr">
        <is>
          <t/>
        </is>
      </c>
      <c r="CN879" t="inlineStr">
        <is>
          <t/>
        </is>
      </c>
      <c r="CO879" t="inlineStr">
        <is>
          <t/>
        </is>
      </c>
      <c r="CP879" t="inlineStr">
        <is>
          <t/>
        </is>
      </c>
      <c r="CQ879" t="inlineStr">
        <is>
          <t/>
        </is>
      </c>
      <c r="CR879" t="inlineStr">
        <is>
          <t/>
        </is>
      </c>
      <c r="CS879" t="inlineStr">
        <is>
          <t/>
        </is>
      </c>
      <c r="CT879" t="inlineStr">
        <is>
          <t/>
        </is>
      </c>
      <c r="CU879" t="inlineStr">
        <is>
          <t/>
        </is>
      </c>
      <c r="CV879" t="inlineStr">
        <is>
          <t/>
        </is>
      </c>
      <c r="CW879" t="inlineStr">
        <is>
          <t/>
        </is>
      </c>
    </row>
    <row r="880">
      <c r="A880" s="1" t="str">
        <f>HYPERLINK("https://iate.europa.eu/entry/result/1327726/all", "1327726")</f>
        <v>1327726</v>
      </c>
      <c r="B880" t="inlineStr">
        <is>
          <t>EDUCATION AND COMMUNICATIONS</t>
        </is>
      </c>
      <c r="C880" t="inlineStr">
        <is>
          <t>EDUCATION AND COMMUNICATIONS|information technology and data processing</t>
        </is>
      </c>
      <c r="D880" t="inlineStr">
        <is>
          <t>yes</t>
        </is>
      </c>
      <c r="E880" t="inlineStr">
        <is>
          <t/>
        </is>
      </c>
      <c r="F880" s="2" t="inlineStr">
        <is>
          <t>байт</t>
        </is>
      </c>
      <c r="G880" s="2" t="inlineStr">
        <is>
          <t>4</t>
        </is>
      </c>
      <c r="H880" s="2" t="inlineStr">
        <is>
          <t/>
        </is>
      </c>
      <c r="I880" t="inlineStr">
        <is>
          <t>единица данни, която се състои от осем &lt;i&gt;бита&lt;/i&gt;&lt;sup&gt;1&lt;/sup&gt; &lt;p&gt;&lt;sup&gt;1&lt;/sup&gt; &lt;a href="/entry/result/1441933&lt;/all" id="ENTRY_TO_ENTRY_CONVERTER" target="_blank"&gt;IATE:1441933&amp;lt;&lt;/a&gt;&amp;gt;&lt;/p&gt;</t>
        </is>
      </c>
      <c r="J880" s="2" t="inlineStr">
        <is>
          <t>bajt|
oktet|
B|
byte|
8bitový byte|
osmibitový byte</t>
        </is>
      </c>
      <c r="K880" s="2" t="inlineStr">
        <is>
          <t>3|
3|
3|
3|
3|
3</t>
        </is>
      </c>
      <c r="L880" s="2" t="inlineStr">
        <is>
          <t xml:space="preserve">|
|
|
|
|
</t>
        </is>
      </c>
      <c r="M880" t="inlineStr">
        <is>
          <t>jednotka množství informace v oblasti informačních technologií složená z osmi &lt;i&gt;bitů&lt;/i&gt; [ &lt;a href="/entry/result/1441933/all" id="ENTRY_TO_ENTRY_CONVERTER" target="_blank"&gt;IATE:1441933&lt;/a&gt; ]</t>
        </is>
      </c>
      <c r="N880" s="2" t="inlineStr">
        <is>
          <t>oktet|
B|
byte</t>
        </is>
      </c>
      <c r="O880" s="2" t="inlineStr">
        <is>
          <t>3|
3|
3</t>
        </is>
      </c>
      <c r="P880" s="2" t="inlineStr">
        <is>
          <t xml:space="preserve">|
|
</t>
        </is>
      </c>
      <c r="Q880" t="inlineStr">
        <is>
          <t>informationsenhed, der består af otte bit</t>
        </is>
      </c>
      <c r="R880" s="2" t="inlineStr">
        <is>
          <t>Byte</t>
        </is>
      </c>
      <c r="S880" s="2" t="inlineStr">
        <is>
          <t>3</t>
        </is>
      </c>
      <c r="T880" s="2" t="inlineStr">
        <is>
          <t/>
        </is>
      </c>
      <c r="U880" t="inlineStr">
        <is>
          <t>logische Einheit, die den Informationsinhalt von 8 bits darstellt</t>
        </is>
      </c>
      <c r="V880" s="2" t="inlineStr">
        <is>
          <t>byte|
δυφιοσυλλαβή|
ψηφιολέξη</t>
        </is>
      </c>
      <c r="W880" s="2" t="inlineStr">
        <is>
          <t>3|
3|
3</t>
        </is>
      </c>
      <c r="X880" s="2" t="inlineStr">
        <is>
          <t xml:space="preserve">|
|
</t>
        </is>
      </c>
      <c r="Y880" t="inlineStr">
        <is>
          <t>μονάδα μέτρησης ποσότητας πληροφορίας στα υπολογιστικά συστήματα που ισοδυναμεί με 8 bit</t>
        </is>
      </c>
      <c r="Z880" s="2" t="inlineStr">
        <is>
          <t>8-bit byte|
B|
octet|
eight-bit byte|
byte</t>
        </is>
      </c>
      <c r="AA880" s="2" t="inlineStr">
        <is>
          <t>3|
3|
3|
3|
3</t>
        </is>
      </c>
      <c r="AB880" s="2" t="inlineStr">
        <is>
          <t xml:space="preserve">|
|
|
|
</t>
        </is>
      </c>
      <c r="AC880" t="inlineStr">
        <is>
          <t>unit of information and computer storage consisting of eight bits&lt;sup&gt;1&lt;/sup&gt;&lt;p&gt;&lt;sup&gt;1&lt;/sup&gt; bit [ &lt;a href="/entry/result/1441933/all" id="ENTRY_TO_ENTRY_CONVERTER" target="_blank"&gt;IATE:1441933&lt;/a&gt; ]&lt;/p&gt;</t>
        </is>
      </c>
      <c r="AD880" s="2" t="inlineStr">
        <is>
          <t>octeto|
&lt;i&gt;byte&lt;/i&gt;|
B</t>
        </is>
      </c>
      <c r="AE880" s="2" t="inlineStr">
        <is>
          <t>3|
3|
1</t>
        </is>
      </c>
      <c r="AF880" s="2" t="inlineStr">
        <is>
          <t xml:space="preserve">|
|
</t>
        </is>
      </c>
      <c r="AG880" t="inlineStr">
        <is>
          <t>Unidad de información utilizada como un múltiplo del bit. Generalmente equivale a 8 bits, por lo que en español se le denomina también octeto.</t>
        </is>
      </c>
      <c r="AH880" s="2" t="inlineStr">
        <is>
          <t>bait</t>
        </is>
      </c>
      <c r="AI880" s="2" t="inlineStr">
        <is>
          <t>3</t>
        </is>
      </c>
      <c r="AJ880" s="2" t="inlineStr">
        <is>
          <t/>
        </is>
      </c>
      <c r="AK880" t="inlineStr">
        <is>
          <t>Teatavast arvust bittidest koosnev string, mida käsitletakse tervikuna ning mis tavaliselt esitab märki või märgi mingit osa.&lt;br&gt;Märkus:&lt;br&gt;▫Igas konkreetses andmetöötlussüsteemis on bittide arv baidis fikseeritud.&lt;br&gt;▫Harilikult on bitte baidis 8.</t>
        </is>
      </c>
      <c r="AL880" s="2" t="inlineStr">
        <is>
          <t>t|
oktetti|
tavu|
B</t>
        </is>
      </c>
      <c r="AM880" s="2" t="inlineStr">
        <is>
          <t>3|
3|
3|
3</t>
        </is>
      </c>
      <c r="AN880" s="2" t="inlineStr">
        <is>
          <t xml:space="preserve">|
|
|
</t>
        </is>
      </c>
      <c r="AO880" t="inlineStr">
        <is>
          <t>määrämittainen, yleensä kahdeksan bitin muodostama kokonaisuus</t>
        </is>
      </c>
      <c r="AP880" s="2" t="inlineStr">
        <is>
          <t>octet|
multiplet|
byte</t>
        </is>
      </c>
      <c r="AQ880" s="2" t="inlineStr">
        <is>
          <t>3|
3|
3</t>
        </is>
      </c>
      <c r="AR880" s="2" t="inlineStr">
        <is>
          <t xml:space="preserve">preferred|
|
</t>
        </is>
      </c>
      <c r="AS880" t="inlineStr">
        <is>
          <t>ensemble ordonné de huit éléments binaires traités comme un tout</t>
        </is>
      </c>
      <c r="AT880" s="2" t="inlineStr">
        <is>
          <t>beart</t>
        </is>
      </c>
      <c r="AU880" s="2" t="inlineStr">
        <is>
          <t>3</t>
        </is>
      </c>
      <c r="AV880" s="2" t="inlineStr">
        <is>
          <t/>
        </is>
      </c>
      <c r="AW880" t="inlineStr">
        <is>
          <t/>
        </is>
      </c>
      <c r="AX880" s="2" t="inlineStr">
        <is>
          <t>bajt|
B</t>
        </is>
      </c>
      <c r="AY880" s="2" t="inlineStr">
        <is>
          <t>3|
3</t>
        </is>
      </c>
      <c r="AZ880" s="2" t="inlineStr">
        <is>
          <t xml:space="preserve">|
</t>
        </is>
      </c>
      <c r="BA880" t="inlineStr">
        <is>
          <t>jedinica prostora pohrane koja je potrebna za zapis jednog znaka</t>
        </is>
      </c>
      <c r="BB880" s="2" t="inlineStr">
        <is>
          <t>byte|
bájt</t>
        </is>
      </c>
      <c r="BC880" s="2" t="inlineStr">
        <is>
          <t>4|
4</t>
        </is>
      </c>
      <c r="BD880" s="2" t="inlineStr">
        <is>
          <t xml:space="preserve">|
</t>
        </is>
      </c>
      <c r="BE880" t="inlineStr">
        <is>
          <t>8 bitből álló bináris vektor, a számítógépes adattárolás legkisebb önállóan is értelmezhető egysége</t>
        </is>
      </c>
      <c r="BF880" s="2" t="inlineStr">
        <is>
          <t>byte|
B|
ottetto</t>
        </is>
      </c>
      <c r="BG880" s="2" t="inlineStr">
        <is>
          <t>3|
3|
3</t>
        </is>
      </c>
      <c r="BH880" s="2" t="inlineStr">
        <is>
          <t xml:space="preserve">|
|
</t>
        </is>
      </c>
      <c r="BI880" t="inlineStr">
        <is>
          <t>unità di misura per l’informatica che, costituita convenzionalmente da 8 &lt;i&gt;bit&lt;/i&gt; [ &lt;a href="/entry/result/1441933/all" id="ENTRY_TO_ENTRY_CONVERTER" target="_blank"&gt;IATE:1441933&lt;/a&gt; ], permette di codificare 256 entità di informazione distinte (e.g. caratteri dell’alfabeto, segni di interpunzione) ed è utilizzata per indicare le dimensioni della memoria, la velocità di trasmissione, la potenza di un elaboratore</t>
        </is>
      </c>
      <c r="BJ880" s="2" t="inlineStr">
        <is>
          <t>baitas</t>
        </is>
      </c>
      <c r="BK880" s="2" t="inlineStr">
        <is>
          <t>4</t>
        </is>
      </c>
      <c r="BL880" s="2" t="inlineStr">
        <is>
          <t/>
        </is>
      </c>
      <c r="BM880" t="inlineStr">
        <is>
          <t>kompiuterio atminties matavimo vienetas, priklausomas nuo kompiuterio architektūros</t>
        </is>
      </c>
      <c r="BN880" s="2" t="inlineStr">
        <is>
          <t>baits</t>
        </is>
      </c>
      <c r="BO880" s="2" t="inlineStr">
        <is>
          <t>3</t>
        </is>
      </c>
      <c r="BP880" s="2" t="inlineStr">
        <is>
          <t/>
        </is>
      </c>
      <c r="BQ880" t="inlineStr">
        <is>
          <t>datora jaudas vai atmiņas ierīces tilpuma standarta mērvienība, kas parasti ir datora vismazākā adresējamā atmiņas daļa un sastāv no 8 bitiem</t>
        </is>
      </c>
      <c r="BR880" s="2" t="inlineStr">
        <is>
          <t>byte|
B|
byte bi 8 bits|
ottett</t>
        </is>
      </c>
      <c r="BS880" s="2" t="inlineStr">
        <is>
          <t>3|
3|
3|
3</t>
        </is>
      </c>
      <c r="BT880" s="2" t="inlineStr">
        <is>
          <t xml:space="preserve">|
|
|
</t>
        </is>
      </c>
      <c r="BU880" t="inlineStr">
        <is>
          <t>unità ta’ ħżin ta’ dati fuq sistema informatika li tikkonsisti fi tmin bits</t>
        </is>
      </c>
      <c r="BV880" s="2" t="inlineStr">
        <is>
          <t>byte|
B</t>
        </is>
      </c>
      <c r="BW880" s="2" t="inlineStr">
        <is>
          <t>3|
2</t>
        </is>
      </c>
      <c r="BX880" s="2" t="inlineStr">
        <is>
          <t xml:space="preserve">|
</t>
        </is>
      </c>
      <c r="BY880" t="inlineStr">
        <is>
          <t>binaire eenheid van informatie bestaande uit acht bits; het equivalent van één karakter (letter, cijfer, teken)</t>
        </is>
      </c>
      <c r="BZ880" s="2" t="inlineStr">
        <is>
          <t>bajt</t>
        </is>
      </c>
      <c r="CA880" s="2" t="inlineStr">
        <is>
          <t>3</t>
        </is>
      </c>
      <c r="CB880" s="2" t="inlineStr">
        <is>
          <t/>
        </is>
      </c>
      <c r="CC880" t="inlineStr">
        <is>
          <t>najmniejsza adresowalna jednostka informacji pamięci komputerowej, składająca się z bitów</t>
        </is>
      </c>
      <c r="CD880" s="2" t="inlineStr">
        <is>
          <t>byte|
octeto</t>
        </is>
      </c>
      <c r="CE880" s="2" t="inlineStr">
        <is>
          <t>3|
3</t>
        </is>
      </c>
      <c r="CF880" s="2" t="inlineStr">
        <is>
          <t xml:space="preserve">|
</t>
        </is>
      </c>
      <c r="CG880" t="inlineStr">
        <is>
          <t>Sequência constituída de um número fixo de bits adjacentes, geralmente 8, considerada como a unidade básica de informação.</t>
        </is>
      </c>
      <c r="CH880" s="2" t="inlineStr">
        <is>
          <t>byte</t>
        </is>
      </c>
      <c r="CI880" s="2" t="inlineStr">
        <is>
          <t>4</t>
        </is>
      </c>
      <c r="CJ880" s="2" t="inlineStr">
        <is>
          <t/>
        </is>
      </c>
      <c r="CK880" t="inlineStr">
        <is>
          <t>unitate de informație care reprezintă o succesiune de opt biți&lt;sup&gt;1&lt;/sup&gt; și care constituie cea mai mică unitate de memorie adresabilă</t>
        </is>
      </c>
      <c r="CL880" s="2" t="inlineStr">
        <is>
          <t>bajt|
byte|
B</t>
        </is>
      </c>
      <c r="CM880" s="2" t="inlineStr">
        <is>
          <t>3|
3|
3</t>
        </is>
      </c>
      <c r="CN880" s="2" t="inlineStr">
        <is>
          <t xml:space="preserve">|
|
</t>
        </is>
      </c>
      <c r="CO880" t="inlineStr">
        <is>
          <t>jednotka veľkosti dát zostavená z 8 bitov</t>
        </is>
      </c>
      <c r="CP880" s="2" t="inlineStr">
        <is>
          <t>bajt</t>
        </is>
      </c>
      <c r="CQ880" s="2" t="inlineStr">
        <is>
          <t>3</t>
        </is>
      </c>
      <c r="CR880" s="2" t="inlineStr">
        <is>
          <t/>
        </is>
      </c>
      <c r="CS880" t="inlineStr">
        <is>
          <t>v informatiki število povezanih dvojiških mest (večinoma 
osem), ki imajo svoj pomen (npr. naslov pomnilnika; 210 B = 1024 B = 1 KB)</t>
        </is>
      </c>
      <c r="CT880" s="2" t="inlineStr">
        <is>
          <t>byte|
oktett</t>
        </is>
      </c>
      <c r="CU880" s="2" t="inlineStr">
        <is>
          <t>3|
3</t>
        </is>
      </c>
      <c r="CV880" s="2" t="inlineStr">
        <is>
          <t xml:space="preserve">|
</t>
        </is>
      </c>
      <c r="CW880" t="inlineStr">
        <is>
          <t>i datorsammanhang benämning på bitgrupp omfattande åtta bitar, använd som måttenhet för digitala minnen och medier</t>
        </is>
      </c>
    </row>
    <row r="881">
      <c r="A881" s="1" t="str">
        <f>HYPERLINK("https://iate.europa.eu/entry/result/3589201/all", "3589201")</f>
        <v>3589201</v>
      </c>
      <c r="B881" t="inlineStr">
        <is>
          <t>EDUCATION AND COMMUNICATIONS</t>
        </is>
      </c>
      <c r="C881" t="inlineStr">
        <is>
          <t>EDUCATION AND COMMUNICATIONS|information technology and data processing|information technology industry</t>
        </is>
      </c>
      <c r="D881" t="inlineStr">
        <is>
          <t>yes</t>
        </is>
      </c>
      <c r="E881" t="inlineStr">
        <is>
          <t/>
        </is>
      </c>
      <c r="F881" t="inlineStr">
        <is>
          <t/>
        </is>
      </c>
      <c r="G881" t="inlineStr">
        <is>
          <t/>
        </is>
      </c>
      <c r="H881" t="inlineStr">
        <is>
          <t/>
        </is>
      </c>
      <c r="I881" t="inlineStr">
        <is>
          <t/>
        </is>
      </c>
      <c r="J881" t="inlineStr">
        <is>
          <t/>
        </is>
      </c>
      <c r="K881" t="inlineStr">
        <is>
          <t/>
        </is>
      </c>
      <c r="L881" t="inlineStr">
        <is>
          <t/>
        </is>
      </c>
      <c r="M881" t="inlineStr">
        <is>
          <t/>
        </is>
      </c>
      <c r="N881" t="inlineStr">
        <is>
          <t/>
        </is>
      </c>
      <c r="O881" t="inlineStr">
        <is>
          <t/>
        </is>
      </c>
      <c r="P881" t="inlineStr">
        <is>
          <t/>
        </is>
      </c>
      <c r="Q881" t="inlineStr">
        <is>
          <t/>
        </is>
      </c>
      <c r="R881" t="inlineStr">
        <is>
          <t/>
        </is>
      </c>
      <c r="S881" t="inlineStr">
        <is>
          <t/>
        </is>
      </c>
      <c r="T881" t="inlineStr">
        <is>
          <t/>
        </is>
      </c>
      <c r="U881" t="inlineStr">
        <is>
          <t/>
        </is>
      </c>
      <c r="V881" t="inlineStr">
        <is>
          <t/>
        </is>
      </c>
      <c r="W881" t="inlineStr">
        <is>
          <t/>
        </is>
      </c>
      <c r="X881" t="inlineStr">
        <is>
          <t/>
        </is>
      </c>
      <c r="Y881" t="inlineStr">
        <is>
          <t/>
        </is>
      </c>
      <c r="Z881" s="2" t="inlineStr">
        <is>
          <t>agile approach|
agile methodology|
agile software development</t>
        </is>
      </c>
      <c r="AA881" s="2" t="inlineStr">
        <is>
          <t>1|
1|
3</t>
        </is>
      </c>
      <c r="AB881" s="2" t="inlineStr">
        <is>
          <t xml:space="preserve">|
|
</t>
        </is>
      </c>
      <c r="AC881" t="inlineStr">
        <is>
          <t>various approaches to software development under which requirements and solutions evolve through the collaborative effort of self-organizing and cross-functional teams and their customers and/or end users</t>
        </is>
      </c>
      <c r="AD881" t="inlineStr">
        <is>
          <t/>
        </is>
      </c>
      <c r="AE881" t="inlineStr">
        <is>
          <t/>
        </is>
      </c>
      <c r="AF881" t="inlineStr">
        <is>
          <t/>
        </is>
      </c>
      <c r="AG881" t="inlineStr">
        <is>
          <t/>
        </is>
      </c>
      <c r="AH881" t="inlineStr">
        <is>
          <t/>
        </is>
      </c>
      <c r="AI881" t="inlineStr">
        <is>
          <t/>
        </is>
      </c>
      <c r="AJ881" t="inlineStr">
        <is>
          <t/>
        </is>
      </c>
      <c r="AK881" t="inlineStr">
        <is>
          <t/>
        </is>
      </c>
      <c r="AL881" t="inlineStr">
        <is>
          <t/>
        </is>
      </c>
      <c r="AM881" t="inlineStr">
        <is>
          <t/>
        </is>
      </c>
      <c r="AN881" t="inlineStr">
        <is>
          <t/>
        </is>
      </c>
      <c r="AO881" t="inlineStr">
        <is>
          <t/>
        </is>
      </c>
      <c r="AP881" t="inlineStr">
        <is>
          <t/>
        </is>
      </c>
      <c r="AQ881" t="inlineStr">
        <is>
          <t/>
        </is>
      </c>
      <c r="AR881" t="inlineStr">
        <is>
          <t/>
        </is>
      </c>
      <c r="AS881" t="inlineStr">
        <is>
          <t/>
        </is>
      </c>
      <c r="AT881" t="inlineStr">
        <is>
          <t/>
        </is>
      </c>
      <c r="AU881" t="inlineStr">
        <is>
          <t/>
        </is>
      </c>
      <c r="AV881" t="inlineStr">
        <is>
          <t/>
        </is>
      </c>
      <c r="AW881" t="inlineStr">
        <is>
          <t/>
        </is>
      </c>
      <c r="AX881" t="inlineStr">
        <is>
          <t/>
        </is>
      </c>
      <c r="AY881" t="inlineStr">
        <is>
          <t/>
        </is>
      </c>
      <c r="AZ881" t="inlineStr">
        <is>
          <t/>
        </is>
      </c>
      <c r="BA881" t="inlineStr">
        <is>
          <t/>
        </is>
      </c>
      <c r="BB881" t="inlineStr">
        <is>
          <t/>
        </is>
      </c>
      <c r="BC881" t="inlineStr">
        <is>
          <t/>
        </is>
      </c>
      <c r="BD881" t="inlineStr">
        <is>
          <t/>
        </is>
      </c>
      <c r="BE881" t="inlineStr">
        <is>
          <t/>
        </is>
      </c>
      <c r="BF881" t="inlineStr">
        <is>
          <t/>
        </is>
      </c>
      <c r="BG881" t="inlineStr">
        <is>
          <t/>
        </is>
      </c>
      <c r="BH881" t="inlineStr">
        <is>
          <t/>
        </is>
      </c>
      <c r="BI881" t="inlineStr">
        <is>
          <t/>
        </is>
      </c>
      <c r="BJ881" t="inlineStr">
        <is>
          <t/>
        </is>
      </c>
      <c r="BK881" t="inlineStr">
        <is>
          <t/>
        </is>
      </c>
      <c r="BL881" t="inlineStr">
        <is>
          <t/>
        </is>
      </c>
      <c r="BM881" t="inlineStr">
        <is>
          <t/>
        </is>
      </c>
      <c r="BN881" t="inlineStr">
        <is>
          <t/>
        </is>
      </c>
      <c r="BO881" t="inlineStr">
        <is>
          <t/>
        </is>
      </c>
      <c r="BP881" t="inlineStr">
        <is>
          <t/>
        </is>
      </c>
      <c r="BQ881" t="inlineStr">
        <is>
          <t/>
        </is>
      </c>
      <c r="BR881" t="inlineStr">
        <is>
          <t/>
        </is>
      </c>
      <c r="BS881" t="inlineStr">
        <is>
          <t/>
        </is>
      </c>
      <c r="BT881" t="inlineStr">
        <is>
          <t/>
        </is>
      </c>
      <c r="BU881" t="inlineStr">
        <is>
          <t/>
        </is>
      </c>
      <c r="BV881" t="inlineStr">
        <is>
          <t/>
        </is>
      </c>
      <c r="BW881" t="inlineStr">
        <is>
          <t/>
        </is>
      </c>
      <c r="BX881" t="inlineStr">
        <is>
          <t/>
        </is>
      </c>
      <c r="BY881" t="inlineStr">
        <is>
          <t/>
        </is>
      </c>
      <c r="BZ881" t="inlineStr">
        <is>
          <t/>
        </is>
      </c>
      <c r="CA881" t="inlineStr">
        <is>
          <t/>
        </is>
      </c>
      <c r="CB881" t="inlineStr">
        <is>
          <t/>
        </is>
      </c>
      <c r="CC881" t="inlineStr">
        <is>
          <t/>
        </is>
      </c>
      <c r="CD881" t="inlineStr">
        <is>
          <t/>
        </is>
      </c>
      <c r="CE881" t="inlineStr">
        <is>
          <t/>
        </is>
      </c>
      <c r="CF881" t="inlineStr">
        <is>
          <t/>
        </is>
      </c>
      <c r="CG881" t="inlineStr">
        <is>
          <t/>
        </is>
      </c>
      <c r="CH881" t="inlineStr">
        <is>
          <t/>
        </is>
      </c>
      <c r="CI881" t="inlineStr">
        <is>
          <t/>
        </is>
      </c>
      <c r="CJ881" t="inlineStr">
        <is>
          <t/>
        </is>
      </c>
      <c r="CK881" t="inlineStr">
        <is>
          <t/>
        </is>
      </c>
      <c r="CL881" t="inlineStr">
        <is>
          <t/>
        </is>
      </c>
      <c r="CM881" t="inlineStr">
        <is>
          <t/>
        </is>
      </c>
      <c r="CN881" t="inlineStr">
        <is>
          <t/>
        </is>
      </c>
      <c r="CO881" t="inlineStr">
        <is>
          <t/>
        </is>
      </c>
      <c r="CP881" t="inlineStr">
        <is>
          <t/>
        </is>
      </c>
      <c r="CQ881" t="inlineStr">
        <is>
          <t/>
        </is>
      </c>
      <c r="CR881" t="inlineStr">
        <is>
          <t/>
        </is>
      </c>
      <c r="CS881" t="inlineStr">
        <is>
          <t/>
        </is>
      </c>
      <c r="CT881" t="inlineStr">
        <is>
          <t/>
        </is>
      </c>
      <c r="CU881" t="inlineStr">
        <is>
          <t/>
        </is>
      </c>
      <c r="CV881" t="inlineStr">
        <is>
          <t/>
        </is>
      </c>
      <c r="CW881" t="inlineStr">
        <is>
          <t/>
        </is>
      </c>
    </row>
    <row r="882">
      <c r="A882" s="1" t="str">
        <f>HYPERLINK("https://iate.europa.eu/entry/result/3547022/all", "3547022")</f>
        <v>3547022</v>
      </c>
      <c r="B882" t="inlineStr">
        <is>
          <t>EDUCATION AND COMMUNICATIONS</t>
        </is>
      </c>
      <c r="C882" t="inlineStr">
        <is>
          <t>EDUCATION AND COMMUNICATIONS|information and information processing</t>
        </is>
      </c>
      <c r="D882" t="inlineStr">
        <is>
          <t>yes</t>
        </is>
      </c>
      <c r="E882" t="inlineStr">
        <is>
          <t/>
        </is>
      </c>
      <c r="F882" s="2" t="inlineStr">
        <is>
          <t>съдържание в облака|
съдържание в изчислителен облак</t>
        </is>
      </c>
      <c r="G882" s="2" t="inlineStr">
        <is>
          <t>3|
3</t>
        </is>
      </c>
      <c r="H882" s="2" t="inlineStr">
        <is>
          <t xml:space="preserve">|
</t>
        </is>
      </c>
      <c r="I882" t="inlineStr">
        <is>
          <t/>
        </is>
      </c>
      <c r="J882" s="2" t="inlineStr">
        <is>
          <t>cloudový obsah</t>
        </is>
      </c>
      <c r="K882" s="2" t="inlineStr">
        <is>
          <t>2</t>
        </is>
      </c>
      <c r="L882" s="2" t="inlineStr">
        <is>
          <t/>
        </is>
      </c>
      <c r="M882" t="inlineStr">
        <is>
          <t>digitální obsah zpřístupňovaný uživatelům prostřednictvím &lt;i&gt;cloud computingu&lt;/i&gt; &lt;a href="/entry/result/2250701/all" id="ENTRY_TO_ENTRY_CONVERTER" target="_blank"&gt;IATE:2250701&lt;/a&gt;</t>
        </is>
      </c>
      <c r="N882" s="2" t="inlineStr">
        <is>
          <t>cloud-indhold</t>
        </is>
      </c>
      <c r="O882" s="2" t="inlineStr">
        <is>
          <t>2</t>
        </is>
      </c>
      <c r="P882" s="2" t="inlineStr">
        <is>
          <t/>
        </is>
      </c>
      <c r="Q882" t="inlineStr">
        <is>
          <t/>
        </is>
      </c>
      <c r="R882" s="2" t="inlineStr">
        <is>
          <t>Cloud-Inhalt</t>
        </is>
      </c>
      <c r="S882" s="2" t="inlineStr">
        <is>
          <t>3</t>
        </is>
      </c>
      <c r="T882" s="2" t="inlineStr">
        <is>
          <t/>
        </is>
      </c>
      <c r="U882" t="inlineStr">
        <is>
          <t/>
        </is>
      </c>
      <c r="V882" s="2" t="inlineStr">
        <is>
          <t>περιεχόμενο υπολογιστικού νέφους</t>
        </is>
      </c>
      <c r="W882" s="2" t="inlineStr">
        <is>
          <t>3</t>
        </is>
      </c>
      <c r="X882" s="2" t="inlineStr">
        <is>
          <t/>
        </is>
      </c>
      <c r="Y882" t="inlineStr">
        <is>
          <t/>
        </is>
      </c>
      <c r="Z882" s="2" t="inlineStr">
        <is>
          <t>cloud content</t>
        </is>
      </c>
      <c r="AA882" s="2" t="inlineStr">
        <is>
          <t>3</t>
        </is>
      </c>
      <c r="AB882" s="2" t="inlineStr">
        <is>
          <t/>
        </is>
      </c>
      <c r="AC882" t="inlineStr">
        <is>
          <t>digital content [ &lt;a href="/entry/result/919395/all" id="ENTRY_TO_ENTRY_CONVERTER" target="_blank"&gt;IATE:919395&lt;/a&gt; ] made available to users via cloud computing [ &lt;a href="/entry/result/2250701/all" id="ENTRY_TO_ENTRY_CONVERTER" target="_blank"&gt;IATE:2250701&lt;/a&gt; ]</t>
        </is>
      </c>
      <c r="AD882" s="2" t="inlineStr">
        <is>
          <t>contenido en la nube</t>
        </is>
      </c>
      <c r="AE882" s="2" t="inlineStr">
        <is>
          <t>3</t>
        </is>
      </c>
      <c r="AF882" s="2" t="inlineStr">
        <is>
          <t/>
        </is>
      </c>
      <c r="AG882" t="inlineStr">
        <is>
          <t>Contenido digital [ &lt;a href="/entry/result/919395/all" id="ENTRY_TO_ENTRY_CONVERTER" target="_blank"&gt;IATE:919395&lt;/a&gt; ] que se pone a disposición de los usuarios mediante la computación en nube [ &lt;a href="/entry/result/2250701/all" id="ENTRY_TO_ENTRY_CONVERTER" target="_blank"&gt;IATE:2250701&lt;/a&gt; ].</t>
        </is>
      </c>
      <c r="AH882" s="2" t="inlineStr">
        <is>
          <t>pilvepõhine infosisu</t>
        </is>
      </c>
      <c r="AI882" s="2" t="inlineStr">
        <is>
          <t>3</t>
        </is>
      </c>
      <c r="AJ882" s="2" t="inlineStr">
        <is>
          <t/>
        </is>
      </c>
      <c r="AK882" t="inlineStr">
        <is>
          <t/>
        </is>
      </c>
      <c r="AL882" s="2" t="inlineStr">
        <is>
          <t>pilvipalvelusisältö</t>
        </is>
      </c>
      <c r="AM882" s="2" t="inlineStr">
        <is>
          <t>3</t>
        </is>
      </c>
      <c r="AN882" s="2" t="inlineStr">
        <is>
          <t/>
        </is>
      </c>
      <c r="AO882" t="inlineStr">
        <is>
          <t/>
        </is>
      </c>
      <c r="AP882" s="2" t="inlineStr">
        <is>
          <t>contenu du nuage</t>
        </is>
      </c>
      <c r="AQ882" s="2" t="inlineStr">
        <is>
          <t>3</t>
        </is>
      </c>
      <c r="AR882" s="2" t="inlineStr">
        <is>
          <t/>
        </is>
      </c>
      <c r="AS882" t="inlineStr">
        <is>
          <t/>
        </is>
      </c>
      <c r="AT882" s="2" t="inlineStr">
        <is>
          <t>néal-ábhar|
néal-inneachar</t>
        </is>
      </c>
      <c r="AU882" s="2" t="inlineStr">
        <is>
          <t>3|
0</t>
        </is>
      </c>
      <c r="AV882" s="2" t="inlineStr">
        <is>
          <t xml:space="preserve">preferred|
</t>
        </is>
      </c>
      <c r="AW882" t="inlineStr">
        <is>
          <t/>
        </is>
      </c>
      <c r="AX882" t="inlineStr">
        <is>
          <t/>
        </is>
      </c>
      <c r="AY882" t="inlineStr">
        <is>
          <t/>
        </is>
      </c>
      <c r="AZ882" t="inlineStr">
        <is>
          <t/>
        </is>
      </c>
      <c r="BA882" t="inlineStr">
        <is>
          <t/>
        </is>
      </c>
      <c r="BB882" s="2" t="inlineStr">
        <is>
          <t>felhőalapú tartalom</t>
        </is>
      </c>
      <c r="BC882" s="2" t="inlineStr">
        <is>
          <t>3</t>
        </is>
      </c>
      <c r="BD882" s="2" t="inlineStr">
        <is>
          <t/>
        </is>
      </c>
      <c r="BE882" t="inlineStr">
        <is>
          <t>felhőszolgáltatás, mely digitális tartalmakat tárol és tart rendelkezésre</t>
        </is>
      </c>
      <c r="BF882" s="2" t="inlineStr">
        <is>
          <t>contenuto del cloud</t>
        </is>
      </c>
      <c r="BG882" s="2" t="inlineStr">
        <is>
          <t>3</t>
        </is>
      </c>
      <c r="BH882" s="2" t="inlineStr">
        <is>
          <t/>
        </is>
      </c>
      <c r="BI882" t="inlineStr">
        <is>
          <t>contenuto digitale [ &lt;a href="/entry/result/919395/all" id="ENTRY_TO_ENTRY_CONVERTER" target="_blank"&gt;IATE:919395&lt;/a&gt; ] disponibile nel cloud [ &lt;a href="/entry/result/3527224/all" id="ENTRY_TO_ENTRY_CONVERTER" target="_blank"&gt;IATE:3527224&lt;/a&gt; ]</t>
        </is>
      </c>
      <c r="BJ882" s="2" t="inlineStr">
        <is>
          <t>debesijos turinys</t>
        </is>
      </c>
      <c r="BK882" s="2" t="inlineStr">
        <is>
          <t>3</t>
        </is>
      </c>
      <c r="BL882" s="2" t="inlineStr">
        <is>
          <t/>
        </is>
      </c>
      <c r="BM882" t="inlineStr">
        <is>
          <t>skaitmeninis turinys, kurį vartotojai gali pasiekti per debesiją [ &lt;a href="/entry/result/3527224/all" id="ENTRY_TO_ENTRY_CONVERTER" target="_blank"&gt;IATE:3527224&lt;/a&gt; ]</t>
        </is>
      </c>
      <c r="BN882" s="2" t="inlineStr">
        <is>
          <t>mākoņa saturs</t>
        </is>
      </c>
      <c r="BO882" s="2" t="inlineStr">
        <is>
          <t>2</t>
        </is>
      </c>
      <c r="BP882" s="2" t="inlineStr">
        <is>
          <t/>
        </is>
      </c>
      <c r="BQ882" t="inlineStr">
        <is>
          <t/>
        </is>
      </c>
      <c r="BR882" s="2" t="inlineStr">
        <is>
          <t>kontenut tal-cloud</t>
        </is>
      </c>
      <c r="BS882" s="2" t="inlineStr">
        <is>
          <t>2</t>
        </is>
      </c>
      <c r="BT882" s="2" t="inlineStr">
        <is>
          <t/>
        </is>
      </c>
      <c r="BU882" t="inlineStr">
        <is>
          <t>kontenut diġitali [ &lt;a href="/entry/result/919395/all" id="ENTRY_TO_ENTRY_CONVERTER" target="_blank"&gt;IATE:919395&lt;/a&gt; ] disponibbli għall-utenti permezz tal-cloud [ &lt;a href="/entry/result/2250701/all" id="ENTRY_TO_ENTRY_CONVERTER" target="_blank"&gt;IATE:2250701&lt;/a&gt; ]</t>
        </is>
      </c>
      <c r="BV882" s="2" t="inlineStr">
        <is>
          <t>cloudcontent</t>
        </is>
      </c>
      <c r="BW882" s="2" t="inlineStr">
        <is>
          <t>2</t>
        </is>
      </c>
      <c r="BX882" s="2" t="inlineStr">
        <is>
          <t/>
        </is>
      </c>
      <c r="BY882" t="inlineStr">
        <is>
          <t/>
        </is>
      </c>
      <c r="BZ882" s="2" t="inlineStr">
        <is>
          <t>treści zawarte w chmurze</t>
        </is>
      </c>
      <c r="CA882" s="2" t="inlineStr">
        <is>
          <t>3</t>
        </is>
      </c>
      <c r="CB882" s="2" t="inlineStr">
        <is>
          <t/>
        </is>
      </c>
      <c r="CC882" t="inlineStr">
        <is>
          <t/>
        </is>
      </c>
      <c r="CD882" s="2" t="inlineStr">
        <is>
          <t>conteúdos em nuvem</t>
        </is>
      </c>
      <c r="CE882" s="2" t="inlineStr">
        <is>
          <t>3</t>
        </is>
      </c>
      <c r="CF882" s="2" t="inlineStr">
        <is>
          <t/>
        </is>
      </c>
      <c r="CG882" t="inlineStr">
        <is>
          <t/>
        </is>
      </c>
      <c r="CH882" s="2" t="inlineStr">
        <is>
          <t>conținut cloud</t>
        </is>
      </c>
      <c r="CI882" s="2" t="inlineStr">
        <is>
          <t>3</t>
        </is>
      </c>
      <c r="CJ882" s="2" t="inlineStr">
        <is>
          <t/>
        </is>
      </c>
      <c r="CK882" t="inlineStr">
        <is>
          <t/>
        </is>
      </c>
      <c r="CL882" s="2" t="inlineStr">
        <is>
          <t>obsah cloudu</t>
        </is>
      </c>
      <c r="CM882" s="2" t="inlineStr">
        <is>
          <t>2</t>
        </is>
      </c>
      <c r="CN882" s="2" t="inlineStr">
        <is>
          <t/>
        </is>
      </c>
      <c r="CO882" t="inlineStr">
        <is>
          <t/>
        </is>
      </c>
      <c r="CP882" s="2" t="inlineStr">
        <is>
          <t>vsebina oblaka</t>
        </is>
      </c>
      <c r="CQ882" s="2" t="inlineStr">
        <is>
          <t>3</t>
        </is>
      </c>
      <c r="CR882" s="2" t="inlineStr">
        <is>
          <t/>
        </is>
      </c>
      <c r="CS882" t="inlineStr">
        <is>
          <t/>
        </is>
      </c>
      <c r="CT882" s="2" t="inlineStr">
        <is>
          <t>molninnehåll</t>
        </is>
      </c>
      <c r="CU882" s="2" t="inlineStr">
        <is>
          <t>3</t>
        </is>
      </c>
      <c r="CV882" s="2" t="inlineStr">
        <is>
          <t/>
        </is>
      </c>
      <c r="CW882" t="inlineStr">
        <is>
          <t/>
        </is>
      </c>
    </row>
    <row r="883">
      <c r="A883" s="1" t="str">
        <f>HYPERLINK("https://iate.europa.eu/entry/result/1483284/all", "1483284")</f>
        <v>1483284</v>
      </c>
      <c r="B883" t="inlineStr">
        <is>
          <t>EDUCATION AND COMMUNICATIONS</t>
        </is>
      </c>
      <c r="C883" t="inlineStr">
        <is>
          <t>EDUCATION AND COMMUNICATIONS|communications|communications systems|telecommunications|data transmission|transmission network;EDUCATION AND COMMUNICATIONS|information technology and data processing;EDUCATION AND COMMUNICATIONS|communications|communications policy</t>
        </is>
      </c>
      <c r="D883" t="inlineStr">
        <is>
          <t>yes</t>
        </is>
      </c>
      <c r="E883" t="inlineStr">
        <is>
          <t/>
        </is>
      </c>
      <c r="F883" t="inlineStr">
        <is>
          <t/>
        </is>
      </c>
      <c r="G883" t="inlineStr">
        <is>
          <t/>
        </is>
      </c>
      <c r="H883" t="inlineStr">
        <is>
          <t/>
        </is>
      </c>
      <c r="I883" t="inlineStr">
        <is>
          <t/>
        </is>
      </c>
      <c r="J883" t="inlineStr">
        <is>
          <t/>
        </is>
      </c>
      <c r="K883" t="inlineStr">
        <is>
          <t/>
        </is>
      </c>
      <c r="L883" t="inlineStr">
        <is>
          <t/>
        </is>
      </c>
      <c r="M883" t="inlineStr">
        <is>
          <t/>
        </is>
      </c>
      <c r="N883" s="2" t="inlineStr">
        <is>
          <t>delnet|
sub-netværk</t>
        </is>
      </c>
      <c r="O883" s="2" t="inlineStr">
        <is>
          <t>3|
3</t>
        </is>
      </c>
      <c r="P883" s="2" t="inlineStr">
        <is>
          <t xml:space="preserve">|
</t>
        </is>
      </c>
      <c r="Q883" t="inlineStr">
        <is>
          <t/>
        </is>
      </c>
      <c r="R883" s="2" t="inlineStr">
        <is>
          <t>Subnetz|
Übermittlungsnetz|
Teilnetz|
Datenübermittlungsnetz</t>
        </is>
      </c>
      <c r="S883" s="2" t="inlineStr">
        <is>
          <t>3|
3|
3|
3</t>
        </is>
      </c>
      <c r="T883" s="2" t="inlineStr">
        <is>
          <t xml:space="preserve">|
|
|
</t>
        </is>
      </c>
      <c r="U883" t="inlineStr">
        <is>
          <t>Anzahl von einem oder mehreren zwischenliegenden Systemen, die Transit bereitstellen und über die die Endsysteme Netzverbindungen aufbauen können</t>
        </is>
      </c>
      <c r="V883" s="2" t="inlineStr">
        <is>
          <t>υποδίκτυο</t>
        </is>
      </c>
      <c r="W883" s="2" t="inlineStr">
        <is>
          <t>3</t>
        </is>
      </c>
      <c r="X883" s="2" t="inlineStr">
        <is>
          <t/>
        </is>
      </c>
      <c r="Y883" t="inlineStr">
        <is>
          <t>σύνολο ενός ή περισσοτέρων ενδιαμέσων συστημάτων,που προσφέρουναναμετάδοση και μέσω των οποίων τερματικά συστήματα αποκαθιστούνδικτυακές συνδέσεις</t>
        </is>
      </c>
      <c r="Z883" s="2" t="inlineStr">
        <is>
          <t>sub-network|
subnetwork</t>
        </is>
      </c>
      <c r="AA883" s="2" t="inlineStr">
        <is>
          <t>3|
3</t>
        </is>
      </c>
      <c r="AB883" s="2" t="inlineStr">
        <is>
          <t xml:space="preserve">|
</t>
        </is>
      </c>
      <c r="AC883" t="inlineStr">
        <is>
          <t>abstraction of a &lt;a href="https://iate.europa.eu/entry/result/1483847/en" target="_blank"&gt;&lt;i&gt;real subnetwork&lt;/i&gt;&lt;/a&gt;</t>
        </is>
      </c>
      <c r="AD883" s="2" t="inlineStr">
        <is>
          <t>red secundaria|
subred</t>
        </is>
      </c>
      <c r="AE883" s="2" t="inlineStr">
        <is>
          <t>3|
3</t>
        </is>
      </c>
      <c r="AF883" s="2" t="inlineStr">
        <is>
          <t xml:space="preserve">|
</t>
        </is>
      </c>
      <c r="AG883" t="inlineStr">
        <is>
          <t>conjunto de uno o varios sistemas intermedios que permiten la retransmisión, y a través de los cuales los sistemas abiertos pueden establecer conexiones de red</t>
        </is>
      </c>
      <c r="AH883" t="inlineStr">
        <is>
          <t/>
        </is>
      </c>
      <c r="AI883" t="inlineStr">
        <is>
          <t/>
        </is>
      </c>
      <c r="AJ883" t="inlineStr">
        <is>
          <t/>
        </is>
      </c>
      <c r="AK883" t="inlineStr">
        <is>
          <t/>
        </is>
      </c>
      <c r="AL883" t="inlineStr">
        <is>
          <t/>
        </is>
      </c>
      <c r="AM883" t="inlineStr">
        <is>
          <t/>
        </is>
      </c>
      <c r="AN883" t="inlineStr">
        <is>
          <t/>
        </is>
      </c>
      <c r="AO883" t="inlineStr">
        <is>
          <t/>
        </is>
      </c>
      <c r="AP883" s="2" t="inlineStr">
        <is>
          <t>sous-réseau</t>
        </is>
      </c>
      <c r="AQ883" s="2" t="inlineStr">
        <is>
          <t>3</t>
        </is>
      </c>
      <c r="AR883" s="2" t="inlineStr">
        <is>
          <t/>
        </is>
      </c>
      <c r="AS883" t="inlineStr">
        <is>
          <t>ensemble constitué d'un ou plusieurs systèmes intermédiaires servant de relais au travers duquel des systèmes extrémité peuvent établir des connexions de réseau</t>
        </is>
      </c>
      <c r="AT883" t="inlineStr">
        <is>
          <t/>
        </is>
      </c>
      <c r="AU883" t="inlineStr">
        <is>
          <t/>
        </is>
      </c>
      <c r="AV883" t="inlineStr">
        <is>
          <t/>
        </is>
      </c>
      <c r="AW883" t="inlineStr">
        <is>
          <t/>
        </is>
      </c>
      <c r="AX883" t="inlineStr">
        <is>
          <t/>
        </is>
      </c>
      <c r="AY883" t="inlineStr">
        <is>
          <t/>
        </is>
      </c>
      <c r="AZ883" t="inlineStr">
        <is>
          <t/>
        </is>
      </c>
      <c r="BA883" t="inlineStr">
        <is>
          <t/>
        </is>
      </c>
      <c r="BB883" t="inlineStr">
        <is>
          <t/>
        </is>
      </c>
      <c r="BC883" t="inlineStr">
        <is>
          <t/>
        </is>
      </c>
      <c r="BD883" t="inlineStr">
        <is>
          <t/>
        </is>
      </c>
      <c r="BE883" t="inlineStr">
        <is>
          <t/>
        </is>
      </c>
      <c r="BF883" s="2" t="inlineStr">
        <is>
          <t>sottorete</t>
        </is>
      </c>
      <c r="BG883" s="2" t="inlineStr">
        <is>
          <t>3</t>
        </is>
      </c>
      <c r="BH883" s="2" t="inlineStr">
        <is>
          <t/>
        </is>
      </c>
      <c r="BI883" t="inlineStr">
        <is>
          <t/>
        </is>
      </c>
      <c r="BJ883" t="inlineStr">
        <is>
          <t/>
        </is>
      </c>
      <c r="BK883" t="inlineStr">
        <is>
          <t/>
        </is>
      </c>
      <c r="BL883" t="inlineStr">
        <is>
          <t/>
        </is>
      </c>
      <c r="BM883" t="inlineStr">
        <is>
          <t/>
        </is>
      </c>
      <c r="BN883" t="inlineStr">
        <is>
          <t/>
        </is>
      </c>
      <c r="BO883" t="inlineStr">
        <is>
          <t/>
        </is>
      </c>
      <c r="BP883" t="inlineStr">
        <is>
          <t/>
        </is>
      </c>
      <c r="BQ883" t="inlineStr">
        <is>
          <t/>
        </is>
      </c>
      <c r="BR883" t="inlineStr">
        <is>
          <t/>
        </is>
      </c>
      <c r="BS883" t="inlineStr">
        <is>
          <t/>
        </is>
      </c>
      <c r="BT883" t="inlineStr">
        <is>
          <t/>
        </is>
      </c>
      <c r="BU883" t="inlineStr">
        <is>
          <t/>
        </is>
      </c>
      <c r="BV883" s="2" t="inlineStr">
        <is>
          <t>subnetwerk</t>
        </is>
      </c>
      <c r="BW883" s="2" t="inlineStr">
        <is>
          <t>3</t>
        </is>
      </c>
      <c r="BX883" s="2" t="inlineStr">
        <is>
          <t/>
        </is>
      </c>
      <c r="BY883" t="inlineStr">
        <is>
          <t/>
        </is>
      </c>
      <c r="BZ883" s="2" t="inlineStr">
        <is>
          <t>podsieć</t>
        </is>
      </c>
      <c r="CA883" s="2" t="inlineStr">
        <is>
          <t>3</t>
        </is>
      </c>
      <c r="CB883" s="2" t="inlineStr">
        <is>
          <t/>
        </is>
      </c>
      <c r="CC883" t="inlineStr">
        <is>
          <t>Rzeczywista implementacja sieci danych, obejmująca jednorodny protokół i plan adresowania, znajdująca się pod kontrolą jednej uprawnionej władzy.</t>
        </is>
      </c>
      <c r="CD883" s="2" t="inlineStr">
        <is>
          <t>rede secundária|
sub-rede</t>
        </is>
      </c>
      <c r="CE883" s="2" t="inlineStr">
        <is>
          <t>3|
3</t>
        </is>
      </c>
      <c r="CF883" s="2" t="inlineStr">
        <is>
          <t xml:space="preserve">|
</t>
        </is>
      </c>
      <c r="CG883" t="inlineStr">
        <is>
          <t>conjunto constituido por um ou mais sistemas intermédios que servem de reles através do qual os sistemas terminais podem estabelecer ligações de rede</t>
        </is>
      </c>
      <c r="CH883" t="inlineStr">
        <is>
          <t/>
        </is>
      </c>
      <c r="CI883" t="inlineStr">
        <is>
          <t/>
        </is>
      </c>
      <c r="CJ883" t="inlineStr">
        <is>
          <t/>
        </is>
      </c>
      <c r="CK883" t="inlineStr">
        <is>
          <t/>
        </is>
      </c>
      <c r="CL883" t="inlineStr">
        <is>
          <t/>
        </is>
      </c>
      <c r="CM883" t="inlineStr">
        <is>
          <t/>
        </is>
      </c>
      <c r="CN883" t="inlineStr">
        <is>
          <t/>
        </is>
      </c>
      <c r="CO883" t="inlineStr">
        <is>
          <t/>
        </is>
      </c>
      <c r="CP883" t="inlineStr">
        <is>
          <t/>
        </is>
      </c>
      <c r="CQ883" t="inlineStr">
        <is>
          <t/>
        </is>
      </c>
      <c r="CR883" t="inlineStr">
        <is>
          <t/>
        </is>
      </c>
      <c r="CS883" t="inlineStr">
        <is>
          <t/>
        </is>
      </c>
      <c r="CT883" t="inlineStr">
        <is>
          <t/>
        </is>
      </c>
      <c r="CU883" t="inlineStr">
        <is>
          <t/>
        </is>
      </c>
      <c r="CV883" t="inlineStr">
        <is>
          <t/>
        </is>
      </c>
      <c r="CW883" t="inlineStr">
        <is>
          <t/>
        </is>
      </c>
    </row>
    <row r="884">
      <c r="A884" s="1" t="str">
        <f>HYPERLINK("https://iate.europa.eu/entry/result/3572293/all", "3572293")</f>
        <v>3572293</v>
      </c>
      <c r="B884" t="inlineStr">
        <is>
          <t>EDUCATION AND COMMUNICATIONS</t>
        </is>
      </c>
      <c r="C884" t="inlineStr">
        <is>
          <t>EDUCATION AND COMMUNICATIONS|information technology and data processing</t>
        </is>
      </c>
      <c r="D884" t="inlineStr">
        <is>
          <t>yes</t>
        </is>
      </c>
      <c r="E884" t="inlineStr">
        <is>
          <t/>
        </is>
      </c>
      <c r="F884" t="inlineStr">
        <is>
          <t/>
        </is>
      </c>
      <c r="G884" t="inlineStr">
        <is>
          <t/>
        </is>
      </c>
      <c r="H884" t="inlineStr">
        <is>
          <t/>
        </is>
      </c>
      <c r="I884" t="inlineStr">
        <is>
          <t/>
        </is>
      </c>
      <c r="J884" t="inlineStr">
        <is>
          <t/>
        </is>
      </c>
      <c r="K884" t="inlineStr">
        <is>
          <t/>
        </is>
      </c>
      <c r="L884" t="inlineStr">
        <is>
          <t/>
        </is>
      </c>
      <c r="M884" t="inlineStr">
        <is>
          <t/>
        </is>
      </c>
      <c r="N884" t="inlineStr">
        <is>
          <t/>
        </is>
      </c>
      <c r="O884" t="inlineStr">
        <is>
          <t/>
        </is>
      </c>
      <c r="P884" t="inlineStr">
        <is>
          <t/>
        </is>
      </c>
      <c r="Q884" t="inlineStr">
        <is>
          <t/>
        </is>
      </c>
      <c r="R884" t="inlineStr">
        <is>
          <t/>
        </is>
      </c>
      <c r="S884" t="inlineStr">
        <is>
          <t/>
        </is>
      </c>
      <c r="T884" t="inlineStr">
        <is>
          <t/>
        </is>
      </c>
      <c r="U884" t="inlineStr">
        <is>
          <t/>
        </is>
      </c>
      <c r="V884" t="inlineStr">
        <is>
          <t/>
        </is>
      </c>
      <c r="W884" t="inlineStr">
        <is>
          <t/>
        </is>
      </c>
      <c r="X884" t="inlineStr">
        <is>
          <t/>
        </is>
      </c>
      <c r="Y884" t="inlineStr">
        <is>
          <t/>
        </is>
      </c>
      <c r="Z884" s="2" t="inlineStr">
        <is>
          <t>data analysis|
data analytics</t>
        </is>
      </c>
      <c r="AA884" s="2" t="inlineStr">
        <is>
          <t>1|
3</t>
        </is>
      </c>
      <c r="AB884" s="2" t="inlineStr">
        <is>
          <t xml:space="preserve">|
</t>
        </is>
      </c>
      <c r="AC884" t="inlineStr">
        <is>
          <t>qualitative and quantitative techniques and processes used to enhance productivity and business gain</t>
        </is>
      </c>
      <c r="AD884" t="inlineStr">
        <is>
          <t/>
        </is>
      </c>
      <c r="AE884" t="inlineStr">
        <is>
          <t/>
        </is>
      </c>
      <c r="AF884" t="inlineStr">
        <is>
          <t/>
        </is>
      </c>
      <c r="AG884" t="inlineStr">
        <is>
          <t/>
        </is>
      </c>
      <c r="AH884" t="inlineStr">
        <is>
          <t/>
        </is>
      </c>
      <c r="AI884" t="inlineStr">
        <is>
          <t/>
        </is>
      </c>
      <c r="AJ884" t="inlineStr">
        <is>
          <t/>
        </is>
      </c>
      <c r="AK884" t="inlineStr">
        <is>
          <t/>
        </is>
      </c>
      <c r="AL884" s="2" t="inlineStr">
        <is>
          <t>data-analytiikka</t>
        </is>
      </c>
      <c r="AM884" s="2" t="inlineStr">
        <is>
          <t>3</t>
        </is>
      </c>
      <c r="AN884" s="2" t="inlineStr">
        <is>
          <t/>
        </is>
      </c>
      <c r="AO884" t="inlineStr">
        <is>
          <t>tieteenala, jonka tarkoituksena on raakadataa tutkimalla ja analysoimalla tehdä johtopäätöksiä sen sisältämästä tiedosta</t>
        </is>
      </c>
      <c r="AP884" t="inlineStr">
        <is>
          <t/>
        </is>
      </c>
      <c r="AQ884" t="inlineStr">
        <is>
          <t/>
        </is>
      </c>
      <c r="AR884" t="inlineStr">
        <is>
          <t/>
        </is>
      </c>
      <c r="AS884" t="inlineStr">
        <is>
          <t/>
        </is>
      </c>
      <c r="AT884" s="2" t="inlineStr">
        <is>
          <t>anailísíocht sonraí</t>
        </is>
      </c>
      <c r="AU884" s="2" t="inlineStr">
        <is>
          <t>3</t>
        </is>
      </c>
      <c r="AV884" s="2" t="inlineStr">
        <is>
          <t/>
        </is>
      </c>
      <c r="AW884" t="inlineStr">
        <is>
          <t/>
        </is>
      </c>
      <c r="AX884" t="inlineStr">
        <is>
          <t/>
        </is>
      </c>
      <c r="AY884" t="inlineStr">
        <is>
          <t/>
        </is>
      </c>
      <c r="AZ884" t="inlineStr">
        <is>
          <t/>
        </is>
      </c>
      <c r="BA884" t="inlineStr">
        <is>
          <t/>
        </is>
      </c>
      <c r="BB884" s="2" t="inlineStr">
        <is>
          <t>adatelemzés</t>
        </is>
      </c>
      <c r="BC884" s="2" t="inlineStr">
        <is>
          <t>3</t>
        </is>
      </c>
      <c r="BD884" s="2" t="inlineStr">
        <is>
          <t/>
        </is>
      </c>
      <c r="BE884" t="inlineStr">
        <is>
          <t>nagy mennyiségű adatból általános következtetések levonása</t>
        </is>
      </c>
      <c r="BF884" t="inlineStr">
        <is>
          <t/>
        </is>
      </c>
      <c r="BG884" t="inlineStr">
        <is>
          <t/>
        </is>
      </c>
      <c r="BH884" t="inlineStr">
        <is>
          <t/>
        </is>
      </c>
      <c r="BI884" t="inlineStr">
        <is>
          <t/>
        </is>
      </c>
      <c r="BJ884" s="2" t="inlineStr">
        <is>
          <t>duomenų analitika</t>
        </is>
      </c>
      <c r="BK884" s="2" t="inlineStr">
        <is>
          <t>2</t>
        </is>
      </c>
      <c r="BL884" s="2" t="inlineStr">
        <is>
          <t/>
        </is>
      </c>
      <c r="BM884" t="inlineStr">
        <is>
          <t/>
        </is>
      </c>
      <c r="BN884" t="inlineStr">
        <is>
          <t/>
        </is>
      </c>
      <c r="BO884" t="inlineStr">
        <is>
          <t/>
        </is>
      </c>
      <c r="BP884" t="inlineStr">
        <is>
          <t/>
        </is>
      </c>
      <c r="BQ884" t="inlineStr">
        <is>
          <t/>
        </is>
      </c>
      <c r="BR884" s="2" t="inlineStr">
        <is>
          <t>analitika tad-data</t>
        </is>
      </c>
      <c r="BS884" s="2" t="inlineStr">
        <is>
          <t>3</t>
        </is>
      </c>
      <c r="BT884" s="2" t="inlineStr">
        <is>
          <t/>
        </is>
      </c>
      <c r="BU884" t="inlineStr">
        <is>
          <t>tekniki u proċessi kwalitattivi u kwantitattivi li jintużaw biex jiżdiedu l-produttività u l-qligħ tan-negozju</t>
        </is>
      </c>
      <c r="BV884" t="inlineStr">
        <is>
          <t/>
        </is>
      </c>
      <c r="BW884" t="inlineStr">
        <is>
          <t/>
        </is>
      </c>
      <c r="BX884" t="inlineStr">
        <is>
          <t/>
        </is>
      </c>
      <c r="BY884" t="inlineStr">
        <is>
          <t/>
        </is>
      </c>
      <c r="BZ884" t="inlineStr">
        <is>
          <t/>
        </is>
      </c>
      <c r="CA884" t="inlineStr">
        <is>
          <t/>
        </is>
      </c>
      <c r="CB884" t="inlineStr">
        <is>
          <t/>
        </is>
      </c>
      <c r="CC884" t="inlineStr">
        <is>
          <t/>
        </is>
      </c>
      <c r="CD884" t="inlineStr">
        <is>
          <t/>
        </is>
      </c>
      <c r="CE884" t="inlineStr">
        <is>
          <t/>
        </is>
      </c>
      <c r="CF884" t="inlineStr">
        <is>
          <t/>
        </is>
      </c>
      <c r="CG884" t="inlineStr">
        <is>
          <t/>
        </is>
      </c>
      <c r="CH884" s="2" t="inlineStr">
        <is>
          <t>analiză a datelor</t>
        </is>
      </c>
      <c r="CI884" s="2" t="inlineStr">
        <is>
          <t>3</t>
        </is>
      </c>
      <c r="CJ884" s="2" t="inlineStr">
        <is>
          <t/>
        </is>
      </c>
      <c r="CK884" t="inlineStr">
        <is>
          <t>tehnici și procese de natură cantitativă și calitativă utilizate pentru a crește productivitatea și beneficiile economice obținute</t>
        </is>
      </c>
      <c r="CL884" t="inlineStr">
        <is>
          <t/>
        </is>
      </c>
      <c r="CM884" t="inlineStr">
        <is>
          <t/>
        </is>
      </c>
      <c r="CN884" t="inlineStr">
        <is>
          <t/>
        </is>
      </c>
      <c r="CO884" t="inlineStr">
        <is>
          <t/>
        </is>
      </c>
      <c r="CP884" s="2" t="inlineStr">
        <is>
          <t>podatkovna analitika</t>
        </is>
      </c>
      <c r="CQ884" s="2" t="inlineStr">
        <is>
          <t>3</t>
        </is>
      </c>
      <c r="CR884" s="2" t="inlineStr">
        <is>
          <t/>
        </is>
      </c>
      <c r="CS884" t="inlineStr">
        <is>
          <t/>
        </is>
      </c>
      <c r="CT884" s="2" t="inlineStr">
        <is>
          <t>dataanalys</t>
        </is>
      </c>
      <c r="CU884" s="2" t="inlineStr">
        <is>
          <t>3</t>
        </is>
      </c>
      <c r="CV884" s="2" t="inlineStr">
        <is>
          <t/>
        </is>
      </c>
      <c r="CW884" t="inlineStr">
        <is>
          <t>paraplybegrepp för en
mängd aktiviteter som syftar till att på ett strukturerat sätt finna värdefulla mönster i datamängder</t>
        </is>
      </c>
    </row>
    <row r="885">
      <c r="A885" s="1" t="str">
        <f>HYPERLINK("https://iate.europa.eu/entry/result/1406655/all", "1406655")</f>
        <v>1406655</v>
      </c>
      <c r="B885" t="inlineStr">
        <is>
          <t>INDUSTRY</t>
        </is>
      </c>
      <c r="C885" t="inlineStr">
        <is>
          <t>INDUSTRY|electronics and electrical engineering</t>
        </is>
      </c>
      <c r="D885" t="inlineStr">
        <is>
          <t>yes</t>
        </is>
      </c>
      <c r="E885" t="inlineStr">
        <is>
          <t/>
        </is>
      </c>
      <c r="F885" s="2" t="inlineStr">
        <is>
          <t>средно време между откази</t>
        </is>
      </c>
      <c r="G885" s="2" t="inlineStr">
        <is>
          <t>3</t>
        </is>
      </c>
      <c r="H885" s="2" t="inlineStr">
        <is>
          <t/>
        </is>
      </c>
      <c r="I885" t="inlineStr">
        <is>
          <t/>
        </is>
      </c>
      <c r="J885" s="2" t="inlineStr">
        <is>
          <t>MTBF|
střední doba mezi poruchami</t>
        </is>
      </c>
      <c r="K885" s="2" t="inlineStr">
        <is>
          <t>3|
3</t>
        </is>
      </c>
      <c r="L885" s="2" t="inlineStr">
        <is>
          <t xml:space="preserve">|
</t>
        </is>
      </c>
      <c r="M885" t="inlineStr">
        <is>
          <t>podíl skutečné provozní doby zařízení a celkového počtu poruch tohoto zařízení během skutečné provozní doby</t>
        </is>
      </c>
      <c r="N885" s="2" t="inlineStr">
        <is>
          <t>middeltid mellem fejl|
gennemsnitstid med god funktion|
gennemsnitlig periode mellem fejl|
MTBF|
gennemsnitstid mellem fejl</t>
        </is>
      </c>
      <c r="O885" s="2" t="inlineStr">
        <is>
          <t>3|
3|
3|
3|
3</t>
        </is>
      </c>
      <c r="P885" s="2" t="inlineStr">
        <is>
          <t xml:space="preserve">|
|
|
|
</t>
        </is>
      </c>
      <c r="Q885" t="inlineStr">
        <is>
          <t>den gennemsnitlige tid mellem to på hinanden følgende fejl i udstyr, under givne betingelser</t>
        </is>
      </c>
      <c r="R885" s="2" t="inlineStr">
        <is>
          <t>MTBF|
mittlerer Ausfallabstand</t>
        </is>
      </c>
      <c r="S885" s="2" t="inlineStr">
        <is>
          <t>3|
3</t>
        </is>
      </c>
      <c r="T885" s="2" t="inlineStr">
        <is>
          <t xml:space="preserve">|
</t>
        </is>
      </c>
      <c r="U885" t="inlineStr">
        <is>
          <t>Erwartungswert der Betriebsdauer zwischen zwei aufeinanderfolgenden Ausfällen</t>
        </is>
      </c>
      <c r="V885" s="2" t="inlineStr">
        <is>
          <t>προβλεπόμενος μέσος χρόνος μεταξύ διαδοχικών βλαβών|
μέση τιμή των χρόνων καλής λειτουργίας|
μέσος χρόνος μεταξύ σφαλμάτων|
μέσος χρόνος καλής λειτουργίας|
μέσος χρόνος μεταξύ διακοπών|
μέσος χρόνος μεταξύ παρατηρηθεισών διακοπών</t>
        </is>
      </c>
      <c r="W885" s="2" t="inlineStr">
        <is>
          <t>3|
3|
3|
3|
3|
3</t>
        </is>
      </c>
      <c r="X885" s="2" t="inlineStr">
        <is>
          <t xml:space="preserve">|
|
|
|
|
</t>
        </is>
      </c>
      <c r="Y885" t="inlineStr">
        <is>
          <t>για μια ορισμένη περίοδο της ζωής μιας λειτουργικής μονάδας ή μιας συσκευής, η μέση τιμή των χρονικών διαστημάτων, μεταξύ διαδοχικών διακοπών, μέσα σε δεδομένες συνθήκες εργασίας</t>
        </is>
      </c>
      <c r="Z885" s="2" t="inlineStr">
        <is>
          <t>Mean Time Between Component Failures|
mean time between failures|
meantime between failures|
mean time between failure|
MTBF</t>
        </is>
      </c>
      <c r="AA885" s="2" t="inlineStr">
        <is>
          <t>2|
3|
1|
1|
3</t>
        </is>
      </c>
      <c r="AB885" s="2" t="inlineStr">
        <is>
          <t xml:space="preserve">|
preferred|
|
|
</t>
        </is>
      </c>
      <c r="AC885" t="inlineStr">
        <is>
          <t>basic measure of the reliability of repairable items, representing the average number of life units (duty cycles, time cycles, distance, events, etc.) during which all parts of a device or system perform within their specified limits, under specified conditions</t>
        </is>
      </c>
      <c r="AD885" s="2" t="inlineStr">
        <is>
          <t>tiempo medio previsto entre fallos|
tiempo medio entre fallos|
tiempo medio entre averías|
MTBF</t>
        </is>
      </c>
      <c r="AE885" s="2" t="inlineStr">
        <is>
          <t>3|
3|
3|
3</t>
        </is>
      </c>
      <c r="AF885" s="2" t="inlineStr">
        <is>
          <t xml:space="preserve">|
|
|
</t>
        </is>
      </c>
      <c r="AG885" t="inlineStr">
        <is>
          <t>Media aritmética (promedio) del tiempo transcurrido entre fallos de un dispositivo informático.</t>
        </is>
      </c>
      <c r="AH885" s="2" t="inlineStr">
        <is>
          <t>keskmine tõrkevälp|
keskmine tõrkevaba tööaeg|
MTBF|
keskmine tõrketu töövältus|
keskmine tõrgetevaheline intervall</t>
        </is>
      </c>
      <c r="AI885" s="2" t="inlineStr">
        <is>
          <t>3|
3|
3|
3|
3</t>
        </is>
      </c>
      <c r="AJ885" s="2" t="inlineStr">
        <is>
          <t xml:space="preserve">admitted|
admitted|
|
preferred|
</t>
        </is>
      </c>
      <c r="AK885" t="inlineStr">
        <is>
          <t>keskmine ajavahemik järjestikuste vigade vahel kindlaksmääratud tingimuste korral funktsionaalse üksuse kasutuskestuse kindlaksmääratud perioodil</t>
        </is>
      </c>
      <c r="AL885" s="2" t="inlineStr">
        <is>
          <t>MTBF|
keskimääräinen vikaantumisväli|
keskimääräinen vikaväli</t>
        </is>
      </c>
      <c r="AM885" s="2" t="inlineStr">
        <is>
          <t>3|
3|
3</t>
        </is>
      </c>
      <c r="AN885" s="2" t="inlineStr">
        <is>
          <t xml:space="preserve">|
|
</t>
        </is>
      </c>
      <c r="AO885" t="inlineStr">
        <is>
          <t>yleensä tuhansina tunteina ilmaistu keskimääräinen aika, jonka elektroninen laite, komponentti tai esimerkiksi tietoverkko toimii vioittumatta</t>
        </is>
      </c>
      <c r="AP885" s="2" t="inlineStr">
        <is>
          <t>temps moyen de bon fonctionnement entre défaillances|
temps moyen entre pannes|
moyenne des temps de bon fonctionnement|
temps moyen de bon fonctionnement|
MTBF</t>
        </is>
      </c>
      <c r="AQ885" s="2" t="inlineStr">
        <is>
          <t>3|
3|
3|
3|
3</t>
        </is>
      </c>
      <c r="AR885" s="2" t="inlineStr">
        <is>
          <t xml:space="preserve">|
|
|
|
</t>
        </is>
      </c>
      <c r="AS885" t="inlineStr">
        <is>
          <t>durée moyenne entre des défaillances consécutives d'une unité fonctionnelle, dans des conditions données</t>
        </is>
      </c>
      <c r="AT885" s="2" t="inlineStr">
        <is>
          <t>meán-am idir teipeanna|
MTBF</t>
        </is>
      </c>
      <c r="AU885" s="2" t="inlineStr">
        <is>
          <t>3|
3</t>
        </is>
      </c>
      <c r="AV885" s="2" t="inlineStr">
        <is>
          <t xml:space="preserve">|
</t>
        </is>
      </c>
      <c r="AW885" t="inlineStr">
        <is>
          <t/>
        </is>
      </c>
      <c r="AX885" s="2" t="inlineStr">
        <is>
          <t>MTBF|
srednje vrijeme između kvarova</t>
        </is>
      </c>
      <c r="AY885" s="2" t="inlineStr">
        <is>
          <t>3|
3</t>
        </is>
      </c>
      <c r="AZ885" s="2" t="inlineStr">
        <is>
          <t xml:space="preserve">|
</t>
        </is>
      </c>
      <c r="BA885" t="inlineStr">
        <is>
          <t>statistička procjena vremena koje ća proći prije kvara uređaja</t>
        </is>
      </c>
      <c r="BB885" s="2" t="inlineStr">
        <is>
          <t>meghibásodások közötti átlagos idő|
meghibásodások közötti átlagos időtartam</t>
        </is>
      </c>
      <c r="BC885" s="2" t="inlineStr">
        <is>
          <t>4|
4</t>
        </is>
      </c>
      <c r="BD885" s="2" t="inlineStr">
        <is>
          <t xml:space="preserve">|
</t>
        </is>
      </c>
      <c r="BE885" t="inlineStr">
        <is>
          <t>Egy berendezés tényleges működési ideje osztva az ugyanazon időtartam alatti összes berendezés meghibásodás számával.</t>
        </is>
      </c>
      <c r="BF885" s="2" t="inlineStr">
        <is>
          <t>tempo medio fra i guasti|
intervallo medio tra le avarie|
tempo medio tra due guasti|
MBTF</t>
        </is>
      </c>
      <c r="BG885" s="2" t="inlineStr">
        <is>
          <t>3|
3|
3|
3</t>
        </is>
      </c>
      <c r="BH885" s="2" t="inlineStr">
        <is>
          <t xml:space="preserve">|
|
|
</t>
        </is>
      </c>
      <c r="BI885" t="inlineStr">
        <is>
          <t>parametro di affidabilità di dispositivi o sistemi di produzione</t>
        </is>
      </c>
      <c r="BJ885" s="2" t="inlineStr">
        <is>
          <t>vidutinė trukmė tarp gedimų</t>
        </is>
      </c>
      <c r="BK885" s="2" t="inlineStr">
        <is>
          <t>3</t>
        </is>
      </c>
      <c r="BL885" s="2" t="inlineStr">
        <is>
          <t/>
        </is>
      </c>
      <c r="BM885" t="inlineStr">
        <is>
          <t>vidutinis laiko tarpas tarp nuolat veikiančio elektros įrenginio, grandinės arba sistemos gedimų</t>
        </is>
      </c>
      <c r="BN885" s="2" t="inlineStr">
        <is>
          <t>vidējais laiks starp atteicēm|
MTBF</t>
        </is>
      </c>
      <c r="BO885" s="2" t="inlineStr">
        <is>
          <t>3|
3</t>
        </is>
      </c>
      <c r="BP885" s="2" t="inlineStr">
        <is>
          <t xml:space="preserve">|
</t>
        </is>
      </c>
      <c r="BQ885" t="inlineStr">
        <is>
          <t>iekārtas reālā ekspluatācijas laika dalījums ar kopējo iekārtas atteiču daudzumu šajā laikposmā</t>
        </is>
      </c>
      <c r="BR885" s="2" t="inlineStr">
        <is>
          <t>ħin medju bejn il-ħsarat|
MTBF</t>
        </is>
      </c>
      <c r="BS885" s="2" t="inlineStr">
        <is>
          <t>3|
3</t>
        </is>
      </c>
      <c r="BT885" s="2" t="inlineStr">
        <is>
          <t xml:space="preserve">|
</t>
        </is>
      </c>
      <c r="BU885" t="inlineStr">
        <is>
          <t>kejl bażiku tal-affidabilità tal-elementi riparabbli, li jirrappreżenta l-ammont medju ta’ unitajiet operatorji (ċikli tal-komiti, ċikli tal-ħin, distanza, eventi, eċċ) li matulhom il-parts kollha ta’ apparat jew sistema jaħdmu fil-limiti speċifikati tagħhom, u taħt kundizzjonijiet speċifikati</t>
        </is>
      </c>
      <c r="BV885" s="2" t="inlineStr">
        <is>
          <t>gemiddeld storingsvrij interval|
gemiddelde tijd tussen storingen|
MTBF|
gemiddeld tijdsverloop tussen storingen</t>
        </is>
      </c>
      <c r="BW885" s="2" t="inlineStr">
        <is>
          <t>3|
3|
3|
3</t>
        </is>
      </c>
      <c r="BX885" s="2" t="inlineStr">
        <is>
          <t xml:space="preserve">|
|
|
</t>
        </is>
      </c>
      <c r="BY885" t="inlineStr">
        <is>
          <t>voorspelde tijdspanne tussen inherente storingen van een systeem in werking</t>
        </is>
      </c>
      <c r="BZ885" s="2" t="inlineStr">
        <is>
          <t>MTBF|
średni czas pomiędzy awariami</t>
        </is>
      </c>
      <c r="CA885" s="2" t="inlineStr">
        <is>
          <t>3|
3</t>
        </is>
      </c>
      <c r="CB885" s="2" t="inlineStr">
        <is>
          <t xml:space="preserve">|
</t>
        </is>
      </c>
      <c r="CC885" t="inlineStr">
        <is>
          <t>rzeczywisty czas funkcjonowania urządzenia, podzielony przez całkowitą liczbę jego awarii, które wystąpiły w tym czasie</t>
        </is>
      </c>
      <c r="CD885" s="2" t="inlineStr">
        <is>
          <t>tempo médio entre avarias</t>
        </is>
      </c>
      <c r="CE885" s="2" t="inlineStr">
        <is>
          <t>3</t>
        </is>
      </c>
      <c r="CF885" s="2" t="inlineStr">
        <is>
          <t/>
        </is>
      </c>
      <c r="CG885" t="inlineStr">
        <is>
          <t>Para um determinado período na vida de uma unidade funcional, o valor médio das durações de tempo entre avarias consecutivas sob condições preestabelecidas.</t>
        </is>
      </c>
      <c r="CH885" s="2" t="inlineStr">
        <is>
          <t>MTBF|
timp mediu de bună funcționare|
timp mediu între defecțiuni</t>
        </is>
      </c>
      <c r="CI885" s="2" t="inlineStr">
        <is>
          <t>3|
3|
3</t>
        </is>
      </c>
      <c r="CJ885" s="2" t="inlineStr">
        <is>
          <t xml:space="preserve">|
|
</t>
        </is>
      </c>
      <c r="CK885" t="inlineStr">
        <is>
          <t>media duratelor de bună funcționare pentru populația statistică ce a fost luată în considerație</t>
        </is>
      </c>
      <c r="CL885" s="2" t="inlineStr">
        <is>
          <t>MTBF|
stredný čas medzi poruchami</t>
        </is>
      </c>
      <c r="CM885" s="2" t="inlineStr">
        <is>
          <t>3|
3</t>
        </is>
      </c>
      <c r="CN885" s="2" t="inlineStr">
        <is>
          <t xml:space="preserve">|
</t>
        </is>
      </c>
      <c r="CO885" t="inlineStr">
        <is>
          <t>v stanovenej dobe životnosti funkčnej jednotky stredná hodnota dĺžky trvania medzi po sebe idúcimi poruchami podľa stanovených podmienok</t>
        </is>
      </c>
      <c r="CP885" s="2" t="inlineStr">
        <is>
          <t>povprečni čas med okvarami</t>
        </is>
      </c>
      <c r="CQ885" s="2" t="inlineStr">
        <is>
          <t>3</t>
        </is>
      </c>
      <c r="CR885" s="2" t="inlineStr">
        <is>
          <t/>
        </is>
      </c>
      <c r="CS885" t="inlineStr">
        <is>
          <t/>
        </is>
      </c>
      <c r="CT885" s="2" t="inlineStr">
        <is>
          <t>genomsnittlig tid mellan driftsfel|
MTBF|
genomsnittlig tid mellan fel</t>
        </is>
      </c>
      <c r="CU885" s="2" t="inlineStr">
        <is>
          <t>3|
3|
3</t>
        </is>
      </c>
      <c r="CV885" s="2" t="inlineStr">
        <is>
          <t xml:space="preserve">|
|
</t>
        </is>
      </c>
      <c r="CW885" t="inlineStr">
        <is>
          <t/>
        </is>
      </c>
    </row>
    <row r="886">
      <c r="A886" s="1" t="str">
        <f>HYPERLINK("https://iate.europa.eu/entry/result/3528553/all", "3528553")</f>
        <v>3528553</v>
      </c>
      <c r="B886" t="inlineStr">
        <is>
          <t>EDUCATION AND COMMUNICATIONS</t>
        </is>
      </c>
      <c r="C886" t="inlineStr">
        <is>
          <t>EDUCATION AND COMMUNICATIONS|information technology and data processing|computer systems</t>
        </is>
      </c>
      <c r="D886" t="inlineStr">
        <is>
          <t>yes</t>
        </is>
      </c>
      <c r="E886" t="inlineStr">
        <is>
          <t/>
        </is>
      </c>
      <c r="F886" t="inlineStr">
        <is>
          <t/>
        </is>
      </c>
      <c r="G886" t="inlineStr">
        <is>
          <t/>
        </is>
      </c>
      <c r="H886" t="inlineStr">
        <is>
          <t/>
        </is>
      </c>
      <c r="I886" t="inlineStr">
        <is>
          <t/>
        </is>
      </c>
      <c r="J886" s="2" t="inlineStr">
        <is>
          <t>otevřená platforma</t>
        </is>
      </c>
      <c r="K886" s="2" t="inlineStr">
        <is>
          <t>3</t>
        </is>
      </c>
      <c r="L886" s="2" t="inlineStr">
        <is>
          <t/>
        </is>
      </c>
      <c r="M886" t="inlineStr">
        <is>
          <t/>
        </is>
      </c>
      <c r="N886" t="inlineStr">
        <is>
          <t/>
        </is>
      </c>
      <c r="O886" t="inlineStr">
        <is>
          <t/>
        </is>
      </c>
      <c r="P886" t="inlineStr">
        <is>
          <t/>
        </is>
      </c>
      <c r="Q886" t="inlineStr">
        <is>
          <t/>
        </is>
      </c>
      <c r="R886" s="2" t="inlineStr">
        <is>
          <t>offene Plattform</t>
        </is>
      </c>
      <c r="S886" s="2" t="inlineStr">
        <is>
          <t>3</t>
        </is>
      </c>
      <c r="T886" s="2" t="inlineStr">
        <is>
          <t/>
        </is>
      </c>
      <c r="U886" t="inlineStr">
        <is>
          <t/>
        </is>
      </c>
      <c r="V886" t="inlineStr">
        <is>
          <t/>
        </is>
      </c>
      <c r="W886" t="inlineStr">
        <is>
          <t/>
        </is>
      </c>
      <c r="X886" t="inlineStr">
        <is>
          <t/>
        </is>
      </c>
      <c r="Y886" t="inlineStr">
        <is>
          <t/>
        </is>
      </c>
      <c r="Z886" s="2" t="inlineStr">
        <is>
          <t>open platform|
open service platform</t>
        </is>
      </c>
      <c r="AA886" s="2" t="inlineStr">
        <is>
          <t>3|
3</t>
        </is>
      </c>
      <c r="AB886" s="2" t="inlineStr">
        <is>
          <t xml:space="preserve">|
</t>
        </is>
      </c>
      <c r="AC886" t="inlineStr">
        <is>
          <t>software platform based on open standards (but not necessarily open-source) that enables further applications to be built upon it in a modular fashion</t>
        </is>
      </c>
      <c r="AD886" t="inlineStr">
        <is>
          <t/>
        </is>
      </c>
      <c r="AE886" t="inlineStr">
        <is>
          <t/>
        </is>
      </c>
      <c r="AF886" t="inlineStr">
        <is>
          <t/>
        </is>
      </c>
      <c r="AG886" t="inlineStr">
        <is>
          <t/>
        </is>
      </c>
      <c r="AH886" s="2" t="inlineStr">
        <is>
          <t>avatud platvorm</t>
        </is>
      </c>
      <c r="AI886" s="2" t="inlineStr">
        <is>
          <t>3</t>
        </is>
      </c>
      <c r="AJ886" s="2" t="inlineStr">
        <is>
          <t/>
        </is>
      </c>
      <c r="AK886" t="inlineStr">
        <is>
          <t/>
        </is>
      </c>
      <c r="AL886" s="2" t="inlineStr">
        <is>
          <t>avoin alusta|
avoin järjestelmäalusta</t>
        </is>
      </c>
      <c r="AM886" s="2" t="inlineStr">
        <is>
          <t>3|
3</t>
        </is>
      </c>
      <c r="AN886" s="2" t="inlineStr">
        <is>
          <t xml:space="preserve">|
</t>
        </is>
      </c>
      <c r="AO886" t="inlineStr">
        <is>
          <t/>
        </is>
      </c>
      <c r="AP886" t="inlineStr">
        <is>
          <t/>
        </is>
      </c>
      <c r="AQ886" t="inlineStr">
        <is>
          <t/>
        </is>
      </c>
      <c r="AR886" t="inlineStr">
        <is>
          <t/>
        </is>
      </c>
      <c r="AS886" t="inlineStr">
        <is>
          <t/>
        </is>
      </c>
      <c r="AT886" s="2" t="inlineStr">
        <is>
          <t>ardán oscailte</t>
        </is>
      </c>
      <c r="AU886" s="2" t="inlineStr">
        <is>
          <t>3</t>
        </is>
      </c>
      <c r="AV886" s="2" t="inlineStr">
        <is>
          <t/>
        </is>
      </c>
      <c r="AW886" t="inlineStr">
        <is>
          <t/>
        </is>
      </c>
      <c r="AX886" t="inlineStr">
        <is>
          <t/>
        </is>
      </c>
      <c r="AY886" t="inlineStr">
        <is>
          <t/>
        </is>
      </c>
      <c r="AZ886" t="inlineStr">
        <is>
          <t/>
        </is>
      </c>
      <c r="BA886" t="inlineStr">
        <is>
          <t/>
        </is>
      </c>
      <c r="BB886" s="2" t="inlineStr">
        <is>
          <t>nyílt platform</t>
        </is>
      </c>
      <c r="BC886" s="2" t="inlineStr">
        <is>
          <t>4</t>
        </is>
      </c>
      <c r="BD886" s="2" t="inlineStr">
        <is>
          <t/>
        </is>
      </c>
      <c r="BE886" t="inlineStr">
        <is>
          <t/>
        </is>
      </c>
      <c r="BF886" t="inlineStr">
        <is>
          <t/>
        </is>
      </c>
      <c r="BG886" t="inlineStr">
        <is>
          <t/>
        </is>
      </c>
      <c r="BH886" t="inlineStr">
        <is>
          <t/>
        </is>
      </c>
      <c r="BI886" t="inlineStr">
        <is>
          <t/>
        </is>
      </c>
      <c r="BJ886" s="2" t="inlineStr">
        <is>
          <t>atviroji platforma</t>
        </is>
      </c>
      <c r="BK886" s="2" t="inlineStr">
        <is>
          <t>3</t>
        </is>
      </c>
      <c r="BL886" s="2" t="inlineStr">
        <is>
          <t/>
        </is>
      </c>
      <c r="BM886" t="inlineStr">
        <is>
          <t/>
        </is>
      </c>
      <c r="BN886" t="inlineStr">
        <is>
          <t/>
        </is>
      </c>
      <c r="BO886" t="inlineStr">
        <is>
          <t/>
        </is>
      </c>
      <c r="BP886" t="inlineStr">
        <is>
          <t/>
        </is>
      </c>
      <c r="BQ886" t="inlineStr">
        <is>
          <t/>
        </is>
      </c>
      <c r="BR886" s="2" t="inlineStr">
        <is>
          <t>pjattaforma miftuħa</t>
        </is>
      </c>
      <c r="BS886" s="2" t="inlineStr">
        <is>
          <t>3</t>
        </is>
      </c>
      <c r="BT886" s="2" t="inlineStr">
        <is>
          <t/>
        </is>
      </c>
      <c r="BU886" t="inlineStr">
        <is>
          <t/>
        </is>
      </c>
      <c r="BV886" s="2" t="inlineStr">
        <is>
          <t>open platform</t>
        </is>
      </c>
      <c r="BW886" s="2" t="inlineStr">
        <is>
          <t>3</t>
        </is>
      </c>
      <c r="BX886" s="2" t="inlineStr">
        <is>
          <t/>
        </is>
      </c>
      <c r="BY886" t="inlineStr">
        <is>
          <t/>
        </is>
      </c>
      <c r="BZ886" s="2" t="inlineStr">
        <is>
          <t>otwarta platforma</t>
        </is>
      </c>
      <c r="CA886" s="2" t="inlineStr">
        <is>
          <t>3</t>
        </is>
      </c>
      <c r="CB886" s="2" t="inlineStr">
        <is>
          <t/>
        </is>
      </c>
      <c r="CC886" t="inlineStr">
        <is>
          <t/>
        </is>
      </c>
      <c r="CD886" t="inlineStr">
        <is>
          <t/>
        </is>
      </c>
      <c r="CE886" t="inlineStr">
        <is>
          <t/>
        </is>
      </c>
      <c r="CF886" t="inlineStr">
        <is>
          <t/>
        </is>
      </c>
      <c r="CG886" t="inlineStr">
        <is>
          <t/>
        </is>
      </c>
      <c r="CH886" s="2" t="inlineStr">
        <is>
          <t>platformă deschisă</t>
        </is>
      </c>
      <c r="CI886" s="2" t="inlineStr">
        <is>
          <t>3</t>
        </is>
      </c>
      <c r="CJ886" s="2" t="inlineStr">
        <is>
          <t/>
        </is>
      </c>
      <c r="CK886" t="inlineStr">
        <is>
          <t/>
        </is>
      </c>
      <c r="CL886" s="2" t="inlineStr">
        <is>
          <t>otvorená platforma</t>
        </is>
      </c>
      <c r="CM886" s="2" t="inlineStr">
        <is>
          <t>2</t>
        </is>
      </c>
      <c r="CN886" s="2" t="inlineStr">
        <is>
          <t/>
        </is>
      </c>
      <c r="CO886" t="inlineStr">
        <is>
          <t/>
        </is>
      </c>
      <c r="CP886" s="2" t="inlineStr">
        <is>
          <t>odprta platforma</t>
        </is>
      </c>
      <c r="CQ886" s="2" t="inlineStr">
        <is>
          <t>3</t>
        </is>
      </c>
      <c r="CR886" s="2" t="inlineStr">
        <is>
          <t/>
        </is>
      </c>
      <c r="CS886" t="inlineStr">
        <is>
          <t/>
        </is>
      </c>
      <c r="CT886" s="2" t="inlineStr">
        <is>
          <t>öppen plattform</t>
        </is>
      </c>
      <c r="CU886" s="2" t="inlineStr">
        <is>
          <t>3</t>
        </is>
      </c>
      <c r="CV886" s="2" t="inlineStr">
        <is>
          <t/>
        </is>
      </c>
      <c r="CW886" t="inlineStr">
        <is>
          <t/>
        </is>
      </c>
    </row>
    <row r="887">
      <c r="A887" s="1" t="str">
        <f>HYPERLINK("https://iate.europa.eu/entry/result/3587855/all", "3587855")</f>
        <v>3587855</v>
      </c>
      <c r="B887" t="inlineStr">
        <is>
          <t>EDUCATION AND COMMUNICATIONS</t>
        </is>
      </c>
      <c r="C887" t="inlineStr">
        <is>
          <t>EDUCATION AND COMMUNICATIONS|information technology and data processing;EDUCATION AND COMMUNICATIONS|education</t>
        </is>
      </c>
      <c r="D887" t="inlineStr">
        <is>
          <t>yes</t>
        </is>
      </c>
      <c r="E887" t="inlineStr">
        <is>
          <t/>
        </is>
      </c>
      <c r="F887" t="inlineStr">
        <is>
          <t/>
        </is>
      </c>
      <c r="G887" t="inlineStr">
        <is>
          <t/>
        </is>
      </c>
      <c r="H887" t="inlineStr">
        <is>
          <t/>
        </is>
      </c>
      <c r="I887" t="inlineStr">
        <is>
          <t/>
        </is>
      </c>
      <c r="J887" s="2" t="inlineStr">
        <is>
          <t>kreativní programování</t>
        </is>
      </c>
      <c r="K887" s="2" t="inlineStr">
        <is>
          <t>3</t>
        </is>
      </c>
      <c r="L887" s="2" t="inlineStr">
        <is>
          <t/>
        </is>
      </c>
      <c r="M887" t="inlineStr">
        <is>
          <t/>
        </is>
      </c>
      <c r="N887" t="inlineStr">
        <is>
          <t/>
        </is>
      </c>
      <c r="O887" t="inlineStr">
        <is>
          <t/>
        </is>
      </c>
      <c r="P887" t="inlineStr">
        <is>
          <t/>
        </is>
      </c>
      <c r="Q887" t="inlineStr">
        <is>
          <t/>
        </is>
      </c>
      <c r="R887" t="inlineStr">
        <is>
          <t/>
        </is>
      </c>
      <c r="S887" t="inlineStr">
        <is>
          <t/>
        </is>
      </c>
      <c r="T887" t="inlineStr">
        <is>
          <t/>
        </is>
      </c>
      <c r="U887" t="inlineStr">
        <is>
          <t/>
        </is>
      </c>
      <c r="V887" t="inlineStr">
        <is>
          <t/>
        </is>
      </c>
      <c r="W887" t="inlineStr">
        <is>
          <t/>
        </is>
      </c>
      <c r="X887" t="inlineStr">
        <is>
          <t/>
        </is>
      </c>
      <c r="Y887" t="inlineStr">
        <is>
          <t/>
        </is>
      </c>
      <c r="Z887" s="2" t="inlineStr">
        <is>
          <t>hacking</t>
        </is>
      </c>
      <c r="AA887" s="2" t="inlineStr">
        <is>
          <t>3</t>
        </is>
      </c>
      <c r="AB887" s="2" t="inlineStr">
        <is>
          <t/>
        </is>
      </c>
      <c r="AC887" t="inlineStr">
        <is>
          <t>method of problem
solving, applied to computers and networks, that combines resourcefulness,
logic, creativity, and study</t>
        </is>
      </c>
      <c r="AD887" t="inlineStr">
        <is>
          <t/>
        </is>
      </c>
      <c r="AE887" t="inlineStr">
        <is>
          <t/>
        </is>
      </c>
      <c r="AF887" t="inlineStr">
        <is>
          <t/>
        </is>
      </c>
      <c r="AG887" t="inlineStr">
        <is>
          <t/>
        </is>
      </c>
      <c r="AH887" t="inlineStr">
        <is>
          <t/>
        </is>
      </c>
      <c r="AI887" t="inlineStr">
        <is>
          <t/>
        </is>
      </c>
      <c r="AJ887" t="inlineStr">
        <is>
          <t/>
        </is>
      </c>
      <c r="AK887" t="inlineStr">
        <is>
          <t/>
        </is>
      </c>
      <c r="AL887" t="inlineStr">
        <is>
          <t/>
        </is>
      </c>
      <c r="AM887" t="inlineStr">
        <is>
          <t/>
        </is>
      </c>
      <c r="AN887" t="inlineStr">
        <is>
          <t/>
        </is>
      </c>
      <c r="AO887" t="inlineStr">
        <is>
          <t/>
        </is>
      </c>
      <c r="AP887" t="inlineStr">
        <is>
          <t/>
        </is>
      </c>
      <c r="AQ887" t="inlineStr">
        <is>
          <t/>
        </is>
      </c>
      <c r="AR887" t="inlineStr">
        <is>
          <t/>
        </is>
      </c>
      <c r="AS887" t="inlineStr">
        <is>
          <t/>
        </is>
      </c>
      <c r="AT887" t="inlineStr">
        <is>
          <t/>
        </is>
      </c>
      <c r="AU887" t="inlineStr">
        <is>
          <t/>
        </is>
      </c>
      <c r="AV887" t="inlineStr">
        <is>
          <t/>
        </is>
      </c>
      <c r="AW887" t="inlineStr">
        <is>
          <t/>
        </is>
      </c>
      <c r="AX887" t="inlineStr">
        <is>
          <t/>
        </is>
      </c>
      <c r="AY887" t="inlineStr">
        <is>
          <t/>
        </is>
      </c>
      <c r="AZ887" t="inlineStr">
        <is>
          <t/>
        </is>
      </c>
      <c r="BA887" t="inlineStr">
        <is>
          <t/>
        </is>
      </c>
      <c r="BB887" t="inlineStr">
        <is>
          <t/>
        </is>
      </c>
      <c r="BC887" t="inlineStr">
        <is>
          <t/>
        </is>
      </c>
      <c r="BD887" t="inlineStr">
        <is>
          <t/>
        </is>
      </c>
      <c r="BE887" t="inlineStr">
        <is>
          <t/>
        </is>
      </c>
      <c r="BF887" t="inlineStr">
        <is>
          <t/>
        </is>
      </c>
      <c r="BG887" t="inlineStr">
        <is>
          <t/>
        </is>
      </c>
      <c r="BH887" t="inlineStr">
        <is>
          <t/>
        </is>
      </c>
      <c r="BI887" t="inlineStr">
        <is>
          <t/>
        </is>
      </c>
      <c r="BJ887" t="inlineStr">
        <is>
          <t/>
        </is>
      </c>
      <c r="BK887" t="inlineStr">
        <is>
          <t/>
        </is>
      </c>
      <c r="BL887" t="inlineStr">
        <is>
          <t/>
        </is>
      </c>
      <c r="BM887" t="inlineStr">
        <is>
          <t/>
        </is>
      </c>
      <c r="BN887" t="inlineStr">
        <is>
          <t/>
        </is>
      </c>
      <c r="BO887" t="inlineStr">
        <is>
          <t/>
        </is>
      </c>
      <c r="BP887" t="inlineStr">
        <is>
          <t/>
        </is>
      </c>
      <c r="BQ887" t="inlineStr">
        <is>
          <t/>
        </is>
      </c>
      <c r="BR887" t="inlineStr">
        <is>
          <t/>
        </is>
      </c>
      <c r="BS887" t="inlineStr">
        <is>
          <t/>
        </is>
      </c>
      <c r="BT887" t="inlineStr">
        <is>
          <t/>
        </is>
      </c>
      <c r="BU887" t="inlineStr">
        <is>
          <t/>
        </is>
      </c>
      <c r="BV887" t="inlineStr">
        <is>
          <t/>
        </is>
      </c>
      <c r="BW887" t="inlineStr">
        <is>
          <t/>
        </is>
      </c>
      <c r="BX887" t="inlineStr">
        <is>
          <t/>
        </is>
      </c>
      <c r="BY887" t="inlineStr">
        <is>
          <t/>
        </is>
      </c>
      <c r="BZ887" t="inlineStr">
        <is>
          <t/>
        </is>
      </c>
      <c r="CA887" t="inlineStr">
        <is>
          <t/>
        </is>
      </c>
      <c r="CB887" t="inlineStr">
        <is>
          <t/>
        </is>
      </c>
      <c r="CC887" t="inlineStr">
        <is>
          <t/>
        </is>
      </c>
      <c r="CD887" t="inlineStr">
        <is>
          <t/>
        </is>
      </c>
      <c r="CE887" t="inlineStr">
        <is>
          <t/>
        </is>
      </c>
      <c r="CF887" t="inlineStr">
        <is>
          <t/>
        </is>
      </c>
      <c r="CG887" t="inlineStr">
        <is>
          <t/>
        </is>
      </c>
      <c r="CH887" t="inlineStr">
        <is>
          <t/>
        </is>
      </c>
      <c r="CI887" t="inlineStr">
        <is>
          <t/>
        </is>
      </c>
      <c r="CJ887" t="inlineStr">
        <is>
          <t/>
        </is>
      </c>
      <c r="CK887" t="inlineStr">
        <is>
          <t/>
        </is>
      </c>
      <c r="CL887" t="inlineStr">
        <is>
          <t/>
        </is>
      </c>
      <c r="CM887" t="inlineStr">
        <is>
          <t/>
        </is>
      </c>
      <c r="CN887" t="inlineStr">
        <is>
          <t/>
        </is>
      </c>
      <c r="CO887" t="inlineStr">
        <is>
          <t/>
        </is>
      </c>
      <c r="CP887" t="inlineStr">
        <is>
          <t/>
        </is>
      </c>
      <c r="CQ887" t="inlineStr">
        <is>
          <t/>
        </is>
      </c>
      <c r="CR887" t="inlineStr">
        <is>
          <t/>
        </is>
      </c>
      <c r="CS887" t="inlineStr">
        <is>
          <t/>
        </is>
      </c>
      <c r="CT887" t="inlineStr">
        <is>
          <t/>
        </is>
      </c>
      <c r="CU887" t="inlineStr">
        <is>
          <t/>
        </is>
      </c>
      <c r="CV887" t="inlineStr">
        <is>
          <t/>
        </is>
      </c>
      <c r="CW887" t="inlineStr">
        <is>
          <t/>
        </is>
      </c>
    </row>
    <row r="888">
      <c r="A888" s="1" t="str">
        <f>HYPERLINK("https://iate.europa.eu/entry/result/3587852/all", "3587852")</f>
        <v>3587852</v>
      </c>
      <c r="B888" t="inlineStr">
        <is>
          <t>EDUCATION AND COMMUNICATIONS</t>
        </is>
      </c>
      <c r="C888" t="inlineStr">
        <is>
          <t>EDUCATION AND COMMUNICATIONS|communications|communications systems;EDUCATION AND COMMUNICATIONS|information technology and data processing</t>
        </is>
      </c>
      <c r="D888" t="inlineStr">
        <is>
          <t>yes</t>
        </is>
      </c>
      <c r="E888" t="inlineStr">
        <is>
          <t/>
        </is>
      </c>
      <c r="F888" t="inlineStr">
        <is>
          <t/>
        </is>
      </c>
      <c r="G888" t="inlineStr">
        <is>
          <t/>
        </is>
      </c>
      <c r="H888" t="inlineStr">
        <is>
          <t/>
        </is>
      </c>
      <c r="I888" t="inlineStr">
        <is>
          <t/>
        </is>
      </c>
      <c r="J888" t="inlineStr">
        <is>
          <t/>
        </is>
      </c>
      <c r="K888" t="inlineStr">
        <is>
          <t/>
        </is>
      </c>
      <c r="L888" t="inlineStr">
        <is>
          <t/>
        </is>
      </c>
      <c r="M888" t="inlineStr">
        <is>
          <t/>
        </is>
      </c>
      <c r="N888" t="inlineStr">
        <is>
          <t/>
        </is>
      </c>
      <c r="O888" t="inlineStr">
        <is>
          <t/>
        </is>
      </c>
      <c r="P888" t="inlineStr">
        <is>
          <t/>
        </is>
      </c>
      <c r="Q888" t="inlineStr">
        <is>
          <t/>
        </is>
      </c>
      <c r="R888" t="inlineStr">
        <is>
          <t/>
        </is>
      </c>
      <c r="S888" t="inlineStr">
        <is>
          <t/>
        </is>
      </c>
      <c r="T888" t="inlineStr">
        <is>
          <t/>
        </is>
      </c>
      <c r="U888" t="inlineStr">
        <is>
          <t/>
        </is>
      </c>
      <c r="V888" t="inlineStr">
        <is>
          <t/>
        </is>
      </c>
      <c r="W888" t="inlineStr">
        <is>
          <t/>
        </is>
      </c>
      <c r="X888" t="inlineStr">
        <is>
          <t/>
        </is>
      </c>
      <c r="Y888" t="inlineStr">
        <is>
          <t/>
        </is>
      </c>
      <c r="Z888" s="2" t="inlineStr">
        <is>
          <t>dating service</t>
        </is>
      </c>
      <c r="AA888" s="2" t="inlineStr">
        <is>
          <t>3</t>
        </is>
      </c>
      <c r="AB888" s="2" t="inlineStr">
        <is>
          <t/>
        </is>
      </c>
      <c r="AC888" t="inlineStr">
        <is>
          <t/>
        </is>
      </c>
      <c r="AD888" t="inlineStr">
        <is>
          <t/>
        </is>
      </c>
      <c r="AE888" t="inlineStr">
        <is>
          <t/>
        </is>
      </c>
      <c r="AF888" t="inlineStr">
        <is>
          <t/>
        </is>
      </c>
      <c r="AG888" t="inlineStr">
        <is>
          <t/>
        </is>
      </c>
      <c r="AH888" t="inlineStr">
        <is>
          <t/>
        </is>
      </c>
      <c r="AI888" t="inlineStr">
        <is>
          <t/>
        </is>
      </c>
      <c r="AJ888" t="inlineStr">
        <is>
          <t/>
        </is>
      </c>
      <c r="AK888" t="inlineStr">
        <is>
          <t/>
        </is>
      </c>
      <c r="AL888" t="inlineStr">
        <is>
          <t/>
        </is>
      </c>
      <c r="AM888" t="inlineStr">
        <is>
          <t/>
        </is>
      </c>
      <c r="AN888" t="inlineStr">
        <is>
          <t/>
        </is>
      </c>
      <c r="AO888" t="inlineStr">
        <is>
          <t/>
        </is>
      </c>
      <c r="AP888" t="inlineStr">
        <is>
          <t/>
        </is>
      </c>
      <c r="AQ888" t="inlineStr">
        <is>
          <t/>
        </is>
      </c>
      <c r="AR888" t="inlineStr">
        <is>
          <t/>
        </is>
      </c>
      <c r="AS888" t="inlineStr">
        <is>
          <t/>
        </is>
      </c>
      <c r="AT888" t="inlineStr">
        <is>
          <t/>
        </is>
      </c>
      <c r="AU888" t="inlineStr">
        <is>
          <t/>
        </is>
      </c>
      <c r="AV888" t="inlineStr">
        <is>
          <t/>
        </is>
      </c>
      <c r="AW888" t="inlineStr">
        <is>
          <t/>
        </is>
      </c>
      <c r="AX888" t="inlineStr">
        <is>
          <t/>
        </is>
      </c>
      <c r="AY888" t="inlineStr">
        <is>
          <t/>
        </is>
      </c>
      <c r="AZ888" t="inlineStr">
        <is>
          <t/>
        </is>
      </c>
      <c r="BA888" t="inlineStr">
        <is>
          <t/>
        </is>
      </c>
      <c r="BB888" t="inlineStr">
        <is>
          <t/>
        </is>
      </c>
      <c r="BC888" t="inlineStr">
        <is>
          <t/>
        </is>
      </c>
      <c r="BD888" t="inlineStr">
        <is>
          <t/>
        </is>
      </c>
      <c r="BE888" t="inlineStr">
        <is>
          <t/>
        </is>
      </c>
      <c r="BF888" t="inlineStr">
        <is>
          <t/>
        </is>
      </c>
      <c r="BG888" t="inlineStr">
        <is>
          <t/>
        </is>
      </c>
      <c r="BH888" t="inlineStr">
        <is>
          <t/>
        </is>
      </c>
      <c r="BI888" t="inlineStr">
        <is>
          <t/>
        </is>
      </c>
      <c r="BJ888" t="inlineStr">
        <is>
          <t/>
        </is>
      </c>
      <c r="BK888" t="inlineStr">
        <is>
          <t/>
        </is>
      </c>
      <c r="BL888" t="inlineStr">
        <is>
          <t/>
        </is>
      </c>
      <c r="BM888" t="inlineStr">
        <is>
          <t/>
        </is>
      </c>
      <c r="BN888" t="inlineStr">
        <is>
          <t/>
        </is>
      </c>
      <c r="BO888" t="inlineStr">
        <is>
          <t/>
        </is>
      </c>
      <c r="BP888" t="inlineStr">
        <is>
          <t/>
        </is>
      </c>
      <c r="BQ888" t="inlineStr">
        <is>
          <t/>
        </is>
      </c>
      <c r="BR888" t="inlineStr">
        <is>
          <t/>
        </is>
      </c>
      <c r="BS888" t="inlineStr">
        <is>
          <t/>
        </is>
      </c>
      <c r="BT888" t="inlineStr">
        <is>
          <t/>
        </is>
      </c>
      <c r="BU888" t="inlineStr">
        <is>
          <t/>
        </is>
      </c>
      <c r="BV888" t="inlineStr">
        <is>
          <t/>
        </is>
      </c>
      <c r="BW888" t="inlineStr">
        <is>
          <t/>
        </is>
      </c>
      <c r="BX888" t="inlineStr">
        <is>
          <t/>
        </is>
      </c>
      <c r="BY888" t="inlineStr">
        <is>
          <t/>
        </is>
      </c>
      <c r="BZ888" t="inlineStr">
        <is>
          <t/>
        </is>
      </c>
      <c r="CA888" t="inlineStr">
        <is>
          <t/>
        </is>
      </c>
      <c r="CB888" t="inlineStr">
        <is>
          <t/>
        </is>
      </c>
      <c r="CC888" t="inlineStr">
        <is>
          <t/>
        </is>
      </c>
      <c r="CD888" s="2" t="inlineStr">
        <is>
          <t>serviço de encontros</t>
        </is>
      </c>
      <c r="CE888" s="2" t="inlineStr">
        <is>
          <t>3</t>
        </is>
      </c>
      <c r="CF888" s="2" t="inlineStr">
        <is>
          <t/>
        </is>
      </c>
      <c r="CG888" t="inlineStr">
        <is>
          <t/>
        </is>
      </c>
      <c r="CH888" t="inlineStr">
        <is>
          <t/>
        </is>
      </c>
      <c r="CI888" t="inlineStr">
        <is>
          <t/>
        </is>
      </c>
      <c r="CJ888" t="inlineStr">
        <is>
          <t/>
        </is>
      </c>
      <c r="CK888" t="inlineStr">
        <is>
          <t/>
        </is>
      </c>
      <c r="CL888" t="inlineStr">
        <is>
          <t/>
        </is>
      </c>
      <c r="CM888" t="inlineStr">
        <is>
          <t/>
        </is>
      </c>
      <c r="CN888" t="inlineStr">
        <is>
          <t/>
        </is>
      </c>
      <c r="CO888" t="inlineStr">
        <is>
          <t/>
        </is>
      </c>
      <c r="CP888" t="inlineStr">
        <is>
          <t/>
        </is>
      </c>
      <c r="CQ888" t="inlineStr">
        <is>
          <t/>
        </is>
      </c>
      <c r="CR888" t="inlineStr">
        <is>
          <t/>
        </is>
      </c>
      <c r="CS888" t="inlineStr">
        <is>
          <t/>
        </is>
      </c>
      <c r="CT888" t="inlineStr">
        <is>
          <t/>
        </is>
      </c>
      <c r="CU888" t="inlineStr">
        <is>
          <t/>
        </is>
      </c>
      <c r="CV888" t="inlineStr">
        <is>
          <t/>
        </is>
      </c>
      <c r="CW888" t="inlineStr">
        <is>
          <t/>
        </is>
      </c>
    </row>
    <row r="889">
      <c r="A889" s="1" t="str">
        <f>HYPERLINK("https://iate.europa.eu/entry/result/3571561/all", "3571561")</f>
        <v>3571561</v>
      </c>
      <c r="B889" t="inlineStr">
        <is>
          <t>EDUCATION AND COMMUNICATIONS</t>
        </is>
      </c>
      <c r="C889" t="inlineStr">
        <is>
          <t>EDUCATION AND COMMUNICATIONS|information technology and data processing|computer system</t>
        </is>
      </c>
      <c r="D889" t="inlineStr">
        <is>
          <t>yes</t>
        </is>
      </c>
      <c r="E889" t="inlineStr">
        <is>
          <t/>
        </is>
      </c>
      <c r="F889" s="2" t="inlineStr">
        <is>
          <t>отворен интернет</t>
        </is>
      </c>
      <c r="G889" s="2" t="inlineStr">
        <is>
          <t>3</t>
        </is>
      </c>
      <c r="H889" s="2" t="inlineStr">
        <is>
          <t/>
        </is>
      </c>
      <c r="I889" t="inlineStr">
        <is>
          <t>право на свободен 
&lt;strong&gt;достъп или разпространяване на онлайн съдържание и услуги&lt;/strong&gt; по избор на клиента без интернет доставчикът да може да блокира, забавя или дискриминира каквото и да е онлайн съдържание, приложения или услуги, освен в три определени случая: 
&lt;div&gt;
 - за да спази 
 &lt;strong&gt;законови задължения&lt;/strong&gt;, като съдебно решение за блокиране на определено незаконно съдържание; &lt;/div&gt; 
&lt;div&gt;
 - за да се запазят 
 &lt;strong&gt;сигурността и целостта&lt;/strong&gt; на мрежата, например за борба с вируси или зловреден софтуер;&lt;/div&gt; 
&lt;div&gt;
 - за да се справи с 
 &lt;strong&gt;извънредно или временно претоварване на мрежата.&lt;/strong&gt;&lt;/div&gt;</t>
        </is>
      </c>
      <c r="J889" s="2" t="inlineStr">
        <is>
          <t>otevřený internet</t>
        </is>
      </c>
      <c r="K889" s="2" t="inlineStr">
        <is>
          <t>2</t>
        </is>
      </c>
      <c r="L889" s="2" t="inlineStr">
        <is>
          <t/>
        </is>
      </c>
      <c r="M889" t="inlineStr">
        <is>
          <t>koncepce rovného a nediskriminačního přístupu k internetu, která koncovým uživatelům zajišťuje právo na přístup k informacím a obsahu a využívání koncového zařízení podle svého vlastního výběru bez ohledu na polohu koncového uživatele nebo poskytovatele</t>
        </is>
      </c>
      <c r="N889" s="2" t="inlineStr">
        <is>
          <t>åbent internet</t>
        </is>
      </c>
      <c r="O889" s="2" t="inlineStr">
        <is>
          <t>3</t>
        </is>
      </c>
      <c r="P889" s="2" t="inlineStr">
        <is>
          <t/>
        </is>
      </c>
      <c r="Q889" t="inlineStr">
        <is>
          <t>grundlæggende begreb i forbindelse med netneutralitet, der betyder, at alle data på internettet behandles lige, og at alle har lige adgang</t>
        </is>
      </c>
      <c r="R889" s="2" t="inlineStr">
        <is>
          <t>offenes Internet</t>
        </is>
      </c>
      <c r="S889" s="2" t="inlineStr">
        <is>
          <t>3</t>
        </is>
      </c>
      <c r="T889" s="2" t="inlineStr">
        <is>
          <t/>
        </is>
      </c>
      <c r="U889" t="inlineStr">
        <is>
          <t>Konzept des gleichberechtigten und diskriminierungsfreien Datenverkehrs, d.h. Endnutzer haben das Recht, über ihren Internetzugangsdienst, unabhängig vom Standort des Endnutzers oder des Anbieters und unabhängig von Standort, Ursprung oder Bestimmungsort der Informationen, Inhalte, Anwendungen oder Dienste, Informationen und Inhalte abzurufen und zu verbreiten, Anwendungen und Dienste zu nutzen und bereitzustellen und Endgeräte ihrer Wahl zu nutzen</t>
        </is>
      </c>
      <c r="V889" s="2" t="inlineStr">
        <is>
          <t>ανοικτό διαδίκτυο</t>
        </is>
      </c>
      <c r="W889" s="2" t="inlineStr">
        <is>
          <t>3</t>
        </is>
      </c>
      <c r="X889" s="2" t="inlineStr">
        <is>
          <t/>
        </is>
      </c>
      <c r="Y889" t="inlineStr">
        <is>
          <t/>
        </is>
      </c>
      <c r="Z889" s="2" t="inlineStr">
        <is>
          <t>open internet</t>
        </is>
      </c>
      <c r="AA889" s="2" t="inlineStr">
        <is>
          <t>3</t>
        </is>
      </c>
      <c r="AB889" s="2" t="inlineStr">
        <is>
          <t/>
        </is>
      </c>
      <c r="AC889" t="inlineStr">
        <is>
          <t>fundamental network (net) neutrality concept in which information across the World Wide Web (WWW) is equally free and available without variables that depend on the financial motives of Internet Service Providers (ISP)</t>
        </is>
      </c>
      <c r="AD889" s="2" t="inlineStr">
        <is>
          <t>internet abierta</t>
        </is>
      </c>
      <c r="AE889" s="2" t="inlineStr">
        <is>
          <t>3</t>
        </is>
      </c>
      <c r="AF889" s="2" t="inlineStr">
        <is>
          <t/>
        </is>
      </c>
      <c r="AG889" t="inlineStr">
        <is>
          <t>Principio por el que los datos fluyen libremente por internet con protocolos y plataformas abiertos para todos y por el que los usuarios finales tienen derecho a acceder a información y contenidos, a distribuirlos, y a utilizar y ofrecer aplicaciones y servicios sin discriminación, a través de su servicio de acceso a internet.</t>
        </is>
      </c>
      <c r="AH889" s="2" t="inlineStr">
        <is>
          <t>avatud internet</t>
        </is>
      </c>
      <c r="AI889" s="2" t="inlineStr">
        <is>
          <t>3</t>
        </is>
      </c>
      <c r="AJ889" s="2" t="inlineStr">
        <is>
          <t/>
        </is>
      </c>
      <c r="AK889" t="inlineStr">
        <is>
          <t>võrguneutraalsuse põhimõiste, mille kohaselt veebis olev teave on kõigile võrdselt vaba ja kättedaadav ilma internetiteenuse osutajate rahalistest kaalutlustest sõltuvate muutujateta</t>
        </is>
      </c>
      <c r="AL889" s="2" t="inlineStr">
        <is>
          <t>avoin internet</t>
        </is>
      </c>
      <c r="AM889" s="2" t="inlineStr">
        <is>
          <t>3</t>
        </is>
      </c>
      <c r="AN889" s="2" t="inlineStr">
        <is>
          <t/>
        </is>
      </c>
      <c r="AO889" t="inlineStr">
        <is>
          <t>World Wide Webissä olevien tietojen yhtäläinen vapaus ja saatavuus riippumatta internetpalvelujen tarjoajien taloudellisista motiiveista</t>
        </is>
      </c>
      <c r="AP889" s="2" t="inlineStr">
        <is>
          <t>internet ouvert</t>
        </is>
      </c>
      <c r="AQ889" s="2" t="inlineStr">
        <is>
          <t>3</t>
        </is>
      </c>
      <c r="AR889" s="2" t="inlineStr">
        <is>
          <t/>
        </is>
      </c>
      <c r="AS889" t="inlineStr">
        <is>
          <t>principe d'un internet permettant aux utilisateurs finals d'accéder aux informations et aux contenus et de les diffuser, d'utiliser et de fournir des applications et des services et d'utiliser les équipements terminaux de leur choix, quel que soit le lieu où se trouve l'utilisateur final ou le fournisseur, et quels que soient le lieu, l'origine ou la destination de l'information, du contenu, de l'application ou du service, par l'intermédiaire de leur service d'accès à l'internet</t>
        </is>
      </c>
      <c r="AT889" s="2" t="inlineStr">
        <is>
          <t>idirlíon oscailte</t>
        </is>
      </c>
      <c r="AU889" s="2" t="inlineStr">
        <is>
          <t>3</t>
        </is>
      </c>
      <c r="AV889" s="2" t="inlineStr">
        <is>
          <t/>
        </is>
      </c>
      <c r="AW889" t="inlineStr">
        <is>
          <t/>
        </is>
      </c>
      <c r="AX889" s="2" t="inlineStr">
        <is>
          <t>otvoreni internet</t>
        </is>
      </c>
      <c r="AY889" s="2" t="inlineStr">
        <is>
          <t>3</t>
        </is>
      </c>
      <c r="AZ889" s="2" t="inlineStr">
        <is>
          <t/>
        </is>
      </c>
      <c r="BA889" t="inlineStr">
        <is>
          <t/>
        </is>
      </c>
      <c r="BB889" s="2" t="inlineStr">
        <is>
          <t>nyílt internet</t>
        </is>
      </c>
      <c r="BC889" s="2" t="inlineStr">
        <is>
          <t>3</t>
        </is>
      </c>
      <c r="BD889" s="2" t="inlineStr">
        <is>
          <t/>
        </is>
      </c>
      <c r="BE889" t="inlineStr">
        <is>
          <t>alapvető netsemlegességi [ &lt;a href="/entry/result/3515297/all" id="ENTRY_TO_ENTRY_CONVERTER" target="_blank"&gt;IATE:3515297&lt;/a&gt; ] elv, amely biztosítja az interneten található összes adathoz az azonos módon és egyező feltételekkel, az internetszolgáltatók általi korlátozások nélkül való hozzáférést</t>
        </is>
      </c>
      <c r="BF889" s="2" t="inlineStr">
        <is>
          <t>Internet aperta</t>
        </is>
      </c>
      <c r="BG889" s="2" t="inlineStr">
        <is>
          <t>3</t>
        </is>
      </c>
      <c r="BH889" s="2" t="inlineStr">
        <is>
          <t/>
        </is>
      </c>
      <c r="BI889" t="inlineStr">
        <is>
          <t>diritto di accedere a e/o distribuire i contenuti e servizi online scelti dall'utente, senza che il fornitore di servizi Internet possa bloccare, rallentare o discriminare nessun contenuto, applicazione o servizio online, fatta eccezione per 3 casi specifici: rispettare degli obblighi di legge, tutelare la sicurezza e l'integrità della rete e gestire una congestione eccezionale o temporanea della rete</t>
        </is>
      </c>
      <c r="BJ889" s="2" t="inlineStr">
        <is>
          <t>atvirasis internetas</t>
        </is>
      </c>
      <c r="BK889" s="2" t="inlineStr">
        <is>
          <t>3</t>
        </is>
      </c>
      <c r="BL889" s="2" t="inlineStr">
        <is>
          <t/>
        </is>
      </c>
      <c r="BM889" t="inlineStr">
        <is>
          <t/>
        </is>
      </c>
      <c r="BN889" s="2" t="inlineStr">
        <is>
          <t>atvērts internets</t>
        </is>
      </c>
      <c r="BO889" s="2" t="inlineStr">
        <is>
          <t>2</t>
        </is>
      </c>
      <c r="BP889" s="2" t="inlineStr">
        <is>
          <t/>
        </is>
      </c>
      <c r="BQ889" t="inlineStr">
        <is>
          <t>tīkla neitralitātes koncepcija, kas nozīmē to, ka tiešajiem lietotājiem, izmantojot savu interneta piekļuves pakalpojumu, ir tiesības piekļūt informācijai un saturam un izplatīt to, lietot un nodrošināt lietojumprogrammas un pakalpojumus un lietot pašu izvēlētas galiekārtas neatkarīgi no tiešā lietotāja vai nodrošinātāja atrašanās vietas vai informācijas, satura, lietojumprogrammas vai pakalpojuma atrašanās vietas, izcelsmes vai galamērķa</t>
        </is>
      </c>
      <c r="BR889" s="2" t="inlineStr">
        <is>
          <t>Internet miftuħ</t>
        </is>
      </c>
      <c r="BS889" s="2" t="inlineStr">
        <is>
          <t>3</t>
        </is>
      </c>
      <c r="BT889" s="2" t="inlineStr">
        <is>
          <t/>
        </is>
      </c>
      <c r="BU889" t="inlineStr">
        <is>
          <t>prinċipju li skontu t-traffiku fuq l-internet [ &lt;a href="/entry/result/380826/all" id="ENTRY_TO_ENTRY_CONVERTER" target="_blank"&gt;IATE:380826&lt;/a&gt; ] ikun ittrattat mingħajr diskriminazzjoni, imblukkar, ostakli jew prijoritizzazzjoni, mingħajr il-varjabbli li jiddependu fuq il-motivi finanzjarji tal-fornituri tas-servizz tal-Internet [ &lt;a href="/entry/result/&lt;a/all" id="ENTRY_TO_ENTRY_CONVERTER" target="_blank"&gt;IATE: href="https://iate.europa.eu/entry/result/897293" target="_blank"&amp;gt;897293&lt;/a&gt; ]</t>
        </is>
      </c>
      <c r="BV889" s="2" t="inlineStr">
        <is>
          <t>open internet</t>
        </is>
      </c>
      <c r="BW889" s="2" t="inlineStr">
        <is>
          <t>3</t>
        </is>
      </c>
      <c r="BX889" s="2" t="inlineStr">
        <is>
          <t/>
        </is>
      </c>
      <c r="BY889" t="inlineStr">
        <is>
          <t>recht op toegang tot en verspreiding van de online-inhoud en -diensten die door de gebruiker worden gewenst, zonder dat internetproviders bepaalde digitale inhoud, applicaties of diensten blokkeren, vertragen of ongelijk behandelen, behalve ter inachtneming van juridische verplichtingen, ter bescherming van de veiligheid en integriteit van het netwerk en ter voorkoming van uitzonderlijke of tijdelijke overbelasting van het netwerk</t>
        </is>
      </c>
      <c r="BZ889" s="2" t="inlineStr">
        <is>
          <t>otwarty internet</t>
        </is>
      </c>
      <c r="CA889" s="2" t="inlineStr">
        <is>
          <t>3</t>
        </is>
      </c>
      <c r="CB889" s="2" t="inlineStr">
        <is>
          <t/>
        </is>
      </c>
      <c r="CC889" t="inlineStr">
        <is>
          <t>zasada mówiąca o tym, że wszyscy użytkownicy sieci internetowej powinni mieć pełną swobodę łączenia się z publicznymi zasobami internetowymi – bez żadnych ograniczeń ze strony rządu czy firm ISP w zakresie treści, stron, platform, przyłączanych urządzeń czy dozwolonych trybów komunikacji</t>
        </is>
      </c>
      <c r="CD889" s="2" t="inlineStr">
        <is>
          <t>internet aberta</t>
        </is>
      </c>
      <c r="CE889" s="2" t="inlineStr">
        <is>
          <t>3</t>
        </is>
      </c>
      <c r="CF889" s="2" t="inlineStr">
        <is>
          <t/>
        </is>
      </c>
      <c r="CG889" t="inlineStr">
        <is>
          <t>Princípio que assegura aos cidadãos europeus o acesso ao conteúdo e a serviços em linha sempre e quando desejarem, sem qualquer discriminação ou interferência (como o bloqueio ou o abrandamento) dos prestadores, sujeito, no entanto, a um número limitado de exceções.</t>
        </is>
      </c>
      <c r="CH889" s="2" t="inlineStr">
        <is>
          <t>internet deschis</t>
        </is>
      </c>
      <c r="CI889" s="2" t="inlineStr">
        <is>
          <t>3</t>
        </is>
      </c>
      <c r="CJ889" s="2" t="inlineStr">
        <is>
          <t/>
        </is>
      </c>
      <c r="CK889" t="inlineStr">
        <is>
          <t/>
        </is>
      </c>
      <c r="CL889" s="2" t="inlineStr">
        <is>
          <t>otvorený internet</t>
        </is>
      </c>
      <c r="CM889" s="2" t="inlineStr">
        <is>
          <t>3</t>
        </is>
      </c>
      <c r="CN889" s="2" t="inlineStr">
        <is>
          <t/>
        </is>
      </c>
      <c r="CO889" t="inlineStr">
        <is>
          <t>koncepcia internetu, podľa ktorej majú koncoví používatelia právo na prístup k informáciám a obsahu, právo šíriť informácie a obsah, právo využívať a poskytovať aplikácie a služby a právo využívať koncové zariadenie podľa vlastného výberu, bez ohľadu na umiestnenie koncového používateľa alebo poskytovateľa, alebo na umiestnenie, pôvod či určenie informácií, obsahu, aplikácie alebo služby, a to prostredníctvom svojej služby prístupu k internetu</t>
        </is>
      </c>
      <c r="CP889" s="2" t="inlineStr">
        <is>
          <t>odprti internet</t>
        </is>
      </c>
      <c r="CQ889" s="2" t="inlineStr">
        <is>
          <t>3</t>
        </is>
      </c>
      <c r="CR889" s="2" t="inlineStr">
        <is>
          <t/>
        </is>
      </c>
      <c r="CS889" t="inlineStr">
        <is>
          <t/>
        </is>
      </c>
      <c r="CT889" s="2" t="inlineStr">
        <is>
          <t>öppet internet|
nätneutralitet</t>
        </is>
      </c>
      <c r="CU889" s="2" t="inlineStr">
        <is>
          <t>3|
3</t>
        </is>
      </c>
      <c r="CV889" s="2" t="inlineStr">
        <is>
          <t xml:space="preserve">|
</t>
        </is>
      </c>
      <c r="CW889" t="inlineStr">
        <is>
          <t>princip enligt vilken all datatrafik på internet ska behandlas lika av internetleverantörer</t>
        </is>
      </c>
    </row>
    <row r="890">
      <c r="A890" s="1" t="str">
        <f>HYPERLINK("https://iate.europa.eu/entry/result/157534/all", "157534")</f>
        <v>157534</v>
      </c>
      <c r="B890" t="inlineStr">
        <is>
          <t>EDUCATION AND COMMUNICATIONS</t>
        </is>
      </c>
      <c r="C890" t="inlineStr">
        <is>
          <t>EDUCATION AND COMMUNICATIONS|information technology and data processing</t>
        </is>
      </c>
      <c r="D890" t="inlineStr">
        <is>
          <t>yes</t>
        </is>
      </c>
      <c r="E890" t="inlineStr">
        <is>
          <t/>
        </is>
      </c>
      <c r="F890" s="2" t="inlineStr">
        <is>
          <t>режим „изключен“</t>
        </is>
      </c>
      <c r="G890" s="2" t="inlineStr">
        <is>
          <t>3</t>
        </is>
      </c>
      <c r="H890" s="2" t="inlineStr">
        <is>
          <t/>
        </is>
      </c>
      <c r="I890" t="inlineStr">
        <is>
          <t>ниво на консумация на мощност в режима на ниска мощност, който не може да се изключи (повлияе) от потребителя, освен чрез движение на механичен ключ, и който може да се запази за неопределен период от време, когато уредът е свързан към основното електрозахранване и е използван в съответствие с инструкциите на производителя</t>
        </is>
      </c>
      <c r="J890" s="2" t="inlineStr">
        <is>
          <t>režim „vypnuto“|
vypnutý stav</t>
        </is>
      </c>
      <c r="K890" s="2" t="inlineStr">
        <is>
          <t>3|
3</t>
        </is>
      </c>
      <c r="L890" s="2" t="inlineStr">
        <is>
          <t xml:space="preserve">|
</t>
        </is>
      </c>
      <c r="M890" t="inlineStr">
        <is>
          <t>úroveň spotřeby energie v režimu s nízkou spotřebou energie, který nemůže být uživatelem vypnut (ovlivněn) jinak než pohybem mechanického vypínače a který může trvat po neomezenou dobu, je-li výrobek připojen do elektrické sítě a používán v souladu s pokyny výrobce</t>
        </is>
      </c>
      <c r="N890" s="2" t="inlineStr">
        <is>
          <t>slukket tilstand</t>
        </is>
      </c>
      <c r="O890" s="2" t="inlineStr">
        <is>
          <t>3</t>
        </is>
      </c>
      <c r="P890" s="2" t="inlineStr">
        <is>
          <t/>
        </is>
      </c>
      <c r="Q890" t="inlineStr">
        <is>
          <t>effektforbrugsniveau ved den energibesparende tilstand, som brugeren ikke kan slå fra (påvirke) uden at benytte en mekanisk afbryder, og som vil vare ved på ubestemt tid, når et apparat er tilsluttet elnettet og anvendes i overensstemmelse med producentens anvisninger</t>
        </is>
      </c>
      <c r="R890" s="2" t="inlineStr">
        <is>
          <t>Aus-Zustand</t>
        </is>
      </c>
      <c r="S890" s="2" t="inlineStr">
        <is>
          <t>3</t>
        </is>
      </c>
      <c r="T890" s="2" t="inlineStr">
        <is>
          <t/>
        </is>
      </c>
      <c r="U890" t="inlineStr">
        <is>
          <t>Niedrigverbrauchsmodus, bei dem der Stromverbrauch vom Benutzer nur noch durch Betätigung eines mechanischen Schalters ausgeschaltet (beeinflusst) werden kann und der unbegrenzt fortbesteht, solange das Gerät mit dem Stromnetz verbunden ist und entsprechend der Bedienungsanleitung des Herstellers genutzt wird</t>
        </is>
      </c>
      <c r="V890" s="2" t="inlineStr">
        <is>
          <t>θέση εκτός λειτουργίας</t>
        </is>
      </c>
      <c r="W890" s="2" t="inlineStr">
        <is>
          <t>3</t>
        </is>
      </c>
      <c r="X890" s="2" t="inlineStr">
        <is>
          <t/>
        </is>
      </c>
      <c r="Y890" t="inlineStr">
        <is>
          <t/>
        </is>
      </c>
      <c r="Z890" s="2" t="inlineStr">
        <is>
          <t>off mode</t>
        </is>
      </c>
      <c r="AA890" s="2" t="inlineStr">
        <is>
          <t>3</t>
        </is>
      </c>
      <c r="AB890" s="2" t="inlineStr">
        <is>
          <t/>
        </is>
      </c>
      <c r="AC890" t="inlineStr">
        <is>
          <t>power demand level in the lowest power mode which cannot be switched off (influenced) by a user, other than through the movement of a mechanical switch, and which may persist for an indefinite period of time when the appliance is connected to the main electricity supply and used in accordance with the manufacturer’s instructions</t>
        </is>
      </c>
      <c r="AD890" s="2" t="inlineStr">
        <is>
          <t>modo desactivado</t>
        </is>
      </c>
      <c r="AE890" s="2" t="inlineStr">
        <is>
          <t>3</t>
        </is>
      </c>
      <c r="AF890" s="2" t="inlineStr">
        <is>
          <t/>
        </is>
      </c>
      <c r="AG890" t="inlineStr">
        <is>
          <t>Nivel de demanda energética del modo de bajo consumo que no puede ser interrumpido (influido) por un usuario, salvo accionando un interruptor mecánico, y que puede perdurar por tiempo indefinido cuando el aparato está conectado con la fuente principal de alimentación eléctrica y se utiliza de conformidad con las instrucciones del fabricante.</t>
        </is>
      </c>
      <c r="AH890" s="2" t="inlineStr">
        <is>
          <t>väljalülitatud olek</t>
        </is>
      </c>
      <c r="AI890" s="2" t="inlineStr">
        <is>
          <t>3</t>
        </is>
      </c>
      <c r="AJ890" s="2" t="inlineStr">
        <is>
          <t/>
        </is>
      </c>
      <c r="AK890" t="inlineStr">
        <is>
          <t>elektritarbimise tase madalaimas toiteolekus, mida kasutaja ei saa välja lülitada (mõjutada), v.a mehaanilise lüliti abil, ja mis võib püsida piiramata aja, kui seade on ühendatud elektrivõrku ja kui seda kasutatakse tootja juhendite kohaselt</t>
        </is>
      </c>
      <c r="AL890" s="2" t="inlineStr">
        <is>
          <t>pois päältä -tila</t>
        </is>
      </c>
      <c r="AM890" s="2" t="inlineStr">
        <is>
          <t>3</t>
        </is>
      </c>
      <c r="AN890" s="2" t="inlineStr">
        <is>
          <t/>
        </is>
      </c>
      <c r="AO890" t="inlineStr">
        <is>
          <t>tehontarvetaso alhaisen tehonkäytön tilassa, jota käyttäjä ei voi kytkeä päältä muutoin kuin mekaanisella kytkimellä, joka voi kestää määräämättömän ajan ja jossa laite on kytkettynä verkkovirtalähteeseen muttei suorita mitään toimintoa</t>
        </is>
      </c>
      <c r="AP890" s="2" t="inlineStr">
        <is>
          <t>mode arrêt</t>
        </is>
      </c>
      <c r="AQ890" s="2" t="inlineStr">
        <is>
          <t>3</t>
        </is>
      </c>
      <c r="AR890" s="2" t="inlineStr">
        <is>
          <t/>
        </is>
      </c>
      <c r="AS890" t="inlineStr">
        <is>
          <t>mode correspondant au niveau d’alimentation électrique le plus faible qui ne peut être interrompue (ou influencée) par l’utilisateur autrement qu’en agissant sur un interrupteur mécanique, et qui peut être maintenue pour une durée indéterminée lorsque l’appareil est branché sur le secteur et utilisé selon les instructions du constructeur</t>
        </is>
      </c>
      <c r="AT890" s="2" t="inlineStr">
        <is>
          <t>mód 'as'</t>
        </is>
      </c>
      <c r="AU890" s="2" t="inlineStr">
        <is>
          <t>3</t>
        </is>
      </c>
      <c r="AV890" s="2" t="inlineStr">
        <is>
          <t/>
        </is>
      </c>
      <c r="AW890" t="inlineStr">
        <is>
          <t/>
        </is>
      </c>
      <c r="AX890" s="2" t="inlineStr">
        <is>
          <t>stanje isključenosti</t>
        </is>
      </c>
      <c r="AY890" s="2" t="inlineStr">
        <is>
          <t>3</t>
        </is>
      </c>
      <c r="AZ890" s="2" t="inlineStr">
        <is>
          <t/>
        </is>
      </c>
      <c r="BA890" t="inlineStr">
        <is>
          <t>razina potrebne snage u stanju male potrošnje koje korisnik ne može isključiti (utjecati na njega), osim pomicanjem mehaničke sklopke, i koje može neprekidno trajati dok je uređaj povezan s napajanjem električne energije iz električne mreže i koristi se u skladu s uputama proizvođača</t>
        </is>
      </c>
      <c r="BB890" s="2" t="inlineStr">
        <is>
          <t>kikapcsolt üzemmód</t>
        </is>
      </c>
      <c r="BC890" s="2" t="inlineStr">
        <is>
          <t>3</t>
        </is>
      </c>
      <c r="BD890" s="2" t="inlineStr">
        <is>
          <t/>
        </is>
      </c>
      <c r="BE890" t="inlineStr">
        <is>
          <t>az az alacsony energiaigényű üzemmód, amelyet a felhasználó kizárólag mechanikus kapcsoló működtetésével kapcsolhat ki (befolyásolhat), és amely a készülék hálózati tápfeszültséghez csatlakoztatott állapotában és a gyártói utasításoknak megfelelő használat esetén határozatlan ideig fennállhat</t>
        </is>
      </c>
      <c r="BF890" s="2" t="inlineStr">
        <is>
          <t>modalità spento</t>
        </is>
      </c>
      <c r="BG890" s="2" t="inlineStr">
        <is>
          <t>3</t>
        </is>
      </c>
      <c r="BH890" s="2" t="inlineStr">
        <is>
          <t/>
        </is>
      </c>
      <c r="BI890" t="inlineStr">
        <is>
          <t>nei computer e nei server, livello di consumo energetico nella modalità di consumo ridotto che non può essere disattivata (influenzata) dall’utente, se non azionando un interruttore meccanico, e che può persistere per un periodo di tempo indefinito quando l’apparecchiatura è collegata all’alimentazione elettrica principale ed utilizzata conformemente alle istruzioni del fabbricante</t>
        </is>
      </c>
      <c r="BJ890" s="2" t="inlineStr">
        <is>
          <t>išjungties būsena|
išjungties veiksena</t>
        </is>
      </c>
      <c r="BK890" s="2" t="inlineStr">
        <is>
          <t>3|
3</t>
        </is>
      </c>
      <c r="BL890" s="2" t="inlineStr">
        <is>
          <t xml:space="preserve">|
</t>
        </is>
      </c>
      <c r="BM890" t="inlineStr">
        <is>
          <t>elektros energijos naudojimo lygis esant mažos galios veiksenai, kurią naudojas gali pakeisti (paveikti) tik mechaniniu jungikliu ir kuri gali trukti neribotą laiką, kol prietaisas įjungtas į elektros tinklą ir naudojamas pagal gamintojo nurodymus</t>
        </is>
      </c>
      <c r="BN890" s="2" t="inlineStr">
        <is>
          <t>izslēgts režīms</t>
        </is>
      </c>
      <c r="BO890" s="2" t="inlineStr">
        <is>
          <t>3</t>
        </is>
      </c>
      <c r="BP890" s="2" t="inlineStr">
        <is>
          <t/>
        </is>
      </c>
      <c r="BQ890" t="inlineStr">
        <is>
          <t>režīms, kurā ražojums patērē vismazāk enerģijas, kuru lietotājs nevar izslēgt (ietekmēt), izņemot ar mehāniska slēdža palīdzību, un kurš var saglabāties nenoteiktu laiku, kad ražojums ir pieslēgts elektrotīklam un tiek izmantots atbilstīgi ražotāja norādījumiem</t>
        </is>
      </c>
      <c r="BR890" s="2" t="inlineStr">
        <is>
          <t>modalità mitfi</t>
        </is>
      </c>
      <c r="BS890" s="2" t="inlineStr">
        <is>
          <t>3</t>
        </is>
      </c>
      <c r="BT890" s="2" t="inlineStr">
        <is>
          <t/>
        </is>
      </c>
      <c r="BU890" t="inlineStr">
        <is>
          <t>kundizzjoni meta t-tagħmir ikun imqabbad mad-dawl tal-mejn u ma jkun qed jipprovdi l-ebda funzjoni; din tinkludi wkoll: &lt;br&gt;(a) kundizzjonijiet li jipprovdu biss l-indikazzjoni ta’ din il-modalità; &lt;br&gt; (b) kundizzjonijiet li jipprovdu biss funzjonalitajiet maħsuba biex jiżguraw kompatibilità elettromanjetika skont id-Direttiva 2004/108/KE tal-Parlament Ewropew u tal-Kunsill</t>
        </is>
      </c>
      <c r="BV890" s="2" t="inlineStr">
        <is>
          <t>uitstand</t>
        </is>
      </c>
      <c r="BW890" s="2" t="inlineStr">
        <is>
          <t>4</t>
        </is>
      </c>
      <c r="BX890" s="2" t="inlineStr">
        <is>
          <t/>
        </is>
      </c>
      <c r="BY890" t="inlineStr">
        <is>
          <t>modus met laag stroomverbruik die een gebruiker enkel kan uitschakelen (beïnvloeden) door een mechanische schakelaar om te zetten</t>
        </is>
      </c>
      <c r="BZ890" s="2" t="inlineStr">
        <is>
          <t>tryb wyłączenia</t>
        </is>
      </c>
      <c r="CA890" s="2" t="inlineStr">
        <is>
          <t>3</t>
        </is>
      </c>
      <c r="CB890" s="2" t="inlineStr">
        <is>
          <t/>
        </is>
      </c>
      <c r="CC890" t="inlineStr">
        <is>
          <t>poziom poboru mocy w niskim trybie poboru mocy, który nie może być wyłączony (zmieniony) przez użytkownika inaczej niż poprzez zmianę położenia przełącznika mechanicznego i który może trwać przez nieograniczony czas, jeżeli urządzenie jest podłączone do sieci zasilającej i użytkowane zgodnie z instrukcjami producenta</t>
        </is>
      </c>
      <c r="CD890" s="2" t="inlineStr">
        <is>
          <t>modo desativado</t>
        </is>
      </c>
      <c r="CE890" s="2" t="inlineStr">
        <is>
          <t>3</t>
        </is>
      </c>
      <c r="CF890" s="2" t="inlineStr">
        <is>
          <t/>
        </is>
      </c>
      <c r="CG890" t="inlineStr">
        <is>
          <t>Nível de consumo de energia no modo de baixo de consumo energia que não pode ser desligado (influenciado) pelo utilizador, exceto pelo acionamento de um interruptor mecânico, e que pode persistir por um tempo indefinido quando o aparelho está ligado à fonte de alimentação principal e é utilizado em conformidade com as instruções do fabricante.</t>
        </is>
      </c>
      <c r="CH890" s="2" t="inlineStr">
        <is>
          <t>mod off|
mod oprit</t>
        </is>
      </c>
      <c r="CI890" s="2" t="inlineStr">
        <is>
          <t>3|
3</t>
        </is>
      </c>
      <c r="CJ890" s="2" t="inlineStr">
        <is>
          <t xml:space="preserve">|
</t>
        </is>
      </c>
      <c r="CK890" t="inlineStr">
        <is>
          <t/>
        </is>
      </c>
      <c r="CL890" s="2" t="inlineStr">
        <is>
          <t>režim vypnutia</t>
        </is>
      </c>
      <c r="CM890" s="2" t="inlineStr">
        <is>
          <t>3</t>
        </is>
      </c>
      <c r="CN890" s="2" t="inlineStr">
        <is>
          <t/>
        </is>
      </c>
      <c r="CO890" t="inlineStr">
        <is>
          <t>úroveň energetických požiadaviek v režime s nízkou spotrebou energie, ktorý používateľ nemôže vypnúť (ovplyvniť) inak ako pohybom mechanického prepínača a ktorý môže trvať neurčitý čas, keď je prístroj pripojený do elektrickej siete a používa sa v súlade s pokynmi výrobcu</t>
        </is>
      </c>
      <c r="CP890" s="2" t="inlineStr">
        <is>
          <t>način izklopa</t>
        </is>
      </c>
      <c r="CQ890" s="2" t="inlineStr">
        <is>
          <t>3</t>
        </is>
      </c>
      <c r="CR890" s="2" t="inlineStr">
        <is>
          <t/>
        </is>
      </c>
      <c r="CS890" t="inlineStr">
        <is>
          <t>stopnja porabe v načinu nizke porabe, ki ga uporabnik ne more izklopiti (vplivati nanj), razen s premikom mehanskega stikala, in lahko traja nedoločen čas, ko je naprava povezana z glavnim virom električne energije in se uporablja v skladu z navodili proizvajalca</t>
        </is>
      </c>
      <c r="CT890" s="2" t="inlineStr">
        <is>
          <t>frånläge</t>
        </is>
      </c>
      <c r="CU890" s="2" t="inlineStr">
        <is>
          <t>3</t>
        </is>
      </c>
      <c r="CV890" s="2" t="inlineStr">
        <is>
          <t/>
        </is>
      </c>
      <c r="CW890" t="inlineStr">
        <is>
          <t>strömförbrukningsnivån i det läge av lägsta energiförbrukning som inte kan slås av (påverkas) av en användare, annat än genom en mekanisk strömkontakt, och som kan pågå under obegränsad tid då en enhet är ansluten till huvudströmkällan och används i enlighet med tillverkarens instruktioner</t>
        </is>
      </c>
    </row>
    <row r="891">
      <c r="A891" s="1" t="str">
        <f>HYPERLINK("https://iate.europa.eu/entry/result/918412/all", "918412")</f>
        <v>918412</v>
      </c>
      <c r="B891" t="inlineStr">
        <is>
          <t>INDUSTRY;EDUCATION AND COMMUNICATIONS</t>
        </is>
      </c>
      <c r="C891" t="inlineStr">
        <is>
          <t>INDUSTRY|electronics and electrical engineering|electronics industry;EDUCATION AND COMMUNICATIONS|information technology and data processing|information technology industry</t>
        </is>
      </c>
      <c r="D891" t="inlineStr">
        <is>
          <t>yes</t>
        </is>
      </c>
      <c r="E891" t="inlineStr">
        <is>
          <t/>
        </is>
      </c>
      <c r="F891" s="2" t="inlineStr">
        <is>
          <t>режим "в готовност"|
спящ режим</t>
        </is>
      </c>
      <c r="G891" s="2" t="inlineStr">
        <is>
          <t>3|
3</t>
        </is>
      </c>
      <c r="H891" s="2" t="inlineStr">
        <is>
          <t xml:space="preserve">|
</t>
        </is>
      </c>
      <c r="I891" t="inlineStr">
        <is>
          <t>режим на ниска консумация на мощност, в който компютърът или електронното устройство може да влезе автоматично след период на бездействие или чрез ръчен избор</t>
        </is>
      </c>
      <c r="J891" s="2" t="inlineStr">
        <is>
          <t>režim spánku|
pohotovostní režim</t>
        </is>
      </c>
      <c r="K891" s="2" t="inlineStr">
        <is>
          <t>3|
3</t>
        </is>
      </c>
      <c r="L891" s="2" t="inlineStr">
        <is>
          <t xml:space="preserve">|
</t>
        </is>
      </c>
      <c r="M891" t="inlineStr">
        <is>
          <t>režim s nízkou spotřebou energie, do něhož je počítač schopen přejít automaticky po určité době nečinnosti nebo manuální volbou</t>
        </is>
      </c>
      <c r="N891" s="2" t="inlineStr">
        <is>
          <t>dvaletilstand|
sleep-tilstand|
slumretilstand|
standbytilstand</t>
        </is>
      </c>
      <c r="O891" s="2" t="inlineStr">
        <is>
          <t>3|
3|
3|
3</t>
        </is>
      </c>
      <c r="P891" s="2" t="inlineStr">
        <is>
          <t xml:space="preserve">|
|
|
</t>
        </is>
      </c>
      <c r="Q891" t="inlineStr">
        <is>
          <t>energibesparende tilstand, som en computer eller andet elektronisk udstyr automatisk kan gå over til efter en periode uden aktivitet eller ved manuelt valg</t>
        </is>
      </c>
      <c r="R891" s="2" t="inlineStr">
        <is>
          <t>Bereitschaftsmodus|
Ruhezustand|
Bereitschaftszustand</t>
        </is>
      </c>
      <c r="S891" s="2" t="inlineStr">
        <is>
          <t>3|
3|
3</t>
        </is>
      </c>
      <c r="T891" s="2" t="inlineStr">
        <is>
          <t xml:space="preserve">|
|
</t>
        </is>
      </c>
      <c r="U891" t="inlineStr">
        <is>
          <t>Niedrigverbrauchsmodus, in den der Computer nach einer bestimmten Inaktivitätszeit automatisch wechseln oder manuell versetzt werden kann</t>
        </is>
      </c>
      <c r="V891" s="2" t="inlineStr">
        <is>
          <t>κατάσταση ύπνου|
σε αναμονή</t>
        </is>
      </c>
      <c r="W891" s="2" t="inlineStr">
        <is>
          <t>3|
3</t>
        </is>
      </c>
      <c r="X891" s="2" t="inlineStr">
        <is>
          <t xml:space="preserve">|
</t>
        </is>
      </c>
      <c r="Y891" t="inlineStr">
        <is>
          <t/>
        </is>
      </c>
      <c r="Z891" s="2" t="inlineStr">
        <is>
          <t>standby mode|
sleep mode</t>
        </is>
      </c>
      <c r="AA891" s="2" t="inlineStr">
        <is>
          <t>3|
3</t>
        </is>
      </c>
      <c r="AB891" s="2" t="inlineStr">
        <is>
          <t xml:space="preserve">|
</t>
        </is>
      </c>
      <c r="AC891" t="inlineStr">
        <is>
          <t>low power mode that a computer or an electronic device is capable of entering automatically after a period of inactivity or by manual selection</t>
        </is>
      </c>
      <c r="AD891" s="2" t="inlineStr">
        <is>
          <t>posición de espera|
modo de espera</t>
        </is>
      </c>
      <c r="AE891" s="2" t="inlineStr">
        <is>
          <t>3|
3</t>
        </is>
      </c>
      <c r="AF891" s="2" t="inlineStr">
        <is>
          <t xml:space="preserve">|
</t>
        </is>
      </c>
      <c r="AG891" t="inlineStr">
        <is>
          <t>Modo de bajo consumo en que puede entrar automáticamente el ordenador después de cierto período de inactividad o mediante selección manual.</t>
        </is>
      </c>
      <c r="AH891" s="2" t="inlineStr">
        <is>
          <t>puhkeolek|
ooteseisund</t>
        </is>
      </c>
      <c r="AI891" s="2" t="inlineStr">
        <is>
          <t>3|
3</t>
        </is>
      </c>
      <c r="AJ891" s="2" t="inlineStr">
        <is>
          <t xml:space="preserve">|
</t>
        </is>
      </c>
      <c r="AK891" t="inlineStr">
        <is>
          <t>seisund, milles seade on ühendatud võrgutoiteallikaga, sõltub sellest saadavast energiast, et talitleda nõuetekohaselt, ning tagab ainult järgmised funktsioonid, mis võivad jääda kestma määramata ajaks: &lt;br&gt;- taasaktiveerimisfunktsioon üksinda või taasaktiveerimisfunktsioon koos ainult taasaktiveerimisfunktsiooni märguandega ja/või &lt;br&gt;- teabe või seisundi kuvamine</t>
        </is>
      </c>
      <c r="AL891" s="2" t="inlineStr">
        <is>
          <t>lepotila|
valmiustila|
virransäästötila</t>
        </is>
      </c>
      <c r="AM891" s="2" t="inlineStr">
        <is>
          <t>3|
3|
3</t>
        </is>
      </c>
      <c r="AN891" s="2" t="inlineStr">
        <is>
          <t xml:space="preserve">|
|
</t>
        </is>
      </c>
      <c r="AO891" t="inlineStr">
        <is>
          <t>virran käyttöä vähentävä tila, johon esim. tietokone siirtyy oltuaan jonkin aikaa käyttämättömänä</t>
        </is>
      </c>
      <c r="AP891" s="2" t="inlineStr">
        <is>
          <t>mode veille</t>
        </is>
      </c>
      <c r="AQ891" s="2" t="inlineStr">
        <is>
          <t>3</t>
        </is>
      </c>
      <c r="AR891" s="2" t="inlineStr">
        <is>
          <t/>
        </is>
      </c>
      <c r="AS891" t="inlineStr">
        <is>
          <t>mode de consommation d’énergie réduite dans lequel l’ordinateur peut entrer automatiquement après un certain temps d’inactivité ou par suite d’une action manuelle</t>
        </is>
      </c>
      <c r="AT891" s="2" t="inlineStr">
        <is>
          <t>mód fuireachais</t>
        </is>
      </c>
      <c r="AU891" s="2" t="inlineStr">
        <is>
          <t>3</t>
        </is>
      </c>
      <c r="AV891" s="2" t="inlineStr">
        <is>
          <t/>
        </is>
      </c>
      <c r="AW891" t="inlineStr">
        <is>
          <t/>
        </is>
      </c>
      <c r="AX891" s="2" t="inlineStr">
        <is>
          <t>stanje mirovanja</t>
        </is>
      </c>
      <c r="AY891" s="2" t="inlineStr">
        <is>
          <t>3</t>
        </is>
      </c>
      <c r="AZ891" s="2" t="inlineStr">
        <is>
          <t/>
        </is>
      </c>
      <c r="BA891" t="inlineStr">
        <is>
          <t>stanje male potrošnje u koje je računalo sposobno ući automatski nakon razdoblja nedjelovanja ili ručnim odabirom</t>
        </is>
      </c>
      <c r="BB891" s="2" t="inlineStr">
        <is>
          <t>készenléti üzemmód|
alvó üzemmód</t>
        </is>
      </c>
      <c r="BC891" s="2" t="inlineStr">
        <is>
          <t>3|
3</t>
        </is>
      </c>
      <c r="BD891" s="2" t="inlineStr">
        <is>
          <t xml:space="preserve">|
</t>
        </is>
      </c>
      <c r="BE891" t="inlineStr">
        <is>
          <t>olyan alacsonyabb energiaállapot, amelybe a számítógép adott inaktív időszakot követően automatikusan vagy kézi vezérlés útján átkapcsol</t>
        </is>
      </c>
      <c r="BF891" s="2" t="inlineStr">
        <is>
          <t>modo attesa|
modo stand-by|
modalità sospensione</t>
        </is>
      </c>
      <c r="BG891" s="2" t="inlineStr">
        <is>
          <t>3|
3|
3</t>
        </is>
      </c>
      <c r="BH891" s="2" t="inlineStr">
        <is>
          <t xml:space="preserve">|
|
</t>
        </is>
      </c>
      <c r="BI891" t="inlineStr">
        <is>
          <t>modalità di consumo ridotto in cui il computer può entrare automaticamente dopo un periodo di inattività o mediante comando manuale restando pronto a reagire se sottoposto ad un &lt;i&gt;evento di riattivazione&lt;/i&gt; [ &lt;a href="/entry/result/159813/all" id="ENTRY_TO_ENTRY_CONVERTER" target="_blank"&gt;IATE:159813&lt;/a&gt; ]</t>
        </is>
      </c>
      <c r="BJ891" s="2" t="inlineStr">
        <is>
          <t>budėjimo veiksena|
miego būsena|
budėjimo režimas</t>
        </is>
      </c>
      <c r="BK891" s="2" t="inlineStr">
        <is>
          <t>3|
3|
3</t>
        </is>
      </c>
      <c r="BL891" s="2" t="inlineStr">
        <is>
          <t xml:space="preserve">|
|
</t>
        </is>
      </c>
      <c r="BM891" t="inlineStr">
        <is>
          <t>galios valdymo būsena, kurios metu nutraukiamos visos nebūtinos kompiuterio operacijos, kad būtų taupoma elektros energija</t>
        </is>
      </c>
      <c r="BN891" s="2" t="inlineStr">
        <is>
          <t>miega režīms|
gatavības režīms</t>
        </is>
      </c>
      <c r="BO891" s="2" t="inlineStr">
        <is>
          <t>3|
3</t>
        </is>
      </c>
      <c r="BP891" s="2" t="inlineStr">
        <is>
          <t xml:space="preserve">|
</t>
        </is>
      </c>
      <c r="BQ891" t="inlineStr">
        <is>
          <t>mazjaudas režīms, kurā dators spēj pāriet automātiski pēc neaktivitātes perioda vai kuru var manuāli izvēlēties</t>
        </is>
      </c>
      <c r="BR891" s="2" t="inlineStr">
        <is>
          <t>modalità stennija|
modalità rieqed</t>
        </is>
      </c>
      <c r="BS891" s="2" t="inlineStr">
        <is>
          <t>3|
3</t>
        </is>
      </c>
      <c r="BT891" s="2" t="inlineStr">
        <is>
          <t xml:space="preserve">|
</t>
        </is>
      </c>
      <c r="BU891" t="inlineStr">
        <is>
          <t>modalità b’enerġija baxxa li kompjuter ikollu l-kapaċità li jgħaddi għaliha b’mod awtomatiku wara perjodu ta’ inattività jew permezz ta’ selezzjoni manwali</t>
        </is>
      </c>
      <c r="BV891" s="2" t="inlineStr">
        <is>
          <t>sluimerstand|
slaapstand|
spaarstand</t>
        </is>
      </c>
      <c r="BW891" s="2" t="inlineStr">
        <is>
          <t>3|
3|
2</t>
        </is>
      </c>
      <c r="BX891" s="2" t="inlineStr">
        <is>
          <t xml:space="preserve">|
|
</t>
        </is>
      </c>
      <c r="BY891" t="inlineStr">
        <is>
          <t>energiebesparende stand waarbij alle bewerkingen worden stilgezet, maar alle actieve programma's in het geheugen geladen blijven, zodat de computer snel kan herstarten</t>
        </is>
      </c>
      <c r="BZ891" s="2" t="inlineStr">
        <is>
          <t>tryb uśpienia</t>
        </is>
      </c>
      <c r="CA891" s="2" t="inlineStr">
        <is>
          <t>3</t>
        </is>
      </c>
      <c r="CB891" s="2" t="inlineStr">
        <is>
          <t/>
        </is>
      </c>
      <c r="CC891" t="inlineStr">
        <is>
          <t/>
        </is>
      </c>
      <c r="CD891" s="2" t="inlineStr">
        <is>
          <t>modo latente|
modo de baixo consumo</t>
        </is>
      </c>
      <c r="CE891" s="2" t="inlineStr">
        <is>
          <t>3|
3</t>
        </is>
      </c>
      <c r="CF891" s="2" t="inlineStr">
        <is>
          <t xml:space="preserve">|
</t>
        </is>
      </c>
      <c r="CG891" t="inlineStr">
        <is>
          <t>Modo de funcionamento de um computador em que todas as operações desnecessárias são suspensas enquanto não é utilizado e aguarda um evento, a fim de economizar energia.&lt;br&gt;No caso específico dos computadores portáteis, alimentados a bateria, este modo traduz-se designadamente no corte da alimentação elétrica ao disco duro.</t>
        </is>
      </c>
      <c r="CH891" s="2" t="inlineStr">
        <is>
          <t>mod stand-by</t>
        </is>
      </c>
      <c r="CI891" s="2" t="inlineStr">
        <is>
          <t>3</t>
        </is>
      </c>
      <c r="CJ891" s="2" t="inlineStr">
        <is>
          <t/>
        </is>
      </c>
      <c r="CK891" t="inlineStr">
        <is>
          <t/>
        </is>
      </c>
      <c r="CL891" s="2" t="inlineStr">
        <is>
          <t>pohotovostný režim|
režim spánku</t>
        </is>
      </c>
      <c r="CM891" s="2" t="inlineStr">
        <is>
          <t>3|
3</t>
        </is>
      </c>
      <c r="CN891" s="2" t="inlineStr">
        <is>
          <t xml:space="preserve">|
</t>
        </is>
      </c>
      <c r="CO891" t="inlineStr">
        <is>
          <t>režim bez prevádzky s nízkou spotrebou energie, obvykle istým spôsobom indikovaný zariadením, ktorý môže pretrvávať neurčený čas</t>
        </is>
      </c>
      <c r="CP891" s="2" t="inlineStr">
        <is>
          <t>način mirovanja</t>
        </is>
      </c>
      <c r="CQ891" s="2" t="inlineStr">
        <is>
          <t>3</t>
        </is>
      </c>
      <c r="CR891" s="2" t="inlineStr">
        <is>
          <t/>
        </is>
      </c>
      <c r="CS891" t="inlineStr">
        <is>
          <t>stanje z nizko porabo, v katerega lahko računalnik vstopi avtomatsko po obdobju nedejavnosti ali z ročno nastavitvijo</t>
        </is>
      </c>
      <c r="CT891" s="2" t="inlineStr">
        <is>
          <t>viloläge</t>
        </is>
      </c>
      <c r="CU891" s="2" t="inlineStr">
        <is>
          <t>3</t>
        </is>
      </c>
      <c r="CV891" s="2" t="inlineStr">
        <is>
          <t/>
        </is>
      </c>
      <c r="CW891" t="inlineStr">
        <is>
          <t>ett lågeffekttillstånd som datorn kan inta automatiskt efter en tid av inaktivitet eller genom manuellt val</t>
        </is>
      </c>
    </row>
    <row r="892">
      <c r="A892" s="1" t="str">
        <f>HYPERLINK("https://iate.europa.eu/entry/result/3544550/all", "3544550")</f>
        <v>3544550</v>
      </c>
      <c r="B892" t="inlineStr">
        <is>
          <t>EDUCATION AND COMMUNICATIONS</t>
        </is>
      </c>
      <c r="C892" t="inlineStr">
        <is>
          <t>EDUCATION AND COMMUNICATIONS|communications|communications systems</t>
        </is>
      </c>
      <c r="D892" t="inlineStr">
        <is>
          <t>yes</t>
        </is>
      </c>
      <c r="E892" t="inlineStr">
        <is>
          <t/>
        </is>
      </c>
      <c r="F892" s="2" t="inlineStr">
        <is>
          <t>сесийна бисквитка</t>
        </is>
      </c>
      <c r="G892" s="2" t="inlineStr">
        <is>
          <t>3</t>
        </is>
      </c>
      <c r="H892" s="2" t="inlineStr">
        <is>
          <t/>
        </is>
      </c>
      <c r="I892" t="inlineStr">
        <is>
          <t>бисквитка без давност, която се изтрива след затваряне на уеб браузъра</t>
        </is>
      </c>
      <c r="J892" s="2" t="inlineStr">
        <is>
          <t>dočasný soubor cookie</t>
        </is>
      </c>
      <c r="K892" s="2" t="inlineStr">
        <is>
          <t>3</t>
        </is>
      </c>
      <c r="L892" s="2" t="inlineStr">
        <is>
          <t/>
        </is>
      </c>
      <c r="M892" t="inlineStr">
        <is>
          <t>soubor, který se při komunikaci mezi serverem a klientem ukládá pouze dočasně, po dobu dané relace a po zavření internetového prohlížeče se automaticky smaže</t>
        </is>
      </c>
      <c r="N892" s="2" t="inlineStr">
        <is>
          <t>midlertidig cookie|
sessionscookie</t>
        </is>
      </c>
      <c r="O892" s="2" t="inlineStr">
        <is>
          <t>3|
3</t>
        </is>
      </c>
      <c r="P892" s="2" t="inlineStr">
        <is>
          <t xml:space="preserve">|
</t>
        </is>
      </c>
      <c r="Q892" t="inlineStr">
        <is>
          <t>datafil, som bruges til at vise, hvornår og hvor længe en bruger er på sitet, og som udløber efter hver session</t>
        </is>
      </c>
      <c r="R892" s="2" t="inlineStr">
        <is>
          <t>Sitzungscookie|
Session-Cookie</t>
        </is>
      </c>
      <c r="S892" s="2" t="inlineStr">
        <is>
          <t>3|
3</t>
        </is>
      </c>
      <c r="T892" s="2" t="inlineStr">
        <is>
          <t xml:space="preserve">|
</t>
        </is>
      </c>
      <c r="U892" t="inlineStr">
        <is>
          <t>kleine Datei, die auf dem Rechner für die Dauer eines Besuchs auf unserer Seite gespeichert wird</t>
        </is>
      </c>
      <c r="V892" s="2" t="inlineStr">
        <is>
          <t>μπισκότο (δεδομένων)|
cookie|
προσωρινό ηλεκτρονικό μπισκότο</t>
        </is>
      </c>
      <c r="W892" s="2" t="inlineStr">
        <is>
          <t>3|
3|
3</t>
        </is>
      </c>
      <c r="X892" s="2" t="inlineStr">
        <is>
          <t xml:space="preserve">|
|
</t>
        </is>
      </c>
      <c r="Y892" t="inlineStr">
        <is>
          <t/>
        </is>
      </c>
      <c r="Z892" s="2" t="inlineStr">
        <is>
          <t>transient cookie|
session cookie|
per-session cookie|
sessional cookie</t>
        </is>
      </c>
      <c r="AA892" s="2" t="inlineStr">
        <is>
          <t>3|
3|
3|
1</t>
        </is>
      </c>
      <c r="AB892" s="2" t="inlineStr">
        <is>
          <t xml:space="preserve">|
|
|
</t>
        </is>
      </c>
      <c r="AC892" t="inlineStr">
        <is>
          <t>small file that contains information about a user that disappears when the user's browser is closed</t>
        </is>
      </c>
      <c r="AD892" s="2" t="inlineStr">
        <is>
          <t>cookie de sesión</t>
        </is>
      </c>
      <c r="AE892" s="2" t="inlineStr">
        <is>
          <t>3</t>
        </is>
      </c>
      <c r="AF892" s="2" t="inlineStr">
        <is>
          <t/>
        </is>
      </c>
      <c r="AG892" t="inlineStr">
        <is>
          <t>Identificador de sesión almacenado en una cookie [ &lt;a href="/entry/result/912402/all" id="ENTRY_TO_ENTRY_CONVERTER" target="_blank"&gt;IATE:912402&lt;/a&gt; ].</t>
        </is>
      </c>
      <c r="AH892" s="2" t="inlineStr">
        <is>
          <t>seansiküpsis</t>
        </is>
      </c>
      <c r="AI892" s="2" t="inlineStr">
        <is>
          <t>3</t>
        </is>
      </c>
      <c r="AJ892" s="2" t="inlineStr">
        <is>
          <t/>
        </is>
      </c>
      <c r="AK892" t="inlineStr">
        <is>
          <t>seansi haldamiseks kasutatav tekstistring, mis sisaldab teavet kasutaja poolt seansi käigus tehtud valikute kohta. Kasutatakse ainult seansi vältel ja kustutatakse brauseri sulgemisel.</t>
        </is>
      </c>
      <c r="AL892" s="2" t="inlineStr">
        <is>
          <t>istuntoeväste</t>
        </is>
      </c>
      <c r="AM892" s="2" t="inlineStr">
        <is>
          <t>3</t>
        </is>
      </c>
      <c r="AN892" s="2" t="inlineStr">
        <is>
          <t/>
        </is>
      </c>
      <c r="AO892" t="inlineStr">
        <is>
          <t>eväste, joka mahdollistaa väliaikaisen tiedonsiirron tietokoneen ja web-sivuston välillä ja joka ei tallennu tietokoneelle pysyvästi vaan katoaa, kun selain suljetaan</t>
        </is>
      </c>
      <c r="AP892" s="2" t="inlineStr">
        <is>
          <t>témoin de connexion de session|
témoin de session|
témoin temporaire|
témoin volatil</t>
        </is>
      </c>
      <c r="AQ892" s="2" t="inlineStr">
        <is>
          <t>3|
3|
3|
2</t>
        </is>
      </c>
      <c r="AR892" s="2" t="inlineStr">
        <is>
          <t xml:space="preserve">|
|
|
</t>
        </is>
      </c>
      <c r="AS892" t="inlineStr">
        <is>
          <t>témoin de connexion dont la durée de vie est limitée à une session de navigation, surtout utilisé pour la gestion des paniers d'achat sur les sites marchands</t>
        </is>
      </c>
      <c r="AT892" s="2" t="inlineStr">
        <is>
          <t>fianán neamhbhuan</t>
        </is>
      </c>
      <c r="AU892" s="2" t="inlineStr">
        <is>
          <t>3</t>
        </is>
      </c>
      <c r="AV892" s="2" t="inlineStr">
        <is>
          <t/>
        </is>
      </c>
      <c r="AW892" t="inlineStr">
        <is>
          <t/>
        </is>
      </c>
      <c r="AX892" s="2" t="inlineStr">
        <is>
          <t>kolačić sesije|
privremeni kolačić</t>
        </is>
      </c>
      <c r="AY892" s="2" t="inlineStr">
        <is>
          <t>3|
3</t>
        </is>
      </c>
      <c r="AZ892" s="2" t="inlineStr">
        <is>
          <t xml:space="preserve">|
</t>
        </is>
      </c>
      <c r="BA892" t="inlineStr">
        <is>
          <t/>
        </is>
      </c>
      <c r="BB892" s="2" t="inlineStr">
        <is>
          <t>munkamenetsüti|
ideiglenes süti|
munkameneti cookie|
átmeneti cookie</t>
        </is>
      </c>
      <c r="BC892" s="2" t="inlineStr">
        <is>
          <t>4|
3|
3|
3</t>
        </is>
      </c>
      <c r="BD892" s="2" t="inlineStr">
        <is>
          <t xml:space="preserve">preferred|
|
|
</t>
        </is>
      </c>
      <c r="BE892" t="inlineStr">
        <is>
          <t>a számítógép memóriájában ideiglenesen tárolt, a webböngésző bezárásával eltávolított fájl, amely a felhasználónak egy adott webhelyen való tartózkodása alatt segíti a beállítások átmeneti megőrzését</t>
        </is>
      </c>
      <c r="BF892" s="2" t="inlineStr">
        <is>
          <t>cookie di sessione</t>
        </is>
      </c>
      <c r="BG892" s="2" t="inlineStr">
        <is>
          <t>3</t>
        </is>
      </c>
      <c r="BH892" s="2" t="inlineStr">
        <is>
          <t/>
        </is>
      </c>
      <c r="BI892" t="inlineStr">
        <is>
          <t>cookie [ &lt;a href="/entry/result/912402/all" id="ENTRY_TO_ENTRY_CONVERTER" target="_blank"&gt;IATE:912402&lt;/a&gt; ] che, attivo solamente durante una sessione del browser, permette la connessione delle attività effettuate dall'utente durante quella sessione e viene cancellato quando il browser viene chiuso</t>
        </is>
      </c>
      <c r="BJ892" s="2" t="inlineStr">
        <is>
          <t>seanso slapukas</t>
        </is>
      </c>
      <c r="BK892" s="2" t="inlineStr">
        <is>
          <t>3</t>
        </is>
      </c>
      <c r="BL892" s="2" t="inlineStr">
        <is>
          <t/>
        </is>
      </c>
      <c r="BM892" t="inlineStr">
        <is>
          <t>laikinas slapukas, kurį svetainė įrašo į lankytojo kompiuterį vienam naršyklės seansui, kurį baigus slapukas pašalinamas</t>
        </is>
      </c>
      <c r="BN892" s="2" t="inlineStr">
        <is>
          <t>sesijas sīkdatne</t>
        </is>
      </c>
      <c r="BO892" s="2" t="inlineStr">
        <is>
          <t>3</t>
        </is>
      </c>
      <c r="BP892" s="2" t="inlineStr">
        <is>
          <t/>
        </is>
      </c>
      <c r="BQ892" t="inlineStr">
        <is>
          <t>sīkdatne, kas tiek glabāta tikai interneta pārlūkprogrammā un tiek dzēsta, kad pārlūkprogramma tiek aizvērta</t>
        </is>
      </c>
      <c r="BR892" s="2" t="inlineStr">
        <is>
          <t>cookie ta’ sessjoni|
cookie temporanja</t>
        </is>
      </c>
      <c r="BS892" s="2" t="inlineStr">
        <is>
          <t>3|
3</t>
        </is>
      </c>
      <c r="BT892" s="2" t="inlineStr">
        <is>
          <t xml:space="preserve">|
</t>
        </is>
      </c>
      <c r="BU892" t="inlineStr">
        <is>
          <t>fajl żgħir li jkun fih informazzjoni dwar utent, li jitħassar ladarba l-utent jagħlaq il-brawżer</t>
        </is>
      </c>
      <c r="BV892" s="2" t="inlineStr">
        <is>
          <t>sessiecookie</t>
        </is>
      </c>
      <c r="BW892" s="2" t="inlineStr">
        <is>
          <t>3</t>
        </is>
      </c>
      <c r="BX892" s="2" t="inlineStr">
        <is>
          <t/>
        </is>
      </c>
      <c r="BY892" t="inlineStr">
        <is>
          <t>cookie dat wordt gebruikt om statusgegevens op te slaan gedurende een bepaalde sessie en automatisch wordt gewist zodra de gebruiker uitlogt of de internetbrowser sluit</t>
        </is>
      </c>
      <c r="BZ892" s="2" t="inlineStr">
        <is>
          <t>sesyjny plik cookie</t>
        </is>
      </c>
      <c r="CA892" s="2" t="inlineStr">
        <is>
          <t>3</t>
        </is>
      </c>
      <c r="CB892" s="2" t="inlineStr">
        <is>
          <t/>
        </is>
      </c>
      <c r="CC892" t="inlineStr">
        <is>
          <t>plik automatycznie usuwany po zamknięciu przeglądarki przez użytkownika</t>
        </is>
      </c>
      <c r="CD892" s="2" t="inlineStr">
        <is>
          <t>testemunho de sessão</t>
        </is>
      </c>
      <c r="CE892" s="2" t="inlineStr">
        <is>
          <t>3</t>
        </is>
      </c>
      <c r="CF892" s="2" t="inlineStr">
        <is>
          <t/>
        </is>
      </c>
      <c r="CG892" t="inlineStr">
        <is>
          <t>Testemunho de conexão armazenado na memória.</t>
        </is>
      </c>
      <c r="CH892" s="2" t="inlineStr">
        <is>
          <t>cookie temporar</t>
        </is>
      </c>
      <c r="CI892" s="2" t="inlineStr">
        <is>
          <t>3</t>
        </is>
      </c>
      <c r="CJ892" s="2" t="inlineStr">
        <is>
          <t/>
        </is>
      </c>
      <c r="CK892" t="inlineStr">
        <is>
          <t>fișier temporar care este folosit în timpul vizitei pe site</t>
        </is>
      </c>
      <c r="CL892" s="2" t="inlineStr">
        <is>
          <t>dočasný súbor cookie|
relačný súbor cookie</t>
        </is>
      </c>
      <c r="CM892" s="2" t="inlineStr">
        <is>
          <t>3|
3</t>
        </is>
      </c>
      <c r="CN892" s="2" t="inlineStr">
        <is>
          <t xml:space="preserve">|
</t>
        </is>
      </c>
      <c r="CO892" t="inlineStr">
        <is>
          <t>súbor, ktorý obsahuje informácie o užívateľovi a po zatvorení internetového prehliadača zmizne</t>
        </is>
      </c>
      <c r="CP892" s="2" t="inlineStr">
        <is>
          <t>sejni piškotek|
začasni piškotek</t>
        </is>
      </c>
      <c r="CQ892" s="2" t="inlineStr">
        <is>
          <t>3|
3</t>
        </is>
      </c>
      <c r="CR892" s="2" t="inlineStr">
        <is>
          <t xml:space="preserve">|
</t>
        </is>
      </c>
      <c r="CS892" t="inlineStr">
        <is>
          <t>piškotek, ki je nujen za delovanje sistema ter urejanje in prikaz vsebin ter se izbriše, takoj ko uporabnik odide s spletne strani. Sejni piškotek ne shranjuje osebnih podakov o uporabniku.</t>
        </is>
      </c>
      <c r="CT892" s="2" t="inlineStr">
        <is>
          <t>sessionskaka</t>
        </is>
      </c>
      <c r="CU892" s="2" t="inlineStr">
        <is>
          <t>3</t>
        </is>
      </c>
      <c r="CV892" s="2" t="inlineStr">
        <is>
          <t/>
        </is>
      </c>
      <c r="CW892" t="inlineStr">
        <is>
          <t>kaka (cookie) som bara används under ett besök på en webbplats och sedan raderas</t>
        </is>
      </c>
    </row>
    <row r="893">
      <c r="A893" s="1" t="str">
        <f>HYPERLINK("https://iate.europa.eu/entry/result/3581386/all", "3581386")</f>
        <v>3581386</v>
      </c>
      <c r="B893" t="inlineStr">
        <is>
          <t>EDUCATION AND COMMUNICATIONS</t>
        </is>
      </c>
      <c r="C893" t="inlineStr">
        <is>
          <t>EDUCATION AND COMMUNICATIONS|communications|communications industry|information technology</t>
        </is>
      </c>
      <c r="D893" t="inlineStr">
        <is>
          <t>yes</t>
        </is>
      </c>
      <c r="E893" t="inlineStr">
        <is>
          <t/>
        </is>
      </c>
      <c r="F893" t="inlineStr">
        <is>
          <t/>
        </is>
      </c>
      <c r="G893" t="inlineStr">
        <is>
          <t/>
        </is>
      </c>
      <c r="H893" t="inlineStr">
        <is>
          <t/>
        </is>
      </c>
      <c r="I893" t="inlineStr">
        <is>
          <t/>
        </is>
      </c>
      <c r="J893" t="inlineStr">
        <is>
          <t/>
        </is>
      </c>
      <c r="K893" t="inlineStr">
        <is>
          <t/>
        </is>
      </c>
      <c r="L893" t="inlineStr">
        <is>
          <t/>
        </is>
      </c>
      <c r="M893" t="inlineStr">
        <is>
          <t/>
        </is>
      </c>
      <c r="N893" t="inlineStr">
        <is>
          <t/>
        </is>
      </c>
      <c r="O893" t="inlineStr">
        <is>
          <t/>
        </is>
      </c>
      <c r="P893" t="inlineStr">
        <is>
          <t/>
        </is>
      </c>
      <c r="Q893" t="inlineStr">
        <is>
          <t/>
        </is>
      </c>
      <c r="R893" t="inlineStr">
        <is>
          <t/>
        </is>
      </c>
      <c r="S893" t="inlineStr">
        <is>
          <t/>
        </is>
      </c>
      <c r="T893" t="inlineStr">
        <is>
          <t/>
        </is>
      </c>
      <c r="U893" t="inlineStr">
        <is>
          <t/>
        </is>
      </c>
      <c r="V893" t="inlineStr">
        <is>
          <t/>
        </is>
      </c>
      <c r="W893" t="inlineStr">
        <is>
          <t/>
        </is>
      </c>
      <c r="X893" t="inlineStr">
        <is>
          <t/>
        </is>
      </c>
      <c r="Y893" t="inlineStr">
        <is>
          <t/>
        </is>
      </c>
      <c r="Z893" s="2" t="inlineStr">
        <is>
          <t>app for mobile devices</t>
        </is>
      </c>
      <c r="AA893" s="2" t="inlineStr">
        <is>
          <t>3</t>
        </is>
      </c>
      <c r="AB893" s="2" t="inlineStr">
        <is>
          <t/>
        </is>
      </c>
      <c r="AC893" t="inlineStr">
        <is>
          <t>a software application designed to run on mobile devices such as smartphones and tablet computers</t>
        </is>
      </c>
      <c r="AD893" t="inlineStr">
        <is>
          <t/>
        </is>
      </c>
      <c r="AE893" t="inlineStr">
        <is>
          <t/>
        </is>
      </c>
      <c r="AF893" t="inlineStr">
        <is>
          <t/>
        </is>
      </c>
      <c r="AG893" t="inlineStr">
        <is>
          <t/>
        </is>
      </c>
      <c r="AH893" t="inlineStr">
        <is>
          <t/>
        </is>
      </c>
      <c r="AI893" t="inlineStr">
        <is>
          <t/>
        </is>
      </c>
      <c r="AJ893" t="inlineStr">
        <is>
          <t/>
        </is>
      </c>
      <c r="AK893" t="inlineStr">
        <is>
          <t/>
        </is>
      </c>
      <c r="AL893" t="inlineStr">
        <is>
          <t/>
        </is>
      </c>
      <c r="AM893" t="inlineStr">
        <is>
          <t/>
        </is>
      </c>
      <c r="AN893" t="inlineStr">
        <is>
          <t/>
        </is>
      </c>
      <c r="AO893" t="inlineStr">
        <is>
          <t/>
        </is>
      </c>
      <c r="AP893" t="inlineStr">
        <is>
          <t/>
        </is>
      </c>
      <c r="AQ893" t="inlineStr">
        <is>
          <t/>
        </is>
      </c>
      <c r="AR893" t="inlineStr">
        <is>
          <t/>
        </is>
      </c>
      <c r="AS893" t="inlineStr">
        <is>
          <t/>
        </is>
      </c>
      <c r="AT893" t="inlineStr">
        <is>
          <t/>
        </is>
      </c>
      <c r="AU893" t="inlineStr">
        <is>
          <t/>
        </is>
      </c>
      <c r="AV893" t="inlineStr">
        <is>
          <t/>
        </is>
      </c>
      <c r="AW893" t="inlineStr">
        <is>
          <t/>
        </is>
      </c>
      <c r="AX893" t="inlineStr">
        <is>
          <t/>
        </is>
      </c>
      <c r="AY893" t="inlineStr">
        <is>
          <t/>
        </is>
      </c>
      <c r="AZ893" t="inlineStr">
        <is>
          <t/>
        </is>
      </c>
      <c r="BA893" t="inlineStr">
        <is>
          <t/>
        </is>
      </c>
      <c r="BB893" s="2" t="inlineStr">
        <is>
          <t>mobil eszközökre telepíthető alkalmazás</t>
        </is>
      </c>
      <c r="BC893" s="2" t="inlineStr">
        <is>
          <t>3</t>
        </is>
      </c>
      <c r="BD893" s="2" t="inlineStr">
        <is>
          <t/>
        </is>
      </c>
      <c r="BE893" t="inlineStr">
        <is>
          <t>olyan szoftveralkalmazás, amelyet mobil eszközökön (így például okostelefonon vagy táblagépen) való használatra fejlesztettek ki</t>
        </is>
      </c>
      <c r="BF893" t="inlineStr">
        <is>
          <t/>
        </is>
      </c>
      <c r="BG893" t="inlineStr">
        <is>
          <t/>
        </is>
      </c>
      <c r="BH893" t="inlineStr">
        <is>
          <t/>
        </is>
      </c>
      <c r="BI893" t="inlineStr">
        <is>
          <t/>
        </is>
      </c>
      <c r="BJ893" t="inlineStr">
        <is>
          <t/>
        </is>
      </c>
      <c r="BK893" t="inlineStr">
        <is>
          <t/>
        </is>
      </c>
      <c r="BL893" t="inlineStr">
        <is>
          <t/>
        </is>
      </c>
      <c r="BM893" t="inlineStr">
        <is>
          <t/>
        </is>
      </c>
      <c r="BN893" t="inlineStr">
        <is>
          <t/>
        </is>
      </c>
      <c r="BO893" t="inlineStr">
        <is>
          <t/>
        </is>
      </c>
      <c r="BP893" t="inlineStr">
        <is>
          <t/>
        </is>
      </c>
      <c r="BQ893" t="inlineStr">
        <is>
          <t/>
        </is>
      </c>
      <c r="BR893" t="inlineStr">
        <is>
          <t/>
        </is>
      </c>
      <c r="BS893" t="inlineStr">
        <is>
          <t/>
        </is>
      </c>
      <c r="BT893" t="inlineStr">
        <is>
          <t/>
        </is>
      </c>
      <c r="BU893" t="inlineStr">
        <is>
          <t/>
        </is>
      </c>
      <c r="BV893" t="inlineStr">
        <is>
          <t/>
        </is>
      </c>
      <c r="BW893" t="inlineStr">
        <is>
          <t/>
        </is>
      </c>
      <c r="BX893" t="inlineStr">
        <is>
          <t/>
        </is>
      </c>
      <c r="BY893" t="inlineStr">
        <is>
          <t/>
        </is>
      </c>
      <c r="BZ893" t="inlineStr">
        <is>
          <t/>
        </is>
      </c>
      <c r="CA893" t="inlineStr">
        <is>
          <t/>
        </is>
      </c>
      <c r="CB893" t="inlineStr">
        <is>
          <t/>
        </is>
      </c>
      <c r="CC893" t="inlineStr">
        <is>
          <t/>
        </is>
      </c>
      <c r="CD893" t="inlineStr">
        <is>
          <t/>
        </is>
      </c>
      <c r="CE893" t="inlineStr">
        <is>
          <t/>
        </is>
      </c>
      <c r="CF893" t="inlineStr">
        <is>
          <t/>
        </is>
      </c>
      <c r="CG893" t="inlineStr">
        <is>
          <t/>
        </is>
      </c>
      <c r="CH893" t="inlineStr">
        <is>
          <t/>
        </is>
      </c>
      <c r="CI893" t="inlineStr">
        <is>
          <t/>
        </is>
      </c>
      <c r="CJ893" t="inlineStr">
        <is>
          <t/>
        </is>
      </c>
      <c r="CK893" t="inlineStr">
        <is>
          <t/>
        </is>
      </c>
      <c r="CL893" s="2" t="inlineStr">
        <is>
          <t>aplikácia pre mobilné zariadenia</t>
        </is>
      </c>
      <c r="CM893" s="2" t="inlineStr">
        <is>
          <t>3</t>
        </is>
      </c>
      <c r="CN893" s="2" t="inlineStr">
        <is>
          <t/>
        </is>
      </c>
      <c r="CO893" t="inlineStr">
        <is>
          <t>softvérová aplikácia určená na to, aby fungovala na mobilných zariadeniach, ako sú smartfóny a tablety</t>
        </is>
      </c>
      <c r="CP893" t="inlineStr">
        <is>
          <t/>
        </is>
      </c>
      <c r="CQ893" t="inlineStr">
        <is>
          <t/>
        </is>
      </c>
      <c r="CR893" t="inlineStr">
        <is>
          <t/>
        </is>
      </c>
      <c r="CS893" t="inlineStr">
        <is>
          <t/>
        </is>
      </c>
      <c r="CT893" t="inlineStr">
        <is>
          <t/>
        </is>
      </c>
      <c r="CU893" t="inlineStr">
        <is>
          <t/>
        </is>
      </c>
      <c r="CV893" t="inlineStr">
        <is>
          <t/>
        </is>
      </c>
      <c r="CW893" t="inlineStr">
        <is>
          <t/>
        </is>
      </c>
    </row>
    <row r="894">
      <c r="A894" s="1" t="str">
        <f>HYPERLINK("https://iate.europa.eu/entry/result/3581638/all", "3581638")</f>
        <v>3581638</v>
      </c>
      <c r="B894" t="inlineStr">
        <is>
          <t>EDUCATION AND COMMUNICATIONS</t>
        </is>
      </c>
      <c r="C894" t="inlineStr">
        <is>
          <t>EDUCATION AND COMMUNICATIONS|information technology and data processing|data processing|data protection</t>
        </is>
      </c>
      <c r="D894" t="inlineStr">
        <is>
          <t>yes</t>
        </is>
      </c>
      <c r="E894" t="inlineStr">
        <is>
          <t/>
        </is>
      </c>
      <c r="F894" t="inlineStr">
        <is>
          <t/>
        </is>
      </c>
      <c r="G894" t="inlineStr">
        <is>
          <t/>
        </is>
      </c>
      <c r="H894" t="inlineStr">
        <is>
          <t/>
        </is>
      </c>
      <c r="I894" t="inlineStr">
        <is>
          <t/>
        </is>
      </c>
      <c r="J894" t="inlineStr">
        <is>
          <t/>
        </is>
      </c>
      <c r="K894" t="inlineStr">
        <is>
          <t/>
        </is>
      </c>
      <c r="L894" t="inlineStr">
        <is>
          <t/>
        </is>
      </c>
      <c r="M894" t="inlineStr">
        <is>
          <t/>
        </is>
      </c>
      <c r="N894" t="inlineStr">
        <is>
          <t/>
        </is>
      </c>
      <c r="O894" t="inlineStr">
        <is>
          <t/>
        </is>
      </c>
      <c r="P894" t="inlineStr">
        <is>
          <t/>
        </is>
      </c>
      <c r="Q894" t="inlineStr">
        <is>
          <t/>
        </is>
      </c>
      <c r="R894" t="inlineStr">
        <is>
          <t/>
        </is>
      </c>
      <c r="S894" t="inlineStr">
        <is>
          <t/>
        </is>
      </c>
      <c r="T894" t="inlineStr">
        <is>
          <t/>
        </is>
      </c>
      <c r="U894" t="inlineStr">
        <is>
          <t/>
        </is>
      </c>
      <c r="V894" t="inlineStr">
        <is>
          <t/>
        </is>
      </c>
      <c r="W894" t="inlineStr">
        <is>
          <t/>
        </is>
      </c>
      <c r="X894" t="inlineStr">
        <is>
          <t/>
        </is>
      </c>
      <c r="Y894" t="inlineStr">
        <is>
          <t/>
        </is>
      </c>
      <c r="Z894" s="2" t="inlineStr">
        <is>
          <t>consistency decision</t>
        </is>
      </c>
      <c r="AA894" s="2" t="inlineStr">
        <is>
          <t>3</t>
        </is>
      </c>
      <c r="AB894" s="2" t="inlineStr">
        <is>
          <t/>
        </is>
      </c>
      <c r="AC894" t="inlineStr">
        <is>
          <t>a decision issued by the European Data Protection Board to guarantee a consistent application of the GDPR across the EEA by the national Supervisory Authorities</t>
        </is>
      </c>
      <c r="AD894" t="inlineStr">
        <is>
          <t/>
        </is>
      </c>
      <c r="AE894" t="inlineStr">
        <is>
          <t/>
        </is>
      </c>
      <c r="AF894" t="inlineStr">
        <is>
          <t/>
        </is>
      </c>
      <c r="AG894" t="inlineStr">
        <is>
          <t/>
        </is>
      </c>
      <c r="AH894" t="inlineStr">
        <is>
          <t/>
        </is>
      </c>
      <c r="AI894" t="inlineStr">
        <is>
          <t/>
        </is>
      </c>
      <c r="AJ894" t="inlineStr">
        <is>
          <t/>
        </is>
      </c>
      <c r="AK894" t="inlineStr">
        <is>
          <t/>
        </is>
      </c>
      <c r="AL894" t="inlineStr">
        <is>
          <t/>
        </is>
      </c>
      <c r="AM894" t="inlineStr">
        <is>
          <t/>
        </is>
      </c>
      <c r="AN894" t="inlineStr">
        <is>
          <t/>
        </is>
      </c>
      <c r="AO894" t="inlineStr">
        <is>
          <t/>
        </is>
      </c>
      <c r="AP894" t="inlineStr">
        <is>
          <t/>
        </is>
      </c>
      <c r="AQ894" t="inlineStr">
        <is>
          <t/>
        </is>
      </c>
      <c r="AR894" t="inlineStr">
        <is>
          <t/>
        </is>
      </c>
      <c r="AS894" t="inlineStr">
        <is>
          <t/>
        </is>
      </c>
      <c r="AT894" t="inlineStr">
        <is>
          <t/>
        </is>
      </c>
      <c r="AU894" t="inlineStr">
        <is>
          <t/>
        </is>
      </c>
      <c r="AV894" t="inlineStr">
        <is>
          <t/>
        </is>
      </c>
      <c r="AW894" t="inlineStr">
        <is>
          <t/>
        </is>
      </c>
      <c r="AX894" t="inlineStr">
        <is>
          <t/>
        </is>
      </c>
      <c r="AY894" t="inlineStr">
        <is>
          <t/>
        </is>
      </c>
      <c r="AZ894" t="inlineStr">
        <is>
          <t/>
        </is>
      </c>
      <c r="BA894" t="inlineStr">
        <is>
          <t/>
        </is>
      </c>
      <c r="BB894" t="inlineStr">
        <is>
          <t/>
        </is>
      </c>
      <c r="BC894" t="inlineStr">
        <is>
          <t/>
        </is>
      </c>
      <c r="BD894" t="inlineStr">
        <is>
          <t/>
        </is>
      </c>
      <c r="BE894" t="inlineStr">
        <is>
          <t/>
        </is>
      </c>
      <c r="BF894" t="inlineStr">
        <is>
          <t/>
        </is>
      </c>
      <c r="BG894" t="inlineStr">
        <is>
          <t/>
        </is>
      </c>
      <c r="BH894" t="inlineStr">
        <is>
          <t/>
        </is>
      </c>
      <c r="BI894" t="inlineStr">
        <is>
          <t/>
        </is>
      </c>
      <c r="BJ894" t="inlineStr">
        <is>
          <t/>
        </is>
      </c>
      <c r="BK894" t="inlineStr">
        <is>
          <t/>
        </is>
      </c>
      <c r="BL894" t="inlineStr">
        <is>
          <t/>
        </is>
      </c>
      <c r="BM894" t="inlineStr">
        <is>
          <t/>
        </is>
      </c>
      <c r="BN894" t="inlineStr">
        <is>
          <t/>
        </is>
      </c>
      <c r="BO894" t="inlineStr">
        <is>
          <t/>
        </is>
      </c>
      <c r="BP894" t="inlineStr">
        <is>
          <t/>
        </is>
      </c>
      <c r="BQ894" t="inlineStr">
        <is>
          <t/>
        </is>
      </c>
      <c r="BR894" t="inlineStr">
        <is>
          <t/>
        </is>
      </c>
      <c r="BS894" t="inlineStr">
        <is>
          <t/>
        </is>
      </c>
      <c r="BT894" t="inlineStr">
        <is>
          <t/>
        </is>
      </c>
      <c r="BU894" t="inlineStr">
        <is>
          <t/>
        </is>
      </c>
      <c r="BV894" t="inlineStr">
        <is>
          <t/>
        </is>
      </c>
      <c r="BW894" t="inlineStr">
        <is>
          <t/>
        </is>
      </c>
      <c r="BX894" t="inlineStr">
        <is>
          <t/>
        </is>
      </c>
      <c r="BY894" t="inlineStr">
        <is>
          <t/>
        </is>
      </c>
      <c r="BZ894" s="2" t="inlineStr">
        <is>
          <t>decyzja wydawana w ramach mechanizmu spójności</t>
        </is>
      </c>
      <c r="CA894" s="2" t="inlineStr">
        <is>
          <t>3</t>
        </is>
      </c>
      <c r="CB894" s="2" t="inlineStr">
        <is>
          <t/>
        </is>
      </c>
      <c r="CC894" t="inlineStr">
        <is>
          <t>decyzja wydawana przez Europejską Radę Ochrony Danych w celu zagwarantowania
spójnego stosowania RODO przez krajowe organy nadzorcze</t>
        </is>
      </c>
      <c r="CD894" t="inlineStr">
        <is>
          <t/>
        </is>
      </c>
      <c r="CE894" t="inlineStr">
        <is>
          <t/>
        </is>
      </c>
      <c r="CF894" t="inlineStr">
        <is>
          <t/>
        </is>
      </c>
      <c r="CG894" t="inlineStr">
        <is>
          <t/>
        </is>
      </c>
      <c r="CH894" t="inlineStr">
        <is>
          <t/>
        </is>
      </c>
      <c r="CI894" t="inlineStr">
        <is>
          <t/>
        </is>
      </c>
      <c r="CJ894" t="inlineStr">
        <is>
          <t/>
        </is>
      </c>
      <c r="CK894" t="inlineStr">
        <is>
          <t/>
        </is>
      </c>
      <c r="CL894" t="inlineStr">
        <is>
          <t/>
        </is>
      </c>
      <c r="CM894" t="inlineStr">
        <is>
          <t/>
        </is>
      </c>
      <c r="CN894" t="inlineStr">
        <is>
          <t/>
        </is>
      </c>
      <c r="CO894" t="inlineStr">
        <is>
          <t/>
        </is>
      </c>
      <c r="CP894" t="inlineStr">
        <is>
          <t/>
        </is>
      </c>
      <c r="CQ894" t="inlineStr">
        <is>
          <t/>
        </is>
      </c>
      <c r="CR894" t="inlineStr">
        <is>
          <t/>
        </is>
      </c>
      <c r="CS894" t="inlineStr">
        <is>
          <t/>
        </is>
      </c>
      <c r="CT894" t="inlineStr">
        <is>
          <t/>
        </is>
      </c>
      <c r="CU894" t="inlineStr">
        <is>
          <t/>
        </is>
      </c>
      <c r="CV894" t="inlineStr">
        <is>
          <t/>
        </is>
      </c>
      <c r="CW894" t="inlineStr">
        <is>
          <t/>
        </is>
      </c>
    </row>
    <row r="895">
      <c r="A895" s="1" t="str">
        <f>HYPERLINK("https://iate.europa.eu/entry/result/3579433/all", "3579433")</f>
        <v>3579433</v>
      </c>
      <c r="B895" t="inlineStr">
        <is>
          <t>EDUCATION AND COMMUNICATIONS</t>
        </is>
      </c>
      <c r="C895" t="inlineStr">
        <is>
          <t>EDUCATION AND COMMUNICATIONS|information technology and data processing|data processing</t>
        </is>
      </c>
      <c r="D895" t="inlineStr">
        <is>
          <t>yes</t>
        </is>
      </c>
      <c r="E895" t="inlineStr">
        <is>
          <t/>
        </is>
      </c>
      <c r="F895" t="inlineStr">
        <is>
          <t/>
        </is>
      </c>
      <c r="G895" t="inlineStr">
        <is>
          <t/>
        </is>
      </c>
      <c r="H895" t="inlineStr">
        <is>
          <t/>
        </is>
      </c>
      <c r="I895" t="inlineStr">
        <is>
          <t/>
        </is>
      </c>
      <c r="J895" t="inlineStr">
        <is>
          <t/>
        </is>
      </c>
      <c r="K895" t="inlineStr">
        <is>
          <t/>
        </is>
      </c>
      <c r="L895" t="inlineStr">
        <is>
          <t/>
        </is>
      </c>
      <c r="M895" t="inlineStr">
        <is>
          <t/>
        </is>
      </c>
      <c r="N895" t="inlineStr">
        <is>
          <t/>
        </is>
      </c>
      <c r="O895" t="inlineStr">
        <is>
          <t/>
        </is>
      </c>
      <c r="P895" t="inlineStr">
        <is>
          <t/>
        </is>
      </c>
      <c r="Q895" t="inlineStr">
        <is>
          <t/>
        </is>
      </c>
      <c r="R895" t="inlineStr">
        <is>
          <t/>
        </is>
      </c>
      <c r="S895" t="inlineStr">
        <is>
          <t/>
        </is>
      </c>
      <c r="T895" t="inlineStr">
        <is>
          <t/>
        </is>
      </c>
      <c r="U895" t="inlineStr">
        <is>
          <t/>
        </is>
      </c>
      <c r="V895" t="inlineStr">
        <is>
          <t/>
        </is>
      </c>
      <c r="W895" t="inlineStr">
        <is>
          <t/>
        </is>
      </c>
      <c r="X895" t="inlineStr">
        <is>
          <t/>
        </is>
      </c>
      <c r="Y895" t="inlineStr">
        <is>
          <t/>
        </is>
      </c>
      <c r="Z895" s="2" t="inlineStr">
        <is>
          <t>core taxonomy|
base taxonomy</t>
        </is>
      </c>
      <c r="AA895" s="2" t="inlineStr">
        <is>
          <t>3|
3</t>
        </is>
      </c>
      <c r="AB895" s="2" t="inlineStr">
        <is>
          <t xml:space="preserve">|
</t>
        </is>
      </c>
      <c r="AC895" t="inlineStr">
        <is>
          <t>1. specific hierarchical structure used to classify information and consisting of a combined set of taxonomy elements and a collection of relevant linkbases 
&lt;p&gt;2. taxonomy that is used as the starting point for an extension taxonomy&lt;/p&gt;</t>
        </is>
      </c>
      <c r="AD895" t="inlineStr">
        <is>
          <t/>
        </is>
      </c>
      <c r="AE895" t="inlineStr">
        <is>
          <t/>
        </is>
      </c>
      <c r="AF895" t="inlineStr">
        <is>
          <t/>
        </is>
      </c>
      <c r="AG895" t="inlineStr">
        <is>
          <t/>
        </is>
      </c>
      <c r="AH895" t="inlineStr">
        <is>
          <t/>
        </is>
      </c>
      <c r="AI895" t="inlineStr">
        <is>
          <t/>
        </is>
      </c>
      <c r="AJ895" t="inlineStr">
        <is>
          <t/>
        </is>
      </c>
      <c r="AK895" t="inlineStr">
        <is>
          <t/>
        </is>
      </c>
      <c r="AL895" s="2" t="inlineStr">
        <is>
          <t>perustaksonomia|
ydintaksonomia</t>
        </is>
      </c>
      <c r="AM895" s="2" t="inlineStr">
        <is>
          <t>3|
3</t>
        </is>
      </c>
      <c r="AN895" s="2" t="inlineStr">
        <is>
          <t xml:space="preserve">|
</t>
        </is>
      </c>
      <c r="AO895" t="inlineStr">
        <is>
          <t>tietty taksonomiaelementtien yhdistelmästä ja asiaan liittyvien linkkikantojen kokoelmasta koostuva hierarkkinen rakenne, jota käytetään tietojen luokittelemiseksi</t>
        </is>
      </c>
      <c r="AP895" t="inlineStr">
        <is>
          <t/>
        </is>
      </c>
      <c r="AQ895" t="inlineStr">
        <is>
          <t/>
        </is>
      </c>
      <c r="AR895" t="inlineStr">
        <is>
          <t/>
        </is>
      </c>
      <c r="AS895" t="inlineStr">
        <is>
          <t/>
        </is>
      </c>
      <c r="AT895" t="inlineStr">
        <is>
          <t/>
        </is>
      </c>
      <c r="AU895" t="inlineStr">
        <is>
          <t/>
        </is>
      </c>
      <c r="AV895" t="inlineStr">
        <is>
          <t/>
        </is>
      </c>
      <c r="AW895" t="inlineStr">
        <is>
          <t/>
        </is>
      </c>
      <c r="AX895" t="inlineStr">
        <is>
          <t/>
        </is>
      </c>
      <c r="AY895" t="inlineStr">
        <is>
          <t/>
        </is>
      </c>
      <c r="AZ895" t="inlineStr">
        <is>
          <t/>
        </is>
      </c>
      <c r="BA895" t="inlineStr">
        <is>
          <t/>
        </is>
      </c>
      <c r="BB895" t="inlineStr">
        <is>
          <t/>
        </is>
      </c>
      <c r="BC895" t="inlineStr">
        <is>
          <t/>
        </is>
      </c>
      <c r="BD895" t="inlineStr">
        <is>
          <t/>
        </is>
      </c>
      <c r="BE895" t="inlineStr">
        <is>
          <t/>
        </is>
      </c>
      <c r="BF895" s="2" t="inlineStr">
        <is>
          <t>tassonomia di base</t>
        </is>
      </c>
      <c r="BG895" s="2" t="inlineStr">
        <is>
          <t>2</t>
        </is>
      </c>
      <c r="BH895" s="2" t="inlineStr">
        <is>
          <t/>
        </is>
      </c>
      <c r="BI895" t="inlineStr">
        <is>
          <t>raggruppamento sistematico utilizzato per classificare le informazioni, che consiste in un insieme combinato degli elementi della tassonomia e della raccolta di link indicati dalla normativa di riferimento dell’UE</t>
        </is>
      </c>
      <c r="BJ895" s="2" t="inlineStr">
        <is>
          <t>pagrindinė taksonomija</t>
        </is>
      </c>
      <c r="BK895" s="2" t="inlineStr">
        <is>
          <t>3</t>
        </is>
      </c>
      <c r="BL895" s="2" t="inlineStr">
        <is>
          <t/>
        </is>
      </c>
      <c r="BM895" t="inlineStr">
        <is>
          <t>&lt;div&gt; 
 &lt;div&gt; 
 &lt;div&gt; 
 &lt;div&gt; 
 &lt;div&gt; 
 &lt;div&gt;
 [Komisijos deleguotojo reglamento (ES) 2019/815] VI priede pateikiamas taksonomijos elementų rinkinys ir grupė toliau nurodytų saitų: a) pateikimo saitų bazė, kurioje grupuojami taksonomijos elementai; b) skaičiavimo saitų bazė, kurioje išreiškiamas aritmetinis taksonomijos elementų ryšys; c) žymų saitų bazė, kurioje aprašoma kiekvieno taksonomijos elemento reikšmė; d) apibrėžčių saitų bazė, kurioje parodomi pagrindinės taksonomijos elementų dimensiniai ryšiai&lt;/div&gt;&lt;/div&gt;&lt;/div&gt;&lt;/div&gt;&lt;/div&gt;&lt;/div&gt;</t>
        </is>
      </c>
      <c r="BN895" t="inlineStr">
        <is>
          <t/>
        </is>
      </c>
      <c r="BO895" t="inlineStr">
        <is>
          <t/>
        </is>
      </c>
      <c r="BP895" t="inlineStr">
        <is>
          <t/>
        </is>
      </c>
      <c r="BQ895" t="inlineStr">
        <is>
          <t/>
        </is>
      </c>
      <c r="BR895" t="inlineStr">
        <is>
          <t/>
        </is>
      </c>
      <c r="BS895" t="inlineStr">
        <is>
          <t/>
        </is>
      </c>
      <c r="BT895" t="inlineStr">
        <is>
          <t/>
        </is>
      </c>
      <c r="BU895" t="inlineStr">
        <is>
          <t/>
        </is>
      </c>
      <c r="BV895" t="inlineStr">
        <is>
          <t/>
        </is>
      </c>
      <c r="BW895" t="inlineStr">
        <is>
          <t/>
        </is>
      </c>
      <c r="BX895" t="inlineStr">
        <is>
          <t/>
        </is>
      </c>
      <c r="BY895" t="inlineStr">
        <is>
          <t/>
        </is>
      </c>
      <c r="BZ895" t="inlineStr">
        <is>
          <t/>
        </is>
      </c>
      <c r="CA895" t="inlineStr">
        <is>
          <t/>
        </is>
      </c>
      <c r="CB895" t="inlineStr">
        <is>
          <t/>
        </is>
      </c>
      <c r="CC895" t="inlineStr">
        <is>
          <t/>
        </is>
      </c>
      <c r="CD895" t="inlineStr">
        <is>
          <t/>
        </is>
      </c>
      <c r="CE895" t="inlineStr">
        <is>
          <t/>
        </is>
      </c>
      <c r="CF895" t="inlineStr">
        <is>
          <t/>
        </is>
      </c>
      <c r="CG895" t="inlineStr">
        <is>
          <t/>
        </is>
      </c>
      <c r="CH895" t="inlineStr">
        <is>
          <t/>
        </is>
      </c>
      <c r="CI895" t="inlineStr">
        <is>
          <t/>
        </is>
      </c>
      <c r="CJ895" t="inlineStr">
        <is>
          <t/>
        </is>
      </c>
      <c r="CK895" t="inlineStr">
        <is>
          <t/>
        </is>
      </c>
      <c r="CL895" t="inlineStr">
        <is>
          <t/>
        </is>
      </c>
      <c r="CM895" t="inlineStr">
        <is>
          <t/>
        </is>
      </c>
      <c r="CN895" t="inlineStr">
        <is>
          <t/>
        </is>
      </c>
      <c r="CO895" t="inlineStr">
        <is>
          <t/>
        </is>
      </c>
      <c r="CP895" t="inlineStr">
        <is>
          <t/>
        </is>
      </c>
      <c r="CQ895" t="inlineStr">
        <is>
          <t/>
        </is>
      </c>
      <c r="CR895" t="inlineStr">
        <is>
          <t/>
        </is>
      </c>
      <c r="CS895" t="inlineStr">
        <is>
          <t/>
        </is>
      </c>
      <c r="CT895" t="inlineStr">
        <is>
          <t/>
        </is>
      </c>
      <c r="CU895" t="inlineStr">
        <is>
          <t/>
        </is>
      </c>
      <c r="CV895" t="inlineStr">
        <is>
          <t/>
        </is>
      </c>
      <c r="CW895" t="inlineStr">
        <is>
          <t/>
        </is>
      </c>
    </row>
    <row r="896">
      <c r="A896" s="1" t="str">
        <f>HYPERLINK("https://iate.europa.eu/entry/result/3579441/all", "3579441")</f>
        <v>3579441</v>
      </c>
      <c r="B896" t="inlineStr">
        <is>
          <t>EDUCATION AND COMMUNICATIONS</t>
        </is>
      </c>
      <c r="C896" t="inlineStr">
        <is>
          <t>EDUCATION AND COMMUNICATIONS|information technology and data processing|data processing</t>
        </is>
      </c>
      <c r="D896" t="inlineStr">
        <is>
          <t>yes</t>
        </is>
      </c>
      <c r="E896" t="inlineStr">
        <is>
          <t/>
        </is>
      </c>
      <c r="F896" t="inlineStr">
        <is>
          <t/>
        </is>
      </c>
      <c r="G896" t="inlineStr">
        <is>
          <t/>
        </is>
      </c>
      <c r="H896" t="inlineStr">
        <is>
          <t/>
        </is>
      </c>
      <c r="I896" t="inlineStr">
        <is>
          <t/>
        </is>
      </c>
      <c r="J896" t="inlineStr">
        <is>
          <t/>
        </is>
      </c>
      <c r="K896" t="inlineStr">
        <is>
          <t/>
        </is>
      </c>
      <c r="L896" t="inlineStr">
        <is>
          <t/>
        </is>
      </c>
      <c r="M896" t="inlineStr">
        <is>
          <t/>
        </is>
      </c>
      <c r="N896" t="inlineStr">
        <is>
          <t/>
        </is>
      </c>
      <c r="O896" t="inlineStr">
        <is>
          <t/>
        </is>
      </c>
      <c r="P896" t="inlineStr">
        <is>
          <t/>
        </is>
      </c>
      <c r="Q896" t="inlineStr">
        <is>
          <t/>
        </is>
      </c>
      <c r="R896" t="inlineStr">
        <is>
          <t/>
        </is>
      </c>
      <c r="S896" t="inlineStr">
        <is>
          <t/>
        </is>
      </c>
      <c r="T896" t="inlineStr">
        <is>
          <t/>
        </is>
      </c>
      <c r="U896" t="inlineStr">
        <is>
          <t/>
        </is>
      </c>
      <c r="V896" t="inlineStr">
        <is>
          <t/>
        </is>
      </c>
      <c r="W896" t="inlineStr">
        <is>
          <t/>
        </is>
      </c>
      <c r="X896" t="inlineStr">
        <is>
          <t/>
        </is>
      </c>
      <c r="Y896" t="inlineStr">
        <is>
          <t/>
        </is>
      </c>
      <c r="Z896" s="2" t="inlineStr">
        <is>
          <t>extension taxonomy</t>
        </is>
      </c>
      <c r="AA896" s="2" t="inlineStr">
        <is>
          <t>3</t>
        </is>
      </c>
      <c r="AB896" s="2" t="inlineStr">
        <is>
          <t/>
        </is>
      </c>
      <c r="AC896" t="inlineStr">
        <is>
          <t>taxonomy that is constructed using one or more other taxonomies, i.e. a base or core taxonomy, as a starting point and extending it with specific elements in order to disclose information specific to the reporting entity</t>
        </is>
      </c>
      <c r="AD896" t="inlineStr">
        <is>
          <t/>
        </is>
      </c>
      <c r="AE896" t="inlineStr">
        <is>
          <t/>
        </is>
      </c>
      <c r="AF896" t="inlineStr">
        <is>
          <t/>
        </is>
      </c>
      <c r="AG896" t="inlineStr">
        <is>
          <t/>
        </is>
      </c>
      <c r="AH896" t="inlineStr">
        <is>
          <t/>
        </is>
      </c>
      <c r="AI896" t="inlineStr">
        <is>
          <t/>
        </is>
      </c>
      <c r="AJ896" t="inlineStr">
        <is>
          <t/>
        </is>
      </c>
      <c r="AK896" t="inlineStr">
        <is>
          <t/>
        </is>
      </c>
      <c r="AL896" s="2" t="inlineStr">
        <is>
          <t>laajennettu taksonomia</t>
        </is>
      </c>
      <c r="AM896" s="2" t="inlineStr">
        <is>
          <t>3</t>
        </is>
      </c>
      <c r="AN896" s="2" t="inlineStr">
        <is>
          <t/>
        </is>
      </c>
      <c r="AO896" t="inlineStr">
        <is>
          <t>taksonomia, jonka lähtökohtana on yksi tai useampi taksonomia, eli perus- tai ydintaksonomia, ja jota on laajennettu erityisillä elementeillä tarkoituksena ilmoittaa raportoivaa yhteisöä koskevia erityistitietoja</t>
        </is>
      </c>
      <c r="AP896" t="inlineStr">
        <is>
          <t/>
        </is>
      </c>
      <c r="AQ896" t="inlineStr">
        <is>
          <t/>
        </is>
      </c>
      <c r="AR896" t="inlineStr">
        <is>
          <t/>
        </is>
      </c>
      <c r="AS896" t="inlineStr">
        <is>
          <t/>
        </is>
      </c>
      <c r="AT896" t="inlineStr">
        <is>
          <t/>
        </is>
      </c>
      <c r="AU896" t="inlineStr">
        <is>
          <t/>
        </is>
      </c>
      <c r="AV896" t="inlineStr">
        <is>
          <t/>
        </is>
      </c>
      <c r="AW896" t="inlineStr">
        <is>
          <t/>
        </is>
      </c>
      <c r="AX896" t="inlineStr">
        <is>
          <t/>
        </is>
      </c>
      <c r="AY896" t="inlineStr">
        <is>
          <t/>
        </is>
      </c>
      <c r="AZ896" t="inlineStr">
        <is>
          <t/>
        </is>
      </c>
      <c r="BA896" t="inlineStr">
        <is>
          <t/>
        </is>
      </c>
      <c r="BB896" t="inlineStr">
        <is>
          <t/>
        </is>
      </c>
      <c r="BC896" t="inlineStr">
        <is>
          <t/>
        </is>
      </c>
      <c r="BD896" t="inlineStr">
        <is>
          <t/>
        </is>
      </c>
      <c r="BE896" t="inlineStr">
        <is>
          <t/>
        </is>
      </c>
      <c r="BF896" s="2" t="inlineStr">
        <is>
          <t>tassonomia di estensione</t>
        </is>
      </c>
      <c r="BG896" s="2" t="inlineStr">
        <is>
          <t>2</t>
        </is>
      </c>
      <c r="BH896" s="2" t="inlineStr">
        <is>
          <t/>
        </is>
      </c>
      <c r="BI896" t="inlineStr">
        <is>
          <t>tassonomia costruita sulla base di una o più altre tassonomie (per es. di base) come punto di partenza, che viene ampliata dal redattore con concetti nuovi al fine di esprimere le informazioni che vuole comunicare</t>
        </is>
      </c>
      <c r="BJ896" s="2" t="inlineStr">
        <is>
          <t>papildoma taksonomija</t>
        </is>
      </c>
      <c r="BK896" s="2" t="inlineStr">
        <is>
          <t>3</t>
        </is>
      </c>
      <c r="BL896" s="2" t="inlineStr">
        <is>
          <t/>
        </is>
      </c>
      <c r="BM896" t="inlineStr">
        <is>
          <t>emitento sukurtas taksonomijos elementų rinkinys ir grupė toliau nurodytų emitento sukurtų saitų: a) pateikimo saitų bazė, kurioje grupuojami taksonomijos elementai; b) skaičiavimo saitų bazė, kurioje išreiškiamas aritmetinis taksonomijos elementų ryšys; c) žymų saitų bazė, kurioje aprašoma kiekvieno taksonomijos elemento reikšmė; d) apibrėžčių saitų bazė, kuria užtikrinamas parengto XBRL tipo dokumento dimensinis tinkamumas pagal papildomą taksonomiją</t>
        </is>
      </c>
      <c r="BN896" t="inlineStr">
        <is>
          <t/>
        </is>
      </c>
      <c r="BO896" t="inlineStr">
        <is>
          <t/>
        </is>
      </c>
      <c r="BP896" t="inlineStr">
        <is>
          <t/>
        </is>
      </c>
      <c r="BQ896" t="inlineStr">
        <is>
          <t/>
        </is>
      </c>
      <c r="BR896" t="inlineStr">
        <is>
          <t/>
        </is>
      </c>
      <c r="BS896" t="inlineStr">
        <is>
          <t/>
        </is>
      </c>
      <c r="BT896" t="inlineStr">
        <is>
          <t/>
        </is>
      </c>
      <c r="BU896" t="inlineStr">
        <is>
          <t/>
        </is>
      </c>
      <c r="BV896" t="inlineStr">
        <is>
          <t/>
        </is>
      </c>
      <c r="BW896" t="inlineStr">
        <is>
          <t/>
        </is>
      </c>
      <c r="BX896" t="inlineStr">
        <is>
          <t/>
        </is>
      </c>
      <c r="BY896" t="inlineStr">
        <is>
          <t/>
        </is>
      </c>
      <c r="BZ896" t="inlineStr">
        <is>
          <t/>
        </is>
      </c>
      <c r="CA896" t="inlineStr">
        <is>
          <t/>
        </is>
      </c>
      <c r="CB896" t="inlineStr">
        <is>
          <t/>
        </is>
      </c>
      <c r="CC896" t="inlineStr">
        <is>
          <t/>
        </is>
      </c>
      <c r="CD896" t="inlineStr">
        <is>
          <t/>
        </is>
      </c>
      <c r="CE896" t="inlineStr">
        <is>
          <t/>
        </is>
      </c>
      <c r="CF896" t="inlineStr">
        <is>
          <t/>
        </is>
      </c>
      <c r="CG896" t="inlineStr">
        <is>
          <t/>
        </is>
      </c>
      <c r="CH896" t="inlineStr">
        <is>
          <t/>
        </is>
      </c>
      <c r="CI896" t="inlineStr">
        <is>
          <t/>
        </is>
      </c>
      <c r="CJ896" t="inlineStr">
        <is>
          <t/>
        </is>
      </c>
      <c r="CK896" t="inlineStr">
        <is>
          <t/>
        </is>
      </c>
      <c r="CL896" t="inlineStr">
        <is>
          <t/>
        </is>
      </c>
      <c r="CM896" t="inlineStr">
        <is>
          <t/>
        </is>
      </c>
      <c r="CN896" t="inlineStr">
        <is>
          <t/>
        </is>
      </c>
      <c r="CO896" t="inlineStr">
        <is>
          <t/>
        </is>
      </c>
      <c r="CP896" t="inlineStr">
        <is>
          <t/>
        </is>
      </c>
      <c r="CQ896" t="inlineStr">
        <is>
          <t/>
        </is>
      </c>
      <c r="CR896" t="inlineStr">
        <is>
          <t/>
        </is>
      </c>
      <c r="CS896" t="inlineStr">
        <is>
          <t/>
        </is>
      </c>
      <c r="CT896" t="inlineStr">
        <is>
          <t/>
        </is>
      </c>
      <c r="CU896" t="inlineStr">
        <is>
          <t/>
        </is>
      </c>
      <c r="CV896" t="inlineStr">
        <is>
          <t/>
        </is>
      </c>
      <c r="CW896" t="inlineStr">
        <is>
          <t/>
        </is>
      </c>
    </row>
    <row r="897">
      <c r="A897" s="1" t="str">
        <f>HYPERLINK("https://iate.europa.eu/entry/result/1769049/all", "1769049")</f>
        <v>1769049</v>
      </c>
      <c r="B897" t="inlineStr">
        <is>
          <t>ECONOMICS;EDUCATION AND COMMUNICATIONS</t>
        </is>
      </c>
      <c r="C897" t="inlineStr">
        <is>
          <t>ECONOMICS|economic analysis|statistics;EDUCATION AND COMMUNICATIONS|information technology and data processing</t>
        </is>
      </c>
      <c r="D897" t="inlineStr">
        <is>
          <t>yes</t>
        </is>
      </c>
      <c r="E897" t="inlineStr">
        <is>
          <t/>
        </is>
      </c>
      <c r="F897" s="2" t="inlineStr">
        <is>
          <t>идентифицируемо лице</t>
        </is>
      </c>
      <c r="G897" s="2" t="inlineStr">
        <is>
          <t>3</t>
        </is>
      </c>
      <c r="H897" s="2" t="inlineStr">
        <is>
          <t/>
        </is>
      </c>
      <c r="I897" t="inlineStr">
        <is>
          <t>Лице, което може да бъде идентифицирано, пряко или непряко, по-специално чрез идентификационен номер или един или повече специфични признаци, отнасящи се до неговата физическа, физиологическа, психологическа, умствена, икономическа, културна или социална самоличност.</t>
        </is>
      </c>
      <c r="J897" s="2" t="inlineStr">
        <is>
          <t>identifikovatelná osoba</t>
        </is>
      </c>
      <c r="K897" s="2" t="inlineStr">
        <is>
          <t>3</t>
        </is>
      </c>
      <c r="L897" s="2" t="inlineStr">
        <is>
          <t/>
        </is>
      </c>
      <c r="M897" t="inlineStr">
        <is>
          <t>osoba, kterou lze přímo či nepřímo identifikovat, zejména s odkazem na identifikační číslo nebo na jeden či více zvláštních prvků její fyzické, fyziologické, psychické, ekonomické, kulturní nebo sociální identity</t>
        </is>
      </c>
      <c r="N897" s="2" t="inlineStr">
        <is>
          <t>identificerbar person</t>
        </is>
      </c>
      <c r="O897" s="2" t="inlineStr">
        <is>
          <t>3</t>
        </is>
      </c>
      <c r="P897" s="2" t="inlineStr">
        <is>
          <t/>
        </is>
      </c>
      <c r="Q897" t="inlineStr">
        <is>
          <t>en person, der direkte eller indirekte kan identificeres, bl.a. ved et identifikationsnummer, en kode eller et eller flere elementer, der er særlige for en given persons fysiske, fysiologiske, psykiske, økonomiske, kulturelle eller sociale identitet</t>
        </is>
      </c>
      <c r="R897" s="2" t="inlineStr">
        <is>
          <t>bestimmbare Person</t>
        </is>
      </c>
      <c r="S897" s="2" t="inlineStr">
        <is>
          <t>3</t>
        </is>
      </c>
      <c r="T897" s="2" t="inlineStr">
        <is>
          <t/>
        </is>
      </c>
      <c r="U897" t="inlineStr">
        <is>
          <t/>
        </is>
      </c>
      <c r="V897" s="2" t="inlineStr">
        <is>
          <t>πρόσωπο του οποίου η ταυτότητα μπορεί να εξακριβωθεί</t>
        </is>
      </c>
      <c r="W897" s="2" t="inlineStr">
        <is>
          <t>3</t>
        </is>
      </c>
      <c r="X897" s="2" t="inlineStr">
        <is>
          <t/>
        </is>
      </c>
      <c r="Y897" t="inlineStr">
        <is>
          <t/>
        </is>
      </c>
      <c r="Z897" s="2" t="inlineStr">
        <is>
          <t>identifiable natural person|
identifiable person</t>
        </is>
      </c>
      <c r="AA897" s="2" t="inlineStr">
        <is>
          <t>3|
3</t>
        </is>
      </c>
      <c r="AB897" s="2" t="inlineStr">
        <is>
          <t xml:space="preserve">|
</t>
        </is>
      </c>
      <c r="AC897" t="inlineStr">
        <is>
          <t>person who can be identified, directly or indirectly, in particular by reference to an identification number or to one or more factors specific to his physical, physiological, mental, economic, cultural or social identity</t>
        </is>
      </c>
      <c r="AD897" s="2" t="inlineStr">
        <is>
          <t>persona física identificable|
persona física identificada</t>
        </is>
      </c>
      <c r="AE897" s="2" t="inlineStr">
        <is>
          <t>3|
3</t>
        </is>
      </c>
      <c r="AF897" s="2" t="inlineStr">
        <is>
          <t xml:space="preserve">|
</t>
        </is>
      </c>
      <c r="AG897" t="inlineStr">
        <is>
          <t>Toda persona cuya identidad pueda determinarse, directa o indirectamente, en particular mediante un número de identificación o uno o varios elementos específicos, característicos de su identidad física, fisiológica, psíquica, económica, cultural o social.</t>
        </is>
      </c>
      <c r="AH897" s="2" t="inlineStr">
        <is>
          <t>tuvastatav isik</t>
        </is>
      </c>
      <c r="AI897" s="2" t="inlineStr">
        <is>
          <t>3</t>
        </is>
      </c>
      <c r="AJ897" s="2" t="inlineStr">
        <is>
          <t/>
        </is>
      </c>
      <c r="AK897" t="inlineStr">
        <is>
          <t>isik, keda saab otseselt või kaudselt tuvastada, eelkõige isikukoodi põhjal või ühe või mitme tema füüsilise, füsioloogilise, vaimse, majandusliku, kultuurilise või sotsiaalse tunnuse põhjal</t>
        </is>
      </c>
      <c r="AL897" s="2" t="inlineStr">
        <is>
          <t>tunnistettavissa oleva henkilö|
tunnistettavissa oleva luonnollinen henkilö</t>
        </is>
      </c>
      <c r="AM897" s="2" t="inlineStr">
        <is>
          <t>3|
3</t>
        </is>
      </c>
      <c r="AN897" s="2" t="inlineStr">
        <is>
          <t xml:space="preserve">|
</t>
        </is>
      </c>
      <c r="AO897" t="inlineStr">
        <is>
          <t>henkilö, joka voidaan suoraan tai epäsuorasti tunnistaa, erityisesti henkilönumeron taikka yhden tai useamman hänelle tunnusomaisen fyysisen, fysiologisen, psyykkisen, taloudellisen, kulttuurillisen tai sosiaalisen tekijän perusteella</t>
        </is>
      </c>
      <c r="AP897" s="2" t="inlineStr">
        <is>
          <t>personne identifiable</t>
        </is>
      </c>
      <c r="AQ897" s="2" t="inlineStr">
        <is>
          <t>3</t>
        </is>
      </c>
      <c r="AR897" s="2" t="inlineStr">
        <is>
          <t/>
        </is>
      </c>
      <c r="AS897" t="inlineStr">
        <is>
          <t>Personne que l'on peut identifier par corrélation indirecte d'informations tirées des circonstances.</t>
        </is>
      </c>
      <c r="AT897" s="2" t="inlineStr">
        <is>
          <t>duine in-sainaitheanta</t>
        </is>
      </c>
      <c r="AU897" s="2" t="inlineStr">
        <is>
          <t>3</t>
        </is>
      </c>
      <c r="AV897" s="2" t="inlineStr">
        <is>
          <t/>
        </is>
      </c>
      <c r="AW897" t="inlineStr">
        <is>
          <t/>
        </is>
      </c>
      <c r="AX897" t="inlineStr">
        <is>
          <t/>
        </is>
      </c>
      <c r="AY897" t="inlineStr">
        <is>
          <t/>
        </is>
      </c>
      <c r="AZ897" t="inlineStr">
        <is>
          <t/>
        </is>
      </c>
      <c r="BA897" t="inlineStr">
        <is>
          <t/>
        </is>
      </c>
      <c r="BB897" s="2" t="inlineStr">
        <is>
          <t>azonosítható személy</t>
        </is>
      </c>
      <c r="BC897" s="2" t="inlineStr">
        <is>
          <t>4</t>
        </is>
      </c>
      <c r="BD897" s="2" t="inlineStr">
        <is>
          <t/>
        </is>
      </c>
      <c r="BE897" t="inlineStr">
        <is>
          <t>olyan személy, aki közvetlen vagy közvetett módon azonosítható, különösen egy azonosító számra vagy a személy fizikai, fiziológiai, szellemi, gazdasági, kulturális vagy társadalmi identitására vonatkozó egy vagy több tényezőre történő utalás révén</t>
        </is>
      </c>
      <c r="BF897" s="2" t="inlineStr">
        <is>
          <t>persona identificabile|
persona fisica identificabile</t>
        </is>
      </c>
      <c r="BG897" s="2" t="inlineStr">
        <is>
          <t>3|
3</t>
        </is>
      </c>
      <c r="BH897" s="2" t="inlineStr">
        <is>
          <t xml:space="preserve">|
</t>
        </is>
      </c>
      <c r="BI897" t="inlineStr">
        <is>
          <t>individuo riconoscibile mediante riferimento a un numero di identificazione ovvero a uno o più elementi specifici caratteristici della sua identità fisica, fisiologica, psichica, economica, culturale o sociale</t>
        </is>
      </c>
      <c r="BJ897" s="2" t="inlineStr">
        <is>
          <t>asmuo, kurio tapatybę galima nustatyti|
nustatomos tapatybės asmuo</t>
        </is>
      </c>
      <c r="BK897" s="2" t="inlineStr">
        <is>
          <t>3|
3</t>
        </is>
      </c>
      <c r="BL897" s="2" t="inlineStr">
        <is>
          <t xml:space="preserve">|
</t>
        </is>
      </c>
      <c r="BM897" t="inlineStr">
        <is>
          <t>asmuo, kurio tapatybę įmanoma nustatyti naudojant jo identifikavimo kodą arba pagal jo fizinius, fiziologinius, protinius, ekonominius, kultūrinius ar socialinius ypatumus</t>
        </is>
      </c>
      <c r="BN897" s="2" t="inlineStr">
        <is>
          <t>identificējama persona</t>
        </is>
      </c>
      <c r="BO897" s="2" t="inlineStr">
        <is>
          <t>3</t>
        </is>
      </c>
      <c r="BP897" s="2" t="inlineStr">
        <is>
          <t/>
        </is>
      </c>
      <c r="BQ897" t="inlineStr">
        <is>
          <t>persona, kuru var identificēt tieši vainetieši, norādot reģistrācijas numuru vai vienu vai vairākusšai personai raksturīgus fiziskās, fizioloģiskās, garīgās, ekonomiskās,kultūras vai sociālās identitātes faktorus</t>
        </is>
      </c>
      <c r="BR897" s="2" t="inlineStr">
        <is>
          <t>persuna fiżika identifikabbli|
persuna identifikabbli</t>
        </is>
      </c>
      <c r="BS897" s="2" t="inlineStr">
        <is>
          <t>3|
3</t>
        </is>
      </c>
      <c r="BT897" s="2" t="inlineStr">
        <is>
          <t xml:space="preserve">|
</t>
        </is>
      </c>
      <c r="BU897" t="inlineStr">
        <is>
          <t>persuna li tista’ tiġi identifikata, direttament jew indirettament, b’mod partikolari b’referenza għal numru ta’ identifikazzjoni jew għal xi fattur wieħed jew iktar speċifiku għall-identità fiżika, fiżjoloġika, mentali, ekonomika, kulturali jew soċjali tagħha</t>
        </is>
      </c>
      <c r="BV897" s="2" t="inlineStr">
        <is>
          <t>identificeerbare persoon</t>
        </is>
      </c>
      <c r="BW897" s="2" t="inlineStr">
        <is>
          <t>3</t>
        </is>
      </c>
      <c r="BX897" s="2" t="inlineStr">
        <is>
          <t/>
        </is>
      </c>
      <c r="BY897" t="inlineStr">
        <is>
          <t>persoon die direct of indirect kan worden geïdentificeerd, met name aan de hand van een identificatienummer of van een of meer specifieke elementen die kenmerkend zijn voor zijn of haar fysieke, fysiologische, psychische, economische, culturele of sociale identiteit</t>
        </is>
      </c>
      <c r="BZ897" s="2" t="inlineStr">
        <is>
          <t>możliwa do zidentyfikowania osoba fizyczna|
osoba możliwa do zidentyfikowania</t>
        </is>
      </c>
      <c r="CA897" s="2" t="inlineStr">
        <is>
          <t>3|
3</t>
        </is>
      </c>
      <c r="CB897" s="2" t="inlineStr">
        <is>
          <t xml:space="preserve">|
</t>
        </is>
      </c>
      <c r="CC897" t="inlineStr">
        <is>
          <t>osoba, której tożsamość można ustalić bezpośrednio lub pośrednio, szczególnie przez powołanie się na numer identyfikacyjny lub jeden bądź kilka szczególnych czynników określających jej fizyczną, fizjologiczną, umysłową, ekonomiczną, kulturową lub społeczną tożsamość</t>
        </is>
      </c>
      <c r="CD897" s="2" t="inlineStr">
        <is>
          <t>pessoa identificável</t>
        </is>
      </c>
      <c r="CE897" s="2" t="inlineStr">
        <is>
          <t>3</t>
        </is>
      </c>
      <c r="CF897" s="2" t="inlineStr">
        <is>
          <t/>
        </is>
      </c>
      <c r="CG897" t="inlineStr">
        <is>
          <t>Pessoa que possa ser identificada, direta ou indiretamente, nomeadamente por referência a um número de identificação ou a um ou mais elementos específicos da sua identidade física, fisiológica, psíquica, económica, cultural ou social.</t>
        </is>
      </c>
      <c r="CH897" s="2" t="inlineStr">
        <is>
          <t>persoană identificabilă</t>
        </is>
      </c>
      <c r="CI897" s="2" t="inlineStr">
        <is>
          <t>3</t>
        </is>
      </c>
      <c r="CJ897" s="2" t="inlineStr">
        <is>
          <t/>
        </is>
      </c>
      <c r="CK897" t="inlineStr">
        <is>
          <t>o persoană care poate fi identificată, direct sau indirect, în special prin referire la un număr de identificare sau la unul sau mai multe elemente specifice, proprii identității sale fizice, fiziologice, psihice, economice, culturale sau sociale</t>
        </is>
      </c>
      <c r="CL897" s="2" t="inlineStr">
        <is>
          <t>identifikovateľná osoba|
identifikovateľná fyzická osoba</t>
        </is>
      </c>
      <c r="CM897" s="2" t="inlineStr">
        <is>
          <t>3|
3</t>
        </is>
      </c>
      <c r="CN897" s="2" t="inlineStr">
        <is>
          <t xml:space="preserve">|
</t>
        </is>
      </c>
      <c r="CO897" t="inlineStr">
        <is>
          <t>osoba, ktorú možno identifikovať priamo alebo nepriamo, najmä odkazom na identifikátor, ako je meno, identifikačné číslo, lokalizačné údaje, online identifikátor, alebo odkazom na jeden či viaceré prvky, ktoré sú špecifické pre fyzickú, fyziologickú, genetickú, mentálnu, ekonomickú, kultúrnu alebo sociálnu identitu tejto fyzickej osoby</t>
        </is>
      </c>
      <c r="CP897" s="2" t="inlineStr">
        <is>
          <t>določljiva oseba</t>
        </is>
      </c>
      <c r="CQ897" s="2" t="inlineStr">
        <is>
          <t>3</t>
        </is>
      </c>
      <c r="CR897" s="2" t="inlineStr">
        <is>
          <t/>
        </is>
      </c>
      <c r="CS897" t="inlineStr">
        <is>
          <t>oseba, ki se lahko neposredno ali posredno identificira, predvsem s sklicevanjem na identifikacijsko številko ali na enega ali več dejavnikov, ki so značilni za njeno fizično, fiziološko, duševno, ekonomsko, kulturno ali socialno identiteto</t>
        </is>
      </c>
      <c r="CT897" s="2" t="inlineStr">
        <is>
          <t>identifierbar fysisk person|
identifierbar person</t>
        </is>
      </c>
      <c r="CU897" s="2" t="inlineStr">
        <is>
          <t>3|
3</t>
        </is>
      </c>
      <c r="CV897" s="2" t="inlineStr">
        <is>
          <t xml:space="preserve">|
</t>
        </is>
      </c>
      <c r="CW897" t="inlineStr">
        <is>
          <t/>
        </is>
      </c>
    </row>
    <row r="898">
      <c r="A898" s="1" t="str">
        <f>HYPERLINK("https://iate.europa.eu/entry/result/1899960/all", "1899960")</f>
        <v>1899960</v>
      </c>
      <c r="B898" t="inlineStr">
        <is>
          <t>EDUCATION AND COMMUNICATIONS</t>
        </is>
      </c>
      <c r="C898" t="inlineStr">
        <is>
          <t>EDUCATION AND COMMUNICATIONS|information technology and data processing</t>
        </is>
      </c>
      <c r="D898" t="inlineStr">
        <is>
          <t>no</t>
        </is>
      </c>
      <c r="E898" t="inlineStr">
        <is>
          <t/>
        </is>
      </c>
      <c r="F898" t="inlineStr">
        <is>
          <t/>
        </is>
      </c>
      <c r="G898" t="inlineStr">
        <is>
          <t/>
        </is>
      </c>
      <c r="H898" t="inlineStr">
        <is>
          <t/>
        </is>
      </c>
      <c r="I898" t="inlineStr">
        <is>
          <t/>
        </is>
      </c>
      <c r="J898" t="inlineStr">
        <is>
          <t/>
        </is>
      </c>
      <c r="K898" t="inlineStr">
        <is>
          <t/>
        </is>
      </c>
      <c r="L898" t="inlineStr">
        <is>
          <t/>
        </is>
      </c>
      <c r="M898" t="inlineStr">
        <is>
          <t/>
        </is>
      </c>
      <c r="N898" t="inlineStr">
        <is>
          <t/>
        </is>
      </c>
      <c r="O898" t="inlineStr">
        <is>
          <t/>
        </is>
      </c>
      <c r="P898" t="inlineStr">
        <is>
          <t/>
        </is>
      </c>
      <c r="Q898" t="inlineStr">
        <is>
          <t/>
        </is>
      </c>
      <c r="R898" s="2" t="inlineStr">
        <is>
          <t>Vaporware</t>
        </is>
      </c>
      <c r="S898" s="2" t="inlineStr">
        <is>
          <t>1</t>
        </is>
      </c>
      <c r="T898" s="2" t="inlineStr">
        <is>
          <t/>
        </is>
      </c>
      <c r="U898" t="inlineStr">
        <is>
          <t>[...] Computerprodukte [...], die mit großem Tammtamm angekündigt wurden, aber bisher nicht erschienen sind.</t>
        </is>
      </c>
      <c r="V898" t="inlineStr">
        <is>
          <t/>
        </is>
      </c>
      <c r="W898" t="inlineStr">
        <is>
          <t/>
        </is>
      </c>
      <c r="X898" t="inlineStr">
        <is>
          <t/>
        </is>
      </c>
      <c r="Y898" t="inlineStr">
        <is>
          <t/>
        </is>
      </c>
      <c r="Z898" s="2" t="inlineStr">
        <is>
          <t>vaporware|
vapourware</t>
        </is>
      </c>
      <c r="AA898" s="2" t="inlineStr">
        <is>
          <t>3|
3</t>
        </is>
      </c>
      <c r="AB898" s="2" t="inlineStr">
        <is>
          <t xml:space="preserve">|
</t>
        </is>
      </c>
      <c r="AC898" t="inlineStr">
        <is>
          <t>1) a product announced far in advance of any release (which may or may not actually take place) 2) Produtos na indústria de software que são anunciados prematuramente. Muitos "vaporizam-se" por problemas de desenvolvimento.</t>
        </is>
      </c>
      <c r="AD898" s="2" t="inlineStr">
        <is>
          <t>programa vapor</t>
        </is>
      </c>
      <c r="AE898" s="2" t="inlineStr">
        <is>
          <t>1</t>
        </is>
      </c>
      <c r="AF898" s="2" t="inlineStr">
        <is>
          <t/>
        </is>
      </c>
      <c r="AG898" t="inlineStr">
        <is>
          <t/>
        </is>
      </c>
      <c r="AH898" t="inlineStr">
        <is>
          <t/>
        </is>
      </c>
      <c r="AI898" t="inlineStr">
        <is>
          <t/>
        </is>
      </c>
      <c r="AJ898" t="inlineStr">
        <is>
          <t/>
        </is>
      </c>
      <c r="AK898" t="inlineStr">
        <is>
          <t/>
        </is>
      </c>
      <c r="AL898" t="inlineStr">
        <is>
          <t/>
        </is>
      </c>
      <c r="AM898" t="inlineStr">
        <is>
          <t/>
        </is>
      </c>
      <c r="AN898" t="inlineStr">
        <is>
          <t/>
        </is>
      </c>
      <c r="AO898" t="inlineStr">
        <is>
          <t/>
        </is>
      </c>
      <c r="AP898" t="inlineStr">
        <is>
          <t/>
        </is>
      </c>
      <c r="AQ898" t="inlineStr">
        <is>
          <t/>
        </is>
      </c>
      <c r="AR898" t="inlineStr">
        <is>
          <t/>
        </is>
      </c>
      <c r="AS898" t="inlineStr">
        <is>
          <t/>
        </is>
      </c>
      <c r="AT898" t="inlineStr">
        <is>
          <t/>
        </is>
      </c>
      <c r="AU898" t="inlineStr">
        <is>
          <t/>
        </is>
      </c>
      <c r="AV898" t="inlineStr">
        <is>
          <t/>
        </is>
      </c>
      <c r="AW898" t="inlineStr">
        <is>
          <t/>
        </is>
      </c>
      <c r="AX898" t="inlineStr">
        <is>
          <t/>
        </is>
      </c>
      <c r="AY898" t="inlineStr">
        <is>
          <t/>
        </is>
      </c>
      <c r="AZ898" t="inlineStr">
        <is>
          <t/>
        </is>
      </c>
      <c r="BA898" t="inlineStr">
        <is>
          <t/>
        </is>
      </c>
      <c r="BB898" t="inlineStr">
        <is>
          <t/>
        </is>
      </c>
      <c r="BC898" t="inlineStr">
        <is>
          <t/>
        </is>
      </c>
      <c r="BD898" t="inlineStr">
        <is>
          <t/>
        </is>
      </c>
      <c r="BE898" t="inlineStr">
        <is>
          <t/>
        </is>
      </c>
      <c r="BF898" t="inlineStr">
        <is>
          <t/>
        </is>
      </c>
      <c r="BG898" t="inlineStr">
        <is>
          <t/>
        </is>
      </c>
      <c r="BH898" t="inlineStr">
        <is>
          <t/>
        </is>
      </c>
      <c r="BI898" t="inlineStr">
        <is>
          <t/>
        </is>
      </c>
      <c r="BJ898" t="inlineStr">
        <is>
          <t/>
        </is>
      </c>
      <c r="BK898" t="inlineStr">
        <is>
          <t/>
        </is>
      </c>
      <c r="BL898" t="inlineStr">
        <is>
          <t/>
        </is>
      </c>
      <c r="BM898" t="inlineStr">
        <is>
          <t/>
        </is>
      </c>
      <c r="BN898" t="inlineStr">
        <is>
          <t/>
        </is>
      </c>
      <c r="BO898" t="inlineStr">
        <is>
          <t/>
        </is>
      </c>
      <c r="BP898" t="inlineStr">
        <is>
          <t/>
        </is>
      </c>
      <c r="BQ898" t="inlineStr">
        <is>
          <t/>
        </is>
      </c>
      <c r="BR898" t="inlineStr">
        <is>
          <t/>
        </is>
      </c>
      <c r="BS898" t="inlineStr">
        <is>
          <t/>
        </is>
      </c>
      <c r="BT898" t="inlineStr">
        <is>
          <t/>
        </is>
      </c>
      <c r="BU898" t="inlineStr">
        <is>
          <t/>
        </is>
      </c>
      <c r="BV898" t="inlineStr">
        <is>
          <t/>
        </is>
      </c>
      <c r="BW898" t="inlineStr">
        <is>
          <t/>
        </is>
      </c>
      <c r="BX898" t="inlineStr">
        <is>
          <t/>
        </is>
      </c>
      <c r="BY898" t="inlineStr">
        <is>
          <t/>
        </is>
      </c>
      <c r="BZ898" t="inlineStr">
        <is>
          <t/>
        </is>
      </c>
      <c r="CA898" t="inlineStr">
        <is>
          <t/>
        </is>
      </c>
      <c r="CB898" t="inlineStr">
        <is>
          <t/>
        </is>
      </c>
      <c r="CC898" t="inlineStr">
        <is>
          <t/>
        </is>
      </c>
      <c r="CD898" s="2" t="inlineStr">
        <is>
          <t>&lt;i&gt;software&lt;/i&gt; fantasma</t>
        </is>
      </c>
      <c r="CE898" s="2" t="inlineStr">
        <is>
          <t>3</t>
        </is>
      </c>
      <c r="CF898" s="2" t="inlineStr">
        <is>
          <t/>
        </is>
      </c>
      <c r="CG898" t="inlineStr">
        <is>
          <t>&lt;i&gt;Software&lt;/i&gt; que é anunciado por um produtor muito antes do seu lançamento, mas que nunca chega a aparecer.</t>
        </is>
      </c>
      <c r="CH898" t="inlineStr">
        <is>
          <t/>
        </is>
      </c>
      <c r="CI898" t="inlineStr">
        <is>
          <t/>
        </is>
      </c>
      <c r="CJ898" t="inlineStr">
        <is>
          <t/>
        </is>
      </c>
      <c r="CK898" t="inlineStr">
        <is>
          <t/>
        </is>
      </c>
      <c r="CL898" t="inlineStr">
        <is>
          <t/>
        </is>
      </c>
      <c r="CM898" t="inlineStr">
        <is>
          <t/>
        </is>
      </c>
      <c r="CN898" t="inlineStr">
        <is>
          <t/>
        </is>
      </c>
      <c r="CO898" t="inlineStr">
        <is>
          <t/>
        </is>
      </c>
      <c r="CP898" t="inlineStr">
        <is>
          <t/>
        </is>
      </c>
      <c r="CQ898" t="inlineStr">
        <is>
          <t/>
        </is>
      </c>
      <c r="CR898" t="inlineStr">
        <is>
          <t/>
        </is>
      </c>
      <c r="CS898" t="inlineStr">
        <is>
          <t/>
        </is>
      </c>
      <c r="CT898" t="inlineStr">
        <is>
          <t/>
        </is>
      </c>
      <c r="CU898" t="inlineStr">
        <is>
          <t/>
        </is>
      </c>
      <c r="CV898" t="inlineStr">
        <is>
          <t/>
        </is>
      </c>
      <c r="CW898" t="inlineStr">
        <is>
          <t/>
        </is>
      </c>
    </row>
    <row r="899">
      <c r="A899" s="1" t="str">
        <f>HYPERLINK("https://iate.europa.eu/entry/result/3520796/all", "3520796")</f>
        <v>3520796</v>
      </c>
      <c r="B899" t="inlineStr">
        <is>
          <t>EDUCATION AND COMMUNICATIONS</t>
        </is>
      </c>
      <c r="C899" t="inlineStr">
        <is>
          <t>EDUCATION AND COMMUNICATIONS|information technology and data processing|data processing</t>
        </is>
      </c>
      <c r="D899" t="inlineStr">
        <is>
          <t>yes</t>
        </is>
      </c>
      <c r="E899" t="inlineStr">
        <is>
          <t/>
        </is>
      </c>
      <c r="F899" s="2" t="inlineStr">
        <is>
          <t>принцип на адекватност на данните</t>
        </is>
      </c>
      <c r="G899" s="2" t="inlineStr">
        <is>
          <t>3</t>
        </is>
      </c>
      <c r="H899" s="2" t="inlineStr">
        <is>
          <t/>
        </is>
      </c>
      <c r="I899" t="inlineStr">
        <is>
          <t>един от основните принципи, свързан с обработването на лични данни, съгласно Регламент (ЕС) 2018/1725</t>
        </is>
      </c>
      <c r="J899" s="2" t="inlineStr">
        <is>
          <t>zásada přiměřenosti údajů</t>
        </is>
      </c>
      <c r="K899" s="2" t="inlineStr">
        <is>
          <t>3</t>
        </is>
      </c>
      <c r="L899" s="2" t="inlineStr">
        <is>
          <t/>
        </is>
      </c>
      <c r="M899" t="inlineStr">
        <is>
          <t>údaje musí odpovídat účelu, pro který jsou předávány nebo dále zpracovávány, musí být pro něj významné a ve vztahu k němu přiměřené</t>
        </is>
      </c>
      <c r="N899" s="2" t="inlineStr">
        <is>
          <t>princip om, at personoplysninger skal være tilstrækkelige|
krav om, at oplysninger skal være tilstrækkelige</t>
        </is>
      </c>
      <c r="O899" s="2" t="inlineStr">
        <is>
          <t>3|
3</t>
        </is>
      </c>
      <c r="P899" s="2" t="inlineStr">
        <is>
          <t xml:space="preserve">|
</t>
        </is>
      </c>
      <c r="Q899" t="inlineStr">
        <is>
          <t/>
        </is>
      </c>
      <c r="R899" s="2" t="inlineStr">
        <is>
          <t>Grundsatz der Angemessenheit der Daten|
Grundsatz der Zweckentsprechung</t>
        </is>
      </c>
      <c r="S899" s="2" t="inlineStr">
        <is>
          <t>3|
3</t>
        </is>
      </c>
      <c r="T899" s="2" t="inlineStr">
        <is>
          <t xml:space="preserve">|
</t>
        </is>
      </c>
      <c r="U899" t="inlineStr">
        <is>
          <t/>
        </is>
      </c>
      <c r="V899" s="2" t="inlineStr">
        <is>
          <t>αρχή καταλλήλότητας των δεδομένων</t>
        </is>
      </c>
      <c r="W899" s="2" t="inlineStr">
        <is>
          <t>3</t>
        </is>
      </c>
      <c r="X899" s="2" t="inlineStr">
        <is>
          <t/>
        </is>
      </c>
      <c r="Y899" t="inlineStr">
        <is>
          <t/>
        </is>
      </c>
      <c r="Z899" s="2" t="inlineStr">
        <is>
          <t>data adequacy, adequacy of data|
principle of data adequacy</t>
        </is>
      </c>
      <c r="AA899" s="2" t="inlineStr">
        <is>
          <t>1|
3</t>
        </is>
      </c>
      <c r="AB899" s="2" t="inlineStr">
        <is>
          <t xml:space="preserve">|
</t>
        </is>
      </c>
      <c r="AC899" t="inlineStr">
        <is>
          <t/>
        </is>
      </c>
      <c r="AD899" s="2" t="inlineStr">
        <is>
          <t>principio de adecuación de los datos</t>
        </is>
      </c>
      <c r="AE899" s="2" t="inlineStr">
        <is>
          <t>3</t>
        </is>
      </c>
      <c r="AF899" s="2" t="inlineStr">
        <is>
          <t/>
        </is>
      </c>
      <c r="AG899" t="inlineStr">
        <is>
          <t>Uno de los principios relativos a la calidad de los datos, recogido en el Artículo 4.1.c) del Reglamento (CE) n° 45/2001 , según el cual los datos han de ser «adecuados, pertinentes y no excesivos con relación a los fines para los que se recaben y para los que se traten posteriormente».</t>
        </is>
      </c>
      <c r="AH899" s="2" t="inlineStr">
        <is>
          <t>isikuandmete piisavuse põhimõte</t>
        </is>
      </c>
      <c r="AI899" s="2" t="inlineStr">
        <is>
          <t>2</t>
        </is>
      </c>
      <c r="AJ899" s="2" t="inlineStr">
        <is>
          <t/>
        </is>
      </c>
      <c r="AK899" t="inlineStr">
        <is>
          <t>nõue, mille kohaselt isikuandmeid kogutakse nii vähe kui võimalik (s.t. kui andmete töötlemise eesmärgiks vajalik), aga samas piisavalt (s.t. nii palju kui vajalik, sest muidu ei ole nad kasutamiseks kvaliteetsed ehk nõuetekohased)</t>
        </is>
      </c>
      <c r="AL899" s="2" t="inlineStr">
        <is>
          <t>tietojen asianmukaisuuden periaate</t>
        </is>
      </c>
      <c r="AM899" s="2" t="inlineStr">
        <is>
          <t>3</t>
        </is>
      </c>
      <c r="AN899" s="2" t="inlineStr">
        <is>
          <t/>
        </is>
      </c>
      <c r="AO899" t="inlineStr">
        <is>
          <t>asetuksen (EY) N:o 45/2001 4 artiklan 1 kohdan c alakohdassa säädetty periaate, jonka mukaan henkilötietojen on oltava asianmukaisia ja olennaisia eivätkä ne saa olla liian laajoja suhteessa tarkoituksiin, joihin ne on kerätty ja/tai joihin niitä myöhemmin käsitellään</t>
        </is>
      </c>
      <c r="AP899" s="2" t="inlineStr">
        <is>
          <t>principe du caractère adéquat des données</t>
        </is>
      </c>
      <c r="AQ899" s="2" t="inlineStr">
        <is>
          <t>2</t>
        </is>
      </c>
      <c r="AR899" s="2" t="inlineStr">
        <is>
          <t/>
        </is>
      </c>
      <c r="AS899" t="inlineStr">
        <is>
          <t>principe relatif à la qualité des données, prévu à l'article 4, paragraphe 1, point c), du règlement (CE) n° 45/2001, selon lequel les données à caractère personnel doivent être "adéquates, pertinentes et non excessives au regard des finalités pour lesquelles elles sont collectées et pour lesquelles elles sont traitées ultérieurement"</t>
        </is>
      </c>
      <c r="AT899" s="2" t="inlineStr">
        <is>
          <t>prionsabal na leordhóthanachta sonraí</t>
        </is>
      </c>
      <c r="AU899" s="2" t="inlineStr">
        <is>
          <t>3</t>
        </is>
      </c>
      <c r="AV899" s="2" t="inlineStr">
        <is>
          <t/>
        </is>
      </c>
      <c r="AW899" t="inlineStr">
        <is>
          <t/>
        </is>
      </c>
      <c r="AX899" t="inlineStr">
        <is>
          <t/>
        </is>
      </c>
      <c r="AY899" t="inlineStr">
        <is>
          <t/>
        </is>
      </c>
      <c r="AZ899" t="inlineStr">
        <is>
          <t/>
        </is>
      </c>
      <c r="BA899" t="inlineStr">
        <is>
          <t/>
        </is>
      </c>
      <c r="BB899" s="2" t="inlineStr">
        <is>
          <t>a célnak való megfelelés elve</t>
        </is>
      </c>
      <c r="BC899" s="2" t="inlineStr">
        <is>
          <t>4</t>
        </is>
      </c>
      <c r="BD899" s="2" t="inlineStr">
        <is>
          <t/>
        </is>
      </c>
      <c r="BE899" t="inlineStr">
        <is>
          <t>a 45/2001/EK rendelet 4. cikke (1) bekezdésének c) pontjában megfogalmazott követelmény, mely szerint az adatok gyűjtésük és/vagy további feldolgozásuk célja szempontjából megfelelőek</t>
        </is>
      </c>
      <c r="BF899" s="2" t="inlineStr">
        <is>
          <t>principio di adeguatezza dei dati</t>
        </is>
      </c>
      <c r="BG899" s="2" t="inlineStr">
        <is>
          <t>3</t>
        </is>
      </c>
      <c r="BH899" s="2" t="inlineStr">
        <is>
          <t/>
        </is>
      </c>
      <c r="BI899" t="inlineStr">
        <is>
          <t>fondamento secondo il quale i dati personali devono essere adeguati, pertinenti e non eccedenti rispetto alle finalità per le quali vengono raccolti o successivamente trattati</t>
        </is>
      </c>
      <c r="BJ899" s="2" t="inlineStr">
        <is>
          <t>duomenų adekvatumo principas</t>
        </is>
      </c>
      <c r="BK899" s="2" t="inlineStr">
        <is>
          <t>3</t>
        </is>
      </c>
      <c r="BL899" s="2" t="inlineStr">
        <is>
          <t/>
        </is>
      </c>
      <c r="BM899" t="inlineStr">
        <is>
          <t/>
        </is>
      </c>
      <c r="BN899" s="2" t="inlineStr">
        <is>
          <t>datu adekvātuma princips</t>
        </is>
      </c>
      <c r="BO899" s="2" t="inlineStr">
        <is>
          <t>3</t>
        </is>
      </c>
      <c r="BP899" s="2" t="inlineStr">
        <is>
          <t/>
        </is>
      </c>
      <c r="BQ899" t="inlineStr">
        <is>
          <t>---</t>
        </is>
      </c>
      <c r="BR899" s="2" t="inlineStr">
        <is>
          <t>prinċipju tal-adegwatezza tad-dejta</t>
        </is>
      </c>
      <c r="BS899" s="2" t="inlineStr">
        <is>
          <t>3</t>
        </is>
      </c>
      <c r="BT899" s="2" t="inlineStr">
        <is>
          <t/>
        </is>
      </c>
      <c r="BU899" t="inlineStr">
        <is>
          <t/>
        </is>
      </c>
      <c r="BV899" s="2" t="inlineStr">
        <is>
          <t>beginsel van adequaatheid van gegevens</t>
        </is>
      </c>
      <c r="BW899" s="2" t="inlineStr">
        <is>
          <t>2</t>
        </is>
      </c>
      <c r="BX899" s="2" t="inlineStr">
        <is>
          <t/>
        </is>
      </c>
      <c r="BY899" t="inlineStr">
        <is>
          <t/>
        </is>
      </c>
      <c r="BZ899" s="2" t="inlineStr">
        <is>
          <t>zasada adekwatności danych</t>
        </is>
      </c>
      <c r="CA899" s="2" t="inlineStr">
        <is>
          <t>3</t>
        </is>
      </c>
      <c r="CB899" s="2" t="inlineStr">
        <is>
          <t/>
        </is>
      </c>
      <c r="CC899" t="inlineStr">
        <is>
          <t>Zgodnie z zasadą adekwatności administrator powinien przetwarzać tylko takiego rodzaju dane i tylko o takiej treści, które są niezbędne ze względu na cel zbierania danych. Relewantność (adekwatność) danych powinna być oceniania najpóźniej w momencie ich zbierania. Zatem administrator ma obowiązek dokonania w tym względzie oceny. Zakres danych osobowych adekwatnych do celu przetwarzania oceniać trzeba każdorazowo z uwzględnieniem określonego stosunku prawnego, w związku z którym administrator przetwarza dane osobowe.</t>
        </is>
      </c>
      <c r="CD899" s="2" t="inlineStr">
        <is>
          <t>princípio da qualidade adequada dos dados</t>
        </is>
      </c>
      <c r="CE899" s="2" t="inlineStr">
        <is>
          <t>3</t>
        </is>
      </c>
      <c r="CF899" s="2" t="inlineStr">
        <is>
          <t/>
        </is>
      </c>
      <c r="CG899" t="inlineStr">
        <is>
          <t/>
        </is>
      </c>
      <c r="CH899" s="2" t="inlineStr">
        <is>
          <t>principiul caracterului adecvat al datelor</t>
        </is>
      </c>
      <c r="CI899" s="2" t="inlineStr">
        <is>
          <t>3</t>
        </is>
      </c>
      <c r="CJ899" s="2" t="inlineStr">
        <is>
          <t/>
        </is>
      </c>
      <c r="CK899" t="inlineStr">
        <is>
          <t/>
        </is>
      </c>
      <c r="CL899" s="2" t="inlineStr">
        <is>
          <t>zásada primeranosti údajov</t>
        </is>
      </c>
      <c r="CM899" s="2" t="inlineStr">
        <is>
          <t>3</t>
        </is>
      </c>
      <c r="CN899" s="2" t="inlineStr">
        <is>
          <t/>
        </is>
      </c>
      <c r="CO899" t="inlineStr">
        <is>
          <t/>
        </is>
      </c>
      <c r="CP899" s="2" t="inlineStr">
        <is>
          <t>načelo primernosti podatkov</t>
        </is>
      </c>
      <c r="CQ899" s="2" t="inlineStr">
        <is>
          <t>3</t>
        </is>
      </c>
      <c r="CR899" s="2" t="inlineStr">
        <is>
          <t/>
        </is>
      </c>
      <c r="CS899" t="inlineStr">
        <is>
          <t/>
        </is>
      </c>
      <c r="CT899" t="inlineStr">
        <is>
          <t/>
        </is>
      </c>
      <c r="CU899" t="inlineStr">
        <is>
          <t/>
        </is>
      </c>
      <c r="CV899" t="inlineStr">
        <is>
          <t/>
        </is>
      </c>
      <c r="CW899" t="inlineStr">
        <is>
          <t/>
        </is>
      </c>
    </row>
    <row r="900">
      <c r="A900" s="1" t="str">
        <f>HYPERLINK("https://iate.europa.eu/entry/result/1896532/all", "1896532")</f>
        <v>1896532</v>
      </c>
      <c r="B900" t="inlineStr">
        <is>
          <t>EDUCATION AND COMMUNICATIONS</t>
        </is>
      </c>
      <c r="C900" t="inlineStr">
        <is>
          <t>EDUCATION AND COMMUNICATIONS|information technology and data processing|data-processing law|computer crime;EDUCATION AND COMMUNICATIONS|communications|communications systems;EDUCATION AND COMMUNICATIONS|information technology and data processing</t>
        </is>
      </c>
      <c r="D900" t="inlineStr">
        <is>
          <t>yes</t>
        </is>
      </c>
      <c r="E900" t="inlineStr">
        <is>
          <t/>
        </is>
      </c>
      <c r="F900" s="2" t="inlineStr">
        <is>
          <t>кибернастаняване</t>
        </is>
      </c>
      <c r="G900" s="2" t="inlineStr">
        <is>
          <t>3</t>
        </is>
      </c>
      <c r="H900" s="2" t="inlineStr">
        <is>
          <t/>
        </is>
      </c>
      <c r="I900" t="inlineStr">
        <is>
          <t>недобросъвестно регистриране, включване в трафик или използване на търговска марка на друго лице или организация в име на домейн, с цел извличане на печалба от репутацията на чужда търговска марка</t>
        </is>
      </c>
      <c r="J900" t="inlineStr">
        <is>
          <t/>
        </is>
      </c>
      <c r="K900" t="inlineStr">
        <is>
          <t/>
        </is>
      </c>
      <c r="L900" t="inlineStr">
        <is>
          <t/>
        </is>
      </c>
      <c r="M900" t="inlineStr">
        <is>
          <t/>
        </is>
      </c>
      <c r="N900" s="2" t="inlineStr">
        <is>
          <t>cybersquatting|
domænenavnspirateri|
navnepirateri</t>
        </is>
      </c>
      <c r="O900" s="2" t="inlineStr">
        <is>
          <t>4|
3|
3</t>
        </is>
      </c>
      <c r="P900" s="2" t="inlineStr">
        <is>
          <t xml:space="preserve">|
|
</t>
        </is>
      </c>
      <c r="Q900" t="inlineStr">
        <is>
          <t>"Registrering i ond tro eller i spekulationsøjemed af varemærker, som tilhører tredjemand."</t>
        </is>
      </c>
      <c r="R900" s="2" t="inlineStr">
        <is>
          <t>Cybersquatting</t>
        </is>
      </c>
      <c r="S900" s="2" t="inlineStr">
        <is>
          <t>2</t>
        </is>
      </c>
      <c r="T900" s="2" t="inlineStr">
        <is>
          <t/>
        </is>
      </c>
      <c r="U900" t="inlineStr">
        <is>
          <t>Spekulative (oder mißbräuchliche) Registrierung von Warenzeichen, die Dritten gehören (KOM (2000) 153</t>
        </is>
      </c>
      <c r="V900" s="2" t="inlineStr">
        <is>
          <t>κυβερνοσφετερισμός</t>
        </is>
      </c>
      <c r="W900" s="2" t="inlineStr">
        <is>
          <t>4</t>
        </is>
      </c>
      <c r="X900" s="2" t="inlineStr">
        <is>
          <t/>
        </is>
      </c>
      <c r="Y900" t="inlineStr">
        <is>
          <t/>
        </is>
      </c>
      <c r="Z900" s="2" t="inlineStr">
        <is>
          <t>abusive registration of a domain name|
domain squatting|
net squatting|
cybersquatting|
domain squatting</t>
        </is>
      </c>
      <c r="AA900" s="2" t="inlineStr">
        <is>
          <t>3|
1|
2|
3|
3</t>
        </is>
      </c>
      <c r="AB900" s="2" t="inlineStr">
        <is>
          <t xml:space="preserve">|
|
|
|
</t>
        </is>
      </c>
      <c r="AC900" t="inlineStr">
        <is>
          <t>registering, trafficking in, or using a domain name with bad faith intent to profit from the goodwill of a trademark belonging to someone else</t>
        </is>
      </c>
      <c r="AD900" s="2" t="inlineStr">
        <is>
          <t>piratería|
ciberocupación|
registro abusivo de nombre de dominio</t>
        </is>
      </c>
      <c r="AE900" s="2" t="inlineStr">
        <is>
          <t>3|
3|
3</t>
        </is>
      </c>
      <c r="AF900" s="2" t="inlineStr">
        <is>
          <t xml:space="preserve">|
|
</t>
        </is>
      </c>
      <c r="AG900" t="inlineStr">
        <is>
          <t>inscripción de un nombre de dominio idéntico o engañosamente similar a una marca de titular legítimo por parte de una persona o entidad que no posea derechos o un interés legítimo respecto a dicho nombre y lo utilice de mala fe</t>
        </is>
      </c>
      <c r="AH900" s="2" t="inlineStr">
        <is>
          <t>domeenikrabamine|
küberskvottimine</t>
        </is>
      </c>
      <c r="AI900" s="2" t="inlineStr">
        <is>
          <t>2|
2</t>
        </is>
      </c>
      <c r="AJ900" s="2" t="inlineStr">
        <is>
          <t xml:space="preserve">|
</t>
        </is>
      </c>
      <c r="AK900" t="inlineStr">
        <is>
          <t>registreerimata domeeninimede hõivamine nende spekulatiivseks müügiks, eriti sellele nimele vastava kaubamärgi omanikule või domeeni senisele, kuid registreerimata omanikule</t>
        </is>
      </c>
      <c r="AL900" s="2" t="inlineStr">
        <is>
          <t>verkkotunnuksen valtaus|
nimenvaltaus|
verkkotunnuksen kaappaus</t>
        </is>
      </c>
      <c r="AM900" s="2" t="inlineStr">
        <is>
          <t>3|
3|
3</t>
        </is>
      </c>
      <c r="AN900" s="2" t="inlineStr">
        <is>
          <t xml:space="preserve">|
|
</t>
        </is>
      </c>
      <c r="AO900" t="inlineStr">
        <is>
          <t>"sellaisen verkkotunnuksen varaaminen, joka on sama kuin toisen organisaation nimi tai tavaramerkki tai muistuttaa sitä"</t>
        </is>
      </c>
      <c r="AP900" s="2" t="inlineStr">
        <is>
          <t>cybersquattage|
cyberintrusion|
cybersquat|
accaparement de noms de domaine</t>
        </is>
      </c>
      <c r="AQ900" s="2" t="inlineStr">
        <is>
          <t>3|
3|
3|
3</t>
        </is>
      </c>
      <c r="AR900" s="2" t="inlineStr">
        <is>
          <t xml:space="preserve">|
|
|
</t>
        </is>
      </c>
      <c r="AS900" t="inlineStr">
        <is>
          <t>pratique consistant à accaparer, en le déposant, un nom de domaine reprenant ou évoquant une marque, un nom commercial, un patronyme ou toute autre dénomination, afin de tirer un profit matériel ou moral de sa notoriété présente ou à venir</t>
        </is>
      </c>
      <c r="AT900" s="2" t="inlineStr">
        <is>
          <t>cibearshuiteoireacht</t>
        </is>
      </c>
      <c r="AU900" s="2" t="inlineStr">
        <is>
          <t>3</t>
        </is>
      </c>
      <c r="AV900" s="2" t="inlineStr">
        <is>
          <t/>
        </is>
      </c>
      <c r="AW900" t="inlineStr">
        <is>
          <t/>
        </is>
      </c>
      <c r="AX900" t="inlineStr">
        <is>
          <t/>
        </is>
      </c>
      <c r="AY900" t="inlineStr">
        <is>
          <t/>
        </is>
      </c>
      <c r="AZ900" t="inlineStr">
        <is>
          <t/>
        </is>
      </c>
      <c r="BA900" t="inlineStr">
        <is>
          <t/>
        </is>
      </c>
      <c r="BB900" t="inlineStr">
        <is>
          <t/>
        </is>
      </c>
      <c r="BC900" t="inlineStr">
        <is>
          <t/>
        </is>
      </c>
      <c r="BD900" t="inlineStr">
        <is>
          <t/>
        </is>
      </c>
      <c r="BE900" t="inlineStr">
        <is>
          <t/>
        </is>
      </c>
      <c r="BF900" s="2" t="inlineStr">
        <is>
          <t>cybersquatting|
accaparramento di nomi a dominio</t>
        </is>
      </c>
      <c r="BG900" s="2" t="inlineStr">
        <is>
          <t>2|
2</t>
        </is>
      </c>
      <c r="BH900" s="2" t="inlineStr">
        <is>
          <t xml:space="preserve">|
</t>
        </is>
      </c>
      <c r="BI900" t="inlineStr">
        <is>
          <t>Commercio speculativo dei nomi di domini Internet.Sistema molto praticato in passato da parte di speculatori che registravano domini contenenti nomi di società famose (&lt;a href="http://www.nomesocietà.com" target="_blank"&gt;www.nomesocietà.com&lt;/a&gt;) non ancora entrate nel mondo Internet, per poi rivenderli a queste ultime ad alto prezzo, nel momento in cui decidevano di aprire un sito. Attualmente, l'accaparramento dei domini è vietato dalla Registration Authority.</t>
        </is>
      </c>
      <c r="BJ900" s="2" t="inlineStr">
        <is>
          <t>domeno vardo užėmimas</t>
        </is>
      </c>
      <c r="BK900" s="2" t="inlineStr">
        <is>
          <t>3</t>
        </is>
      </c>
      <c r="BL900" s="2" t="inlineStr">
        <is>
          <t/>
        </is>
      </c>
      <c r="BM900" t="inlineStr">
        <is>
          <t>domeno užregistravimas kitam asmeniui priklausančiu ar į jį labai panašiu vardu ir jo naudojimas, siekiant iš to gauti naudos</t>
        </is>
      </c>
      <c r="BN900" s="2" t="inlineStr">
        <is>
          <t>domēnu sagrābšana</t>
        </is>
      </c>
      <c r="BO900" s="2" t="inlineStr">
        <is>
          <t>2</t>
        </is>
      </c>
      <c r="BP900" s="2" t="inlineStr">
        <is>
          <t/>
        </is>
      </c>
      <c r="BQ900" t="inlineStr">
        <is>
          <t/>
        </is>
      </c>
      <c r="BR900" t="inlineStr">
        <is>
          <t/>
        </is>
      </c>
      <c r="BS900" t="inlineStr">
        <is>
          <t/>
        </is>
      </c>
      <c r="BT900" t="inlineStr">
        <is>
          <t/>
        </is>
      </c>
      <c r="BU900" t="inlineStr">
        <is>
          <t/>
        </is>
      </c>
      <c r="BV900" s="2" t="inlineStr">
        <is>
          <t>cybersquatting|
domeinnaamkaping|
domeinkaping</t>
        </is>
      </c>
      <c r="BW900" s="2" t="inlineStr">
        <is>
          <t>3|
3|
3</t>
        </is>
      </c>
      <c r="BX900" s="2" t="inlineStr">
        <is>
          <t xml:space="preserve">|
|
</t>
        </is>
      </c>
      <c r="BY900" t="inlineStr">
        <is>
          <t>praktijk waarbij iemand een internetdomeinnaam die wellicht niet vrij is, registreert en vervolgens tegen een te hoge prijs aanbiedt aan de rechtmatige eigenaar</t>
        </is>
      </c>
      <c r="BZ900" s="2" t="inlineStr">
        <is>
          <t>cybersquatting</t>
        </is>
      </c>
      <c r="CA900" s="2" t="inlineStr">
        <is>
          <t>2</t>
        </is>
      </c>
      <c r="CB900" s="2" t="inlineStr">
        <is>
          <t/>
        </is>
      </c>
      <c r="CC900" t="inlineStr">
        <is>
          <t>praktyka rejestrowania domen internetowych identycznych z nazwami uznanych i znanych marek lub osób przez firmy i osoby nieposiadające praw do tych marek</t>
        </is>
      </c>
      <c r="CD900" s="2" t="inlineStr">
        <is>
          <t>ciberocupação|
ciberespeculação</t>
        </is>
      </c>
      <c r="CE900" s="2" t="inlineStr">
        <is>
          <t>3|
3</t>
        </is>
      </c>
      <c r="CF900" s="2" t="inlineStr">
        <is>
          <t xml:space="preserve">|
</t>
        </is>
      </c>
      <c r="CG900" t="inlineStr">
        <is>
          <t>Prática de registo de nomes de domínios Internet presumivelmente sem qualquer intenção de os utilizar mas para vender o domínio ao seu legítimo proprietário a um preço inflacionado.</t>
        </is>
      </c>
      <c r="CH900" t="inlineStr">
        <is>
          <t/>
        </is>
      </c>
      <c r="CI900" t="inlineStr">
        <is>
          <t/>
        </is>
      </c>
      <c r="CJ900" t="inlineStr">
        <is>
          <t/>
        </is>
      </c>
      <c r="CK900" t="inlineStr">
        <is>
          <t/>
        </is>
      </c>
      <c r="CL900" t="inlineStr">
        <is>
          <t/>
        </is>
      </c>
      <c r="CM900" t="inlineStr">
        <is>
          <t/>
        </is>
      </c>
      <c r="CN900" t="inlineStr">
        <is>
          <t/>
        </is>
      </c>
      <c r="CO900" t="inlineStr">
        <is>
          <t/>
        </is>
      </c>
      <c r="CP900" s="2" t="inlineStr">
        <is>
          <t>domensko skvoterstvo</t>
        </is>
      </c>
      <c r="CQ900" s="2" t="inlineStr">
        <is>
          <t>3</t>
        </is>
      </c>
      <c r="CR900" s="2" t="inlineStr">
        <is>
          <t/>
        </is>
      </c>
      <c r="CS900" t="inlineStr">
        <is>
          <t>registriranje, trženje ali uporaba blagovne znamke drugega subjekta v domenskem imenu z namenom pridobitve koristi, ki pripada nekomu drugemu</t>
        </is>
      </c>
      <c r="CT900" s="2" t="inlineStr">
        <is>
          <t>domänockupation|
domänrofferi</t>
        </is>
      </c>
      <c r="CU900" s="2" t="inlineStr">
        <is>
          <t>2|
2</t>
        </is>
      </c>
      <c r="CV900" s="2" t="inlineStr">
        <is>
          <t xml:space="preserve">|
</t>
        </is>
      </c>
      <c r="CW900" t="inlineStr">
        <is>
          <t>"[...] när någon försöker tjäna pengar på att registrera ett känt företags namn som domän på Internet innan företaget självt hunnit göra det. "</t>
        </is>
      </c>
    </row>
    <row r="901">
      <c r="A901" s="1" t="str">
        <f>HYPERLINK("https://iate.europa.eu/entry/result/1896530/all", "1896530")</f>
        <v>1896530</v>
      </c>
      <c r="B901" t="inlineStr">
        <is>
          <t>PRODUCTION, TECHNOLOGY AND RESEARCH;EDUCATION AND COMMUNICATIONS</t>
        </is>
      </c>
      <c r="C901" t="inlineStr">
        <is>
          <t>PRODUCTION, TECHNOLOGY AND RESEARCH|research and intellectual property|intellectual property|industrial property|trademark;EDUCATION AND COMMUNICATIONS|communications|communications industry|information technology</t>
        </is>
      </c>
      <c r="D901" t="inlineStr">
        <is>
          <t>yes</t>
        </is>
      </c>
      <c r="E901" t="inlineStr">
        <is>
          <t/>
        </is>
      </c>
      <c r="F901" t="inlineStr">
        <is>
          <t/>
        </is>
      </c>
      <c r="G901" t="inlineStr">
        <is>
          <t/>
        </is>
      </c>
      <c r="H901" t="inlineStr">
        <is>
          <t/>
        </is>
      </c>
      <c r="I901" t="inlineStr">
        <is>
          <t/>
        </is>
      </c>
      <c r="J901" t="inlineStr">
        <is>
          <t/>
        </is>
      </c>
      <c r="K901" t="inlineStr">
        <is>
          <t/>
        </is>
      </c>
      <c r="L901" t="inlineStr">
        <is>
          <t/>
        </is>
      </c>
      <c r="M901" t="inlineStr">
        <is>
          <t/>
        </is>
      </c>
      <c r="N901" t="inlineStr">
        <is>
          <t/>
        </is>
      </c>
      <c r="O901" t="inlineStr">
        <is>
          <t/>
        </is>
      </c>
      <c r="P901" t="inlineStr">
        <is>
          <t/>
        </is>
      </c>
      <c r="Q901" t="inlineStr">
        <is>
          <t/>
        </is>
      </c>
      <c r="R901" t="inlineStr">
        <is>
          <t/>
        </is>
      </c>
      <c r="S901" t="inlineStr">
        <is>
          <t/>
        </is>
      </c>
      <c r="T901" t="inlineStr">
        <is>
          <t/>
        </is>
      </c>
      <c r="U901" t="inlineStr">
        <is>
          <t/>
        </is>
      </c>
      <c r="V901" t="inlineStr">
        <is>
          <t/>
        </is>
      </c>
      <c r="W901" t="inlineStr">
        <is>
          <t/>
        </is>
      </c>
      <c r="X901" t="inlineStr">
        <is>
          <t/>
        </is>
      </c>
      <c r="Y901" t="inlineStr">
        <is>
          <t/>
        </is>
      </c>
      <c r="Z901" s="2" t="inlineStr">
        <is>
          <t>reverse cybersquatting|
reverse domain hijacking</t>
        </is>
      </c>
      <c r="AA901" s="2" t="inlineStr">
        <is>
          <t>3|
3</t>
        </is>
      </c>
      <c r="AB901" s="2" t="inlineStr">
        <is>
          <t xml:space="preserve">|
</t>
        </is>
      </c>
      <c r="AC901" t="inlineStr">
        <is>
          <t>action where a rightful trademark owner attempts to secure a domain name by making &lt;a href="https://iate.europa.eu/entry/result/1896532/en" target="_blank"&gt;&lt;i&gt;cybersquatting&lt;/i&gt;&lt;/a&gt; claims against a domain name’s 'cybersquatter' owner</t>
        </is>
      </c>
      <c r="AD901" s="2" t="inlineStr">
        <is>
          <t>piratería inversa</t>
        </is>
      </c>
      <c r="AE901" s="2" t="inlineStr">
        <is>
          <t>3</t>
        </is>
      </c>
      <c r="AF901" s="2" t="inlineStr">
        <is>
          <t/>
        </is>
      </c>
      <c r="AG901" t="inlineStr">
        <is>
          <t>acción que promueve una empresa titular de una marca para adquirir los nombres de dominios ajenos que tiene un titular legítimo</t>
        </is>
      </c>
      <c r="AH901" t="inlineStr">
        <is>
          <t/>
        </is>
      </c>
      <c r="AI901" t="inlineStr">
        <is>
          <t/>
        </is>
      </c>
      <c r="AJ901" t="inlineStr">
        <is>
          <t/>
        </is>
      </c>
      <c r="AK901" t="inlineStr">
        <is>
          <t/>
        </is>
      </c>
      <c r="AL901" t="inlineStr">
        <is>
          <t/>
        </is>
      </c>
      <c r="AM901" t="inlineStr">
        <is>
          <t/>
        </is>
      </c>
      <c r="AN901" t="inlineStr">
        <is>
          <t/>
        </is>
      </c>
      <c r="AO901" t="inlineStr">
        <is>
          <t/>
        </is>
      </c>
      <c r="AP901" t="inlineStr">
        <is>
          <t/>
        </is>
      </c>
      <c r="AQ901" t="inlineStr">
        <is>
          <t/>
        </is>
      </c>
      <c r="AR901" t="inlineStr">
        <is>
          <t/>
        </is>
      </c>
      <c r="AS901" t="inlineStr">
        <is>
          <t/>
        </is>
      </c>
      <c r="AT901" t="inlineStr">
        <is>
          <t/>
        </is>
      </c>
      <c r="AU901" t="inlineStr">
        <is>
          <t/>
        </is>
      </c>
      <c r="AV901" t="inlineStr">
        <is>
          <t/>
        </is>
      </c>
      <c r="AW901" t="inlineStr">
        <is>
          <t/>
        </is>
      </c>
      <c r="AX901" t="inlineStr">
        <is>
          <t/>
        </is>
      </c>
      <c r="AY901" t="inlineStr">
        <is>
          <t/>
        </is>
      </c>
      <c r="AZ901" t="inlineStr">
        <is>
          <t/>
        </is>
      </c>
      <c r="BA901" t="inlineStr">
        <is>
          <t/>
        </is>
      </c>
      <c r="BB901" t="inlineStr">
        <is>
          <t/>
        </is>
      </c>
      <c r="BC901" t="inlineStr">
        <is>
          <t/>
        </is>
      </c>
      <c r="BD901" t="inlineStr">
        <is>
          <t/>
        </is>
      </c>
      <c r="BE901" t="inlineStr">
        <is>
          <t/>
        </is>
      </c>
      <c r="BF901" t="inlineStr">
        <is>
          <t/>
        </is>
      </c>
      <c r="BG901" t="inlineStr">
        <is>
          <t/>
        </is>
      </c>
      <c r="BH901" t="inlineStr">
        <is>
          <t/>
        </is>
      </c>
      <c r="BI901" t="inlineStr">
        <is>
          <t/>
        </is>
      </c>
      <c r="BJ901" t="inlineStr">
        <is>
          <t/>
        </is>
      </c>
      <c r="BK901" t="inlineStr">
        <is>
          <t/>
        </is>
      </c>
      <c r="BL901" t="inlineStr">
        <is>
          <t/>
        </is>
      </c>
      <c r="BM901" t="inlineStr">
        <is>
          <t/>
        </is>
      </c>
      <c r="BN901" t="inlineStr">
        <is>
          <t/>
        </is>
      </c>
      <c r="BO901" t="inlineStr">
        <is>
          <t/>
        </is>
      </c>
      <c r="BP901" t="inlineStr">
        <is>
          <t/>
        </is>
      </c>
      <c r="BQ901" t="inlineStr">
        <is>
          <t/>
        </is>
      </c>
      <c r="BR901" t="inlineStr">
        <is>
          <t/>
        </is>
      </c>
      <c r="BS901" t="inlineStr">
        <is>
          <t/>
        </is>
      </c>
      <c r="BT901" t="inlineStr">
        <is>
          <t/>
        </is>
      </c>
      <c r="BU901" t="inlineStr">
        <is>
          <t/>
        </is>
      </c>
      <c r="BV901" t="inlineStr">
        <is>
          <t/>
        </is>
      </c>
      <c r="BW901" t="inlineStr">
        <is>
          <t/>
        </is>
      </c>
      <c r="BX901" t="inlineStr">
        <is>
          <t/>
        </is>
      </c>
      <c r="BY901" t="inlineStr">
        <is>
          <t/>
        </is>
      </c>
      <c r="BZ901" t="inlineStr">
        <is>
          <t/>
        </is>
      </c>
      <c r="CA901" t="inlineStr">
        <is>
          <t/>
        </is>
      </c>
      <c r="CB901" t="inlineStr">
        <is>
          <t/>
        </is>
      </c>
      <c r="CC901" t="inlineStr">
        <is>
          <t/>
        </is>
      </c>
      <c r="CD901" t="inlineStr">
        <is>
          <t/>
        </is>
      </c>
      <c r="CE901" t="inlineStr">
        <is>
          <t/>
        </is>
      </c>
      <c r="CF901" t="inlineStr">
        <is>
          <t/>
        </is>
      </c>
      <c r="CG901" t="inlineStr">
        <is>
          <t/>
        </is>
      </c>
      <c r="CH901" t="inlineStr">
        <is>
          <t/>
        </is>
      </c>
      <c r="CI901" t="inlineStr">
        <is>
          <t/>
        </is>
      </c>
      <c r="CJ901" t="inlineStr">
        <is>
          <t/>
        </is>
      </c>
      <c r="CK901" t="inlineStr">
        <is>
          <t/>
        </is>
      </c>
      <c r="CL901" t="inlineStr">
        <is>
          <t/>
        </is>
      </c>
      <c r="CM901" t="inlineStr">
        <is>
          <t/>
        </is>
      </c>
      <c r="CN901" t="inlineStr">
        <is>
          <t/>
        </is>
      </c>
      <c r="CO901" t="inlineStr">
        <is>
          <t/>
        </is>
      </c>
      <c r="CP901" t="inlineStr">
        <is>
          <t/>
        </is>
      </c>
      <c r="CQ901" t="inlineStr">
        <is>
          <t/>
        </is>
      </c>
      <c r="CR901" t="inlineStr">
        <is>
          <t/>
        </is>
      </c>
      <c r="CS901" t="inlineStr">
        <is>
          <t/>
        </is>
      </c>
      <c r="CT901" t="inlineStr">
        <is>
          <t/>
        </is>
      </c>
      <c r="CU901" t="inlineStr">
        <is>
          <t/>
        </is>
      </c>
      <c r="CV901" t="inlineStr">
        <is>
          <t/>
        </is>
      </c>
      <c r="CW901" t="inlineStr">
        <is>
          <t/>
        </is>
      </c>
    </row>
    <row r="902">
      <c r="A902" s="1" t="str">
        <f>HYPERLINK("https://iate.europa.eu/entry/result/3583058/all", "3583058")</f>
        <v>3583058</v>
      </c>
      <c r="B902" t="inlineStr">
        <is>
          <t>PRODUCTION, TECHNOLOGY AND RESEARCH;EDUCATION AND COMMUNICATIONS</t>
        </is>
      </c>
      <c r="C902" t="inlineStr">
        <is>
          <t>PRODUCTION, TECHNOLOGY AND RESEARCH|research and intellectual property|intellectual property|industrial property|trademark;EDUCATION AND COMMUNICATIONS|communications|communications industry|information technology</t>
        </is>
      </c>
      <c r="D902" t="inlineStr">
        <is>
          <t>yes</t>
        </is>
      </c>
      <c r="E902" t="inlineStr">
        <is>
          <t/>
        </is>
      </c>
      <c r="F902" t="inlineStr">
        <is>
          <t/>
        </is>
      </c>
      <c r="G902" t="inlineStr">
        <is>
          <t/>
        </is>
      </c>
      <c r="H902" t="inlineStr">
        <is>
          <t/>
        </is>
      </c>
      <c r="I902" t="inlineStr">
        <is>
          <t/>
        </is>
      </c>
      <c r="J902" t="inlineStr">
        <is>
          <t/>
        </is>
      </c>
      <c r="K902" t="inlineStr">
        <is>
          <t/>
        </is>
      </c>
      <c r="L902" t="inlineStr">
        <is>
          <t/>
        </is>
      </c>
      <c r="M902" t="inlineStr">
        <is>
          <t/>
        </is>
      </c>
      <c r="N902" t="inlineStr">
        <is>
          <t/>
        </is>
      </c>
      <c r="O902" t="inlineStr">
        <is>
          <t/>
        </is>
      </c>
      <c r="P902" t="inlineStr">
        <is>
          <t/>
        </is>
      </c>
      <c r="Q902" t="inlineStr">
        <is>
          <t/>
        </is>
      </c>
      <c r="R902" t="inlineStr">
        <is>
          <t/>
        </is>
      </c>
      <c r="S902" t="inlineStr">
        <is>
          <t/>
        </is>
      </c>
      <c r="T902" t="inlineStr">
        <is>
          <t/>
        </is>
      </c>
      <c r="U902" t="inlineStr">
        <is>
          <t/>
        </is>
      </c>
      <c r="V902" t="inlineStr">
        <is>
          <t/>
        </is>
      </c>
      <c r="W902" t="inlineStr">
        <is>
          <t/>
        </is>
      </c>
      <c r="X902" t="inlineStr">
        <is>
          <t/>
        </is>
      </c>
      <c r="Y902" t="inlineStr">
        <is>
          <t/>
        </is>
      </c>
      <c r="Z902" s="2" t="inlineStr">
        <is>
          <t>domain hijacking</t>
        </is>
      </c>
      <c r="AA902" s="2" t="inlineStr">
        <is>
          <t>3</t>
        </is>
      </c>
      <c r="AB902" s="2" t="inlineStr">
        <is>
          <t/>
        </is>
      </c>
      <c r="AC902" t="inlineStr">
        <is>
          <t>intimidation related to trademark litigation in which a person who legitimately owns a domain may be pressured into selling it to another party</t>
        </is>
      </c>
      <c r="AD902" t="inlineStr">
        <is>
          <t/>
        </is>
      </c>
      <c r="AE902" t="inlineStr">
        <is>
          <t/>
        </is>
      </c>
      <c r="AF902" t="inlineStr">
        <is>
          <t/>
        </is>
      </c>
      <c r="AG902" t="inlineStr">
        <is>
          <t/>
        </is>
      </c>
      <c r="AH902" t="inlineStr">
        <is>
          <t/>
        </is>
      </c>
      <c r="AI902" t="inlineStr">
        <is>
          <t/>
        </is>
      </c>
      <c r="AJ902" t="inlineStr">
        <is>
          <t/>
        </is>
      </c>
      <c r="AK902" t="inlineStr">
        <is>
          <t/>
        </is>
      </c>
      <c r="AL902" t="inlineStr">
        <is>
          <t/>
        </is>
      </c>
      <c r="AM902" t="inlineStr">
        <is>
          <t/>
        </is>
      </c>
      <c r="AN902" t="inlineStr">
        <is>
          <t/>
        </is>
      </c>
      <c r="AO902" t="inlineStr">
        <is>
          <t/>
        </is>
      </c>
      <c r="AP902" t="inlineStr">
        <is>
          <t/>
        </is>
      </c>
      <c r="AQ902" t="inlineStr">
        <is>
          <t/>
        </is>
      </c>
      <c r="AR902" t="inlineStr">
        <is>
          <t/>
        </is>
      </c>
      <c r="AS902" t="inlineStr">
        <is>
          <t/>
        </is>
      </c>
      <c r="AT902" t="inlineStr">
        <is>
          <t/>
        </is>
      </c>
      <c r="AU902" t="inlineStr">
        <is>
          <t/>
        </is>
      </c>
      <c r="AV902" t="inlineStr">
        <is>
          <t/>
        </is>
      </c>
      <c r="AW902" t="inlineStr">
        <is>
          <t/>
        </is>
      </c>
      <c r="AX902" t="inlineStr">
        <is>
          <t/>
        </is>
      </c>
      <c r="AY902" t="inlineStr">
        <is>
          <t/>
        </is>
      </c>
      <c r="AZ902" t="inlineStr">
        <is>
          <t/>
        </is>
      </c>
      <c r="BA902" t="inlineStr">
        <is>
          <t/>
        </is>
      </c>
      <c r="BB902" t="inlineStr">
        <is>
          <t/>
        </is>
      </c>
      <c r="BC902" t="inlineStr">
        <is>
          <t/>
        </is>
      </c>
      <c r="BD902" t="inlineStr">
        <is>
          <t/>
        </is>
      </c>
      <c r="BE902" t="inlineStr">
        <is>
          <t/>
        </is>
      </c>
      <c r="BF902" t="inlineStr">
        <is>
          <t/>
        </is>
      </c>
      <c r="BG902" t="inlineStr">
        <is>
          <t/>
        </is>
      </c>
      <c r="BH902" t="inlineStr">
        <is>
          <t/>
        </is>
      </c>
      <c r="BI902" t="inlineStr">
        <is>
          <t/>
        </is>
      </c>
      <c r="BJ902" t="inlineStr">
        <is>
          <t/>
        </is>
      </c>
      <c r="BK902" t="inlineStr">
        <is>
          <t/>
        </is>
      </c>
      <c r="BL902" t="inlineStr">
        <is>
          <t/>
        </is>
      </c>
      <c r="BM902" t="inlineStr">
        <is>
          <t/>
        </is>
      </c>
      <c r="BN902" t="inlineStr">
        <is>
          <t/>
        </is>
      </c>
      <c r="BO902" t="inlineStr">
        <is>
          <t/>
        </is>
      </c>
      <c r="BP902" t="inlineStr">
        <is>
          <t/>
        </is>
      </c>
      <c r="BQ902" t="inlineStr">
        <is>
          <t/>
        </is>
      </c>
      <c r="BR902" t="inlineStr">
        <is>
          <t/>
        </is>
      </c>
      <c r="BS902" t="inlineStr">
        <is>
          <t/>
        </is>
      </c>
      <c r="BT902" t="inlineStr">
        <is>
          <t/>
        </is>
      </c>
      <c r="BU902" t="inlineStr">
        <is>
          <t/>
        </is>
      </c>
      <c r="BV902" t="inlineStr">
        <is>
          <t/>
        </is>
      </c>
      <c r="BW902" t="inlineStr">
        <is>
          <t/>
        </is>
      </c>
      <c r="BX902" t="inlineStr">
        <is>
          <t/>
        </is>
      </c>
      <c r="BY902" t="inlineStr">
        <is>
          <t/>
        </is>
      </c>
      <c r="BZ902" t="inlineStr">
        <is>
          <t/>
        </is>
      </c>
      <c r="CA902" t="inlineStr">
        <is>
          <t/>
        </is>
      </c>
      <c r="CB902" t="inlineStr">
        <is>
          <t/>
        </is>
      </c>
      <c r="CC902" t="inlineStr">
        <is>
          <t/>
        </is>
      </c>
      <c r="CD902" t="inlineStr">
        <is>
          <t/>
        </is>
      </c>
      <c r="CE902" t="inlineStr">
        <is>
          <t/>
        </is>
      </c>
      <c r="CF902" t="inlineStr">
        <is>
          <t/>
        </is>
      </c>
      <c r="CG902" t="inlineStr">
        <is>
          <t/>
        </is>
      </c>
      <c r="CH902" t="inlineStr">
        <is>
          <t/>
        </is>
      </c>
      <c r="CI902" t="inlineStr">
        <is>
          <t/>
        </is>
      </c>
      <c r="CJ902" t="inlineStr">
        <is>
          <t/>
        </is>
      </c>
      <c r="CK902" t="inlineStr">
        <is>
          <t/>
        </is>
      </c>
      <c r="CL902" t="inlineStr">
        <is>
          <t/>
        </is>
      </c>
      <c r="CM902" t="inlineStr">
        <is>
          <t/>
        </is>
      </c>
      <c r="CN902" t="inlineStr">
        <is>
          <t/>
        </is>
      </c>
      <c r="CO902" t="inlineStr">
        <is>
          <t/>
        </is>
      </c>
      <c r="CP902" t="inlineStr">
        <is>
          <t/>
        </is>
      </c>
      <c r="CQ902" t="inlineStr">
        <is>
          <t/>
        </is>
      </c>
      <c r="CR902" t="inlineStr">
        <is>
          <t/>
        </is>
      </c>
      <c r="CS902" t="inlineStr">
        <is>
          <t/>
        </is>
      </c>
      <c r="CT902" t="inlineStr">
        <is>
          <t/>
        </is>
      </c>
      <c r="CU902" t="inlineStr">
        <is>
          <t/>
        </is>
      </c>
      <c r="CV902" t="inlineStr">
        <is>
          <t/>
        </is>
      </c>
      <c r="CW902" t="inlineStr">
        <is>
          <t/>
        </is>
      </c>
    </row>
    <row r="903">
      <c r="A903" s="1" t="str">
        <f>HYPERLINK("https://iate.europa.eu/entry/result/1896531/all", "1896531")</f>
        <v>1896531</v>
      </c>
      <c r="B903" t="inlineStr">
        <is>
          <t>EDUCATION AND COMMUNICATIONS</t>
        </is>
      </c>
      <c r="C903" t="inlineStr">
        <is>
          <t>EDUCATION AND COMMUNICATIONS|information technology and data processing</t>
        </is>
      </c>
      <c r="D903" t="inlineStr">
        <is>
          <t>yes</t>
        </is>
      </c>
      <c r="E903" t="inlineStr">
        <is>
          <t/>
        </is>
      </c>
      <c r="F903" t="inlineStr">
        <is>
          <t/>
        </is>
      </c>
      <c r="G903" t="inlineStr">
        <is>
          <t/>
        </is>
      </c>
      <c r="H903" t="inlineStr">
        <is>
          <t/>
        </is>
      </c>
      <c r="I903" t="inlineStr">
        <is>
          <t/>
        </is>
      </c>
      <c r="J903" t="inlineStr">
        <is>
          <t/>
        </is>
      </c>
      <c r="K903" t="inlineStr">
        <is>
          <t/>
        </is>
      </c>
      <c r="L903" t="inlineStr">
        <is>
          <t/>
        </is>
      </c>
      <c r="M903" t="inlineStr">
        <is>
          <t/>
        </is>
      </c>
      <c r="N903" t="inlineStr">
        <is>
          <t/>
        </is>
      </c>
      <c r="O903" t="inlineStr">
        <is>
          <t/>
        </is>
      </c>
      <c r="P903" t="inlineStr">
        <is>
          <t/>
        </is>
      </c>
      <c r="Q903" t="inlineStr">
        <is>
          <t/>
        </is>
      </c>
      <c r="R903" t="inlineStr">
        <is>
          <t/>
        </is>
      </c>
      <c r="S903" t="inlineStr">
        <is>
          <t/>
        </is>
      </c>
      <c r="T903" t="inlineStr">
        <is>
          <t/>
        </is>
      </c>
      <c r="U903" t="inlineStr">
        <is>
          <t/>
        </is>
      </c>
      <c r="V903" t="inlineStr">
        <is>
          <t/>
        </is>
      </c>
      <c r="W903" t="inlineStr">
        <is>
          <t/>
        </is>
      </c>
      <c r="X903" t="inlineStr">
        <is>
          <t/>
        </is>
      </c>
      <c r="Y903" t="inlineStr">
        <is>
          <t/>
        </is>
      </c>
      <c r="Z903" s="2" t="inlineStr">
        <is>
          <t>camel case|
CamelCase</t>
        </is>
      </c>
      <c r="AA903" s="2" t="inlineStr">
        <is>
          <t>3|
3</t>
        </is>
      </c>
      <c r="AB903" s="2" t="inlineStr">
        <is>
          <t xml:space="preserve">|
</t>
        </is>
      </c>
      <c r="AC903" t="inlineStr">
        <is>
          <t>practice of writing phrases such that each word or abbreviation in the middle of the phrase begins with a capital letter, with no intervening spaces or punctuation</t>
        </is>
      </c>
      <c r="AD903" s="2" t="inlineStr">
        <is>
          <t>CameLlúsculas|
mayúsculas interiores</t>
        </is>
      </c>
      <c r="AE903" s="2" t="inlineStr">
        <is>
          <t>3|
3</t>
        </is>
      </c>
      <c r="AF903" s="2" t="inlineStr">
        <is>
          <t xml:space="preserve">|
</t>
        </is>
      </c>
      <c r="AG903" t="inlineStr">
        <is>
          <t/>
        </is>
      </c>
      <c r="AH903" t="inlineStr">
        <is>
          <t/>
        </is>
      </c>
      <c r="AI903" t="inlineStr">
        <is>
          <t/>
        </is>
      </c>
      <c r="AJ903" t="inlineStr">
        <is>
          <t/>
        </is>
      </c>
      <c r="AK903" t="inlineStr">
        <is>
          <t/>
        </is>
      </c>
      <c r="AL903" t="inlineStr">
        <is>
          <t/>
        </is>
      </c>
      <c r="AM903" t="inlineStr">
        <is>
          <t/>
        </is>
      </c>
      <c r="AN903" t="inlineStr">
        <is>
          <t/>
        </is>
      </c>
      <c r="AO903" t="inlineStr">
        <is>
          <t/>
        </is>
      </c>
      <c r="AP903" t="inlineStr">
        <is>
          <t/>
        </is>
      </c>
      <c r="AQ903" t="inlineStr">
        <is>
          <t/>
        </is>
      </c>
      <c r="AR903" t="inlineStr">
        <is>
          <t/>
        </is>
      </c>
      <c r="AS903" t="inlineStr">
        <is>
          <t/>
        </is>
      </c>
      <c r="AT903" t="inlineStr">
        <is>
          <t/>
        </is>
      </c>
      <c r="AU903" t="inlineStr">
        <is>
          <t/>
        </is>
      </c>
      <c r="AV903" t="inlineStr">
        <is>
          <t/>
        </is>
      </c>
      <c r="AW903" t="inlineStr">
        <is>
          <t/>
        </is>
      </c>
      <c r="AX903" t="inlineStr">
        <is>
          <t/>
        </is>
      </c>
      <c r="AY903" t="inlineStr">
        <is>
          <t/>
        </is>
      </c>
      <c r="AZ903" t="inlineStr">
        <is>
          <t/>
        </is>
      </c>
      <c r="BA903" t="inlineStr">
        <is>
          <t/>
        </is>
      </c>
      <c r="BB903" t="inlineStr">
        <is>
          <t/>
        </is>
      </c>
      <c r="BC903" t="inlineStr">
        <is>
          <t/>
        </is>
      </c>
      <c r="BD903" t="inlineStr">
        <is>
          <t/>
        </is>
      </c>
      <c r="BE903" t="inlineStr">
        <is>
          <t/>
        </is>
      </c>
      <c r="BF903" t="inlineStr">
        <is>
          <t/>
        </is>
      </c>
      <c r="BG903" t="inlineStr">
        <is>
          <t/>
        </is>
      </c>
      <c r="BH903" t="inlineStr">
        <is>
          <t/>
        </is>
      </c>
      <c r="BI903" t="inlineStr">
        <is>
          <t/>
        </is>
      </c>
      <c r="BJ903" t="inlineStr">
        <is>
          <t/>
        </is>
      </c>
      <c r="BK903" t="inlineStr">
        <is>
          <t/>
        </is>
      </c>
      <c r="BL903" t="inlineStr">
        <is>
          <t/>
        </is>
      </c>
      <c r="BM903" t="inlineStr">
        <is>
          <t/>
        </is>
      </c>
      <c r="BN903" t="inlineStr">
        <is>
          <t/>
        </is>
      </c>
      <c r="BO903" t="inlineStr">
        <is>
          <t/>
        </is>
      </c>
      <c r="BP903" t="inlineStr">
        <is>
          <t/>
        </is>
      </c>
      <c r="BQ903" t="inlineStr">
        <is>
          <t/>
        </is>
      </c>
      <c r="BR903" t="inlineStr">
        <is>
          <t/>
        </is>
      </c>
      <c r="BS903" t="inlineStr">
        <is>
          <t/>
        </is>
      </c>
      <c r="BT903" t="inlineStr">
        <is>
          <t/>
        </is>
      </c>
      <c r="BU903" t="inlineStr">
        <is>
          <t/>
        </is>
      </c>
      <c r="BV903" t="inlineStr">
        <is>
          <t/>
        </is>
      </c>
      <c r="BW903" t="inlineStr">
        <is>
          <t/>
        </is>
      </c>
      <c r="BX903" t="inlineStr">
        <is>
          <t/>
        </is>
      </c>
      <c r="BY903" t="inlineStr">
        <is>
          <t/>
        </is>
      </c>
      <c r="BZ903" t="inlineStr">
        <is>
          <t/>
        </is>
      </c>
      <c r="CA903" t="inlineStr">
        <is>
          <t/>
        </is>
      </c>
      <c r="CB903" t="inlineStr">
        <is>
          <t/>
        </is>
      </c>
      <c r="CC903" t="inlineStr">
        <is>
          <t/>
        </is>
      </c>
      <c r="CD903" t="inlineStr">
        <is>
          <t/>
        </is>
      </c>
      <c r="CE903" t="inlineStr">
        <is>
          <t/>
        </is>
      </c>
      <c r="CF903" t="inlineStr">
        <is>
          <t/>
        </is>
      </c>
      <c r="CG903" t="inlineStr">
        <is>
          <t/>
        </is>
      </c>
      <c r="CH903" t="inlineStr">
        <is>
          <t/>
        </is>
      </c>
      <c r="CI903" t="inlineStr">
        <is>
          <t/>
        </is>
      </c>
      <c r="CJ903" t="inlineStr">
        <is>
          <t/>
        </is>
      </c>
      <c r="CK903" t="inlineStr">
        <is>
          <t/>
        </is>
      </c>
      <c r="CL903" t="inlineStr">
        <is>
          <t/>
        </is>
      </c>
      <c r="CM903" t="inlineStr">
        <is>
          <t/>
        </is>
      </c>
      <c r="CN903" t="inlineStr">
        <is>
          <t/>
        </is>
      </c>
      <c r="CO903" t="inlineStr">
        <is>
          <t/>
        </is>
      </c>
      <c r="CP903" t="inlineStr">
        <is>
          <t/>
        </is>
      </c>
      <c r="CQ903" t="inlineStr">
        <is>
          <t/>
        </is>
      </c>
      <c r="CR903" t="inlineStr">
        <is>
          <t/>
        </is>
      </c>
      <c r="CS903" t="inlineStr">
        <is>
          <t/>
        </is>
      </c>
      <c r="CT903" t="inlineStr">
        <is>
          <t/>
        </is>
      </c>
      <c r="CU903" t="inlineStr">
        <is>
          <t/>
        </is>
      </c>
      <c r="CV903" t="inlineStr">
        <is>
          <t/>
        </is>
      </c>
      <c r="CW903" t="inlineStr">
        <is>
          <t/>
        </is>
      </c>
    </row>
    <row r="904">
      <c r="A904" s="1" t="str">
        <f>HYPERLINK("https://iate.europa.eu/entry/result/3582357/all", "3582357")</f>
        <v>3582357</v>
      </c>
      <c r="B904" t="inlineStr">
        <is>
          <t>EDUCATION AND COMMUNICATIONS</t>
        </is>
      </c>
      <c r="C904" t="inlineStr">
        <is>
          <t>EDUCATION AND COMMUNICATIONS|information technology and data processing</t>
        </is>
      </c>
      <c r="D904" t="inlineStr">
        <is>
          <t>yes</t>
        </is>
      </c>
      <c r="E904" t="inlineStr">
        <is>
          <t/>
        </is>
      </c>
      <c r="F904" t="inlineStr">
        <is>
          <t/>
        </is>
      </c>
      <c r="G904" t="inlineStr">
        <is>
          <t/>
        </is>
      </c>
      <c r="H904" t="inlineStr">
        <is>
          <t/>
        </is>
      </c>
      <c r="I904" t="inlineStr">
        <is>
          <t/>
        </is>
      </c>
      <c r="J904" t="inlineStr">
        <is>
          <t/>
        </is>
      </c>
      <c r="K904" t="inlineStr">
        <is>
          <t/>
        </is>
      </c>
      <c r="L904" t="inlineStr">
        <is>
          <t/>
        </is>
      </c>
      <c r="M904" t="inlineStr">
        <is>
          <t/>
        </is>
      </c>
      <c r="N904" t="inlineStr">
        <is>
          <t/>
        </is>
      </c>
      <c r="O904" t="inlineStr">
        <is>
          <t/>
        </is>
      </c>
      <c r="P904" t="inlineStr">
        <is>
          <t/>
        </is>
      </c>
      <c r="Q904" t="inlineStr">
        <is>
          <t/>
        </is>
      </c>
      <c r="R904" t="inlineStr">
        <is>
          <t/>
        </is>
      </c>
      <c r="S904" t="inlineStr">
        <is>
          <t/>
        </is>
      </c>
      <c r="T904" t="inlineStr">
        <is>
          <t/>
        </is>
      </c>
      <c r="U904" t="inlineStr">
        <is>
          <t/>
        </is>
      </c>
      <c r="V904" t="inlineStr">
        <is>
          <t/>
        </is>
      </c>
      <c r="W904" t="inlineStr">
        <is>
          <t/>
        </is>
      </c>
      <c r="X904" t="inlineStr">
        <is>
          <t/>
        </is>
      </c>
      <c r="Y904" t="inlineStr">
        <is>
          <t/>
        </is>
      </c>
      <c r="Z904" s="2" t="inlineStr">
        <is>
          <t>data scientist</t>
        </is>
      </c>
      <c r="AA904" s="2" t="inlineStr">
        <is>
          <t>3</t>
        </is>
      </c>
      <c r="AB904" s="2" t="inlineStr">
        <is>
          <t/>
        </is>
      </c>
      <c r="AC904" t="inlineStr">
        <is>
          <t/>
        </is>
      </c>
      <c r="AD904" t="inlineStr">
        <is>
          <t/>
        </is>
      </c>
      <c r="AE904" t="inlineStr">
        <is>
          <t/>
        </is>
      </c>
      <c r="AF904" t="inlineStr">
        <is>
          <t/>
        </is>
      </c>
      <c r="AG904" t="inlineStr">
        <is>
          <t/>
        </is>
      </c>
      <c r="AH904" t="inlineStr">
        <is>
          <t/>
        </is>
      </c>
      <c r="AI904" t="inlineStr">
        <is>
          <t/>
        </is>
      </c>
      <c r="AJ904" t="inlineStr">
        <is>
          <t/>
        </is>
      </c>
      <c r="AK904" t="inlineStr">
        <is>
          <t/>
        </is>
      </c>
      <c r="AL904" t="inlineStr">
        <is>
          <t/>
        </is>
      </c>
      <c r="AM904" t="inlineStr">
        <is>
          <t/>
        </is>
      </c>
      <c r="AN904" t="inlineStr">
        <is>
          <t/>
        </is>
      </c>
      <c r="AO904" t="inlineStr">
        <is>
          <t/>
        </is>
      </c>
      <c r="AP904" s="2" t="inlineStr">
        <is>
          <t>expert en mégadonnées</t>
        </is>
      </c>
      <c r="AQ904" s="2" t="inlineStr">
        <is>
          <t>3</t>
        </is>
      </c>
      <c r="AR904" s="2" t="inlineStr">
        <is>
          <t/>
        </is>
      </c>
      <c r="AS904" t="inlineStr">
        <is>
          <t>spécialiste de l’extraction et de l’exploitation d’informations pertinentes à partir de &lt;a href="https://iate.europa.eu/entry/result/3551299" target="_blank"&gt;mégadonnées&lt;/a&gt;, qu’il organise, traite et interprète à l’aide d’outils statistiques, mathématiques et informatiques</t>
        </is>
      </c>
      <c r="AT904" t="inlineStr">
        <is>
          <t/>
        </is>
      </c>
      <c r="AU904" t="inlineStr">
        <is>
          <t/>
        </is>
      </c>
      <c r="AV904" t="inlineStr">
        <is>
          <t/>
        </is>
      </c>
      <c r="AW904" t="inlineStr">
        <is>
          <t/>
        </is>
      </c>
      <c r="AX904" t="inlineStr">
        <is>
          <t/>
        </is>
      </c>
      <c r="AY904" t="inlineStr">
        <is>
          <t/>
        </is>
      </c>
      <c r="AZ904" t="inlineStr">
        <is>
          <t/>
        </is>
      </c>
      <c r="BA904" t="inlineStr">
        <is>
          <t/>
        </is>
      </c>
      <c r="BB904" t="inlineStr">
        <is>
          <t/>
        </is>
      </c>
      <c r="BC904" t="inlineStr">
        <is>
          <t/>
        </is>
      </c>
      <c r="BD904" t="inlineStr">
        <is>
          <t/>
        </is>
      </c>
      <c r="BE904" t="inlineStr">
        <is>
          <t/>
        </is>
      </c>
      <c r="BF904" t="inlineStr">
        <is>
          <t/>
        </is>
      </c>
      <c r="BG904" t="inlineStr">
        <is>
          <t/>
        </is>
      </c>
      <c r="BH904" t="inlineStr">
        <is>
          <t/>
        </is>
      </c>
      <c r="BI904" t="inlineStr">
        <is>
          <t/>
        </is>
      </c>
      <c r="BJ904" t="inlineStr">
        <is>
          <t/>
        </is>
      </c>
      <c r="BK904" t="inlineStr">
        <is>
          <t/>
        </is>
      </c>
      <c r="BL904" t="inlineStr">
        <is>
          <t/>
        </is>
      </c>
      <c r="BM904" t="inlineStr">
        <is>
          <t/>
        </is>
      </c>
      <c r="BN904" t="inlineStr">
        <is>
          <t/>
        </is>
      </c>
      <c r="BO904" t="inlineStr">
        <is>
          <t/>
        </is>
      </c>
      <c r="BP904" t="inlineStr">
        <is>
          <t/>
        </is>
      </c>
      <c r="BQ904" t="inlineStr">
        <is>
          <t/>
        </is>
      </c>
      <c r="BR904" t="inlineStr">
        <is>
          <t/>
        </is>
      </c>
      <c r="BS904" t="inlineStr">
        <is>
          <t/>
        </is>
      </c>
      <c r="BT904" t="inlineStr">
        <is>
          <t/>
        </is>
      </c>
      <c r="BU904" t="inlineStr">
        <is>
          <t/>
        </is>
      </c>
      <c r="BV904" t="inlineStr">
        <is>
          <t/>
        </is>
      </c>
      <c r="BW904" t="inlineStr">
        <is>
          <t/>
        </is>
      </c>
      <c r="BX904" t="inlineStr">
        <is>
          <t/>
        </is>
      </c>
      <c r="BY904" t="inlineStr">
        <is>
          <t/>
        </is>
      </c>
      <c r="BZ904" t="inlineStr">
        <is>
          <t/>
        </is>
      </c>
      <c r="CA904" t="inlineStr">
        <is>
          <t/>
        </is>
      </c>
      <c r="CB904" t="inlineStr">
        <is>
          <t/>
        </is>
      </c>
      <c r="CC904" t="inlineStr">
        <is>
          <t/>
        </is>
      </c>
      <c r="CD904" t="inlineStr">
        <is>
          <t/>
        </is>
      </c>
      <c r="CE904" t="inlineStr">
        <is>
          <t/>
        </is>
      </c>
      <c r="CF904" t="inlineStr">
        <is>
          <t/>
        </is>
      </c>
      <c r="CG904" t="inlineStr">
        <is>
          <t/>
        </is>
      </c>
      <c r="CH904" t="inlineStr">
        <is>
          <t/>
        </is>
      </c>
      <c r="CI904" t="inlineStr">
        <is>
          <t/>
        </is>
      </c>
      <c r="CJ904" t="inlineStr">
        <is>
          <t/>
        </is>
      </c>
      <c r="CK904" t="inlineStr">
        <is>
          <t/>
        </is>
      </c>
      <c r="CL904" t="inlineStr">
        <is>
          <t/>
        </is>
      </c>
      <c r="CM904" t="inlineStr">
        <is>
          <t/>
        </is>
      </c>
      <c r="CN904" t="inlineStr">
        <is>
          <t/>
        </is>
      </c>
      <c r="CO904" t="inlineStr">
        <is>
          <t/>
        </is>
      </c>
      <c r="CP904" t="inlineStr">
        <is>
          <t/>
        </is>
      </c>
      <c r="CQ904" t="inlineStr">
        <is>
          <t/>
        </is>
      </c>
      <c r="CR904" t="inlineStr">
        <is>
          <t/>
        </is>
      </c>
      <c r="CS904" t="inlineStr">
        <is>
          <t/>
        </is>
      </c>
      <c r="CT904" t="inlineStr">
        <is>
          <t/>
        </is>
      </c>
      <c r="CU904" t="inlineStr">
        <is>
          <t/>
        </is>
      </c>
      <c r="CV904" t="inlineStr">
        <is>
          <t/>
        </is>
      </c>
      <c r="CW904" t="inlineStr">
        <is>
          <t/>
        </is>
      </c>
    </row>
    <row r="905">
      <c r="A905" s="1" t="str">
        <f>HYPERLINK("https://iate.europa.eu/entry/result/3507767/all", "3507767")</f>
        <v>3507767</v>
      </c>
      <c r="B905" t="inlineStr">
        <is>
          <t>ENVIRONMENT;EDUCATION AND COMMUNICATIONS</t>
        </is>
      </c>
      <c r="C905" t="inlineStr">
        <is>
          <t>ENVIRONMENT|environmental policy|environmental protection;EDUCATION AND COMMUNICATIONS|information technology and data processing</t>
        </is>
      </c>
      <c r="D905" t="inlineStr">
        <is>
          <t>no</t>
        </is>
      </c>
      <c r="E905" t="inlineStr">
        <is>
          <t/>
        </is>
      </c>
      <c r="F905" t="inlineStr">
        <is>
          <t/>
        </is>
      </c>
      <c r="G905" t="inlineStr">
        <is>
          <t/>
        </is>
      </c>
      <c r="H905" t="inlineStr">
        <is>
          <t/>
        </is>
      </c>
      <c r="I905" t="inlineStr">
        <is>
          <t/>
        </is>
      </c>
      <c r="J905" t="inlineStr">
        <is>
          <t/>
        </is>
      </c>
      <c r="K905" t="inlineStr">
        <is>
          <t/>
        </is>
      </c>
      <c r="L905" t="inlineStr">
        <is>
          <t/>
        </is>
      </c>
      <c r="M905" t="inlineStr">
        <is>
          <t/>
        </is>
      </c>
      <c r="N905" t="inlineStr">
        <is>
          <t/>
        </is>
      </c>
      <c r="O905" t="inlineStr">
        <is>
          <t/>
        </is>
      </c>
      <c r="P905" t="inlineStr">
        <is>
          <t/>
        </is>
      </c>
      <c r="Q905" t="inlineStr">
        <is>
          <t/>
        </is>
      </c>
      <c r="R905" t="inlineStr">
        <is>
          <t/>
        </is>
      </c>
      <c r="S905" t="inlineStr">
        <is>
          <t/>
        </is>
      </c>
      <c r="T905" t="inlineStr">
        <is>
          <t/>
        </is>
      </c>
      <c r="U905" t="inlineStr">
        <is>
          <t/>
        </is>
      </c>
      <c r="V905" s="2" t="inlineStr">
        <is>
          <t>άυλο ισοδύναμο</t>
        </is>
      </c>
      <c r="W905" s="2" t="inlineStr">
        <is>
          <t>3</t>
        </is>
      </c>
      <c r="X905" s="2" t="inlineStr">
        <is>
          <t/>
        </is>
      </c>
      <c r="Y905" t="inlineStr">
        <is>
          <t/>
        </is>
      </c>
      <c r="Z905" s="2" t="inlineStr">
        <is>
          <t>paperless|
dematerialised|
computerised</t>
        </is>
      </c>
      <c r="AA905" s="2" t="inlineStr">
        <is>
          <t>3|
3|
3</t>
        </is>
      </c>
      <c r="AB905" s="2" t="inlineStr">
        <is>
          <t xml:space="preserve">|
|
</t>
        </is>
      </c>
      <c r="AC905" t="inlineStr">
        <is>
          <t>relating to or involving the storage or communication of information in electronic form, rather than on paper</t>
        </is>
      </c>
      <c r="AD905" s="2" t="inlineStr">
        <is>
          <t>sin soporte de papel</t>
        </is>
      </c>
      <c r="AE905" s="2" t="inlineStr">
        <is>
          <t>3</t>
        </is>
      </c>
      <c r="AF905" s="2" t="inlineStr">
        <is>
          <t/>
        </is>
      </c>
      <c r="AG905" t="inlineStr">
        <is>
          <t>Entorno electrónico seguro, integrado, interoperativo y accesible para el intercambio de información que existe únicamente en formato electrónico, sin soporte de papel.</t>
        </is>
      </c>
      <c r="AH905" t="inlineStr">
        <is>
          <t/>
        </is>
      </c>
      <c r="AI905" t="inlineStr">
        <is>
          <t/>
        </is>
      </c>
      <c r="AJ905" t="inlineStr">
        <is>
          <t/>
        </is>
      </c>
      <c r="AK905" t="inlineStr">
        <is>
          <t/>
        </is>
      </c>
      <c r="AL905" t="inlineStr">
        <is>
          <t/>
        </is>
      </c>
      <c r="AM905" t="inlineStr">
        <is>
          <t/>
        </is>
      </c>
      <c r="AN905" t="inlineStr">
        <is>
          <t/>
        </is>
      </c>
      <c r="AO905" t="inlineStr">
        <is>
          <t/>
        </is>
      </c>
      <c r="AP905" s="2" t="inlineStr">
        <is>
          <t>dématérialisé</t>
        </is>
      </c>
      <c r="AQ905" s="2" t="inlineStr">
        <is>
          <t>3</t>
        </is>
      </c>
      <c r="AR905" s="2" t="inlineStr">
        <is>
          <t/>
        </is>
      </c>
      <c r="AS905" t="inlineStr">
        <is>
          <t>qui n'existe plus qu'en version électronique</t>
        </is>
      </c>
      <c r="AT905" t="inlineStr">
        <is>
          <t/>
        </is>
      </c>
      <c r="AU905" t="inlineStr">
        <is>
          <t/>
        </is>
      </c>
      <c r="AV905" t="inlineStr">
        <is>
          <t/>
        </is>
      </c>
      <c r="AW905" t="inlineStr">
        <is>
          <t/>
        </is>
      </c>
      <c r="AX905" t="inlineStr">
        <is>
          <t/>
        </is>
      </c>
      <c r="AY905" t="inlineStr">
        <is>
          <t/>
        </is>
      </c>
      <c r="AZ905" t="inlineStr">
        <is>
          <t/>
        </is>
      </c>
      <c r="BA905" t="inlineStr">
        <is>
          <t/>
        </is>
      </c>
      <c r="BB905" t="inlineStr">
        <is>
          <t/>
        </is>
      </c>
      <c r="BC905" t="inlineStr">
        <is>
          <t/>
        </is>
      </c>
      <c r="BD905" t="inlineStr">
        <is>
          <t/>
        </is>
      </c>
      <c r="BE905" t="inlineStr">
        <is>
          <t/>
        </is>
      </c>
      <c r="BF905" s="2" t="inlineStr">
        <is>
          <t>privo di supporto cartaceo</t>
        </is>
      </c>
      <c r="BG905" s="2" t="inlineStr">
        <is>
          <t>2</t>
        </is>
      </c>
      <c r="BH905" s="2" t="inlineStr">
        <is>
          <t/>
        </is>
      </c>
      <c r="BI905" t="inlineStr">
        <is>
          <t>esistente solo in formato elettronico</t>
        </is>
      </c>
      <c r="BJ905" s="2" t="inlineStr">
        <is>
          <t>bepopieris</t>
        </is>
      </c>
      <c r="BK905" s="2" t="inlineStr">
        <is>
          <t>4</t>
        </is>
      </c>
      <c r="BL905" s="2" t="inlineStr">
        <is>
          <t/>
        </is>
      </c>
      <c r="BM905" t="inlineStr">
        <is>
          <t>vykstantis, vykdomas, atliekamas, sukuriamas, perduodamas ir pan. nenaudojant popieriaus</t>
        </is>
      </c>
      <c r="BN905" t="inlineStr">
        <is>
          <t/>
        </is>
      </c>
      <c r="BO905" t="inlineStr">
        <is>
          <t/>
        </is>
      </c>
      <c r="BP905" t="inlineStr">
        <is>
          <t/>
        </is>
      </c>
      <c r="BQ905" t="inlineStr">
        <is>
          <t/>
        </is>
      </c>
      <c r="BR905" t="inlineStr">
        <is>
          <t/>
        </is>
      </c>
      <c r="BS905" t="inlineStr">
        <is>
          <t/>
        </is>
      </c>
      <c r="BT905" t="inlineStr">
        <is>
          <t/>
        </is>
      </c>
      <c r="BU905" t="inlineStr">
        <is>
          <t/>
        </is>
      </c>
      <c r="BV905" t="inlineStr">
        <is>
          <t/>
        </is>
      </c>
      <c r="BW905" t="inlineStr">
        <is>
          <t/>
        </is>
      </c>
      <c r="BX905" t="inlineStr">
        <is>
          <t/>
        </is>
      </c>
      <c r="BY905" t="inlineStr">
        <is>
          <t/>
        </is>
      </c>
      <c r="BZ905" t="inlineStr">
        <is>
          <t/>
        </is>
      </c>
      <c r="CA905" t="inlineStr">
        <is>
          <t/>
        </is>
      </c>
      <c r="CB905" t="inlineStr">
        <is>
          <t/>
        </is>
      </c>
      <c r="CC905" t="inlineStr">
        <is>
          <t/>
        </is>
      </c>
      <c r="CD905" t="inlineStr">
        <is>
          <t/>
        </is>
      </c>
      <c r="CE905" t="inlineStr">
        <is>
          <t/>
        </is>
      </c>
      <c r="CF905" t="inlineStr">
        <is>
          <t/>
        </is>
      </c>
      <c r="CG905" t="inlineStr">
        <is>
          <t/>
        </is>
      </c>
      <c r="CH905" t="inlineStr">
        <is>
          <t/>
        </is>
      </c>
      <c r="CI905" t="inlineStr">
        <is>
          <t/>
        </is>
      </c>
      <c r="CJ905" t="inlineStr">
        <is>
          <t/>
        </is>
      </c>
      <c r="CK905" t="inlineStr">
        <is>
          <t/>
        </is>
      </c>
      <c r="CL905" t="inlineStr">
        <is>
          <t/>
        </is>
      </c>
      <c r="CM905" t="inlineStr">
        <is>
          <t/>
        </is>
      </c>
      <c r="CN905" t="inlineStr">
        <is>
          <t/>
        </is>
      </c>
      <c r="CO905" t="inlineStr">
        <is>
          <t/>
        </is>
      </c>
      <c r="CP905" t="inlineStr">
        <is>
          <t/>
        </is>
      </c>
      <c r="CQ905" t="inlineStr">
        <is>
          <t/>
        </is>
      </c>
      <c r="CR905" t="inlineStr">
        <is>
          <t/>
        </is>
      </c>
      <c r="CS905" t="inlineStr">
        <is>
          <t/>
        </is>
      </c>
      <c r="CT905" t="inlineStr">
        <is>
          <t/>
        </is>
      </c>
      <c r="CU905" t="inlineStr">
        <is>
          <t/>
        </is>
      </c>
      <c r="CV905" t="inlineStr">
        <is>
          <t/>
        </is>
      </c>
      <c r="CW905" t="inlineStr">
        <is>
          <t/>
        </is>
      </c>
    </row>
    <row r="906">
      <c r="A906" s="1" t="str">
        <f>HYPERLINK("https://iate.europa.eu/entry/result/883779/all", "883779")</f>
        <v>883779</v>
      </c>
      <c r="B906" t="inlineStr">
        <is>
          <t>EDUCATION AND COMMUNICATIONS</t>
        </is>
      </c>
      <c r="C906" t="inlineStr">
        <is>
          <t>EDUCATION AND COMMUNICATIONS|information technology and data processing|information technology industry</t>
        </is>
      </c>
      <c r="D906" t="inlineStr">
        <is>
          <t>yes</t>
        </is>
      </c>
      <c r="E906" t="inlineStr">
        <is>
          <t/>
        </is>
      </c>
      <c r="F906" s="2" t="inlineStr">
        <is>
          <t>настолен компютър</t>
        </is>
      </c>
      <c r="G906" s="2" t="inlineStr">
        <is>
          <t>3</t>
        </is>
      </c>
      <c r="H906" s="2" t="inlineStr">
        <is>
          <t/>
        </is>
      </c>
      <c r="I906" t="inlineStr">
        <is>
          <t>компютър, чийто основен модул е предназначен да бъде с постоянно местоположение, а не е проектиран да бъде преносим и е предвиден за използване с външен екран и външни периферни устройства, като клавиатура и мишка</t>
        </is>
      </c>
      <c r="J906" s="2" t="inlineStr">
        <is>
          <t>stolní počítač</t>
        </is>
      </c>
      <c r="K906" s="2" t="inlineStr">
        <is>
          <t>3</t>
        </is>
      </c>
      <c r="L906" s="2" t="inlineStr">
        <is>
          <t/>
        </is>
      </c>
      <c r="M906" t="inlineStr">
        <is>
          <t>počítač, jehož hlavní jednotka je určena k umístění na trvalém stanovišti a který není určen k přenášení a je určen pro použití s externím monitorem a externími periferními zařízeními, jako je klávesnice a myš</t>
        </is>
      </c>
      <c r="N906" s="2" t="inlineStr">
        <is>
          <t>stationær PC|
stationær computer|
desktop|
skrivebordscomputer|
desktopcomputer</t>
        </is>
      </c>
      <c r="O906" s="2" t="inlineStr">
        <is>
          <t>3|
3|
3|
3|
3</t>
        </is>
      </c>
      <c r="P906" s="2" t="inlineStr">
        <is>
          <t xml:space="preserve">|
|
|
|
</t>
        </is>
      </c>
      <c r="Q906" t="inlineStr">
        <is>
          <t>computer, hvor hovedenheden er beregnet til at være fast placeret et sted og ikke er konstrueret til at være bærbar, og som er konstrueret til anvendelse med en ekstern skærm og eksternt periferiudstyr såsom tastatur og mus</t>
        </is>
      </c>
      <c r="R906" s="2" t="inlineStr">
        <is>
          <t>Desktop-Computer</t>
        </is>
      </c>
      <c r="S906" s="2" t="inlineStr">
        <is>
          <t>3</t>
        </is>
      </c>
      <c r="T906" s="2" t="inlineStr">
        <is>
          <t/>
        </is>
      </c>
      <c r="U906" t="inlineStr">
        <is>
          <t>Computer in einer Gehäuseform, passend für den Einsatz als Arbeitsplatzrechner auf Schreibtischen</t>
        </is>
      </c>
      <c r="V906" s="2" t="inlineStr">
        <is>
          <t>επιτραπέζιος υπολογιστής</t>
        </is>
      </c>
      <c r="W906" s="2" t="inlineStr">
        <is>
          <t>3</t>
        </is>
      </c>
      <c r="X906" s="2" t="inlineStr">
        <is>
          <t/>
        </is>
      </c>
      <c r="Y906" t="inlineStr">
        <is>
          <t>υπολογιστής, η κύρια μονάδα του οποίου προορίζεται να παραμένει σε σταθερή θέση, συνήθως πάνω σε γραφείο ή στο δάπεδο</t>
        </is>
      </c>
      <c r="Z906" s="2" t="inlineStr">
        <is>
          <t>desktop computer|
desktop PC|
desktop</t>
        </is>
      </c>
      <c r="AA906" s="2" t="inlineStr">
        <is>
          <t>3|
3|
3</t>
        </is>
      </c>
      <c r="AB906" s="2" t="inlineStr">
        <is>
          <t xml:space="preserve">preferred|
|
</t>
        </is>
      </c>
      <c r="AC906" t="inlineStr">
        <is>
          <t>computer whose main unit is intended to be located in a permanent location, which is not designed for portability and which is designed for use with an external display and external peripherals such as a keyboard and mouse</t>
        </is>
      </c>
      <c r="AD906" s="2" t="inlineStr">
        <is>
          <t>ordenador de sobremesa|
ordenador de mesa</t>
        </is>
      </c>
      <c r="AE906" s="2" t="inlineStr">
        <is>
          <t>1|
3</t>
        </is>
      </c>
      <c r="AF906" s="2" t="inlineStr">
        <is>
          <t>|
preferred</t>
        </is>
      </c>
      <c r="AG906" t="inlineStr">
        <is>
          <t>Ordenador cuya unidad principal está destinada a permanecer en la misma ubicación y no a ser trasladada, y que está diseñado para su uso con una pantalla externa y periféricos exteriores, como un teclado y un ratón.</t>
        </is>
      </c>
      <c r="AH906" s="2" t="inlineStr">
        <is>
          <t>lauaarvuti</t>
        </is>
      </c>
      <c r="AI906" s="2" t="inlineStr">
        <is>
          <t>3</t>
        </is>
      </c>
      <c r="AJ906" s="2" t="inlineStr">
        <is>
          <t/>
        </is>
      </c>
      <c r="AK906" t="inlineStr">
        <is>
          <t>arvuti, mille põhiüksus on ette nähtud alalises asukohas kasutamiseks, mitte kaasaskandmiseks, ja mis on mõeldud kasutamiseks välise kuvariga ja välisseadmetega, nagu klaviatuur ja hiir</t>
        </is>
      </c>
      <c r="AL906" s="2" t="inlineStr">
        <is>
          <t>pöytätietokone</t>
        </is>
      </c>
      <c r="AM906" s="2" t="inlineStr">
        <is>
          <t>3</t>
        </is>
      </c>
      <c r="AN906" s="2" t="inlineStr">
        <is>
          <t/>
        </is>
      </c>
      <c r="AO906" t="inlineStr">
        <is>
          <t>tietokone, jonka keskusyksikkö on tarkoitettu sijoitettavaksi pysyvästi tiettyyn paikkaan, kuten pöydälle tai lattialle, jota ei ole suunniteltu kannettavaksi ja joka on tarkoitettu käytettäväksi ulkoisen näytön ja ulkoisten oheislaitteiden, kuten näppäimistön ja hiiren, kanssa</t>
        </is>
      </c>
      <c r="AP906" s="2" t="inlineStr">
        <is>
          <t>ordinateur de bureau|
ordinateur de table</t>
        </is>
      </c>
      <c r="AQ906" s="2" t="inlineStr">
        <is>
          <t>2|
3</t>
        </is>
      </c>
      <c r="AR906" s="2" t="inlineStr">
        <is>
          <t xml:space="preserve">preferred|
</t>
        </is>
      </c>
      <c r="AS906" t="inlineStr">
        <is>
          <t>ordinateur conçu pour fonctionner à poste fixe sur un plan de travail</t>
        </is>
      </c>
      <c r="AT906" s="2" t="inlineStr">
        <is>
          <t>ríomhaire deisce</t>
        </is>
      </c>
      <c r="AU906" s="2" t="inlineStr">
        <is>
          <t>3</t>
        </is>
      </c>
      <c r="AV906" s="2" t="inlineStr">
        <is>
          <t/>
        </is>
      </c>
      <c r="AW906" t="inlineStr">
        <is>
          <t/>
        </is>
      </c>
      <c r="AX906" s="2" t="inlineStr">
        <is>
          <t>stolno računalo</t>
        </is>
      </c>
      <c r="AY906" s="2" t="inlineStr">
        <is>
          <t>3</t>
        </is>
      </c>
      <c r="AZ906" s="2" t="inlineStr">
        <is>
          <t/>
        </is>
      </c>
      <c r="BA906" t="inlineStr">
        <is>
          <t>računalo kod kojeg je glavna jedinica smještena na stalnoj lokaciji i nije namijenjena prenošenju, a namijenjen je uporabi s vanjskim zaslonom i vanjskim perifernim jedinicama kao što su tipkovnica i miš</t>
        </is>
      </c>
      <c r="BB906" s="2" t="inlineStr">
        <is>
          <t>asztali számítógép</t>
        </is>
      </c>
      <c r="BC906" s="2" t="inlineStr">
        <is>
          <t>4</t>
        </is>
      </c>
      <c r="BD906" s="2" t="inlineStr">
        <is>
          <t/>
        </is>
      </c>
      <c r="BE906" t="inlineStr">
        <is>
          <t>"A mai személyi számítógépek (PC-k) legnépszerűbb csoportja, mely a nyolcvanas évek elején az IBM, az Intel és a Microsoft együttműködésével jött létre. Korábbi eredetű és ma is legkomolyabb vetélytársa az Apple cég Macintosh sorozata. Az operációs rendszerek eltérése mellett a gyakorlati különbség az Apple mindig modernebb, úttörőbb koncepciója, míg az IBM-kompatibilis gépeknek a széleskörű (megengedett) klónozás miatt alacsonyabb az ára."</t>
        </is>
      </c>
      <c r="BF906" s="2" t="inlineStr">
        <is>
          <t>desktop|
computer da tavolo</t>
        </is>
      </c>
      <c r="BG906" s="2" t="inlineStr">
        <is>
          <t>3|
3</t>
        </is>
      </c>
      <c r="BH906" s="2" t="inlineStr">
        <is>
          <t xml:space="preserve">|
</t>
        </is>
      </c>
      <c r="BI906" t="inlineStr">
        <is>
          <t>computer la cui unità principale è progettata per essere collocata stabilmente in un luogo e non per la mobilità e per essere utilizzata con uno schermo esterno e periferiche esterne quali la tastiera e il mouse</t>
        </is>
      </c>
      <c r="BJ906" s="2" t="inlineStr">
        <is>
          <t>stalinis kompiuteris</t>
        </is>
      </c>
      <c r="BK906" s="2" t="inlineStr">
        <is>
          <t>4</t>
        </is>
      </c>
      <c r="BL906" s="2" t="inlineStr">
        <is>
          <t/>
        </is>
      </c>
      <c r="BM906" t="inlineStr">
        <is>
          <t>kompiuteris, kurio konstrukcija pritaikyta nuolatiniam laikymui ant stalo</t>
        </is>
      </c>
      <c r="BN906" s="2" t="inlineStr">
        <is>
          <t>galddators</t>
        </is>
      </c>
      <c r="BO906" s="2" t="inlineStr">
        <is>
          <t>3</t>
        </is>
      </c>
      <c r="BP906" s="2" t="inlineStr">
        <is>
          <t/>
        </is>
      </c>
      <c r="BQ906" t="inlineStr">
        <is>
          <t>dators, kura galvenais bloks paredzēts pastāvīgai izvietošanai noteiktā vietā un kurš nav paredzēts pārnēsāšanai, kā arī ir paredzēts izmantošanai ar ārēju displeju un tādām ārējām jeb perifērijas ierīcēm kā tastatūra un pele</t>
        </is>
      </c>
      <c r="BR906" s="2" t="inlineStr">
        <is>
          <t>desktop|
kompjuter desktop</t>
        </is>
      </c>
      <c r="BS906" s="2" t="inlineStr">
        <is>
          <t>3|
3</t>
        </is>
      </c>
      <c r="BT906" s="2" t="inlineStr">
        <is>
          <t xml:space="preserve">|
</t>
        </is>
      </c>
      <c r="BU906" t="inlineStr">
        <is>
          <t>kompjuter fejn l-unità prinċipali hija intenzjonata li tkun tinsab f’post permanenti u mhux iddisinjat biex jinġarr u li hu maħsub għall-użu b’unità tal-wiri esterna u periferali esterni bħal tastiera u maws</t>
        </is>
      </c>
      <c r="BV906" s="2" t="inlineStr">
        <is>
          <t>desktop|
desktopcomputer|
bureaucomputer</t>
        </is>
      </c>
      <c r="BW906" s="2" t="inlineStr">
        <is>
          <t>3|
3|
2</t>
        </is>
      </c>
      <c r="BX906" s="2" t="inlineStr">
        <is>
          <t xml:space="preserve">|
|
</t>
        </is>
      </c>
      <c r="BY906" t="inlineStr">
        <is>
          <t>computer voor op een bureau</t>
        </is>
      </c>
      <c r="BZ906" s="2" t="inlineStr">
        <is>
          <t>komputer biurkowy|
komputer stacjonarny</t>
        </is>
      </c>
      <c r="CA906" s="2" t="inlineStr">
        <is>
          <t>2|
3</t>
        </is>
      </c>
      <c r="CB906" s="2" t="inlineStr">
        <is>
          <t xml:space="preserve">|
</t>
        </is>
      </c>
      <c r="CC906" t="inlineStr">
        <is>
          <t>komputer osobisty, umiejscowiony na stałe w jednym miejscu, składający się z co najmniej jednostki centralnej, monitora i klawiatury</t>
        </is>
      </c>
      <c r="CD906" s="2" t="inlineStr">
        <is>
          <t>computador de mesa|
computador de secretária</t>
        </is>
      </c>
      <c r="CE906" s="2" t="inlineStr">
        <is>
          <t>3|
3</t>
        </is>
      </c>
      <c r="CF906" s="2" t="inlineStr">
        <is>
          <t xml:space="preserve">|
</t>
        </is>
      </c>
      <c r="CG906" t="inlineStr">
        <is>
          <t>Computador cuja unidade principal se destina a estar situada permanentemente num local, que não foi concebido para fins de portabilidade e que se destina a ser utilizado com um ecrã externo e periféricos externos, como um teclado e um rato.</t>
        </is>
      </c>
      <c r="CH906" s="2" t="inlineStr">
        <is>
          <t>calculator tip desktop|
computer de birou</t>
        </is>
      </c>
      <c r="CI906" s="2" t="inlineStr">
        <is>
          <t>3|
3</t>
        </is>
      </c>
      <c r="CJ906" s="2" t="inlineStr">
        <is>
          <t xml:space="preserve">|
</t>
        </is>
      </c>
      <c r="CK906" t="inlineStr">
        <is>
          <t/>
        </is>
      </c>
      <c r="CL906" s="2" t="inlineStr">
        <is>
          <t>stolový počítač</t>
        </is>
      </c>
      <c r="CM906" s="2" t="inlineStr">
        <is>
          <t>3</t>
        </is>
      </c>
      <c r="CN906" s="2" t="inlineStr">
        <is>
          <t/>
        </is>
      </c>
      <c r="CO906" t="inlineStr">
        <is>
          <t>počítač, ktorého hlavná jednotka má byť umiestnená na stálom mieste a nie je navrhnutá ako prenosná, a ktorý je určený na použitie s externou obrazovkou a externými periférnymi zariadeniami, ako sú klávesnica a myš</t>
        </is>
      </c>
      <c r="CP906" s="2" t="inlineStr">
        <is>
          <t>namizni računalnik|
namiznik</t>
        </is>
      </c>
      <c r="CQ906" s="2" t="inlineStr">
        <is>
          <t>3|
3</t>
        </is>
      </c>
      <c r="CR906" s="2" t="inlineStr">
        <is>
          <t xml:space="preserve">|
</t>
        </is>
      </c>
      <c r="CS906" t="inlineStr">
        <is>
          <t>osebni računalnik, ki ni prirejen za prenašanje</t>
        </is>
      </c>
      <c r="CT906" s="2" t="inlineStr">
        <is>
          <t>stationär dator</t>
        </is>
      </c>
      <c r="CU906" s="2" t="inlineStr">
        <is>
          <t>3</t>
        </is>
      </c>
      <c r="CV906" s="2" t="inlineStr">
        <is>
          <t/>
        </is>
      </c>
      <c r="CW906" t="inlineStr">
        <is>
          <t>en dator vars huvudenhet är avsedd att befinna sig på en permanent plats och som inte är utformad för att vara bärbar utan för att användas med en extern bildskärm och extern kringutrustning, t.ex. ett tangentbord och en mus</t>
        </is>
      </c>
    </row>
    <row r="907">
      <c r="A907" s="1" t="str">
        <f>HYPERLINK("https://iate.europa.eu/entry/result/3579704/all", "3579704")</f>
        <v>3579704</v>
      </c>
      <c r="B907" t="inlineStr">
        <is>
          <t>EDUCATION AND COMMUNICATIONS</t>
        </is>
      </c>
      <c r="C907" t="inlineStr">
        <is>
          <t>EDUCATION AND COMMUNICATIONS|information technology and data processing|data processing</t>
        </is>
      </c>
      <c r="D907" t="inlineStr">
        <is>
          <t>yes</t>
        </is>
      </c>
      <c r="E907" t="inlineStr">
        <is>
          <t/>
        </is>
      </c>
      <c r="F907" t="inlineStr">
        <is>
          <t/>
        </is>
      </c>
      <c r="G907" t="inlineStr">
        <is>
          <t/>
        </is>
      </c>
      <c r="H907" t="inlineStr">
        <is>
          <t/>
        </is>
      </c>
      <c r="I907" t="inlineStr">
        <is>
          <t/>
        </is>
      </c>
      <c r="J907" t="inlineStr">
        <is>
          <t/>
        </is>
      </c>
      <c r="K907" t="inlineStr">
        <is>
          <t/>
        </is>
      </c>
      <c r="L907" t="inlineStr">
        <is>
          <t/>
        </is>
      </c>
      <c r="M907" t="inlineStr">
        <is>
          <t/>
        </is>
      </c>
      <c r="N907" t="inlineStr">
        <is>
          <t/>
        </is>
      </c>
      <c r="O907" t="inlineStr">
        <is>
          <t/>
        </is>
      </c>
      <c r="P907" t="inlineStr">
        <is>
          <t/>
        </is>
      </c>
      <c r="Q907" t="inlineStr">
        <is>
          <t/>
        </is>
      </c>
      <c r="R907" t="inlineStr">
        <is>
          <t/>
        </is>
      </c>
      <c r="S907" t="inlineStr">
        <is>
          <t/>
        </is>
      </c>
      <c r="T907" t="inlineStr">
        <is>
          <t/>
        </is>
      </c>
      <c r="U907" t="inlineStr">
        <is>
          <t/>
        </is>
      </c>
      <c r="V907" t="inlineStr">
        <is>
          <t/>
        </is>
      </c>
      <c r="W907" t="inlineStr">
        <is>
          <t/>
        </is>
      </c>
      <c r="X907" t="inlineStr">
        <is>
          <t/>
        </is>
      </c>
      <c r="Y907" t="inlineStr">
        <is>
          <t/>
        </is>
      </c>
      <c r="Z907" s="2" t="inlineStr">
        <is>
          <t>context handling</t>
        </is>
      </c>
      <c r="AA907" s="2" t="inlineStr">
        <is>
          <t>3</t>
        </is>
      </c>
      <c r="AB907" s="2" t="inlineStr">
        <is>
          <t/>
        </is>
      </c>
      <c r="AC907" t="inlineStr">
        <is>
          <t>process based on mechanisms to infer context information from sensed data, and reason about high level context abstractions</t>
        </is>
      </c>
      <c r="AD907" t="inlineStr">
        <is>
          <t/>
        </is>
      </c>
      <c r="AE907" t="inlineStr">
        <is>
          <t/>
        </is>
      </c>
      <c r="AF907" t="inlineStr">
        <is>
          <t/>
        </is>
      </c>
      <c r="AG907" t="inlineStr">
        <is>
          <t/>
        </is>
      </c>
      <c r="AH907" t="inlineStr">
        <is>
          <t/>
        </is>
      </c>
      <c r="AI907" t="inlineStr">
        <is>
          <t/>
        </is>
      </c>
      <c r="AJ907" t="inlineStr">
        <is>
          <t/>
        </is>
      </c>
      <c r="AK907" t="inlineStr">
        <is>
          <t/>
        </is>
      </c>
      <c r="AL907" t="inlineStr">
        <is>
          <t/>
        </is>
      </c>
      <c r="AM907" t="inlineStr">
        <is>
          <t/>
        </is>
      </c>
      <c r="AN907" t="inlineStr">
        <is>
          <t/>
        </is>
      </c>
      <c r="AO907" t="inlineStr">
        <is>
          <t/>
        </is>
      </c>
      <c r="AP907" t="inlineStr">
        <is>
          <t/>
        </is>
      </c>
      <c r="AQ907" t="inlineStr">
        <is>
          <t/>
        </is>
      </c>
      <c r="AR907" t="inlineStr">
        <is>
          <t/>
        </is>
      </c>
      <c r="AS907" t="inlineStr">
        <is>
          <t/>
        </is>
      </c>
      <c r="AT907" t="inlineStr">
        <is>
          <t/>
        </is>
      </c>
      <c r="AU907" t="inlineStr">
        <is>
          <t/>
        </is>
      </c>
      <c r="AV907" t="inlineStr">
        <is>
          <t/>
        </is>
      </c>
      <c r="AW907" t="inlineStr">
        <is>
          <t/>
        </is>
      </c>
      <c r="AX907" t="inlineStr">
        <is>
          <t/>
        </is>
      </c>
      <c r="AY907" t="inlineStr">
        <is>
          <t/>
        </is>
      </c>
      <c r="AZ907" t="inlineStr">
        <is>
          <t/>
        </is>
      </c>
      <c r="BA907" t="inlineStr">
        <is>
          <t/>
        </is>
      </c>
      <c r="BB907" s="2" t="inlineStr">
        <is>
          <t>kontextuskezelés</t>
        </is>
      </c>
      <c r="BC907" s="2" t="inlineStr">
        <is>
          <t>3</t>
        </is>
      </c>
      <c r="BD907" s="2" t="inlineStr">
        <is>
          <t/>
        </is>
      </c>
      <c r="BE907" t="inlineStr">
        <is>
          <t>az érzékelt adatok kontextusának érzékelése és az adatokból való módosítási szükségletek megállapítása és végrehajtása</t>
        </is>
      </c>
      <c r="BF907" t="inlineStr">
        <is>
          <t/>
        </is>
      </c>
      <c r="BG907" t="inlineStr">
        <is>
          <t/>
        </is>
      </c>
      <c r="BH907" t="inlineStr">
        <is>
          <t/>
        </is>
      </c>
      <c r="BI907" t="inlineStr">
        <is>
          <t/>
        </is>
      </c>
      <c r="BJ907" t="inlineStr">
        <is>
          <t/>
        </is>
      </c>
      <c r="BK907" t="inlineStr">
        <is>
          <t/>
        </is>
      </c>
      <c r="BL907" t="inlineStr">
        <is>
          <t/>
        </is>
      </c>
      <c r="BM907" t="inlineStr">
        <is>
          <t/>
        </is>
      </c>
      <c r="BN907" t="inlineStr">
        <is>
          <t/>
        </is>
      </c>
      <c r="BO907" t="inlineStr">
        <is>
          <t/>
        </is>
      </c>
      <c r="BP907" t="inlineStr">
        <is>
          <t/>
        </is>
      </c>
      <c r="BQ907" t="inlineStr">
        <is>
          <t/>
        </is>
      </c>
      <c r="BR907" t="inlineStr">
        <is>
          <t/>
        </is>
      </c>
      <c r="BS907" t="inlineStr">
        <is>
          <t/>
        </is>
      </c>
      <c r="BT907" t="inlineStr">
        <is>
          <t/>
        </is>
      </c>
      <c r="BU907" t="inlineStr">
        <is>
          <t/>
        </is>
      </c>
      <c r="BV907" t="inlineStr">
        <is>
          <t/>
        </is>
      </c>
      <c r="BW907" t="inlineStr">
        <is>
          <t/>
        </is>
      </c>
      <c r="BX907" t="inlineStr">
        <is>
          <t/>
        </is>
      </c>
      <c r="BY907" t="inlineStr">
        <is>
          <t/>
        </is>
      </c>
      <c r="BZ907" t="inlineStr">
        <is>
          <t/>
        </is>
      </c>
      <c r="CA907" t="inlineStr">
        <is>
          <t/>
        </is>
      </c>
      <c r="CB907" t="inlineStr">
        <is>
          <t/>
        </is>
      </c>
      <c r="CC907" t="inlineStr">
        <is>
          <t/>
        </is>
      </c>
      <c r="CD907" t="inlineStr">
        <is>
          <t/>
        </is>
      </c>
      <c r="CE907" t="inlineStr">
        <is>
          <t/>
        </is>
      </c>
      <c r="CF907" t="inlineStr">
        <is>
          <t/>
        </is>
      </c>
      <c r="CG907" t="inlineStr">
        <is>
          <t/>
        </is>
      </c>
      <c r="CH907" t="inlineStr">
        <is>
          <t/>
        </is>
      </c>
      <c r="CI907" t="inlineStr">
        <is>
          <t/>
        </is>
      </c>
      <c r="CJ907" t="inlineStr">
        <is>
          <t/>
        </is>
      </c>
      <c r="CK907" t="inlineStr">
        <is>
          <t/>
        </is>
      </c>
      <c r="CL907" t="inlineStr">
        <is>
          <t/>
        </is>
      </c>
      <c r="CM907" t="inlineStr">
        <is>
          <t/>
        </is>
      </c>
      <c r="CN907" t="inlineStr">
        <is>
          <t/>
        </is>
      </c>
      <c r="CO907" t="inlineStr">
        <is>
          <t/>
        </is>
      </c>
      <c r="CP907" t="inlineStr">
        <is>
          <t/>
        </is>
      </c>
      <c r="CQ907" t="inlineStr">
        <is>
          <t/>
        </is>
      </c>
      <c r="CR907" t="inlineStr">
        <is>
          <t/>
        </is>
      </c>
      <c r="CS907" t="inlineStr">
        <is>
          <t/>
        </is>
      </c>
      <c r="CT907" t="inlineStr">
        <is>
          <t/>
        </is>
      </c>
      <c r="CU907" t="inlineStr">
        <is>
          <t/>
        </is>
      </c>
      <c r="CV907" t="inlineStr">
        <is>
          <t/>
        </is>
      </c>
      <c r="CW907" t="inlineStr">
        <is>
          <t/>
        </is>
      </c>
    </row>
    <row r="908">
      <c r="A908" s="1" t="str">
        <f>HYPERLINK("https://iate.europa.eu/entry/result/3573822/all", "3573822")</f>
        <v>3573822</v>
      </c>
      <c r="B908" t="inlineStr">
        <is>
          <t>EUROPEAN UNION</t>
        </is>
      </c>
      <c r="C908" t="inlineStr">
        <is>
          <t>EUROPEAN UNION|European construction|deepening of the European Union</t>
        </is>
      </c>
      <c r="D908" t="inlineStr">
        <is>
          <t>yes</t>
        </is>
      </c>
      <c r="E908" t="inlineStr">
        <is>
          <t/>
        </is>
      </c>
      <c r="F908" s="2" t="inlineStr">
        <is>
          <t>Изграждане на основана на данни европейска икономика</t>
        </is>
      </c>
      <c r="G908" s="2" t="inlineStr">
        <is>
          <t>3</t>
        </is>
      </c>
      <c r="H908" s="2" t="inlineStr">
        <is>
          <t/>
        </is>
      </c>
      <c r="I908" t="inlineStr">
        <is>
          <t>инициатива, насочена към стимулиране на максималното възползване от възможностите на цифровите данни за икономиката и обществото и към преодоляване на препятствията пред свободното движение на нелични данни за постигане на европейски единен пазар</t>
        </is>
      </c>
      <c r="J908" s="2" t="inlineStr">
        <is>
          <t>budování evropské ekonomiky založené na datech</t>
        </is>
      </c>
      <c r="K908" s="2" t="inlineStr">
        <is>
          <t>3</t>
        </is>
      </c>
      <c r="L908" s="2" t="inlineStr">
        <is>
          <t/>
        </is>
      </c>
      <c r="M908" t="inlineStr">
        <is>
          <t>iniciativa, jež je součástí strategie pro jednotný digitální trh a jejímž cílem je umožnit co nejlepší využití potenciálu digitálních dat ve prospěch hospodářství a společnosti</t>
        </is>
      </c>
      <c r="N908" s="2" t="inlineStr">
        <is>
          <t>opbygning af en europæisk dataøkonomi</t>
        </is>
      </c>
      <c r="O908" s="2" t="inlineStr">
        <is>
          <t>4</t>
        </is>
      </c>
      <c r="P908" s="2" t="inlineStr">
        <is>
          <t/>
        </is>
      </c>
      <c r="Q908" t="inlineStr">
        <is>
          <t>initiativ, der er led i EU's strategi for et digitalt indre marked, og som skal muliggøre den bedst mulige brug af det potentiale, der ligger i digitale data, til gavn for økonomien og samfundet</t>
        </is>
      </c>
      <c r="R908" s="2" t="inlineStr">
        <is>
          <t>Aufbau einer europäischen Datenwirtschaft</t>
        </is>
      </c>
      <c r="S908" s="2" t="inlineStr">
        <is>
          <t>3</t>
        </is>
      </c>
      <c r="T908" s="2" t="inlineStr">
        <is>
          <t/>
        </is>
      </c>
      <c r="U908" t="inlineStr">
        <is>
          <t/>
        </is>
      </c>
      <c r="V908" s="2" t="inlineStr">
        <is>
          <t>Οικοδόμηση μιας ευρωπαϊκής οικονομίας δεδομένων</t>
        </is>
      </c>
      <c r="W908" s="2" t="inlineStr">
        <is>
          <t>3</t>
        </is>
      </c>
      <c r="X908" s="2" t="inlineStr">
        <is>
          <t/>
        </is>
      </c>
      <c r="Y908" t="inlineStr">
        <is>
          <t/>
        </is>
      </c>
      <c r="Z908" s="2" t="inlineStr">
        <is>
          <t>Building a European data economy</t>
        </is>
      </c>
      <c r="AA908" s="2" t="inlineStr">
        <is>
          <t>3</t>
        </is>
      </c>
      <c r="AB908" s="2" t="inlineStr">
        <is>
          <t/>
        </is>
      </c>
      <c r="AC908" t="inlineStr">
        <is>
          <t>initiative which forms part of the European Union's 
&lt;i&gt;Digital Single Market Strategy&lt;/i&gt; [ &lt;a href="/entry/result/3566046/all" id="ENTRY_TO_ENTRY_CONVERTER" target="_blank"&gt;IATE:3566046&lt;/a&gt; ] and which seeks to enable the best possible use of the potential of digital data to benefit the economy and society</t>
        </is>
      </c>
      <c r="AD908" s="2" t="inlineStr">
        <is>
          <t>construcción de una economía de los datos europea</t>
        </is>
      </c>
      <c r="AE908" s="2" t="inlineStr">
        <is>
          <t>3</t>
        </is>
      </c>
      <c r="AF908" s="2" t="inlineStr">
        <is>
          <t/>
        </is>
      </c>
      <c r="AG908" t="inlineStr">
        <is>
          <t>Iniciativa que forma parte de la Estrategia para el Mercado Único Digital [ &lt;a href="/entry/result/3566046/all" id="ENTRY_TO_ENTRY_CONVERTER" target="_blank"&gt;IATE:3566046&lt;/a&gt; ] y que pretende posibilitar el aprovechamiento del potencial de los datos digitales en beneficio de la economía y la sociedad.</t>
        </is>
      </c>
      <c r="AH908" s="2" t="inlineStr">
        <is>
          <t>Euroopa andmepõhise majanduse rajamine</t>
        </is>
      </c>
      <c r="AI908" s="2" t="inlineStr">
        <is>
          <t>3</t>
        </is>
      </c>
      <c r="AJ908" s="2" t="inlineStr">
        <is>
          <t/>
        </is>
      </c>
      <c r="AK908" t="inlineStr">
        <is>
          <t>algatus, mis on osa ELi 
&lt;i&gt;digitaalse ühtse turu strateegiast&lt;/i&gt; [ &lt;a href="/entry/result/3566046/all" id="ENTRY_TO_ENTRY_CONVERTER" target="_blank"&gt;IATE:3566046&lt;/a&gt; ] ning millega püütakse võimaldada 
&lt;i&gt;digitaalandmete&lt;/i&gt; [ &lt;a href="/entry/result/1440710/all" id="ENTRY_TO_ENTRY_CONVERTER" target="_blank"&gt;IATE:1440710&lt;/a&gt; ] potentsiaali parimat kasutamist majanduse ja ühiskonna hüvanguks</t>
        </is>
      </c>
      <c r="AL908" s="2" t="inlineStr">
        <is>
          <t>Euroopan datavetoisen talouden rakentaminen</t>
        </is>
      </c>
      <c r="AM908" s="2" t="inlineStr">
        <is>
          <t>3</t>
        </is>
      </c>
      <c r="AN908" s="2" t="inlineStr">
        <is>
          <t/>
        </is>
      </c>
      <c r="AO908" t="inlineStr">
        <is>
          <t/>
        </is>
      </c>
      <c r="AP908" s="2" t="inlineStr">
        <is>
          <t>Créer une économie européenne fondée sur les données</t>
        </is>
      </c>
      <c r="AQ908" s="2" t="inlineStr">
        <is>
          <t>3</t>
        </is>
      </c>
      <c r="AR908" s="2" t="inlineStr">
        <is>
          <t/>
        </is>
      </c>
      <c r="AS908" t="inlineStr">
        <is>
          <t/>
        </is>
      </c>
      <c r="AT908" s="2" t="inlineStr">
        <is>
          <t>geilleagar Eorpach sonraí a chur ar bun</t>
        </is>
      </c>
      <c r="AU908" s="2" t="inlineStr">
        <is>
          <t>3</t>
        </is>
      </c>
      <c r="AV908" s="2" t="inlineStr">
        <is>
          <t/>
        </is>
      </c>
      <c r="AW908" t="inlineStr">
        <is>
          <t/>
        </is>
      </c>
      <c r="AX908" s="2" t="inlineStr">
        <is>
          <t>Stvaranje europskog podatkovnog gospodarstva</t>
        </is>
      </c>
      <c r="AY908" s="2" t="inlineStr">
        <is>
          <t>3</t>
        </is>
      </c>
      <c r="AZ908" s="2" t="inlineStr">
        <is>
          <t/>
        </is>
      </c>
      <c r="BA908" t="inlineStr">
        <is>
          <t/>
        </is>
      </c>
      <c r="BB908" s="2" t="inlineStr">
        <is>
          <t>Az európai adatgazdaság kiépítése</t>
        </is>
      </c>
      <c r="BC908" s="2" t="inlineStr">
        <is>
          <t>4</t>
        </is>
      </c>
      <c r="BD908" s="2" t="inlineStr">
        <is>
          <t/>
        </is>
      </c>
      <c r="BE908" t="inlineStr">
        <is>
          <t>a digitális egységes piac részét képező kezdeményezés, amely a digitális adatok gazdaság és társadalom érdekében történő legjobb kiaknázására és a szabad adatáramlást akadályozó tényezők felszámolására irányul</t>
        </is>
      </c>
      <c r="BF908" s="2" t="inlineStr">
        <is>
          <t>Costruire un'economia dei dati europea</t>
        </is>
      </c>
      <c r="BG908" s="2" t="inlineStr">
        <is>
          <t>3</t>
        </is>
      </c>
      <c r="BH908" s="2" t="inlineStr">
        <is>
          <t/>
        </is>
      </c>
      <c r="BI908" t="inlineStr">
        <is>
          <t>iniziativa proposta dalla Commissione nell'ambito della strategia per il mercato unico digitale [ &lt;a href="/entry/result/3566046/all" id="ENTRY_TO_ENTRY_CONVERTER" target="_blank"&gt;IATE:3566046&lt;/a&gt; ] per affrontare il problema delle limitazioni alla libera circolazione dei dati all'interno dell'UE in ambiti diversi dalla protezione dei dati personali e delle limitazioni ingiustificate collegate all'ubicazione dei dati per la conservazione o l'elaborazione</t>
        </is>
      </c>
      <c r="BJ908" s="2" t="inlineStr">
        <is>
          <t>Europos duomenų ekonomikos kūrimas</t>
        </is>
      </c>
      <c r="BK908" s="2" t="inlineStr">
        <is>
          <t>3</t>
        </is>
      </c>
      <c r="BL908" s="2" t="inlineStr">
        <is>
          <t/>
        </is>
      </c>
      <c r="BM908" t="inlineStr">
        <is>
          <t>iniciatyva, kuria siekiama skatinti kuo geriau išnaudoti skaitmeninių duomenų teikiamas galimybes, kurios būtų naudingos ekonomikai ir visuomenei, ir kovojama su laisvo duomenų judėjimo kliūtimis siekiant sukurti Europos bendrąją rinką</t>
        </is>
      </c>
      <c r="BN908" s="2" t="inlineStr">
        <is>
          <t>Veidojot Eiropas datu ekonomiku</t>
        </is>
      </c>
      <c r="BO908" s="2" t="inlineStr">
        <is>
          <t>3</t>
        </is>
      </c>
      <c r="BP908" s="2" t="inlineStr">
        <is>
          <t/>
        </is>
      </c>
      <c r="BQ908" t="inlineStr">
        <is>
          <t>iniciatīva, kas ir ES digitālā vienotā tirgus stratēģijas [ &lt;a href="/entry/result/3566046/all" id="ENTRY_TO_ENTRY_CONVERTER" target="_blank"&gt;IATE:3566046&lt;/a&gt; ] daļa un ar ko tiecas nodrošināt digitālo datu potenciāla labāko iespējamo izmantojumu, lai dotu labumu ekonomikai un sabiedrībai</t>
        </is>
      </c>
      <c r="BR908" s="2" t="inlineStr">
        <is>
          <t>Bini ta' Ekonomija Ewropea tad-&lt;i&gt;Data&lt;/i&gt;</t>
        </is>
      </c>
      <c r="BS908" s="2" t="inlineStr">
        <is>
          <t>3</t>
        </is>
      </c>
      <c r="BT908" s="2" t="inlineStr">
        <is>
          <t/>
        </is>
      </c>
      <c r="BU908" t="inlineStr">
        <is>
          <t>inizjattiva li tifforma parti mill-Istrateġija għal Suq Uniku Diġitali 
&lt;sup&gt;1&lt;/sup&gt; u li tfittex li tiffaċilita l-aħjar użu possibbli tad- 
&lt;i&gt;data&lt;/i&gt; diġitali għall-benefiċċju tal-ekonomija u tas-soċjetà 
&lt;p&gt;&lt;sup&gt;1&lt;/sup&gt; Strateġija għal Suq Uniku Diġitali [ &lt;a href="/entry/result/3566046/all" id="ENTRY_TO_ENTRY_CONVERTER" target="_blank"&gt;IATE:3566046&lt;/a&gt; ]&lt;/p&gt;</t>
        </is>
      </c>
      <c r="BV908" s="2" t="inlineStr">
        <is>
          <t>Bouwen aan een Europese data-economie</t>
        </is>
      </c>
      <c r="BW908" s="2" t="inlineStr">
        <is>
          <t>3</t>
        </is>
      </c>
      <c r="BX908" s="2" t="inlineStr">
        <is>
          <t/>
        </is>
      </c>
      <c r="BY908" t="inlineStr">
        <is>
          <t>onderdeel van de strategie voor de digitale eengemaakte markt, waarbij de Commissie streeft naar een duidelijk en aangepast beleids- en rechtskader voor de data-economie, en zij de beschikbaarheid en het gebruik van gegevens wil doen toenemen</t>
        </is>
      </c>
      <c r="BZ908" s="2" t="inlineStr">
        <is>
          <t>Budowa europejskiej gospodarki opartej na danych</t>
        </is>
      </c>
      <c r="CA908" s="2" t="inlineStr">
        <is>
          <t>3</t>
        </is>
      </c>
      <c r="CB908" s="2" t="inlineStr">
        <is>
          <t/>
        </is>
      </c>
      <c r="CC908" t="inlineStr">
        <is>
          <t>inicjatywa będąca elementem Strategii jednolitego rynku cyfrowego dla Europy [ &lt;a href="/entry/result/3566046/all" id="ENTRY_TO_ENTRY_CONVERTER" target="_blank"&gt;IATE:3566046&lt;/a&gt; ], mająca na celu jak najlepsze wykorzystanie potencjału danych cyfrowych z korzyścią dla gospodarki i społeczeństwa</t>
        </is>
      </c>
      <c r="CD908" s="2" t="inlineStr">
        <is>
          <t>Construir uma economia europeia dos dados</t>
        </is>
      </c>
      <c r="CE908" s="2" t="inlineStr">
        <is>
          <t>3</t>
        </is>
      </c>
      <c r="CF908" s="2" t="inlineStr">
        <is>
          <t/>
        </is>
      </c>
      <c r="CG908" t="inlineStr">
        <is>
          <t>Iniciativa que faz parte da Estratégia para o Mercado Único Digital [ &lt;a href="/entry/result/3566046/all" id="ENTRY_TO_ENTRY_CONVERTER" target="_blank"&gt;IATE:3566046&lt;/a&gt; ] e que visa promover a melhor utilização possível do potencial dos dados digitais em prol da economia e da sociedade através da eliminação dos obstáculos ao livre fluxo de dados.</t>
        </is>
      </c>
      <c r="CH908" s="2" t="inlineStr">
        <is>
          <t>Construirea unei economii europene a datelor</t>
        </is>
      </c>
      <c r="CI908" s="2" t="inlineStr">
        <is>
          <t>3</t>
        </is>
      </c>
      <c r="CJ908" s="2" t="inlineStr">
        <is>
          <t/>
        </is>
      </c>
      <c r="CK908" t="inlineStr">
        <is>
          <t>inițiativă care face parte din Strategia privind piața unică digitală pentru Europa [ &lt;a href="/entry/result/3566046/all" id="ENTRY_TO_ENTRY_CONVERTER" target="_blank"&gt;IATE:3566046&lt;/a&gt; ] și care urmărește utilizarea optimă a potențialului datelor digitale în beneficiul economiei și al societății</t>
        </is>
      </c>
      <c r="CL908" s="2" t="inlineStr">
        <is>
          <t>Budovanie európskeho dátového hospodárstva</t>
        </is>
      </c>
      <c r="CM908" s="2" t="inlineStr">
        <is>
          <t>3</t>
        </is>
      </c>
      <c r="CN908" s="2" t="inlineStr">
        <is>
          <t/>
        </is>
      </c>
      <c r="CO908" t="inlineStr">
        <is>
          <t>iniciatíva, ktorá je súčasťou stratégie pre digitálny jednotný trh v Európe a ktorej cieľom je umožniť čo najlepšie využívanie potenciálu digitálnych dát na prospech hospodárstva a spoločnosti</t>
        </is>
      </c>
      <c r="CP908" s="2" t="inlineStr">
        <is>
          <t>Oblikovanje evropskega podatkovnega gospodarstva</t>
        </is>
      </c>
      <c r="CQ908" s="2" t="inlineStr">
        <is>
          <t>3</t>
        </is>
      </c>
      <c r="CR908" s="2" t="inlineStr">
        <is>
          <t/>
        </is>
      </c>
      <c r="CS908" t="inlineStr">
        <is>
          <t/>
        </is>
      </c>
      <c r="CT908" s="2" t="inlineStr">
        <is>
          <t>Att skapa en europeisk dataekonomi</t>
        </is>
      </c>
      <c r="CU908" s="2" t="inlineStr">
        <is>
          <t>2</t>
        </is>
      </c>
      <c r="CV908" s="2" t="inlineStr">
        <is>
          <t/>
        </is>
      </c>
      <c r="CW908" t="inlineStr">
        <is>
          <t/>
        </is>
      </c>
    </row>
    <row r="909">
      <c r="A909" s="1" t="str">
        <f>HYPERLINK("https://iate.europa.eu/entry/result/3569349/all", "3569349")</f>
        <v>3569349</v>
      </c>
      <c r="B909" t="inlineStr">
        <is>
          <t>EDUCATION AND COMMUNICATIONS</t>
        </is>
      </c>
      <c r="C909" t="inlineStr">
        <is>
          <t>EDUCATION AND COMMUNICATIONS|information technology and data processing|information technology industry</t>
        </is>
      </c>
      <c r="D909" t="inlineStr">
        <is>
          <t>yes</t>
        </is>
      </c>
      <c r="E909" t="inlineStr">
        <is>
          <t/>
        </is>
      </c>
      <c r="F909" t="inlineStr">
        <is>
          <t/>
        </is>
      </c>
      <c r="G909" t="inlineStr">
        <is>
          <t/>
        </is>
      </c>
      <c r="H909" t="inlineStr">
        <is>
          <t/>
        </is>
      </c>
      <c r="I909" t="inlineStr">
        <is>
          <t/>
        </is>
      </c>
      <c r="J909" t="inlineStr">
        <is>
          <t/>
        </is>
      </c>
      <c r="K909" t="inlineStr">
        <is>
          <t/>
        </is>
      </c>
      <c r="L909" t="inlineStr">
        <is>
          <t/>
        </is>
      </c>
      <c r="M909" t="inlineStr">
        <is>
          <t/>
        </is>
      </c>
      <c r="N909" t="inlineStr">
        <is>
          <t/>
        </is>
      </c>
      <c r="O909" t="inlineStr">
        <is>
          <t/>
        </is>
      </c>
      <c r="P909" t="inlineStr">
        <is>
          <t/>
        </is>
      </c>
      <c r="Q909" t="inlineStr">
        <is>
          <t/>
        </is>
      </c>
      <c r="R909" t="inlineStr">
        <is>
          <t/>
        </is>
      </c>
      <c r="S909" t="inlineStr">
        <is>
          <t/>
        </is>
      </c>
      <c r="T909" t="inlineStr">
        <is>
          <t/>
        </is>
      </c>
      <c r="U909" t="inlineStr">
        <is>
          <t/>
        </is>
      </c>
      <c r="V909" t="inlineStr">
        <is>
          <t/>
        </is>
      </c>
      <c r="W909" t="inlineStr">
        <is>
          <t/>
        </is>
      </c>
      <c r="X909" t="inlineStr">
        <is>
          <t/>
        </is>
      </c>
      <c r="Y909" t="inlineStr">
        <is>
          <t/>
        </is>
      </c>
      <c r="Z909" s="2" t="inlineStr">
        <is>
          <t>Li-Fi</t>
        </is>
      </c>
      <c r="AA909" s="2" t="inlineStr">
        <is>
          <t>3</t>
        </is>
      </c>
      <c r="AB909" s="2" t="inlineStr">
        <is>
          <t/>
        </is>
      </c>
      <c r="AC909" t="inlineStr">
        <is>
          <t>visible light communications system that is capable of transmitting data at high speeds over the visible light spectrum, ultraviolet and infrared radiation</t>
        </is>
      </c>
      <c r="AD909" s="2" t="inlineStr">
        <is>
          <t>lifi</t>
        </is>
      </c>
      <c r="AE909" s="2" t="inlineStr">
        <is>
          <t>3</t>
        </is>
      </c>
      <c r="AF909" s="2" t="inlineStr">
        <is>
          <t/>
        </is>
      </c>
      <c r="AG909" t="inlineStr">
        <is>
          <t>Tecnología que permite la conexión a internet a través de la luz eléctrica</t>
        </is>
      </c>
      <c r="AH909" t="inlineStr">
        <is>
          <t/>
        </is>
      </c>
      <c r="AI909" t="inlineStr">
        <is>
          <t/>
        </is>
      </c>
      <c r="AJ909" t="inlineStr">
        <is>
          <t/>
        </is>
      </c>
      <c r="AK909" t="inlineStr">
        <is>
          <t/>
        </is>
      </c>
      <c r="AL909" t="inlineStr">
        <is>
          <t/>
        </is>
      </c>
      <c r="AM909" t="inlineStr">
        <is>
          <t/>
        </is>
      </c>
      <c r="AN909" t="inlineStr">
        <is>
          <t/>
        </is>
      </c>
      <c r="AO909" t="inlineStr">
        <is>
          <t/>
        </is>
      </c>
      <c r="AP909" t="inlineStr">
        <is>
          <t/>
        </is>
      </c>
      <c r="AQ909" t="inlineStr">
        <is>
          <t/>
        </is>
      </c>
      <c r="AR909" t="inlineStr">
        <is>
          <t/>
        </is>
      </c>
      <c r="AS909" t="inlineStr">
        <is>
          <t/>
        </is>
      </c>
      <c r="AT909" s="2" t="inlineStr">
        <is>
          <t>Li-Fi</t>
        </is>
      </c>
      <c r="AU909" s="2" t="inlineStr">
        <is>
          <t>3</t>
        </is>
      </c>
      <c r="AV909" s="2" t="inlineStr">
        <is>
          <t/>
        </is>
      </c>
      <c r="AW909" t="inlineStr">
        <is>
          <t/>
        </is>
      </c>
      <c r="AX909" t="inlineStr">
        <is>
          <t/>
        </is>
      </c>
      <c r="AY909" t="inlineStr">
        <is>
          <t/>
        </is>
      </c>
      <c r="AZ909" t="inlineStr">
        <is>
          <t/>
        </is>
      </c>
      <c r="BA909" t="inlineStr">
        <is>
          <t/>
        </is>
      </c>
      <c r="BB909" t="inlineStr">
        <is>
          <t/>
        </is>
      </c>
      <c r="BC909" t="inlineStr">
        <is>
          <t/>
        </is>
      </c>
      <c r="BD909" t="inlineStr">
        <is>
          <t/>
        </is>
      </c>
      <c r="BE909" t="inlineStr">
        <is>
          <t/>
        </is>
      </c>
      <c r="BF909" t="inlineStr">
        <is>
          <t/>
        </is>
      </c>
      <c r="BG909" t="inlineStr">
        <is>
          <t/>
        </is>
      </c>
      <c r="BH909" t="inlineStr">
        <is>
          <t/>
        </is>
      </c>
      <c r="BI909" t="inlineStr">
        <is>
          <t/>
        </is>
      </c>
      <c r="BJ909" t="inlineStr">
        <is>
          <t/>
        </is>
      </c>
      <c r="BK909" t="inlineStr">
        <is>
          <t/>
        </is>
      </c>
      <c r="BL909" t="inlineStr">
        <is>
          <t/>
        </is>
      </c>
      <c r="BM909" t="inlineStr">
        <is>
          <t/>
        </is>
      </c>
      <c r="BN909" t="inlineStr">
        <is>
          <t/>
        </is>
      </c>
      <c r="BO909" t="inlineStr">
        <is>
          <t/>
        </is>
      </c>
      <c r="BP909" t="inlineStr">
        <is>
          <t/>
        </is>
      </c>
      <c r="BQ909" t="inlineStr">
        <is>
          <t/>
        </is>
      </c>
      <c r="BR909" t="inlineStr">
        <is>
          <t/>
        </is>
      </c>
      <c r="BS909" t="inlineStr">
        <is>
          <t/>
        </is>
      </c>
      <c r="BT909" t="inlineStr">
        <is>
          <t/>
        </is>
      </c>
      <c r="BU909" t="inlineStr">
        <is>
          <t/>
        </is>
      </c>
      <c r="BV909" t="inlineStr">
        <is>
          <t/>
        </is>
      </c>
      <c r="BW909" t="inlineStr">
        <is>
          <t/>
        </is>
      </c>
      <c r="BX909" t="inlineStr">
        <is>
          <t/>
        </is>
      </c>
      <c r="BY909" t="inlineStr">
        <is>
          <t/>
        </is>
      </c>
      <c r="BZ909" t="inlineStr">
        <is>
          <t/>
        </is>
      </c>
      <c r="CA909" t="inlineStr">
        <is>
          <t/>
        </is>
      </c>
      <c r="CB909" t="inlineStr">
        <is>
          <t/>
        </is>
      </c>
      <c r="CC909" t="inlineStr">
        <is>
          <t/>
        </is>
      </c>
      <c r="CD909" s="2" t="inlineStr">
        <is>
          <t>Li-Fi</t>
        </is>
      </c>
      <c r="CE909" s="2" t="inlineStr">
        <is>
          <t>3</t>
        </is>
      </c>
      <c r="CF909" s="2" t="inlineStr">
        <is>
          <t/>
        </is>
      </c>
      <c r="CG909" t="inlineStr">
        <is>
          <t/>
        </is>
      </c>
      <c r="CH909" t="inlineStr">
        <is>
          <t/>
        </is>
      </c>
      <c r="CI909" t="inlineStr">
        <is>
          <t/>
        </is>
      </c>
      <c r="CJ909" t="inlineStr">
        <is>
          <t/>
        </is>
      </c>
      <c r="CK909" t="inlineStr">
        <is>
          <t/>
        </is>
      </c>
      <c r="CL909" t="inlineStr">
        <is>
          <t/>
        </is>
      </c>
      <c r="CM909" t="inlineStr">
        <is>
          <t/>
        </is>
      </c>
      <c r="CN909" t="inlineStr">
        <is>
          <t/>
        </is>
      </c>
      <c r="CO909" t="inlineStr">
        <is>
          <t/>
        </is>
      </c>
      <c r="CP909" s="2" t="inlineStr">
        <is>
          <t>Li-Fi</t>
        </is>
      </c>
      <c r="CQ909" s="2" t="inlineStr">
        <is>
          <t>3</t>
        </is>
      </c>
      <c r="CR909" s="2" t="inlineStr">
        <is>
          <t/>
        </is>
      </c>
      <c r="CS909" t="inlineStr">
        <is>
          <t/>
        </is>
      </c>
      <c r="CT909" t="inlineStr">
        <is>
          <t/>
        </is>
      </c>
      <c r="CU909" t="inlineStr">
        <is>
          <t/>
        </is>
      </c>
      <c r="CV909" t="inlineStr">
        <is>
          <t/>
        </is>
      </c>
      <c r="CW909" t="inlineStr">
        <is>
          <t/>
        </is>
      </c>
    </row>
    <row r="910">
      <c r="A910" s="1" t="str">
        <f>HYPERLINK("https://iate.europa.eu/entry/result/3570522/all", "3570522")</f>
        <v>3570522</v>
      </c>
      <c r="B910" t="inlineStr">
        <is>
          <t>EDUCATION AND COMMUNICATIONS</t>
        </is>
      </c>
      <c r="C910" t="inlineStr">
        <is>
          <t>EDUCATION AND COMMUNICATIONS|information technology and data processing</t>
        </is>
      </c>
      <c r="D910" t="inlineStr">
        <is>
          <t>yes</t>
        </is>
      </c>
      <c r="E910" t="inlineStr">
        <is>
          <t/>
        </is>
      </c>
      <c r="F910" t="inlineStr">
        <is>
          <t/>
        </is>
      </c>
      <c r="G910" t="inlineStr">
        <is>
          <t/>
        </is>
      </c>
      <c r="H910" t="inlineStr">
        <is>
          <t/>
        </is>
      </c>
      <c r="I910" t="inlineStr">
        <is>
          <t/>
        </is>
      </c>
      <c r="J910" s="2" t="inlineStr">
        <is>
          <t>webový vandalismus</t>
        </is>
      </c>
      <c r="K910" s="2" t="inlineStr">
        <is>
          <t>3</t>
        </is>
      </c>
      <c r="L910" s="2" t="inlineStr">
        <is>
          <t/>
        </is>
      </c>
      <c r="M910" t="inlineStr">
        <is>
          <t>útok, který pozmění webové stránky nebo způsobí odmítnutí služby
(&lt;i&gt;Denial of Service, DoS&lt;/i&gt;)</t>
        </is>
      </c>
      <c r="N910" t="inlineStr">
        <is>
          <t/>
        </is>
      </c>
      <c r="O910" t="inlineStr">
        <is>
          <t/>
        </is>
      </c>
      <c r="P910" t="inlineStr">
        <is>
          <t/>
        </is>
      </c>
      <c r="Q910" t="inlineStr">
        <is>
          <t/>
        </is>
      </c>
      <c r="R910" s="2" t="inlineStr">
        <is>
          <t>Cybervandalismus</t>
        </is>
      </c>
      <c r="S910" s="2" t="inlineStr">
        <is>
          <t>3</t>
        </is>
      </c>
      <c r="T910" s="2" t="inlineStr">
        <is>
          <t/>
        </is>
      </c>
      <c r="U910" t="inlineStr">
        <is>
          <t>Art der Cyberkriminalität, bei der private oder öffentliche digitale Eigentümer (z.B. ein System, Netzwerk oder eine Webseite) von anderen verändert, beschädigt oder zerstört werden</t>
        </is>
      </c>
      <c r="V910" t="inlineStr">
        <is>
          <t/>
        </is>
      </c>
      <c r="W910" t="inlineStr">
        <is>
          <t/>
        </is>
      </c>
      <c r="X910" t="inlineStr">
        <is>
          <t/>
        </is>
      </c>
      <c r="Y910" t="inlineStr">
        <is>
          <t/>
        </is>
      </c>
      <c r="Z910" s="2" t="inlineStr">
        <is>
          <t>electronic vandalism|
cybervandalism|
cyber vandalism|
online vandalism|
cyber-vandalism</t>
        </is>
      </c>
      <c r="AA910" s="2" t="inlineStr">
        <is>
          <t>3|
1|
3|
3|
1</t>
        </is>
      </c>
      <c r="AB910" s="2" t="inlineStr">
        <is>
          <t xml:space="preserve">|
|
|
|
</t>
        </is>
      </c>
      <c r="AC910" t="inlineStr">
        <is>
          <t>form of cybercrime which consists in interfering with or obstructing the operation of a system or network, or in destroying data stored in or transmitted by a system or network</t>
        </is>
      </c>
      <c r="AD910" t="inlineStr">
        <is>
          <t/>
        </is>
      </c>
      <c r="AE910" t="inlineStr">
        <is>
          <t/>
        </is>
      </c>
      <c r="AF910" t="inlineStr">
        <is>
          <t/>
        </is>
      </c>
      <c r="AG910" t="inlineStr">
        <is>
          <t/>
        </is>
      </c>
      <c r="AH910" t="inlineStr">
        <is>
          <t/>
        </is>
      </c>
      <c r="AI910" t="inlineStr">
        <is>
          <t/>
        </is>
      </c>
      <c r="AJ910" t="inlineStr">
        <is>
          <t/>
        </is>
      </c>
      <c r="AK910" t="inlineStr">
        <is>
          <t/>
        </is>
      </c>
      <c r="AL910" s="2" t="inlineStr">
        <is>
          <t>kybervandalismi</t>
        </is>
      </c>
      <c r="AM910" s="2" t="inlineStr">
        <is>
          <t>3</t>
        </is>
      </c>
      <c r="AN910" s="2" t="inlineStr">
        <is>
          <t/>
        </is>
      </c>
      <c r="AO910" t="inlineStr">
        <is>
          <t>hakkerin tai hakkeriryhmän tekemä ilkivalta, jolla tekijä pyrkii aiheuttamaan vahinkoa tai hankkimaan mainetta</t>
        </is>
      </c>
      <c r="AP910" t="inlineStr">
        <is>
          <t/>
        </is>
      </c>
      <c r="AQ910" t="inlineStr">
        <is>
          <t/>
        </is>
      </c>
      <c r="AR910" t="inlineStr">
        <is>
          <t/>
        </is>
      </c>
      <c r="AS910" t="inlineStr">
        <is>
          <t/>
        </is>
      </c>
      <c r="AT910" s="2" t="inlineStr">
        <is>
          <t>cibearloitiméireacht</t>
        </is>
      </c>
      <c r="AU910" s="2" t="inlineStr">
        <is>
          <t>3</t>
        </is>
      </c>
      <c r="AV910" s="2" t="inlineStr">
        <is>
          <t/>
        </is>
      </c>
      <c r="AW910" t="inlineStr">
        <is>
          <t/>
        </is>
      </c>
      <c r="AX910" t="inlineStr">
        <is>
          <t/>
        </is>
      </c>
      <c r="AY910" t="inlineStr">
        <is>
          <t/>
        </is>
      </c>
      <c r="AZ910" t="inlineStr">
        <is>
          <t/>
        </is>
      </c>
      <c r="BA910" t="inlineStr">
        <is>
          <t/>
        </is>
      </c>
      <c r="BB910" t="inlineStr">
        <is>
          <t/>
        </is>
      </c>
      <c r="BC910" t="inlineStr">
        <is>
          <t/>
        </is>
      </c>
      <c r="BD910" t="inlineStr">
        <is>
          <t/>
        </is>
      </c>
      <c r="BE910" t="inlineStr">
        <is>
          <t/>
        </is>
      </c>
      <c r="BF910" t="inlineStr">
        <is>
          <t/>
        </is>
      </c>
      <c r="BG910" t="inlineStr">
        <is>
          <t/>
        </is>
      </c>
      <c r="BH910" t="inlineStr">
        <is>
          <t/>
        </is>
      </c>
      <c r="BI910" t="inlineStr">
        <is>
          <t/>
        </is>
      </c>
      <c r="BJ910" s="2" t="inlineStr">
        <is>
          <t>kibernetinis vandalizmas</t>
        </is>
      </c>
      <c r="BK910" s="2" t="inlineStr">
        <is>
          <t>3</t>
        </is>
      </c>
      <c r="BL910" s="2" t="inlineStr">
        <is>
          <t/>
        </is>
      </c>
      <c r="BM910" t="inlineStr">
        <is>
          <t>veiksmas, kuriuo siekiama iš anksto apgalvotos destrukcijos ar žalos skaitmeninėje erdvėje ir kurio motyvas gali būti nuo pramogos iki ideologijos</t>
        </is>
      </c>
      <c r="BN910" s="2" t="inlineStr">
        <is>
          <t>kibervandalisms</t>
        </is>
      </c>
      <c r="BO910" s="2" t="inlineStr">
        <is>
          <t>2</t>
        </is>
      </c>
      <c r="BP910" s="2" t="inlineStr">
        <is>
          <t/>
        </is>
      </c>
      <c r="BQ910" t="inlineStr">
        <is>
          <t/>
        </is>
      </c>
      <c r="BR910" t="inlineStr">
        <is>
          <t/>
        </is>
      </c>
      <c r="BS910" t="inlineStr">
        <is>
          <t/>
        </is>
      </c>
      <c r="BT910" t="inlineStr">
        <is>
          <t/>
        </is>
      </c>
      <c r="BU910" t="inlineStr">
        <is>
          <t/>
        </is>
      </c>
      <c r="BV910" s="2" t="inlineStr">
        <is>
          <t>digitaal vandalisme|
cybervandalisme</t>
        </is>
      </c>
      <c r="BW910" s="2" t="inlineStr">
        <is>
          <t>3|
3</t>
        </is>
      </c>
      <c r="BX910" s="2" t="inlineStr">
        <is>
          <t xml:space="preserve">|
</t>
        </is>
      </c>
      <c r="BY910" t="inlineStr">
        <is>
          <t>vorm van cybercriminaliteit waarbij een systeem, website, netwerk of dergelijke verstoord wordt of de gegevens die daarin opgeslagen zijn, doorgegeven of verwijderd worden</t>
        </is>
      </c>
      <c r="BZ910" t="inlineStr">
        <is>
          <t/>
        </is>
      </c>
      <c r="CA910" t="inlineStr">
        <is>
          <t/>
        </is>
      </c>
      <c r="CB910" t="inlineStr">
        <is>
          <t/>
        </is>
      </c>
      <c r="CC910" t="inlineStr">
        <is>
          <t/>
        </is>
      </c>
      <c r="CD910" t="inlineStr">
        <is>
          <t/>
        </is>
      </c>
      <c r="CE910" t="inlineStr">
        <is>
          <t/>
        </is>
      </c>
      <c r="CF910" t="inlineStr">
        <is>
          <t/>
        </is>
      </c>
      <c r="CG910" t="inlineStr">
        <is>
          <t/>
        </is>
      </c>
      <c r="CH910" t="inlineStr">
        <is>
          <t/>
        </is>
      </c>
      <c r="CI910" t="inlineStr">
        <is>
          <t/>
        </is>
      </c>
      <c r="CJ910" t="inlineStr">
        <is>
          <t/>
        </is>
      </c>
      <c r="CK910" t="inlineStr">
        <is>
          <t/>
        </is>
      </c>
      <c r="CL910" t="inlineStr">
        <is>
          <t/>
        </is>
      </c>
      <c r="CM910" t="inlineStr">
        <is>
          <t/>
        </is>
      </c>
      <c r="CN910" t="inlineStr">
        <is>
          <t/>
        </is>
      </c>
      <c r="CO910" t="inlineStr">
        <is>
          <t/>
        </is>
      </c>
      <c r="CP910" t="inlineStr">
        <is>
          <t/>
        </is>
      </c>
      <c r="CQ910" t="inlineStr">
        <is>
          <t/>
        </is>
      </c>
      <c r="CR910" t="inlineStr">
        <is>
          <t/>
        </is>
      </c>
      <c r="CS910" t="inlineStr">
        <is>
          <t/>
        </is>
      </c>
      <c r="CT910" t="inlineStr">
        <is>
          <t/>
        </is>
      </c>
      <c r="CU910" t="inlineStr">
        <is>
          <t/>
        </is>
      </c>
      <c r="CV910" t="inlineStr">
        <is>
          <t/>
        </is>
      </c>
      <c r="CW910" t="inlineStr">
        <is>
          <t/>
        </is>
      </c>
    </row>
    <row r="911">
      <c r="A911" s="1" t="str">
        <f>HYPERLINK("https://iate.europa.eu/entry/result/3571988/all", "3571988")</f>
        <v>3571988</v>
      </c>
      <c r="B911" t="inlineStr">
        <is>
          <t>EDUCATION AND COMMUNICATIONS</t>
        </is>
      </c>
      <c r="C911" t="inlineStr">
        <is>
          <t>EDUCATION AND COMMUNICATIONS|information technology and data processing</t>
        </is>
      </c>
      <c r="D911" t="inlineStr">
        <is>
          <t>yes</t>
        </is>
      </c>
      <c r="E911" t="inlineStr">
        <is>
          <t/>
        </is>
      </c>
      <c r="F911" t="inlineStr">
        <is>
          <t/>
        </is>
      </c>
      <c r="G911" t="inlineStr">
        <is>
          <t/>
        </is>
      </c>
      <c r="H911" t="inlineStr">
        <is>
          <t/>
        </is>
      </c>
      <c r="I911" t="inlineStr">
        <is>
          <t/>
        </is>
      </c>
      <c r="J911" t="inlineStr">
        <is>
          <t/>
        </is>
      </c>
      <c r="K911" t="inlineStr">
        <is>
          <t/>
        </is>
      </c>
      <c r="L911" t="inlineStr">
        <is>
          <t/>
        </is>
      </c>
      <c r="M911" t="inlineStr">
        <is>
          <t/>
        </is>
      </c>
      <c r="N911" t="inlineStr">
        <is>
          <t/>
        </is>
      </c>
      <c r="O911" t="inlineStr">
        <is>
          <t/>
        </is>
      </c>
      <c r="P911" t="inlineStr">
        <is>
          <t/>
        </is>
      </c>
      <c r="Q911" t="inlineStr">
        <is>
          <t/>
        </is>
      </c>
      <c r="R911" t="inlineStr">
        <is>
          <t/>
        </is>
      </c>
      <c r="S911" t="inlineStr">
        <is>
          <t/>
        </is>
      </c>
      <c r="T911" t="inlineStr">
        <is>
          <t/>
        </is>
      </c>
      <c r="U911" t="inlineStr">
        <is>
          <t/>
        </is>
      </c>
      <c r="V911" t="inlineStr">
        <is>
          <t/>
        </is>
      </c>
      <c r="W911" t="inlineStr">
        <is>
          <t/>
        </is>
      </c>
      <c r="X911" t="inlineStr">
        <is>
          <t/>
        </is>
      </c>
      <c r="Y911" t="inlineStr">
        <is>
          <t/>
        </is>
      </c>
      <c r="Z911" s="2" t="inlineStr">
        <is>
          <t>subforum</t>
        </is>
      </c>
      <c r="AA911" s="2" t="inlineStr">
        <is>
          <t>3</t>
        </is>
      </c>
      <c r="AB911" s="2" t="inlineStr">
        <is>
          <t/>
        </is>
      </c>
      <c r="AC911" t="inlineStr">
        <is>
          <t>a section of an online forum dedicated to a specific topic, typically one relating to that of the main forum</t>
        </is>
      </c>
      <c r="AD911" t="inlineStr">
        <is>
          <t/>
        </is>
      </c>
      <c r="AE911" t="inlineStr">
        <is>
          <t/>
        </is>
      </c>
      <c r="AF911" t="inlineStr">
        <is>
          <t/>
        </is>
      </c>
      <c r="AG911" t="inlineStr">
        <is>
          <t/>
        </is>
      </c>
      <c r="AH911" t="inlineStr">
        <is>
          <t/>
        </is>
      </c>
      <c r="AI911" t="inlineStr">
        <is>
          <t/>
        </is>
      </c>
      <c r="AJ911" t="inlineStr">
        <is>
          <t/>
        </is>
      </c>
      <c r="AK911" t="inlineStr">
        <is>
          <t/>
        </is>
      </c>
      <c r="AL911" s="2" t="inlineStr">
        <is>
          <t>aihealue|
keskustelualue</t>
        </is>
      </c>
      <c r="AM911" s="2" t="inlineStr">
        <is>
          <t>3|
3</t>
        </is>
      </c>
      <c r="AN911" s="2" t="inlineStr">
        <is>
          <t xml:space="preserve">|
</t>
        </is>
      </c>
      <c r="AO911" t="inlineStr">
        <is>
          <t>keskustelupalstan osa, jolla käytävä keskustelu liittyy tiettyyn aiheeseen</t>
        </is>
      </c>
      <c r="AP911" t="inlineStr">
        <is>
          <t/>
        </is>
      </c>
      <c r="AQ911" t="inlineStr">
        <is>
          <t/>
        </is>
      </c>
      <c r="AR911" t="inlineStr">
        <is>
          <t/>
        </is>
      </c>
      <c r="AS911" t="inlineStr">
        <is>
          <t/>
        </is>
      </c>
      <c r="AT911" s="2" t="inlineStr">
        <is>
          <t>fofhóram</t>
        </is>
      </c>
      <c r="AU911" s="2" t="inlineStr">
        <is>
          <t>3</t>
        </is>
      </c>
      <c r="AV911" s="2" t="inlineStr">
        <is>
          <t/>
        </is>
      </c>
      <c r="AW911" t="inlineStr">
        <is>
          <t/>
        </is>
      </c>
      <c r="AX911" t="inlineStr">
        <is>
          <t/>
        </is>
      </c>
      <c r="AY911" t="inlineStr">
        <is>
          <t/>
        </is>
      </c>
      <c r="AZ911" t="inlineStr">
        <is>
          <t/>
        </is>
      </c>
      <c r="BA911" t="inlineStr">
        <is>
          <t/>
        </is>
      </c>
      <c r="BB911" t="inlineStr">
        <is>
          <t/>
        </is>
      </c>
      <c r="BC911" t="inlineStr">
        <is>
          <t/>
        </is>
      </c>
      <c r="BD911" t="inlineStr">
        <is>
          <t/>
        </is>
      </c>
      <c r="BE911" t="inlineStr">
        <is>
          <t/>
        </is>
      </c>
      <c r="BF911" t="inlineStr">
        <is>
          <t/>
        </is>
      </c>
      <c r="BG911" t="inlineStr">
        <is>
          <t/>
        </is>
      </c>
      <c r="BH911" t="inlineStr">
        <is>
          <t/>
        </is>
      </c>
      <c r="BI911" t="inlineStr">
        <is>
          <t/>
        </is>
      </c>
      <c r="BJ911" t="inlineStr">
        <is>
          <t/>
        </is>
      </c>
      <c r="BK911" t="inlineStr">
        <is>
          <t/>
        </is>
      </c>
      <c r="BL911" t="inlineStr">
        <is>
          <t/>
        </is>
      </c>
      <c r="BM911" t="inlineStr">
        <is>
          <t/>
        </is>
      </c>
      <c r="BN911" t="inlineStr">
        <is>
          <t/>
        </is>
      </c>
      <c r="BO911" t="inlineStr">
        <is>
          <t/>
        </is>
      </c>
      <c r="BP911" t="inlineStr">
        <is>
          <t/>
        </is>
      </c>
      <c r="BQ911" t="inlineStr">
        <is>
          <t/>
        </is>
      </c>
      <c r="BR911" t="inlineStr">
        <is>
          <t/>
        </is>
      </c>
      <c r="BS911" t="inlineStr">
        <is>
          <t/>
        </is>
      </c>
      <c r="BT911" t="inlineStr">
        <is>
          <t/>
        </is>
      </c>
      <c r="BU911" t="inlineStr">
        <is>
          <t/>
        </is>
      </c>
      <c r="BV911" t="inlineStr">
        <is>
          <t/>
        </is>
      </c>
      <c r="BW911" t="inlineStr">
        <is>
          <t/>
        </is>
      </c>
      <c r="BX911" t="inlineStr">
        <is>
          <t/>
        </is>
      </c>
      <c r="BY911" t="inlineStr">
        <is>
          <t/>
        </is>
      </c>
      <c r="BZ911" t="inlineStr">
        <is>
          <t/>
        </is>
      </c>
      <c r="CA911" t="inlineStr">
        <is>
          <t/>
        </is>
      </c>
      <c r="CB911" t="inlineStr">
        <is>
          <t/>
        </is>
      </c>
      <c r="CC911" t="inlineStr">
        <is>
          <t/>
        </is>
      </c>
      <c r="CD911" t="inlineStr">
        <is>
          <t/>
        </is>
      </c>
      <c r="CE911" t="inlineStr">
        <is>
          <t/>
        </is>
      </c>
      <c r="CF911" t="inlineStr">
        <is>
          <t/>
        </is>
      </c>
      <c r="CG911" t="inlineStr">
        <is>
          <t/>
        </is>
      </c>
      <c r="CH911" t="inlineStr">
        <is>
          <t/>
        </is>
      </c>
      <c r="CI911" t="inlineStr">
        <is>
          <t/>
        </is>
      </c>
      <c r="CJ911" t="inlineStr">
        <is>
          <t/>
        </is>
      </c>
      <c r="CK911" t="inlineStr">
        <is>
          <t/>
        </is>
      </c>
      <c r="CL911" t="inlineStr">
        <is>
          <t/>
        </is>
      </c>
      <c r="CM911" t="inlineStr">
        <is>
          <t/>
        </is>
      </c>
      <c r="CN911" t="inlineStr">
        <is>
          <t/>
        </is>
      </c>
      <c r="CO911" t="inlineStr">
        <is>
          <t/>
        </is>
      </c>
      <c r="CP911" t="inlineStr">
        <is>
          <t/>
        </is>
      </c>
      <c r="CQ911" t="inlineStr">
        <is>
          <t/>
        </is>
      </c>
      <c r="CR911" t="inlineStr">
        <is>
          <t/>
        </is>
      </c>
      <c r="CS911" t="inlineStr">
        <is>
          <t/>
        </is>
      </c>
      <c r="CT911" t="inlineStr">
        <is>
          <t/>
        </is>
      </c>
      <c r="CU911" t="inlineStr">
        <is>
          <t/>
        </is>
      </c>
      <c r="CV911" t="inlineStr">
        <is>
          <t/>
        </is>
      </c>
      <c r="CW911" t="inlineStr">
        <is>
          <t/>
        </is>
      </c>
    </row>
    <row r="912">
      <c r="A912" s="1" t="str">
        <f>HYPERLINK("https://iate.europa.eu/entry/result/3571659/all", "3571659")</f>
        <v>3571659</v>
      </c>
      <c r="B912" t="inlineStr">
        <is>
          <t>EDUCATION AND COMMUNICATIONS</t>
        </is>
      </c>
      <c r="C912" t="inlineStr">
        <is>
          <t>EDUCATION AND COMMUNICATIONS|information technology and data processing|data processing;EDUCATION AND COMMUNICATIONS|information technology and data processing|information technology industry</t>
        </is>
      </c>
      <c r="D912" t="inlineStr">
        <is>
          <t>yes</t>
        </is>
      </c>
      <c r="E912" t="inlineStr">
        <is>
          <t/>
        </is>
      </c>
      <c r="F912" t="inlineStr">
        <is>
          <t/>
        </is>
      </c>
      <c r="G912" t="inlineStr">
        <is>
          <t/>
        </is>
      </c>
      <c r="H912" t="inlineStr">
        <is>
          <t/>
        </is>
      </c>
      <c r="I912" t="inlineStr">
        <is>
          <t/>
        </is>
      </c>
      <c r="J912" t="inlineStr">
        <is>
          <t/>
        </is>
      </c>
      <c r="K912" t="inlineStr">
        <is>
          <t/>
        </is>
      </c>
      <c r="L912" t="inlineStr">
        <is>
          <t/>
        </is>
      </c>
      <c r="M912" t="inlineStr">
        <is>
          <t/>
        </is>
      </c>
      <c r="N912" t="inlineStr">
        <is>
          <t/>
        </is>
      </c>
      <c r="O912" t="inlineStr">
        <is>
          <t/>
        </is>
      </c>
      <c r="P912" t="inlineStr">
        <is>
          <t/>
        </is>
      </c>
      <c r="Q912" t="inlineStr">
        <is>
          <t/>
        </is>
      </c>
      <c r="R912" t="inlineStr">
        <is>
          <t/>
        </is>
      </c>
      <c r="S912" t="inlineStr">
        <is>
          <t/>
        </is>
      </c>
      <c r="T912" t="inlineStr">
        <is>
          <t/>
        </is>
      </c>
      <c r="U912" t="inlineStr">
        <is>
          <t/>
        </is>
      </c>
      <c r="V912" t="inlineStr">
        <is>
          <t/>
        </is>
      </c>
      <c r="W912" t="inlineStr">
        <is>
          <t/>
        </is>
      </c>
      <c r="X912" t="inlineStr">
        <is>
          <t/>
        </is>
      </c>
      <c r="Y912" t="inlineStr">
        <is>
          <t/>
        </is>
      </c>
      <c r="Z912" s="2" t="inlineStr">
        <is>
          <t>to drill down</t>
        </is>
      </c>
      <c r="AA912" s="2" t="inlineStr">
        <is>
          <t>3</t>
        </is>
      </c>
      <c r="AB912" s="2" t="inlineStr">
        <is>
          <t/>
        </is>
      </c>
      <c r="AC912" t="inlineStr">
        <is>
          <t>to access data which is in a lower level of a hierarchically structured database</t>
        </is>
      </c>
      <c r="AD912" t="inlineStr">
        <is>
          <t/>
        </is>
      </c>
      <c r="AE912" t="inlineStr">
        <is>
          <t/>
        </is>
      </c>
      <c r="AF912" t="inlineStr">
        <is>
          <t/>
        </is>
      </c>
      <c r="AG912" t="inlineStr">
        <is>
          <t/>
        </is>
      </c>
      <c r="AH912" t="inlineStr">
        <is>
          <t/>
        </is>
      </c>
      <c r="AI912" t="inlineStr">
        <is>
          <t/>
        </is>
      </c>
      <c r="AJ912" t="inlineStr">
        <is>
          <t/>
        </is>
      </c>
      <c r="AK912" t="inlineStr">
        <is>
          <t/>
        </is>
      </c>
      <c r="AL912" t="inlineStr">
        <is>
          <t/>
        </is>
      </c>
      <c r="AM912" t="inlineStr">
        <is>
          <t/>
        </is>
      </c>
      <c r="AN912" t="inlineStr">
        <is>
          <t/>
        </is>
      </c>
      <c r="AO912" t="inlineStr">
        <is>
          <t/>
        </is>
      </c>
      <c r="AP912" t="inlineStr">
        <is>
          <t/>
        </is>
      </c>
      <c r="AQ912" t="inlineStr">
        <is>
          <t/>
        </is>
      </c>
      <c r="AR912" t="inlineStr">
        <is>
          <t/>
        </is>
      </c>
      <c r="AS912" t="inlineStr">
        <is>
          <t/>
        </is>
      </c>
      <c r="AT912" s="2" t="inlineStr">
        <is>
          <t>tochail síos</t>
        </is>
      </c>
      <c r="AU912" s="2" t="inlineStr">
        <is>
          <t>3</t>
        </is>
      </c>
      <c r="AV912" s="2" t="inlineStr">
        <is>
          <t/>
        </is>
      </c>
      <c r="AW912" t="inlineStr">
        <is>
          <t/>
        </is>
      </c>
      <c r="AX912" t="inlineStr">
        <is>
          <t/>
        </is>
      </c>
      <c r="AY912" t="inlineStr">
        <is>
          <t/>
        </is>
      </c>
      <c r="AZ912" t="inlineStr">
        <is>
          <t/>
        </is>
      </c>
      <c r="BA912" t="inlineStr">
        <is>
          <t/>
        </is>
      </c>
      <c r="BB912" t="inlineStr">
        <is>
          <t/>
        </is>
      </c>
      <c r="BC912" t="inlineStr">
        <is>
          <t/>
        </is>
      </c>
      <c r="BD912" t="inlineStr">
        <is>
          <t/>
        </is>
      </c>
      <c r="BE912" t="inlineStr">
        <is>
          <t/>
        </is>
      </c>
      <c r="BF912" t="inlineStr">
        <is>
          <t/>
        </is>
      </c>
      <c r="BG912" t="inlineStr">
        <is>
          <t/>
        </is>
      </c>
      <c r="BH912" t="inlineStr">
        <is>
          <t/>
        </is>
      </c>
      <c r="BI912" t="inlineStr">
        <is>
          <t/>
        </is>
      </c>
      <c r="BJ912" t="inlineStr">
        <is>
          <t/>
        </is>
      </c>
      <c r="BK912" t="inlineStr">
        <is>
          <t/>
        </is>
      </c>
      <c r="BL912" t="inlineStr">
        <is>
          <t/>
        </is>
      </c>
      <c r="BM912" t="inlineStr">
        <is>
          <t/>
        </is>
      </c>
      <c r="BN912" t="inlineStr">
        <is>
          <t/>
        </is>
      </c>
      <c r="BO912" t="inlineStr">
        <is>
          <t/>
        </is>
      </c>
      <c r="BP912" t="inlineStr">
        <is>
          <t/>
        </is>
      </c>
      <c r="BQ912" t="inlineStr">
        <is>
          <t/>
        </is>
      </c>
      <c r="BR912" t="inlineStr">
        <is>
          <t/>
        </is>
      </c>
      <c r="BS912" t="inlineStr">
        <is>
          <t/>
        </is>
      </c>
      <c r="BT912" t="inlineStr">
        <is>
          <t/>
        </is>
      </c>
      <c r="BU912" t="inlineStr">
        <is>
          <t/>
        </is>
      </c>
      <c r="BV912" t="inlineStr">
        <is>
          <t/>
        </is>
      </c>
      <c r="BW912" t="inlineStr">
        <is>
          <t/>
        </is>
      </c>
      <c r="BX912" t="inlineStr">
        <is>
          <t/>
        </is>
      </c>
      <c r="BY912" t="inlineStr">
        <is>
          <t/>
        </is>
      </c>
      <c r="BZ912" t="inlineStr">
        <is>
          <t/>
        </is>
      </c>
      <c r="CA912" t="inlineStr">
        <is>
          <t/>
        </is>
      </c>
      <c r="CB912" t="inlineStr">
        <is>
          <t/>
        </is>
      </c>
      <c r="CC912" t="inlineStr">
        <is>
          <t/>
        </is>
      </c>
      <c r="CD912" t="inlineStr">
        <is>
          <t/>
        </is>
      </c>
      <c r="CE912" t="inlineStr">
        <is>
          <t/>
        </is>
      </c>
      <c r="CF912" t="inlineStr">
        <is>
          <t/>
        </is>
      </c>
      <c r="CG912" t="inlineStr">
        <is>
          <t/>
        </is>
      </c>
      <c r="CH912" t="inlineStr">
        <is>
          <t/>
        </is>
      </c>
      <c r="CI912" t="inlineStr">
        <is>
          <t/>
        </is>
      </c>
      <c r="CJ912" t="inlineStr">
        <is>
          <t/>
        </is>
      </c>
      <c r="CK912" t="inlineStr">
        <is>
          <t/>
        </is>
      </c>
      <c r="CL912" t="inlineStr">
        <is>
          <t/>
        </is>
      </c>
      <c r="CM912" t="inlineStr">
        <is>
          <t/>
        </is>
      </c>
      <c r="CN912" t="inlineStr">
        <is>
          <t/>
        </is>
      </c>
      <c r="CO912" t="inlineStr">
        <is>
          <t/>
        </is>
      </c>
      <c r="CP912" t="inlineStr">
        <is>
          <t/>
        </is>
      </c>
      <c r="CQ912" t="inlineStr">
        <is>
          <t/>
        </is>
      </c>
      <c r="CR912" t="inlineStr">
        <is>
          <t/>
        </is>
      </c>
      <c r="CS912" t="inlineStr">
        <is>
          <t/>
        </is>
      </c>
      <c r="CT912" t="inlineStr">
        <is>
          <t/>
        </is>
      </c>
      <c r="CU912" t="inlineStr">
        <is>
          <t/>
        </is>
      </c>
      <c r="CV912" t="inlineStr">
        <is>
          <t/>
        </is>
      </c>
      <c r="CW912" t="inlineStr">
        <is>
          <t/>
        </is>
      </c>
    </row>
    <row r="913">
      <c r="A913" s="1" t="str">
        <f>HYPERLINK("https://iate.europa.eu/entry/result/3570436/all", "3570436")</f>
        <v>3570436</v>
      </c>
      <c r="B913" t="inlineStr">
        <is>
          <t>EDUCATION AND COMMUNICATIONS</t>
        </is>
      </c>
      <c r="C913" t="inlineStr">
        <is>
          <t>EDUCATION AND COMMUNICATIONS|information technology and data processing|computer system</t>
        </is>
      </c>
      <c r="D913" t="inlineStr">
        <is>
          <t>yes</t>
        </is>
      </c>
      <c r="E913" t="inlineStr">
        <is>
          <t/>
        </is>
      </c>
      <c r="F913" t="inlineStr">
        <is>
          <t/>
        </is>
      </c>
      <c r="G913" t="inlineStr">
        <is>
          <t/>
        </is>
      </c>
      <c r="H913" t="inlineStr">
        <is>
          <t/>
        </is>
      </c>
      <c r="I913" t="inlineStr">
        <is>
          <t/>
        </is>
      </c>
      <c r="J913" t="inlineStr">
        <is>
          <t/>
        </is>
      </c>
      <c r="K913" t="inlineStr">
        <is>
          <t/>
        </is>
      </c>
      <c r="L913" t="inlineStr">
        <is>
          <t/>
        </is>
      </c>
      <c r="M913" t="inlineStr">
        <is>
          <t/>
        </is>
      </c>
      <c r="N913" t="inlineStr">
        <is>
          <t/>
        </is>
      </c>
      <c r="O913" t="inlineStr">
        <is>
          <t/>
        </is>
      </c>
      <c r="P913" t="inlineStr">
        <is>
          <t/>
        </is>
      </c>
      <c r="Q913" t="inlineStr">
        <is>
          <t/>
        </is>
      </c>
      <c r="R913" t="inlineStr">
        <is>
          <t/>
        </is>
      </c>
      <c r="S913" t="inlineStr">
        <is>
          <t/>
        </is>
      </c>
      <c r="T913" t="inlineStr">
        <is>
          <t/>
        </is>
      </c>
      <c r="U913" t="inlineStr">
        <is>
          <t/>
        </is>
      </c>
      <c r="V913" t="inlineStr">
        <is>
          <t/>
        </is>
      </c>
      <c r="W913" t="inlineStr">
        <is>
          <t/>
        </is>
      </c>
      <c r="X913" t="inlineStr">
        <is>
          <t/>
        </is>
      </c>
      <c r="Y913" t="inlineStr">
        <is>
          <t/>
        </is>
      </c>
      <c r="Z913" s="2" t="inlineStr">
        <is>
          <t>threat agent</t>
        </is>
      </c>
      <c r="AA913" s="2" t="inlineStr">
        <is>
          <t>3</t>
        </is>
      </c>
      <c r="AB913" s="2" t="inlineStr">
        <is>
          <t/>
        </is>
      </c>
      <c r="AC913" t="inlineStr">
        <is>
          <t>an individual or group that can manifest a threat</t>
        </is>
      </c>
      <c r="AD913" t="inlineStr">
        <is>
          <t/>
        </is>
      </c>
      <c r="AE913" t="inlineStr">
        <is>
          <t/>
        </is>
      </c>
      <c r="AF913" t="inlineStr">
        <is>
          <t/>
        </is>
      </c>
      <c r="AG913" t="inlineStr">
        <is>
          <t/>
        </is>
      </c>
      <c r="AH913" t="inlineStr">
        <is>
          <t/>
        </is>
      </c>
      <c r="AI913" t="inlineStr">
        <is>
          <t/>
        </is>
      </c>
      <c r="AJ913" t="inlineStr">
        <is>
          <t/>
        </is>
      </c>
      <c r="AK913" t="inlineStr">
        <is>
          <t/>
        </is>
      </c>
      <c r="AL913" t="inlineStr">
        <is>
          <t/>
        </is>
      </c>
      <c r="AM913" t="inlineStr">
        <is>
          <t/>
        </is>
      </c>
      <c r="AN913" t="inlineStr">
        <is>
          <t/>
        </is>
      </c>
      <c r="AO913" t="inlineStr">
        <is>
          <t/>
        </is>
      </c>
      <c r="AP913" t="inlineStr">
        <is>
          <t/>
        </is>
      </c>
      <c r="AQ913" t="inlineStr">
        <is>
          <t/>
        </is>
      </c>
      <c r="AR913" t="inlineStr">
        <is>
          <t/>
        </is>
      </c>
      <c r="AS913" t="inlineStr">
        <is>
          <t/>
        </is>
      </c>
      <c r="AT913" s="2" t="inlineStr">
        <is>
          <t>gníomhaire bagartha</t>
        </is>
      </c>
      <c r="AU913" s="2" t="inlineStr">
        <is>
          <t>3</t>
        </is>
      </c>
      <c r="AV913" s="2" t="inlineStr">
        <is>
          <t/>
        </is>
      </c>
      <c r="AW913" t="inlineStr">
        <is>
          <t/>
        </is>
      </c>
      <c r="AX913" t="inlineStr">
        <is>
          <t/>
        </is>
      </c>
      <c r="AY913" t="inlineStr">
        <is>
          <t/>
        </is>
      </c>
      <c r="AZ913" t="inlineStr">
        <is>
          <t/>
        </is>
      </c>
      <c r="BA913" t="inlineStr">
        <is>
          <t/>
        </is>
      </c>
      <c r="BB913" s="2" t="inlineStr">
        <is>
          <t>fenyegetésforrás|
fenyegetési forrás</t>
        </is>
      </c>
      <c r="BC913" s="2" t="inlineStr">
        <is>
          <t>3|
3</t>
        </is>
      </c>
      <c r="BD913" s="2" t="inlineStr">
        <is>
          <t xml:space="preserve">|
</t>
        </is>
      </c>
      <c r="BE913" t="inlineStr">
        <is>
          <t>egy személy vagy csoport, aki(k) egy adott fenyegetést valóra válthat(nak)</t>
        </is>
      </c>
      <c r="BF913" t="inlineStr">
        <is>
          <t/>
        </is>
      </c>
      <c r="BG913" t="inlineStr">
        <is>
          <t/>
        </is>
      </c>
      <c r="BH913" t="inlineStr">
        <is>
          <t/>
        </is>
      </c>
      <c r="BI913" t="inlineStr">
        <is>
          <t/>
        </is>
      </c>
      <c r="BJ913" t="inlineStr">
        <is>
          <t/>
        </is>
      </c>
      <c r="BK913" t="inlineStr">
        <is>
          <t/>
        </is>
      </c>
      <c r="BL913" t="inlineStr">
        <is>
          <t/>
        </is>
      </c>
      <c r="BM913" t="inlineStr">
        <is>
          <t/>
        </is>
      </c>
      <c r="BN913" t="inlineStr">
        <is>
          <t/>
        </is>
      </c>
      <c r="BO913" t="inlineStr">
        <is>
          <t/>
        </is>
      </c>
      <c r="BP913" t="inlineStr">
        <is>
          <t/>
        </is>
      </c>
      <c r="BQ913" t="inlineStr">
        <is>
          <t/>
        </is>
      </c>
      <c r="BR913" t="inlineStr">
        <is>
          <t/>
        </is>
      </c>
      <c r="BS913" t="inlineStr">
        <is>
          <t/>
        </is>
      </c>
      <c r="BT913" t="inlineStr">
        <is>
          <t/>
        </is>
      </c>
      <c r="BU913" t="inlineStr">
        <is>
          <t/>
        </is>
      </c>
      <c r="BV913" t="inlineStr">
        <is>
          <t/>
        </is>
      </c>
      <c r="BW913" t="inlineStr">
        <is>
          <t/>
        </is>
      </c>
      <c r="BX913" t="inlineStr">
        <is>
          <t/>
        </is>
      </c>
      <c r="BY913" t="inlineStr">
        <is>
          <t/>
        </is>
      </c>
      <c r="BZ913" t="inlineStr">
        <is>
          <t/>
        </is>
      </c>
      <c r="CA913" t="inlineStr">
        <is>
          <t/>
        </is>
      </c>
      <c r="CB913" t="inlineStr">
        <is>
          <t/>
        </is>
      </c>
      <c r="CC913" t="inlineStr">
        <is>
          <t/>
        </is>
      </c>
      <c r="CD913" t="inlineStr">
        <is>
          <t/>
        </is>
      </c>
      <c r="CE913" t="inlineStr">
        <is>
          <t/>
        </is>
      </c>
      <c r="CF913" t="inlineStr">
        <is>
          <t/>
        </is>
      </c>
      <c r="CG913" t="inlineStr">
        <is>
          <t/>
        </is>
      </c>
      <c r="CH913" t="inlineStr">
        <is>
          <t/>
        </is>
      </c>
      <c r="CI913" t="inlineStr">
        <is>
          <t/>
        </is>
      </c>
      <c r="CJ913" t="inlineStr">
        <is>
          <t/>
        </is>
      </c>
      <c r="CK913" t="inlineStr">
        <is>
          <t/>
        </is>
      </c>
      <c r="CL913" t="inlineStr">
        <is>
          <t/>
        </is>
      </c>
      <c r="CM913" t="inlineStr">
        <is>
          <t/>
        </is>
      </c>
      <c r="CN913" t="inlineStr">
        <is>
          <t/>
        </is>
      </c>
      <c r="CO913" t="inlineStr">
        <is>
          <t/>
        </is>
      </c>
      <c r="CP913" t="inlineStr">
        <is>
          <t/>
        </is>
      </c>
      <c r="CQ913" t="inlineStr">
        <is>
          <t/>
        </is>
      </c>
      <c r="CR913" t="inlineStr">
        <is>
          <t/>
        </is>
      </c>
      <c r="CS913" t="inlineStr">
        <is>
          <t/>
        </is>
      </c>
      <c r="CT913" t="inlineStr">
        <is>
          <t/>
        </is>
      </c>
      <c r="CU913" t="inlineStr">
        <is>
          <t/>
        </is>
      </c>
      <c r="CV913" t="inlineStr">
        <is>
          <t/>
        </is>
      </c>
      <c r="CW913" t="inlineStr">
        <is>
          <t/>
        </is>
      </c>
    </row>
    <row r="914">
      <c r="A914" s="1" t="str">
        <f>HYPERLINK("https://iate.europa.eu/entry/result/144833/all", "144833")</f>
        <v>144833</v>
      </c>
      <c r="B914" t="inlineStr">
        <is>
          <t>LAW;EDUCATION AND COMMUNICATIONS</t>
        </is>
      </c>
      <c r="C914" t="inlineStr">
        <is>
          <t>LAW|rights and freedoms;EDUCATION AND COMMUNICATIONS|information technology and data processing</t>
        </is>
      </c>
      <c r="D914" t="inlineStr">
        <is>
          <t>yes</t>
        </is>
      </c>
      <c r="E914" t="inlineStr">
        <is>
          <t/>
        </is>
      </c>
      <c r="F914" s="2" t="inlineStr">
        <is>
          <t>съгласие на субекта на данните</t>
        </is>
      </c>
      <c r="G914" s="2" t="inlineStr">
        <is>
          <t>4</t>
        </is>
      </c>
      <c r="H914" s="2" t="inlineStr">
        <is>
          <t>preferred</t>
        </is>
      </c>
      <c r="I914" t="inlineStr">
        <is>
          <t>всяко свободно изразено, конкретно, информирано и недвусмислено указание
 за волята на субекта на данните, посредством изявление или ясно 
потвърждаващо действие, което изразява съгласието му свързаните с него 
лични данни да бъдат обработени</t>
        </is>
      </c>
      <c r="J914" s="2" t="inlineStr">
        <is>
          <t>souhlas subjektu údajů</t>
        </is>
      </c>
      <c r="K914" s="2" t="inlineStr">
        <is>
          <t>4</t>
        </is>
      </c>
      <c r="L914" s="2" t="inlineStr">
        <is>
          <t/>
        </is>
      </c>
      <c r="M914" t="inlineStr">
        <is>
          <t>"jakýkoli svobodný, výslovný a vědomý projev vůle, kterým subjekt údajů dává své svolení k tomu, aby osobní údaje, které se jej týkají, byly předmětem zpracování"</t>
        </is>
      </c>
      <c r="N914" s="2" t="inlineStr">
        <is>
          <t>registreredes samtykke</t>
        </is>
      </c>
      <c r="O914" s="2" t="inlineStr">
        <is>
          <t>0</t>
        </is>
      </c>
      <c r="P914" s="2" t="inlineStr">
        <is>
          <t/>
        </is>
      </c>
      <c r="Q914" t="inlineStr">
        <is>
          <t>Ved »den registreredes samtykke« forstås enhver frivillig, specifik og informeret viljetilkendegivelse, hvorved den registrerede indvilliger i, at personoplysninger, der vedrører den pågældende selv, gøres til genstand for behandling</t>
        </is>
      </c>
      <c r="R914" s="2" t="inlineStr">
        <is>
          <t>Einwilligung der betroffenen Person</t>
        </is>
      </c>
      <c r="S914" s="2" t="inlineStr">
        <is>
          <t>3</t>
        </is>
      </c>
      <c r="T914" s="2" t="inlineStr">
        <is>
          <t/>
        </is>
      </c>
      <c r="U914" t="inlineStr">
        <is>
          <t>jede Willensbekundung, die ohne Zwang, für den konkreten Fall und in Kenntnis der Sachlage erfolgt und mit der die betroffene Person akzeptiert, daß personenbezogene Daten, die sie betreffen, verarbeitet werden</t>
        </is>
      </c>
      <c r="V914" s="2" t="inlineStr">
        <is>
          <t>συγκατάθεση του προσώπου στο οποίο αναφέρονται τα δεδομένα|
συγκατάθεση του υποκειμένου των δεδομένων</t>
        </is>
      </c>
      <c r="W914" s="2" t="inlineStr">
        <is>
          <t>3|
4</t>
        </is>
      </c>
      <c r="X914" s="2" t="inlineStr">
        <is>
          <t xml:space="preserve">|
</t>
        </is>
      </c>
      <c r="Y914" t="inlineStr">
        <is>
          <t>κάθε δήλωση βουλήσεως, ελευθέρας, ρητής και εν πλήρει επιγνώσει, με την οποία το πρόσωπο στο οποίο αναφέρονται τα δεδομένα δέχεται να αποτελέσουν αντικείμενο επεξεργασίας τα δεδομένα προσωπικού χαρακτήρα που το αφορούν</t>
        </is>
      </c>
      <c r="Z914" s="2" t="inlineStr">
        <is>
          <t>data subject's consent</t>
        </is>
      </c>
      <c r="AA914" s="2" t="inlineStr">
        <is>
          <t>4</t>
        </is>
      </c>
      <c r="AB914" s="2" t="inlineStr">
        <is>
          <t/>
        </is>
      </c>
      <c r="AC914" t="inlineStr">
        <is>
          <t>any freely given specific, informed and explicit indication of his or her wishes by which the data subject, either by a statement or by a clear affirmative action, signifies agreement to personal data relating to them being processed</t>
        </is>
      </c>
      <c r="AD914" s="2" t="inlineStr">
        <is>
          <t>consentimiento del interesado</t>
        </is>
      </c>
      <c r="AE914" s="2" t="inlineStr">
        <is>
          <t>3</t>
        </is>
      </c>
      <c r="AF914" s="2" t="inlineStr">
        <is>
          <t/>
        </is>
      </c>
      <c r="AG914" t="inlineStr">
        <is>
          <t>Toda manifestación de voluntad libre, específica, informada e inequívoca por la que el interesado acepta, ya sea mediante una declaración o una clara acción afirmativa, el tratamiento de los datos personales que le conciernen.</t>
        </is>
      </c>
      <c r="AH914" s="2" t="inlineStr">
        <is>
          <t>andmesubjekti nõusolek</t>
        </is>
      </c>
      <c r="AI914" s="2" t="inlineStr">
        <is>
          <t>3</t>
        </is>
      </c>
      <c r="AJ914" s="2" t="inlineStr">
        <is>
          <t/>
        </is>
      </c>
      <c r="AK914" t="inlineStr">
        <is>
          <t>iga vabatahtlik, konkreetne ja teadlik tahteavaldus, millega andmesubjekt annab nõusoleku töödelda tema kohta käivaid andmeid</t>
        </is>
      </c>
      <c r="AL914" s="2" t="inlineStr">
        <is>
          <t>rekisteröidyn suostumus</t>
        </is>
      </c>
      <c r="AM914" s="2" t="inlineStr">
        <is>
          <t>3</t>
        </is>
      </c>
      <c r="AN914" s="2" t="inlineStr">
        <is>
          <t/>
        </is>
      </c>
      <c r="AO914" t="inlineStr">
        <is>
          <t>kaikenlainen vapaaehtoinen, yksilöity ja tietoinen tahdon ilmaisu, jolla rekisteröity hyväksyy henkilötietojensa käsittelyn</t>
        </is>
      </c>
      <c r="AP914" s="2" t="inlineStr">
        <is>
          <t>consentement de la personne concernée</t>
        </is>
      </c>
      <c r="AQ914" s="2" t="inlineStr">
        <is>
          <t>4</t>
        </is>
      </c>
      <c r="AR914" s="2" t="inlineStr">
        <is>
          <t/>
        </is>
      </c>
      <c r="AS914" t="inlineStr">
        <is>
          <t>toute manifestation de volonté, libre, spécifique et informée par laquelle la personne concernée accepte que des données à caractère personnel la concernant fassent l'objet d'un traitement.</t>
        </is>
      </c>
      <c r="AT914" s="2" t="inlineStr">
        <is>
          <t>toiliú ón duine is ábhar do na sonraí</t>
        </is>
      </c>
      <c r="AU914" s="2" t="inlineStr">
        <is>
          <t>3</t>
        </is>
      </c>
      <c r="AV914" s="2" t="inlineStr">
        <is>
          <t/>
        </is>
      </c>
      <c r="AW914" t="inlineStr">
        <is>
          <t/>
        </is>
      </c>
      <c r="AX914" s="2" t="inlineStr">
        <is>
          <t>privola ispitanika</t>
        </is>
      </c>
      <c r="AY914" s="2" t="inlineStr">
        <is>
          <t>4</t>
        </is>
      </c>
      <c r="AZ914" s="2" t="inlineStr">
        <is>
          <t/>
        </is>
      </c>
      <c r="BA914" t="inlineStr">
        <is>
          <t>Privola ispitanika je slobodno dano i izričito očitovanje volje ispitanika kojom on izražava svoju suglasnost s obradom njegovih osobnih podataka u određene svrhe.</t>
        </is>
      </c>
      <c r="BB914" s="2" t="inlineStr">
        <is>
          <t>az érintett hozzájárulása</t>
        </is>
      </c>
      <c r="BC914" s="2" t="inlineStr">
        <is>
          <t>4</t>
        </is>
      </c>
      <c r="BD914" s="2" t="inlineStr">
        <is>
          <t/>
        </is>
      </c>
      <c r="BE914" t="inlineStr">
        <is>
          <t>az érintett kívánságának önkéntes, kifejezett és tájékozott kinyilvánítása, amellyel beleegyezését adja az őt érintő személyes adatok feldolgozásához</t>
        </is>
      </c>
      <c r="BF914" s="2" t="inlineStr">
        <is>
          <t>consenso della persona interessata</t>
        </is>
      </c>
      <c r="BG914" s="2" t="inlineStr">
        <is>
          <t>3</t>
        </is>
      </c>
      <c r="BH914" s="2" t="inlineStr">
        <is>
          <t/>
        </is>
      </c>
      <c r="BI914" t="inlineStr">
        <is>
          <t>qualsiasi manifestazione di volontà libera, specifica, informata ed esplicita con la quale la persona a cui fanno riferimento i dati accetta che questi siano oggetto di un trattamento</t>
        </is>
      </c>
      <c r="BJ914" s="2" t="inlineStr">
        <is>
          <t>duomenų subjekto sutikimas</t>
        </is>
      </c>
      <c r="BK914" s="2" t="inlineStr">
        <is>
          <t>4</t>
        </is>
      </c>
      <c r="BL914" s="2" t="inlineStr">
        <is>
          <t/>
        </is>
      </c>
      <c r="BM914" t="inlineStr">
        <is>
          <t>savanoriškas konkretus ir aiškus tinkamai informuoto duomenų subjekto valios išreiškimas pareiškimu arba vienareikšmiais veiksmais, kuriais duomenų subjektas sutinka, kad būtų tvarkomi su juo susiję duomenys</t>
        </is>
      </c>
      <c r="BN914" s="2" t="inlineStr">
        <is>
          <t>datu subjekta piekrišana</t>
        </is>
      </c>
      <c r="BO914" s="2" t="inlineStr">
        <is>
          <t>3</t>
        </is>
      </c>
      <c r="BP914" s="2" t="inlineStr">
        <is>
          <t/>
        </is>
      </c>
      <c r="BQ914" t="inlineStr">
        <is>
          <t>jebkurš labprātīgi sniegts šīs personas vēlmju konkrēts un paziņots norādījumu, ar kuru datu subjekts izsaka savu piekrišanu uz viņu attiecināmu personas datu apstrādei</t>
        </is>
      </c>
      <c r="BR914" s="2" t="inlineStr">
        <is>
          <t>kunsens tas-suġġett ta' data</t>
        </is>
      </c>
      <c r="BS914" s="2" t="inlineStr">
        <is>
          <t>3</t>
        </is>
      </c>
      <c r="BT914" s="2" t="inlineStr">
        <is>
          <t/>
        </is>
      </c>
      <c r="BU914" t="inlineStr">
        <is>
          <t>kull indikazzjoni speċifika u informata li tingħata liberament dwar ix-xewqat tas-suġġett ta’ data li permezz tagħha juri li jkun jaqbel li għandhom jiġu pproċessati data personali dwaru</t>
        </is>
      </c>
      <c r="BV914" s="2" t="inlineStr">
        <is>
          <t>toestemming van de betrokkene</t>
        </is>
      </c>
      <c r="BW914" s="2" t="inlineStr">
        <is>
          <t>4</t>
        </is>
      </c>
      <c r="BX914" s="2" t="inlineStr">
        <is>
          <t/>
        </is>
      </c>
      <c r="BY914" t="inlineStr">
        <is>
          <t>elke vrije, specifieke en op informatie berustende wilsuiting waarmee de betrokkene aanvaardt dat hem/haar betreffende persoonsgegevens worden verwerkt</t>
        </is>
      </c>
      <c r="BZ914" s="2" t="inlineStr">
        <is>
          <t>zgoda osoby, której dane dotyczą</t>
        </is>
      </c>
      <c r="CA914" s="2" t="inlineStr">
        <is>
          <t>4</t>
        </is>
      </c>
      <c r="CB914" s="2" t="inlineStr">
        <is>
          <t/>
        </is>
      </c>
      <c r="CC914" t="inlineStr">
        <is>
          <t>Konkretne i świadome, dobrowolne wskazanie przez osobę, której dane dotyczą, na to, że wyraża przyzwolenie na przetwarzanie odnoszących się do niej danych osobowych.”</t>
        </is>
      </c>
      <c r="CD914" s="2" t="inlineStr">
        <is>
          <t>consentimento da pessoa em causa</t>
        </is>
      </c>
      <c r="CE914" s="2" t="inlineStr">
        <is>
          <t>3</t>
        </is>
      </c>
      <c r="CF914" s="2" t="inlineStr">
        <is>
          <t/>
        </is>
      </c>
      <c r="CG914" t="inlineStr">
        <is>
          <t>Qualquer manifestação de vontade, livre, específica e informada, pela qual a pessoa em causa aceita que dados pessoais que lhe dizem respeito sejam objeto de tratamento.</t>
        </is>
      </c>
      <c r="CH914" s="2" t="inlineStr">
        <is>
          <t>consimțământul persoanei vizate</t>
        </is>
      </c>
      <c r="CI914" s="2" t="inlineStr">
        <is>
          <t>3</t>
        </is>
      </c>
      <c r="CJ914" s="2" t="inlineStr">
        <is>
          <t/>
        </is>
      </c>
      <c r="CK914" t="inlineStr">
        <is>
          <t/>
        </is>
      </c>
      <c r="CL914" s="2" t="inlineStr">
        <is>
          <t>súhlas dotknutej osoby</t>
        </is>
      </c>
      <c r="CM914" s="2" t="inlineStr">
        <is>
          <t>3</t>
        </is>
      </c>
      <c r="CN914" s="2" t="inlineStr">
        <is>
          <t/>
        </is>
      </c>
      <c r="CO914" t="inlineStr">
        <is>
          <t>akýkoľvek slobodne daný, konkrétny, informovaný a jednoznačný prejav vôle dotknutej osoby, ktorým formou vyhlásenia alebo jednoznačného potvrdzujúceho úkonu vyjadruje súhlas so spracúvaním osobných údajov, ktoré sa jej týka</t>
        </is>
      </c>
      <c r="CP914" s="2" t="inlineStr">
        <is>
          <t>privolitev posameznika, na katerega se nanašajo osebni podatki</t>
        </is>
      </c>
      <c r="CQ914" s="2" t="inlineStr">
        <is>
          <t>3</t>
        </is>
      </c>
      <c r="CR914" s="2" t="inlineStr">
        <is>
          <t/>
        </is>
      </c>
      <c r="CS914" t="inlineStr">
        <is>
          <t>vsaka prostovoljno dana posebna in informirana izjava volje, s katero posameznik, na katerega se osebni podatki nanašajo, izrazi soglasje, da se osebni podatki o njem obdelujejo</t>
        </is>
      </c>
      <c r="CT914" s="2" t="inlineStr">
        <is>
          <t>en registrerads samtycke</t>
        </is>
      </c>
      <c r="CU914" s="2" t="inlineStr">
        <is>
          <t>4</t>
        </is>
      </c>
      <c r="CV914" s="2" t="inlineStr">
        <is>
          <t/>
        </is>
      </c>
      <c r="CW914" t="inlineStr">
        <is>
          <t>varje slag av frivillig, uttrycklig och informerad viljeyttring genom vilken den registrerade godtar behandling av personuppgifter som rör honom</t>
        </is>
      </c>
    </row>
    <row r="915">
      <c r="A915" s="1" t="str">
        <f>HYPERLINK("https://iate.europa.eu/entry/result/1443562/all", "1443562")</f>
        <v>1443562</v>
      </c>
      <c r="B915" t="inlineStr">
        <is>
          <t>BUSINESS AND COMPETITION</t>
        </is>
      </c>
      <c r="C915" t="inlineStr">
        <is>
          <t>BUSINESS AND COMPETITION|business organisation|company structure</t>
        </is>
      </c>
      <c r="D915" t="inlineStr">
        <is>
          <t>yes</t>
        </is>
      </c>
      <c r="E915" t="inlineStr">
        <is>
          <t/>
        </is>
      </c>
      <c r="F915" s="2" t="inlineStr">
        <is>
          <t>контролиращо предприятие</t>
        </is>
      </c>
      <c r="G915" s="2" t="inlineStr">
        <is>
          <t>4</t>
        </is>
      </c>
      <c r="H915" s="2" t="inlineStr">
        <is>
          <t/>
        </is>
      </c>
      <c r="I915" t="inlineStr">
        <is>
          <t>Предприятие, което може да упражнява доминиращо влияние върху друго предприятие ("контролирано предприятие") по силата, например, на собственост, финансово участие или правилата, по които то се управлява.</t>
        </is>
      </c>
      <c r="J915" s="2" t="inlineStr">
        <is>
          <t>řídící podnik</t>
        </is>
      </c>
      <c r="K915" s="2" t="inlineStr">
        <is>
          <t>3</t>
        </is>
      </c>
      <c r="L915" s="2" t="inlineStr">
        <is>
          <t/>
        </is>
      </c>
      <c r="M915" t="inlineStr">
        <is>
          <t>podnik, který vykonává dominantní vliv v jiném, takzvaně řízeném podniku</t>
        </is>
      </c>
      <c r="N915" s="2" t="inlineStr">
        <is>
          <t>virksomhed med bestemmende indflydelse|
virksomhed, der udøver kontrol</t>
        </is>
      </c>
      <c r="O915" s="2" t="inlineStr">
        <is>
          <t>3|
3</t>
        </is>
      </c>
      <c r="P915" s="2" t="inlineStr">
        <is>
          <t xml:space="preserve">|
</t>
        </is>
      </c>
      <c r="Q915" t="inlineStr">
        <is>
          <t>virksomhed, der kan udøve bestemmende indflydelse på en anden virksomhed ("den kontrollerede virksomhed", f. eks. i kraft af ejendomsret, finansiel deltagelse eller de regler, den er underlagt</t>
        </is>
      </c>
      <c r="R915" s="2" t="inlineStr">
        <is>
          <t>herrschendes Unternehmen</t>
        </is>
      </c>
      <c r="S915" s="2" t="inlineStr">
        <is>
          <t>3</t>
        </is>
      </c>
      <c r="T915" s="2" t="inlineStr">
        <is>
          <t/>
        </is>
      </c>
      <c r="U915" t="inlineStr">
        <is>
          <t>ein Unternehmen, das zum Beispiel aufgrund von Eigentum, finanzieller Beteiligung oder sonstiger Bestimmungen, die die Tätigkeit des Unternehmens regeln, einen beherrschenden Einfluß auf ein anderes Unternehmen("abhängiges Unternehmen")ausüben kann</t>
        </is>
      </c>
      <c r="V915" s="2" t="inlineStr">
        <is>
          <t>ελέγχουσα επιχείρηση</t>
        </is>
      </c>
      <c r="W915" s="2" t="inlineStr">
        <is>
          <t>3</t>
        </is>
      </c>
      <c r="X915" s="2" t="inlineStr">
        <is>
          <t/>
        </is>
      </c>
      <c r="Y915" t="inlineStr">
        <is>
          <t>η επιχείρηση η οποία μπορεί να ασκεί δεσπόζουσα επιρροή σε άλλη επιχείρηση, (ελεγχόμενη επιχείρηση), παραδείγματος χάριν λόγω δικαιωμάτων κυριότητας, χρηματοοικονομικής συμμετοχής ή κανόνων που τη διέπουν</t>
        </is>
      </c>
      <c r="Z915" s="2" t="inlineStr">
        <is>
          <t>controlling undertaking</t>
        </is>
      </c>
      <c r="AA915" s="2" t="inlineStr">
        <is>
          <t>3</t>
        </is>
      </c>
      <c r="AB915" s="2" t="inlineStr">
        <is>
          <t/>
        </is>
      </c>
      <c r="AC915" t="inlineStr">
        <is>
          <t>undertaking which can exercise a dominant influence over another undertaking ('the controlled undertaking') by virtue, for example, of ownership, financial participation or the rules which govern it</t>
        </is>
      </c>
      <c r="AD915" s="2" t="inlineStr">
        <is>
          <t>empresa que ejerce el control</t>
        </is>
      </c>
      <c r="AE915" s="2" t="inlineStr">
        <is>
          <t>3</t>
        </is>
      </c>
      <c r="AF915" s="2" t="inlineStr">
        <is>
          <t/>
        </is>
      </c>
      <c r="AG915" t="inlineStr">
        <is>
          <t>A efectos de la Directiva 94/45/CE del Consejo, empresa que pueda ejercer una influencia dominante en otra empresa («empresa controlada», &lt;a href="/entry/result/1099850/all" id="ENTRY_TO_ENTRY_CONVERTER" target="_blank"&gt;IATE:1099850&lt;/a&gt; ), por ejemplo, por motivos de propiedad, participación financiera o estatutos.</t>
        </is>
      </c>
      <c r="AH915" s="2" t="inlineStr">
        <is>
          <t>kontrolliv ettevõtja</t>
        </is>
      </c>
      <c r="AI915" s="2" t="inlineStr">
        <is>
          <t>3</t>
        </is>
      </c>
      <c r="AJ915" s="2" t="inlineStr">
        <is>
          <t/>
        </is>
      </c>
      <c r="AK915" t="inlineStr">
        <is>
          <t>ettevõtjate gruppi kuuluv ettevõtja, kes omab ühe või enama ettevõtjate gruppi kuuluva ettevõtja (kontrollitav ettevõtja) üle valitsevat mõju omandi või rahalise osaluse omamise kaudu, lepingu või põhikirja alusel või muul viisil, millega otseselt või kaudselt võib teist ettevõtjat mõjutada</t>
        </is>
      </c>
      <c r="AL915" s="2" t="inlineStr">
        <is>
          <t>määräysvaltaa käyttävä yritys</t>
        </is>
      </c>
      <c r="AM915" s="2" t="inlineStr">
        <is>
          <t>3</t>
        </is>
      </c>
      <c r="AN915" s="2" t="inlineStr">
        <is>
          <t/>
        </is>
      </c>
      <c r="AO915" t="inlineStr">
        <is>
          <t>yritys, jolla on määräävä vaikutusvalta toiseen yritykseen eli "määräysvallassa olevaan yritykseen" nähden, esimerkiksi omistuksen, rahoitukseen osallistumisen tai yrityksen sääntöjen perusteella</t>
        </is>
      </c>
      <c r="AP915" s="2" t="inlineStr">
        <is>
          <t>entreprise qui exerce le contrôle</t>
        </is>
      </c>
      <c r="AQ915" s="2" t="inlineStr">
        <is>
          <t>3</t>
        </is>
      </c>
      <c r="AR915" s="2" t="inlineStr">
        <is>
          <t/>
        </is>
      </c>
      <c r="AS915" t="inlineStr">
        <is>
          <t>une entreprise qui peut exercer une influence dominante sur une autre entreprise " entreprise contrôlée" ,par exemple du fait de la propriété, de la participation financière ou des règles qui la régissent</t>
        </is>
      </c>
      <c r="AT915" s="2" t="inlineStr">
        <is>
          <t>gnóthas rialúcháin</t>
        </is>
      </c>
      <c r="AU915" s="2" t="inlineStr">
        <is>
          <t>3</t>
        </is>
      </c>
      <c r="AV915" s="2" t="inlineStr">
        <is>
          <t/>
        </is>
      </c>
      <c r="AW915" t="inlineStr">
        <is>
          <t/>
        </is>
      </c>
      <c r="AX915" t="inlineStr">
        <is>
          <t/>
        </is>
      </c>
      <c r="AY915" t="inlineStr">
        <is>
          <t/>
        </is>
      </c>
      <c r="AZ915" t="inlineStr">
        <is>
          <t/>
        </is>
      </c>
      <c r="BA915" t="inlineStr">
        <is>
          <t/>
        </is>
      </c>
      <c r="BB915" s="2" t="inlineStr">
        <is>
          <t>ellenőrző vállalkozás</t>
        </is>
      </c>
      <c r="BC915" s="2" t="inlineStr">
        <is>
          <t>4</t>
        </is>
      </c>
      <c r="BD915" s="2" t="inlineStr">
        <is>
          <t/>
        </is>
      </c>
      <c r="BE915" t="inlineStr">
        <is>
          <t>egy vállalkozáscsoporton belül az a vállalkozás, amely tulajdonosi helyzete, pénzügyi részesedése, vagy a vállalkozáscsoport tevékenységére vonatkozó szabályozás más rendelkezése alapján meghatározó befolyást képes gyakorolni egy másik vállalkozásra (az ellenőrzött vállalkozásra)</t>
        </is>
      </c>
      <c r="BF915" s="2" t="inlineStr">
        <is>
          <t>impresa controllante</t>
        </is>
      </c>
      <c r="BG915" s="2" t="inlineStr">
        <is>
          <t>3</t>
        </is>
      </c>
      <c r="BH915" s="2" t="inlineStr">
        <is>
          <t/>
        </is>
      </c>
      <c r="BI915" t="inlineStr">
        <is>
          <t>impresa che può esercitare un’influenza dominante su un’altra impresa (&lt;i&gt;impresa controllata&lt;/i&gt; &lt;a href="/entry/result/1099850/all" id="ENTRY_TO_ENTRY_CONVERTER" target="_blank"&gt;IATE:1099850&lt;/a&gt; ), in conseguenza della proprietà, della partecipazione finanziaria o delle norme che la disciplinano</t>
        </is>
      </c>
      <c r="BJ915" s="2" t="inlineStr">
        <is>
          <t>kontroliuojančioji įmonė</t>
        </is>
      </c>
      <c r="BK915" s="2" t="inlineStr">
        <is>
          <t>3</t>
        </is>
      </c>
      <c r="BL915" s="2" t="inlineStr">
        <is>
          <t/>
        </is>
      </c>
      <c r="BM915" t="inlineStr">
        <is>
          <t/>
        </is>
      </c>
      <c r="BN915" s="2" t="inlineStr">
        <is>
          <t>kontrolējošs uzņēmums</t>
        </is>
      </c>
      <c r="BO915" s="2" t="inlineStr">
        <is>
          <t>3</t>
        </is>
      </c>
      <c r="BP915" s="2" t="inlineStr">
        <is>
          <t/>
        </is>
      </c>
      <c r="BQ915" t="inlineStr">
        <is>
          <t>uzņēmums, kam var būt dominējoša ietekme uz citu uzņēmumu ("kontrolēto uzņēmumu") īpašumtiesību, finanšu līdzdalības vai reglamentējošu noteikumu dēļ.</t>
        </is>
      </c>
      <c r="BR915" s="2" t="inlineStr">
        <is>
          <t>impriża kontrollanti</t>
        </is>
      </c>
      <c r="BS915" s="2" t="inlineStr">
        <is>
          <t>3</t>
        </is>
      </c>
      <c r="BT915" s="2" t="inlineStr">
        <is>
          <t/>
        </is>
      </c>
      <c r="BU915" t="inlineStr">
        <is>
          <t>impriża li tista’ teżerċita influwenza dominanti fuq l-impriżi l-oħrajn permezz, pereżempju, tas-sjieda, parteċipazzjoni finanzjarja jew ir-regoli li jirregolawha jew is-setgħa li timplimenta r-regoli dwar il-protezzjoni tad-dejta personali</t>
        </is>
      </c>
      <c r="BV915" s="2" t="inlineStr">
        <is>
          <t>zeggenschap uitoefenende onderneming|
onderneming die zeggenschap uitoefent</t>
        </is>
      </c>
      <c r="BW915" s="2" t="inlineStr">
        <is>
          <t>3|
3</t>
        </is>
      </c>
      <c r="BX915" s="2" t="inlineStr">
        <is>
          <t xml:space="preserve">|
</t>
        </is>
      </c>
      <c r="BY915" t="inlineStr">
        <is>
          <t>onderneming die een overheersende invloed kan uitoefenen op een andere onderneming ("de onderneming waarover zeggenschap wordt uitgeoefend"), bijvoorbeeld door eigendom, financiële deelneming of op haar van toepassing zijnde voorschriften</t>
        </is>
      </c>
      <c r="BZ915" s="2" t="inlineStr">
        <is>
          <t>przedsiębiorstwo sprawujące kontrolę</t>
        </is>
      </c>
      <c r="CA915" s="2" t="inlineStr">
        <is>
          <t>3</t>
        </is>
      </c>
      <c r="CB915" s="2" t="inlineStr">
        <is>
          <t/>
        </is>
      </c>
      <c r="CC915" t="inlineStr">
        <is>
          <t>przedsiębiorstwo, które może wywierać dominujący wpływ na inne przedsiębiorstwo ("przedsiębiorstwo kontrolowane") na mocy, między innymi, tytułu własności, udziału finansowego lub obowiązujących w nim reguł</t>
        </is>
      </c>
      <c r="CD915" s="2" t="inlineStr">
        <is>
          <t>empresa que exerce o controlo</t>
        </is>
      </c>
      <c r="CE915" s="2" t="inlineStr">
        <is>
          <t>3</t>
        </is>
      </c>
      <c r="CF915" s="2" t="inlineStr">
        <is>
          <t/>
        </is>
      </c>
      <c r="CG915" t="inlineStr">
        <is>
          <t>Empresa que pode exercer uma influência dominante sobre outra empresa («empresa controlada», &lt;a href="/entry/result/1099850/all" id="ENTRY_TO_ENTRY_CONVERTER" target="_blank"&gt;IATE:1099850&lt;/a&gt; ), por exemplo, em virtude da propriedade, da participação financeira ou das disposições que a regem.</t>
        </is>
      </c>
      <c r="CH915" s="2" t="inlineStr">
        <is>
          <t>întreprindere care exercită controlul</t>
        </is>
      </c>
      <c r="CI915" s="2" t="inlineStr">
        <is>
          <t>3</t>
        </is>
      </c>
      <c r="CJ915" s="2" t="inlineStr">
        <is>
          <t/>
        </is>
      </c>
      <c r="CK915" t="inlineStr">
        <is>
          <t>o întreprindere care poate exercita o influență dominantă asupra altei întreprinderi („întreprindere controlată” - &lt;a href="/entry/result/1099850/all" id="ENTRY_TO_ENTRY_CONVERTER" target="_blank"&gt;IATE:1099850&lt;/a&gt; ), deexemplu, în temeiul proprietății, participării financiare sau a regulilorcare o reglementează</t>
        </is>
      </c>
      <c r="CL915" s="2" t="inlineStr">
        <is>
          <t>riadiaci podnik</t>
        </is>
      </c>
      <c r="CM915" s="2" t="inlineStr">
        <is>
          <t>3</t>
        </is>
      </c>
      <c r="CN915" s="2" t="inlineStr">
        <is>
          <t/>
        </is>
      </c>
      <c r="CO915" t="inlineStr">
        <is>
          <t>podnik, ktorý môže vyvíjať dominantný vplyv na iný podnik, napríklad z dôvodu vlastníctva, finančnej účasti alebo pravidiel jeho ovládania</t>
        </is>
      </c>
      <c r="CP915" s="2" t="inlineStr">
        <is>
          <t>obvladujoča družba</t>
        </is>
      </c>
      <c r="CQ915" s="2" t="inlineStr">
        <is>
          <t>3</t>
        </is>
      </c>
      <c r="CR915" s="2" t="inlineStr">
        <is>
          <t/>
        </is>
      </c>
      <c r="CS915" t="inlineStr">
        <is>
          <t>družba, ki neposredno ali posredno obvladuje drugo družbo</t>
        </is>
      </c>
      <c r="CT915" s="2" t="inlineStr">
        <is>
          <t>kontrollerande företag</t>
        </is>
      </c>
      <c r="CU915" s="2" t="inlineStr">
        <is>
          <t>3</t>
        </is>
      </c>
      <c r="CV915" s="2" t="inlineStr">
        <is>
          <t/>
        </is>
      </c>
      <c r="CW915" t="inlineStr">
        <is>
          <t>företag som kan utöva ett bestämmande inflytande över ett annat företag, det kontrollerade företaget, till exempel i kraft av äganderätt, ekonomisk delaktighet eller de regler som gäller för det kontrollerande företaget</t>
        </is>
      </c>
    </row>
    <row r="916">
      <c r="A916" s="1" t="str">
        <f>HYPERLINK("https://iate.europa.eu/entry/result/1099850/all", "1099850")</f>
        <v>1099850</v>
      </c>
      <c r="B916" t="inlineStr">
        <is>
          <t>BUSINESS AND COMPETITION</t>
        </is>
      </c>
      <c r="C916" t="inlineStr">
        <is>
          <t>BUSINESS AND COMPETITION|business organisation|company structure</t>
        </is>
      </c>
      <c r="D916" t="inlineStr">
        <is>
          <t>yes</t>
        </is>
      </c>
      <c r="E916" t="inlineStr">
        <is>
          <t/>
        </is>
      </c>
      <c r="F916" s="2" t="inlineStr">
        <is>
          <t>контролирано предприятие</t>
        </is>
      </c>
      <c r="G916" s="2" t="inlineStr">
        <is>
          <t>4</t>
        </is>
      </c>
      <c r="H916" s="2" t="inlineStr">
        <is>
          <t/>
        </is>
      </c>
      <c r="I916" t="inlineStr">
        <is>
          <t>Предприятие, в което физическо или юридическо лице отговаря на едно от следните условия: а) притежава мнозинството от правата на глас; б) има право да назначава и да уволнява мнозинството от административните, управленските и контролните органи, като в същото време е акционер или член на въпросното предприятие; в) е акционер или член и контролира само мнозинството от правата на глас съответно на акционерите или членовете по силата на сключено споразумение с останалите акционери или членове на въпросното предприятие; г) има правото или реално упражнява доминиращо влияние или контрол.</t>
        </is>
      </c>
      <c r="J916" s="2" t="inlineStr">
        <is>
          <t>ovládaný podnik</t>
        </is>
      </c>
      <c r="K916" s="2" t="inlineStr">
        <is>
          <t>3</t>
        </is>
      </c>
      <c r="L916" s="2" t="inlineStr">
        <is>
          <t/>
        </is>
      </c>
      <c r="M916" t="inlineStr">
        <is>
          <t>jakýkoli podnik &lt;br&gt;&lt;b&gt;i)&lt;/b&gt; v němž má fyzická nebo právnická osoba většinu hlasovacích práv; nebo &lt;br&gt;&lt;b&gt;ii)&lt;/b&gt; v němž má fyzická nebo právnická osoba právo jmenovat a odvolávat většinu členů správního, řídícího nebo dozorčího orgánu a současně je akcionářem či společníkem tohoto podniku; nebo &lt;br&gt;&lt;b&gt;iii)&lt;/b&gt; v němž je fyzická nebo právnická osoba akcionářem nebo společníkem a na základě dohody s ostatními akcionáři nebo společníky podniku sama kontroluje většinu hlasovacích práv náležejících akcionářům nebo společníkům; nebo &lt;br&gt;&lt;b&gt;iv)&lt;/b&gt; nad nímž má fyzická nebo právnická osoba možnost vykonávat nebo skutečně vykonává dominantní vliv nebo kontrolu</t>
        </is>
      </c>
      <c r="N916" s="2" t="inlineStr">
        <is>
          <t>kontrolleret virksomhed</t>
        </is>
      </c>
      <c r="O916" s="2" t="inlineStr">
        <is>
          <t>3</t>
        </is>
      </c>
      <c r="P916" s="2" t="inlineStr">
        <is>
          <t/>
        </is>
      </c>
      <c r="Q916" t="inlineStr">
        <is>
          <t>enhver virksomhed, i hvilken en fysisk person eller juridisk enhed:&lt;br&gt;1) har flertallet af selskabsdeltagernes stemmerettigheder;&lt;br&gt;2) har ret til at udnævne eller afsætte flertallet af medlemmerne af administrations-, ledelses- eller tilsynsorganet og samtidig er selskabsdeltager i den pågældende virksomhed;&lt;br&gt;3) er selskabsdeltager og i kraft af en aftale med andre deltagere i denne virksomhed alene kontrollerer flertallet af de pågældende selskabsdeltageres stemmerettigheder</t>
        </is>
      </c>
      <c r="R916" s="2" t="inlineStr">
        <is>
          <t>kontrolliertes Unternehmen</t>
        </is>
      </c>
      <c r="S916" s="2" t="inlineStr">
        <is>
          <t>3</t>
        </is>
      </c>
      <c r="T916" s="2" t="inlineStr">
        <is>
          <t/>
        </is>
      </c>
      <c r="U916" t="inlineStr">
        <is>
          <t>jedes Unternehmen,&lt;br&gt;i) an dem eine natürliche oder juristische Person über die Mehrheit der Stimmrechte verfügt, oder&lt;br&gt;ii) bei dem eine natürliche oder juristische Person das Recht hat, die Mehrheit der Mitglieder des Verwaltungs-, Leitungs- oder Aufsichtsorgans zu bestellen oder abzuberufen und gleichzeitig Aktionär oder Gesellschafter des betreffenden Unternehmens ist, oder&lt;br&gt;iii) bei dem eine natürliche oder juristische Person Aktionär oder Gesellschafter ist und aufgrund einer Vereinbarung mit anderen Aktionären oder Gesellschaftern des betreffenden Unternehmens allein über die Mehrheit der Stimmrechte der Aktionäre bzw. Gesellschafter verfügt, oder&lt;br&gt;iv) auf das bzw. über das eine natürliche oder juristische Person beherrschenden Einfluss oder die Kontrolle ausüben kann oder tatsächlich ausübt</t>
        </is>
      </c>
      <c r="V916" s="2" t="inlineStr">
        <is>
          <t>ελεγχόμενη επιχείρηση</t>
        </is>
      </c>
      <c r="W916" s="2" t="inlineStr">
        <is>
          <t>3</t>
        </is>
      </c>
      <c r="X916" s="2" t="inlineStr">
        <is>
          <t/>
        </is>
      </c>
      <c r="Y916" t="inlineStr">
        <is>
          <t>κάθε επιχείρηση στην οποία ένα πρόσωπο:α)έχει την πλειοψηφία των δικαιωμάτων ψήφου των μετόχων ή εταίρων,ή β)έχει το δικαίωμα διορισμού ή ανάκλησης της πλειοψηφίας των μελών του οργάνου διοίκησης,διεύθυνσης ή εποπτείας και είναι συγχρόνως μέτοχος ή εταίρος της εν λόγω επιχείρησης,ή γ)είναι μέτοχος ή εταίρος και ελέγχει μόνος,δυνάμει συμφωνίας που έχει συνάψει με άλλους μετόχους ή εταίρους της επιχείρησης αυτής,την πλειοψηφία των δικαιωμάτων ψήφου των μετόχων ή εταίρων της</t>
        </is>
      </c>
      <c r="Z916" s="2" t="inlineStr">
        <is>
          <t>controlled undertaking</t>
        </is>
      </c>
      <c r="AA916" s="2" t="inlineStr">
        <is>
          <t>3</t>
        </is>
      </c>
      <c r="AB916" s="2" t="inlineStr">
        <is>
          <t/>
        </is>
      </c>
      <c r="AC916" t="inlineStr">
        <is>
          <t>any undertaking&lt;br&gt;(i) in which a natural person or legal entity has a majority of the voting rights; or&lt;br&gt;(ii) of which a natural person or legal entity has the right to appoint or remove a majority of the members of the administrative, management or supervisory body and is at the same time a shareholder in, or member of, the undertaking in question; or&lt;br&gt;(iii) of which a natural person or legal entity is a shareholder or member and alone controls a majority ofthe shareholders' or members' voting rights, respectively, pursuant to an agreement entered into with other shareholders or members of the undertaking in question; or&lt;br&gt;(iv) over which a natural person or legal entity has the power to exercise, or actually exercises, dominant influence or control</t>
        </is>
      </c>
      <c r="AD916" s="2" t="inlineStr">
        <is>
          <t>empresa controlada</t>
        </is>
      </c>
      <c r="AE916" s="2" t="inlineStr">
        <is>
          <t>3</t>
        </is>
      </c>
      <c r="AF916" s="2" t="inlineStr">
        <is>
          <t/>
        </is>
      </c>
      <c r="AG916" t="inlineStr">
        <is>
          <t>Toda empresa&lt;br&gt; i) en la que una persona física o jurídica tenga la mayoría de los derechos de voto; o&lt;br&gt;ii) con respecto a la cual una persona física o jurídica tenga el derecho de nombrar o destituir a la mayoría de los miembros del órgano de administración, gestión o control y de la que al mismo tiempo sea accionista o asociado, o&lt;br&gt;iii) en la que una persona física o jurídica que sea accionista o asociado controle ella sola la mayoría de los derechos de voto de los accionistas o de los asociados, respectivamente, en virtud de un acuerdo celebrado con otros accionistas o asociados de la empresa de que se trate, o&lt;br&gt;iv) sobre la cual una persona física o jurídica pueda ejercer o ejerza efectivamente una influencia dominante o control.</t>
        </is>
      </c>
      <c r="AH916" s="2" t="inlineStr">
        <is>
          <t>kontrollitav äriühing|
kontrollitav ettevõtja</t>
        </is>
      </c>
      <c r="AI916" s="2" t="inlineStr">
        <is>
          <t>3|
3</t>
        </is>
      </c>
      <c r="AJ916" s="2" t="inlineStr">
        <is>
          <t xml:space="preserve">|
</t>
        </is>
      </c>
      <c r="AK916" t="inlineStr">
        <is>
          <t>ettevõtja i) milles füüsiline või juriidiline isik omab häälteenamust või ii) milles füüsilisel või juriidilisel isikul on õigus nimetada või tagasi kutsuda enamik haldus-, juhtimis- või järelevalveorgani liikmetest, olles samaaegselt asjaomase ettevõtja aktsionäriks, osanikuks või liikmeks, või iii) mille aktsionäriks, osanikuks või liikmeks on füüsiline või juriidiline isik, kes üksi kontrollib aktsionäride, osanike või liikmete häälteenamust asjaomase ettevõtja teiste aktsionäride, osanike või liikmetega sõlmitud kokkuleppe alusel, või iv) mille üle füüsiline või juriidiline isik saab teostada või tegelikult teostab valitsevat mõju või kontrolli</t>
        </is>
      </c>
      <c r="AL916" s="2" t="inlineStr">
        <is>
          <t>määräysvallassa oleva yritys</t>
        </is>
      </c>
      <c r="AM916" s="2" t="inlineStr">
        <is>
          <t>3</t>
        </is>
      </c>
      <c r="AN916" s="2" t="inlineStr">
        <is>
          <t/>
        </is>
      </c>
      <c r="AO916" t="inlineStr">
        <is>
          <t>yritys&lt;br&gt;i) jossa luonnollisella henkilöllä tai oikeushenkilöllä on äänimäärän enemmistö, tai&lt;br&gt;ii) jossa luonnollisella henkilöllä tai oikeushenkilöllä on oikeus nimittää tai erottaa enemmistö hallinto-, johto- tai valvontaelimen jäsenistä ja jonka osakkeenomistaja tai jäsen tämä luonnollinen henkilö tai oikeushenkilö samanaikaisesti on, tai&lt;br&gt;iii) jossa luonnollinen henkilö tai oikeushenkilö on osakkeenomistaja tai jäsen ja käyttää yksin yrityksen osakkeenomistajien tai jäsenten äänimäärän enemmistöä kyseisen yrityksen muiden osakkeenomistajien tai jäsenten kanssa tehdyn sopimuksen perusteella, tai&lt;br&gt;iv) jossa luonnollisella henkilöllä tai oikeushenkilöllä on valtuudet käyttää tai jossa hän tosiasiallisesti käyttää määräävää vaikutusvaltaa tai määräysvaltaa</t>
        </is>
      </c>
      <c r="AP916" s="2" t="inlineStr">
        <is>
          <t>entreprise contrôlée</t>
        </is>
      </c>
      <c r="AQ916" s="2" t="inlineStr">
        <is>
          <t>3</t>
        </is>
      </c>
      <c r="AR916" s="2" t="inlineStr">
        <is>
          <t/>
        </is>
      </c>
      <c r="AS916" t="inlineStr">
        <is>
          <t>toute entreprise dans laquelle une personne physique ou une entité juridique:1)a la majorité des droits de vote des actionnaires ou associés; ou; 2)a le droit de nommer ou de révoquer la majorité des membres de l'organe d'administration, de direction ou de surveillance et est en même temps actionnaire ou associé de cette entreprise; ou; 3)est actionnaire ou associé et contrôle seule, en vertu d'un accord conclu avec d'autres actionnaires ou associés de cette entreprise, la majorité des droits de vote des actionnaires ou associés de celle-ci</t>
        </is>
      </c>
      <c r="AT916" s="2" t="inlineStr">
        <is>
          <t>gnóthas rialaithe</t>
        </is>
      </c>
      <c r="AU916" s="2" t="inlineStr">
        <is>
          <t>3</t>
        </is>
      </c>
      <c r="AV916" s="2" t="inlineStr">
        <is>
          <t/>
        </is>
      </c>
      <c r="AW916" t="inlineStr">
        <is>
          <t/>
        </is>
      </c>
      <c r="AX916" t="inlineStr">
        <is>
          <t/>
        </is>
      </c>
      <c r="AY916" t="inlineStr">
        <is>
          <t/>
        </is>
      </c>
      <c r="AZ916" t="inlineStr">
        <is>
          <t/>
        </is>
      </c>
      <c r="BA916" t="inlineStr">
        <is>
          <t/>
        </is>
      </c>
      <c r="BB916" s="2" t="inlineStr">
        <is>
          <t>ellenőrzött vállalkozás</t>
        </is>
      </c>
      <c r="BC916" s="2" t="inlineStr">
        <is>
          <t>4</t>
        </is>
      </c>
      <c r="BD916" s="2" t="inlineStr">
        <is>
          <t/>
        </is>
      </c>
      <c r="BE916" t="inlineStr">
        <is>
          <t>olyan vállalkozás,&lt;br&gt;a) amely esetén a szavazati jogok többségét egy személy gyakorolhatja,&lt;br&gt;b) amelynek egy tulajdonosa jogosult a vállalkozás döntéshozó, ügyvezető vagy felügyelő szervei, testületi tagjainak többségét kinevezni vagy felmenteni,&lt;br&gt;c) amely esetén a szavazati jogok többségét - a vállalkozás más tulajdonosával kötött megállapodás alapján - egy személy egyedül gyakorolhatja, vagy&lt;br&gt;d) amely fölött a létesítő okirat, megállapodás alapján egy személy döntő befolyást, ellenőrzést gyakorol vagy gyakorolhat</t>
        </is>
      </c>
      <c r="BF916" s="2" t="inlineStr">
        <is>
          <t>impresa controllata</t>
        </is>
      </c>
      <c r="BG916" s="2" t="inlineStr">
        <is>
          <t>3</t>
        </is>
      </c>
      <c r="BH916" s="2" t="inlineStr">
        <is>
          <t/>
        </is>
      </c>
      <c r="BI916" t="inlineStr">
        <is>
          <t>impresa sulla quale una persona fisica o giuridica (&lt;i&gt;impresa controllante&lt;/i&gt; &lt;a href="/entry/result/1443562/all" id="ENTRY_TO_ENTRY_CONVERTER" target="_blank"&gt;IATE:1443562&lt;/a&gt; ), azionista o socia della stessa, esercita un'influenza dominante o un controllo, godendo della maggioranza dei diritti di voto o esercitando il diritto di nomina o rimozione della maggioranza dei membri dell'organo di amministrazione, di direzione o di controllo</t>
        </is>
      </c>
      <c r="BJ916" s="2" t="inlineStr">
        <is>
          <t>kontroliuojamoji įmonė</t>
        </is>
      </c>
      <c r="BK916" s="2" t="inlineStr">
        <is>
          <t>3</t>
        </is>
      </c>
      <c r="BL916" s="2" t="inlineStr">
        <is>
          <t/>
        </is>
      </c>
      <c r="BM916" t="inlineStr">
        <is>
          <t>įmonė:&lt;br&gt;i) kurioje fizinis arba juridinis asmuo turi balsavimo teisių daugumą; arba&lt;br&gt;ii) kurioje fizinis arba juridinis asmuo turi teisę paskirti arba atleisti daugumą administravimo, valdymo arba priežiūros organų narių ir tuo pat metu yra nurodytos įmonės akcininkas arba narys; arba&lt;br&gt;iii) kurioje fizinis arba juridinis asmuo yra akcininkas arba narys ir vienas kontroliuoja daugumą akcininkams arba nariams priklausančių balsavimo teisių atitinkamai pagal susitarimą su kitais tos įmonės akcininkais arba nariais; arba&lt;br&gt;iv) kurioje fizinis arba juridinis asmuo turi galimybę pasinaudoti arba naudojasi vyraujančia įtaka arba kontrole</t>
        </is>
      </c>
      <c r="BN916" s="2" t="inlineStr">
        <is>
          <t>kontrolēts uzņēmums</t>
        </is>
      </c>
      <c r="BO916" s="2" t="inlineStr">
        <is>
          <t>3</t>
        </is>
      </c>
      <c r="BP916" s="2" t="inlineStr">
        <is>
          <t/>
        </is>
      </c>
      <c r="BQ916" t="inlineStr">
        <is>
          <t>"kontrolēts uzņēmums" ir uzņēmums:&lt;br&gt;i) kurā fiziskai vai juridiskai personai ir balsstiesību vairākums; vai&lt;br&gt;ii) kurā fiziskai vai juridiskai personai ir tiesības iecelt amatā vai atlaist no amata administratīvās, vadības vai uzraudzības struktūras locekļu vairākumu un kurā šī persona tajā pašā laikā ir akcionārs vai dalībnieks; vai&lt;br&gt;iii) kuras akcionārs vai dalībnieks ir fiziska vai juridiska persona, kas viena pati kontrolē akcionāru vai dalībnieku balsstiesību vairākumu saskaņā ar vienošanos, ko šāda persona ir noslēgusi ar citiem attiecīgā uzņēmuma akcionāriem vai dalībniekiem; vai&lt;br&gt;iv) par kuru fiziska vai juridiska persona var izmantot vai faktiski izmanto dominējošu ietekmi vai kontroli.</t>
        </is>
      </c>
      <c r="BR916" s="2" t="inlineStr">
        <is>
          <t>impriża kkontrollata</t>
        </is>
      </c>
      <c r="BS916" s="2" t="inlineStr">
        <is>
          <t>3</t>
        </is>
      </c>
      <c r="BT916" s="2" t="inlineStr">
        <is>
          <t/>
        </is>
      </c>
      <c r="BU916" t="inlineStr">
        <is>
          <t/>
        </is>
      </c>
      <c r="BV916" s="2" t="inlineStr">
        <is>
          <t>onderneming waarover zeggenschap wordt uitgeoefend|
gecontroleerde onderneming</t>
        </is>
      </c>
      <c r="BW916" s="2" t="inlineStr">
        <is>
          <t>3|
3</t>
        </is>
      </c>
      <c r="BX916" s="2" t="inlineStr">
        <is>
          <t xml:space="preserve">|
</t>
        </is>
      </c>
      <c r="BY916" t="inlineStr">
        <is>
          <t>elke onderneming &lt;br&gt;i) waarin een natuurlijke persoon of juridische entiteit de meerderheid van de stemrechten bezit; of &lt;br&gt;ii) waarvan een natuurlijke persoon of juridische entiteit het recht heeft de meerderheid van de leden van het leidinggevend, toezichthoudend of bestuursorgaan te benoemen of te ontslaan en tevens aandeelhouder of lid van de betrokken onderneming is; of &lt;br&gt;iii) waarvan een natuurlijke persoon of juridische entiteit aandeelhouder is en, op grond van een overeenkomst met andere aandeelhouders van de onderneming, alleen de meerderheid beheerst van de stemrechten van de aandeelhouders van de onderneming; of &lt;br&gt;iv) waarover een natuurlijke persoon of juridische entiteit feitelijk een overheersende invloed of zeggenschap uitoefent, of de macht daartoe heeft</t>
        </is>
      </c>
      <c r="BZ916" s="2" t="inlineStr">
        <is>
          <t>przedsiębiorstwo kontrolowane</t>
        </is>
      </c>
      <c r="CA916" s="2" t="inlineStr">
        <is>
          <t>3</t>
        </is>
      </c>
      <c r="CB916" s="2" t="inlineStr">
        <is>
          <t/>
        </is>
      </c>
      <c r="CC916" t="inlineStr">
        <is>
          <t>każde przedsiębiorstwo, &lt;br&gt;i) w którym większość praw głosu należy do jednej osoby fizycznej albo prawnej; lub &lt;br&gt;ii) w którym osoba fizyczna albo prawna posiada prawo do powołania albo odwołania większości członków organu administracyjnego, zarządzającego lub nadzorczego, jednocześnie będąc jego akcjonariuszem albo członkiem; lub&lt;br&gt; iii) którego akcjonariuszem albo członkiem jest osoba fizyczna lub prawna samodzielnie kontrolująca, na podstawie porozumienia z pozostałymi akcjonariuszami albo członkami takiego przedsiębiorstwa, większość praw głosu przysługujących odpowiednio akcjonariuszom albo członkom; lub&lt;br&gt;iv) na które osoba fizyczna albo prawna ma prawo wywrzeć, lub wywiera dominujący wpływ albo nad którym może sprawować lub sprawuje kontrolę;</t>
        </is>
      </c>
      <c r="CD916" s="2" t="inlineStr">
        <is>
          <t>empresa controlada</t>
        </is>
      </c>
      <c r="CE916" s="2" t="inlineStr">
        <is>
          <t>3</t>
        </is>
      </c>
      <c r="CF916" s="2" t="inlineStr">
        <is>
          <t/>
        </is>
      </c>
      <c r="CG916" t="inlineStr">
        <is>
          <t>Empresa em que uma pessoa singular ou coletiva a) dispõe da maioria dos direitos de voto, ou b) tem o direito de nomear ou destituir a maioria dos membros dos órgãos de administração, gestão ou fiscalização, sendo ao mesmo tempo acionista, ou membro, da empresa em questão, ou c) é um acionista ou membro e controla por si só a maioria dos direitos de voto dos acionistas ou membros, respetivamente, por força de um acordo celebrado com outros acionistas ou membros da empresa em questão, ou tem poder para exercer, ou d) exerce efetivamente, influência dominante ou controlo.</t>
        </is>
      </c>
      <c r="CH916" s="2" t="inlineStr">
        <is>
          <t>întreprindere controlată</t>
        </is>
      </c>
      <c r="CI916" s="2" t="inlineStr">
        <is>
          <t>3</t>
        </is>
      </c>
      <c r="CJ916" s="2" t="inlineStr">
        <is>
          <t/>
        </is>
      </c>
      <c r="CK916" t="inlineStr">
        <is>
          <t>orice întreprindere&lt;br&gt;(i) în care o persoană fizică sau juridică deține majoritatea drepturilor de vot sau&lt;br&gt;(ii) în care o persoană fizică sau juridică are dreptul de a numi sau de a revoca majoritatea membrilor organului de administrație, de conducere sau de supraveghere, fiind, în același timp, deținătoare de acțiuni sau asociată a întreprinderii în cauză sau&lt;br&gt;(iii) în care o persoană fizică sau juridică este deținător de acțiuni sau asociat și controlează singură, în temeiul unui acord încheiat cu alți deținători de acțiuni sau asociați ai întreprinderii în cauză, majoritatea drepturilor de vot ale deținătorilor de acțiuni sau asociați sau&lt;br&gt;(iv) asupra căreia o persoană fizică sau juridică are puterea de a exercita sau exercită efectiv o influență dominantă sau un control</t>
        </is>
      </c>
      <c r="CL916" s="2" t="inlineStr">
        <is>
          <t>riadený podnik</t>
        </is>
      </c>
      <c r="CM916" s="2" t="inlineStr">
        <is>
          <t>3</t>
        </is>
      </c>
      <c r="CN916" s="2" t="inlineStr">
        <is>
          <t/>
        </is>
      </c>
      <c r="CO916" t="inlineStr">
        <is>
          <t>akýkoľvek podnik:&lt;br&gt;i) v ktorom má fyzická alebo právnická osoba väčšinu hlasovacích práv; alebo&lt;br&gt;ii) v ktorom má fyzická alebo právnická osoba právo menovať a odvolávať väčšinu členov správneho, riadiaceho alebo dozorného orgánu a súčasne je akcionárom či spoločníkom tohto podniku; alebo&lt;br&gt;iii) v ktorom je fyzická alebo právnická osoba akcionárom alebo spoločníkom a na základe dohody s ostatnými akcionármi alebo spoločníkmi podniku sama ovláda väčšinu hlasovacích práv náležiacich akcionárom alebo spoločníkom; alebo&lt;br&gt;iv) nad ktorým má fyzická alebo právnická osoba právomoc vykonávať alebo skutočne vykonáva rozhodujúci vplyv alebo kontrolu</t>
        </is>
      </c>
      <c r="CP916" s="2" t="inlineStr">
        <is>
          <t>odvisna družba</t>
        </is>
      </c>
      <c r="CQ916" s="2" t="inlineStr">
        <is>
          <t>3</t>
        </is>
      </c>
      <c r="CR916" s="2" t="inlineStr">
        <is>
          <t/>
        </is>
      </c>
      <c r="CS916" t="inlineStr">
        <is>
          <t>družba, ki jo neposredno ali posredno obvladuje druga družba (obvladujoča družba)</t>
        </is>
      </c>
      <c r="CT916" s="2" t="inlineStr">
        <is>
          <t>kontrollerat företag</t>
        </is>
      </c>
      <c r="CU916" s="2" t="inlineStr">
        <is>
          <t>3</t>
        </is>
      </c>
      <c r="CV916" s="2" t="inlineStr">
        <is>
          <t/>
        </is>
      </c>
      <c r="CW916" t="inlineStr">
        <is>
          <t>företag där &lt;br&gt;i) en fysisk eller juridisk person förfogar över en majoritet av rösterna, eller &lt;br&gt;ii) en fysisk eller juridisk person har rätt att utse eller avsätta en majoritet av ledamöterna i administrations-, lednings- eller kontrollorganet och samtidigt är aktieägare eller ledamot i företaget, eller &lt;br&gt;iii) en fysisk eller juridisk person är aktieägare eller ledamot och ensam kontrollerar en majoritet av aktieägarnas eller ledamöternas röster enligt överenskommelse med andra aktieägare eller ledamöter i företaget, eller &lt;br&gt;iv) en fysisk eller juridisk person har befogenhet att utöva eller faktiskt utövar ett bestämmande inflytande eller kontroll</t>
        </is>
      </c>
    </row>
    <row r="917">
      <c r="A917" s="1" t="str">
        <f>HYPERLINK("https://iate.europa.eu/entry/result/3581660/all", "3581660")</f>
        <v>3581660</v>
      </c>
      <c r="B917" t="inlineStr">
        <is>
          <t>TRADE</t>
        </is>
      </c>
      <c r="C917" t="inlineStr">
        <is>
          <t>TRADE|marketing|commercial transaction|sale|distance selling|electronic commerce|electronic signature</t>
        </is>
      </c>
      <c r="D917" t="inlineStr">
        <is>
          <t>yes</t>
        </is>
      </c>
      <c r="E917" t="inlineStr">
        <is>
          <t/>
        </is>
      </c>
      <c r="F917" t="inlineStr">
        <is>
          <t/>
        </is>
      </c>
      <c r="G917" t="inlineStr">
        <is>
          <t/>
        </is>
      </c>
      <c r="H917" t="inlineStr">
        <is>
          <t/>
        </is>
      </c>
      <c r="I917" t="inlineStr">
        <is>
          <t/>
        </is>
      </c>
      <c r="J917" t="inlineStr">
        <is>
          <t/>
        </is>
      </c>
      <c r="K917" t="inlineStr">
        <is>
          <t/>
        </is>
      </c>
      <c r="L917" t="inlineStr">
        <is>
          <t/>
        </is>
      </c>
      <c r="M917" t="inlineStr">
        <is>
          <t/>
        </is>
      </c>
      <c r="N917" t="inlineStr">
        <is>
          <t/>
        </is>
      </c>
      <c r="O917" t="inlineStr">
        <is>
          <t/>
        </is>
      </c>
      <c r="P917" t="inlineStr">
        <is>
          <t/>
        </is>
      </c>
      <c r="Q917" t="inlineStr">
        <is>
          <t/>
        </is>
      </c>
      <c r="R917" t="inlineStr">
        <is>
          <t/>
        </is>
      </c>
      <c r="S917" t="inlineStr">
        <is>
          <t/>
        </is>
      </c>
      <c r="T917" t="inlineStr">
        <is>
          <t/>
        </is>
      </c>
      <c r="U917" t="inlineStr">
        <is>
          <t/>
        </is>
      </c>
      <c r="V917" t="inlineStr">
        <is>
          <t/>
        </is>
      </c>
      <c r="W917" t="inlineStr">
        <is>
          <t/>
        </is>
      </c>
      <c r="X917" t="inlineStr">
        <is>
          <t/>
        </is>
      </c>
      <c r="Y917" t="inlineStr">
        <is>
          <t/>
        </is>
      </c>
      <c r="Z917" s="2" t="inlineStr">
        <is>
          <t>list of trusted lists|
LOTL</t>
        </is>
      </c>
      <c r="AA917" s="2" t="inlineStr">
        <is>
          <t>3|
3</t>
        </is>
      </c>
      <c r="AB917" s="2" t="inlineStr">
        <is>
          <t xml:space="preserve">|
</t>
        </is>
      </c>
      <c r="AC917" t="inlineStr">
        <is>
          <t>an XML document used by the European Commission to compile and make available the information notified by the Member States</t>
        </is>
      </c>
      <c r="AD917" t="inlineStr">
        <is>
          <t/>
        </is>
      </c>
      <c r="AE917" t="inlineStr">
        <is>
          <t/>
        </is>
      </c>
      <c r="AF917" t="inlineStr">
        <is>
          <t/>
        </is>
      </c>
      <c r="AG917" t="inlineStr">
        <is>
          <t/>
        </is>
      </c>
      <c r="AH917" t="inlineStr">
        <is>
          <t/>
        </is>
      </c>
      <c r="AI917" t="inlineStr">
        <is>
          <t/>
        </is>
      </c>
      <c r="AJ917" t="inlineStr">
        <is>
          <t/>
        </is>
      </c>
      <c r="AK917" t="inlineStr">
        <is>
          <t/>
        </is>
      </c>
      <c r="AL917" s="2" t="inlineStr">
        <is>
          <t>luotettujen luetteloiden kokoomaluettelo|
kokoomaluettelo</t>
        </is>
      </c>
      <c r="AM917" s="2" t="inlineStr">
        <is>
          <t>3|
3</t>
        </is>
      </c>
      <c r="AN917" s="2" t="inlineStr">
        <is>
          <t xml:space="preserve">|
</t>
        </is>
      </c>
      <c r="AO917" t="inlineStr">
        <is>
          <t>XML-asiakirja, jota Euroopan komissio käyttää jäsenvaltioiden ilmoittamien tietojen kokoamisessa ja käyttöön antamisessa</t>
        </is>
      </c>
      <c r="AP917" t="inlineStr">
        <is>
          <t/>
        </is>
      </c>
      <c r="AQ917" t="inlineStr">
        <is>
          <t/>
        </is>
      </c>
      <c r="AR917" t="inlineStr">
        <is>
          <t/>
        </is>
      </c>
      <c r="AS917" t="inlineStr">
        <is>
          <t/>
        </is>
      </c>
      <c r="AT917" t="inlineStr">
        <is>
          <t/>
        </is>
      </c>
      <c r="AU917" t="inlineStr">
        <is>
          <t/>
        </is>
      </c>
      <c r="AV917" t="inlineStr">
        <is>
          <t/>
        </is>
      </c>
      <c r="AW917" t="inlineStr">
        <is>
          <t/>
        </is>
      </c>
      <c r="AX917" t="inlineStr">
        <is>
          <t/>
        </is>
      </c>
      <c r="AY917" t="inlineStr">
        <is>
          <t/>
        </is>
      </c>
      <c r="AZ917" t="inlineStr">
        <is>
          <t/>
        </is>
      </c>
      <c r="BA917" t="inlineStr">
        <is>
          <t/>
        </is>
      </c>
      <c r="BB917" t="inlineStr">
        <is>
          <t/>
        </is>
      </c>
      <c r="BC917" t="inlineStr">
        <is>
          <t/>
        </is>
      </c>
      <c r="BD917" t="inlineStr">
        <is>
          <t/>
        </is>
      </c>
      <c r="BE917" t="inlineStr">
        <is>
          <t/>
        </is>
      </c>
      <c r="BF917" t="inlineStr">
        <is>
          <t/>
        </is>
      </c>
      <c r="BG917" t="inlineStr">
        <is>
          <t/>
        </is>
      </c>
      <c r="BH917" t="inlineStr">
        <is>
          <t/>
        </is>
      </c>
      <c r="BI917" t="inlineStr">
        <is>
          <t/>
        </is>
      </c>
      <c r="BJ917" t="inlineStr">
        <is>
          <t/>
        </is>
      </c>
      <c r="BK917" t="inlineStr">
        <is>
          <t/>
        </is>
      </c>
      <c r="BL917" t="inlineStr">
        <is>
          <t/>
        </is>
      </c>
      <c r="BM917" t="inlineStr">
        <is>
          <t/>
        </is>
      </c>
      <c r="BN917" t="inlineStr">
        <is>
          <t/>
        </is>
      </c>
      <c r="BO917" t="inlineStr">
        <is>
          <t/>
        </is>
      </c>
      <c r="BP917" t="inlineStr">
        <is>
          <t/>
        </is>
      </c>
      <c r="BQ917" t="inlineStr">
        <is>
          <t/>
        </is>
      </c>
      <c r="BR917" t="inlineStr">
        <is>
          <t/>
        </is>
      </c>
      <c r="BS917" t="inlineStr">
        <is>
          <t/>
        </is>
      </c>
      <c r="BT917" t="inlineStr">
        <is>
          <t/>
        </is>
      </c>
      <c r="BU917" t="inlineStr">
        <is>
          <t/>
        </is>
      </c>
      <c r="BV917" t="inlineStr">
        <is>
          <t/>
        </is>
      </c>
      <c r="BW917" t="inlineStr">
        <is>
          <t/>
        </is>
      </c>
      <c r="BX917" t="inlineStr">
        <is>
          <t/>
        </is>
      </c>
      <c r="BY917" t="inlineStr">
        <is>
          <t/>
        </is>
      </c>
      <c r="BZ917" t="inlineStr">
        <is>
          <t/>
        </is>
      </c>
      <c r="CA917" t="inlineStr">
        <is>
          <t/>
        </is>
      </c>
      <c r="CB917" t="inlineStr">
        <is>
          <t/>
        </is>
      </c>
      <c r="CC917" t="inlineStr">
        <is>
          <t/>
        </is>
      </c>
      <c r="CD917" t="inlineStr">
        <is>
          <t/>
        </is>
      </c>
      <c r="CE917" t="inlineStr">
        <is>
          <t/>
        </is>
      </c>
      <c r="CF917" t="inlineStr">
        <is>
          <t/>
        </is>
      </c>
      <c r="CG917" t="inlineStr">
        <is>
          <t/>
        </is>
      </c>
      <c r="CH917" t="inlineStr">
        <is>
          <t/>
        </is>
      </c>
      <c r="CI917" t="inlineStr">
        <is>
          <t/>
        </is>
      </c>
      <c r="CJ917" t="inlineStr">
        <is>
          <t/>
        </is>
      </c>
      <c r="CK917" t="inlineStr">
        <is>
          <t/>
        </is>
      </c>
      <c r="CL917" t="inlineStr">
        <is>
          <t/>
        </is>
      </c>
      <c r="CM917" t="inlineStr">
        <is>
          <t/>
        </is>
      </c>
      <c r="CN917" t="inlineStr">
        <is>
          <t/>
        </is>
      </c>
      <c r="CO917" t="inlineStr">
        <is>
          <t/>
        </is>
      </c>
      <c r="CP917" t="inlineStr">
        <is>
          <t/>
        </is>
      </c>
      <c r="CQ917" t="inlineStr">
        <is>
          <t/>
        </is>
      </c>
      <c r="CR917" t="inlineStr">
        <is>
          <t/>
        </is>
      </c>
      <c r="CS917" t="inlineStr">
        <is>
          <t/>
        </is>
      </c>
      <c r="CT917" t="inlineStr">
        <is>
          <t/>
        </is>
      </c>
      <c r="CU917" t="inlineStr">
        <is>
          <t/>
        </is>
      </c>
      <c r="CV917" t="inlineStr">
        <is>
          <t/>
        </is>
      </c>
      <c r="CW917" t="inlineStr">
        <is>
          <t/>
        </is>
      </c>
    </row>
    <row r="918">
      <c r="A918" s="1" t="str">
        <f>HYPERLINK("https://iate.europa.eu/entry/result/3581637/all", "3581637")</f>
        <v>3581637</v>
      </c>
      <c r="B918" t="inlineStr">
        <is>
          <t>EDUCATION AND COMMUNICATIONS</t>
        </is>
      </c>
      <c r="C918" t="inlineStr">
        <is>
          <t>EDUCATION AND COMMUNICATIONS|information technology and data processing|data processing|data protection</t>
        </is>
      </c>
      <c r="D918" t="inlineStr">
        <is>
          <t>yes</t>
        </is>
      </c>
      <c r="E918" t="inlineStr">
        <is>
          <t/>
        </is>
      </c>
      <c r="F918" t="inlineStr">
        <is>
          <t/>
        </is>
      </c>
      <c r="G918" t="inlineStr">
        <is>
          <t/>
        </is>
      </c>
      <c r="H918" t="inlineStr">
        <is>
          <t/>
        </is>
      </c>
      <c r="I918" t="inlineStr">
        <is>
          <t/>
        </is>
      </c>
      <c r="J918" t="inlineStr">
        <is>
          <t/>
        </is>
      </c>
      <c r="K918" t="inlineStr">
        <is>
          <t/>
        </is>
      </c>
      <c r="L918" t="inlineStr">
        <is>
          <t/>
        </is>
      </c>
      <c r="M918" t="inlineStr">
        <is>
          <t/>
        </is>
      </c>
      <c r="N918" t="inlineStr">
        <is>
          <t/>
        </is>
      </c>
      <c r="O918" t="inlineStr">
        <is>
          <t/>
        </is>
      </c>
      <c r="P918" t="inlineStr">
        <is>
          <t/>
        </is>
      </c>
      <c r="Q918" t="inlineStr">
        <is>
          <t/>
        </is>
      </c>
      <c r="R918" t="inlineStr">
        <is>
          <t/>
        </is>
      </c>
      <c r="S918" t="inlineStr">
        <is>
          <t/>
        </is>
      </c>
      <c r="T918" t="inlineStr">
        <is>
          <t/>
        </is>
      </c>
      <c r="U918" t="inlineStr">
        <is>
          <t/>
        </is>
      </c>
      <c r="V918" t="inlineStr">
        <is>
          <t/>
        </is>
      </c>
      <c r="W918" t="inlineStr">
        <is>
          <t/>
        </is>
      </c>
      <c r="X918" t="inlineStr">
        <is>
          <t/>
        </is>
      </c>
      <c r="Y918" t="inlineStr">
        <is>
          <t/>
        </is>
      </c>
      <c r="Z918" s="2" t="inlineStr">
        <is>
          <t>consistency opinion</t>
        </is>
      </c>
      <c r="AA918" s="2" t="inlineStr">
        <is>
          <t>3</t>
        </is>
      </c>
      <c r="AB918" s="2" t="inlineStr">
        <is>
          <t/>
        </is>
      </c>
      <c r="AC918" t="inlineStr">
        <is>
          <t>&lt;div&gt;an opinion issued by the European Data Protection Board to guarantee a consistent application of the GDPR across the EEA by the national Supervisory Authorities&lt;/div&gt;</t>
        </is>
      </c>
      <c r="AD918" t="inlineStr">
        <is>
          <t/>
        </is>
      </c>
      <c r="AE918" t="inlineStr">
        <is>
          <t/>
        </is>
      </c>
      <c r="AF918" t="inlineStr">
        <is>
          <t/>
        </is>
      </c>
      <c r="AG918" t="inlineStr">
        <is>
          <t/>
        </is>
      </c>
      <c r="AH918" t="inlineStr">
        <is>
          <t/>
        </is>
      </c>
      <c r="AI918" t="inlineStr">
        <is>
          <t/>
        </is>
      </c>
      <c r="AJ918" t="inlineStr">
        <is>
          <t/>
        </is>
      </c>
      <c r="AK918" t="inlineStr">
        <is>
          <t/>
        </is>
      </c>
      <c r="AL918" t="inlineStr">
        <is>
          <t/>
        </is>
      </c>
      <c r="AM918" t="inlineStr">
        <is>
          <t/>
        </is>
      </c>
      <c r="AN918" t="inlineStr">
        <is>
          <t/>
        </is>
      </c>
      <c r="AO918" t="inlineStr">
        <is>
          <t/>
        </is>
      </c>
      <c r="AP918" t="inlineStr">
        <is>
          <t/>
        </is>
      </c>
      <c r="AQ918" t="inlineStr">
        <is>
          <t/>
        </is>
      </c>
      <c r="AR918" t="inlineStr">
        <is>
          <t/>
        </is>
      </c>
      <c r="AS918" t="inlineStr">
        <is>
          <t/>
        </is>
      </c>
      <c r="AT918" t="inlineStr">
        <is>
          <t/>
        </is>
      </c>
      <c r="AU918" t="inlineStr">
        <is>
          <t/>
        </is>
      </c>
      <c r="AV918" t="inlineStr">
        <is>
          <t/>
        </is>
      </c>
      <c r="AW918" t="inlineStr">
        <is>
          <t/>
        </is>
      </c>
      <c r="AX918" t="inlineStr">
        <is>
          <t/>
        </is>
      </c>
      <c r="AY918" t="inlineStr">
        <is>
          <t/>
        </is>
      </c>
      <c r="AZ918" t="inlineStr">
        <is>
          <t/>
        </is>
      </c>
      <c r="BA918" t="inlineStr">
        <is>
          <t/>
        </is>
      </c>
      <c r="BB918" t="inlineStr">
        <is>
          <t/>
        </is>
      </c>
      <c r="BC918" t="inlineStr">
        <is>
          <t/>
        </is>
      </c>
      <c r="BD918" t="inlineStr">
        <is>
          <t/>
        </is>
      </c>
      <c r="BE918" t="inlineStr">
        <is>
          <t/>
        </is>
      </c>
      <c r="BF918" t="inlineStr">
        <is>
          <t/>
        </is>
      </c>
      <c r="BG918" t="inlineStr">
        <is>
          <t/>
        </is>
      </c>
      <c r="BH918" t="inlineStr">
        <is>
          <t/>
        </is>
      </c>
      <c r="BI918" t="inlineStr">
        <is>
          <t/>
        </is>
      </c>
      <c r="BJ918" t="inlineStr">
        <is>
          <t/>
        </is>
      </c>
      <c r="BK918" t="inlineStr">
        <is>
          <t/>
        </is>
      </c>
      <c r="BL918" t="inlineStr">
        <is>
          <t/>
        </is>
      </c>
      <c r="BM918" t="inlineStr">
        <is>
          <t/>
        </is>
      </c>
      <c r="BN918" t="inlineStr">
        <is>
          <t/>
        </is>
      </c>
      <c r="BO918" t="inlineStr">
        <is>
          <t/>
        </is>
      </c>
      <c r="BP918" t="inlineStr">
        <is>
          <t/>
        </is>
      </c>
      <c r="BQ918" t="inlineStr">
        <is>
          <t/>
        </is>
      </c>
      <c r="BR918" t="inlineStr">
        <is>
          <t/>
        </is>
      </c>
      <c r="BS918" t="inlineStr">
        <is>
          <t/>
        </is>
      </c>
      <c r="BT918" t="inlineStr">
        <is>
          <t/>
        </is>
      </c>
      <c r="BU918" t="inlineStr">
        <is>
          <t/>
        </is>
      </c>
      <c r="BV918" t="inlineStr">
        <is>
          <t/>
        </is>
      </c>
      <c r="BW918" t="inlineStr">
        <is>
          <t/>
        </is>
      </c>
      <c r="BX918" t="inlineStr">
        <is>
          <t/>
        </is>
      </c>
      <c r="BY918" t="inlineStr">
        <is>
          <t/>
        </is>
      </c>
      <c r="BZ918" s="2" t="inlineStr">
        <is>
          <t>opinia wydawana w ramach mechanizmu spójności</t>
        </is>
      </c>
      <c r="CA918" s="2" t="inlineStr">
        <is>
          <t>3</t>
        </is>
      </c>
      <c r="CB918" s="2" t="inlineStr">
        <is>
          <t/>
        </is>
      </c>
      <c r="CC918" t="inlineStr">
        <is>
          <t>opinia wydawana przez Europejską Radę Ochrony Danych w celu zagwarantowania spójnego stosowania RODO przez krajowe organy nadzorcze</t>
        </is>
      </c>
      <c r="CD918" t="inlineStr">
        <is>
          <t/>
        </is>
      </c>
      <c r="CE918" t="inlineStr">
        <is>
          <t/>
        </is>
      </c>
      <c r="CF918" t="inlineStr">
        <is>
          <t/>
        </is>
      </c>
      <c r="CG918" t="inlineStr">
        <is>
          <t/>
        </is>
      </c>
      <c r="CH918" t="inlineStr">
        <is>
          <t/>
        </is>
      </c>
      <c r="CI918" t="inlineStr">
        <is>
          <t/>
        </is>
      </c>
      <c r="CJ918" t="inlineStr">
        <is>
          <t/>
        </is>
      </c>
      <c r="CK918" t="inlineStr">
        <is>
          <t/>
        </is>
      </c>
      <c r="CL918" t="inlineStr">
        <is>
          <t/>
        </is>
      </c>
      <c r="CM918" t="inlineStr">
        <is>
          <t/>
        </is>
      </c>
      <c r="CN918" t="inlineStr">
        <is>
          <t/>
        </is>
      </c>
      <c r="CO918" t="inlineStr">
        <is>
          <t/>
        </is>
      </c>
      <c r="CP918" t="inlineStr">
        <is>
          <t/>
        </is>
      </c>
      <c r="CQ918" t="inlineStr">
        <is>
          <t/>
        </is>
      </c>
      <c r="CR918" t="inlineStr">
        <is>
          <t/>
        </is>
      </c>
      <c r="CS918" t="inlineStr">
        <is>
          <t/>
        </is>
      </c>
      <c r="CT918" t="inlineStr">
        <is>
          <t/>
        </is>
      </c>
      <c r="CU918" t="inlineStr">
        <is>
          <t/>
        </is>
      </c>
      <c r="CV918" t="inlineStr">
        <is>
          <t/>
        </is>
      </c>
      <c r="CW918" t="inlineStr">
        <is>
          <t/>
        </is>
      </c>
    </row>
    <row r="919">
      <c r="A919" s="1" t="str">
        <f>HYPERLINK("https://iate.europa.eu/entry/result/3581157/all", "3581157")</f>
        <v>3581157</v>
      </c>
      <c r="B919" t="inlineStr">
        <is>
          <t>EDUCATION AND COMMUNICATIONS</t>
        </is>
      </c>
      <c r="C919" t="inlineStr">
        <is>
          <t>EDUCATION AND COMMUNICATIONS|information technology and data processing|computer system|computer network|local area network</t>
        </is>
      </c>
      <c r="D919" t="inlineStr">
        <is>
          <t>yes</t>
        </is>
      </c>
      <c r="E919" t="inlineStr">
        <is>
          <t/>
        </is>
      </c>
      <c r="F919" t="inlineStr">
        <is>
          <t/>
        </is>
      </c>
      <c r="G919" t="inlineStr">
        <is>
          <t/>
        </is>
      </c>
      <c r="H919" t="inlineStr">
        <is>
          <t/>
        </is>
      </c>
      <c r="I919" t="inlineStr">
        <is>
          <t/>
        </is>
      </c>
      <c r="J919" t="inlineStr">
        <is>
          <t/>
        </is>
      </c>
      <c r="K919" t="inlineStr">
        <is>
          <t/>
        </is>
      </c>
      <c r="L919" t="inlineStr">
        <is>
          <t/>
        </is>
      </c>
      <c r="M919" t="inlineStr">
        <is>
          <t/>
        </is>
      </c>
      <c r="N919" t="inlineStr">
        <is>
          <t/>
        </is>
      </c>
      <c r="O919" t="inlineStr">
        <is>
          <t/>
        </is>
      </c>
      <c r="P919" t="inlineStr">
        <is>
          <t/>
        </is>
      </c>
      <c r="Q919" t="inlineStr">
        <is>
          <t/>
        </is>
      </c>
      <c r="R919" t="inlineStr">
        <is>
          <t/>
        </is>
      </c>
      <c r="S919" t="inlineStr">
        <is>
          <t/>
        </is>
      </c>
      <c r="T919" t="inlineStr">
        <is>
          <t/>
        </is>
      </c>
      <c r="U919" t="inlineStr">
        <is>
          <t/>
        </is>
      </c>
      <c r="V919" t="inlineStr">
        <is>
          <t/>
        </is>
      </c>
      <c r="W919" t="inlineStr">
        <is>
          <t/>
        </is>
      </c>
      <c r="X919" t="inlineStr">
        <is>
          <t/>
        </is>
      </c>
      <c r="Y919" t="inlineStr">
        <is>
          <t/>
        </is>
      </c>
      <c r="Z919" s="2" t="inlineStr">
        <is>
          <t>service set identifier|
SSID</t>
        </is>
      </c>
      <c r="AA919" s="2" t="inlineStr">
        <is>
          <t>3|
3</t>
        </is>
      </c>
      <c r="AB919" s="2" t="inlineStr">
        <is>
          <t xml:space="preserve">|
</t>
        </is>
      </c>
      <c r="AC919" t="inlineStr">
        <is>
          <t>primary name associated with an 802.11 wireless local area network (WLAN), consisting of a case-sensitive string of up to 32 letters and/or numbers</t>
        </is>
      </c>
      <c r="AD919" t="inlineStr">
        <is>
          <t/>
        </is>
      </c>
      <c r="AE919" t="inlineStr">
        <is>
          <t/>
        </is>
      </c>
      <c r="AF919" t="inlineStr">
        <is>
          <t/>
        </is>
      </c>
      <c r="AG919" t="inlineStr">
        <is>
          <t/>
        </is>
      </c>
      <c r="AH919" t="inlineStr">
        <is>
          <t/>
        </is>
      </c>
      <c r="AI919" t="inlineStr">
        <is>
          <t/>
        </is>
      </c>
      <c r="AJ919" t="inlineStr">
        <is>
          <t/>
        </is>
      </c>
      <c r="AK919" t="inlineStr">
        <is>
          <t/>
        </is>
      </c>
      <c r="AL919" t="inlineStr">
        <is>
          <t/>
        </is>
      </c>
      <c r="AM919" t="inlineStr">
        <is>
          <t/>
        </is>
      </c>
      <c r="AN919" t="inlineStr">
        <is>
          <t/>
        </is>
      </c>
      <c r="AO919" t="inlineStr">
        <is>
          <t/>
        </is>
      </c>
      <c r="AP919" t="inlineStr">
        <is>
          <t/>
        </is>
      </c>
      <c r="AQ919" t="inlineStr">
        <is>
          <t/>
        </is>
      </c>
      <c r="AR919" t="inlineStr">
        <is>
          <t/>
        </is>
      </c>
      <c r="AS919" t="inlineStr">
        <is>
          <t/>
        </is>
      </c>
      <c r="AT919" t="inlineStr">
        <is>
          <t/>
        </is>
      </c>
      <c r="AU919" t="inlineStr">
        <is>
          <t/>
        </is>
      </c>
      <c r="AV919" t="inlineStr">
        <is>
          <t/>
        </is>
      </c>
      <c r="AW919" t="inlineStr">
        <is>
          <t/>
        </is>
      </c>
      <c r="AX919" t="inlineStr">
        <is>
          <t/>
        </is>
      </c>
      <c r="AY919" t="inlineStr">
        <is>
          <t/>
        </is>
      </c>
      <c r="AZ919" t="inlineStr">
        <is>
          <t/>
        </is>
      </c>
      <c r="BA919" t="inlineStr">
        <is>
          <t/>
        </is>
      </c>
      <c r="BB919" t="inlineStr">
        <is>
          <t/>
        </is>
      </c>
      <c r="BC919" t="inlineStr">
        <is>
          <t/>
        </is>
      </c>
      <c r="BD919" t="inlineStr">
        <is>
          <t/>
        </is>
      </c>
      <c r="BE919" t="inlineStr">
        <is>
          <t/>
        </is>
      </c>
      <c r="BF919" t="inlineStr">
        <is>
          <t/>
        </is>
      </c>
      <c r="BG919" t="inlineStr">
        <is>
          <t/>
        </is>
      </c>
      <c r="BH919" t="inlineStr">
        <is>
          <t/>
        </is>
      </c>
      <c r="BI919" t="inlineStr">
        <is>
          <t/>
        </is>
      </c>
      <c r="BJ919" t="inlineStr">
        <is>
          <t/>
        </is>
      </c>
      <c r="BK919" t="inlineStr">
        <is>
          <t/>
        </is>
      </c>
      <c r="BL919" t="inlineStr">
        <is>
          <t/>
        </is>
      </c>
      <c r="BM919" t="inlineStr">
        <is>
          <t/>
        </is>
      </c>
      <c r="BN919" t="inlineStr">
        <is>
          <t/>
        </is>
      </c>
      <c r="BO919" t="inlineStr">
        <is>
          <t/>
        </is>
      </c>
      <c r="BP919" t="inlineStr">
        <is>
          <t/>
        </is>
      </c>
      <c r="BQ919" t="inlineStr">
        <is>
          <t/>
        </is>
      </c>
      <c r="BR919" t="inlineStr">
        <is>
          <t/>
        </is>
      </c>
      <c r="BS919" t="inlineStr">
        <is>
          <t/>
        </is>
      </c>
      <c r="BT919" t="inlineStr">
        <is>
          <t/>
        </is>
      </c>
      <c r="BU919" t="inlineStr">
        <is>
          <t/>
        </is>
      </c>
      <c r="BV919" t="inlineStr">
        <is>
          <t/>
        </is>
      </c>
      <c r="BW919" t="inlineStr">
        <is>
          <t/>
        </is>
      </c>
      <c r="BX919" t="inlineStr">
        <is>
          <t/>
        </is>
      </c>
      <c r="BY919" t="inlineStr">
        <is>
          <t/>
        </is>
      </c>
      <c r="BZ919" t="inlineStr">
        <is>
          <t/>
        </is>
      </c>
      <c r="CA919" t="inlineStr">
        <is>
          <t/>
        </is>
      </c>
      <c r="CB919" t="inlineStr">
        <is>
          <t/>
        </is>
      </c>
      <c r="CC919" t="inlineStr">
        <is>
          <t/>
        </is>
      </c>
      <c r="CD919" t="inlineStr">
        <is>
          <t/>
        </is>
      </c>
      <c r="CE919" t="inlineStr">
        <is>
          <t/>
        </is>
      </c>
      <c r="CF919" t="inlineStr">
        <is>
          <t/>
        </is>
      </c>
      <c r="CG919" t="inlineStr">
        <is>
          <t/>
        </is>
      </c>
      <c r="CH919" t="inlineStr">
        <is>
          <t/>
        </is>
      </c>
      <c r="CI919" t="inlineStr">
        <is>
          <t/>
        </is>
      </c>
      <c r="CJ919" t="inlineStr">
        <is>
          <t/>
        </is>
      </c>
      <c r="CK919" t="inlineStr">
        <is>
          <t/>
        </is>
      </c>
      <c r="CL919" t="inlineStr">
        <is>
          <t/>
        </is>
      </c>
      <c r="CM919" t="inlineStr">
        <is>
          <t/>
        </is>
      </c>
      <c r="CN919" t="inlineStr">
        <is>
          <t/>
        </is>
      </c>
      <c r="CO919" t="inlineStr">
        <is>
          <t/>
        </is>
      </c>
      <c r="CP919" t="inlineStr">
        <is>
          <t/>
        </is>
      </c>
      <c r="CQ919" t="inlineStr">
        <is>
          <t/>
        </is>
      </c>
      <c r="CR919" t="inlineStr">
        <is>
          <t/>
        </is>
      </c>
      <c r="CS919" t="inlineStr">
        <is>
          <t/>
        </is>
      </c>
      <c r="CT919" t="inlineStr">
        <is>
          <t/>
        </is>
      </c>
      <c r="CU919" t="inlineStr">
        <is>
          <t/>
        </is>
      </c>
      <c r="CV919" t="inlineStr">
        <is>
          <t/>
        </is>
      </c>
      <c r="CW919" t="inlineStr">
        <is>
          <t/>
        </is>
      </c>
    </row>
    <row r="920">
      <c r="A920" s="1" t="str">
        <f>HYPERLINK("https://iate.europa.eu/entry/result/3581278/all", "3581278")</f>
        <v>3581278</v>
      </c>
      <c r="B920" t="inlineStr">
        <is>
          <t>EDUCATION AND COMMUNICATIONS</t>
        </is>
      </c>
      <c r="C920" t="inlineStr">
        <is>
          <t>EDUCATION AND COMMUNICATIONS|information technology and data processing;EDUCATION AND COMMUNICATIONS|information technology and data processing|computer system|information technology applications</t>
        </is>
      </c>
      <c r="D920" t="inlineStr">
        <is>
          <t>yes</t>
        </is>
      </c>
      <c r="E920" t="inlineStr">
        <is>
          <t/>
        </is>
      </c>
      <c r="F920" t="inlineStr">
        <is>
          <t/>
        </is>
      </c>
      <c r="G920" t="inlineStr">
        <is>
          <t/>
        </is>
      </c>
      <c r="H920" t="inlineStr">
        <is>
          <t/>
        </is>
      </c>
      <c r="I920" t="inlineStr">
        <is>
          <t/>
        </is>
      </c>
      <c r="J920" t="inlineStr">
        <is>
          <t/>
        </is>
      </c>
      <c r="K920" t="inlineStr">
        <is>
          <t/>
        </is>
      </c>
      <c r="L920" t="inlineStr">
        <is>
          <t/>
        </is>
      </c>
      <c r="M920" t="inlineStr">
        <is>
          <t/>
        </is>
      </c>
      <c r="N920" t="inlineStr">
        <is>
          <t/>
        </is>
      </c>
      <c r="O920" t="inlineStr">
        <is>
          <t/>
        </is>
      </c>
      <c r="P920" t="inlineStr">
        <is>
          <t/>
        </is>
      </c>
      <c r="Q920" t="inlineStr">
        <is>
          <t/>
        </is>
      </c>
      <c r="R920" t="inlineStr">
        <is>
          <t/>
        </is>
      </c>
      <c r="S920" t="inlineStr">
        <is>
          <t/>
        </is>
      </c>
      <c r="T920" t="inlineStr">
        <is>
          <t/>
        </is>
      </c>
      <c r="U920" t="inlineStr">
        <is>
          <t/>
        </is>
      </c>
      <c r="V920" t="inlineStr">
        <is>
          <t/>
        </is>
      </c>
      <c r="W920" t="inlineStr">
        <is>
          <t/>
        </is>
      </c>
      <c r="X920" t="inlineStr">
        <is>
          <t/>
        </is>
      </c>
      <c r="Y920" t="inlineStr">
        <is>
          <t/>
        </is>
      </c>
      <c r="Z920" s="2" t="inlineStr">
        <is>
          <t>business agnostic</t>
        </is>
      </c>
      <c r="AA920" s="2" t="inlineStr">
        <is>
          <t>3</t>
        </is>
      </c>
      <c r="AB920" s="2" t="inlineStr">
        <is>
          <t/>
        </is>
      </c>
      <c r="AC920" t="inlineStr">
        <is>
          <t>technology 
independent of how businesses use 
it</t>
        </is>
      </c>
      <c r="AD920" t="inlineStr">
        <is>
          <t/>
        </is>
      </c>
      <c r="AE920" t="inlineStr">
        <is>
          <t/>
        </is>
      </c>
      <c r="AF920" t="inlineStr">
        <is>
          <t/>
        </is>
      </c>
      <c r="AG920" t="inlineStr">
        <is>
          <t/>
        </is>
      </c>
      <c r="AH920" t="inlineStr">
        <is>
          <t/>
        </is>
      </c>
      <c r="AI920" t="inlineStr">
        <is>
          <t/>
        </is>
      </c>
      <c r="AJ920" t="inlineStr">
        <is>
          <t/>
        </is>
      </c>
      <c r="AK920" t="inlineStr">
        <is>
          <t/>
        </is>
      </c>
      <c r="AL920" t="inlineStr">
        <is>
          <t/>
        </is>
      </c>
      <c r="AM920" t="inlineStr">
        <is>
          <t/>
        </is>
      </c>
      <c r="AN920" t="inlineStr">
        <is>
          <t/>
        </is>
      </c>
      <c r="AO920" t="inlineStr">
        <is>
          <t/>
        </is>
      </c>
      <c r="AP920" t="inlineStr">
        <is>
          <t/>
        </is>
      </c>
      <c r="AQ920" t="inlineStr">
        <is>
          <t/>
        </is>
      </c>
      <c r="AR920" t="inlineStr">
        <is>
          <t/>
        </is>
      </c>
      <c r="AS920" t="inlineStr">
        <is>
          <t/>
        </is>
      </c>
      <c r="AT920" t="inlineStr">
        <is>
          <t/>
        </is>
      </c>
      <c r="AU920" t="inlineStr">
        <is>
          <t/>
        </is>
      </c>
      <c r="AV920" t="inlineStr">
        <is>
          <t/>
        </is>
      </c>
      <c r="AW920" t="inlineStr">
        <is>
          <t/>
        </is>
      </c>
      <c r="AX920" t="inlineStr">
        <is>
          <t/>
        </is>
      </c>
      <c r="AY920" t="inlineStr">
        <is>
          <t/>
        </is>
      </c>
      <c r="AZ920" t="inlineStr">
        <is>
          <t/>
        </is>
      </c>
      <c r="BA920" t="inlineStr">
        <is>
          <t/>
        </is>
      </c>
      <c r="BB920" s="2" t="inlineStr">
        <is>
          <t>ágazatsemleges</t>
        </is>
      </c>
      <c r="BC920" s="2" t="inlineStr">
        <is>
          <t>3</t>
        </is>
      </c>
      <c r="BD920" s="2" t="inlineStr">
        <is>
          <t/>
        </is>
      </c>
      <c r="BE920" t="inlineStr">
        <is>
          <t>az üzleti területtől független, más területen is felhasználható technológia</t>
        </is>
      </c>
      <c r="BF920" t="inlineStr">
        <is>
          <t/>
        </is>
      </c>
      <c r="BG920" t="inlineStr">
        <is>
          <t/>
        </is>
      </c>
      <c r="BH920" t="inlineStr">
        <is>
          <t/>
        </is>
      </c>
      <c r="BI920" t="inlineStr">
        <is>
          <t/>
        </is>
      </c>
      <c r="BJ920" t="inlineStr">
        <is>
          <t/>
        </is>
      </c>
      <c r="BK920" t="inlineStr">
        <is>
          <t/>
        </is>
      </c>
      <c r="BL920" t="inlineStr">
        <is>
          <t/>
        </is>
      </c>
      <c r="BM920" t="inlineStr">
        <is>
          <t/>
        </is>
      </c>
      <c r="BN920" t="inlineStr">
        <is>
          <t/>
        </is>
      </c>
      <c r="BO920" t="inlineStr">
        <is>
          <t/>
        </is>
      </c>
      <c r="BP920" t="inlineStr">
        <is>
          <t/>
        </is>
      </c>
      <c r="BQ920" t="inlineStr">
        <is>
          <t/>
        </is>
      </c>
      <c r="BR920" t="inlineStr">
        <is>
          <t/>
        </is>
      </c>
      <c r="BS920" t="inlineStr">
        <is>
          <t/>
        </is>
      </c>
      <c r="BT920" t="inlineStr">
        <is>
          <t/>
        </is>
      </c>
      <c r="BU920" t="inlineStr">
        <is>
          <t/>
        </is>
      </c>
      <c r="BV920" t="inlineStr">
        <is>
          <t/>
        </is>
      </c>
      <c r="BW920" t="inlineStr">
        <is>
          <t/>
        </is>
      </c>
      <c r="BX920" t="inlineStr">
        <is>
          <t/>
        </is>
      </c>
      <c r="BY920" t="inlineStr">
        <is>
          <t/>
        </is>
      </c>
      <c r="BZ920" t="inlineStr">
        <is>
          <t/>
        </is>
      </c>
      <c r="CA920" t="inlineStr">
        <is>
          <t/>
        </is>
      </c>
      <c r="CB920" t="inlineStr">
        <is>
          <t/>
        </is>
      </c>
      <c r="CC920" t="inlineStr">
        <is>
          <t/>
        </is>
      </c>
      <c r="CD920" t="inlineStr">
        <is>
          <t/>
        </is>
      </c>
      <c r="CE920" t="inlineStr">
        <is>
          <t/>
        </is>
      </c>
      <c r="CF920" t="inlineStr">
        <is>
          <t/>
        </is>
      </c>
      <c r="CG920" t="inlineStr">
        <is>
          <t/>
        </is>
      </c>
      <c r="CH920" t="inlineStr">
        <is>
          <t/>
        </is>
      </c>
      <c r="CI920" t="inlineStr">
        <is>
          <t/>
        </is>
      </c>
      <c r="CJ920" t="inlineStr">
        <is>
          <t/>
        </is>
      </c>
      <c r="CK920" t="inlineStr">
        <is>
          <t/>
        </is>
      </c>
      <c r="CL920" t="inlineStr">
        <is>
          <t/>
        </is>
      </c>
      <c r="CM920" t="inlineStr">
        <is>
          <t/>
        </is>
      </c>
      <c r="CN920" t="inlineStr">
        <is>
          <t/>
        </is>
      </c>
      <c r="CO920" t="inlineStr">
        <is>
          <t/>
        </is>
      </c>
      <c r="CP920" t="inlineStr">
        <is>
          <t/>
        </is>
      </c>
      <c r="CQ920" t="inlineStr">
        <is>
          <t/>
        </is>
      </c>
      <c r="CR920" t="inlineStr">
        <is>
          <t/>
        </is>
      </c>
      <c r="CS920" t="inlineStr">
        <is>
          <t/>
        </is>
      </c>
      <c r="CT920" t="inlineStr">
        <is>
          <t/>
        </is>
      </c>
      <c r="CU920" t="inlineStr">
        <is>
          <t/>
        </is>
      </c>
      <c r="CV920" t="inlineStr">
        <is>
          <t/>
        </is>
      </c>
      <c r="CW920" t="inlineStr">
        <is>
          <t/>
        </is>
      </c>
    </row>
    <row r="921">
      <c r="A921" s="1" t="str">
        <f>HYPERLINK("https://iate.europa.eu/entry/result/3581123/all", "3581123")</f>
        <v>3581123</v>
      </c>
      <c r="B921" t="inlineStr">
        <is>
          <t>EDUCATION AND COMMUNICATIONS</t>
        </is>
      </c>
      <c r="C921" t="inlineStr">
        <is>
          <t>EDUCATION AND COMMUNICATIONS|information technology and data processing|data processing</t>
        </is>
      </c>
      <c r="D921" t="inlineStr">
        <is>
          <t>yes</t>
        </is>
      </c>
      <c r="E921" t="inlineStr">
        <is>
          <t/>
        </is>
      </c>
      <c r="F921" t="inlineStr">
        <is>
          <t/>
        </is>
      </c>
      <c r="G921" t="inlineStr">
        <is>
          <t/>
        </is>
      </c>
      <c r="H921" t="inlineStr">
        <is>
          <t/>
        </is>
      </c>
      <c r="I921" t="inlineStr">
        <is>
          <t/>
        </is>
      </c>
      <c r="J921" t="inlineStr">
        <is>
          <t/>
        </is>
      </c>
      <c r="K921" t="inlineStr">
        <is>
          <t/>
        </is>
      </c>
      <c r="L921" t="inlineStr">
        <is>
          <t/>
        </is>
      </c>
      <c r="M921" t="inlineStr">
        <is>
          <t/>
        </is>
      </c>
      <c r="N921" t="inlineStr">
        <is>
          <t/>
        </is>
      </c>
      <c r="O921" t="inlineStr">
        <is>
          <t/>
        </is>
      </c>
      <c r="P921" t="inlineStr">
        <is>
          <t/>
        </is>
      </c>
      <c r="Q921" t="inlineStr">
        <is>
          <t/>
        </is>
      </c>
      <c r="R921" t="inlineStr">
        <is>
          <t/>
        </is>
      </c>
      <c r="S921" t="inlineStr">
        <is>
          <t/>
        </is>
      </c>
      <c r="T921" t="inlineStr">
        <is>
          <t/>
        </is>
      </c>
      <c r="U921" t="inlineStr">
        <is>
          <t/>
        </is>
      </c>
      <c r="V921" t="inlineStr">
        <is>
          <t/>
        </is>
      </c>
      <c r="W921" t="inlineStr">
        <is>
          <t/>
        </is>
      </c>
      <c r="X921" t="inlineStr">
        <is>
          <t/>
        </is>
      </c>
      <c r="Y921" t="inlineStr">
        <is>
          <t/>
        </is>
      </c>
      <c r="Z921" s="2" t="inlineStr">
        <is>
          <t>lawful bases|
lawful basis</t>
        </is>
      </c>
      <c r="AA921" s="2" t="inlineStr">
        <is>
          <t>1|
3</t>
        </is>
      </c>
      <c r="AB921" s="2" t="inlineStr">
        <is>
          <t xml:space="preserve">|
</t>
        </is>
      </c>
      <c r="AC921" t="inlineStr">
        <is>
          <t>one of the six points included in Article 6 of the General Data Protection Regulation, any of which forms a basis for the lawful processing of the data</t>
        </is>
      </c>
      <c r="AD921" t="inlineStr">
        <is>
          <t/>
        </is>
      </c>
      <c r="AE921" t="inlineStr">
        <is>
          <t/>
        </is>
      </c>
      <c r="AF921" t="inlineStr">
        <is>
          <t/>
        </is>
      </c>
      <c r="AG921" t="inlineStr">
        <is>
          <t/>
        </is>
      </c>
      <c r="AH921" t="inlineStr">
        <is>
          <t/>
        </is>
      </c>
      <c r="AI921" t="inlineStr">
        <is>
          <t/>
        </is>
      </c>
      <c r="AJ921" t="inlineStr">
        <is>
          <t/>
        </is>
      </c>
      <c r="AK921" t="inlineStr">
        <is>
          <t/>
        </is>
      </c>
      <c r="AL921" t="inlineStr">
        <is>
          <t/>
        </is>
      </c>
      <c r="AM921" t="inlineStr">
        <is>
          <t/>
        </is>
      </c>
      <c r="AN921" t="inlineStr">
        <is>
          <t/>
        </is>
      </c>
      <c r="AO921" t="inlineStr">
        <is>
          <t/>
        </is>
      </c>
      <c r="AP921" t="inlineStr">
        <is>
          <t/>
        </is>
      </c>
      <c r="AQ921" t="inlineStr">
        <is>
          <t/>
        </is>
      </c>
      <c r="AR921" t="inlineStr">
        <is>
          <t/>
        </is>
      </c>
      <c r="AS921" t="inlineStr">
        <is>
          <t/>
        </is>
      </c>
      <c r="AT921" t="inlineStr">
        <is>
          <t/>
        </is>
      </c>
      <c r="AU921" t="inlineStr">
        <is>
          <t/>
        </is>
      </c>
      <c r="AV921" t="inlineStr">
        <is>
          <t/>
        </is>
      </c>
      <c r="AW921" t="inlineStr">
        <is>
          <t/>
        </is>
      </c>
      <c r="AX921" t="inlineStr">
        <is>
          <t/>
        </is>
      </c>
      <c r="AY921" t="inlineStr">
        <is>
          <t/>
        </is>
      </c>
      <c r="AZ921" t="inlineStr">
        <is>
          <t/>
        </is>
      </c>
      <c r="BA921" t="inlineStr">
        <is>
          <t/>
        </is>
      </c>
      <c r="BB921" s="2" t="inlineStr">
        <is>
          <t>jogalap</t>
        </is>
      </c>
      <c r="BC921" s="2" t="inlineStr">
        <is>
          <t>4</t>
        </is>
      </c>
      <c r="BD921" s="2" t="inlineStr">
        <is>
          <t/>
        </is>
      </c>
      <c r="BE921" t="inlineStr">
        <is>
          <t>az általános adatvédelmi rendelet 6. cikkében megfogalmazott hat pont egyike, amelyek közül bármelyik megalapozza az adatkezelés jogszerűségét</t>
        </is>
      </c>
      <c r="BF921" t="inlineStr">
        <is>
          <t/>
        </is>
      </c>
      <c r="BG921" t="inlineStr">
        <is>
          <t/>
        </is>
      </c>
      <c r="BH921" t="inlineStr">
        <is>
          <t/>
        </is>
      </c>
      <c r="BI921" t="inlineStr">
        <is>
          <t/>
        </is>
      </c>
      <c r="BJ921" t="inlineStr">
        <is>
          <t/>
        </is>
      </c>
      <c r="BK921" t="inlineStr">
        <is>
          <t/>
        </is>
      </c>
      <c r="BL921" t="inlineStr">
        <is>
          <t/>
        </is>
      </c>
      <c r="BM921" t="inlineStr">
        <is>
          <t/>
        </is>
      </c>
      <c r="BN921" t="inlineStr">
        <is>
          <t/>
        </is>
      </c>
      <c r="BO921" t="inlineStr">
        <is>
          <t/>
        </is>
      </c>
      <c r="BP921" t="inlineStr">
        <is>
          <t/>
        </is>
      </c>
      <c r="BQ921" t="inlineStr">
        <is>
          <t/>
        </is>
      </c>
      <c r="BR921" t="inlineStr">
        <is>
          <t/>
        </is>
      </c>
      <c r="BS921" t="inlineStr">
        <is>
          <t/>
        </is>
      </c>
      <c r="BT921" t="inlineStr">
        <is>
          <t/>
        </is>
      </c>
      <c r="BU921" t="inlineStr">
        <is>
          <t/>
        </is>
      </c>
      <c r="BV921" t="inlineStr">
        <is>
          <t/>
        </is>
      </c>
      <c r="BW921" t="inlineStr">
        <is>
          <t/>
        </is>
      </c>
      <c r="BX921" t="inlineStr">
        <is>
          <t/>
        </is>
      </c>
      <c r="BY921" t="inlineStr">
        <is>
          <t/>
        </is>
      </c>
      <c r="BZ921" t="inlineStr">
        <is>
          <t/>
        </is>
      </c>
      <c r="CA921" t="inlineStr">
        <is>
          <t/>
        </is>
      </c>
      <c r="CB921" t="inlineStr">
        <is>
          <t/>
        </is>
      </c>
      <c r="CC921" t="inlineStr">
        <is>
          <t/>
        </is>
      </c>
      <c r="CD921" t="inlineStr">
        <is>
          <t/>
        </is>
      </c>
      <c r="CE921" t="inlineStr">
        <is>
          <t/>
        </is>
      </c>
      <c r="CF921" t="inlineStr">
        <is>
          <t/>
        </is>
      </c>
      <c r="CG921" t="inlineStr">
        <is>
          <t/>
        </is>
      </c>
      <c r="CH921" t="inlineStr">
        <is>
          <t/>
        </is>
      </c>
      <c r="CI921" t="inlineStr">
        <is>
          <t/>
        </is>
      </c>
      <c r="CJ921" t="inlineStr">
        <is>
          <t/>
        </is>
      </c>
      <c r="CK921" t="inlineStr">
        <is>
          <t/>
        </is>
      </c>
      <c r="CL921" t="inlineStr">
        <is>
          <t/>
        </is>
      </c>
      <c r="CM921" t="inlineStr">
        <is>
          <t/>
        </is>
      </c>
      <c r="CN921" t="inlineStr">
        <is>
          <t/>
        </is>
      </c>
      <c r="CO921" t="inlineStr">
        <is>
          <t/>
        </is>
      </c>
      <c r="CP921" t="inlineStr">
        <is>
          <t/>
        </is>
      </c>
      <c r="CQ921" t="inlineStr">
        <is>
          <t/>
        </is>
      </c>
      <c r="CR921" t="inlineStr">
        <is>
          <t/>
        </is>
      </c>
      <c r="CS921" t="inlineStr">
        <is>
          <t/>
        </is>
      </c>
      <c r="CT921" t="inlineStr">
        <is>
          <t/>
        </is>
      </c>
      <c r="CU921" t="inlineStr">
        <is>
          <t/>
        </is>
      </c>
      <c r="CV921" t="inlineStr">
        <is>
          <t/>
        </is>
      </c>
      <c r="CW921" t="inlineStr">
        <is>
          <t/>
        </is>
      </c>
    </row>
    <row r="922">
      <c r="A922" s="1" t="str">
        <f>HYPERLINK("https://iate.europa.eu/entry/result/1712480/all", "1712480")</f>
        <v>1712480</v>
      </c>
      <c r="B922" t="inlineStr">
        <is>
          <t>EDUCATION AND COMMUNICATIONS</t>
        </is>
      </c>
      <c r="C922" t="inlineStr">
        <is>
          <t>EDUCATION AND COMMUNICATIONS|information technology and data processing|information technology industry</t>
        </is>
      </c>
      <c r="D922" t="inlineStr">
        <is>
          <t>yes</t>
        </is>
      </c>
      <c r="E922" t="inlineStr">
        <is>
          <t/>
        </is>
      </c>
      <c r="F922" t="inlineStr">
        <is>
          <t/>
        </is>
      </c>
      <c r="G922" t="inlineStr">
        <is>
          <t/>
        </is>
      </c>
      <c r="H922" t="inlineStr">
        <is>
          <t/>
        </is>
      </c>
      <c r="I922" t="inlineStr">
        <is>
          <t/>
        </is>
      </c>
      <c r="J922" t="inlineStr">
        <is>
          <t/>
        </is>
      </c>
      <c r="K922" t="inlineStr">
        <is>
          <t/>
        </is>
      </c>
      <c r="L922" t="inlineStr">
        <is>
          <t/>
        </is>
      </c>
      <c r="M922" t="inlineStr">
        <is>
          <t/>
        </is>
      </c>
      <c r="N922" t="inlineStr">
        <is>
          <t/>
        </is>
      </c>
      <c r="O922" t="inlineStr">
        <is>
          <t/>
        </is>
      </c>
      <c r="P922" t="inlineStr">
        <is>
          <t/>
        </is>
      </c>
      <c r="Q922" t="inlineStr">
        <is>
          <t/>
        </is>
      </c>
      <c r="R922" t="inlineStr">
        <is>
          <t/>
        </is>
      </c>
      <c r="S922" t="inlineStr">
        <is>
          <t/>
        </is>
      </c>
      <c r="T922" t="inlineStr">
        <is>
          <t/>
        </is>
      </c>
      <c r="U922" t="inlineStr">
        <is>
          <t/>
        </is>
      </c>
      <c r="V922" t="inlineStr">
        <is>
          <t/>
        </is>
      </c>
      <c r="W922" t="inlineStr">
        <is>
          <t/>
        </is>
      </c>
      <c r="X922" t="inlineStr">
        <is>
          <t/>
        </is>
      </c>
      <c r="Y922" t="inlineStr">
        <is>
          <t/>
        </is>
      </c>
      <c r="Z922" s="2" t="inlineStr">
        <is>
          <t>public domain software</t>
        </is>
      </c>
      <c r="AA922" s="2" t="inlineStr">
        <is>
          <t>3</t>
        </is>
      </c>
      <c r="AB922" s="2" t="inlineStr">
        <is>
          <t/>
        </is>
      </c>
      <c r="AC922" t="inlineStr">
        <is>
          <t>Software that is not covered by copyright.</t>
        </is>
      </c>
      <c r="AD922" t="inlineStr">
        <is>
          <t/>
        </is>
      </c>
      <c r="AE922" t="inlineStr">
        <is>
          <t/>
        </is>
      </c>
      <c r="AF922" t="inlineStr">
        <is>
          <t/>
        </is>
      </c>
      <c r="AG922" t="inlineStr">
        <is>
          <t/>
        </is>
      </c>
      <c r="AH922" t="inlineStr">
        <is>
          <t/>
        </is>
      </c>
      <c r="AI922" t="inlineStr">
        <is>
          <t/>
        </is>
      </c>
      <c r="AJ922" t="inlineStr">
        <is>
          <t/>
        </is>
      </c>
      <c r="AK922" t="inlineStr">
        <is>
          <t/>
        </is>
      </c>
      <c r="AL922" t="inlineStr">
        <is>
          <t/>
        </is>
      </c>
      <c r="AM922" t="inlineStr">
        <is>
          <t/>
        </is>
      </c>
      <c r="AN922" t="inlineStr">
        <is>
          <t/>
        </is>
      </c>
      <c r="AO922" t="inlineStr">
        <is>
          <t/>
        </is>
      </c>
      <c r="AP922" t="inlineStr">
        <is>
          <t/>
        </is>
      </c>
      <c r="AQ922" t="inlineStr">
        <is>
          <t/>
        </is>
      </c>
      <c r="AR922" t="inlineStr">
        <is>
          <t/>
        </is>
      </c>
      <c r="AS922" t="inlineStr">
        <is>
          <t/>
        </is>
      </c>
      <c r="AT922" t="inlineStr">
        <is>
          <t/>
        </is>
      </c>
      <c r="AU922" t="inlineStr">
        <is>
          <t/>
        </is>
      </c>
      <c r="AV922" t="inlineStr">
        <is>
          <t/>
        </is>
      </c>
      <c r="AW922" t="inlineStr">
        <is>
          <t/>
        </is>
      </c>
      <c r="AX922" t="inlineStr">
        <is>
          <t/>
        </is>
      </c>
      <c r="AY922" t="inlineStr">
        <is>
          <t/>
        </is>
      </c>
      <c r="AZ922" t="inlineStr">
        <is>
          <t/>
        </is>
      </c>
      <c r="BA922" t="inlineStr">
        <is>
          <t/>
        </is>
      </c>
      <c r="BB922" t="inlineStr">
        <is>
          <t/>
        </is>
      </c>
      <c r="BC922" t="inlineStr">
        <is>
          <t/>
        </is>
      </c>
      <c r="BD922" t="inlineStr">
        <is>
          <t/>
        </is>
      </c>
      <c r="BE922" t="inlineStr">
        <is>
          <t/>
        </is>
      </c>
      <c r="BF922" s="2" t="inlineStr">
        <is>
          <t>PD|
Pubblico Dominio(Public domain).Software e distribuzione libera e gratuita.E'un oggetto software che l'autore(o l'avente diritto)offre liberamente al pubblico degli utilizzatori,senza ri-chiedere pagamenti,royalty o riconoscimenti vari.</t>
        </is>
      </c>
      <c r="BG922" s="2" t="inlineStr">
        <is>
          <t>2|
2</t>
        </is>
      </c>
      <c r="BH922" s="2" t="inlineStr">
        <is>
          <t xml:space="preserve">|
</t>
        </is>
      </c>
      <c r="BI922" t="inlineStr">
        <is>
          <t>Pubblico Dominio</t>
        </is>
      </c>
      <c r="BJ922" t="inlineStr">
        <is>
          <t/>
        </is>
      </c>
      <c r="BK922" t="inlineStr">
        <is>
          <t/>
        </is>
      </c>
      <c r="BL922" t="inlineStr">
        <is>
          <t/>
        </is>
      </c>
      <c r="BM922" t="inlineStr">
        <is>
          <t/>
        </is>
      </c>
      <c r="BN922" t="inlineStr">
        <is>
          <t/>
        </is>
      </c>
      <c r="BO922" t="inlineStr">
        <is>
          <t/>
        </is>
      </c>
      <c r="BP922" t="inlineStr">
        <is>
          <t/>
        </is>
      </c>
      <c r="BQ922" t="inlineStr">
        <is>
          <t/>
        </is>
      </c>
      <c r="BR922" t="inlineStr">
        <is>
          <t/>
        </is>
      </c>
      <c r="BS922" t="inlineStr">
        <is>
          <t/>
        </is>
      </c>
      <c r="BT922" t="inlineStr">
        <is>
          <t/>
        </is>
      </c>
      <c r="BU922" t="inlineStr">
        <is>
          <t/>
        </is>
      </c>
      <c r="BV922" t="inlineStr">
        <is>
          <t/>
        </is>
      </c>
      <c r="BW922" t="inlineStr">
        <is>
          <t/>
        </is>
      </c>
      <c r="BX922" t="inlineStr">
        <is>
          <t/>
        </is>
      </c>
      <c r="BY922" t="inlineStr">
        <is>
          <t/>
        </is>
      </c>
      <c r="BZ922" t="inlineStr">
        <is>
          <t/>
        </is>
      </c>
      <c r="CA922" t="inlineStr">
        <is>
          <t/>
        </is>
      </c>
      <c r="CB922" t="inlineStr">
        <is>
          <t/>
        </is>
      </c>
      <c r="CC922" t="inlineStr">
        <is>
          <t/>
        </is>
      </c>
      <c r="CD922" s="2" t="inlineStr">
        <is>
          <t>&lt;i&gt;software&lt;/i&gt; de domínio público</t>
        </is>
      </c>
      <c r="CE922" s="2" t="inlineStr">
        <is>
          <t>4</t>
        </is>
      </c>
      <c r="CF922" s="2" t="inlineStr">
        <is>
          <t/>
        </is>
      </c>
      <c r="CG922" t="inlineStr">
        <is>
          <t>&lt;i&gt;Software&lt;/i&gt; cujo autor renunciou aos respectivos direitos, e que portanto pode ser copiado, distribuído e transformado livremente.</t>
        </is>
      </c>
      <c r="CH922" t="inlineStr">
        <is>
          <t/>
        </is>
      </c>
      <c r="CI922" t="inlineStr">
        <is>
          <t/>
        </is>
      </c>
      <c r="CJ922" t="inlineStr">
        <is>
          <t/>
        </is>
      </c>
      <c r="CK922" t="inlineStr">
        <is>
          <t/>
        </is>
      </c>
      <c r="CL922" t="inlineStr">
        <is>
          <t/>
        </is>
      </c>
      <c r="CM922" t="inlineStr">
        <is>
          <t/>
        </is>
      </c>
      <c r="CN922" t="inlineStr">
        <is>
          <t/>
        </is>
      </c>
      <c r="CO922" t="inlineStr">
        <is>
          <t/>
        </is>
      </c>
      <c r="CP922" t="inlineStr">
        <is>
          <t/>
        </is>
      </c>
      <c r="CQ922" t="inlineStr">
        <is>
          <t/>
        </is>
      </c>
      <c r="CR922" t="inlineStr">
        <is>
          <t/>
        </is>
      </c>
      <c r="CS922" t="inlineStr">
        <is>
          <t/>
        </is>
      </c>
      <c r="CT922" t="inlineStr">
        <is>
          <t/>
        </is>
      </c>
      <c r="CU922" t="inlineStr">
        <is>
          <t/>
        </is>
      </c>
      <c r="CV922" t="inlineStr">
        <is>
          <t/>
        </is>
      </c>
      <c r="CW922" t="inlineStr">
        <is>
          <t/>
        </is>
      </c>
    </row>
    <row r="923">
      <c r="A923" s="1" t="str">
        <f>HYPERLINK("https://iate.europa.eu/entry/result/906598/all", "906598")</f>
        <v>906598</v>
      </c>
      <c r="B923" t="inlineStr">
        <is>
          <t>EDUCATION AND COMMUNICATIONS</t>
        </is>
      </c>
      <c r="C923" t="inlineStr">
        <is>
          <t>EDUCATION AND COMMUNICATIONS|information technology and data processing|computer systems;EDUCATION AND COMMUNICATIONS|communications|communications systems</t>
        </is>
      </c>
      <c r="D923" t="inlineStr">
        <is>
          <t>yes</t>
        </is>
      </c>
      <c r="E923" t="inlineStr">
        <is>
          <t/>
        </is>
      </c>
      <c r="F923" s="2" t="inlineStr">
        <is>
          <t>уебадминистратор|
уебмастер</t>
        </is>
      </c>
      <c r="G923" s="2" t="inlineStr">
        <is>
          <t>3|
3</t>
        </is>
      </c>
      <c r="H923" s="2" t="inlineStr">
        <is>
          <t xml:space="preserve">|
</t>
        </is>
      </c>
      <c r="I923" t="inlineStr">
        <is>
          <t>човек, отговарящ за поддръжката на даден уебсайт</t>
        </is>
      </c>
      <c r="J923" s="2" t="inlineStr">
        <is>
          <t>správce webových stránek|
webmaster</t>
        </is>
      </c>
      <c r="K923" s="2" t="inlineStr">
        <is>
          <t>3|
3</t>
        </is>
      </c>
      <c r="L923" s="2" t="inlineStr">
        <is>
          <t xml:space="preserve">|
</t>
        </is>
      </c>
      <c r="M923" t="inlineStr">
        <is>
          <t>osoba, která spravuje webové stránky</t>
        </is>
      </c>
      <c r="N923" s="2" t="inlineStr">
        <is>
          <t>webmaster</t>
        </is>
      </c>
      <c r="O923" s="2" t="inlineStr">
        <is>
          <t>4</t>
        </is>
      </c>
      <c r="P923" s="2" t="inlineStr">
        <is>
          <t/>
        </is>
      </c>
      <c r="Q923" t="inlineStr">
        <is>
          <t>"person som tilrettelægger, vedligeholder og ajourfører websider, fx for en bestemt virksomhed, organisation eller institution"</t>
        </is>
      </c>
      <c r="R923" s="2" t="inlineStr">
        <is>
          <t>Webmaster</t>
        </is>
      </c>
      <c r="S923" s="2" t="inlineStr">
        <is>
          <t>3</t>
        </is>
      </c>
      <c r="T923" s="2" t="inlineStr">
        <is>
          <t/>
        </is>
      </c>
      <c r="U923" t="inlineStr">
        <is>
          <t>für die Planung, grafische Gestaltung, Entwicklung, Wartung, Vermarktung und Administration von Websites und -anwendungen im Internet oder im Intranet einer Organisation zuständige Person</t>
        </is>
      </c>
      <c r="V923" s="2" t="inlineStr">
        <is>
          <t>υπεύθυνος τοποθεσίας Web|
υπεύθυνος ανάπτυξης και διαχείρισης ιστοχώρου</t>
        </is>
      </c>
      <c r="W923" s="2" t="inlineStr">
        <is>
          <t>3|
3</t>
        </is>
      </c>
      <c r="X923" s="2" t="inlineStr">
        <is>
          <t xml:space="preserve">|
</t>
        </is>
      </c>
      <c r="Y923" t="inlineStr">
        <is>
          <t/>
        </is>
      </c>
      <c r="Z923" s="2" t="inlineStr">
        <is>
          <t>webmaster|
website administrator</t>
        </is>
      </c>
      <c r="AA923" s="2" t="inlineStr">
        <is>
          <t>3|
3</t>
        </is>
      </c>
      <c r="AB923" s="2" t="inlineStr">
        <is>
          <t xml:space="preserve">|
</t>
        </is>
      </c>
      <c r="AC923" t="inlineStr">
        <is>
          <t>person who maintains a particular website</t>
        </is>
      </c>
      <c r="AD923" s="2" t="inlineStr">
        <is>
          <t>administrador de web|
webmáster</t>
        </is>
      </c>
      <c r="AE923" s="2" t="inlineStr">
        <is>
          <t>3|
3</t>
        </is>
      </c>
      <c r="AF923" s="2" t="inlineStr">
        <is>
          <t xml:space="preserve">|
</t>
        </is>
      </c>
      <c r="AG923" t="inlineStr">
        <is>
          <t>Persona responsable de mantenimiento y programación de un sitio web.</t>
        </is>
      </c>
      <c r="AH923" s="2" t="inlineStr">
        <is>
          <t>veebmeister</t>
        </is>
      </c>
      <c r="AI923" s="2" t="inlineStr">
        <is>
          <t>3</t>
        </is>
      </c>
      <c r="AJ923" s="2" t="inlineStr">
        <is>
          <t/>
        </is>
      </c>
      <c r="AK923" t="inlineStr">
        <is>
          <t>Veebiserveri halduse ja hoolduse eest vastutav isik.</t>
        </is>
      </c>
      <c r="AL923" s="2" t="inlineStr">
        <is>
          <t>sivustovastaava|
www-vastaava</t>
        </is>
      </c>
      <c r="AM923" s="2" t="inlineStr">
        <is>
          <t>3|
3</t>
        </is>
      </c>
      <c r="AN923" s="2" t="inlineStr">
        <is>
          <t xml:space="preserve">|
</t>
        </is>
      </c>
      <c r="AO923" t="inlineStr">
        <is>
          <t>tietyn verkkosivuston ylläpitämisestä vastaava henkilö</t>
        </is>
      </c>
      <c r="AP923" s="2" t="inlineStr">
        <is>
          <t>administrateur de site|
webmestre</t>
        </is>
      </c>
      <c r="AQ923" s="2" t="inlineStr">
        <is>
          <t>3|
3</t>
        </is>
      </c>
      <c r="AR923" s="2" t="inlineStr">
        <is>
          <t xml:space="preserve">|
</t>
        </is>
      </c>
      <c r="AS923" t="inlineStr">
        <is>
          <t>personne dont la principale responsabilité est la maintenance d'un site Web et la bonne marche d'un serveur Web, qui peut également être chargée de la mise à jour ou même de la création des documents Web diffusés par l'organisme auquel elle est rattachée</t>
        </is>
      </c>
      <c r="AT923" s="2" t="inlineStr">
        <is>
          <t>stiúrthóir gréasáin</t>
        </is>
      </c>
      <c r="AU923" s="2" t="inlineStr">
        <is>
          <t>3</t>
        </is>
      </c>
      <c r="AV923" s="2" t="inlineStr">
        <is>
          <t/>
        </is>
      </c>
      <c r="AW923" t="inlineStr">
        <is>
          <t/>
        </is>
      </c>
      <c r="AX923" s="2" t="inlineStr">
        <is>
          <t>administrator|
webmaster</t>
        </is>
      </c>
      <c r="AY923" s="2" t="inlineStr">
        <is>
          <t>3|
3</t>
        </is>
      </c>
      <c r="AZ923" s="2" t="inlineStr">
        <is>
          <t xml:space="preserve">|
</t>
        </is>
      </c>
      <c r="BA923" t="inlineStr">
        <is>
          <t>osoba koja se brine o upotrebljivosti &lt;i&gt;web&lt;/i&gt;-mjesta</t>
        </is>
      </c>
      <c r="BB923" s="2" t="inlineStr">
        <is>
          <t>weboldal adminisztrátor|
webmester</t>
        </is>
      </c>
      <c r="BC923" s="2" t="inlineStr">
        <is>
          <t>3|
4</t>
        </is>
      </c>
      <c r="BD923" s="2" t="inlineStr">
        <is>
          <t>admitted|
preferred</t>
        </is>
      </c>
      <c r="BE923" t="inlineStr">
        <is>
          <t>weboldal tervezéséért és üzemeltetéséért, az oldal tartalmáért felelős személy</t>
        </is>
      </c>
      <c r="BF923" s="2" t="inlineStr">
        <is>
          <t>webmaster|
amministratore di sito web</t>
        </is>
      </c>
      <c r="BG923" s="2" t="inlineStr">
        <is>
          <t>3|
3</t>
        </is>
      </c>
      <c r="BH923" s="2" t="inlineStr">
        <is>
          <t xml:space="preserve">|
</t>
        </is>
      </c>
      <c r="BI923" t="inlineStr">
        <is>
          <t>chi si occupa di progettare, realizzare e organizzare tutto quello che è legato ad un sito internet per un cliente o per la propria azienda</t>
        </is>
      </c>
      <c r="BJ923" s="2" t="inlineStr">
        <is>
          <t>svetainės administratorius</t>
        </is>
      </c>
      <c r="BK923" s="2" t="inlineStr">
        <is>
          <t>3</t>
        </is>
      </c>
      <c r="BL923" s="2" t="inlineStr">
        <is>
          <t/>
        </is>
      </c>
      <c r="BM923" t="inlineStr">
        <is>
          <t>asmuo, prižiūrintis ir atnaujinantis žiniatinklio svetainę, atsakantis į jos lankytojų elektroninius laiškus, susijusius su svetainės funkcionavimu</t>
        </is>
      </c>
      <c r="BN923" s="2" t="inlineStr">
        <is>
          <t>vietņvedis</t>
        </is>
      </c>
      <c r="BO923" s="2" t="inlineStr">
        <is>
          <t>2</t>
        </is>
      </c>
      <c r="BP923" s="2" t="inlineStr">
        <is>
          <t/>
        </is>
      </c>
      <c r="BQ923" t="inlineStr">
        <is>
          <t>speciālists vai kāda cita persona, kas veido, papildina un uzrauga tīmekļa vietnes saturu, kā arī vēro vietnes apmeklētību un atbild uz apmeklētāju elektroniskajām vēstulēm</t>
        </is>
      </c>
      <c r="BR923" s="2" t="inlineStr">
        <is>
          <t>amministratur tal-web|
webmaster</t>
        </is>
      </c>
      <c r="BS923" s="2" t="inlineStr">
        <is>
          <t>3|
3</t>
        </is>
      </c>
      <c r="BT923" s="2" t="inlineStr">
        <is>
          <t xml:space="preserve">|
</t>
        </is>
      </c>
      <c r="BU923" t="inlineStr">
        <is>
          <t>persuna li żżomm u tmantni sit web partikolari li jista' jinkludi d-disinn grafiku u l-iżvilupp tal-kontenut tas-sit</t>
        </is>
      </c>
      <c r="BV923" s="2" t="inlineStr">
        <is>
          <t>webbeheerder|
webmaster</t>
        </is>
      </c>
      <c r="BW923" s="2" t="inlineStr">
        <is>
          <t>3|
3</t>
        </is>
      </c>
      <c r="BX923" s="2" t="inlineStr">
        <is>
          <t xml:space="preserve">|
</t>
        </is>
      </c>
      <c r="BY923" t="inlineStr">
        <is>
          <t>persoon die verantwoordelijk is voor het beheer van een website</t>
        </is>
      </c>
      <c r="BZ923" s="2" t="inlineStr">
        <is>
          <t>webmaster</t>
        </is>
      </c>
      <c r="CA923" s="2" t="inlineStr">
        <is>
          <t>3</t>
        </is>
      </c>
      <c r="CB923" s="2" t="inlineStr">
        <is>
          <t/>
        </is>
      </c>
      <c r="CC923" t="inlineStr">
        <is>
          <t>osoba zajmująca się projektowaniem, kodowaniem, szatą graficzną oraz aktualizacją witryny internetowej</t>
        </is>
      </c>
      <c r="CD923" s="2" t="inlineStr">
        <is>
          <t>administrador Web</t>
        </is>
      </c>
      <c r="CE923" s="2" t="inlineStr">
        <is>
          <t>4</t>
        </is>
      </c>
      <c r="CF923" s="2" t="inlineStr">
        <is>
          <t/>
        </is>
      </c>
      <c r="CG923" t="inlineStr">
        <is>
          <t>Pessoa cuja principal responsabilidade é a manutenção de um sítio Web e/ou o bom funcionamento de um servidor Web, e que pode estar igualmente encarregada da atualização ou mesmo da criação dos documentos Web difundidos pela organização a que está associada.</t>
        </is>
      </c>
      <c r="CH923" s="2" t="inlineStr">
        <is>
          <t>administrator de rețea|
webmaster</t>
        </is>
      </c>
      <c r="CI923" s="2" t="inlineStr">
        <is>
          <t>3|
3</t>
        </is>
      </c>
      <c r="CJ923" s="2" t="inlineStr">
        <is>
          <t xml:space="preserve">|
</t>
        </is>
      </c>
      <c r="CK923" t="inlineStr">
        <is>
          <t/>
        </is>
      </c>
      <c r="CL923" s="2" t="inlineStr">
        <is>
          <t>správca webových stránok</t>
        </is>
      </c>
      <c r="CM923" s="2" t="inlineStr">
        <is>
          <t>3</t>
        </is>
      </c>
      <c r="CN923" s="2" t="inlineStr">
        <is>
          <t/>
        </is>
      </c>
      <c r="CO923" t="inlineStr">
        <is>
          <t>osoba, ktorá spravuje webové stránky</t>
        </is>
      </c>
      <c r="CP923" s="2" t="inlineStr">
        <is>
          <t>spletni skrbnik</t>
        </is>
      </c>
      <c r="CQ923" s="2" t="inlineStr">
        <is>
          <t>3</t>
        </is>
      </c>
      <c r="CR923" s="2" t="inlineStr">
        <is>
          <t/>
        </is>
      </c>
      <c r="CS923" t="inlineStr">
        <is>
          <t>oseba, ki vzdržuje, razvija ali skrbi za spletne strani. Njena glavna naloga je dodajanje novih vsebin in sprotno odkrivanje napak. Poleg tega občasno spreminjajo strukturo in obliko. Pri preprostih spletiščih administrator sam poskrbi tudi za obliko in vsebino prispevkov, medtem ko je pri večjih spletiščih le koordinator aktivnosti drugih sodelavcev ali pa si naloge razdeli z drugimi administratorji in moderatorji.</t>
        </is>
      </c>
      <c r="CT923" s="2" t="inlineStr">
        <is>
          <t>webbmästare|
webbansvarig</t>
        </is>
      </c>
      <c r="CU923" s="2" t="inlineStr">
        <is>
          <t>3|
3</t>
        </is>
      </c>
      <c r="CV923" s="2" t="inlineStr">
        <is>
          <t xml:space="preserve">|
</t>
        </is>
      </c>
      <c r="CW923" t="inlineStr">
        <is>
          <t>person som har det övergripande ansvaret för en webbplats</t>
        </is>
      </c>
    </row>
    <row r="924">
      <c r="A924" s="1" t="str">
        <f>HYPERLINK("https://iate.europa.eu/entry/result/3578584/all", "3578584")</f>
        <v>3578584</v>
      </c>
      <c r="B924" t="inlineStr">
        <is>
          <t>PRODUCTION, TECHNOLOGY AND RESEARCH;EDUCATION AND COMMUNICATIONS</t>
        </is>
      </c>
      <c r="C924" t="inlineStr">
        <is>
          <t>PRODUCTION, TECHNOLOGY AND RESEARCH|technology and technical regulations|technical regulations;EDUCATION AND COMMUNICATIONS|information and information processing|information processing</t>
        </is>
      </c>
      <c r="D924" t="inlineStr">
        <is>
          <t>yes</t>
        </is>
      </c>
      <c r="E924" t="inlineStr">
        <is>
          <t/>
        </is>
      </c>
      <c r="F924" t="inlineStr">
        <is>
          <t/>
        </is>
      </c>
      <c r="G924" t="inlineStr">
        <is>
          <t/>
        </is>
      </c>
      <c r="H924" t="inlineStr">
        <is>
          <t/>
        </is>
      </c>
      <c r="I924" t="inlineStr">
        <is>
          <t/>
        </is>
      </c>
      <c r="J924" t="inlineStr">
        <is>
          <t/>
        </is>
      </c>
      <c r="K924" t="inlineStr">
        <is>
          <t/>
        </is>
      </c>
      <c r="L924" t="inlineStr">
        <is>
          <t/>
        </is>
      </c>
      <c r="M924" t="inlineStr">
        <is>
          <t/>
        </is>
      </c>
      <c r="N924" t="inlineStr">
        <is>
          <t/>
        </is>
      </c>
      <c r="O924" t="inlineStr">
        <is>
          <t/>
        </is>
      </c>
      <c r="P924" t="inlineStr">
        <is>
          <t/>
        </is>
      </c>
      <c r="Q924" t="inlineStr">
        <is>
          <t/>
        </is>
      </c>
      <c r="R924" t="inlineStr">
        <is>
          <t/>
        </is>
      </c>
      <c r="S924" t="inlineStr">
        <is>
          <t/>
        </is>
      </c>
      <c r="T924" t="inlineStr">
        <is>
          <t/>
        </is>
      </c>
      <c r="U924" t="inlineStr">
        <is>
          <t/>
        </is>
      </c>
      <c r="V924" t="inlineStr">
        <is>
          <t/>
        </is>
      </c>
      <c r="W924" t="inlineStr">
        <is>
          <t/>
        </is>
      </c>
      <c r="X924" t="inlineStr">
        <is>
          <t/>
        </is>
      </c>
      <c r="Y924" t="inlineStr">
        <is>
          <t/>
        </is>
      </c>
      <c r="Z924" s="2" t="inlineStr">
        <is>
          <t>stackable switch</t>
        </is>
      </c>
      <c r="AA924" s="2" t="inlineStr">
        <is>
          <t>3</t>
        </is>
      </c>
      <c r="AB924" s="2" t="inlineStr">
        <is>
          <t/>
        </is>
      </c>
      <c r="AC924" t="inlineStr">
        <is>
          <t>a network switch that is fully functional operating standalone but which can also be set up to operate together with one or more other network switches, with this group of switches showing the characteristics of a single switch but having the port capacity of the sum of the combined switches</t>
        </is>
      </c>
      <c r="AD924" t="inlineStr">
        <is>
          <t/>
        </is>
      </c>
      <c r="AE924" t="inlineStr">
        <is>
          <t/>
        </is>
      </c>
      <c r="AF924" t="inlineStr">
        <is>
          <t/>
        </is>
      </c>
      <c r="AG924" t="inlineStr">
        <is>
          <t/>
        </is>
      </c>
      <c r="AH924" s="2" t="inlineStr">
        <is>
          <t>tornkommutaator</t>
        </is>
      </c>
      <c r="AI924" s="2" t="inlineStr">
        <is>
          <t>3</t>
        </is>
      </c>
      <c r="AJ924" s="2" t="inlineStr">
        <is>
          <t/>
        </is>
      </c>
      <c r="AK924" t="inlineStr">
        <is>
          <t>kommutaator, mis võib kõiki oma funktsioone täita nii üksi kui ka koos teiste kommutaatoritega, millisel juhul tal on kõik üksikseadme funktsioonid, kuid läbilaskevõime võrdub kommutaatorite läbilaskevõimete summaga</t>
        </is>
      </c>
      <c r="AL924" t="inlineStr">
        <is>
          <t/>
        </is>
      </c>
      <c r="AM924" t="inlineStr">
        <is>
          <t/>
        </is>
      </c>
      <c r="AN924" t="inlineStr">
        <is>
          <t/>
        </is>
      </c>
      <c r="AO924" t="inlineStr">
        <is>
          <t/>
        </is>
      </c>
      <c r="AP924" t="inlineStr">
        <is>
          <t/>
        </is>
      </c>
      <c r="AQ924" t="inlineStr">
        <is>
          <t/>
        </is>
      </c>
      <c r="AR924" t="inlineStr">
        <is>
          <t/>
        </is>
      </c>
      <c r="AS924" t="inlineStr">
        <is>
          <t/>
        </is>
      </c>
      <c r="AT924" t="inlineStr">
        <is>
          <t/>
        </is>
      </c>
      <c r="AU924" t="inlineStr">
        <is>
          <t/>
        </is>
      </c>
      <c r="AV924" t="inlineStr">
        <is>
          <t/>
        </is>
      </c>
      <c r="AW924" t="inlineStr">
        <is>
          <t/>
        </is>
      </c>
      <c r="AX924" t="inlineStr">
        <is>
          <t/>
        </is>
      </c>
      <c r="AY924" t="inlineStr">
        <is>
          <t/>
        </is>
      </c>
      <c r="AZ924" t="inlineStr">
        <is>
          <t/>
        </is>
      </c>
      <c r="BA924" t="inlineStr">
        <is>
          <t/>
        </is>
      </c>
      <c r="BB924" t="inlineStr">
        <is>
          <t/>
        </is>
      </c>
      <c r="BC924" t="inlineStr">
        <is>
          <t/>
        </is>
      </c>
      <c r="BD924" t="inlineStr">
        <is>
          <t/>
        </is>
      </c>
      <c r="BE924" t="inlineStr">
        <is>
          <t/>
        </is>
      </c>
      <c r="BF924" t="inlineStr">
        <is>
          <t/>
        </is>
      </c>
      <c r="BG924" t="inlineStr">
        <is>
          <t/>
        </is>
      </c>
      <c r="BH924" t="inlineStr">
        <is>
          <t/>
        </is>
      </c>
      <c r="BI924" t="inlineStr">
        <is>
          <t/>
        </is>
      </c>
      <c r="BJ924" t="inlineStr">
        <is>
          <t/>
        </is>
      </c>
      <c r="BK924" t="inlineStr">
        <is>
          <t/>
        </is>
      </c>
      <c r="BL924" t="inlineStr">
        <is>
          <t/>
        </is>
      </c>
      <c r="BM924" t="inlineStr">
        <is>
          <t/>
        </is>
      </c>
      <c r="BN924" t="inlineStr">
        <is>
          <t/>
        </is>
      </c>
      <c r="BO924" t="inlineStr">
        <is>
          <t/>
        </is>
      </c>
      <c r="BP924" t="inlineStr">
        <is>
          <t/>
        </is>
      </c>
      <c r="BQ924" t="inlineStr">
        <is>
          <t/>
        </is>
      </c>
      <c r="BR924" t="inlineStr">
        <is>
          <t/>
        </is>
      </c>
      <c r="BS924" t="inlineStr">
        <is>
          <t/>
        </is>
      </c>
      <c r="BT924" t="inlineStr">
        <is>
          <t/>
        </is>
      </c>
      <c r="BU924" t="inlineStr">
        <is>
          <t/>
        </is>
      </c>
      <c r="BV924" t="inlineStr">
        <is>
          <t/>
        </is>
      </c>
      <c r="BW924" t="inlineStr">
        <is>
          <t/>
        </is>
      </c>
      <c r="BX924" t="inlineStr">
        <is>
          <t/>
        </is>
      </c>
      <c r="BY924" t="inlineStr">
        <is>
          <t/>
        </is>
      </c>
      <c r="BZ924" t="inlineStr">
        <is>
          <t/>
        </is>
      </c>
      <c r="CA924" t="inlineStr">
        <is>
          <t/>
        </is>
      </c>
      <c r="CB924" t="inlineStr">
        <is>
          <t/>
        </is>
      </c>
      <c r="CC924" t="inlineStr">
        <is>
          <t/>
        </is>
      </c>
      <c r="CD924" t="inlineStr">
        <is>
          <t/>
        </is>
      </c>
      <c r="CE924" t="inlineStr">
        <is>
          <t/>
        </is>
      </c>
      <c r="CF924" t="inlineStr">
        <is>
          <t/>
        </is>
      </c>
      <c r="CG924" t="inlineStr">
        <is>
          <t/>
        </is>
      </c>
      <c r="CH924" t="inlineStr">
        <is>
          <t/>
        </is>
      </c>
      <c r="CI924" t="inlineStr">
        <is>
          <t/>
        </is>
      </c>
      <c r="CJ924" t="inlineStr">
        <is>
          <t/>
        </is>
      </c>
      <c r="CK924" t="inlineStr">
        <is>
          <t/>
        </is>
      </c>
      <c r="CL924" t="inlineStr">
        <is>
          <t/>
        </is>
      </c>
      <c r="CM924" t="inlineStr">
        <is>
          <t/>
        </is>
      </c>
      <c r="CN924" t="inlineStr">
        <is>
          <t/>
        </is>
      </c>
      <c r="CO924" t="inlineStr">
        <is>
          <t/>
        </is>
      </c>
      <c r="CP924" t="inlineStr">
        <is>
          <t/>
        </is>
      </c>
      <c r="CQ924" t="inlineStr">
        <is>
          <t/>
        </is>
      </c>
      <c r="CR924" t="inlineStr">
        <is>
          <t/>
        </is>
      </c>
      <c r="CS924" t="inlineStr">
        <is>
          <t/>
        </is>
      </c>
      <c r="CT924" t="inlineStr">
        <is>
          <t/>
        </is>
      </c>
      <c r="CU924" t="inlineStr">
        <is>
          <t/>
        </is>
      </c>
      <c r="CV924" t="inlineStr">
        <is>
          <t/>
        </is>
      </c>
      <c r="CW924" t="inlineStr">
        <is>
          <t/>
        </is>
      </c>
    </row>
    <row r="925">
      <c r="A925" s="1" t="str">
        <f>HYPERLINK("https://iate.europa.eu/entry/result/3580573/all", "3580573")</f>
        <v>3580573</v>
      </c>
      <c r="B925" t="inlineStr">
        <is>
          <t>INTERNATIONAL RELATIONS;EDUCATION AND COMMUNICATIONS</t>
        </is>
      </c>
      <c r="C925" t="inlineStr">
        <is>
          <t>INTERNATIONAL RELATIONS|international balance|international conflict|war|asymmetric warfare;EDUCATION AND COMMUNICATIONS|information technology and data processing|computer system|information security</t>
        </is>
      </c>
      <c r="D925" t="inlineStr">
        <is>
          <t>yes</t>
        </is>
      </c>
      <c r="E925" t="inlineStr">
        <is>
          <t/>
        </is>
      </c>
      <c r="F925" t="inlineStr">
        <is>
          <t/>
        </is>
      </c>
      <c r="G925" t="inlineStr">
        <is>
          <t/>
        </is>
      </c>
      <c r="H925" t="inlineStr">
        <is>
          <t/>
        </is>
      </c>
      <c r="I925" t="inlineStr">
        <is>
          <t/>
        </is>
      </c>
      <c r="J925" t="inlineStr">
        <is>
          <t/>
        </is>
      </c>
      <c r="K925" t="inlineStr">
        <is>
          <t/>
        </is>
      </c>
      <c r="L925" t="inlineStr">
        <is>
          <t/>
        </is>
      </c>
      <c r="M925" t="inlineStr">
        <is>
          <t/>
        </is>
      </c>
      <c r="N925" t="inlineStr">
        <is>
          <t/>
        </is>
      </c>
      <c r="O925" t="inlineStr">
        <is>
          <t/>
        </is>
      </c>
      <c r="P925" t="inlineStr">
        <is>
          <t/>
        </is>
      </c>
      <c r="Q925" t="inlineStr">
        <is>
          <t/>
        </is>
      </c>
      <c r="R925" t="inlineStr">
        <is>
          <t/>
        </is>
      </c>
      <c r="S925" t="inlineStr">
        <is>
          <t/>
        </is>
      </c>
      <c r="T925" t="inlineStr">
        <is>
          <t/>
        </is>
      </c>
      <c r="U925" t="inlineStr">
        <is>
          <t/>
        </is>
      </c>
      <c r="V925" t="inlineStr">
        <is>
          <t/>
        </is>
      </c>
      <c r="W925" t="inlineStr">
        <is>
          <t/>
        </is>
      </c>
      <c r="X925" t="inlineStr">
        <is>
          <t/>
        </is>
      </c>
      <c r="Y925" t="inlineStr">
        <is>
          <t/>
        </is>
      </c>
      <c r="Z925" s="2" t="inlineStr">
        <is>
          <t>cyber attacker|
cyberattacker|
cyber-attacker</t>
        </is>
      </c>
      <c r="AA925" s="2" t="inlineStr">
        <is>
          <t>3|
1|
1</t>
        </is>
      </c>
      <c r="AB925" s="2" t="inlineStr">
        <is>
          <t xml:space="preserve">|
|
</t>
        </is>
      </c>
      <c r="AC925" t="inlineStr">
        <is>
          <t>perpetrator of a cyberattack</t>
        </is>
      </c>
      <c r="AD925" t="inlineStr">
        <is>
          <t/>
        </is>
      </c>
      <c r="AE925" t="inlineStr">
        <is>
          <t/>
        </is>
      </c>
      <c r="AF925" t="inlineStr">
        <is>
          <t/>
        </is>
      </c>
      <c r="AG925" t="inlineStr">
        <is>
          <t/>
        </is>
      </c>
      <c r="AH925" t="inlineStr">
        <is>
          <t/>
        </is>
      </c>
      <c r="AI925" t="inlineStr">
        <is>
          <t/>
        </is>
      </c>
      <c r="AJ925" t="inlineStr">
        <is>
          <t/>
        </is>
      </c>
      <c r="AK925" t="inlineStr">
        <is>
          <t/>
        </is>
      </c>
      <c r="AL925" t="inlineStr">
        <is>
          <t/>
        </is>
      </c>
      <c r="AM925" t="inlineStr">
        <is>
          <t/>
        </is>
      </c>
      <c r="AN925" t="inlineStr">
        <is>
          <t/>
        </is>
      </c>
      <c r="AO925" t="inlineStr">
        <is>
          <t/>
        </is>
      </c>
      <c r="AP925" t="inlineStr">
        <is>
          <t/>
        </is>
      </c>
      <c r="AQ925" t="inlineStr">
        <is>
          <t/>
        </is>
      </c>
      <c r="AR925" t="inlineStr">
        <is>
          <t/>
        </is>
      </c>
      <c r="AS925" t="inlineStr">
        <is>
          <t/>
        </is>
      </c>
      <c r="AT925" t="inlineStr">
        <is>
          <t/>
        </is>
      </c>
      <c r="AU925" t="inlineStr">
        <is>
          <t/>
        </is>
      </c>
      <c r="AV925" t="inlineStr">
        <is>
          <t/>
        </is>
      </c>
      <c r="AW925" t="inlineStr">
        <is>
          <t/>
        </is>
      </c>
      <c r="AX925" t="inlineStr">
        <is>
          <t/>
        </is>
      </c>
      <c r="AY925" t="inlineStr">
        <is>
          <t/>
        </is>
      </c>
      <c r="AZ925" t="inlineStr">
        <is>
          <t/>
        </is>
      </c>
      <c r="BA925" t="inlineStr">
        <is>
          <t/>
        </is>
      </c>
      <c r="BB925" t="inlineStr">
        <is>
          <t/>
        </is>
      </c>
      <c r="BC925" t="inlineStr">
        <is>
          <t/>
        </is>
      </c>
      <c r="BD925" t="inlineStr">
        <is>
          <t/>
        </is>
      </c>
      <c r="BE925" t="inlineStr">
        <is>
          <t/>
        </is>
      </c>
      <c r="BF925" t="inlineStr">
        <is>
          <t/>
        </is>
      </c>
      <c r="BG925" t="inlineStr">
        <is>
          <t/>
        </is>
      </c>
      <c r="BH925" t="inlineStr">
        <is>
          <t/>
        </is>
      </c>
      <c r="BI925" t="inlineStr">
        <is>
          <t/>
        </is>
      </c>
      <c r="BJ925" t="inlineStr">
        <is>
          <t/>
        </is>
      </c>
      <c r="BK925" t="inlineStr">
        <is>
          <t/>
        </is>
      </c>
      <c r="BL925" t="inlineStr">
        <is>
          <t/>
        </is>
      </c>
      <c r="BM925" t="inlineStr">
        <is>
          <t/>
        </is>
      </c>
      <c r="BN925" t="inlineStr">
        <is>
          <t/>
        </is>
      </c>
      <c r="BO925" t="inlineStr">
        <is>
          <t/>
        </is>
      </c>
      <c r="BP925" t="inlineStr">
        <is>
          <t/>
        </is>
      </c>
      <c r="BQ925" t="inlineStr">
        <is>
          <t/>
        </is>
      </c>
      <c r="BR925" t="inlineStr">
        <is>
          <t/>
        </is>
      </c>
      <c r="BS925" t="inlineStr">
        <is>
          <t/>
        </is>
      </c>
      <c r="BT925" t="inlineStr">
        <is>
          <t/>
        </is>
      </c>
      <c r="BU925" t="inlineStr">
        <is>
          <t/>
        </is>
      </c>
      <c r="BV925" t="inlineStr">
        <is>
          <t/>
        </is>
      </c>
      <c r="BW925" t="inlineStr">
        <is>
          <t/>
        </is>
      </c>
      <c r="BX925" t="inlineStr">
        <is>
          <t/>
        </is>
      </c>
      <c r="BY925" t="inlineStr">
        <is>
          <t/>
        </is>
      </c>
      <c r="BZ925" s="2" t="inlineStr">
        <is>
          <t>sprawca cyberataku</t>
        </is>
      </c>
      <c r="CA925" s="2" t="inlineStr">
        <is>
          <t>3</t>
        </is>
      </c>
      <c r="CB925" s="2" t="inlineStr">
        <is>
          <t/>
        </is>
      </c>
      <c r="CC925" t="inlineStr">
        <is>
          <t/>
        </is>
      </c>
      <c r="CD925" t="inlineStr">
        <is>
          <t/>
        </is>
      </c>
      <c r="CE925" t="inlineStr">
        <is>
          <t/>
        </is>
      </c>
      <c r="CF925" t="inlineStr">
        <is>
          <t/>
        </is>
      </c>
      <c r="CG925" t="inlineStr">
        <is>
          <t/>
        </is>
      </c>
      <c r="CH925" t="inlineStr">
        <is>
          <t/>
        </is>
      </c>
      <c r="CI925" t="inlineStr">
        <is>
          <t/>
        </is>
      </c>
      <c r="CJ925" t="inlineStr">
        <is>
          <t/>
        </is>
      </c>
      <c r="CK925" t="inlineStr">
        <is>
          <t/>
        </is>
      </c>
      <c r="CL925" t="inlineStr">
        <is>
          <t/>
        </is>
      </c>
      <c r="CM925" t="inlineStr">
        <is>
          <t/>
        </is>
      </c>
      <c r="CN925" t="inlineStr">
        <is>
          <t/>
        </is>
      </c>
      <c r="CO925" t="inlineStr">
        <is>
          <t/>
        </is>
      </c>
      <c r="CP925" t="inlineStr">
        <is>
          <t/>
        </is>
      </c>
      <c r="CQ925" t="inlineStr">
        <is>
          <t/>
        </is>
      </c>
      <c r="CR925" t="inlineStr">
        <is>
          <t/>
        </is>
      </c>
      <c r="CS925" t="inlineStr">
        <is>
          <t/>
        </is>
      </c>
      <c r="CT925" t="inlineStr">
        <is>
          <t/>
        </is>
      </c>
      <c r="CU925" t="inlineStr">
        <is>
          <t/>
        </is>
      </c>
      <c r="CV925" t="inlineStr">
        <is>
          <t/>
        </is>
      </c>
      <c r="CW925" t="inlineStr">
        <is>
          <t/>
        </is>
      </c>
    </row>
    <row r="926">
      <c r="A926" s="1" t="str">
        <f>HYPERLINK("https://iate.europa.eu/entry/result/3579839/all", "3579839")</f>
        <v>3579839</v>
      </c>
      <c r="B926" t="inlineStr">
        <is>
          <t>EDUCATION AND COMMUNICATIONS</t>
        </is>
      </c>
      <c r="C926" t="inlineStr">
        <is>
          <t>EDUCATION AND COMMUNICATIONS|communications|communications systems|telecommunications;EDUCATION AND COMMUNICATIONS|information technology and data processing</t>
        </is>
      </c>
      <c r="D926" t="inlineStr">
        <is>
          <t>yes</t>
        </is>
      </c>
      <c r="E926" t="inlineStr">
        <is>
          <t/>
        </is>
      </c>
      <c r="F926" t="inlineStr">
        <is>
          <t/>
        </is>
      </c>
      <c r="G926" t="inlineStr">
        <is>
          <t/>
        </is>
      </c>
      <c r="H926" t="inlineStr">
        <is>
          <t/>
        </is>
      </c>
      <c r="I926" t="inlineStr">
        <is>
          <t/>
        </is>
      </c>
      <c r="J926" t="inlineStr">
        <is>
          <t/>
        </is>
      </c>
      <c r="K926" t="inlineStr">
        <is>
          <t/>
        </is>
      </c>
      <c r="L926" t="inlineStr">
        <is>
          <t/>
        </is>
      </c>
      <c r="M926" t="inlineStr">
        <is>
          <t/>
        </is>
      </c>
      <c r="N926" t="inlineStr">
        <is>
          <t/>
        </is>
      </c>
      <c r="O926" t="inlineStr">
        <is>
          <t/>
        </is>
      </c>
      <c r="P926" t="inlineStr">
        <is>
          <t/>
        </is>
      </c>
      <c r="Q926" t="inlineStr">
        <is>
          <t/>
        </is>
      </c>
      <c r="R926" t="inlineStr">
        <is>
          <t/>
        </is>
      </c>
      <c r="S926" t="inlineStr">
        <is>
          <t/>
        </is>
      </c>
      <c r="T926" t="inlineStr">
        <is>
          <t/>
        </is>
      </c>
      <c r="U926" t="inlineStr">
        <is>
          <t/>
        </is>
      </c>
      <c r="V926" t="inlineStr">
        <is>
          <t/>
        </is>
      </c>
      <c r="W926" t="inlineStr">
        <is>
          <t/>
        </is>
      </c>
      <c r="X926" t="inlineStr">
        <is>
          <t/>
        </is>
      </c>
      <c r="Y926" t="inlineStr">
        <is>
          <t/>
        </is>
      </c>
      <c r="Z926" s="2" t="inlineStr">
        <is>
          <t>femtocell|
femto cell</t>
        </is>
      </c>
      <c r="AA926" s="2" t="inlineStr">
        <is>
          <t>3|
1</t>
        </is>
      </c>
      <c r="AB926" s="2" t="inlineStr">
        <is>
          <t xml:space="preserve">|
</t>
        </is>
      </c>
      <c r="AC926" t="inlineStr">
        <is>
          <t>a small, low-power cellular base station, typically designed for use in a home or small business</t>
        </is>
      </c>
      <c r="AD926" t="inlineStr">
        <is>
          <t/>
        </is>
      </c>
      <c r="AE926" t="inlineStr">
        <is>
          <t/>
        </is>
      </c>
      <c r="AF926" t="inlineStr">
        <is>
          <t/>
        </is>
      </c>
      <c r="AG926" t="inlineStr">
        <is>
          <t/>
        </is>
      </c>
      <c r="AH926" t="inlineStr">
        <is>
          <t/>
        </is>
      </c>
      <c r="AI926" t="inlineStr">
        <is>
          <t/>
        </is>
      </c>
      <c r="AJ926" t="inlineStr">
        <is>
          <t/>
        </is>
      </c>
      <c r="AK926" t="inlineStr">
        <is>
          <t/>
        </is>
      </c>
      <c r="AL926" t="inlineStr">
        <is>
          <t/>
        </is>
      </c>
      <c r="AM926" t="inlineStr">
        <is>
          <t/>
        </is>
      </c>
      <c r="AN926" t="inlineStr">
        <is>
          <t/>
        </is>
      </c>
      <c r="AO926" t="inlineStr">
        <is>
          <t/>
        </is>
      </c>
      <c r="AP926" t="inlineStr">
        <is>
          <t/>
        </is>
      </c>
      <c r="AQ926" t="inlineStr">
        <is>
          <t/>
        </is>
      </c>
      <c r="AR926" t="inlineStr">
        <is>
          <t/>
        </is>
      </c>
      <c r="AS926" t="inlineStr">
        <is>
          <t/>
        </is>
      </c>
      <c r="AT926" t="inlineStr">
        <is>
          <t/>
        </is>
      </c>
      <c r="AU926" t="inlineStr">
        <is>
          <t/>
        </is>
      </c>
      <c r="AV926" t="inlineStr">
        <is>
          <t/>
        </is>
      </c>
      <c r="AW926" t="inlineStr">
        <is>
          <t/>
        </is>
      </c>
      <c r="AX926" t="inlineStr">
        <is>
          <t/>
        </is>
      </c>
      <c r="AY926" t="inlineStr">
        <is>
          <t/>
        </is>
      </c>
      <c r="AZ926" t="inlineStr">
        <is>
          <t/>
        </is>
      </c>
      <c r="BA926" t="inlineStr">
        <is>
          <t/>
        </is>
      </c>
      <c r="BB926" t="inlineStr">
        <is>
          <t/>
        </is>
      </c>
      <c r="BC926" t="inlineStr">
        <is>
          <t/>
        </is>
      </c>
      <c r="BD926" t="inlineStr">
        <is>
          <t/>
        </is>
      </c>
      <c r="BE926" t="inlineStr">
        <is>
          <t/>
        </is>
      </c>
      <c r="BF926" t="inlineStr">
        <is>
          <t/>
        </is>
      </c>
      <c r="BG926" t="inlineStr">
        <is>
          <t/>
        </is>
      </c>
      <c r="BH926" t="inlineStr">
        <is>
          <t/>
        </is>
      </c>
      <c r="BI926" t="inlineStr">
        <is>
          <t/>
        </is>
      </c>
      <c r="BJ926" t="inlineStr">
        <is>
          <t/>
        </is>
      </c>
      <c r="BK926" t="inlineStr">
        <is>
          <t/>
        </is>
      </c>
      <c r="BL926" t="inlineStr">
        <is>
          <t/>
        </is>
      </c>
      <c r="BM926" t="inlineStr">
        <is>
          <t/>
        </is>
      </c>
      <c r="BN926" t="inlineStr">
        <is>
          <t/>
        </is>
      </c>
      <c r="BO926" t="inlineStr">
        <is>
          <t/>
        </is>
      </c>
      <c r="BP926" t="inlineStr">
        <is>
          <t/>
        </is>
      </c>
      <c r="BQ926" t="inlineStr">
        <is>
          <t/>
        </is>
      </c>
      <c r="BR926" t="inlineStr">
        <is>
          <t/>
        </is>
      </c>
      <c r="BS926" t="inlineStr">
        <is>
          <t/>
        </is>
      </c>
      <c r="BT926" t="inlineStr">
        <is>
          <t/>
        </is>
      </c>
      <c r="BU926" t="inlineStr">
        <is>
          <t/>
        </is>
      </c>
      <c r="BV926" t="inlineStr">
        <is>
          <t/>
        </is>
      </c>
      <c r="BW926" t="inlineStr">
        <is>
          <t/>
        </is>
      </c>
      <c r="BX926" t="inlineStr">
        <is>
          <t/>
        </is>
      </c>
      <c r="BY926" t="inlineStr">
        <is>
          <t/>
        </is>
      </c>
      <c r="BZ926" s="2" t="inlineStr">
        <is>
          <t>femtokomórka|
komórka femto</t>
        </is>
      </c>
      <c r="CA926" s="2" t="inlineStr">
        <is>
          <t>3|
3</t>
        </is>
      </c>
      <c r="CB926" s="2" t="inlineStr">
        <is>
          <t xml:space="preserve">|
</t>
        </is>
      </c>
      <c r="CC926" t="inlineStr">
        <is>
          <t>rodzaj niewielkiego nadajnika telefonii komórkowej zapewniającego użytkownikowi domowemu lub biurowemu dostęp do usług sieci 3G lub 4G</t>
        </is>
      </c>
      <c r="CD926" t="inlineStr">
        <is>
          <t/>
        </is>
      </c>
      <c r="CE926" t="inlineStr">
        <is>
          <t/>
        </is>
      </c>
      <c r="CF926" t="inlineStr">
        <is>
          <t/>
        </is>
      </c>
      <c r="CG926" t="inlineStr">
        <is>
          <t/>
        </is>
      </c>
      <c r="CH926" t="inlineStr">
        <is>
          <t/>
        </is>
      </c>
      <c r="CI926" t="inlineStr">
        <is>
          <t/>
        </is>
      </c>
      <c r="CJ926" t="inlineStr">
        <is>
          <t/>
        </is>
      </c>
      <c r="CK926" t="inlineStr">
        <is>
          <t/>
        </is>
      </c>
      <c r="CL926" t="inlineStr">
        <is>
          <t/>
        </is>
      </c>
      <c r="CM926" t="inlineStr">
        <is>
          <t/>
        </is>
      </c>
      <c r="CN926" t="inlineStr">
        <is>
          <t/>
        </is>
      </c>
      <c r="CO926" t="inlineStr">
        <is>
          <t/>
        </is>
      </c>
      <c r="CP926" t="inlineStr">
        <is>
          <t/>
        </is>
      </c>
      <c r="CQ926" t="inlineStr">
        <is>
          <t/>
        </is>
      </c>
      <c r="CR926" t="inlineStr">
        <is>
          <t/>
        </is>
      </c>
      <c r="CS926" t="inlineStr">
        <is>
          <t/>
        </is>
      </c>
      <c r="CT926" t="inlineStr">
        <is>
          <t/>
        </is>
      </c>
      <c r="CU926" t="inlineStr">
        <is>
          <t/>
        </is>
      </c>
      <c r="CV926" t="inlineStr">
        <is>
          <t/>
        </is>
      </c>
      <c r="CW926" t="inlineStr">
        <is>
          <t/>
        </is>
      </c>
    </row>
    <row r="927">
      <c r="A927" s="1" t="str">
        <f>HYPERLINK("https://iate.europa.eu/entry/result/3579576/all", "3579576")</f>
        <v>3579576</v>
      </c>
      <c r="B927" t="inlineStr">
        <is>
          <t>EDUCATION AND COMMUNICATIONS;FINANCE</t>
        </is>
      </c>
      <c r="C927" t="inlineStr">
        <is>
          <t>EDUCATION AND COMMUNICATIONS|information technology and data processing|data processing;FINANCE|financing and investment|investment;FINANCE|free movement of capital|financial market</t>
        </is>
      </c>
      <c r="D927" t="inlineStr">
        <is>
          <t>yes</t>
        </is>
      </c>
      <c r="E927" t="inlineStr">
        <is>
          <t/>
        </is>
      </c>
      <c r="F927" t="inlineStr">
        <is>
          <t/>
        </is>
      </c>
      <c r="G927" t="inlineStr">
        <is>
          <t/>
        </is>
      </c>
      <c r="H927" t="inlineStr">
        <is>
          <t/>
        </is>
      </c>
      <c r="I927" t="inlineStr">
        <is>
          <t/>
        </is>
      </c>
      <c r="J927" t="inlineStr">
        <is>
          <t/>
        </is>
      </c>
      <c r="K927" t="inlineStr">
        <is>
          <t/>
        </is>
      </c>
      <c r="L927" t="inlineStr">
        <is>
          <t/>
        </is>
      </c>
      <c r="M927" t="inlineStr">
        <is>
          <t/>
        </is>
      </c>
      <c r="N927" t="inlineStr">
        <is>
          <t/>
        </is>
      </c>
      <c r="O927" t="inlineStr">
        <is>
          <t/>
        </is>
      </c>
      <c r="P927" t="inlineStr">
        <is>
          <t/>
        </is>
      </c>
      <c r="Q927" t="inlineStr">
        <is>
          <t/>
        </is>
      </c>
      <c r="R927" t="inlineStr">
        <is>
          <t/>
        </is>
      </c>
      <c r="S927" t="inlineStr">
        <is>
          <t/>
        </is>
      </c>
      <c r="T927" t="inlineStr">
        <is>
          <t/>
        </is>
      </c>
      <c r="U927" t="inlineStr">
        <is>
          <t/>
        </is>
      </c>
      <c r="V927" t="inlineStr">
        <is>
          <t/>
        </is>
      </c>
      <c r="W927" t="inlineStr">
        <is>
          <t/>
        </is>
      </c>
      <c r="X927" t="inlineStr">
        <is>
          <t/>
        </is>
      </c>
      <c r="Y927" t="inlineStr">
        <is>
          <t/>
        </is>
      </c>
      <c r="Z927" s="2" t="inlineStr">
        <is>
          <t>matching field</t>
        </is>
      </c>
      <c r="AA927" s="2" t="inlineStr">
        <is>
          <t>3</t>
        </is>
      </c>
      <c r="AB927" s="2" t="inlineStr">
        <is>
          <t/>
        </is>
      </c>
      <c r="AC927" t="inlineStr">
        <is>
          <t>data field used for the matching of settlement instructions to facilitate settlement and to ensure consistency across securities settlement systems</t>
        </is>
      </c>
      <c r="AD927" t="inlineStr">
        <is>
          <t/>
        </is>
      </c>
      <c r="AE927" t="inlineStr">
        <is>
          <t/>
        </is>
      </c>
      <c r="AF927" t="inlineStr">
        <is>
          <t/>
        </is>
      </c>
      <c r="AG927" t="inlineStr">
        <is>
          <t/>
        </is>
      </c>
      <c r="AH927" t="inlineStr">
        <is>
          <t/>
        </is>
      </c>
      <c r="AI927" t="inlineStr">
        <is>
          <t/>
        </is>
      </c>
      <c r="AJ927" t="inlineStr">
        <is>
          <t/>
        </is>
      </c>
      <c r="AK927" t="inlineStr">
        <is>
          <t/>
        </is>
      </c>
      <c r="AL927" s="2" t="inlineStr">
        <is>
          <t>täsmäytyskenttä</t>
        </is>
      </c>
      <c r="AM927" s="2" t="inlineStr">
        <is>
          <t>3</t>
        </is>
      </c>
      <c r="AN927" s="2" t="inlineStr">
        <is>
          <t/>
        </is>
      </c>
      <c r="AO927" t="inlineStr">
        <is>
          <t>tietokenttä, jota käytetään täsmäytyksen yhteydessä ja jolla helpotetaa arvopapereiden toimitusta ja varmistetaan arvopapereiden selvitysjärjestelmien keskinäinen johdonmukaisuus</t>
        </is>
      </c>
      <c r="AP927" t="inlineStr">
        <is>
          <t/>
        </is>
      </c>
      <c r="AQ927" t="inlineStr">
        <is>
          <t/>
        </is>
      </c>
      <c r="AR927" t="inlineStr">
        <is>
          <t/>
        </is>
      </c>
      <c r="AS927" t="inlineStr">
        <is>
          <t/>
        </is>
      </c>
      <c r="AT927" t="inlineStr">
        <is>
          <t/>
        </is>
      </c>
      <c r="AU927" t="inlineStr">
        <is>
          <t/>
        </is>
      </c>
      <c r="AV927" t="inlineStr">
        <is>
          <t/>
        </is>
      </c>
      <c r="AW927" t="inlineStr">
        <is>
          <t/>
        </is>
      </c>
      <c r="AX927" t="inlineStr">
        <is>
          <t/>
        </is>
      </c>
      <c r="AY927" t="inlineStr">
        <is>
          <t/>
        </is>
      </c>
      <c r="AZ927" t="inlineStr">
        <is>
          <t/>
        </is>
      </c>
      <c r="BA927" t="inlineStr">
        <is>
          <t/>
        </is>
      </c>
      <c r="BB927" t="inlineStr">
        <is>
          <t/>
        </is>
      </c>
      <c r="BC927" t="inlineStr">
        <is>
          <t/>
        </is>
      </c>
      <c r="BD927" t="inlineStr">
        <is>
          <t/>
        </is>
      </c>
      <c r="BE927" t="inlineStr">
        <is>
          <t/>
        </is>
      </c>
      <c r="BF927" t="inlineStr">
        <is>
          <t/>
        </is>
      </c>
      <c r="BG927" t="inlineStr">
        <is>
          <t/>
        </is>
      </c>
      <c r="BH927" t="inlineStr">
        <is>
          <t/>
        </is>
      </c>
      <c r="BI927" t="inlineStr">
        <is>
          <t/>
        </is>
      </c>
      <c r="BJ927" t="inlineStr">
        <is>
          <t/>
        </is>
      </c>
      <c r="BK927" t="inlineStr">
        <is>
          <t/>
        </is>
      </c>
      <c r="BL927" t="inlineStr">
        <is>
          <t/>
        </is>
      </c>
      <c r="BM927" t="inlineStr">
        <is>
          <t/>
        </is>
      </c>
      <c r="BN927" t="inlineStr">
        <is>
          <t/>
        </is>
      </c>
      <c r="BO927" t="inlineStr">
        <is>
          <t/>
        </is>
      </c>
      <c r="BP927" t="inlineStr">
        <is>
          <t/>
        </is>
      </c>
      <c r="BQ927" t="inlineStr">
        <is>
          <t/>
        </is>
      </c>
      <c r="BR927" t="inlineStr">
        <is>
          <t/>
        </is>
      </c>
      <c r="BS927" t="inlineStr">
        <is>
          <t/>
        </is>
      </c>
      <c r="BT927" t="inlineStr">
        <is>
          <t/>
        </is>
      </c>
      <c r="BU927" t="inlineStr">
        <is>
          <t/>
        </is>
      </c>
      <c r="BV927" t="inlineStr">
        <is>
          <t/>
        </is>
      </c>
      <c r="BW927" t="inlineStr">
        <is>
          <t/>
        </is>
      </c>
      <c r="BX927" t="inlineStr">
        <is>
          <t/>
        </is>
      </c>
      <c r="BY927" t="inlineStr">
        <is>
          <t/>
        </is>
      </c>
      <c r="BZ927" t="inlineStr">
        <is>
          <t/>
        </is>
      </c>
      <c r="CA927" t="inlineStr">
        <is>
          <t/>
        </is>
      </c>
      <c r="CB927" t="inlineStr">
        <is>
          <t/>
        </is>
      </c>
      <c r="CC927" t="inlineStr">
        <is>
          <t/>
        </is>
      </c>
      <c r="CD927" t="inlineStr">
        <is>
          <t/>
        </is>
      </c>
      <c r="CE927" t="inlineStr">
        <is>
          <t/>
        </is>
      </c>
      <c r="CF927" t="inlineStr">
        <is>
          <t/>
        </is>
      </c>
      <c r="CG927" t="inlineStr">
        <is>
          <t/>
        </is>
      </c>
      <c r="CH927" t="inlineStr">
        <is>
          <t/>
        </is>
      </c>
      <c r="CI927" t="inlineStr">
        <is>
          <t/>
        </is>
      </c>
      <c r="CJ927" t="inlineStr">
        <is>
          <t/>
        </is>
      </c>
      <c r="CK927" t="inlineStr">
        <is>
          <t/>
        </is>
      </c>
      <c r="CL927" t="inlineStr">
        <is>
          <t/>
        </is>
      </c>
      <c r="CM927" t="inlineStr">
        <is>
          <t/>
        </is>
      </c>
      <c r="CN927" t="inlineStr">
        <is>
          <t/>
        </is>
      </c>
      <c r="CO927" t="inlineStr">
        <is>
          <t/>
        </is>
      </c>
      <c r="CP927" t="inlineStr">
        <is>
          <t/>
        </is>
      </c>
      <c r="CQ927" t="inlineStr">
        <is>
          <t/>
        </is>
      </c>
      <c r="CR927" t="inlineStr">
        <is>
          <t/>
        </is>
      </c>
      <c r="CS927" t="inlineStr">
        <is>
          <t/>
        </is>
      </c>
      <c r="CT927" t="inlineStr">
        <is>
          <t/>
        </is>
      </c>
      <c r="CU927" t="inlineStr">
        <is>
          <t/>
        </is>
      </c>
      <c r="CV927" t="inlineStr">
        <is>
          <t/>
        </is>
      </c>
      <c r="CW927" t="inlineStr">
        <is>
          <t/>
        </is>
      </c>
    </row>
    <row r="928">
      <c r="A928" s="1" t="str">
        <f>HYPERLINK("https://iate.europa.eu/entry/result/3579498/all", "3579498")</f>
        <v>3579498</v>
      </c>
      <c r="B928" t="inlineStr">
        <is>
          <t>EDUCATION AND COMMUNICATIONS</t>
        </is>
      </c>
      <c r="C928" t="inlineStr">
        <is>
          <t>EDUCATION AND COMMUNICATIONS|information technology and data processing|computer systems;EDUCATION AND COMMUNICATIONS|information technology and data processing|data processing</t>
        </is>
      </c>
      <c r="D928" t="inlineStr">
        <is>
          <t>yes</t>
        </is>
      </c>
      <c r="E928" t="inlineStr">
        <is>
          <t/>
        </is>
      </c>
      <c r="F928" t="inlineStr">
        <is>
          <t/>
        </is>
      </c>
      <c r="G928" t="inlineStr">
        <is>
          <t/>
        </is>
      </c>
      <c r="H928" t="inlineStr">
        <is>
          <t/>
        </is>
      </c>
      <c r="I928" t="inlineStr">
        <is>
          <t/>
        </is>
      </c>
      <c r="J928" t="inlineStr">
        <is>
          <t/>
        </is>
      </c>
      <c r="K928" t="inlineStr">
        <is>
          <t/>
        </is>
      </c>
      <c r="L928" t="inlineStr">
        <is>
          <t/>
        </is>
      </c>
      <c r="M928" t="inlineStr">
        <is>
          <t/>
        </is>
      </c>
      <c r="N928" t="inlineStr">
        <is>
          <t/>
        </is>
      </c>
      <c r="O928" t="inlineStr">
        <is>
          <t/>
        </is>
      </c>
      <c r="P928" t="inlineStr">
        <is>
          <t/>
        </is>
      </c>
      <c r="Q928" t="inlineStr">
        <is>
          <t/>
        </is>
      </c>
      <c r="R928" t="inlineStr">
        <is>
          <t/>
        </is>
      </c>
      <c r="S928" t="inlineStr">
        <is>
          <t/>
        </is>
      </c>
      <c r="T928" t="inlineStr">
        <is>
          <t/>
        </is>
      </c>
      <c r="U928" t="inlineStr">
        <is>
          <t/>
        </is>
      </c>
      <c r="V928" t="inlineStr">
        <is>
          <t/>
        </is>
      </c>
      <c r="W928" t="inlineStr">
        <is>
          <t/>
        </is>
      </c>
      <c r="X928" t="inlineStr">
        <is>
          <t/>
        </is>
      </c>
      <c r="Y928" t="inlineStr">
        <is>
          <t/>
        </is>
      </c>
      <c r="Z928" s="2" t="inlineStr">
        <is>
          <t>re-key|
to rekey</t>
        </is>
      </c>
      <c r="AA928" s="2" t="inlineStr">
        <is>
          <t>1|
3</t>
        </is>
      </c>
      <c r="AB928" s="2" t="inlineStr">
        <is>
          <t xml:space="preserve">|
</t>
        </is>
      </c>
      <c r="AC928" t="inlineStr">
        <is>
          <t>enter textual contents or other data again using a keyboard</t>
        </is>
      </c>
      <c r="AD928" t="inlineStr">
        <is>
          <t/>
        </is>
      </c>
      <c r="AE928" t="inlineStr">
        <is>
          <t/>
        </is>
      </c>
      <c r="AF928" t="inlineStr">
        <is>
          <t/>
        </is>
      </c>
      <c r="AG928" t="inlineStr">
        <is>
          <t/>
        </is>
      </c>
      <c r="AH928" t="inlineStr">
        <is>
          <t/>
        </is>
      </c>
      <c r="AI928" t="inlineStr">
        <is>
          <t/>
        </is>
      </c>
      <c r="AJ928" t="inlineStr">
        <is>
          <t/>
        </is>
      </c>
      <c r="AK928" t="inlineStr">
        <is>
          <t/>
        </is>
      </c>
      <c r="AL928" s="2" t="inlineStr">
        <is>
          <t>syöttää uudelleen</t>
        </is>
      </c>
      <c r="AM928" s="2" t="inlineStr">
        <is>
          <t>3</t>
        </is>
      </c>
      <c r="AN928" s="2" t="inlineStr">
        <is>
          <t/>
        </is>
      </c>
      <c r="AO928" t="inlineStr">
        <is>
          <t>syöttää tekstiä tai muuta tietoa uudestaan tietojenkäsittelylaitteen näppäimistöä käyttäen</t>
        </is>
      </c>
      <c r="AP928" t="inlineStr">
        <is>
          <t/>
        </is>
      </c>
      <c r="AQ928" t="inlineStr">
        <is>
          <t/>
        </is>
      </c>
      <c r="AR928" t="inlineStr">
        <is>
          <t/>
        </is>
      </c>
      <c r="AS928" t="inlineStr">
        <is>
          <t/>
        </is>
      </c>
      <c r="AT928" t="inlineStr">
        <is>
          <t/>
        </is>
      </c>
      <c r="AU928" t="inlineStr">
        <is>
          <t/>
        </is>
      </c>
      <c r="AV928" t="inlineStr">
        <is>
          <t/>
        </is>
      </c>
      <c r="AW928" t="inlineStr">
        <is>
          <t/>
        </is>
      </c>
      <c r="AX928" t="inlineStr">
        <is>
          <t/>
        </is>
      </c>
      <c r="AY928" t="inlineStr">
        <is>
          <t/>
        </is>
      </c>
      <c r="AZ928" t="inlineStr">
        <is>
          <t/>
        </is>
      </c>
      <c r="BA928" t="inlineStr">
        <is>
          <t/>
        </is>
      </c>
      <c r="BB928" t="inlineStr">
        <is>
          <t/>
        </is>
      </c>
      <c r="BC928" t="inlineStr">
        <is>
          <t/>
        </is>
      </c>
      <c r="BD928" t="inlineStr">
        <is>
          <t/>
        </is>
      </c>
      <c r="BE928" t="inlineStr">
        <is>
          <t/>
        </is>
      </c>
      <c r="BF928" t="inlineStr">
        <is>
          <t/>
        </is>
      </c>
      <c r="BG928" t="inlineStr">
        <is>
          <t/>
        </is>
      </c>
      <c r="BH928" t="inlineStr">
        <is>
          <t/>
        </is>
      </c>
      <c r="BI928" t="inlineStr">
        <is>
          <t/>
        </is>
      </c>
      <c r="BJ928" t="inlineStr">
        <is>
          <t/>
        </is>
      </c>
      <c r="BK928" t="inlineStr">
        <is>
          <t/>
        </is>
      </c>
      <c r="BL928" t="inlineStr">
        <is>
          <t/>
        </is>
      </c>
      <c r="BM928" t="inlineStr">
        <is>
          <t/>
        </is>
      </c>
      <c r="BN928" t="inlineStr">
        <is>
          <t/>
        </is>
      </c>
      <c r="BO928" t="inlineStr">
        <is>
          <t/>
        </is>
      </c>
      <c r="BP928" t="inlineStr">
        <is>
          <t/>
        </is>
      </c>
      <c r="BQ928" t="inlineStr">
        <is>
          <t/>
        </is>
      </c>
      <c r="BR928" t="inlineStr">
        <is>
          <t/>
        </is>
      </c>
      <c r="BS928" t="inlineStr">
        <is>
          <t/>
        </is>
      </c>
      <c r="BT928" t="inlineStr">
        <is>
          <t/>
        </is>
      </c>
      <c r="BU928" t="inlineStr">
        <is>
          <t/>
        </is>
      </c>
      <c r="BV928" t="inlineStr">
        <is>
          <t/>
        </is>
      </c>
      <c r="BW928" t="inlineStr">
        <is>
          <t/>
        </is>
      </c>
      <c r="BX928" t="inlineStr">
        <is>
          <t/>
        </is>
      </c>
      <c r="BY928" t="inlineStr">
        <is>
          <t/>
        </is>
      </c>
      <c r="BZ928" t="inlineStr">
        <is>
          <t/>
        </is>
      </c>
      <c r="CA928" t="inlineStr">
        <is>
          <t/>
        </is>
      </c>
      <c r="CB928" t="inlineStr">
        <is>
          <t/>
        </is>
      </c>
      <c r="CC928" t="inlineStr">
        <is>
          <t/>
        </is>
      </c>
      <c r="CD928" t="inlineStr">
        <is>
          <t/>
        </is>
      </c>
      <c r="CE928" t="inlineStr">
        <is>
          <t/>
        </is>
      </c>
      <c r="CF928" t="inlineStr">
        <is>
          <t/>
        </is>
      </c>
      <c r="CG928" t="inlineStr">
        <is>
          <t/>
        </is>
      </c>
      <c r="CH928" t="inlineStr">
        <is>
          <t/>
        </is>
      </c>
      <c r="CI928" t="inlineStr">
        <is>
          <t/>
        </is>
      </c>
      <c r="CJ928" t="inlineStr">
        <is>
          <t/>
        </is>
      </c>
      <c r="CK928" t="inlineStr">
        <is>
          <t/>
        </is>
      </c>
      <c r="CL928" t="inlineStr">
        <is>
          <t/>
        </is>
      </c>
      <c r="CM928" t="inlineStr">
        <is>
          <t/>
        </is>
      </c>
      <c r="CN928" t="inlineStr">
        <is>
          <t/>
        </is>
      </c>
      <c r="CO928" t="inlineStr">
        <is>
          <t/>
        </is>
      </c>
      <c r="CP928" t="inlineStr">
        <is>
          <t/>
        </is>
      </c>
      <c r="CQ928" t="inlineStr">
        <is>
          <t/>
        </is>
      </c>
      <c r="CR928" t="inlineStr">
        <is>
          <t/>
        </is>
      </c>
      <c r="CS928" t="inlineStr">
        <is>
          <t/>
        </is>
      </c>
      <c r="CT928" t="inlineStr">
        <is>
          <t/>
        </is>
      </c>
      <c r="CU928" t="inlineStr">
        <is>
          <t/>
        </is>
      </c>
      <c r="CV928" t="inlineStr">
        <is>
          <t/>
        </is>
      </c>
      <c r="CW928" t="inlineStr">
        <is>
          <t/>
        </is>
      </c>
    </row>
    <row r="929">
      <c r="A929" s="1" t="str">
        <f>HYPERLINK("https://iate.europa.eu/entry/result/115471/all", "115471")</f>
        <v>115471</v>
      </c>
      <c r="B929" t="inlineStr">
        <is>
          <t>EDUCATION AND COMMUNICATIONS</t>
        </is>
      </c>
      <c r="C929" t="inlineStr">
        <is>
          <t>EDUCATION AND COMMUNICATIONS|information technology and data processing</t>
        </is>
      </c>
      <c r="D929" t="inlineStr">
        <is>
          <t>yes</t>
        </is>
      </c>
      <c r="E929" t="inlineStr">
        <is>
          <t/>
        </is>
      </c>
      <c r="F929" s="2" t="inlineStr">
        <is>
          <t>логическа бомба</t>
        </is>
      </c>
      <c r="G929" s="2" t="inlineStr">
        <is>
          <t>3</t>
        </is>
      </c>
      <c r="H929" s="2" t="inlineStr">
        <is>
          <t/>
        </is>
      </c>
      <c r="I929" t="inlineStr">
        <is>
          <t>част от програмен код в голяма програма, който код е програмиран от създателя на програмата и през повечето време е неактивен - до изпълнението на някакви външни условия</t>
        </is>
      </c>
      <c r="J929" s="2" t="inlineStr">
        <is>
          <t>logická bomba</t>
        </is>
      </c>
      <c r="K929" s="2" t="inlineStr">
        <is>
          <t>4</t>
        </is>
      </c>
      <c r="L929" s="2" t="inlineStr">
        <is>
          <t/>
        </is>
      </c>
      <c r="M929" t="inlineStr">
        <is>
          <t>škodlivý software zanesený do počítačové infrastruktury (typicky podnikové sítě) s cílem spustit nežádoucí činnost poté, co nastanou předem definované „události“.</t>
        </is>
      </c>
      <c r="N929" s="2" t="inlineStr">
        <is>
          <t>programbombe|
logisk bombe</t>
        </is>
      </c>
      <c r="O929" s="2" t="inlineStr">
        <is>
          <t>3|
3</t>
        </is>
      </c>
      <c r="P929" s="2" t="inlineStr">
        <is>
          <t xml:space="preserve">|
</t>
        </is>
      </c>
      <c r="Q929" t="inlineStr">
        <is>
          <t>inden for IT skjulte instruktioner i computerprogram med ødelæggende effekt, der udløses på en bestemt dato, eller når bestemte betingelser er opfyldt</t>
        </is>
      </c>
      <c r="R929" s="2" t="inlineStr">
        <is>
          <t>logische Bombe|
Logikbombe</t>
        </is>
      </c>
      <c r="S929" s="2" t="inlineStr">
        <is>
          <t>3|
3</t>
        </is>
      </c>
      <c r="T929" s="2" t="inlineStr">
        <is>
          <t xml:space="preserve">|
</t>
        </is>
      </c>
      <c r="U929" t="inlineStr">
        <is>
          <t>Computerschädling, dessen bösartige Funktion nicht bei jedem Programmstart, sondern erst bei Eintreffen einer programmierten Bedingung ausgeführt wird</t>
        </is>
      </c>
      <c r="V929" s="2" t="inlineStr">
        <is>
          <t>λογισμικό βόμβα|
λογική βόμβα</t>
        </is>
      </c>
      <c r="W929" s="2" t="inlineStr">
        <is>
          <t>2|
3</t>
        </is>
      </c>
      <c r="X929" s="2" t="inlineStr">
        <is>
          <t xml:space="preserve">|
</t>
        </is>
      </c>
      <c r="Y929" t="inlineStr">
        <is>
          <t>πρόγραμμα που εισάγεται σε λογισμικό από εισβολέα, είναι απενεργοποιημένο μέχρι να ικανοποιηθεί μια προκαθορισμένη συνθήκη και όταν ενεργοποιείται εκτελεί μια μη εξουσιοδοτημένη ενέργεια</t>
        </is>
      </c>
      <c r="Z929" s="2" t="inlineStr">
        <is>
          <t>logic bomb</t>
        </is>
      </c>
      <c r="AA929" s="2" t="inlineStr">
        <is>
          <t>3</t>
        </is>
      </c>
      <c r="AB929" s="2" t="inlineStr">
        <is>
          <t/>
        </is>
      </c>
      <c r="AC929" t="inlineStr">
        <is>
          <t>piece of code intentionally inserted into a software system that will set off a malicious function when specified conditions are met</t>
        </is>
      </c>
      <c r="AD929" s="2" t="inlineStr">
        <is>
          <t>bomba lógica</t>
        </is>
      </c>
      <c r="AE929" s="2" t="inlineStr">
        <is>
          <t>3</t>
        </is>
      </c>
      <c r="AF929" s="2" t="inlineStr">
        <is>
          <t/>
        </is>
      </c>
      <c r="AG929" t="inlineStr">
        <is>
          <t>Ataque informático consistente en la colocación en un programa de una secuencia de instrucciones que lo destruye o desorganiza en el momento oportuno.</t>
        </is>
      </c>
      <c r="AH929" s="2" t="inlineStr">
        <is>
          <t>loogikapomm</t>
        </is>
      </c>
      <c r="AI929" s="2" t="inlineStr">
        <is>
          <t>3</t>
        </is>
      </c>
      <c r="AJ929" s="2" t="inlineStr">
        <is>
          <t/>
        </is>
      </c>
      <c r="AK929" t="inlineStr">
        <is>
          <t>viirustes või ussides sisalduv või sisemise päritoluga kahjurvara, mille kahjulik tegevus (näiteks oluliste failide kustutus) käivitub teatud tingimustel, näiteks ettemääratud hetkel või pärast pommipanija vallandamist organisatsioonist</t>
        </is>
      </c>
      <c r="AL929" s="2" t="inlineStr">
        <is>
          <t>ehdollinen pommi|
looginen pommi</t>
        </is>
      </c>
      <c r="AM929" s="2" t="inlineStr">
        <is>
          <t>3|
3</t>
        </is>
      </c>
      <c r="AN929" s="2" t="inlineStr">
        <is>
          <t xml:space="preserve">|
</t>
        </is>
      </c>
      <c r="AO929" t="inlineStr">
        <is>
          <t>tuholaisohjelma, joka toimii määrättyjen ehtojen toteutuessa, esimerkiksi tuhoten levyn tiedot vasta kun levylle on kertynyt tietty määrä tietoa</t>
        </is>
      </c>
      <c r="AP929" s="2" t="inlineStr">
        <is>
          <t>bombe logique</t>
        </is>
      </c>
      <c r="AQ929" s="2" t="inlineStr">
        <is>
          <t>3</t>
        </is>
      </c>
      <c r="AR929" s="2" t="inlineStr">
        <is>
          <t/>
        </is>
      </c>
      <c r="AS929" t="inlineStr">
        <is>
          <t>dispositif programmé dont le déclenchement s'effectue à un moment déterminé en exploitant la date du système, le lancement d'une commande, ou n'importe quel appel au système</t>
        </is>
      </c>
      <c r="AT929" t="inlineStr">
        <is>
          <t/>
        </is>
      </c>
      <c r="AU929" t="inlineStr">
        <is>
          <t/>
        </is>
      </c>
      <c r="AV929" t="inlineStr">
        <is>
          <t/>
        </is>
      </c>
      <c r="AW929" t="inlineStr">
        <is>
          <t/>
        </is>
      </c>
      <c r="AX929" s="2" t="inlineStr">
        <is>
          <t>logička bomba</t>
        </is>
      </c>
      <c r="AY929" s="2" t="inlineStr">
        <is>
          <t>2</t>
        </is>
      </c>
      <c r="AZ929" s="2" t="inlineStr">
        <is>
          <t/>
        </is>
      </c>
      <c r="BA929" t="inlineStr">
        <is>
          <t>programski kod tajno i na zakriven način umetnut u namjenski program ili operacijski sustav koji navodi na izvođenje destruktivnih operacija ili operacija kojima se izigrava sigurnosni sustav ako se prije toga ispune zadani uvjeti</t>
        </is>
      </c>
      <c r="BB929" s="2" t="inlineStr">
        <is>
          <t>logikai bomba</t>
        </is>
      </c>
      <c r="BC929" s="2" t="inlineStr">
        <is>
          <t>3</t>
        </is>
      </c>
      <c r="BD929" s="2" t="inlineStr">
        <is>
          <t/>
        </is>
      </c>
      <c r="BE929" t="inlineStr">
        <is>
          <t/>
        </is>
      </c>
      <c r="BF929" s="2" t="inlineStr">
        <is>
          <t>bomba logica</t>
        </is>
      </c>
      <c r="BG929" s="2" t="inlineStr">
        <is>
          <t>3</t>
        </is>
      </c>
      <c r="BH929" s="2" t="inlineStr">
        <is>
          <t/>
        </is>
      </c>
      <c r="BI929" t="inlineStr">
        <is>
          <t>programma che rimane inerte fino al momento in cui è innescato da un determinate evento, come ad esempio una data</t>
        </is>
      </c>
      <c r="BJ929" s="2" t="inlineStr">
        <is>
          <t>loginė bomba</t>
        </is>
      </c>
      <c r="BK929" s="2" t="inlineStr">
        <is>
          <t>2</t>
        </is>
      </c>
      <c r="BL929" s="2" t="inlineStr">
        <is>
          <t/>
        </is>
      </c>
      <c r="BM929" t="inlineStr">
        <is>
          <t>viena iš kompiuterių virusų rūšių, t. y. kenkėjiška programa, kuri pradeda veikti, įvykus konkrečiam įvykiui, pvz., prisijungus prie tinklo naujam vartotojui</t>
        </is>
      </c>
      <c r="BN929" s="2" t="inlineStr">
        <is>
          <t>loģiskā bumba</t>
        </is>
      </c>
      <c r="BO929" s="2" t="inlineStr">
        <is>
          <t>3</t>
        </is>
      </c>
      <c r="BP929" s="2" t="inlineStr">
        <is>
          <t/>
        </is>
      </c>
      <c r="BQ929" t="inlineStr">
        <is>
          <t/>
        </is>
      </c>
      <c r="BR929" s="2" t="inlineStr">
        <is>
          <t>bomba loġika</t>
        </is>
      </c>
      <c r="BS929" s="2" t="inlineStr">
        <is>
          <t>3</t>
        </is>
      </c>
      <c r="BT929" s="2" t="inlineStr">
        <is>
          <t/>
        </is>
      </c>
      <c r="BU929" t="inlineStr">
        <is>
          <t>parti minn kodiċi mdaħħla intenzjonalment f'sistema ta' software li se tattiva funzjoni malizzjuża meta jkunu sodisfatti kundizzjonijiet speċifiċi</t>
        </is>
      </c>
      <c r="BV929" s="2" t="inlineStr">
        <is>
          <t>logische bom</t>
        </is>
      </c>
      <c r="BW929" s="2" t="inlineStr">
        <is>
          <t>3</t>
        </is>
      </c>
      <c r="BX929" s="2" t="inlineStr">
        <is>
          <t/>
        </is>
      </c>
      <c r="BY929" t="inlineStr">
        <is>
          <t>programma of een gedeelte van een programma dat automatisch wordt uitgevoerd om de status en inhoud van een computersysteem te testen; verstopte functionaliteit van een programma, ingesteld om op een bepaalde tijd/datum een bepaalde actie uit te voeren</t>
        </is>
      </c>
      <c r="BZ929" s="2" t="inlineStr">
        <is>
          <t>bomba logiczna</t>
        </is>
      </c>
      <c r="CA929" s="2" t="inlineStr">
        <is>
          <t>3</t>
        </is>
      </c>
      <c r="CB929" s="2" t="inlineStr">
        <is>
          <t/>
        </is>
      </c>
      <c r="CC929" t="inlineStr">
        <is>
          <t>program ze specjalnym kodem, który po zainfekowaniu komputera lub sieci pozostaje uśpiony do wcześniej określonego wydarzenia, po wystąpieniu którego uaktywnia się i rozpoczyna niszczenie zawartości komputera lub komputerów sieci</t>
        </is>
      </c>
      <c r="CD929" s="2" t="inlineStr">
        <is>
          <t>bomba lógica</t>
        </is>
      </c>
      <c r="CE929" s="2" t="inlineStr">
        <is>
          <t>3</t>
        </is>
      </c>
      <c r="CF929" s="2" t="inlineStr">
        <is>
          <t/>
        </is>
      </c>
      <c r="CG929" t="inlineStr">
        <is>
          <t/>
        </is>
      </c>
      <c r="CH929" s="2" t="inlineStr">
        <is>
          <t>bombă logică</t>
        </is>
      </c>
      <c r="CI929" s="2" t="inlineStr">
        <is>
          <t>4</t>
        </is>
      </c>
      <c r="CJ929" s="2" t="inlineStr">
        <is>
          <t/>
        </is>
      </c>
      <c r="CK929" t="inlineStr">
        <is>
          <t>virus informatic care se activează dacă programul constată îndeplinirea unor condiții anume</t>
        </is>
      </c>
      <c r="CL929" s="2" t="inlineStr">
        <is>
          <t>logická bomba</t>
        </is>
      </c>
      <c r="CM929" s="2" t="inlineStr">
        <is>
          <t>2</t>
        </is>
      </c>
      <c r="CN929" s="2" t="inlineStr">
        <is>
          <t/>
        </is>
      </c>
      <c r="CO929" t="inlineStr">
        <is>
          <t/>
        </is>
      </c>
      <c r="CP929" s="2" t="inlineStr">
        <is>
          <t>logična bomba</t>
        </is>
      </c>
      <c r="CQ929" s="2" t="inlineStr">
        <is>
          <t>3</t>
        </is>
      </c>
      <c r="CR929" s="2" t="inlineStr">
        <is>
          <t/>
        </is>
      </c>
      <c r="CS929" t="inlineStr">
        <is>
          <t>zlonamerni program, ki se sproži ob izpolnitvi določenih pogojev, kot so npr. pretečen čas, število ponovitev, količina podatkov</t>
        </is>
      </c>
      <c r="CT929" s="2" t="inlineStr">
        <is>
          <t>logisk bomb</t>
        </is>
      </c>
      <c r="CU929" s="2" t="inlineStr">
        <is>
          <t>3</t>
        </is>
      </c>
      <c r="CV929" s="2" t="inlineStr">
        <is>
          <t/>
        </is>
      </c>
      <c r="CW929" t="inlineStr">
        <is>
          <t>insmusslat skadeprogram som förstör data på den drabbade datorn, till exempel genom att formatera om hårddisken</t>
        </is>
      </c>
    </row>
    <row r="930">
      <c r="A930" s="1" t="str">
        <f>HYPERLINK("https://iate.europa.eu/entry/result/3574278/all", "3574278")</f>
        <v>3574278</v>
      </c>
      <c r="B930" t="inlineStr">
        <is>
          <t>INTERNATIONAL RELATIONS</t>
        </is>
      </c>
      <c r="C930" t="inlineStr">
        <is>
          <t>INTERNATIONAL RELATIONS|defence</t>
        </is>
      </c>
      <c r="D930" t="inlineStr">
        <is>
          <t>yes</t>
        </is>
      </c>
      <c r="E930" t="inlineStr">
        <is>
          <t/>
        </is>
      </c>
      <c r="F930" s="2" t="inlineStr">
        <is>
          <t>марионетна сила</t>
        </is>
      </c>
      <c r="G930" s="2" t="inlineStr">
        <is>
          <t>3</t>
        </is>
      </c>
      <c r="H930" s="2" t="inlineStr">
        <is>
          <t/>
        </is>
      </c>
      <c r="I930" t="inlineStr">
        <is>
          <t/>
        </is>
      </c>
      <c r="J930" s="2" t="inlineStr">
        <is>
          <t>zástupná síla</t>
        </is>
      </c>
      <c r="K930" s="2" t="inlineStr">
        <is>
          <t>3</t>
        </is>
      </c>
      <c r="L930" s="2" t="inlineStr">
        <is>
          <t/>
        </is>
      </c>
      <c r="M930" t="inlineStr">
        <is>
          <t>nepřímý prostředek nebo nástroj nahrazující přímé zapojení vlastních sil a prostředků</t>
        </is>
      </c>
      <c r="N930" s="2" t="inlineStr">
        <is>
          <t>stedfortræderstyrke|
proxystyrke</t>
        </is>
      </c>
      <c r="O930" s="2" t="inlineStr">
        <is>
          <t>3|
3</t>
        </is>
      </c>
      <c r="P930" s="2" t="inlineStr">
        <is>
          <t xml:space="preserve">|
</t>
        </is>
      </c>
      <c r="Q930" t="inlineStr">
        <is>
          <t/>
        </is>
      </c>
      <c r="R930" s="2" t="inlineStr">
        <is>
          <t>Stellvertretertruppe</t>
        </is>
      </c>
      <c r="S930" s="2" t="inlineStr">
        <is>
          <t>3</t>
        </is>
      </c>
      <c r="T930" s="2" t="inlineStr">
        <is>
          <t/>
        </is>
      </c>
      <c r="U930" t="inlineStr">
        <is>
          <t/>
        </is>
      </c>
      <c r="V930" t="inlineStr">
        <is>
          <t/>
        </is>
      </c>
      <c r="W930" t="inlineStr">
        <is>
          <t/>
        </is>
      </c>
      <c r="X930" t="inlineStr">
        <is>
          <t/>
        </is>
      </c>
      <c r="Y930" t="inlineStr">
        <is>
          <t/>
        </is>
      </c>
      <c r="Z930" s="2" t="inlineStr">
        <is>
          <t>proxy force</t>
        </is>
      </c>
      <c r="AA930" s="2" t="inlineStr">
        <is>
          <t>3</t>
        </is>
      </c>
      <c r="AB930" s="2" t="inlineStr">
        <is>
          <t/>
        </is>
      </c>
      <c r="AC930" t="inlineStr">
        <is>
          <t>irregular force that is not a component of a nation’s regular security force</t>
        </is>
      </c>
      <c r="AD930" t="inlineStr">
        <is>
          <t/>
        </is>
      </c>
      <c r="AE930" t="inlineStr">
        <is>
          <t/>
        </is>
      </c>
      <c r="AF930" t="inlineStr">
        <is>
          <t/>
        </is>
      </c>
      <c r="AG930" t="inlineStr">
        <is>
          <t/>
        </is>
      </c>
      <c r="AH930" t="inlineStr">
        <is>
          <t/>
        </is>
      </c>
      <c r="AI930" t="inlineStr">
        <is>
          <t/>
        </is>
      </c>
      <c r="AJ930" t="inlineStr">
        <is>
          <t/>
        </is>
      </c>
      <c r="AK930" t="inlineStr">
        <is>
          <t/>
        </is>
      </c>
      <c r="AL930" s="2" t="inlineStr">
        <is>
          <t>ulkopuolinen lisävahvennus</t>
        </is>
      </c>
      <c r="AM930" s="2" t="inlineStr">
        <is>
          <t>3</t>
        </is>
      </c>
      <c r="AN930" s="2" t="inlineStr">
        <is>
          <t/>
        </is>
      </c>
      <c r="AO930" t="inlineStr">
        <is>
          <t/>
        </is>
      </c>
      <c r="AP930" t="inlineStr">
        <is>
          <t/>
        </is>
      </c>
      <c r="AQ930" t="inlineStr">
        <is>
          <t/>
        </is>
      </c>
      <c r="AR930" t="inlineStr">
        <is>
          <t/>
        </is>
      </c>
      <c r="AS930" t="inlineStr">
        <is>
          <t/>
        </is>
      </c>
      <c r="AT930" s="2" t="inlineStr">
        <is>
          <t>seachfhórsa</t>
        </is>
      </c>
      <c r="AU930" s="2" t="inlineStr">
        <is>
          <t>3</t>
        </is>
      </c>
      <c r="AV930" s="2" t="inlineStr">
        <is>
          <t/>
        </is>
      </c>
      <c r="AW930" t="inlineStr">
        <is>
          <t/>
        </is>
      </c>
      <c r="AX930" t="inlineStr">
        <is>
          <t/>
        </is>
      </c>
      <c r="AY930" t="inlineStr">
        <is>
          <t/>
        </is>
      </c>
      <c r="AZ930" t="inlineStr">
        <is>
          <t/>
        </is>
      </c>
      <c r="BA930" t="inlineStr">
        <is>
          <t/>
        </is>
      </c>
      <c r="BB930" s="2" t="inlineStr">
        <is>
          <t>helyettesítő erő</t>
        </is>
      </c>
      <c r="BC930" s="2" t="inlineStr">
        <is>
          <t>3</t>
        </is>
      </c>
      <c r="BD930" s="2" t="inlineStr">
        <is>
          <t/>
        </is>
      </c>
      <c r="BE930" t="inlineStr">
        <is>
          <t>az állami hadseregen, védelmi erőin kívüli csapatok</t>
        </is>
      </c>
      <c r="BF930" s="2" t="inlineStr">
        <is>
          <t>forza irregolare|
forza sussidiaria</t>
        </is>
      </c>
      <c r="BG930" s="2" t="inlineStr">
        <is>
          <t>3|
3</t>
        </is>
      </c>
      <c r="BH930" s="2" t="inlineStr">
        <is>
          <t xml:space="preserve">preferred|
</t>
        </is>
      </c>
      <c r="BI930" t="inlineStr">
        <is>
          <t>forza non regolare distinta dalle forze di sicurezza regolari di un paese</t>
        </is>
      </c>
      <c r="BJ930" t="inlineStr">
        <is>
          <t/>
        </is>
      </c>
      <c r="BK930" t="inlineStr">
        <is>
          <t/>
        </is>
      </c>
      <c r="BL930" t="inlineStr">
        <is>
          <t/>
        </is>
      </c>
      <c r="BM930" t="inlineStr">
        <is>
          <t/>
        </is>
      </c>
      <c r="BN930" t="inlineStr">
        <is>
          <t/>
        </is>
      </c>
      <c r="BO930" t="inlineStr">
        <is>
          <t/>
        </is>
      </c>
      <c r="BP930" t="inlineStr">
        <is>
          <t/>
        </is>
      </c>
      <c r="BQ930" t="inlineStr">
        <is>
          <t/>
        </is>
      </c>
      <c r="BR930" s="2" t="inlineStr">
        <is>
          <t>forza proxy</t>
        </is>
      </c>
      <c r="BS930" s="2" t="inlineStr">
        <is>
          <t>3</t>
        </is>
      </c>
      <c r="BT930" s="2" t="inlineStr">
        <is>
          <t/>
        </is>
      </c>
      <c r="BU930" t="inlineStr">
        <is>
          <t>forza irregolari li ma tkunx komponent tal-forza tas-sigurtà nazzjonali regolari</t>
        </is>
      </c>
      <c r="BV930" s="2" t="inlineStr">
        <is>
          <t>gelieerde troepen</t>
        </is>
      </c>
      <c r="BW930" s="2" t="inlineStr">
        <is>
          <t>3</t>
        </is>
      </c>
      <c r="BX930" s="2" t="inlineStr">
        <is>
          <t/>
        </is>
      </c>
      <c r="BY930" t="inlineStr">
        <is>
          <t>troepen die geen onderdeel uitmaken van de reguliere veiligheidstroepen van een land</t>
        </is>
      </c>
      <c r="BZ930" s="2" t="inlineStr">
        <is>
          <t>siły poplecznicze</t>
        </is>
      </c>
      <c r="CA930" s="2" t="inlineStr">
        <is>
          <t>3</t>
        </is>
      </c>
      <c r="CB930" s="2" t="inlineStr">
        <is>
          <t/>
        </is>
      </c>
      <c r="CC930" t="inlineStr">
        <is>
          <t/>
        </is>
      </c>
      <c r="CD930" s="2" t="inlineStr">
        <is>
          <t>forças interpostas</t>
        </is>
      </c>
      <c r="CE930" s="2" t="inlineStr">
        <is>
          <t>3</t>
        </is>
      </c>
      <c r="CF930" s="2" t="inlineStr">
        <is>
          <t/>
        </is>
      </c>
      <c r="CG930" t="inlineStr">
        <is>
          <t/>
        </is>
      </c>
      <c r="CH930" s="2" t="inlineStr">
        <is>
          <t>forță de substituție</t>
        </is>
      </c>
      <c r="CI930" s="2" t="inlineStr">
        <is>
          <t>3</t>
        </is>
      </c>
      <c r="CJ930" s="2" t="inlineStr">
        <is>
          <t/>
        </is>
      </c>
      <c r="CK930" t="inlineStr">
        <is>
          <t/>
        </is>
      </c>
      <c r="CL930" t="inlineStr">
        <is>
          <t/>
        </is>
      </c>
      <c r="CM930" t="inlineStr">
        <is>
          <t/>
        </is>
      </c>
      <c r="CN930" t="inlineStr">
        <is>
          <t/>
        </is>
      </c>
      <c r="CO930" t="inlineStr">
        <is>
          <t/>
        </is>
      </c>
      <c r="CP930" s="2" t="inlineStr">
        <is>
          <t>nadomestne sile</t>
        </is>
      </c>
      <c r="CQ930" s="2" t="inlineStr">
        <is>
          <t>3</t>
        </is>
      </c>
      <c r="CR930" s="2" t="inlineStr">
        <is>
          <t/>
        </is>
      </c>
      <c r="CS930" t="inlineStr">
        <is>
          <t>sile, ki niso sestavni del rednih oboroženih sil države</t>
        </is>
      </c>
      <c r="CT930" s="2" t="inlineStr">
        <is>
          <t>inofficiell styrka</t>
        </is>
      </c>
      <c r="CU930" s="2" t="inlineStr">
        <is>
          <t>3</t>
        </is>
      </c>
      <c r="CV930" s="2" t="inlineStr">
        <is>
          <t/>
        </is>
      </c>
      <c r="CW930" t="inlineStr">
        <is>
          <t/>
        </is>
      </c>
    </row>
    <row r="931">
      <c r="A931" s="1" t="str">
        <f>HYPERLINK("https://iate.europa.eu/entry/result/3579430/all", "3579430")</f>
        <v>3579430</v>
      </c>
      <c r="B931" t="inlineStr">
        <is>
          <t>EDUCATION AND COMMUNICATIONS</t>
        </is>
      </c>
      <c r="C931" t="inlineStr">
        <is>
          <t>EDUCATION AND COMMUNICATIONS|information technology and data processing|data processing</t>
        </is>
      </c>
      <c r="D931" t="inlineStr">
        <is>
          <t>yes</t>
        </is>
      </c>
      <c r="E931" t="inlineStr">
        <is>
          <t/>
        </is>
      </c>
      <c r="F931" t="inlineStr">
        <is>
          <t/>
        </is>
      </c>
      <c r="G931" t="inlineStr">
        <is>
          <t/>
        </is>
      </c>
      <c r="H931" t="inlineStr">
        <is>
          <t/>
        </is>
      </c>
      <c r="I931" t="inlineStr">
        <is>
          <t/>
        </is>
      </c>
      <c r="J931" t="inlineStr">
        <is>
          <t/>
        </is>
      </c>
      <c r="K931" t="inlineStr">
        <is>
          <t/>
        </is>
      </c>
      <c r="L931" t="inlineStr">
        <is>
          <t/>
        </is>
      </c>
      <c r="M931" t="inlineStr">
        <is>
          <t/>
        </is>
      </c>
      <c r="N931" t="inlineStr">
        <is>
          <t/>
        </is>
      </c>
      <c r="O931" t="inlineStr">
        <is>
          <t/>
        </is>
      </c>
      <c r="P931" t="inlineStr">
        <is>
          <t/>
        </is>
      </c>
      <c r="Q931" t="inlineStr">
        <is>
          <t/>
        </is>
      </c>
      <c r="R931" t="inlineStr">
        <is>
          <t/>
        </is>
      </c>
      <c r="S931" t="inlineStr">
        <is>
          <t/>
        </is>
      </c>
      <c r="T931" t="inlineStr">
        <is>
          <t/>
        </is>
      </c>
      <c r="U931" t="inlineStr">
        <is>
          <t/>
        </is>
      </c>
      <c r="V931" t="inlineStr">
        <is>
          <t/>
        </is>
      </c>
      <c r="W931" t="inlineStr">
        <is>
          <t/>
        </is>
      </c>
      <c r="X931" t="inlineStr">
        <is>
          <t/>
        </is>
      </c>
      <c r="Y931" t="inlineStr">
        <is>
          <t/>
        </is>
      </c>
      <c r="Z931" s="2" t="inlineStr">
        <is>
          <t>label linkbase</t>
        </is>
      </c>
      <c r="AA931" s="2" t="inlineStr">
        <is>
          <t>3</t>
        </is>
      </c>
      <c r="AB931" s="2" t="inlineStr">
        <is>
          <t/>
        </is>
      </c>
      <c r="AC931" t="inlineStr">
        <is>
          <t>linkbase which contains labels or names for the elements</t>
        </is>
      </c>
      <c r="AD931" t="inlineStr">
        <is>
          <t/>
        </is>
      </c>
      <c r="AE931" t="inlineStr">
        <is>
          <t/>
        </is>
      </c>
      <c r="AF931" t="inlineStr">
        <is>
          <t/>
        </is>
      </c>
      <c r="AG931" t="inlineStr">
        <is>
          <t/>
        </is>
      </c>
      <c r="AH931" t="inlineStr">
        <is>
          <t/>
        </is>
      </c>
      <c r="AI931" t="inlineStr">
        <is>
          <t/>
        </is>
      </c>
      <c r="AJ931" t="inlineStr">
        <is>
          <t/>
        </is>
      </c>
      <c r="AK931" t="inlineStr">
        <is>
          <t/>
        </is>
      </c>
      <c r="AL931" s="2" t="inlineStr">
        <is>
          <t>nimikkeiden linkkikanta</t>
        </is>
      </c>
      <c r="AM931" s="2" t="inlineStr">
        <is>
          <t>3</t>
        </is>
      </c>
      <c r="AN931" s="2" t="inlineStr">
        <is>
          <t/>
        </is>
      </c>
      <c r="AO931" t="inlineStr">
        <is>
          <t>linkkikanta, joka sisältää nimikkeet, tunnukset, nimet tai etiketit elementeille</t>
        </is>
      </c>
      <c r="AP931" t="inlineStr">
        <is>
          <t/>
        </is>
      </c>
      <c r="AQ931" t="inlineStr">
        <is>
          <t/>
        </is>
      </c>
      <c r="AR931" t="inlineStr">
        <is>
          <t/>
        </is>
      </c>
      <c r="AS931" t="inlineStr">
        <is>
          <t/>
        </is>
      </c>
      <c r="AT931" t="inlineStr">
        <is>
          <t/>
        </is>
      </c>
      <c r="AU931" t="inlineStr">
        <is>
          <t/>
        </is>
      </c>
      <c r="AV931" t="inlineStr">
        <is>
          <t/>
        </is>
      </c>
      <c r="AW931" t="inlineStr">
        <is>
          <t/>
        </is>
      </c>
      <c r="AX931" t="inlineStr">
        <is>
          <t/>
        </is>
      </c>
      <c r="AY931" t="inlineStr">
        <is>
          <t/>
        </is>
      </c>
      <c r="AZ931" t="inlineStr">
        <is>
          <t/>
        </is>
      </c>
      <c r="BA931" t="inlineStr">
        <is>
          <t/>
        </is>
      </c>
      <c r="BB931" t="inlineStr">
        <is>
          <t/>
        </is>
      </c>
      <c r="BC931" t="inlineStr">
        <is>
          <t/>
        </is>
      </c>
      <c r="BD931" t="inlineStr">
        <is>
          <t/>
        </is>
      </c>
      <c r="BE931" t="inlineStr">
        <is>
          <t/>
        </is>
      </c>
      <c r="BF931" t="inlineStr">
        <is>
          <t/>
        </is>
      </c>
      <c r="BG931" t="inlineStr">
        <is>
          <t/>
        </is>
      </c>
      <c r="BH931" t="inlineStr">
        <is>
          <t/>
        </is>
      </c>
      <c r="BI931" t="inlineStr">
        <is>
          <t/>
        </is>
      </c>
      <c r="BJ931" t="inlineStr">
        <is>
          <t/>
        </is>
      </c>
      <c r="BK931" t="inlineStr">
        <is>
          <t/>
        </is>
      </c>
      <c r="BL931" t="inlineStr">
        <is>
          <t/>
        </is>
      </c>
      <c r="BM931" t="inlineStr">
        <is>
          <t/>
        </is>
      </c>
      <c r="BN931" t="inlineStr">
        <is>
          <t/>
        </is>
      </c>
      <c r="BO931" t="inlineStr">
        <is>
          <t/>
        </is>
      </c>
      <c r="BP931" t="inlineStr">
        <is>
          <t/>
        </is>
      </c>
      <c r="BQ931" t="inlineStr">
        <is>
          <t/>
        </is>
      </c>
      <c r="BR931" t="inlineStr">
        <is>
          <t/>
        </is>
      </c>
      <c r="BS931" t="inlineStr">
        <is>
          <t/>
        </is>
      </c>
      <c r="BT931" t="inlineStr">
        <is>
          <t/>
        </is>
      </c>
      <c r="BU931" t="inlineStr">
        <is>
          <t/>
        </is>
      </c>
      <c r="BV931" t="inlineStr">
        <is>
          <t/>
        </is>
      </c>
      <c r="BW931" t="inlineStr">
        <is>
          <t/>
        </is>
      </c>
      <c r="BX931" t="inlineStr">
        <is>
          <t/>
        </is>
      </c>
      <c r="BY931" t="inlineStr">
        <is>
          <t/>
        </is>
      </c>
      <c r="BZ931" t="inlineStr">
        <is>
          <t/>
        </is>
      </c>
      <c r="CA931" t="inlineStr">
        <is>
          <t/>
        </is>
      </c>
      <c r="CB931" t="inlineStr">
        <is>
          <t/>
        </is>
      </c>
      <c r="CC931" t="inlineStr">
        <is>
          <t/>
        </is>
      </c>
      <c r="CD931" t="inlineStr">
        <is>
          <t/>
        </is>
      </c>
      <c r="CE931" t="inlineStr">
        <is>
          <t/>
        </is>
      </c>
      <c r="CF931" t="inlineStr">
        <is>
          <t/>
        </is>
      </c>
      <c r="CG931" t="inlineStr">
        <is>
          <t/>
        </is>
      </c>
      <c r="CH931" t="inlineStr">
        <is>
          <t/>
        </is>
      </c>
      <c r="CI931" t="inlineStr">
        <is>
          <t/>
        </is>
      </c>
      <c r="CJ931" t="inlineStr">
        <is>
          <t/>
        </is>
      </c>
      <c r="CK931" t="inlineStr">
        <is>
          <t/>
        </is>
      </c>
      <c r="CL931" t="inlineStr">
        <is>
          <t/>
        </is>
      </c>
      <c r="CM931" t="inlineStr">
        <is>
          <t/>
        </is>
      </c>
      <c r="CN931" t="inlineStr">
        <is>
          <t/>
        </is>
      </c>
      <c r="CO931" t="inlineStr">
        <is>
          <t/>
        </is>
      </c>
      <c r="CP931" t="inlineStr">
        <is>
          <t/>
        </is>
      </c>
      <c r="CQ931" t="inlineStr">
        <is>
          <t/>
        </is>
      </c>
      <c r="CR931" t="inlineStr">
        <is>
          <t/>
        </is>
      </c>
      <c r="CS931" t="inlineStr">
        <is>
          <t/>
        </is>
      </c>
      <c r="CT931" t="inlineStr">
        <is>
          <t/>
        </is>
      </c>
      <c r="CU931" t="inlineStr">
        <is>
          <t/>
        </is>
      </c>
      <c r="CV931" t="inlineStr">
        <is>
          <t/>
        </is>
      </c>
      <c r="CW931" t="inlineStr">
        <is>
          <t/>
        </is>
      </c>
    </row>
    <row r="932">
      <c r="A932" s="1" t="str">
        <f>HYPERLINK("https://iate.europa.eu/entry/result/3579432/all", "3579432")</f>
        <v>3579432</v>
      </c>
      <c r="B932" t="inlineStr">
        <is>
          <t>EDUCATION AND COMMUNICATIONS</t>
        </is>
      </c>
      <c r="C932" t="inlineStr">
        <is>
          <t>EDUCATION AND COMMUNICATIONS|information technology and data processing|data processing</t>
        </is>
      </c>
      <c r="D932" t="inlineStr">
        <is>
          <t>yes</t>
        </is>
      </c>
      <c r="E932" t="inlineStr">
        <is>
          <t/>
        </is>
      </c>
      <c r="F932" t="inlineStr">
        <is>
          <t/>
        </is>
      </c>
      <c r="G932" t="inlineStr">
        <is>
          <t/>
        </is>
      </c>
      <c r="H932" t="inlineStr">
        <is>
          <t/>
        </is>
      </c>
      <c r="I932" t="inlineStr">
        <is>
          <t/>
        </is>
      </c>
      <c r="J932" t="inlineStr">
        <is>
          <t/>
        </is>
      </c>
      <c r="K932" t="inlineStr">
        <is>
          <t/>
        </is>
      </c>
      <c r="L932" t="inlineStr">
        <is>
          <t/>
        </is>
      </c>
      <c r="M932" t="inlineStr">
        <is>
          <t/>
        </is>
      </c>
      <c r="N932" t="inlineStr">
        <is>
          <t/>
        </is>
      </c>
      <c r="O932" t="inlineStr">
        <is>
          <t/>
        </is>
      </c>
      <c r="P932" t="inlineStr">
        <is>
          <t/>
        </is>
      </c>
      <c r="Q932" t="inlineStr">
        <is>
          <t/>
        </is>
      </c>
      <c r="R932" t="inlineStr">
        <is>
          <t/>
        </is>
      </c>
      <c r="S932" t="inlineStr">
        <is>
          <t/>
        </is>
      </c>
      <c r="T932" t="inlineStr">
        <is>
          <t/>
        </is>
      </c>
      <c r="U932" t="inlineStr">
        <is>
          <t/>
        </is>
      </c>
      <c r="V932" t="inlineStr">
        <is>
          <t/>
        </is>
      </c>
      <c r="W932" t="inlineStr">
        <is>
          <t/>
        </is>
      </c>
      <c r="X932" t="inlineStr">
        <is>
          <t/>
        </is>
      </c>
      <c r="Y932" t="inlineStr">
        <is>
          <t/>
        </is>
      </c>
      <c r="Z932" s="2" t="inlineStr">
        <is>
          <t>presentation linkbase</t>
        </is>
      </c>
      <c r="AA932" s="2" t="inlineStr">
        <is>
          <t>3</t>
        </is>
      </c>
      <c r="AB932" s="2" t="inlineStr">
        <is>
          <t/>
        </is>
      </c>
      <c r="AC932" t="inlineStr">
        <is>
          <t>linkbase which contains information about the structure of the elements, or more precisely, how the issuer of the taxonomy suggests that the programme presents the taxonomy to the user</t>
        </is>
      </c>
      <c r="AD932" t="inlineStr">
        <is>
          <t/>
        </is>
      </c>
      <c r="AE932" t="inlineStr">
        <is>
          <t/>
        </is>
      </c>
      <c r="AF932" t="inlineStr">
        <is>
          <t/>
        </is>
      </c>
      <c r="AG932" t="inlineStr">
        <is>
          <t/>
        </is>
      </c>
      <c r="AH932" t="inlineStr">
        <is>
          <t/>
        </is>
      </c>
      <c r="AI932" t="inlineStr">
        <is>
          <t/>
        </is>
      </c>
      <c r="AJ932" t="inlineStr">
        <is>
          <t/>
        </is>
      </c>
      <c r="AK932" t="inlineStr">
        <is>
          <t/>
        </is>
      </c>
      <c r="AL932" s="2" t="inlineStr">
        <is>
          <t>esitystavan linkkikanta</t>
        </is>
      </c>
      <c r="AM932" s="2" t="inlineStr">
        <is>
          <t>3</t>
        </is>
      </c>
      <c r="AN932" s="2" t="inlineStr">
        <is>
          <t/>
        </is>
      </c>
      <c r="AO932" t="inlineStr">
        <is>
          <t>linkkikanta, joka sisältää tietoa elementtien rakenteesta, tai tarkemmin, kuinka taksonomian julkaisija ehdottaa, että ohjelma esittää taksonomian käyttäjälle</t>
        </is>
      </c>
      <c r="AP932" t="inlineStr">
        <is>
          <t/>
        </is>
      </c>
      <c r="AQ932" t="inlineStr">
        <is>
          <t/>
        </is>
      </c>
      <c r="AR932" t="inlineStr">
        <is>
          <t/>
        </is>
      </c>
      <c r="AS932" t="inlineStr">
        <is>
          <t/>
        </is>
      </c>
      <c r="AT932" t="inlineStr">
        <is>
          <t/>
        </is>
      </c>
      <c r="AU932" t="inlineStr">
        <is>
          <t/>
        </is>
      </c>
      <c r="AV932" t="inlineStr">
        <is>
          <t/>
        </is>
      </c>
      <c r="AW932" t="inlineStr">
        <is>
          <t/>
        </is>
      </c>
      <c r="AX932" t="inlineStr">
        <is>
          <t/>
        </is>
      </c>
      <c r="AY932" t="inlineStr">
        <is>
          <t/>
        </is>
      </c>
      <c r="AZ932" t="inlineStr">
        <is>
          <t/>
        </is>
      </c>
      <c r="BA932" t="inlineStr">
        <is>
          <t/>
        </is>
      </c>
      <c r="BB932" t="inlineStr">
        <is>
          <t/>
        </is>
      </c>
      <c r="BC932" t="inlineStr">
        <is>
          <t/>
        </is>
      </c>
      <c r="BD932" t="inlineStr">
        <is>
          <t/>
        </is>
      </c>
      <c r="BE932" t="inlineStr">
        <is>
          <t/>
        </is>
      </c>
      <c r="BF932" t="inlineStr">
        <is>
          <t/>
        </is>
      </c>
      <c r="BG932" t="inlineStr">
        <is>
          <t/>
        </is>
      </c>
      <c r="BH932" t="inlineStr">
        <is>
          <t/>
        </is>
      </c>
      <c r="BI932" t="inlineStr">
        <is>
          <t/>
        </is>
      </c>
      <c r="BJ932" t="inlineStr">
        <is>
          <t/>
        </is>
      </c>
      <c r="BK932" t="inlineStr">
        <is>
          <t/>
        </is>
      </c>
      <c r="BL932" t="inlineStr">
        <is>
          <t/>
        </is>
      </c>
      <c r="BM932" t="inlineStr">
        <is>
          <t/>
        </is>
      </c>
      <c r="BN932" t="inlineStr">
        <is>
          <t/>
        </is>
      </c>
      <c r="BO932" t="inlineStr">
        <is>
          <t/>
        </is>
      </c>
      <c r="BP932" t="inlineStr">
        <is>
          <t/>
        </is>
      </c>
      <c r="BQ932" t="inlineStr">
        <is>
          <t/>
        </is>
      </c>
      <c r="BR932" t="inlineStr">
        <is>
          <t/>
        </is>
      </c>
      <c r="BS932" t="inlineStr">
        <is>
          <t/>
        </is>
      </c>
      <c r="BT932" t="inlineStr">
        <is>
          <t/>
        </is>
      </c>
      <c r="BU932" t="inlineStr">
        <is>
          <t/>
        </is>
      </c>
      <c r="BV932" t="inlineStr">
        <is>
          <t/>
        </is>
      </c>
      <c r="BW932" t="inlineStr">
        <is>
          <t/>
        </is>
      </c>
      <c r="BX932" t="inlineStr">
        <is>
          <t/>
        </is>
      </c>
      <c r="BY932" t="inlineStr">
        <is>
          <t/>
        </is>
      </c>
      <c r="BZ932" t="inlineStr">
        <is>
          <t/>
        </is>
      </c>
      <c r="CA932" t="inlineStr">
        <is>
          <t/>
        </is>
      </c>
      <c r="CB932" t="inlineStr">
        <is>
          <t/>
        </is>
      </c>
      <c r="CC932" t="inlineStr">
        <is>
          <t/>
        </is>
      </c>
      <c r="CD932" t="inlineStr">
        <is>
          <t/>
        </is>
      </c>
      <c r="CE932" t="inlineStr">
        <is>
          <t/>
        </is>
      </c>
      <c r="CF932" t="inlineStr">
        <is>
          <t/>
        </is>
      </c>
      <c r="CG932" t="inlineStr">
        <is>
          <t/>
        </is>
      </c>
      <c r="CH932" t="inlineStr">
        <is>
          <t/>
        </is>
      </c>
      <c r="CI932" t="inlineStr">
        <is>
          <t/>
        </is>
      </c>
      <c r="CJ932" t="inlineStr">
        <is>
          <t/>
        </is>
      </c>
      <c r="CK932" t="inlineStr">
        <is>
          <t/>
        </is>
      </c>
      <c r="CL932" t="inlineStr">
        <is>
          <t/>
        </is>
      </c>
      <c r="CM932" t="inlineStr">
        <is>
          <t/>
        </is>
      </c>
      <c r="CN932" t="inlineStr">
        <is>
          <t/>
        </is>
      </c>
      <c r="CO932" t="inlineStr">
        <is>
          <t/>
        </is>
      </c>
      <c r="CP932" t="inlineStr">
        <is>
          <t/>
        </is>
      </c>
      <c r="CQ932" t="inlineStr">
        <is>
          <t/>
        </is>
      </c>
      <c r="CR932" t="inlineStr">
        <is>
          <t/>
        </is>
      </c>
      <c r="CS932" t="inlineStr">
        <is>
          <t/>
        </is>
      </c>
      <c r="CT932" t="inlineStr">
        <is>
          <t/>
        </is>
      </c>
      <c r="CU932" t="inlineStr">
        <is>
          <t/>
        </is>
      </c>
      <c r="CV932" t="inlineStr">
        <is>
          <t/>
        </is>
      </c>
      <c r="CW932" t="inlineStr">
        <is>
          <t/>
        </is>
      </c>
    </row>
    <row r="933">
      <c r="A933" s="1" t="str">
        <f>HYPERLINK("https://iate.europa.eu/entry/result/3579437/all", "3579437")</f>
        <v>3579437</v>
      </c>
      <c r="B933" t="inlineStr">
        <is>
          <t>EDUCATION AND COMMUNICATIONS</t>
        </is>
      </c>
      <c r="C933" t="inlineStr">
        <is>
          <t>EDUCATION AND COMMUNICATIONS|information technology and data processing|data processing</t>
        </is>
      </c>
      <c r="D933" t="inlineStr">
        <is>
          <t>yes</t>
        </is>
      </c>
      <c r="E933" t="inlineStr">
        <is>
          <t/>
        </is>
      </c>
      <c r="F933" t="inlineStr">
        <is>
          <t/>
        </is>
      </c>
      <c r="G933" t="inlineStr">
        <is>
          <t/>
        </is>
      </c>
      <c r="H933" t="inlineStr">
        <is>
          <t/>
        </is>
      </c>
      <c r="I933" t="inlineStr">
        <is>
          <t/>
        </is>
      </c>
      <c r="J933" t="inlineStr">
        <is>
          <t/>
        </is>
      </c>
      <c r="K933" t="inlineStr">
        <is>
          <t/>
        </is>
      </c>
      <c r="L933" t="inlineStr">
        <is>
          <t/>
        </is>
      </c>
      <c r="M933" t="inlineStr">
        <is>
          <t/>
        </is>
      </c>
      <c r="N933" t="inlineStr">
        <is>
          <t/>
        </is>
      </c>
      <c r="O933" t="inlineStr">
        <is>
          <t/>
        </is>
      </c>
      <c r="P933" t="inlineStr">
        <is>
          <t/>
        </is>
      </c>
      <c r="Q933" t="inlineStr">
        <is>
          <t/>
        </is>
      </c>
      <c r="R933" t="inlineStr">
        <is>
          <t/>
        </is>
      </c>
      <c r="S933" t="inlineStr">
        <is>
          <t/>
        </is>
      </c>
      <c r="T933" t="inlineStr">
        <is>
          <t/>
        </is>
      </c>
      <c r="U933" t="inlineStr">
        <is>
          <t/>
        </is>
      </c>
      <c r="V933" t="inlineStr">
        <is>
          <t/>
        </is>
      </c>
      <c r="W933" t="inlineStr">
        <is>
          <t/>
        </is>
      </c>
      <c r="X933" t="inlineStr">
        <is>
          <t/>
        </is>
      </c>
      <c r="Y933" t="inlineStr">
        <is>
          <t/>
        </is>
      </c>
      <c r="Z933" s="2" t="inlineStr">
        <is>
          <t>dimensional relationship</t>
        </is>
      </c>
      <c r="AA933" s="2" t="inlineStr">
        <is>
          <t>3</t>
        </is>
      </c>
      <c r="AB933" s="2" t="inlineStr">
        <is>
          <t/>
        </is>
      </c>
      <c r="AC933" t="inlineStr">
        <is>
          <t>relationship between the qualifying categorisations or segmentations of concepts used to define a data point uniquely</t>
        </is>
      </c>
      <c r="AD933" t="inlineStr">
        <is>
          <t/>
        </is>
      </c>
      <c r="AE933" t="inlineStr">
        <is>
          <t/>
        </is>
      </c>
      <c r="AF933" t="inlineStr">
        <is>
          <t/>
        </is>
      </c>
      <c r="AG933" t="inlineStr">
        <is>
          <t/>
        </is>
      </c>
      <c r="AH933" t="inlineStr">
        <is>
          <t/>
        </is>
      </c>
      <c r="AI933" t="inlineStr">
        <is>
          <t/>
        </is>
      </c>
      <c r="AJ933" t="inlineStr">
        <is>
          <t/>
        </is>
      </c>
      <c r="AK933" t="inlineStr">
        <is>
          <t/>
        </is>
      </c>
      <c r="AL933" s="2" t="inlineStr">
        <is>
          <t>dimensionaalinen suhde</t>
        </is>
      </c>
      <c r="AM933" s="2" t="inlineStr">
        <is>
          <t>3</t>
        </is>
      </c>
      <c r="AN933" s="2" t="inlineStr">
        <is>
          <t/>
        </is>
      </c>
      <c r="AO933" t="inlineStr">
        <is>
          <t>tietopisteiden yksilöintiin käytettävien käsitteiden kategorioiden ja segmenttien välinen suhde</t>
        </is>
      </c>
      <c r="AP933" t="inlineStr">
        <is>
          <t/>
        </is>
      </c>
      <c r="AQ933" t="inlineStr">
        <is>
          <t/>
        </is>
      </c>
      <c r="AR933" t="inlineStr">
        <is>
          <t/>
        </is>
      </c>
      <c r="AS933" t="inlineStr">
        <is>
          <t/>
        </is>
      </c>
      <c r="AT933" t="inlineStr">
        <is>
          <t/>
        </is>
      </c>
      <c r="AU933" t="inlineStr">
        <is>
          <t/>
        </is>
      </c>
      <c r="AV933" t="inlineStr">
        <is>
          <t/>
        </is>
      </c>
      <c r="AW933" t="inlineStr">
        <is>
          <t/>
        </is>
      </c>
      <c r="AX933" t="inlineStr">
        <is>
          <t/>
        </is>
      </c>
      <c r="AY933" t="inlineStr">
        <is>
          <t/>
        </is>
      </c>
      <c r="AZ933" t="inlineStr">
        <is>
          <t/>
        </is>
      </c>
      <c r="BA933" t="inlineStr">
        <is>
          <t/>
        </is>
      </c>
      <c r="BB933" t="inlineStr">
        <is>
          <t/>
        </is>
      </c>
      <c r="BC933" t="inlineStr">
        <is>
          <t/>
        </is>
      </c>
      <c r="BD933" t="inlineStr">
        <is>
          <t/>
        </is>
      </c>
      <c r="BE933" t="inlineStr">
        <is>
          <t/>
        </is>
      </c>
      <c r="BF933" t="inlineStr">
        <is>
          <t/>
        </is>
      </c>
      <c r="BG933" t="inlineStr">
        <is>
          <t/>
        </is>
      </c>
      <c r="BH933" t="inlineStr">
        <is>
          <t/>
        </is>
      </c>
      <c r="BI933" t="inlineStr">
        <is>
          <t/>
        </is>
      </c>
      <c r="BJ933" t="inlineStr">
        <is>
          <t/>
        </is>
      </c>
      <c r="BK933" t="inlineStr">
        <is>
          <t/>
        </is>
      </c>
      <c r="BL933" t="inlineStr">
        <is>
          <t/>
        </is>
      </c>
      <c r="BM933" t="inlineStr">
        <is>
          <t/>
        </is>
      </c>
      <c r="BN933" t="inlineStr">
        <is>
          <t/>
        </is>
      </c>
      <c r="BO933" t="inlineStr">
        <is>
          <t/>
        </is>
      </c>
      <c r="BP933" t="inlineStr">
        <is>
          <t/>
        </is>
      </c>
      <c r="BQ933" t="inlineStr">
        <is>
          <t/>
        </is>
      </c>
      <c r="BR933" t="inlineStr">
        <is>
          <t/>
        </is>
      </c>
      <c r="BS933" t="inlineStr">
        <is>
          <t/>
        </is>
      </c>
      <c r="BT933" t="inlineStr">
        <is>
          <t/>
        </is>
      </c>
      <c r="BU933" t="inlineStr">
        <is>
          <t/>
        </is>
      </c>
      <c r="BV933" t="inlineStr">
        <is>
          <t/>
        </is>
      </c>
      <c r="BW933" t="inlineStr">
        <is>
          <t/>
        </is>
      </c>
      <c r="BX933" t="inlineStr">
        <is>
          <t/>
        </is>
      </c>
      <c r="BY933" t="inlineStr">
        <is>
          <t/>
        </is>
      </c>
      <c r="BZ933" t="inlineStr">
        <is>
          <t/>
        </is>
      </c>
      <c r="CA933" t="inlineStr">
        <is>
          <t/>
        </is>
      </c>
      <c r="CB933" t="inlineStr">
        <is>
          <t/>
        </is>
      </c>
      <c r="CC933" t="inlineStr">
        <is>
          <t/>
        </is>
      </c>
      <c r="CD933" t="inlineStr">
        <is>
          <t/>
        </is>
      </c>
      <c r="CE933" t="inlineStr">
        <is>
          <t/>
        </is>
      </c>
      <c r="CF933" t="inlineStr">
        <is>
          <t/>
        </is>
      </c>
      <c r="CG933" t="inlineStr">
        <is>
          <t/>
        </is>
      </c>
      <c r="CH933" t="inlineStr">
        <is>
          <t/>
        </is>
      </c>
      <c r="CI933" t="inlineStr">
        <is>
          <t/>
        </is>
      </c>
      <c r="CJ933" t="inlineStr">
        <is>
          <t/>
        </is>
      </c>
      <c r="CK933" t="inlineStr">
        <is>
          <t/>
        </is>
      </c>
      <c r="CL933" t="inlineStr">
        <is>
          <t/>
        </is>
      </c>
      <c r="CM933" t="inlineStr">
        <is>
          <t/>
        </is>
      </c>
      <c r="CN933" t="inlineStr">
        <is>
          <t/>
        </is>
      </c>
      <c r="CO933" t="inlineStr">
        <is>
          <t/>
        </is>
      </c>
      <c r="CP933" t="inlineStr">
        <is>
          <t/>
        </is>
      </c>
      <c r="CQ933" t="inlineStr">
        <is>
          <t/>
        </is>
      </c>
      <c r="CR933" t="inlineStr">
        <is>
          <t/>
        </is>
      </c>
      <c r="CS933" t="inlineStr">
        <is>
          <t/>
        </is>
      </c>
      <c r="CT933" t="inlineStr">
        <is>
          <t/>
        </is>
      </c>
      <c r="CU933" t="inlineStr">
        <is>
          <t/>
        </is>
      </c>
      <c r="CV933" t="inlineStr">
        <is>
          <t/>
        </is>
      </c>
      <c r="CW933" t="inlineStr">
        <is>
          <t/>
        </is>
      </c>
    </row>
    <row r="934">
      <c r="A934" s="1" t="str">
        <f>HYPERLINK("https://iate.europa.eu/entry/result/3579417/all", "3579417")</f>
        <v>3579417</v>
      </c>
      <c r="B934" t="inlineStr">
        <is>
          <t>EDUCATION AND COMMUNICATIONS</t>
        </is>
      </c>
      <c r="C934" t="inlineStr">
        <is>
          <t>EDUCATION AND COMMUNICATIONS|information technology and data processing|data processing</t>
        </is>
      </c>
      <c r="D934" t="inlineStr">
        <is>
          <t>yes</t>
        </is>
      </c>
      <c r="E934" t="inlineStr">
        <is>
          <t/>
        </is>
      </c>
      <c r="F934" t="inlineStr">
        <is>
          <t/>
        </is>
      </c>
      <c r="G934" t="inlineStr">
        <is>
          <t/>
        </is>
      </c>
      <c r="H934" t="inlineStr">
        <is>
          <t/>
        </is>
      </c>
      <c r="I934" t="inlineStr">
        <is>
          <t/>
        </is>
      </c>
      <c r="J934" t="inlineStr">
        <is>
          <t/>
        </is>
      </c>
      <c r="K934" t="inlineStr">
        <is>
          <t/>
        </is>
      </c>
      <c r="L934" t="inlineStr">
        <is>
          <t/>
        </is>
      </c>
      <c r="M934" t="inlineStr">
        <is>
          <t/>
        </is>
      </c>
      <c r="N934" t="inlineStr">
        <is>
          <t/>
        </is>
      </c>
      <c r="O934" t="inlineStr">
        <is>
          <t/>
        </is>
      </c>
      <c r="P934" t="inlineStr">
        <is>
          <t/>
        </is>
      </c>
      <c r="Q934" t="inlineStr">
        <is>
          <t/>
        </is>
      </c>
      <c r="R934" t="inlineStr">
        <is>
          <t/>
        </is>
      </c>
      <c r="S934" t="inlineStr">
        <is>
          <t/>
        </is>
      </c>
      <c r="T934" t="inlineStr">
        <is>
          <t/>
        </is>
      </c>
      <c r="U934" t="inlineStr">
        <is>
          <t/>
        </is>
      </c>
      <c r="V934" t="inlineStr">
        <is>
          <t/>
        </is>
      </c>
      <c r="W934" t="inlineStr">
        <is>
          <t/>
        </is>
      </c>
      <c r="X934" t="inlineStr">
        <is>
          <t/>
        </is>
      </c>
      <c r="Y934" t="inlineStr">
        <is>
          <t/>
        </is>
      </c>
      <c r="Z934" s="2" t="inlineStr">
        <is>
          <t>calculation linkbase</t>
        </is>
      </c>
      <c r="AA934" s="2" t="inlineStr">
        <is>
          <t>3</t>
        </is>
      </c>
      <c r="AB934" s="2" t="inlineStr">
        <is>
          <t/>
        </is>
      </c>
      <c r="AC934" t="inlineStr">
        <is>
          <t>physical XML file which contains information about which elements roll up to which</t>
        </is>
      </c>
      <c r="AD934" t="inlineStr">
        <is>
          <t/>
        </is>
      </c>
      <c r="AE934" t="inlineStr">
        <is>
          <t/>
        </is>
      </c>
      <c r="AF934" t="inlineStr">
        <is>
          <t/>
        </is>
      </c>
      <c r="AG934" t="inlineStr">
        <is>
          <t/>
        </is>
      </c>
      <c r="AH934" t="inlineStr">
        <is>
          <t/>
        </is>
      </c>
      <c r="AI934" t="inlineStr">
        <is>
          <t/>
        </is>
      </c>
      <c r="AJ934" t="inlineStr">
        <is>
          <t/>
        </is>
      </c>
      <c r="AK934" t="inlineStr">
        <is>
          <t/>
        </is>
      </c>
      <c r="AL934" s="2" t="inlineStr">
        <is>
          <t>laskentalinkkikanta|
laskennan linkkikanta</t>
        </is>
      </c>
      <c r="AM934" s="2" t="inlineStr">
        <is>
          <t>3|
3</t>
        </is>
      </c>
      <c r="AN934" s="2" t="inlineStr">
        <is>
          <t xml:space="preserve">|
</t>
        </is>
      </c>
      <c r="AO934" t="inlineStr">
        <is>
          <t>fyysinen XML-tiedosto, joka sisältää tietoa siitä, mitkä elementit summataan mihin</t>
        </is>
      </c>
      <c r="AP934" t="inlineStr">
        <is>
          <t/>
        </is>
      </c>
      <c r="AQ934" t="inlineStr">
        <is>
          <t/>
        </is>
      </c>
      <c r="AR934" t="inlineStr">
        <is>
          <t/>
        </is>
      </c>
      <c r="AS934" t="inlineStr">
        <is>
          <t/>
        </is>
      </c>
      <c r="AT934" t="inlineStr">
        <is>
          <t/>
        </is>
      </c>
      <c r="AU934" t="inlineStr">
        <is>
          <t/>
        </is>
      </c>
      <c r="AV934" t="inlineStr">
        <is>
          <t/>
        </is>
      </c>
      <c r="AW934" t="inlineStr">
        <is>
          <t/>
        </is>
      </c>
      <c r="AX934" t="inlineStr">
        <is>
          <t/>
        </is>
      </c>
      <c r="AY934" t="inlineStr">
        <is>
          <t/>
        </is>
      </c>
      <c r="AZ934" t="inlineStr">
        <is>
          <t/>
        </is>
      </c>
      <c r="BA934" t="inlineStr">
        <is>
          <t/>
        </is>
      </c>
      <c r="BB934" t="inlineStr">
        <is>
          <t/>
        </is>
      </c>
      <c r="BC934" t="inlineStr">
        <is>
          <t/>
        </is>
      </c>
      <c r="BD934" t="inlineStr">
        <is>
          <t/>
        </is>
      </c>
      <c r="BE934" t="inlineStr">
        <is>
          <t/>
        </is>
      </c>
      <c r="BF934" t="inlineStr">
        <is>
          <t/>
        </is>
      </c>
      <c r="BG934" t="inlineStr">
        <is>
          <t/>
        </is>
      </c>
      <c r="BH934" t="inlineStr">
        <is>
          <t/>
        </is>
      </c>
      <c r="BI934" t="inlineStr">
        <is>
          <t/>
        </is>
      </c>
      <c r="BJ934" t="inlineStr">
        <is>
          <t/>
        </is>
      </c>
      <c r="BK934" t="inlineStr">
        <is>
          <t/>
        </is>
      </c>
      <c r="BL934" t="inlineStr">
        <is>
          <t/>
        </is>
      </c>
      <c r="BM934" t="inlineStr">
        <is>
          <t/>
        </is>
      </c>
      <c r="BN934" t="inlineStr">
        <is>
          <t/>
        </is>
      </c>
      <c r="BO934" t="inlineStr">
        <is>
          <t/>
        </is>
      </c>
      <c r="BP934" t="inlineStr">
        <is>
          <t/>
        </is>
      </c>
      <c r="BQ934" t="inlineStr">
        <is>
          <t/>
        </is>
      </c>
      <c r="BR934" t="inlineStr">
        <is>
          <t/>
        </is>
      </c>
      <c r="BS934" t="inlineStr">
        <is>
          <t/>
        </is>
      </c>
      <c r="BT934" t="inlineStr">
        <is>
          <t/>
        </is>
      </c>
      <c r="BU934" t="inlineStr">
        <is>
          <t/>
        </is>
      </c>
      <c r="BV934" t="inlineStr">
        <is>
          <t/>
        </is>
      </c>
      <c r="BW934" t="inlineStr">
        <is>
          <t/>
        </is>
      </c>
      <c r="BX934" t="inlineStr">
        <is>
          <t/>
        </is>
      </c>
      <c r="BY934" t="inlineStr">
        <is>
          <t/>
        </is>
      </c>
      <c r="BZ934" t="inlineStr">
        <is>
          <t/>
        </is>
      </c>
      <c r="CA934" t="inlineStr">
        <is>
          <t/>
        </is>
      </c>
      <c r="CB934" t="inlineStr">
        <is>
          <t/>
        </is>
      </c>
      <c r="CC934" t="inlineStr">
        <is>
          <t/>
        </is>
      </c>
      <c r="CD934" t="inlineStr">
        <is>
          <t/>
        </is>
      </c>
      <c r="CE934" t="inlineStr">
        <is>
          <t/>
        </is>
      </c>
      <c r="CF934" t="inlineStr">
        <is>
          <t/>
        </is>
      </c>
      <c r="CG934" t="inlineStr">
        <is>
          <t/>
        </is>
      </c>
      <c r="CH934" t="inlineStr">
        <is>
          <t/>
        </is>
      </c>
      <c r="CI934" t="inlineStr">
        <is>
          <t/>
        </is>
      </c>
      <c r="CJ934" t="inlineStr">
        <is>
          <t/>
        </is>
      </c>
      <c r="CK934" t="inlineStr">
        <is>
          <t/>
        </is>
      </c>
      <c r="CL934" t="inlineStr">
        <is>
          <t/>
        </is>
      </c>
      <c r="CM934" t="inlineStr">
        <is>
          <t/>
        </is>
      </c>
      <c r="CN934" t="inlineStr">
        <is>
          <t/>
        </is>
      </c>
      <c r="CO934" t="inlineStr">
        <is>
          <t/>
        </is>
      </c>
      <c r="CP934" t="inlineStr">
        <is>
          <t/>
        </is>
      </c>
      <c r="CQ934" t="inlineStr">
        <is>
          <t/>
        </is>
      </c>
      <c r="CR934" t="inlineStr">
        <is>
          <t/>
        </is>
      </c>
      <c r="CS934" t="inlineStr">
        <is>
          <t/>
        </is>
      </c>
      <c r="CT934" t="inlineStr">
        <is>
          <t/>
        </is>
      </c>
      <c r="CU934" t="inlineStr">
        <is>
          <t/>
        </is>
      </c>
      <c r="CV934" t="inlineStr">
        <is>
          <t/>
        </is>
      </c>
      <c r="CW934" t="inlineStr">
        <is>
          <t/>
        </is>
      </c>
    </row>
    <row r="935">
      <c r="A935" s="1" t="str">
        <f>HYPERLINK("https://iate.europa.eu/entry/result/3579422/all", "3579422")</f>
        <v>3579422</v>
      </c>
      <c r="B935" t="inlineStr">
        <is>
          <t>EDUCATION AND COMMUNICATIONS</t>
        </is>
      </c>
      <c r="C935" t="inlineStr">
        <is>
          <t>EDUCATION AND COMMUNICATIONS|information technology and data processing|data processing</t>
        </is>
      </c>
      <c r="D935" t="inlineStr">
        <is>
          <t>yes</t>
        </is>
      </c>
      <c r="E935" t="inlineStr">
        <is>
          <t/>
        </is>
      </c>
      <c r="F935" t="inlineStr">
        <is>
          <t/>
        </is>
      </c>
      <c r="G935" t="inlineStr">
        <is>
          <t/>
        </is>
      </c>
      <c r="H935" t="inlineStr">
        <is>
          <t/>
        </is>
      </c>
      <c r="I935" t="inlineStr">
        <is>
          <t/>
        </is>
      </c>
      <c r="J935" t="inlineStr">
        <is>
          <t/>
        </is>
      </c>
      <c r="K935" t="inlineStr">
        <is>
          <t/>
        </is>
      </c>
      <c r="L935" t="inlineStr">
        <is>
          <t/>
        </is>
      </c>
      <c r="M935" t="inlineStr">
        <is>
          <t/>
        </is>
      </c>
      <c r="N935" t="inlineStr">
        <is>
          <t/>
        </is>
      </c>
      <c r="O935" t="inlineStr">
        <is>
          <t/>
        </is>
      </c>
      <c r="P935" t="inlineStr">
        <is>
          <t/>
        </is>
      </c>
      <c r="Q935" t="inlineStr">
        <is>
          <t/>
        </is>
      </c>
      <c r="R935" t="inlineStr">
        <is>
          <t/>
        </is>
      </c>
      <c r="S935" t="inlineStr">
        <is>
          <t/>
        </is>
      </c>
      <c r="T935" t="inlineStr">
        <is>
          <t/>
        </is>
      </c>
      <c r="U935" t="inlineStr">
        <is>
          <t/>
        </is>
      </c>
      <c r="V935" t="inlineStr">
        <is>
          <t/>
        </is>
      </c>
      <c r="W935" t="inlineStr">
        <is>
          <t/>
        </is>
      </c>
      <c r="X935" t="inlineStr">
        <is>
          <t/>
        </is>
      </c>
      <c r="Y935" t="inlineStr">
        <is>
          <t/>
        </is>
      </c>
      <c r="Z935" s="2" t="inlineStr">
        <is>
          <t>XBRL linkbase</t>
        </is>
      </c>
      <c r="AA935" s="2" t="inlineStr">
        <is>
          <t>3</t>
        </is>
      </c>
      <c r="AB935" s="2" t="inlineStr">
        <is>
          <t/>
        </is>
      </c>
      <c r="AC935" t="inlineStr">
        <is>
          <t>1. physical XML file which contains various information about the elements defined in the XBRL Schema, such as labels in one or more languages, how they relate to each other, how to sum up elements, etc.&lt;p&gt;2. technical construct that defines relationships, for example, those used to create a presentation tree or calculation tree&lt;/p&gt;</t>
        </is>
      </c>
      <c r="AD935" t="inlineStr">
        <is>
          <t/>
        </is>
      </c>
      <c r="AE935" t="inlineStr">
        <is>
          <t/>
        </is>
      </c>
      <c r="AF935" t="inlineStr">
        <is>
          <t/>
        </is>
      </c>
      <c r="AG935" t="inlineStr">
        <is>
          <t/>
        </is>
      </c>
      <c r="AH935" t="inlineStr">
        <is>
          <t/>
        </is>
      </c>
      <c r="AI935" t="inlineStr">
        <is>
          <t/>
        </is>
      </c>
      <c r="AJ935" t="inlineStr">
        <is>
          <t/>
        </is>
      </c>
      <c r="AK935" t="inlineStr">
        <is>
          <t/>
        </is>
      </c>
      <c r="AL935" s="2" t="inlineStr">
        <is>
          <t>XBRL-linkkikanta</t>
        </is>
      </c>
      <c r="AM935" s="2" t="inlineStr">
        <is>
          <t>3</t>
        </is>
      </c>
      <c r="AN935" s="2" t="inlineStr">
        <is>
          <t/>
        </is>
      </c>
      <c r="AO935" t="inlineStr">
        <is>
          <t>fyysinen XML-tiedosto, joka sisältää erilaisia tietoja XBRL-mallin kuvaamista elementeistä, kuten nimikkeet yhdellä tai useammalla kielellä, kuinka ne suhtautuvat toisiinsa, kuinka elementtejä summataan, jne.</t>
        </is>
      </c>
      <c r="AP935" t="inlineStr">
        <is>
          <t/>
        </is>
      </c>
      <c r="AQ935" t="inlineStr">
        <is>
          <t/>
        </is>
      </c>
      <c r="AR935" t="inlineStr">
        <is>
          <t/>
        </is>
      </c>
      <c r="AS935" t="inlineStr">
        <is>
          <t/>
        </is>
      </c>
      <c r="AT935" t="inlineStr">
        <is>
          <t/>
        </is>
      </c>
      <c r="AU935" t="inlineStr">
        <is>
          <t/>
        </is>
      </c>
      <c r="AV935" t="inlineStr">
        <is>
          <t/>
        </is>
      </c>
      <c r="AW935" t="inlineStr">
        <is>
          <t/>
        </is>
      </c>
      <c r="AX935" t="inlineStr">
        <is>
          <t/>
        </is>
      </c>
      <c r="AY935" t="inlineStr">
        <is>
          <t/>
        </is>
      </c>
      <c r="AZ935" t="inlineStr">
        <is>
          <t/>
        </is>
      </c>
      <c r="BA935" t="inlineStr">
        <is>
          <t/>
        </is>
      </c>
      <c r="BB935" t="inlineStr">
        <is>
          <t/>
        </is>
      </c>
      <c r="BC935" t="inlineStr">
        <is>
          <t/>
        </is>
      </c>
      <c r="BD935" t="inlineStr">
        <is>
          <t/>
        </is>
      </c>
      <c r="BE935" t="inlineStr">
        <is>
          <t/>
        </is>
      </c>
      <c r="BF935" t="inlineStr">
        <is>
          <t/>
        </is>
      </c>
      <c r="BG935" t="inlineStr">
        <is>
          <t/>
        </is>
      </c>
      <c r="BH935" t="inlineStr">
        <is>
          <t/>
        </is>
      </c>
      <c r="BI935" t="inlineStr">
        <is>
          <t/>
        </is>
      </c>
      <c r="BJ935" t="inlineStr">
        <is>
          <t/>
        </is>
      </c>
      <c r="BK935" t="inlineStr">
        <is>
          <t/>
        </is>
      </c>
      <c r="BL935" t="inlineStr">
        <is>
          <t/>
        </is>
      </c>
      <c r="BM935" t="inlineStr">
        <is>
          <t/>
        </is>
      </c>
      <c r="BN935" t="inlineStr">
        <is>
          <t/>
        </is>
      </c>
      <c r="BO935" t="inlineStr">
        <is>
          <t/>
        </is>
      </c>
      <c r="BP935" t="inlineStr">
        <is>
          <t/>
        </is>
      </c>
      <c r="BQ935" t="inlineStr">
        <is>
          <t/>
        </is>
      </c>
      <c r="BR935" t="inlineStr">
        <is>
          <t/>
        </is>
      </c>
      <c r="BS935" t="inlineStr">
        <is>
          <t/>
        </is>
      </c>
      <c r="BT935" t="inlineStr">
        <is>
          <t/>
        </is>
      </c>
      <c r="BU935" t="inlineStr">
        <is>
          <t/>
        </is>
      </c>
      <c r="BV935" t="inlineStr">
        <is>
          <t/>
        </is>
      </c>
      <c r="BW935" t="inlineStr">
        <is>
          <t/>
        </is>
      </c>
      <c r="BX935" t="inlineStr">
        <is>
          <t/>
        </is>
      </c>
      <c r="BY935" t="inlineStr">
        <is>
          <t/>
        </is>
      </c>
      <c r="BZ935" t="inlineStr">
        <is>
          <t/>
        </is>
      </c>
      <c r="CA935" t="inlineStr">
        <is>
          <t/>
        </is>
      </c>
      <c r="CB935" t="inlineStr">
        <is>
          <t/>
        </is>
      </c>
      <c r="CC935" t="inlineStr">
        <is>
          <t/>
        </is>
      </c>
      <c r="CD935" t="inlineStr">
        <is>
          <t/>
        </is>
      </c>
      <c r="CE935" t="inlineStr">
        <is>
          <t/>
        </is>
      </c>
      <c r="CF935" t="inlineStr">
        <is>
          <t/>
        </is>
      </c>
      <c r="CG935" t="inlineStr">
        <is>
          <t/>
        </is>
      </c>
      <c r="CH935" t="inlineStr">
        <is>
          <t/>
        </is>
      </c>
      <c r="CI935" t="inlineStr">
        <is>
          <t/>
        </is>
      </c>
      <c r="CJ935" t="inlineStr">
        <is>
          <t/>
        </is>
      </c>
      <c r="CK935" t="inlineStr">
        <is>
          <t/>
        </is>
      </c>
      <c r="CL935" t="inlineStr">
        <is>
          <t/>
        </is>
      </c>
      <c r="CM935" t="inlineStr">
        <is>
          <t/>
        </is>
      </c>
      <c r="CN935" t="inlineStr">
        <is>
          <t/>
        </is>
      </c>
      <c r="CO935" t="inlineStr">
        <is>
          <t/>
        </is>
      </c>
      <c r="CP935" t="inlineStr">
        <is>
          <t/>
        </is>
      </c>
      <c r="CQ935" t="inlineStr">
        <is>
          <t/>
        </is>
      </c>
      <c r="CR935" t="inlineStr">
        <is>
          <t/>
        </is>
      </c>
      <c r="CS935" t="inlineStr">
        <is>
          <t/>
        </is>
      </c>
      <c r="CT935" t="inlineStr">
        <is>
          <t/>
        </is>
      </c>
      <c r="CU935" t="inlineStr">
        <is>
          <t/>
        </is>
      </c>
      <c r="CV935" t="inlineStr">
        <is>
          <t/>
        </is>
      </c>
      <c r="CW935" t="inlineStr">
        <is>
          <t/>
        </is>
      </c>
    </row>
    <row r="936">
      <c r="A936" s="1" t="str">
        <f>HYPERLINK("https://iate.europa.eu/entry/result/3579424/all", "3579424")</f>
        <v>3579424</v>
      </c>
      <c r="B936" t="inlineStr">
        <is>
          <t>EDUCATION AND COMMUNICATIONS</t>
        </is>
      </c>
      <c r="C936" t="inlineStr">
        <is>
          <t>EDUCATION AND COMMUNICATIONS|information technology and data processing|data processing</t>
        </is>
      </c>
      <c r="D936" t="inlineStr">
        <is>
          <t>yes</t>
        </is>
      </c>
      <c r="E936" t="inlineStr">
        <is>
          <t/>
        </is>
      </c>
      <c r="F936" t="inlineStr">
        <is>
          <t/>
        </is>
      </c>
      <c r="G936" t="inlineStr">
        <is>
          <t/>
        </is>
      </c>
      <c r="H936" t="inlineStr">
        <is>
          <t/>
        </is>
      </c>
      <c r="I936" t="inlineStr">
        <is>
          <t/>
        </is>
      </c>
      <c r="J936" t="inlineStr">
        <is>
          <t/>
        </is>
      </c>
      <c r="K936" t="inlineStr">
        <is>
          <t/>
        </is>
      </c>
      <c r="L936" t="inlineStr">
        <is>
          <t/>
        </is>
      </c>
      <c r="M936" t="inlineStr">
        <is>
          <t/>
        </is>
      </c>
      <c r="N936" t="inlineStr">
        <is>
          <t/>
        </is>
      </c>
      <c r="O936" t="inlineStr">
        <is>
          <t/>
        </is>
      </c>
      <c r="P936" t="inlineStr">
        <is>
          <t/>
        </is>
      </c>
      <c r="Q936" t="inlineStr">
        <is>
          <t/>
        </is>
      </c>
      <c r="R936" t="inlineStr">
        <is>
          <t/>
        </is>
      </c>
      <c r="S936" t="inlineStr">
        <is>
          <t/>
        </is>
      </c>
      <c r="T936" t="inlineStr">
        <is>
          <t/>
        </is>
      </c>
      <c r="U936" t="inlineStr">
        <is>
          <t/>
        </is>
      </c>
      <c r="V936" t="inlineStr">
        <is>
          <t/>
        </is>
      </c>
      <c r="W936" t="inlineStr">
        <is>
          <t/>
        </is>
      </c>
      <c r="X936" t="inlineStr">
        <is>
          <t/>
        </is>
      </c>
      <c r="Y936" t="inlineStr">
        <is>
          <t/>
        </is>
      </c>
      <c r="Z936" s="2" t="inlineStr">
        <is>
          <t>definition linkbase</t>
        </is>
      </c>
      <c r="AA936" s="2" t="inlineStr">
        <is>
          <t>3</t>
        </is>
      </c>
      <c r="AB936" s="2" t="inlineStr">
        <is>
          <t/>
        </is>
      </c>
      <c r="AC936" t="inlineStr">
        <is>
          <t>linkbase which associates concepts with other concepts using a variety of arc roles to express relations between elements</t>
        </is>
      </c>
      <c r="AD936" t="inlineStr">
        <is>
          <t/>
        </is>
      </c>
      <c r="AE936" t="inlineStr">
        <is>
          <t/>
        </is>
      </c>
      <c r="AF936" t="inlineStr">
        <is>
          <t/>
        </is>
      </c>
      <c r="AG936" t="inlineStr">
        <is>
          <t/>
        </is>
      </c>
      <c r="AH936" t="inlineStr">
        <is>
          <t/>
        </is>
      </c>
      <c r="AI936" t="inlineStr">
        <is>
          <t/>
        </is>
      </c>
      <c r="AJ936" t="inlineStr">
        <is>
          <t/>
        </is>
      </c>
      <c r="AK936" t="inlineStr">
        <is>
          <t/>
        </is>
      </c>
      <c r="AL936" s="2" t="inlineStr">
        <is>
          <t>suhdemäärittelyn linkkikanta</t>
        </is>
      </c>
      <c r="AM936" s="2" t="inlineStr">
        <is>
          <t>3</t>
        </is>
      </c>
      <c r="AN936" s="2" t="inlineStr">
        <is>
          <t/>
        </is>
      </c>
      <c r="AO936" t="inlineStr">
        <is>
          <t>linkkikanta, jossa yhdistetään käsitteitä toisiin käsitteisiin käyttämällä erilaisia kaarirooleja eri elementtien välisten suhteiden ilmaisemiseksi</t>
        </is>
      </c>
      <c r="AP936" t="inlineStr">
        <is>
          <t/>
        </is>
      </c>
      <c r="AQ936" t="inlineStr">
        <is>
          <t/>
        </is>
      </c>
      <c r="AR936" t="inlineStr">
        <is>
          <t/>
        </is>
      </c>
      <c r="AS936" t="inlineStr">
        <is>
          <t/>
        </is>
      </c>
      <c r="AT936" t="inlineStr">
        <is>
          <t/>
        </is>
      </c>
      <c r="AU936" t="inlineStr">
        <is>
          <t/>
        </is>
      </c>
      <c r="AV936" t="inlineStr">
        <is>
          <t/>
        </is>
      </c>
      <c r="AW936" t="inlineStr">
        <is>
          <t/>
        </is>
      </c>
      <c r="AX936" t="inlineStr">
        <is>
          <t/>
        </is>
      </c>
      <c r="AY936" t="inlineStr">
        <is>
          <t/>
        </is>
      </c>
      <c r="AZ936" t="inlineStr">
        <is>
          <t/>
        </is>
      </c>
      <c r="BA936" t="inlineStr">
        <is>
          <t/>
        </is>
      </c>
      <c r="BB936" t="inlineStr">
        <is>
          <t/>
        </is>
      </c>
      <c r="BC936" t="inlineStr">
        <is>
          <t/>
        </is>
      </c>
      <c r="BD936" t="inlineStr">
        <is>
          <t/>
        </is>
      </c>
      <c r="BE936" t="inlineStr">
        <is>
          <t/>
        </is>
      </c>
      <c r="BF936" t="inlineStr">
        <is>
          <t/>
        </is>
      </c>
      <c r="BG936" t="inlineStr">
        <is>
          <t/>
        </is>
      </c>
      <c r="BH936" t="inlineStr">
        <is>
          <t/>
        </is>
      </c>
      <c r="BI936" t="inlineStr">
        <is>
          <t/>
        </is>
      </c>
      <c r="BJ936" t="inlineStr">
        <is>
          <t/>
        </is>
      </c>
      <c r="BK936" t="inlineStr">
        <is>
          <t/>
        </is>
      </c>
      <c r="BL936" t="inlineStr">
        <is>
          <t/>
        </is>
      </c>
      <c r="BM936" t="inlineStr">
        <is>
          <t/>
        </is>
      </c>
      <c r="BN936" t="inlineStr">
        <is>
          <t/>
        </is>
      </c>
      <c r="BO936" t="inlineStr">
        <is>
          <t/>
        </is>
      </c>
      <c r="BP936" t="inlineStr">
        <is>
          <t/>
        </is>
      </c>
      <c r="BQ936" t="inlineStr">
        <is>
          <t/>
        </is>
      </c>
      <c r="BR936" t="inlineStr">
        <is>
          <t/>
        </is>
      </c>
      <c r="BS936" t="inlineStr">
        <is>
          <t/>
        </is>
      </c>
      <c r="BT936" t="inlineStr">
        <is>
          <t/>
        </is>
      </c>
      <c r="BU936" t="inlineStr">
        <is>
          <t/>
        </is>
      </c>
      <c r="BV936" t="inlineStr">
        <is>
          <t/>
        </is>
      </c>
      <c r="BW936" t="inlineStr">
        <is>
          <t/>
        </is>
      </c>
      <c r="BX936" t="inlineStr">
        <is>
          <t/>
        </is>
      </c>
      <c r="BY936" t="inlineStr">
        <is>
          <t/>
        </is>
      </c>
      <c r="BZ936" t="inlineStr">
        <is>
          <t/>
        </is>
      </c>
      <c r="CA936" t="inlineStr">
        <is>
          <t/>
        </is>
      </c>
      <c r="CB936" t="inlineStr">
        <is>
          <t/>
        </is>
      </c>
      <c r="CC936" t="inlineStr">
        <is>
          <t/>
        </is>
      </c>
      <c r="CD936" t="inlineStr">
        <is>
          <t/>
        </is>
      </c>
      <c r="CE936" t="inlineStr">
        <is>
          <t/>
        </is>
      </c>
      <c r="CF936" t="inlineStr">
        <is>
          <t/>
        </is>
      </c>
      <c r="CG936" t="inlineStr">
        <is>
          <t/>
        </is>
      </c>
      <c r="CH936" t="inlineStr">
        <is>
          <t/>
        </is>
      </c>
      <c r="CI936" t="inlineStr">
        <is>
          <t/>
        </is>
      </c>
      <c r="CJ936" t="inlineStr">
        <is>
          <t/>
        </is>
      </c>
      <c r="CK936" t="inlineStr">
        <is>
          <t/>
        </is>
      </c>
      <c r="CL936" t="inlineStr">
        <is>
          <t/>
        </is>
      </c>
      <c r="CM936" t="inlineStr">
        <is>
          <t/>
        </is>
      </c>
      <c r="CN936" t="inlineStr">
        <is>
          <t/>
        </is>
      </c>
      <c r="CO936" t="inlineStr">
        <is>
          <t/>
        </is>
      </c>
      <c r="CP936" t="inlineStr">
        <is>
          <t/>
        </is>
      </c>
      <c r="CQ936" t="inlineStr">
        <is>
          <t/>
        </is>
      </c>
      <c r="CR936" t="inlineStr">
        <is>
          <t/>
        </is>
      </c>
      <c r="CS936" t="inlineStr">
        <is>
          <t/>
        </is>
      </c>
      <c r="CT936" t="inlineStr">
        <is>
          <t/>
        </is>
      </c>
      <c r="CU936" t="inlineStr">
        <is>
          <t/>
        </is>
      </c>
      <c r="CV936" t="inlineStr">
        <is>
          <t/>
        </is>
      </c>
      <c r="CW936" t="inlineStr">
        <is>
          <t/>
        </is>
      </c>
    </row>
    <row r="937">
      <c r="A937" s="1" t="str">
        <f>HYPERLINK("https://iate.europa.eu/entry/result/3572286/all", "3572286")</f>
        <v>3572286</v>
      </c>
      <c r="B937" t="inlineStr">
        <is>
          <t>FINANCE;LAW;EDUCATION AND COMMUNICATIONS</t>
        </is>
      </c>
      <c r="C937" t="inlineStr">
        <is>
          <t>FINANCE|financial institutions and credit;LAW|criminal law;EDUCATION AND COMMUNICATIONS|information technology and data processing</t>
        </is>
      </c>
      <c r="D937" t="inlineStr">
        <is>
          <t>yes</t>
        </is>
      </c>
      <c r="E937" t="inlineStr">
        <is>
          <t/>
        </is>
      </c>
      <c r="F937" t="inlineStr">
        <is>
          <t/>
        </is>
      </c>
      <c r="G937" t="inlineStr">
        <is>
          <t/>
        </is>
      </c>
      <c r="H937" t="inlineStr">
        <is>
          <t/>
        </is>
      </c>
      <c r="I937" t="inlineStr">
        <is>
          <t/>
        </is>
      </c>
      <c r="J937" t="inlineStr">
        <is>
          <t/>
        </is>
      </c>
      <c r="K937" t="inlineStr">
        <is>
          <t/>
        </is>
      </c>
      <c r="L937" t="inlineStr">
        <is>
          <t/>
        </is>
      </c>
      <c r="M937" t="inlineStr">
        <is>
          <t/>
        </is>
      </c>
      <c r="N937" t="inlineStr">
        <is>
          <t/>
        </is>
      </c>
      <c r="O937" t="inlineStr">
        <is>
          <t/>
        </is>
      </c>
      <c r="P937" t="inlineStr">
        <is>
          <t/>
        </is>
      </c>
      <c r="Q937" t="inlineStr">
        <is>
          <t/>
        </is>
      </c>
      <c r="R937" t="inlineStr">
        <is>
          <t/>
        </is>
      </c>
      <c r="S937" t="inlineStr">
        <is>
          <t/>
        </is>
      </c>
      <c r="T937" t="inlineStr">
        <is>
          <t/>
        </is>
      </c>
      <c r="U937" t="inlineStr">
        <is>
          <t/>
        </is>
      </c>
      <c r="V937" t="inlineStr">
        <is>
          <t/>
        </is>
      </c>
      <c r="W937" t="inlineStr">
        <is>
          <t/>
        </is>
      </c>
      <c r="X937" t="inlineStr">
        <is>
          <t/>
        </is>
      </c>
      <c r="Y937" t="inlineStr">
        <is>
          <t/>
        </is>
      </c>
      <c r="Z937" s="2" t="inlineStr">
        <is>
          <t>shimming|
card shimming</t>
        </is>
      </c>
      <c r="AA937" s="2" t="inlineStr">
        <is>
          <t>3|
3</t>
        </is>
      </c>
      <c r="AB937" s="2" t="inlineStr">
        <is>
          <t xml:space="preserve">|
</t>
        </is>
      </c>
      <c r="AC937" t="inlineStr">
        <is>
          <t>the interception ("passive") and / or manipulation ("active") of information flowing between an EMV card and the chip interface of the card reader</t>
        </is>
      </c>
      <c r="AD937" t="inlineStr">
        <is>
          <t/>
        </is>
      </c>
      <c r="AE937" t="inlineStr">
        <is>
          <t/>
        </is>
      </c>
      <c r="AF937" t="inlineStr">
        <is>
          <t/>
        </is>
      </c>
      <c r="AG937" t="inlineStr">
        <is>
          <t/>
        </is>
      </c>
      <c r="AH937" t="inlineStr">
        <is>
          <t/>
        </is>
      </c>
      <c r="AI937" t="inlineStr">
        <is>
          <t/>
        </is>
      </c>
      <c r="AJ937" t="inlineStr">
        <is>
          <t/>
        </is>
      </c>
      <c r="AK937" t="inlineStr">
        <is>
          <t/>
        </is>
      </c>
      <c r="AL937" s="2" t="inlineStr">
        <is>
          <t>kortin sirun tietojen kopiointi|
kortin sirun tietojen kaappaaminen</t>
        </is>
      </c>
      <c r="AM937" s="2" t="inlineStr">
        <is>
          <t>2|
2</t>
        </is>
      </c>
      <c r="AN937" s="2" t="inlineStr">
        <is>
          <t xml:space="preserve">|
</t>
        </is>
      </c>
      <c r="AO937" t="inlineStr">
        <is>
          <t/>
        </is>
      </c>
      <c r="AP937" t="inlineStr">
        <is>
          <t/>
        </is>
      </c>
      <c r="AQ937" t="inlineStr">
        <is>
          <t/>
        </is>
      </c>
      <c r="AR937" t="inlineStr">
        <is>
          <t/>
        </is>
      </c>
      <c r="AS937" t="inlineStr">
        <is>
          <t/>
        </is>
      </c>
      <c r="AT937" s="2" t="inlineStr">
        <is>
          <t>simeáil</t>
        </is>
      </c>
      <c r="AU937" s="2" t="inlineStr">
        <is>
          <t>3</t>
        </is>
      </c>
      <c r="AV937" s="2" t="inlineStr">
        <is>
          <t/>
        </is>
      </c>
      <c r="AW937" t="inlineStr">
        <is>
          <t/>
        </is>
      </c>
      <c r="AX937" t="inlineStr">
        <is>
          <t/>
        </is>
      </c>
      <c r="AY937" t="inlineStr">
        <is>
          <t/>
        </is>
      </c>
      <c r="AZ937" t="inlineStr">
        <is>
          <t/>
        </is>
      </c>
      <c r="BA937" t="inlineStr">
        <is>
          <t/>
        </is>
      </c>
      <c r="BB937" t="inlineStr">
        <is>
          <t/>
        </is>
      </c>
      <c r="BC937" t="inlineStr">
        <is>
          <t/>
        </is>
      </c>
      <c r="BD937" t="inlineStr">
        <is>
          <t/>
        </is>
      </c>
      <c r="BE937" t="inlineStr">
        <is>
          <t/>
        </is>
      </c>
      <c r="BF937" t="inlineStr">
        <is>
          <t/>
        </is>
      </c>
      <c r="BG937" t="inlineStr">
        <is>
          <t/>
        </is>
      </c>
      <c r="BH937" t="inlineStr">
        <is>
          <t/>
        </is>
      </c>
      <c r="BI937" t="inlineStr">
        <is>
          <t/>
        </is>
      </c>
      <c r="BJ937" s="2" t="inlineStr">
        <is>
          <t>duomenų perėmimas</t>
        </is>
      </c>
      <c r="BK937" s="2" t="inlineStr">
        <is>
          <t>2</t>
        </is>
      </c>
      <c r="BL937" s="2" t="inlineStr">
        <is>
          <t/>
        </is>
      </c>
      <c r="BM937" t="inlineStr">
        <is>
          <t>banko kortelių skaitytuvo informacijos, kuri perduodama tarp EMV (debeto arba kredito) kortelės ir lusto sąsajos, perėmimas (pasyvus) ir (arba) (aktyvus) manipuliavimas ja</t>
        </is>
      </c>
      <c r="BN937" t="inlineStr">
        <is>
          <t/>
        </is>
      </c>
      <c r="BO937" t="inlineStr">
        <is>
          <t/>
        </is>
      </c>
      <c r="BP937" t="inlineStr">
        <is>
          <t/>
        </is>
      </c>
      <c r="BQ937" t="inlineStr">
        <is>
          <t/>
        </is>
      </c>
      <c r="BR937" t="inlineStr">
        <is>
          <t/>
        </is>
      </c>
      <c r="BS937" t="inlineStr">
        <is>
          <t/>
        </is>
      </c>
      <c r="BT937" t="inlineStr">
        <is>
          <t/>
        </is>
      </c>
      <c r="BU937" t="inlineStr">
        <is>
          <t/>
        </is>
      </c>
      <c r="BV937" t="inlineStr">
        <is>
          <t/>
        </is>
      </c>
      <c r="BW937" t="inlineStr">
        <is>
          <t/>
        </is>
      </c>
      <c r="BX937" t="inlineStr">
        <is>
          <t/>
        </is>
      </c>
      <c r="BY937" t="inlineStr">
        <is>
          <t/>
        </is>
      </c>
      <c r="BZ937" t="inlineStr">
        <is>
          <t/>
        </is>
      </c>
      <c r="CA937" t="inlineStr">
        <is>
          <t/>
        </is>
      </c>
      <c r="CB937" t="inlineStr">
        <is>
          <t/>
        </is>
      </c>
      <c r="CC937" t="inlineStr">
        <is>
          <t/>
        </is>
      </c>
      <c r="CD937" t="inlineStr">
        <is>
          <t/>
        </is>
      </c>
      <c r="CE937" t="inlineStr">
        <is>
          <t/>
        </is>
      </c>
      <c r="CF937" t="inlineStr">
        <is>
          <t/>
        </is>
      </c>
      <c r="CG937" t="inlineStr">
        <is>
          <t/>
        </is>
      </c>
      <c r="CH937" t="inlineStr">
        <is>
          <t/>
        </is>
      </c>
      <c r="CI937" t="inlineStr">
        <is>
          <t/>
        </is>
      </c>
      <c r="CJ937" t="inlineStr">
        <is>
          <t/>
        </is>
      </c>
      <c r="CK937" t="inlineStr">
        <is>
          <t/>
        </is>
      </c>
      <c r="CL937" t="inlineStr">
        <is>
          <t/>
        </is>
      </c>
      <c r="CM937" t="inlineStr">
        <is>
          <t/>
        </is>
      </c>
      <c r="CN937" t="inlineStr">
        <is>
          <t/>
        </is>
      </c>
      <c r="CO937" t="inlineStr">
        <is>
          <t/>
        </is>
      </c>
      <c r="CP937" t="inlineStr">
        <is>
          <t/>
        </is>
      </c>
      <c r="CQ937" t="inlineStr">
        <is>
          <t/>
        </is>
      </c>
      <c r="CR937" t="inlineStr">
        <is>
          <t/>
        </is>
      </c>
      <c r="CS937" t="inlineStr">
        <is>
          <t/>
        </is>
      </c>
      <c r="CT937" t="inlineStr">
        <is>
          <t/>
        </is>
      </c>
      <c r="CU937" t="inlineStr">
        <is>
          <t/>
        </is>
      </c>
      <c r="CV937" t="inlineStr">
        <is>
          <t/>
        </is>
      </c>
      <c r="CW937" t="inlineStr">
        <is>
          <t/>
        </is>
      </c>
    </row>
    <row r="938">
      <c r="A938" s="1" t="str">
        <f>HYPERLINK("https://iate.europa.eu/entry/result/3579345/all", "3579345")</f>
        <v>3579345</v>
      </c>
      <c r="B938" t="inlineStr">
        <is>
          <t>EDUCATION AND COMMUNICATIONS</t>
        </is>
      </c>
      <c r="C938" t="inlineStr">
        <is>
          <t>EDUCATION AND COMMUNICATIONS|information technology and data processing</t>
        </is>
      </c>
      <c r="D938" t="inlineStr">
        <is>
          <t>yes</t>
        </is>
      </c>
      <c r="E938" t="inlineStr">
        <is>
          <t/>
        </is>
      </c>
      <c r="F938" t="inlineStr">
        <is>
          <t/>
        </is>
      </c>
      <c r="G938" t="inlineStr">
        <is>
          <t/>
        </is>
      </c>
      <c r="H938" t="inlineStr">
        <is>
          <t/>
        </is>
      </c>
      <c r="I938" t="inlineStr">
        <is>
          <t/>
        </is>
      </c>
      <c r="J938" t="inlineStr">
        <is>
          <t/>
        </is>
      </c>
      <c r="K938" t="inlineStr">
        <is>
          <t/>
        </is>
      </c>
      <c r="L938" t="inlineStr">
        <is>
          <t/>
        </is>
      </c>
      <c r="M938" t="inlineStr">
        <is>
          <t/>
        </is>
      </c>
      <c r="N938" t="inlineStr">
        <is>
          <t/>
        </is>
      </c>
      <c r="O938" t="inlineStr">
        <is>
          <t/>
        </is>
      </c>
      <c r="P938" t="inlineStr">
        <is>
          <t/>
        </is>
      </c>
      <c r="Q938" t="inlineStr">
        <is>
          <t/>
        </is>
      </c>
      <c r="R938" t="inlineStr">
        <is>
          <t/>
        </is>
      </c>
      <c r="S938" t="inlineStr">
        <is>
          <t/>
        </is>
      </c>
      <c r="T938" t="inlineStr">
        <is>
          <t/>
        </is>
      </c>
      <c r="U938" t="inlineStr">
        <is>
          <t/>
        </is>
      </c>
      <c r="V938" s="2" t="inlineStr">
        <is>
          <t>εφαρμογή της πρώτης μέρας</t>
        </is>
      </c>
      <c r="W938" s="2" t="inlineStr">
        <is>
          <t>4</t>
        </is>
      </c>
      <c r="X938" s="2" t="inlineStr">
        <is>
          <t/>
        </is>
      </c>
      <c r="Y938" t="inlineStr">
        <is>
          <t>περίπτωση χρήσης για την αρχική φάση της εξάπλωσης στο πλαίσιο της στρατηγικής της Ευρωπαϊκής Επιτροπής για τη C-ITS</t>
        </is>
      </c>
      <c r="Z938" s="2" t="inlineStr">
        <is>
          <t>day-one application</t>
        </is>
      </c>
      <c r="AA938" s="2" t="inlineStr">
        <is>
          <t>3</t>
        </is>
      </c>
      <c r="AB938" s="2" t="inlineStr">
        <is>
          <t/>
        </is>
      </c>
      <c r="AC938" t="inlineStr">
        <is>
          <t>use case for initial deployment in the context of the EU's strategy on Cooperative Intelligent Transport Systems (C-ITS)</t>
        </is>
      </c>
      <c r="AD938" t="inlineStr">
        <is>
          <t/>
        </is>
      </c>
      <c r="AE938" t="inlineStr">
        <is>
          <t/>
        </is>
      </c>
      <c r="AF938" t="inlineStr">
        <is>
          <t/>
        </is>
      </c>
      <c r="AG938" t="inlineStr">
        <is>
          <t/>
        </is>
      </c>
      <c r="AH938" t="inlineStr">
        <is>
          <t/>
        </is>
      </c>
      <c r="AI938" t="inlineStr">
        <is>
          <t/>
        </is>
      </c>
      <c r="AJ938" t="inlineStr">
        <is>
          <t/>
        </is>
      </c>
      <c r="AK938" t="inlineStr">
        <is>
          <t/>
        </is>
      </c>
      <c r="AL938" t="inlineStr">
        <is>
          <t/>
        </is>
      </c>
      <c r="AM938" t="inlineStr">
        <is>
          <t/>
        </is>
      </c>
      <c r="AN938" t="inlineStr">
        <is>
          <t/>
        </is>
      </c>
      <c r="AO938" t="inlineStr">
        <is>
          <t/>
        </is>
      </c>
      <c r="AP938" t="inlineStr">
        <is>
          <t/>
        </is>
      </c>
      <c r="AQ938" t="inlineStr">
        <is>
          <t/>
        </is>
      </c>
      <c r="AR938" t="inlineStr">
        <is>
          <t/>
        </is>
      </c>
      <c r="AS938" t="inlineStr">
        <is>
          <t/>
        </is>
      </c>
      <c r="AT938" t="inlineStr">
        <is>
          <t/>
        </is>
      </c>
      <c r="AU938" t="inlineStr">
        <is>
          <t/>
        </is>
      </c>
      <c r="AV938" t="inlineStr">
        <is>
          <t/>
        </is>
      </c>
      <c r="AW938" t="inlineStr">
        <is>
          <t/>
        </is>
      </c>
      <c r="AX938" t="inlineStr">
        <is>
          <t/>
        </is>
      </c>
      <c r="AY938" t="inlineStr">
        <is>
          <t/>
        </is>
      </c>
      <c r="AZ938" t="inlineStr">
        <is>
          <t/>
        </is>
      </c>
      <c r="BA938" t="inlineStr">
        <is>
          <t/>
        </is>
      </c>
      <c r="BB938" t="inlineStr">
        <is>
          <t/>
        </is>
      </c>
      <c r="BC938" t="inlineStr">
        <is>
          <t/>
        </is>
      </c>
      <c r="BD938" t="inlineStr">
        <is>
          <t/>
        </is>
      </c>
      <c r="BE938" t="inlineStr">
        <is>
          <t/>
        </is>
      </c>
      <c r="BF938" t="inlineStr">
        <is>
          <t/>
        </is>
      </c>
      <c r="BG938" t="inlineStr">
        <is>
          <t/>
        </is>
      </c>
      <c r="BH938" t="inlineStr">
        <is>
          <t/>
        </is>
      </c>
      <c r="BI938" t="inlineStr">
        <is>
          <t/>
        </is>
      </c>
      <c r="BJ938" t="inlineStr">
        <is>
          <t/>
        </is>
      </c>
      <c r="BK938" t="inlineStr">
        <is>
          <t/>
        </is>
      </c>
      <c r="BL938" t="inlineStr">
        <is>
          <t/>
        </is>
      </c>
      <c r="BM938" t="inlineStr">
        <is>
          <t/>
        </is>
      </c>
      <c r="BN938" t="inlineStr">
        <is>
          <t/>
        </is>
      </c>
      <c r="BO938" t="inlineStr">
        <is>
          <t/>
        </is>
      </c>
      <c r="BP938" t="inlineStr">
        <is>
          <t/>
        </is>
      </c>
      <c r="BQ938" t="inlineStr">
        <is>
          <t/>
        </is>
      </c>
      <c r="BR938" t="inlineStr">
        <is>
          <t/>
        </is>
      </c>
      <c r="BS938" t="inlineStr">
        <is>
          <t/>
        </is>
      </c>
      <c r="BT938" t="inlineStr">
        <is>
          <t/>
        </is>
      </c>
      <c r="BU938" t="inlineStr">
        <is>
          <t/>
        </is>
      </c>
      <c r="BV938" t="inlineStr">
        <is>
          <t/>
        </is>
      </c>
      <c r="BW938" t="inlineStr">
        <is>
          <t/>
        </is>
      </c>
      <c r="BX938" t="inlineStr">
        <is>
          <t/>
        </is>
      </c>
      <c r="BY938" t="inlineStr">
        <is>
          <t/>
        </is>
      </c>
      <c r="BZ938" t="inlineStr">
        <is>
          <t/>
        </is>
      </c>
      <c r="CA938" t="inlineStr">
        <is>
          <t/>
        </is>
      </c>
      <c r="CB938" t="inlineStr">
        <is>
          <t/>
        </is>
      </c>
      <c r="CC938" t="inlineStr">
        <is>
          <t/>
        </is>
      </c>
      <c r="CD938" t="inlineStr">
        <is>
          <t/>
        </is>
      </c>
      <c r="CE938" t="inlineStr">
        <is>
          <t/>
        </is>
      </c>
      <c r="CF938" t="inlineStr">
        <is>
          <t/>
        </is>
      </c>
      <c r="CG938" t="inlineStr">
        <is>
          <t/>
        </is>
      </c>
      <c r="CH938" t="inlineStr">
        <is>
          <t/>
        </is>
      </c>
      <c r="CI938" t="inlineStr">
        <is>
          <t/>
        </is>
      </c>
      <c r="CJ938" t="inlineStr">
        <is>
          <t/>
        </is>
      </c>
      <c r="CK938" t="inlineStr">
        <is>
          <t/>
        </is>
      </c>
      <c r="CL938" t="inlineStr">
        <is>
          <t/>
        </is>
      </c>
      <c r="CM938" t="inlineStr">
        <is>
          <t/>
        </is>
      </c>
      <c r="CN938" t="inlineStr">
        <is>
          <t/>
        </is>
      </c>
      <c r="CO938" t="inlineStr">
        <is>
          <t/>
        </is>
      </c>
      <c r="CP938" t="inlineStr">
        <is>
          <t/>
        </is>
      </c>
      <c r="CQ938" t="inlineStr">
        <is>
          <t/>
        </is>
      </c>
      <c r="CR938" t="inlineStr">
        <is>
          <t/>
        </is>
      </c>
      <c r="CS938" t="inlineStr">
        <is>
          <t/>
        </is>
      </c>
      <c r="CT938" t="inlineStr">
        <is>
          <t/>
        </is>
      </c>
      <c r="CU938" t="inlineStr">
        <is>
          <t/>
        </is>
      </c>
      <c r="CV938" t="inlineStr">
        <is>
          <t/>
        </is>
      </c>
      <c r="CW938" t="inlineStr">
        <is>
          <t/>
        </is>
      </c>
    </row>
    <row r="939">
      <c r="A939" s="1" t="str">
        <f>HYPERLINK("https://iate.europa.eu/entry/result/3568733/all", "3568733")</f>
        <v>3568733</v>
      </c>
      <c r="B939" t="inlineStr">
        <is>
          <t>POLITICS;EDUCATION AND COMMUNICATIONS</t>
        </is>
      </c>
      <c r="C939" t="inlineStr">
        <is>
          <t>POLITICS|executive power and public service|public administration;EDUCATION AND COMMUNICATIONS|information technology and data processing</t>
        </is>
      </c>
      <c r="D939" t="inlineStr">
        <is>
          <t>yes</t>
        </is>
      </c>
      <c r="E939" t="inlineStr">
        <is>
          <t/>
        </is>
      </c>
      <c r="F939" t="inlineStr">
        <is>
          <t/>
        </is>
      </c>
      <c r="G939" t="inlineStr">
        <is>
          <t/>
        </is>
      </c>
      <c r="H939" t="inlineStr">
        <is>
          <t/>
        </is>
      </c>
      <c r="I939" t="inlineStr">
        <is>
          <t/>
        </is>
      </c>
      <c r="J939" t="inlineStr">
        <is>
          <t/>
        </is>
      </c>
      <c r="K939" t="inlineStr">
        <is>
          <t/>
        </is>
      </c>
      <c r="L939" t="inlineStr">
        <is>
          <t/>
        </is>
      </c>
      <c r="M939" t="inlineStr">
        <is>
          <t/>
        </is>
      </c>
      <c r="N939" t="inlineStr">
        <is>
          <t/>
        </is>
      </c>
      <c r="O939" t="inlineStr">
        <is>
          <t/>
        </is>
      </c>
      <c r="P939" t="inlineStr">
        <is>
          <t/>
        </is>
      </c>
      <c r="Q939" t="inlineStr">
        <is>
          <t/>
        </is>
      </c>
      <c r="R939" t="inlineStr">
        <is>
          <t/>
        </is>
      </c>
      <c r="S939" t="inlineStr">
        <is>
          <t/>
        </is>
      </c>
      <c r="T939" t="inlineStr">
        <is>
          <t/>
        </is>
      </c>
      <c r="U939" t="inlineStr">
        <is>
          <t/>
        </is>
      </c>
      <c r="V939" t="inlineStr">
        <is>
          <t/>
        </is>
      </c>
      <c r="W939" t="inlineStr">
        <is>
          <t/>
        </is>
      </c>
      <c r="X939" t="inlineStr">
        <is>
          <t/>
        </is>
      </c>
      <c r="Y939" t="inlineStr">
        <is>
          <t/>
        </is>
      </c>
      <c r="Z939" s="2" t="inlineStr">
        <is>
          <t>no legacy principle</t>
        </is>
      </c>
      <c r="AA939" s="2" t="inlineStr">
        <is>
          <t>3</t>
        </is>
      </c>
      <c r="AB939" s="2" t="inlineStr">
        <is>
          <t/>
        </is>
      </c>
      <c r="AC939" t="inlineStr">
        <is>
          <t>principle according to which IT systems and technologies shoiuld be renewed after a certain amount of time, to keep in line with the ever-changing environment and development of technology</t>
        </is>
      </c>
      <c r="AD939" t="inlineStr">
        <is>
          <t/>
        </is>
      </c>
      <c r="AE939" t="inlineStr">
        <is>
          <t/>
        </is>
      </c>
      <c r="AF939" t="inlineStr">
        <is>
          <t/>
        </is>
      </c>
      <c r="AG939" t="inlineStr">
        <is>
          <t/>
        </is>
      </c>
      <c r="AH939" t="inlineStr">
        <is>
          <t/>
        </is>
      </c>
      <c r="AI939" t="inlineStr">
        <is>
          <t/>
        </is>
      </c>
      <c r="AJ939" t="inlineStr">
        <is>
          <t/>
        </is>
      </c>
      <c r="AK939" t="inlineStr">
        <is>
          <t/>
        </is>
      </c>
      <c r="AL939" t="inlineStr">
        <is>
          <t/>
        </is>
      </c>
      <c r="AM939" t="inlineStr">
        <is>
          <t/>
        </is>
      </c>
      <c r="AN939" t="inlineStr">
        <is>
          <t/>
        </is>
      </c>
      <c r="AO939" t="inlineStr">
        <is>
          <t/>
        </is>
      </c>
      <c r="AP939" t="inlineStr">
        <is>
          <t/>
        </is>
      </c>
      <c r="AQ939" t="inlineStr">
        <is>
          <t/>
        </is>
      </c>
      <c r="AR939" t="inlineStr">
        <is>
          <t/>
        </is>
      </c>
      <c r="AS939" t="inlineStr">
        <is>
          <t/>
        </is>
      </c>
      <c r="AT939" t="inlineStr">
        <is>
          <t/>
        </is>
      </c>
      <c r="AU939" t="inlineStr">
        <is>
          <t/>
        </is>
      </c>
      <c r="AV939" t="inlineStr">
        <is>
          <t/>
        </is>
      </c>
      <c r="AW939" t="inlineStr">
        <is>
          <t/>
        </is>
      </c>
      <c r="AX939" t="inlineStr">
        <is>
          <t/>
        </is>
      </c>
      <c r="AY939" t="inlineStr">
        <is>
          <t/>
        </is>
      </c>
      <c r="AZ939" t="inlineStr">
        <is>
          <t/>
        </is>
      </c>
      <c r="BA939" t="inlineStr">
        <is>
          <t/>
        </is>
      </c>
      <c r="BB939" t="inlineStr">
        <is>
          <t/>
        </is>
      </c>
      <c r="BC939" t="inlineStr">
        <is>
          <t/>
        </is>
      </c>
      <c r="BD939" t="inlineStr">
        <is>
          <t/>
        </is>
      </c>
      <c r="BE939" t="inlineStr">
        <is>
          <t/>
        </is>
      </c>
      <c r="BF939" t="inlineStr">
        <is>
          <t/>
        </is>
      </c>
      <c r="BG939" t="inlineStr">
        <is>
          <t/>
        </is>
      </c>
      <c r="BH939" t="inlineStr">
        <is>
          <t/>
        </is>
      </c>
      <c r="BI939" t="inlineStr">
        <is>
          <t/>
        </is>
      </c>
      <c r="BJ939" t="inlineStr">
        <is>
          <t/>
        </is>
      </c>
      <c r="BK939" t="inlineStr">
        <is>
          <t/>
        </is>
      </c>
      <c r="BL939" t="inlineStr">
        <is>
          <t/>
        </is>
      </c>
      <c r="BM939" t="inlineStr">
        <is>
          <t/>
        </is>
      </c>
      <c r="BN939" t="inlineStr">
        <is>
          <t/>
        </is>
      </c>
      <c r="BO939" t="inlineStr">
        <is>
          <t/>
        </is>
      </c>
      <c r="BP939" t="inlineStr">
        <is>
          <t/>
        </is>
      </c>
      <c r="BQ939" t="inlineStr">
        <is>
          <t/>
        </is>
      </c>
      <c r="BR939" t="inlineStr">
        <is>
          <t/>
        </is>
      </c>
      <c r="BS939" t="inlineStr">
        <is>
          <t/>
        </is>
      </c>
      <c r="BT939" t="inlineStr">
        <is>
          <t/>
        </is>
      </c>
      <c r="BU939" t="inlineStr">
        <is>
          <t/>
        </is>
      </c>
      <c r="BV939" t="inlineStr">
        <is>
          <t/>
        </is>
      </c>
      <c r="BW939" t="inlineStr">
        <is>
          <t/>
        </is>
      </c>
      <c r="BX939" t="inlineStr">
        <is>
          <t/>
        </is>
      </c>
      <c r="BY939" t="inlineStr">
        <is>
          <t/>
        </is>
      </c>
      <c r="BZ939" s="2" t="inlineStr">
        <is>
          <t>zasada „braku systemów odziedziczonych”</t>
        </is>
      </c>
      <c r="CA939" s="2" t="inlineStr">
        <is>
          <t>3</t>
        </is>
      </c>
      <c r="CB939" s="2" t="inlineStr">
        <is>
          <t/>
        </is>
      </c>
      <c r="CC939" t="inlineStr">
        <is>
          <t>zasada okresowej aktualizacji systemów i technologii informatycznych w celu dostosowania do dynamicznego środowiska i rozwoju technologii</t>
        </is>
      </c>
      <c r="CD939" t="inlineStr">
        <is>
          <t/>
        </is>
      </c>
      <c r="CE939" t="inlineStr">
        <is>
          <t/>
        </is>
      </c>
      <c r="CF939" t="inlineStr">
        <is>
          <t/>
        </is>
      </c>
      <c r="CG939" t="inlineStr">
        <is>
          <t/>
        </is>
      </c>
      <c r="CH939" t="inlineStr">
        <is>
          <t/>
        </is>
      </c>
      <c r="CI939" t="inlineStr">
        <is>
          <t/>
        </is>
      </c>
      <c r="CJ939" t="inlineStr">
        <is>
          <t/>
        </is>
      </c>
      <c r="CK939" t="inlineStr">
        <is>
          <t/>
        </is>
      </c>
      <c r="CL939" t="inlineStr">
        <is>
          <t/>
        </is>
      </c>
      <c r="CM939" t="inlineStr">
        <is>
          <t/>
        </is>
      </c>
      <c r="CN939" t="inlineStr">
        <is>
          <t/>
        </is>
      </c>
      <c r="CO939" t="inlineStr">
        <is>
          <t/>
        </is>
      </c>
      <c r="CP939" t="inlineStr">
        <is>
          <t/>
        </is>
      </c>
      <c r="CQ939" t="inlineStr">
        <is>
          <t/>
        </is>
      </c>
      <c r="CR939" t="inlineStr">
        <is>
          <t/>
        </is>
      </c>
      <c r="CS939" t="inlineStr">
        <is>
          <t/>
        </is>
      </c>
      <c r="CT939" t="inlineStr">
        <is>
          <t/>
        </is>
      </c>
      <c r="CU939" t="inlineStr">
        <is>
          <t/>
        </is>
      </c>
      <c r="CV939" t="inlineStr">
        <is>
          <t/>
        </is>
      </c>
      <c r="CW939" t="inlineStr">
        <is>
          <t/>
        </is>
      </c>
    </row>
    <row r="940">
      <c r="A940" s="1" t="str">
        <f>HYPERLINK("https://iate.europa.eu/entry/result/3569121/all", "3569121")</f>
        <v>3569121</v>
      </c>
      <c r="B940" t="inlineStr">
        <is>
          <t>EDUCATION AND COMMUNICATIONS</t>
        </is>
      </c>
      <c r="C940" t="inlineStr">
        <is>
          <t>EDUCATION AND COMMUNICATIONS|information technology and data processing</t>
        </is>
      </c>
      <c r="D940" t="inlineStr">
        <is>
          <t>yes</t>
        </is>
      </c>
      <c r="E940" t="inlineStr">
        <is>
          <t/>
        </is>
      </c>
      <c r="F940" t="inlineStr">
        <is>
          <t/>
        </is>
      </c>
      <c r="G940" t="inlineStr">
        <is>
          <t/>
        </is>
      </c>
      <c r="H940" t="inlineStr">
        <is>
          <t/>
        </is>
      </c>
      <c r="I940" t="inlineStr">
        <is>
          <t/>
        </is>
      </c>
      <c r="J940" t="inlineStr">
        <is>
          <t/>
        </is>
      </c>
      <c r="K940" t="inlineStr">
        <is>
          <t/>
        </is>
      </c>
      <c r="L940" t="inlineStr">
        <is>
          <t/>
        </is>
      </c>
      <c r="M940" t="inlineStr">
        <is>
          <t/>
        </is>
      </c>
      <c r="N940" t="inlineStr">
        <is>
          <t/>
        </is>
      </c>
      <c r="O940" t="inlineStr">
        <is>
          <t/>
        </is>
      </c>
      <c r="P940" t="inlineStr">
        <is>
          <t/>
        </is>
      </c>
      <c r="Q940" t="inlineStr">
        <is>
          <t/>
        </is>
      </c>
      <c r="R940" t="inlineStr">
        <is>
          <t/>
        </is>
      </c>
      <c r="S940" t="inlineStr">
        <is>
          <t/>
        </is>
      </c>
      <c r="T940" t="inlineStr">
        <is>
          <t/>
        </is>
      </c>
      <c r="U940" t="inlineStr">
        <is>
          <t/>
        </is>
      </c>
      <c r="V940" s="2" t="inlineStr">
        <is>
          <t>γραμμή του σελιδομετρητή</t>
        </is>
      </c>
      <c r="W940" s="2" t="inlineStr">
        <is>
          <t>4</t>
        </is>
      </c>
      <c r="X940" s="2" t="inlineStr">
        <is>
          <t/>
        </is>
      </c>
      <c r="Y940" t="inlineStr">
        <is>
          <t/>
        </is>
      </c>
      <c r="Z940" s="2" t="inlineStr">
        <is>
          <t>pagination bar</t>
        </is>
      </c>
      <c r="AA940" s="2" t="inlineStr">
        <is>
          <t>3</t>
        </is>
      </c>
      <c r="AB940" s="2" t="inlineStr">
        <is>
          <t/>
        </is>
      </c>
      <c r="AC940" t="inlineStr">
        <is>
          <t/>
        </is>
      </c>
      <c r="AD940" t="inlineStr">
        <is>
          <t/>
        </is>
      </c>
      <c r="AE940" t="inlineStr">
        <is>
          <t/>
        </is>
      </c>
      <c r="AF940" t="inlineStr">
        <is>
          <t/>
        </is>
      </c>
      <c r="AG940" t="inlineStr">
        <is>
          <t/>
        </is>
      </c>
      <c r="AH940" t="inlineStr">
        <is>
          <t/>
        </is>
      </c>
      <c r="AI940" t="inlineStr">
        <is>
          <t/>
        </is>
      </c>
      <c r="AJ940" t="inlineStr">
        <is>
          <t/>
        </is>
      </c>
      <c r="AK940" t="inlineStr">
        <is>
          <t/>
        </is>
      </c>
      <c r="AL940" t="inlineStr">
        <is>
          <t/>
        </is>
      </c>
      <c r="AM940" t="inlineStr">
        <is>
          <t/>
        </is>
      </c>
      <c r="AN940" t="inlineStr">
        <is>
          <t/>
        </is>
      </c>
      <c r="AO940" t="inlineStr">
        <is>
          <t/>
        </is>
      </c>
      <c r="AP940" t="inlineStr">
        <is>
          <t/>
        </is>
      </c>
      <c r="AQ940" t="inlineStr">
        <is>
          <t/>
        </is>
      </c>
      <c r="AR940" t="inlineStr">
        <is>
          <t/>
        </is>
      </c>
      <c r="AS940" t="inlineStr">
        <is>
          <t/>
        </is>
      </c>
      <c r="AT940" t="inlineStr">
        <is>
          <t/>
        </is>
      </c>
      <c r="AU940" t="inlineStr">
        <is>
          <t/>
        </is>
      </c>
      <c r="AV940" t="inlineStr">
        <is>
          <t/>
        </is>
      </c>
      <c r="AW940" t="inlineStr">
        <is>
          <t/>
        </is>
      </c>
      <c r="AX940" t="inlineStr">
        <is>
          <t/>
        </is>
      </c>
      <c r="AY940" t="inlineStr">
        <is>
          <t/>
        </is>
      </c>
      <c r="AZ940" t="inlineStr">
        <is>
          <t/>
        </is>
      </c>
      <c r="BA940" t="inlineStr">
        <is>
          <t/>
        </is>
      </c>
      <c r="BB940" t="inlineStr">
        <is>
          <t/>
        </is>
      </c>
      <c r="BC940" t="inlineStr">
        <is>
          <t/>
        </is>
      </c>
      <c r="BD940" t="inlineStr">
        <is>
          <t/>
        </is>
      </c>
      <c r="BE940" t="inlineStr">
        <is>
          <t/>
        </is>
      </c>
      <c r="BF940" t="inlineStr">
        <is>
          <t/>
        </is>
      </c>
      <c r="BG940" t="inlineStr">
        <is>
          <t/>
        </is>
      </c>
      <c r="BH940" t="inlineStr">
        <is>
          <t/>
        </is>
      </c>
      <c r="BI940" t="inlineStr">
        <is>
          <t/>
        </is>
      </c>
      <c r="BJ940" t="inlineStr">
        <is>
          <t/>
        </is>
      </c>
      <c r="BK940" t="inlineStr">
        <is>
          <t/>
        </is>
      </c>
      <c r="BL940" t="inlineStr">
        <is>
          <t/>
        </is>
      </c>
      <c r="BM940" t="inlineStr">
        <is>
          <t/>
        </is>
      </c>
      <c r="BN940" t="inlineStr">
        <is>
          <t/>
        </is>
      </c>
      <c r="BO940" t="inlineStr">
        <is>
          <t/>
        </is>
      </c>
      <c r="BP940" t="inlineStr">
        <is>
          <t/>
        </is>
      </c>
      <c r="BQ940" t="inlineStr">
        <is>
          <t/>
        </is>
      </c>
      <c r="BR940" t="inlineStr">
        <is>
          <t/>
        </is>
      </c>
      <c r="BS940" t="inlineStr">
        <is>
          <t/>
        </is>
      </c>
      <c r="BT940" t="inlineStr">
        <is>
          <t/>
        </is>
      </c>
      <c r="BU940" t="inlineStr">
        <is>
          <t/>
        </is>
      </c>
      <c r="BV940" t="inlineStr">
        <is>
          <t/>
        </is>
      </c>
      <c r="BW940" t="inlineStr">
        <is>
          <t/>
        </is>
      </c>
      <c r="BX940" t="inlineStr">
        <is>
          <t/>
        </is>
      </c>
      <c r="BY940" t="inlineStr">
        <is>
          <t/>
        </is>
      </c>
      <c r="BZ940" t="inlineStr">
        <is>
          <t/>
        </is>
      </c>
      <c r="CA940" t="inlineStr">
        <is>
          <t/>
        </is>
      </c>
      <c r="CB940" t="inlineStr">
        <is>
          <t/>
        </is>
      </c>
      <c r="CC940" t="inlineStr">
        <is>
          <t/>
        </is>
      </c>
      <c r="CD940" t="inlineStr">
        <is>
          <t/>
        </is>
      </c>
      <c r="CE940" t="inlineStr">
        <is>
          <t/>
        </is>
      </c>
      <c r="CF940" t="inlineStr">
        <is>
          <t/>
        </is>
      </c>
      <c r="CG940" t="inlineStr">
        <is>
          <t/>
        </is>
      </c>
      <c r="CH940" t="inlineStr">
        <is>
          <t/>
        </is>
      </c>
      <c r="CI940" t="inlineStr">
        <is>
          <t/>
        </is>
      </c>
      <c r="CJ940" t="inlineStr">
        <is>
          <t/>
        </is>
      </c>
      <c r="CK940" t="inlineStr">
        <is>
          <t/>
        </is>
      </c>
      <c r="CL940" t="inlineStr">
        <is>
          <t/>
        </is>
      </c>
      <c r="CM940" t="inlineStr">
        <is>
          <t/>
        </is>
      </c>
      <c r="CN940" t="inlineStr">
        <is>
          <t/>
        </is>
      </c>
      <c r="CO940" t="inlineStr">
        <is>
          <t/>
        </is>
      </c>
      <c r="CP940" t="inlineStr">
        <is>
          <t/>
        </is>
      </c>
      <c r="CQ940" t="inlineStr">
        <is>
          <t/>
        </is>
      </c>
      <c r="CR940" t="inlineStr">
        <is>
          <t/>
        </is>
      </c>
      <c r="CS940" t="inlineStr">
        <is>
          <t/>
        </is>
      </c>
      <c r="CT940" t="inlineStr">
        <is>
          <t/>
        </is>
      </c>
      <c r="CU940" t="inlineStr">
        <is>
          <t/>
        </is>
      </c>
      <c r="CV940" t="inlineStr">
        <is>
          <t/>
        </is>
      </c>
      <c r="CW940" t="inlineStr">
        <is>
          <t/>
        </is>
      </c>
    </row>
    <row r="941">
      <c r="A941" s="1" t="str">
        <f>HYPERLINK("https://iate.europa.eu/entry/result/3569547/all", "3569547")</f>
        <v>3569547</v>
      </c>
      <c r="B941" t="inlineStr">
        <is>
          <t>EDUCATION AND COMMUNICATIONS</t>
        </is>
      </c>
      <c r="C941" t="inlineStr">
        <is>
          <t>EDUCATION AND COMMUNICATIONS|information technology and data processing|computer systems;EDUCATION AND COMMUNICATIONS|information technology and data processing</t>
        </is>
      </c>
      <c r="D941" t="inlineStr">
        <is>
          <t>yes</t>
        </is>
      </c>
      <c r="E941" t="inlineStr">
        <is>
          <t/>
        </is>
      </c>
      <c r="F941" t="inlineStr">
        <is>
          <t/>
        </is>
      </c>
      <c r="G941" t="inlineStr">
        <is>
          <t/>
        </is>
      </c>
      <c r="H941" t="inlineStr">
        <is>
          <t/>
        </is>
      </c>
      <c r="I941" t="inlineStr">
        <is>
          <t/>
        </is>
      </c>
      <c r="J941" t="inlineStr">
        <is>
          <t/>
        </is>
      </c>
      <c r="K941" t="inlineStr">
        <is>
          <t/>
        </is>
      </c>
      <c r="L941" t="inlineStr">
        <is>
          <t/>
        </is>
      </c>
      <c r="M941" t="inlineStr">
        <is>
          <t/>
        </is>
      </c>
      <c r="N941" t="inlineStr">
        <is>
          <t/>
        </is>
      </c>
      <c r="O941" t="inlineStr">
        <is>
          <t/>
        </is>
      </c>
      <c r="P941" t="inlineStr">
        <is>
          <t/>
        </is>
      </c>
      <c r="Q941" t="inlineStr">
        <is>
          <t/>
        </is>
      </c>
      <c r="R941" t="inlineStr">
        <is>
          <t/>
        </is>
      </c>
      <c r="S941" t="inlineStr">
        <is>
          <t/>
        </is>
      </c>
      <c r="T941" t="inlineStr">
        <is>
          <t/>
        </is>
      </c>
      <c r="U941" t="inlineStr">
        <is>
          <t/>
        </is>
      </c>
      <c r="V941" t="inlineStr">
        <is>
          <t/>
        </is>
      </c>
      <c r="W941" t="inlineStr">
        <is>
          <t/>
        </is>
      </c>
      <c r="X941" t="inlineStr">
        <is>
          <t/>
        </is>
      </c>
      <c r="Y941" t="inlineStr">
        <is>
          <t/>
        </is>
      </c>
      <c r="Z941" s="2" t="inlineStr">
        <is>
          <t>mail bomb|
email bomb</t>
        </is>
      </c>
      <c r="AA941" s="2" t="inlineStr">
        <is>
          <t>3|
1</t>
        </is>
      </c>
      <c r="AB941" s="2" t="inlineStr">
        <is>
          <t xml:space="preserve">|
</t>
        </is>
      </c>
      <c r="AC941" t="inlineStr">
        <is>
          <t>sending of a massive amount of e-mail to a specific person or system</t>
        </is>
      </c>
      <c r="AD941" t="inlineStr">
        <is>
          <t/>
        </is>
      </c>
      <c r="AE941" t="inlineStr">
        <is>
          <t/>
        </is>
      </c>
      <c r="AF941" t="inlineStr">
        <is>
          <t/>
        </is>
      </c>
      <c r="AG941" t="inlineStr">
        <is>
          <t/>
        </is>
      </c>
      <c r="AH941" t="inlineStr">
        <is>
          <t/>
        </is>
      </c>
      <c r="AI941" t="inlineStr">
        <is>
          <t/>
        </is>
      </c>
      <c r="AJ941" t="inlineStr">
        <is>
          <t/>
        </is>
      </c>
      <c r="AK941" t="inlineStr">
        <is>
          <t/>
        </is>
      </c>
      <c r="AL941" t="inlineStr">
        <is>
          <t/>
        </is>
      </c>
      <c r="AM941" t="inlineStr">
        <is>
          <t/>
        </is>
      </c>
      <c r="AN941" t="inlineStr">
        <is>
          <t/>
        </is>
      </c>
      <c r="AO941" t="inlineStr">
        <is>
          <t/>
        </is>
      </c>
      <c r="AP941" t="inlineStr">
        <is>
          <t/>
        </is>
      </c>
      <c r="AQ941" t="inlineStr">
        <is>
          <t/>
        </is>
      </c>
      <c r="AR941" t="inlineStr">
        <is>
          <t/>
        </is>
      </c>
      <c r="AS941" t="inlineStr">
        <is>
          <t/>
        </is>
      </c>
      <c r="AT941" s="2" t="inlineStr">
        <is>
          <t>buama ríomhphoist</t>
        </is>
      </c>
      <c r="AU941" s="2" t="inlineStr">
        <is>
          <t>3</t>
        </is>
      </c>
      <c r="AV941" s="2" t="inlineStr">
        <is>
          <t/>
        </is>
      </c>
      <c r="AW941" t="inlineStr">
        <is>
          <t/>
        </is>
      </c>
      <c r="AX941" t="inlineStr">
        <is>
          <t/>
        </is>
      </c>
      <c r="AY941" t="inlineStr">
        <is>
          <t/>
        </is>
      </c>
      <c r="AZ941" t="inlineStr">
        <is>
          <t/>
        </is>
      </c>
      <c r="BA941" t="inlineStr">
        <is>
          <t/>
        </is>
      </c>
      <c r="BB941" t="inlineStr">
        <is>
          <t/>
        </is>
      </c>
      <c r="BC941" t="inlineStr">
        <is>
          <t/>
        </is>
      </c>
      <c r="BD941" t="inlineStr">
        <is>
          <t/>
        </is>
      </c>
      <c r="BE941" t="inlineStr">
        <is>
          <t/>
        </is>
      </c>
      <c r="BF941" t="inlineStr">
        <is>
          <t/>
        </is>
      </c>
      <c r="BG941" t="inlineStr">
        <is>
          <t/>
        </is>
      </c>
      <c r="BH941" t="inlineStr">
        <is>
          <t/>
        </is>
      </c>
      <c r="BI941" t="inlineStr">
        <is>
          <t/>
        </is>
      </c>
      <c r="BJ941" t="inlineStr">
        <is>
          <t/>
        </is>
      </c>
      <c r="BK941" t="inlineStr">
        <is>
          <t/>
        </is>
      </c>
      <c r="BL941" t="inlineStr">
        <is>
          <t/>
        </is>
      </c>
      <c r="BM941" t="inlineStr">
        <is>
          <t/>
        </is>
      </c>
      <c r="BN941" t="inlineStr">
        <is>
          <t/>
        </is>
      </c>
      <c r="BO941" t="inlineStr">
        <is>
          <t/>
        </is>
      </c>
      <c r="BP941" t="inlineStr">
        <is>
          <t/>
        </is>
      </c>
      <c r="BQ941" t="inlineStr">
        <is>
          <t/>
        </is>
      </c>
      <c r="BR941" t="inlineStr">
        <is>
          <t/>
        </is>
      </c>
      <c r="BS941" t="inlineStr">
        <is>
          <t/>
        </is>
      </c>
      <c r="BT941" t="inlineStr">
        <is>
          <t/>
        </is>
      </c>
      <c r="BU941" t="inlineStr">
        <is>
          <t/>
        </is>
      </c>
      <c r="BV941" s="2" t="inlineStr">
        <is>
          <t>e-mailbom|
mailbom|
mailbomb</t>
        </is>
      </c>
      <c r="BW941" s="2" t="inlineStr">
        <is>
          <t>2|
2|
2</t>
        </is>
      </c>
      <c r="BX941" s="2" t="inlineStr">
        <is>
          <t xml:space="preserve">|
|
</t>
        </is>
      </c>
      <c r="BY941" t="inlineStr">
        <is>
          <t>vloedgolf van vele en/of grote e-mails, bedoeld om de ontvangende computer lam te leggen</t>
        </is>
      </c>
      <c r="BZ941" t="inlineStr">
        <is>
          <t/>
        </is>
      </c>
      <c r="CA941" t="inlineStr">
        <is>
          <t/>
        </is>
      </c>
      <c r="CB941" t="inlineStr">
        <is>
          <t/>
        </is>
      </c>
      <c r="CC941" t="inlineStr">
        <is>
          <t/>
        </is>
      </c>
      <c r="CD941" t="inlineStr">
        <is>
          <t/>
        </is>
      </c>
      <c r="CE941" t="inlineStr">
        <is>
          <t/>
        </is>
      </c>
      <c r="CF941" t="inlineStr">
        <is>
          <t/>
        </is>
      </c>
      <c r="CG941" t="inlineStr">
        <is>
          <t/>
        </is>
      </c>
      <c r="CH941" t="inlineStr">
        <is>
          <t/>
        </is>
      </c>
      <c r="CI941" t="inlineStr">
        <is>
          <t/>
        </is>
      </c>
      <c r="CJ941" t="inlineStr">
        <is>
          <t/>
        </is>
      </c>
      <c r="CK941" t="inlineStr">
        <is>
          <t/>
        </is>
      </c>
      <c r="CL941" t="inlineStr">
        <is>
          <t/>
        </is>
      </c>
      <c r="CM941" t="inlineStr">
        <is>
          <t/>
        </is>
      </c>
      <c r="CN941" t="inlineStr">
        <is>
          <t/>
        </is>
      </c>
      <c r="CO941" t="inlineStr">
        <is>
          <t/>
        </is>
      </c>
      <c r="CP941" t="inlineStr">
        <is>
          <t/>
        </is>
      </c>
      <c r="CQ941" t="inlineStr">
        <is>
          <t/>
        </is>
      </c>
      <c r="CR941" t="inlineStr">
        <is>
          <t/>
        </is>
      </c>
      <c r="CS941" t="inlineStr">
        <is>
          <t/>
        </is>
      </c>
      <c r="CT941" t="inlineStr">
        <is>
          <t/>
        </is>
      </c>
      <c r="CU941" t="inlineStr">
        <is>
          <t/>
        </is>
      </c>
      <c r="CV941" t="inlineStr">
        <is>
          <t/>
        </is>
      </c>
      <c r="CW941" t="inlineStr">
        <is>
          <t/>
        </is>
      </c>
    </row>
    <row r="942">
      <c r="A942" s="1" t="str">
        <f>HYPERLINK("https://iate.europa.eu/entry/result/3569545/all", "3569545")</f>
        <v>3569545</v>
      </c>
      <c r="B942" t="inlineStr">
        <is>
          <t>EDUCATION AND COMMUNICATIONS</t>
        </is>
      </c>
      <c r="C942" t="inlineStr">
        <is>
          <t>EDUCATION AND COMMUNICATIONS|information technology and data processing|computer systems;EDUCATION AND COMMUNICATIONS|information technology and data processing</t>
        </is>
      </c>
      <c r="D942" t="inlineStr">
        <is>
          <t>yes</t>
        </is>
      </c>
      <c r="E942" t="inlineStr">
        <is>
          <t/>
        </is>
      </c>
      <c r="F942" t="inlineStr">
        <is>
          <t/>
        </is>
      </c>
      <c r="G942" t="inlineStr">
        <is>
          <t/>
        </is>
      </c>
      <c r="H942" t="inlineStr">
        <is>
          <t/>
        </is>
      </c>
      <c r="I942" t="inlineStr">
        <is>
          <t/>
        </is>
      </c>
      <c r="J942" t="inlineStr">
        <is>
          <t/>
        </is>
      </c>
      <c r="K942" t="inlineStr">
        <is>
          <t/>
        </is>
      </c>
      <c r="L942" t="inlineStr">
        <is>
          <t/>
        </is>
      </c>
      <c r="M942" t="inlineStr">
        <is>
          <t/>
        </is>
      </c>
      <c r="N942" t="inlineStr">
        <is>
          <t/>
        </is>
      </c>
      <c r="O942" t="inlineStr">
        <is>
          <t/>
        </is>
      </c>
      <c r="P942" t="inlineStr">
        <is>
          <t/>
        </is>
      </c>
      <c r="Q942" t="inlineStr">
        <is>
          <t/>
        </is>
      </c>
      <c r="R942" t="inlineStr">
        <is>
          <t/>
        </is>
      </c>
      <c r="S942" t="inlineStr">
        <is>
          <t/>
        </is>
      </c>
      <c r="T942" t="inlineStr">
        <is>
          <t/>
        </is>
      </c>
      <c r="U942" t="inlineStr">
        <is>
          <t/>
        </is>
      </c>
      <c r="V942" t="inlineStr">
        <is>
          <t/>
        </is>
      </c>
      <c r="W942" t="inlineStr">
        <is>
          <t/>
        </is>
      </c>
      <c r="X942" t="inlineStr">
        <is>
          <t/>
        </is>
      </c>
      <c r="Y942" t="inlineStr">
        <is>
          <t/>
        </is>
      </c>
      <c r="Z942" s="2" t="inlineStr">
        <is>
          <t>modification chip|
modchip</t>
        </is>
      </c>
      <c r="AA942" s="2" t="inlineStr">
        <is>
          <t>3|
3</t>
        </is>
      </c>
      <c r="AB942" s="2" t="inlineStr">
        <is>
          <t xml:space="preserve">|
</t>
        </is>
      </c>
      <c r="AC942" t="inlineStr">
        <is>
          <t>small electronic device used to alter or disable artificial restrictions of computers or entertainment devices</t>
        </is>
      </c>
      <c r="AD942" t="inlineStr">
        <is>
          <t/>
        </is>
      </c>
      <c r="AE942" t="inlineStr">
        <is>
          <t/>
        </is>
      </c>
      <c r="AF942" t="inlineStr">
        <is>
          <t/>
        </is>
      </c>
      <c r="AG942" t="inlineStr">
        <is>
          <t/>
        </is>
      </c>
      <c r="AH942" t="inlineStr">
        <is>
          <t/>
        </is>
      </c>
      <c r="AI942" t="inlineStr">
        <is>
          <t/>
        </is>
      </c>
      <c r="AJ942" t="inlineStr">
        <is>
          <t/>
        </is>
      </c>
      <c r="AK942" t="inlineStr">
        <is>
          <t/>
        </is>
      </c>
      <c r="AL942" t="inlineStr">
        <is>
          <t/>
        </is>
      </c>
      <c r="AM942" t="inlineStr">
        <is>
          <t/>
        </is>
      </c>
      <c r="AN942" t="inlineStr">
        <is>
          <t/>
        </is>
      </c>
      <c r="AO942" t="inlineStr">
        <is>
          <t/>
        </is>
      </c>
      <c r="AP942" t="inlineStr">
        <is>
          <t/>
        </is>
      </c>
      <c r="AQ942" t="inlineStr">
        <is>
          <t/>
        </is>
      </c>
      <c r="AR942" t="inlineStr">
        <is>
          <t/>
        </is>
      </c>
      <c r="AS942" t="inlineStr">
        <is>
          <t/>
        </is>
      </c>
      <c r="AT942" s="2" t="inlineStr">
        <is>
          <t>slis mhodhnúcháin</t>
        </is>
      </c>
      <c r="AU942" s="2" t="inlineStr">
        <is>
          <t>3</t>
        </is>
      </c>
      <c r="AV942" s="2" t="inlineStr">
        <is>
          <t/>
        </is>
      </c>
      <c r="AW942" t="inlineStr">
        <is>
          <t/>
        </is>
      </c>
      <c r="AX942" t="inlineStr">
        <is>
          <t/>
        </is>
      </c>
      <c r="AY942" t="inlineStr">
        <is>
          <t/>
        </is>
      </c>
      <c r="AZ942" t="inlineStr">
        <is>
          <t/>
        </is>
      </c>
      <c r="BA942" t="inlineStr">
        <is>
          <t/>
        </is>
      </c>
      <c r="BB942" t="inlineStr">
        <is>
          <t/>
        </is>
      </c>
      <c r="BC942" t="inlineStr">
        <is>
          <t/>
        </is>
      </c>
      <c r="BD942" t="inlineStr">
        <is>
          <t/>
        </is>
      </c>
      <c r="BE942" t="inlineStr">
        <is>
          <t/>
        </is>
      </c>
      <c r="BF942" t="inlineStr">
        <is>
          <t/>
        </is>
      </c>
      <c r="BG942" t="inlineStr">
        <is>
          <t/>
        </is>
      </c>
      <c r="BH942" t="inlineStr">
        <is>
          <t/>
        </is>
      </c>
      <c r="BI942" t="inlineStr">
        <is>
          <t/>
        </is>
      </c>
      <c r="BJ942" t="inlineStr">
        <is>
          <t/>
        </is>
      </c>
      <c r="BK942" t="inlineStr">
        <is>
          <t/>
        </is>
      </c>
      <c r="BL942" t="inlineStr">
        <is>
          <t/>
        </is>
      </c>
      <c r="BM942" t="inlineStr">
        <is>
          <t/>
        </is>
      </c>
      <c r="BN942" t="inlineStr">
        <is>
          <t/>
        </is>
      </c>
      <c r="BO942" t="inlineStr">
        <is>
          <t/>
        </is>
      </c>
      <c r="BP942" t="inlineStr">
        <is>
          <t/>
        </is>
      </c>
      <c r="BQ942" t="inlineStr">
        <is>
          <t/>
        </is>
      </c>
      <c r="BR942" t="inlineStr">
        <is>
          <t/>
        </is>
      </c>
      <c r="BS942" t="inlineStr">
        <is>
          <t/>
        </is>
      </c>
      <c r="BT942" t="inlineStr">
        <is>
          <t/>
        </is>
      </c>
      <c r="BU942" t="inlineStr">
        <is>
          <t/>
        </is>
      </c>
      <c r="BV942" s="2" t="inlineStr">
        <is>
          <t>modchip|
modificatiechip|
MOD-chip</t>
        </is>
      </c>
      <c r="BW942" s="2" t="inlineStr">
        <is>
          <t>2|
2|
2</t>
        </is>
      </c>
      <c r="BX942" s="2" t="inlineStr">
        <is>
          <t xml:space="preserve">|
|
</t>
        </is>
      </c>
      <c r="BY942" t="inlineStr">
        <is>
          <t>geïntegreerde schakeling die gebruikt wordt om spelcomputers te manipuleren, zodat ze geschikt zijn om (illegaal) gekopieerde spellen af te kunnen spelen</t>
        </is>
      </c>
      <c r="BZ942" t="inlineStr">
        <is>
          <t/>
        </is>
      </c>
      <c r="CA942" t="inlineStr">
        <is>
          <t/>
        </is>
      </c>
      <c r="CB942" t="inlineStr">
        <is>
          <t/>
        </is>
      </c>
      <c r="CC942" t="inlineStr">
        <is>
          <t/>
        </is>
      </c>
      <c r="CD942" t="inlineStr">
        <is>
          <t/>
        </is>
      </c>
      <c r="CE942" t="inlineStr">
        <is>
          <t/>
        </is>
      </c>
      <c r="CF942" t="inlineStr">
        <is>
          <t/>
        </is>
      </c>
      <c r="CG942" t="inlineStr">
        <is>
          <t/>
        </is>
      </c>
      <c r="CH942" t="inlineStr">
        <is>
          <t/>
        </is>
      </c>
      <c r="CI942" t="inlineStr">
        <is>
          <t/>
        </is>
      </c>
      <c r="CJ942" t="inlineStr">
        <is>
          <t/>
        </is>
      </c>
      <c r="CK942" t="inlineStr">
        <is>
          <t/>
        </is>
      </c>
      <c r="CL942" t="inlineStr">
        <is>
          <t/>
        </is>
      </c>
      <c r="CM942" t="inlineStr">
        <is>
          <t/>
        </is>
      </c>
      <c r="CN942" t="inlineStr">
        <is>
          <t/>
        </is>
      </c>
      <c r="CO942" t="inlineStr">
        <is>
          <t/>
        </is>
      </c>
      <c r="CP942" t="inlineStr">
        <is>
          <t/>
        </is>
      </c>
      <c r="CQ942" t="inlineStr">
        <is>
          <t/>
        </is>
      </c>
      <c r="CR942" t="inlineStr">
        <is>
          <t/>
        </is>
      </c>
      <c r="CS942" t="inlineStr">
        <is>
          <t/>
        </is>
      </c>
      <c r="CT942" t="inlineStr">
        <is>
          <t/>
        </is>
      </c>
      <c r="CU942" t="inlineStr">
        <is>
          <t/>
        </is>
      </c>
      <c r="CV942" t="inlineStr">
        <is>
          <t/>
        </is>
      </c>
      <c r="CW942" t="inlineStr">
        <is>
          <t/>
        </is>
      </c>
    </row>
    <row r="943">
      <c r="A943" s="1" t="str">
        <f>HYPERLINK("https://iate.europa.eu/entry/result/3569371/all", "3569371")</f>
        <v>3569371</v>
      </c>
      <c r="B943" t="inlineStr">
        <is>
          <t>EDUCATION AND COMMUNICATIONS</t>
        </is>
      </c>
      <c r="C943" t="inlineStr">
        <is>
          <t>EDUCATION AND COMMUNICATIONS|information technology and data processing</t>
        </is>
      </c>
      <c r="D943" t="inlineStr">
        <is>
          <t>yes</t>
        </is>
      </c>
      <c r="E943" t="inlineStr">
        <is>
          <t/>
        </is>
      </c>
      <c r="F943" t="inlineStr">
        <is>
          <t/>
        </is>
      </c>
      <c r="G943" t="inlineStr">
        <is>
          <t/>
        </is>
      </c>
      <c r="H943" t="inlineStr">
        <is>
          <t/>
        </is>
      </c>
      <c r="I943" t="inlineStr">
        <is>
          <t/>
        </is>
      </c>
      <c r="J943" t="inlineStr">
        <is>
          <t/>
        </is>
      </c>
      <c r="K943" t="inlineStr">
        <is>
          <t/>
        </is>
      </c>
      <c r="L943" t="inlineStr">
        <is>
          <t/>
        </is>
      </c>
      <c r="M943" t="inlineStr">
        <is>
          <t/>
        </is>
      </c>
      <c r="N943" t="inlineStr">
        <is>
          <t/>
        </is>
      </c>
      <c r="O943" t="inlineStr">
        <is>
          <t/>
        </is>
      </c>
      <c r="P943" t="inlineStr">
        <is>
          <t/>
        </is>
      </c>
      <c r="Q943" t="inlineStr">
        <is>
          <t/>
        </is>
      </c>
      <c r="R943" t="inlineStr">
        <is>
          <t/>
        </is>
      </c>
      <c r="S943" t="inlineStr">
        <is>
          <t/>
        </is>
      </c>
      <c r="T943" t="inlineStr">
        <is>
          <t/>
        </is>
      </c>
      <c r="U943" t="inlineStr">
        <is>
          <t/>
        </is>
      </c>
      <c r="V943" t="inlineStr">
        <is>
          <t/>
        </is>
      </c>
      <c r="W943" t="inlineStr">
        <is>
          <t/>
        </is>
      </c>
      <c r="X943" t="inlineStr">
        <is>
          <t/>
        </is>
      </c>
      <c r="Y943" t="inlineStr">
        <is>
          <t/>
        </is>
      </c>
      <c r="Z943" s="2" t="inlineStr">
        <is>
          <t>non-sensitive data</t>
        </is>
      </c>
      <c r="AA943" s="2" t="inlineStr">
        <is>
          <t>3</t>
        </is>
      </c>
      <c r="AB943" s="2" t="inlineStr">
        <is>
          <t/>
        </is>
      </c>
      <c r="AC943" t="inlineStr">
        <is>
          <t>basic information such as name, address, telephone number and email address&lt;br&gt;personal data such as:&lt;br&gt;publicly available information that is lawfully made available to the public from records of another federal or local agency;&lt;br&gt;information that would appear in the telephone directory;&lt;br&gt;he last four digits only of a Social Security number or credit card number</t>
        </is>
      </c>
      <c r="AD943" t="inlineStr">
        <is>
          <t/>
        </is>
      </c>
      <c r="AE943" t="inlineStr">
        <is>
          <t/>
        </is>
      </c>
      <c r="AF943" t="inlineStr">
        <is>
          <t/>
        </is>
      </c>
      <c r="AG943" t="inlineStr">
        <is>
          <t/>
        </is>
      </c>
      <c r="AH943" t="inlineStr">
        <is>
          <t/>
        </is>
      </c>
      <c r="AI943" t="inlineStr">
        <is>
          <t/>
        </is>
      </c>
      <c r="AJ943" t="inlineStr">
        <is>
          <t/>
        </is>
      </c>
      <c r="AK943" t="inlineStr">
        <is>
          <t/>
        </is>
      </c>
      <c r="AL943" t="inlineStr">
        <is>
          <t/>
        </is>
      </c>
      <c r="AM943" t="inlineStr">
        <is>
          <t/>
        </is>
      </c>
      <c r="AN943" t="inlineStr">
        <is>
          <t/>
        </is>
      </c>
      <c r="AO943" t="inlineStr">
        <is>
          <t/>
        </is>
      </c>
      <c r="AP943" t="inlineStr">
        <is>
          <t/>
        </is>
      </c>
      <c r="AQ943" t="inlineStr">
        <is>
          <t/>
        </is>
      </c>
      <c r="AR943" t="inlineStr">
        <is>
          <t/>
        </is>
      </c>
      <c r="AS943" t="inlineStr">
        <is>
          <t/>
        </is>
      </c>
      <c r="AT943" s="2" t="inlineStr">
        <is>
          <t>sonraí neamhíogaire</t>
        </is>
      </c>
      <c r="AU943" s="2" t="inlineStr">
        <is>
          <t>3</t>
        </is>
      </c>
      <c r="AV943" s="2" t="inlineStr">
        <is>
          <t/>
        </is>
      </c>
      <c r="AW943" t="inlineStr">
        <is>
          <t/>
        </is>
      </c>
      <c r="AX943" t="inlineStr">
        <is>
          <t/>
        </is>
      </c>
      <c r="AY943" t="inlineStr">
        <is>
          <t/>
        </is>
      </c>
      <c r="AZ943" t="inlineStr">
        <is>
          <t/>
        </is>
      </c>
      <c r="BA943" t="inlineStr">
        <is>
          <t/>
        </is>
      </c>
      <c r="BB943" t="inlineStr">
        <is>
          <t/>
        </is>
      </c>
      <c r="BC943" t="inlineStr">
        <is>
          <t/>
        </is>
      </c>
      <c r="BD943" t="inlineStr">
        <is>
          <t/>
        </is>
      </c>
      <c r="BE943" t="inlineStr">
        <is>
          <t/>
        </is>
      </c>
      <c r="BF943" t="inlineStr">
        <is>
          <t/>
        </is>
      </c>
      <c r="BG943" t="inlineStr">
        <is>
          <t/>
        </is>
      </c>
      <c r="BH943" t="inlineStr">
        <is>
          <t/>
        </is>
      </c>
      <c r="BI943" t="inlineStr">
        <is>
          <t/>
        </is>
      </c>
      <c r="BJ943" t="inlineStr">
        <is>
          <t/>
        </is>
      </c>
      <c r="BK943" t="inlineStr">
        <is>
          <t/>
        </is>
      </c>
      <c r="BL943" t="inlineStr">
        <is>
          <t/>
        </is>
      </c>
      <c r="BM943" t="inlineStr">
        <is>
          <t/>
        </is>
      </c>
      <c r="BN943" t="inlineStr">
        <is>
          <t/>
        </is>
      </c>
      <c r="BO943" t="inlineStr">
        <is>
          <t/>
        </is>
      </c>
      <c r="BP943" t="inlineStr">
        <is>
          <t/>
        </is>
      </c>
      <c r="BQ943" t="inlineStr">
        <is>
          <t/>
        </is>
      </c>
      <c r="BR943" t="inlineStr">
        <is>
          <t/>
        </is>
      </c>
      <c r="BS943" t="inlineStr">
        <is>
          <t/>
        </is>
      </c>
      <c r="BT943" t="inlineStr">
        <is>
          <t/>
        </is>
      </c>
      <c r="BU943" t="inlineStr">
        <is>
          <t/>
        </is>
      </c>
      <c r="BV943" t="inlineStr">
        <is>
          <t/>
        </is>
      </c>
      <c r="BW943" t="inlineStr">
        <is>
          <t/>
        </is>
      </c>
      <c r="BX943" t="inlineStr">
        <is>
          <t/>
        </is>
      </c>
      <c r="BY943" t="inlineStr">
        <is>
          <t/>
        </is>
      </c>
      <c r="BZ943" t="inlineStr">
        <is>
          <t/>
        </is>
      </c>
      <c r="CA943" t="inlineStr">
        <is>
          <t/>
        </is>
      </c>
      <c r="CB943" t="inlineStr">
        <is>
          <t/>
        </is>
      </c>
      <c r="CC943" t="inlineStr">
        <is>
          <t/>
        </is>
      </c>
      <c r="CD943" t="inlineStr">
        <is>
          <t/>
        </is>
      </c>
      <c r="CE943" t="inlineStr">
        <is>
          <t/>
        </is>
      </c>
      <c r="CF943" t="inlineStr">
        <is>
          <t/>
        </is>
      </c>
      <c r="CG943" t="inlineStr">
        <is>
          <t/>
        </is>
      </c>
      <c r="CH943" t="inlineStr">
        <is>
          <t/>
        </is>
      </c>
      <c r="CI943" t="inlineStr">
        <is>
          <t/>
        </is>
      </c>
      <c r="CJ943" t="inlineStr">
        <is>
          <t/>
        </is>
      </c>
      <c r="CK943" t="inlineStr">
        <is>
          <t/>
        </is>
      </c>
      <c r="CL943" t="inlineStr">
        <is>
          <t/>
        </is>
      </c>
      <c r="CM943" t="inlineStr">
        <is>
          <t/>
        </is>
      </c>
      <c r="CN943" t="inlineStr">
        <is>
          <t/>
        </is>
      </c>
      <c r="CO943" t="inlineStr">
        <is>
          <t/>
        </is>
      </c>
      <c r="CP943" t="inlineStr">
        <is>
          <t/>
        </is>
      </c>
      <c r="CQ943" t="inlineStr">
        <is>
          <t/>
        </is>
      </c>
      <c r="CR943" t="inlineStr">
        <is>
          <t/>
        </is>
      </c>
      <c r="CS943" t="inlineStr">
        <is>
          <t/>
        </is>
      </c>
      <c r="CT943" t="inlineStr">
        <is>
          <t/>
        </is>
      </c>
      <c r="CU943" t="inlineStr">
        <is>
          <t/>
        </is>
      </c>
      <c r="CV943" t="inlineStr">
        <is>
          <t/>
        </is>
      </c>
      <c r="CW943" t="inlineStr">
        <is>
          <t/>
        </is>
      </c>
    </row>
    <row r="944">
      <c r="A944" s="1" t="str">
        <f>HYPERLINK("https://iate.europa.eu/entry/result/3574359/all", "3574359")</f>
        <v>3574359</v>
      </c>
      <c r="B944" t="inlineStr">
        <is>
          <t>EDUCATION AND COMMUNICATIONS</t>
        </is>
      </c>
      <c r="C944" t="inlineStr">
        <is>
          <t>EDUCATION AND COMMUNICATIONS|information technology and data processing</t>
        </is>
      </c>
      <c r="D944" t="inlineStr">
        <is>
          <t>yes</t>
        </is>
      </c>
      <c r="E944" t="inlineStr">
        <is>
          <t/>
        </is>
      </c>
      <c r="F944" s="2" t="inlineStr">
        <is>
          <t>неявно блокиране на достъп</t>
        </is>
      </c>
      <c r="G944" s="2" t="inlineStr">
        <is>
          <t>2</t>
        </is>
      </c>
      <c r="H944" s="2" t="inlineStr">
        <is>
          <t/>
        </is>
      </c>
      <c r="I944" t="inlineStr">
        <is>
          <t/>
        </is>
      </c>
      <c r="J944" s="2" t="inlineStr">
        <is>
          <t>&lt;i&gt;shadow banning&lt;/i&gt;</t>
        </is>
      </c>
      <c r="K944" s="2" t="inlineStr">
        <is>
          <t>3</t>
        </is>
      </c>
      <c r="L944" s="2" t="inlineStr">
        <is>
          <t/>
        </is>
      </c>
      <c r="M944" t="inlineStr">
        <is>
          <t>zablokování uživatele v online komunitě takovým způsobem, kdy si uživatel není vědom toho, že byl z komunity vykázán</t>
        </is>
      </c>
      <c r="N944" s="2" t="inlineStr">
        <is>
          <t>shadow-banning</t>
        </is>
      </c>
      <c r="O944" s="2" t="inlineStr">
        <is>
          <t>3</t>
        </is>
      </c>
      <c r="P944" s="2" t="inlineStr">
        <is>
          <t/>
        </is>
      </c>
      <c r="Q944" t="inlineStr">
        <is>
          <t>består i at udelukke en bruger fra et onlinefællesskab på en måde, så brugeren ikke opdager, at vedkommende er blevet udelukket</t>
        </is>
      </c>
      <c r="R944" s="2" t="inlineStr">
        <is>
          <t>Shadow Banning</t>
        </is>
      </c>
      <c r="S944" s="2" t="inlineStr">
        <is>
          <t>3</t>
        </is>
      </c>
      <c r="T944" s="2" t="inlineStr">
        <is>
          <t/>
        </is>
      </c>
      <c r="U944" t="inlineStr">
        <is>
          <t>heimliche Sperrung des Nutzers einer Online-Gemeinschaft, dessen Inhalte dann für andere Nutzer nicht mehr auftauchen</t>
        </is>
      </c>
      <c r="V944" s="2" t="inlineStr">
        <is>
          <t>shadow-banning</t>
        </is>
      </c>
      <c r="W944" s="2" t="inlineStr">
        <is>
          <t>3</t>
        </is>
      </c>
      <c r="X944" s="2" t="inlineStr">
        <is>
          <t/>
        </is>
      </c>
      <c r="Y944" t="inlineStr">
        <is>
          <t>αποκλεισμός ενός χρήστη από μια διαδικτυακή κοινότητα χωρίς ο χρήστης να αντιληφθεί ότι έχει αποκλειστεί</t>
        </is>
      </c>
      <c r="Z944" s="2" t="inlineStr">
        <is>
          <t>stealth banning|
ghost banning|
comment ghosting|
shadow-ban|
shadow-blocking|
shadow banning</t>
        </is>
      </c>
      <c r="AA944" s="2" t="inlineStr">
        <is>
          <t>3|
2|
3|
1|
1|
3</t>
        </is>
      </c>
      <c r="AB944" s="2" t="inlineStr">
        <is>
          <t xml:space="preserve">|
|
|
|
|
</t>
        </is>
      </c>
      <c r="AC944" t="inlineStr">
        <is>
          <t>act of blocking a user from an online community such that the user does not realize that they have been banned</t>
        </is>
      </c>
      <c r="AD944" s="2" t="inlineStr">
        <is>
          <t>&lt;i&gt;shadow banning&lt;/i&gt;|
exclusión oculta</t>
        </is>
      </c>
      <c r="AE944" s="2" t="inlineStr">
        <is>
          <t>3|
3</t>
        </is>
      </c>
      <c r="AF944" s="2" t="inlineStr">
        <is>
          <t xml:space="preserve">|
</t>
        </is>
      </c>
      <c r="AG944" t="inlineStr">
        <is>
          <t>Acto de bloquear a un usuario de una plataforma en línea pero de forma que no se dé cuenta de que ha sido excluido.</t>
        </is>
      </c>
      <c r="AH944" s="2" t="inlineStr">
        <is>
          <t>varikeelustamine</t>
        </is>
      </c>
      <c r="AI944" s="2" t="inlineStr">
        <is>
          <t>3</t>
        </is>
      </c>
      <c r="AJ944" s="2" t="inlineStr">
        <is>
          <t/>
        </is>
      </c>
      <c r="AK944" t="inlineStr">
        <is>
          <t>kasutaja selline blokeerimine veebikogukonnas, et kasutaja ise ei märka, et tema konto on keelustatud</t>
        </is>
      </c>
      <c r="AL944" s="2" t="inlineStr">
        <is>
          <t>peitetty poissulkeminen</t>
        </is>
      </c>
      <c r="AM944" s="2" t="inlineStr">
        <is>
          <t>3</t>
        </is>
      </c>
      <c r="AN944" s="2" t="inlineStr">
        <is>
          <t/>
        </is>
      </c>
      <c r="AO944" t="inlineStr">
        <is>
          <t>toimenpide, jolla käyttäjä suljetaan verkkoyhteisön ulkopuolelle ilman, että tämä havaitsee poissulkemisen</t>
        </is>
      </c>
      <c r="AP944" s="2" t="inlineStr">
        <is>
          <t>bannissement par l'ombre|
shadowbanning</t>
        </is>
      </c>
      <c r="AQ944" s="2" t="inlineStr">
        <is>
          <t>4|
4</t>
        </is>
      </c>
      <c r="AR944" s="2" t="inlineStr">
        <is>
          <t xml:space="preserve">|
</t>
        </is>
      </c>
      <c r="AS944" t="inlineStr">
        <is>
          <t>acte consistant à bloquer l’accès d’un utilisateur à une communauté en ligne sans que ce dernier s’en rende compte</t>
        </is>
      </c>
      <c r="AT944" s="2" t="inlineStr">
        <is>
          <t>cosc faoi choim</t>
        </is>
      </c>
      <c r="AU944" s="2" t="inlineStr">
        <is>
          <t>3</t>
        </is>
      </c>
      <c r="AV944" s="2" t="inlineStr">
        <is>
          <t/>
        </is>
      </c>
      <c r="AW944" t="inlineStr">
        <is>
          <t/>
        </is>
      </c>
      <c r="AX944" s="2" t="inlineStr">
        <is>
          <t>prikriveno zabranjivanje</t>
        </is>
      </c>
      <c r="AY944" s="2" t="inlineStr">
        <is>
          <t>3</t>
        </is>
      </c>
      <c r="AZ944" s="2" t="inlineStr">
        <is>
          <t/>
        </is>
      </c>
      <c r="BA944" t="inlineStr">
        <is>
          <t>postupak kojim se korisniku onemogućuje pristup zajednici na internetu tako da on toga nije svjestan</t>
        </is>
      </c>
      <c r="BB944" s="2" t="inlineStr">
        <is>
          <t>árnyékletiltás</t>
        </is>
      </c>
      <c r="BC944" s="2" t="inlineStr">
        <is>
          <t>4</t>
        </is>
      </c>
      <c r="BD944" s="2" t="inlineStr">
        <is>
          <t/>
        </is>
      </c>
      <c r="BE944" t="inlineStr">
        <is>
          <t>az a cselekmény, amikor egy felhasználót úgy zárnak ki egy online közösségből, hogy a szóban forgó felhasználó nincs tudatában annak, hogy őt kitiltották</t>
        </is>
      </c>
      <c r="BF944" s="2" t="inlineStr">
        <is>
          <t>shadowbanning</t>
        </is>
      </c>
      <c r="BG944" s="2" t="inlineStr">
        <is>
          <t>3</t>
        </is>
      </c>
      <c r="BH944" s="2" t="inlineStr">
        <is>
          <t/>
        </is>
      </c>
      <c r="BI944" t="inlineStr">
        <is>
          <t>azione di bloccare l'accesso di un utente a una comunità online senza che questi se ne renda conto</t>
        </is>
      </c>
      <c r="BJ944" s="2" t="inlineStr">
        <is>
          <t>slaptas blokavimas</t>
        </is>
      </c>
      <c r="BK944" s="2" t="inlineStr">
        <is>
          <t>2</t>
        </is>
      </c>
      <c r="BL944" s="2" t="inlineStr">
        <is>
          <t/>
        </is>
      </c>
      <c r="BM944" t="inlineStr">
        <is>
          <t>naudotojo blokavimas interneto bendruomenėje, kai naudotojas nesuvokia, kad yra blokuojamas</t>
        </is>
      </c>
      <c r="BN944" s="2" t="inlineStr">
        <is>
          <t>neuzkrītoša bloķēšana</t>
        </is>
      </c>
      <c r="BO944" s="2" t="inlineStr">
        <is>
          <t>2</t>
        </is>
      </c>
      <c r="BP944" s="2" t="inlineStr">
        <is>
          <t/>
        </is>
      </c>
      <c r="BQ944" t="inlineStr">
        <is>
          <t>lietotāja izolēšana no tiešsaistes kopienas tādā veidā, ka pats lietotājs nenojauš, ka ir ticis izolēts</t>
        </is>
      </c>
      <c r="BR944" s="2" t="inlineStr">
        <is>
          <t>shadow banning</t>
        </is>
      </c>
      <c r="BS944" s="2" t="inlineStr">
        <is>
          <t>3</t>
        </is>
      </c>
      <c r="BT944" s="2" t="inlineStr">
        <is>
          <t/>
        </is>
      </c>
      <c r="BU944" t="inlineStr">
        <is>
          <t>att li bih utent jiġi mblokkat minn komunità online b'mod li l-utent ma jindunax li jkun ġie eskluż</t>
        </is>
      </c>
      <c r="BV944" s="2" t="inlineStr">
        <is>
          <t>shadowbanning</t>
        </is>
      </c>
      <c r="BW944" s="2" t="inlineStr">
        <is>
          <t>3</t>
        </is>
      </c>
      <c r="BX944" s="2" t="inlineStr">
        <is>
          <t/>
        </is>
      </c>
      <c r="BY944" t="inlineStr">
        <is>
          <t>handeling waarbij een gebruiker uit een onlinegemeenschap wordt uitgesloten, op een zodanige wijze dat de gebruiker niet beseft dat hij is uitgesloten</t>
        </is>
      </c>
      <c r="BZ944" s="2" t="inlineStr">
        <is>
          <t>blokowanie widoczności wpisów dla wszystkich poza autorem (ang. shadow banning)</t>
        </is>
      </c>
      <c r="CA944" s="2" t="inlineStr">
        <is>
          <t>3</t>
        </is>
      </c>
      <c r="CB944" s="2" t="inlineStr">
        <is>
          <t/>
        </is>
      </c>
      <c r="CC944" t="inlineStr">
        <is>
          <t>zablokowanie użytkownikowi dostępu do społeczności internetowej w taki sposób, że użytkownik nie zdaje sobie z tego sprawy</t>
        </is>
      </c>
      <c r="CD944" s="2" t="inlineStr">
        <is>
          <t>bloqueamento oculto</t>
        </is>
      </c>
      <c r="CE944" s="2" t="inlineStr">
        <is>
          <t>3</t>
        </is>
      </c>
      <c r="CF944" s="2" t="inlineStr">
        <is>
          <t/>
        </is>
      </c>
      <c r="CG944" t="inlineStr">
        <is>
          <t>Ato de bloquear o acesso de um utilizador a uma comunidade na Internet sem que o utilizador se aperceba do facto.</t>
        </is>
      </c>
      <c r="CH944" s="2" t="inlineStr">
        <is>
          <t>blocare a utilizatorilor de tip shadow-banning</t>
        </is>
      </c>
      <c r="CI944" s="2" t="inlineStr">
        <is>
          <t>2</t>
        </is>
      </c>
      <c r="CJ944" s="2" t="inlineStr">
        <is>
          <t/>
        </is>
      </c>
      <c r="CK944" t="inlineStr">
        <is>
          <t>blocarea accesului unui utilizator la o comunitate online în așa fel încât acesta să nu își dea seama că a fost blocat</t>
        </is>
      </c>
      <c r="CL944" s="2" t="inlineStr">
        <is>
          <t>shadow banning</t>
        </is>
      </c>
      <c r="CM944" s="2" t="inlineStr">
        <is>
          <t>3</t>
        </is>
      </c>
      <c r="CN944" s="2" t="inlineStr">
        <is>
          <t/>
        </is>
      </c>
      <c r="CO944" t="inlineStr">
        <is>
          <t>vyradenie používateľa z komunity online používateľov bez jeho vedomia</t>
        </is>
      </c>
      <c r="CP944" s="2" t="inlineStr">
        <is>
          <t>nevidna prepoved</t>
        </is>
      </c>
      <c r="CQ944" s="2" t="inlineStr">
        <is>
          <t>3</t>
        </is>
      </c>
      <c r="CR944" s="2" t="inlineStr">
        <is>
          <t/>
        </is>
      </c>
      <c r="CS944" t="inlineStr">
        <is>
          <t>ukrep za blokiranje uporabnika od spletne skupnosti na način, da se uporabnik ne zaveda, da je bil blokiran</t>
        </is>
      </c>
      <c r="CT944" s="2" t="inlineStr">
        <is>
          <t>shadow-banning</t>
        </is>
      </c>
      <c r="CU944" s="2" t="inlineStr">
        <is>
          <t>2</t>
        </is>
      </c>
      <c r="CV944" s="2" t="inlineStr">
        <is>
          <t/>
        </is>
      </c>
      <c r="CW944" t="inlineStr">
        <is>
          <t>blockering av en användare från ett onlinesamhälle på ett sådant sätt att användaren inte inser att han/hon har blivit blockerad</t>
        </is>
      </c>
    </row>
    <row r="945">
      <c r="A945" s="1" t="str">
        <f>HYPERLINK("https://iate.europa.eu/entry/result/3574236/all", "3574236")</f>
        <v>3574236</v>
      </c>
      <c r="B945" t="inlineStr">
        <is>
          <t>EDUCATION AND COMMUNICATIONS</t>
        </is>
      </c>
      <c r="C945" t="inlineStr">
        <is>
          <t>EDUCATION AND COMMUNICATIONS|information technology and data processing</t>
        </is>
      </c>
      <c r="D945" t="inlineStr">
        <is>
          <t>yes</t>
        </is>
      </c>
      <c r="E945" t="inlineStr">
        <is>
          <t/>
        </is>
      </c>
      <c r="F945" s="2" t="inlineStr">
        <is>
          <t>еластичен набор</t>
        </is>
      </c>
      <c r="G945" s="2" t="inlineStr">
        <is>
          <t>3</t>
        </is>
      </c>
      <c r="H945" s="2" t="inlineStr">
        <is>
          <t/>
        </is>
      </c>
      <c r="I945" t="inlineStr">
        <is>
          <t/>
        </is>
      </c>
      <c r="J945" s="2" t="inlineStr">
        <is>
          <t>přizpůsobitelné úložiště</t>
        </is>
      </c>
      <c r="K945" s="2" t="inlineStr">
        <is>
          <t>3</t>
        </is>
      </c>
      <c r="L945" s="2" t="inlineStr">
        <is>
          <t/>
        </is>
      </c>
      <c r="M945" t="inlineStr">
        <is>
          <t>výpočetní zdroje poskytované a uvolňované na základě poptávky tak, aby bylo možno urychleně zvyšovat i snižovat dostupné zdroje se zřetelem na zatížení</t>
        </is>
      </c>
      <c r="N945" s="2" t="inlineStr">
        <is>
          <t>elastisk pulje</t>
        </is>
      </c>
      <c r="O945" s="2" t="inlineStr">
        <is>
          <t>3</t>
        </is>
      </c>
      <c r="P945" s="2" t="inlineStr">
        <is>
          <t/>
        </is>
      </c>
      <c r="Q945" t="inlineStr">
        <is>
          <t>IT-ressourcer, der tilvejebringes og stilles til rådighed alt efter efterspørgslen for hurtigt at øge eller mindske de tilgængelige ressourcer alt efter arbejdsbyrden</t>
        </is>
      </c>
      <c r="R945" s="2" t="inlineStr">
        <is>
          <t>elastischer Pool</t>
        </is>
      </c>
      <c r="S945" s="2" t="inlineStr">
        <is>
          <t>3</t>
        </is>
      </c>
      <c r="T945" s="2" t="inlineStr">
        <is>
          <t/>
        </is>
      </c>
      <c r="U945" t="inlineStr">
        <is>
          <t>Rechenressourcen zu beschreiben, die entsprechend der Nachfrage bereitgestellt und freigegeben werden, damit die verfügbaren Ressourcen je nach Arbeitsaufkommen rasch auf- bzw. abgebaut werden können</t>
        </is>
      </c>
      <c r="V945" s="2" t="inlineStr">
        <is>
          <t>ελαστικό σύνολο</t>
        </is>
      </c>
      <c r="W945" s="2" t="inlineStr">
        <is>
          <t>3</t>
        </is>
      </c>
      <c r="X945" s="2" t="inlineStr">
        <is>
          <t/>
        </is>
      </c>
      <c r="Y945" t="inlineStr">
        <is>
          <t>σύνολο υπολογιστικών πόρων που διατίθενται και απελευθερώνονται ανάλογα με τη ζήτηση προκειμένου να καταστεί δυνατή η ταχεία αύξηση και μείωση των διαθέσιμων πόρων ανάλογα με τον φόρτο εργασίας</t>
        </is>
      </c>
      <c r="Z945" s="2" t="inlineStr">
        <is>
          <t>elastic pool</t>
        </is>
      </c>
      <c r="AA945" s="2" t="inlineStr">
        <is>
          <t>3</t>
        </is>
      </c>
      <c r="AB945" s="2" t="inlineStr">
        <is>
          <t/>
        </is>
      </c>
      <c r="AC945" t="inlineStr">
        <is>
          <t>computing resources that are provisioned and released according to demand in order to rapidly increase and decrease resources available depending on workload</t>
        </is>
      </c>
      <c r="AD945" s="2" t="inlineStr">
        <is>
          <t>conjunto elástico|
conjunto elástico de recursos</t>
        </is>
      </c>
      <c r="AE945" s="2" t="inlineStr">
        <is>
          <t>3|
3</t>
        </is>
      </c>
      <c r="AF945" s="2" t="inlineStr">
        <is>
          <t xml:space="preserve">|
</t>
        </is>
      </c>
      <c r="AG945" t="inlineStr">
        <is>
          <t>Recursos informáticos que se suministran y que se ponen a la venta según la demanda, de modo que se pueda aumentar o reducir con rapidez la oferta de recursos disponibles en función de la carga de trabajo.</t>
        </is>
      </c>
      <c r="AH945" s="2" t="inlineStr">
        <is>
          <t>paindlik kogum</t>
        </is>
      </c>
      <c r="AI945" s="2" t="inlineStr">
        <is>
          <t>2</t>
        </is>
      </c>
      <c r="AJ945" s="2" t="inlineStr">
        <is>
          <t/>
        </is>
      </c>
      <c r="AK945" t="inlineStr">
        <is>
          <t>andmetöötlusressursid, mida pakutakse ja mis tehakse kättesaadavaks vastavalt nõudlusele, et kiiresti suurendada või vähendada kättesaadavaid ressursse vastavalt töökoormusele</t>
        </is>
      </c>
      <c r="AL945" s="2" t="inlineStr">
        <is>
          <t>mukautuva joukko</t>
        </is>
      </c>
      <c r="AM945" s="2" t="inlineStr">
        <is>
          <t>3</t>
        </is>
      </c>
      <c r="AN945" s="2" t="inlineStr">
        <is>
          <t/>
        </is>
      </c>
      <c r="AO945" t="inlineStr">
        <is>
          <t>tietotekniset resurssit, joita tarjotaan ja annetaan käyttöön kysynnän mukaan, jotta käytettävissä olevia resursseja voidaan lisätä ja vähentää nopeasti työtaakan mukaan</t>
        </is>
      </c>
      <c r="AP945" s="2" t="inlineStr">
        <is>
          <t>ensemble variable</t>
        </is>
      </c>
      <c r="AQ945" s="2" t="inlineStr">
        <is>
          <t>4</t>
        </is>
      </c>
      <c r="AR945" s="2" t="inlineStr">
        <is>
          <t/>
        </is>
      </c>
      <c r="AS945" t="inlineStr">
        <is>
          <t>ressources informatiques qui sont mobilisées et libérées en fonction de la demande pour pouvoir augmenter ou réduire rapidement les ressources disponibles en fonction de la charge de travail</t>
        </is>
      </c>
      <c r="AT945" s="2" t="inlineStr">
        <is>
          <t>linn leaisteach</t>
        </is>
      </c>
      <c r="AU945" s="2" t="inlineStr">
        <is>
          <t>3</t>
        </is>
      </c>
      <c r="AV945" s="2" t="inlineStr">
        <is>
          <t/>
        </is>
      </c>
      <c r="AW945" t="inlineStr">
        <is>
          <t/>
        </is>
      </c>
      <c r="AX945" s="2" t="inlineStr">
        <is>
          <t>elastičan skup</t>
        </is>
      </c>
      <c r="AY945" s="2" t="inlineStr">
        <is>
          <t>3</t>
        </is>
      </c>
      <c r="AZ945" s="2" t="inlineStr">
        <is>
          <t/>
        </is>
      </c>
      <c r="BA945" t="inlineStr">
        <is>
          <t>računalni resursi koji se predviđaju i isporučuju u skladu s potražnjom, kako bi se raspoloživi resursi mogli brzo povećati i smanjiti ovisno o radnom opterećenjem</t>
        </is>
      </c>
      <c r="BB945" s="2" t="inlineStr">
        <is>
          <t>rugalmas erőforráshalmaz|
rugalmas eszközhalmaz</t>
        </is>
      </c>
      <c r="BC945" s="2" t="inlineStr">
        <is>
          <t>3|
3</t>
        </is>
      </c>
      <c r="BD945" s="2" t="inlineStr">
        <is>
          <t xml:space="preserve">|
</t>
        </is>
      </c>
      <c r="BE945" t="inlineStr">
        <is>
          <t>azok a számítástechnikai erőforrások, amelyeket a keresletnek megfelelően nyújtanak és bocsátanak rendelkezésre annak érdekében, hogy a rendelkezésre álló erőforrások a munkatehernek megfelelően gyors ütemben növekedjenek vagy csökkenjenek</t>
        </is>
      </c>
      <c r="BF945" s="2" t="inlineStr">
        <is>
          <t>insieme elastico</t>
        </is>
      </c>
      <c r="BG945" s="2" t="inlineStr">
        <is>
          <t>3</t>
        </is>
      </c>
      <c r="BH945" s="2" t="inlineStr">
        <is>
          <t/>
        </is>
      </c>
      <c r="BI945" t="inlineStr">
        <is>
          <t>risorse informatiche che sono fornite e diffuse in base alla richiesta, al fine di aumentare e ridurre rapidamente le risorse disponibili in base al carico di lavoro</t>
        </is>
      </c>
      <c r="BJ945" s="2" t="inlineStr">
        <is>
          <t>pritaikoma bazė</t>
        </is>
      </c>
      <c r="BK945" s="2" t="inlineStr">
        <is>
          <t>2</t>
        </is>
      </c>
      <c r="BL945" s="2" t="inlineStr">
        <is>
          <t/>
        </is>
      </c>
      <c r="BM945" t="inlineStr">
        <is>
          <t>kompiuterijos ištekliai, kuriais apsirūpinama ir naudojamasi atsižvelgiant į paklausą – jie padidinami ir sumažinami pagal darbo krūvį</t>
        </is>
      </c>
      <c r="BN945" s="2" t="inlineStr">
        <is>
          <t>elastīgs pūls</t>
        </is>
      </c>
      <c r="BO945" s="2" t="inlineStr">
        <is>
          <t>3</t>
        </is>
      </c>
      <c r="BP945" s="2" t="inlineStr">
        <is>
          <t/>
        </is>
      </c>
      <c r="BQ945" t="inlineStr">
        <is>
          <t/>
        </is>
      </c>
      <c r="BR945" s="2" t="inlineStr">
        <is>
          <t>grupp elastiku</t>
        </is>
      </c>
      <c r="BS945" s="2" t="inlineStr">
        <is>
          <t>3</t>
        </is>
      </c>
      <c r="BT945" s="2" t="inlineStr">
        <is>
          <t/>
        </is>
      </c>
      <c r="BU945" t="inlineStr">
        <is>
          <t>dawk ir-riżorsi tal-informatika li jingħataw u li jiġu rilaxxati skont id-domanda sabiex iżidu u jnaqqsu malajr ir-riżorsi disponibbli skont il-volum tax-xogħol</t>
        </is>
      </c>
      <c r="BV945" s="2" t="inlineStr">
        <is>
          <t>elastische groep|
elastische pool</t>
        </is>
      </c>
      <c r="BW945" s="2" t="inlineStr">
        <is>
          <t>2|
2</t>
        </is>
      </c>
      <c r="BX945" s="2" t="inlineStr">
        <is>
          <t xml:space="preserve">|
</t>
        </is>
      </c>
      <c r="BY945" t="inlineStr">
        <is>
          <t/>
        </is>
      </c>
      <c r="BZ945" s="2" t="inlineStr">
        <is>
          <t>elastyczny zbiór</t>
        </is>
      </c>
      <c r="CA945" s="2" t="inlineStr">
        <is>
          <t>3</t>
        </is>
      </c>
      <c r="CB945" s="2" t="inlineStr">
        <is>
          <t/>
        </is>
      </c>
      <c r="CC945" t="inlineStr">
        <is>
          <t>zasoby obliczeniowe, które są przydzielane i uwalniane zależnie do zapotrzebowania, aby szybko zwiększać i zmniejszać dostępne zasoby w zależności od obciążenia</t>
        </is>
      </c>
      <c r="CD945" s="2" t="inlineStr">
        <is>
          <t>conjunto adaptável</t>
        </is>
      </c>
      <c r="CE945" s="2" t="inlineStr">
        <is>
          <t>3</t>
        </is>
      </c>
      <c r="CF945" s="2" t="inlineStr">
        <is>
          <t/>
        </is>
      </c>
      <c r="CG945" t="inlineStr">
        <is>
          <t>Recursos de computação disponibilizados e libertados em função da procura, a fim de aumentar ou diminuir rapidamente os recursos disponíveis, consoante o volume de trabalho.</t>
        </is>
      </c>
      <c r="CH945" s="2" t="inlineStr">
        <is>
          <t>bazin elastic</t>
        </is>
      </c>
      <c r="CI945" s="2" t="inlineStr">
        <is>
          <t>3</t>
        </is>
      </c>
      <c r="CJ945" s="2" t="inlineStr">
        <is>
          <t/>
        </is>
      </c>
      <c r="CK945" t="inlineStr">
        <is>
          <t>acele resurse informatice care sunt atribuite și transferate în funcție de cerere, pentru a înmulți și a reduce rapid resursele disponibile în conformitate cu necesarul de lucru</t>
        </is>
      </c>
      <c r="CL945" s="2" t="inlineStr">
        <is>
          <t>pružný súbor</t>
        </is>
      </c>
      <c r="CM945" s="2" t="inlineStr">
        <is>
          <t>3</t>
        </is>
      </c>
      <c r="CN945" s="2" t="inlineStr">
        <is>
          <t/>
        </is>
      </c>
      <c r="CO945" t="inlineStr">
        <is>
          <t>súhrnné označenie počítačových zdrojov, ktoré sa pri poskytovaní služieb cloud computingu poskytujú a uvoľňujú na základe dopytu s cieľom rýchlo zvýšiť a znížiť dostupné zdroje v závislosti od záťaže</t>
        </is>
      </c>
      <c r="CP945" s="2" t="inlineStr">
        <is>
          <t>prožni nabor</t>
        </is>
      </c>
      <c r="CQ945" s="2" t="inlineStr">
        <is>
          <t>3</t>
        </is>
      </c>
      <c r="CR945" s="2" t="inlineStr">
        <is>
          <t/>
        </is>
      </c>
      <c r="CS945" t="inlineStr">
        <is>
          <t>spremembe delovne obremenitve s samodejnim dodajanjem ali odvzemanjem virov, tako da so razpoložljivi viri v vsakem trenutku karseda skladni s trenutnim povpraševanjem</t>
        </is>
      </c>
      <c r="CT945" s="2" t="inlineStr">
        <is>
          <t>elastisk pool</t>
        </is>
      </c>
      <c r="CU945" s="2" t="inlineStr">
        <is>
          <t>3</t>
        </is>
      </c>
      <c r="CV945" s="2" t="inlineStr">
        <is>
          <t/>
        </is>
      </c>
      <c r="CW945" t="inlineStr">
        <is>
          <t>dataresurser som avsätts och utnyttjas beroende på efterfrågan för att tillgängliga resurser snabbt ska kunna utökas och minskas i takt med arbetsbördan</t>
        </is>
      </c>
    </row>
    <row r="946">
      <c r="A946" s="1" t="str">
        <f>HYPERLINK("https://iate.europa.eu/entry/result/3569548/all", "3569548")</f>
        <v>3569548</v>
      </c>
      <c r="B946" t="inlineStr">
        <is>
          <t>EDUCATION AND COMMUNICATIONS</t>
        </is>
      </c>
      <c r="C946" t="inlineStr">
        <is>
          <t>EDUCATION AND COMMUNICATIONS|information technology and data processing|computer systems</t>
        </is>
      </c>
      <c r="D946" t="inlineStr">
        <is>
          <t>yes</t>
        </is>
      </c>
      <c r="E946" t="inlineStr">
        <is>
          <t/>
        </is>
      </c>
      <c r="F946" t="inlineStr">
        <is>
          <t/>
        </is>
      </c>
      <c r="G946" t="inlineStr">
        <is>
          <t/>
        </is>
      </c>
      <c r="H946" t="inlineStr">
        <is>
          <t/>
        </is>
      </c>
      <c r="I946" t="inlineStr">
        <is>
          <t/>
        </is>
      </c>
      <c r="J946" t="inlineStr">
        <is>
          <t/>
        </is>
      </c>
      <c r="K946" t="inlineStr">
        <is>
          <t/>
        </is>
      </c>
      <c r="L946" t="inlineStr">
        <is>
          <t/>
        </is>
      </c>
      <c r="M946" t="inlineStr">
        <is>
          <t/>
        </is>
      </c>
      <c r="N946" t="inlineStr">
        <is>
          <t/>
        </is>
      </c>
      <c r="O946" t="inlineStr">
        <is>
          <t/>
        </is>
      </c>
      <c r="P946" t="inlineStr">
        <is>
          <t/>
        </is>
      </c>
      <c r="Q946" t="inlineStr">
        <is>
          <t/>
        </is>
      </c>
      <c r="R946" t="inlineStr">
        <is>
          <t/>
        </is>
      </c>
      <c r="S946" t="inlineStr">
        <is>
          <t/>
        </is>
      </c>
      <c r="T946" t="inlineStr">
        <is>
          <t/>
        </is>
      </c>
      <c r="U946" t="inlineStr">
        <is>
          <t/>
        </is>
      </c>
      <c r="V946" t="inlineStr">
        <is>
          <t/>
        </is>
      </c>
      <c r="W946" t="inlineStr">
        <is>
          <t/>
        </is>
      </c>
      <c r="X946" t="inlineStr">
        <is>
          <t/>
        </is>
      </c>
      <c r="Y946" t="inlineStr">
        <is>
          <t/>
        </is>
      </c>
      <c r="Z946" s="2" t="inlineStr">
        <is>
          <t>IRC server</t>
        </is>
      </c>
      <c r="AA946" s="2" t="inlineStr">
        <is>
          <t>3</t>
        </is>
      </c>
      <c r="AB946" s="2" t="inlineStr">
        <is>
          <t/>
        </is>
      </c>
      <c r="AC946" t="inlineStr">
        <is>
          <t/>
        </is>
      </c>
      <c r="AD946" t="inlineStr">
        <is>
          <t/>
        </is>
      </c>
      <c r="AE946" t="inlineStr">
        <is>
          <t/>
        </is>
      </c>
      <c r="AF946" t="inlineStr">
        <is>
          <t/>
        </is>
      </c>
      <c r="AG946" t="inlineStr">
        <is>
          <t/>
        </is>
      </c>
      <c r="AH946" t="inlineStr">
        <is>
          <t/>
        </is>
      </c>
      <c r="AI946" t="inlineStr">
        <is>
          <t/>
        </is>
      </c>
      <c r="AJ946" t="inlineStr">
        <is>
          <t/>
        </is>
      </c>
      <c r="AK946" t="inlineStr">
        <is>
          <t/>
        </is>
      </c>
      <c r="AL946" t="inlineStr">
        <is>
          <t/>
        </is>
      </c>
      <c r="AM946" t="inlineStr">
        <is>
          <t/>
        </is>
      </c>
      <c r="AN946" t="inlineStr">
        <is>
          <t/>
        </is>
      </c>
      <c r="AO946" t="inlineStr">
        <is>
          <t/>
        </is>
      </c>
      <c r="AP946" t="inlineStr">
        <is>
          <t/>
        </is>
      </c>
      <c r="AQ946" t="inlineStr">
        <is>
          <t/>
        </is>
      </c>
      <c r="AR946" t="inlineStr">
        <is>
          <t/>
        </is>
      </c>
      <c r="AS946" t="inlineStr">
        <is>
          <t/>
        </is>
      </c>
      <c r="AT946" t="inlineStr">
        <is>
          <t/>
        </is>
      </c>
      <c r="AU946" t="inlineStr">
        <is>
          <t/>
        </is>
      </c>
      <c r="AV946" t="inlineStr">
        <is>
          <t/>
        </is>
      </c>
      <c r="AW946" t="inlineStr">
        <is>
          <t/>
        </is>
      </c>
      <c r="AX946" t="inlineStr">
        <is>
          <t/>
        </is>
      </c>
      <c r="AY946" t="inlineStr">
        <is>
          <t/>
        </is>
      </c>
      <c r="AZ946" t="inlineStr">
        <is>
          <t/>
        </is>
      </c>
      <c r="BA946" t="inlineStr">
        <is>
          <t/>
        </is>
      </c>
      <c r="BB946" t="inlineStr">
        <is>
          <t/>
        </is>
      </c>
      <c r="BC946" t="inlineStr">
        <is>
          <t/>
        </is>
      </c>
      <c r="BD946" t="inlineStr">
        <is>
          <t/>
        </is>
      </c>
      <c r="BE946" t="inlineStr">
        <is>
          <t/>
        </is>
      </c>
      <c r="BF946" t="inlineStr">
        <is>
          <t/>
        </is>
      </c>
      <c r="BG946" t="inlineStr">
        <is>
          <t/>
        </is>
      </c>
      <c r="BH946" t="inlineStr">
        <is>
          <t/>
        </is>
      </c>
      <c r="BI946" t="inlineStr">
        <is>
          <t/>
        </is>
      </c>
      <c r="BJ946" t="inlineStr">
        <is>
          <t/>
        </is>
      </c>
      <c r="BK946" t="inlineStr">
        <is>
          <t/>
        </is>
      </c>
      <c r="BL946" t="inlineStr">
        <is>
          <t/>
        </is>
      </c>
      <c r="BM946" t="inlineStr">
        <is>
          <t/>
        </is>
      </c>
      <c r="BN946" t="inlineStr">
        <is>
          <t/>
        </is>
      </c>
      <c r="BO946" t="inlineStr">
        <is>
          <t/>
        </is>
      </c>
      <c r="BP946" t="inlineStr">
        <is>
          <t/>
        </is>
      </c>
      <c r="BQ946" t="inlineStr">
        <is>
          <t/>
        </is>
      </c>
      <c r="BR946" t="inlineStr">
        <is>
          <t/>
        </is>
      </c>
      <c r="BS946" t="inlineStr">
        <is>
          <t/>
        </is>
      </c>
      <c r="BT946" t="inlineStr">
        <is>
          <t/>
        </is>
      </c>
      <c r="BU946" t="inlineStr">
        <is>
          <t/>
        </is>
      </c>
      <c r="BV946" s="2" t="inlineStr">
        <is>
          <t>IRC-server</t>
        </is>
      </c>
      <c r="BW946" s="2" t="inlineStr">
        <is>
          <t>2</t>
        </is>
      </c>
      <c r="BX946" s="2" t="inlineStr">
        <is>
          <t/>
        </is>
      </c>
      <c r="BY946" t="inlineStr">
        <is>
          <t>Internet Relay Chatserver waarmee surfers rechtstreeks met elkaar kunnen discussiëren</t>
        </is>
      </c>
      <c r="BZ946" t="inlineStr">
        <is>
          <t/>
        </is>
      </c>
      <c r="CA946" t="inlineStr">
        <is>
          <t/>
        </is>
      </c>
      <c r="CB946" t="inlineStr">
        <is>
          <t/>
        </is>
      </c>
      <c r="CC946" t="inlineStr">
        <is>
          <t/>
        </is>
      </c>
      <c r="CD946" t="inlineStr">
        <is>
          <t/>
        </is>
      </c>
      <c r="CE946" t="inlineStr">
        <is>
          <t/>
        </is>
      </c>
      <c r="CF946" t="inlineStr">
        <is>
          <t/>
        </is>
      </c>
      <c r="CG946" t="inlineStr">
        <is>
          <t/>
        </is>
      </c>
      <c r="CH946" t="inlineStr">
        <is>
          <t/>
        </is>
      </c>
      <c r="CI946" t="inlineStr">
        <is>
          <t/>
        </is>
      </c>
      <c r="CJ946" t="inlineStr">
        <is>
          <t/>
        </is>
      </c>
      <c r="CK946" t="inlineStr">
        <is>
          <t/>
        </is>
      </c>
      <c r="CL946" t="inlineStr">
        <is>
          <t/>
        </is>
      </c>
      <c r="CM946" t="inlineStr">
        <is>
          <t/>
        </is>
      </c>
      <c r="CN946" t="inlineStr">
        <is>
          <t/>
        </is>
      </c>
      <c r="CO946" t="inlineStr">
        <is>
          <t/>
        </is>
      </c>
      <c r="CP946" t="inlineStr">
        <is>
          <t/>
        </is>
      </c>
      <c r="CQ946" t="inlineStr">
        <is>
          <t/>
        </is>
      </c>
      <c r="CR946" t="inlineStr">
        <is>
          <t/>
        </is>
      </c>
      <c r="CS946" t="inlineStr">
        <is>
          <t/>
        </is>
      </c>
      <c r="CT946" t="inlineStr">
        <is>
          <t/>
        </is>
      </c>
      <c r="CU946" t="inlineStr">
        <is>
          <t/>
        </is>
      </c>
      <c r="CV946" t="inlineStr">
        <is>
          <t/>
        </is>
      </c>
      <c r="CW946" t="inlineStr">
        <is>
          <t/>
        </is>
      </c>
    </row>
    <row r="947">
      <c r="A947" s="1" t="str">
        <f>HYPERLINK("https://iate.europa.eu/entry/result/3578979/all", "3578979")</f>
        <v>3578979</v>
      </c>
      <c r="B947" t="inlineStr">
        <is>
          <t>EDUCATION AND COMMUNICATIONS</t>
        </is>
      </c>
      <c r="C947" t="inlineStr">
        <is>
          <t>EDUCATION AND COMMUNICATIONS|information technology and data processing</t>
        </is>
      </c>
      <c r="D947" t="inlineStr">
        <is>
          <t>yes</t>
        </is>
      </c>
      <c r="E947" t="inlineStr">
        <is>
          <t/>
        </is>
      </c>
      <c r="F947" t="inlineStr">
        <is>
          <t/>
        </is>
      </c>
      <c r="G947" t="inlineStr">
        <is>
          <t/>
        </is>
      </c>
      <c r="H947" t="inlineStr">
        <is>
          <t/>
        </is>
      </c>
      <c r="I947" t="inlineStr">
        <is>
          <t/>
        </is>
      </c>
      <c r="J947" t="inlineStr">
        <is>
          <t/>
        </is>
      </c>
      <c r="K947" t="inlineStr">
        <is>
          <t/>
        </is>
      </c>
      <c r="L947" t="inlineStr">
        <is>
          <t/>
        </is>
      </c>
      <c r="M947" t="inlineStr">
        <is>
          <t/>
        </is>
      </c>
      <c r="N947" t="inlineStr">
        <is>
          <t/>
        </is>
      </c>
      <c r="O947" t="inlineStr">
        <is>
          <t/>
        </is>
      </c>
      <c r="P947" t="inlineStr">
        <is>
          <t/>
        </is>
      </c>
      <c r="Q947" t="inlineStr">
        <is>
          <t/>
        </is>
      </c>
      <c r="R947" t="inlineStr">
        <is>
          <t/>
        </is>
      </c>
      <c r="S947" t="inlineStr">
        <is>
          <t/>
        </is>
      </c>
      <c r="T947" t="inlineStr">
        <is>
          <t/>
        </is>
      </c>
      <c r="U947" t="inlineStr">
        <is>
          <t/>
        </is>
      </c>
      <c r="V947" s="2" t="inlineStr">
        <is>
          <t>υπερυπολογιστική υποδομή</t>
        </is>
      </c>
      <c r="W947" s="2" t="inlineStr">
        <is>
          <t>3</t>
        </is>
      </c>
      <c r="X947" s="2" t="inlineStr">
        <is>
          <t/>
        </is>
      </c>
      <c r="Y947" t="inlineStr">
        <is>
          <t/>
        </is>
      </c>
      <c r="Z947" s="2" t="inlineStr">
        <is>
          <t>supercomputing infrastructure</t>
        </is>
      </c>
      <c r="AA947" s="2" t="inlineStr">
        <is>
          <t>3</t>
        </is>
      </c>
      <c r="AB947" s="2" t="inlineStr">
        <is>
          <t/>
        </is>
      </c>
      <c r="AC947" t="inlineStr">
        <is>
          <t/>
        </is>
      </c>
      <c r="AD947" t="inlineStr">
        <is>
          <t/>
        </is>
      </c>
      <c r="AE947" t="inlineStr">
        <is>
          <t/>
        </is>
      </c>
      <c r="AF947" t="inlineStr">
        <is>
          <t/>
        </is>
      </c>
      <c r="AG947" t="inlineStr">
        <is>
          <t/>
        </is>
      </c>
      <c r="AH947" t="inlineStr">
        <is>
          <t/>
        </is>
      </c>
      <c r="AI947" t="inlineStr">
        <is>
          <t/>
        </is>
      </c>
      <c r="AJ947" t="inlineStr">
        <is>
          <t/>
        </is>
      </c>
      <c r="AK947" t="inlineStr">
        <is>
          <t/>
        </is>
      </c>
      <c r="AL947" t="inlineStr">
        <is>
          <t/>
        </is>
      </c>
      <c r="AM947" t="inlineStr">
        <is>
          <t/>
        </is>
      </c>
      <c r="AN947" t="inlineStr">
        <is>
          <t/>
        </is>
      </c>
      <c r="AO947" t="inlineStr">
        <is>
          <t/>
        </is>
      </c>
      <c r="AP947" t="inlineStr">
        <is>
          <t/>
        </is>
      </c>
      <c r="AQ947" t="inlineStr">
        <is>
          <t/>
        </is>
      </c>
      <c r="AR947" t="inlineStr">
        <is>
          <t/>
        </is>
      </c>
      <c r="AS947" t="inlineStr">
        <is>
          <t/>
        </is>
      </c>
      <c r="AT947" t="inlineStr">
        <is>
          <t/>
        </is>
      </c>
      <c r="AU947" t="inlineStr">
        <is>
          <t/>
        </is>
      </c>
      <c r="AV947" t="inlineStr">
        <is>
          <t/>
        </is>
      </c>
      <c r="AW947" t="inlineStr">
        <is>
          <t/>
        </is>
      </c>
      <c r="AX947" t="inlineStr">
        <is>
          <t/>
        </is>
      </c>
      <c r="AY947" t="inlineStr">
        <is>
          <t/>
        </is>
      </c>
      <c r="AZ947" t="inlineStr">
        <is>
          <t/>
        </is>
      </c>
      <c r="BA947" t="inlineStr">
        <is>
          <t/>
        </is>
      </c>
      <c r="BB947" t="inlineStr">
        <is>
          <t/>
        </is>
      </c>
      <c r="BC947" t="inlineStr">
        <is>
          <t/>
        </is>
      </c>
      <c r="BD947" t="inlineStr">
        <is>
          <t/>
        </is>
      </c>
      <c r="BE947" t="inlineStr">
        <is>
          <t/>
        </is>
      </c>
      <c r="BF947" t="inlineStr">
        <is>
          <t/>
        </is>
      </c>
      <c r="BG947" t="inlineStr">
        <is>
          <t/>
        </is>
      </c>
      <c r="BH947" t="inlineStr">
        <is>
          <t/>
        </is>
      </c>
      <c r="BI947" t="inlineStr">
        <is>
          <t/>
        </is>
      </c>
      <c r="BJ947" t="inlineStr">
        <is>
          <t/>
        </is>
      </c>
      <c r="BK947" t="inlineStr">
        <is>
          <t/>
        </is>
      </c>
      <c r="BL947" t="inlineStr">
        <is>
          <t/>
        </is>
      </c>
      <c r="BM947" t="inlineStr">
        <is>
          <t/>
        </is>
      </c>
      <c r="BN947" t="inlineStr">
        <is>
          <t/>
        </is>
      </c>
      <c r="BO947" t="inlineStr">
        <is>
          <t/>
        </is>
      </c>
      <c r="BP947" t="inlineStr">
        <is>
          <t/>
        </is>
      </c>
      <c r="BQ947" t="inlineStr">
        <is>
          <t/>
        </is>
      </c>
      <c r="BR947" t="inlineStr">
        <is>
          <t/>
        </is>
      </c>
      <c r="BS947" t="inlineStr">
        <is>
          <t/>
        </is>
      </c>
      <c r="BT947" t="inlineStr">
        <is>
          <t/>
        </is>
      </c>
      <c r="BU947" t="inlineStr">
        <is>
          <t/>
        </is>
      </c>
      <c r="BV947" t="inlineStr">
        <is>
          <t/>
        </is>
      </c>
      <c r="BW947" t="inlineStr">
        <is>
          <t/>
        </is>
      </c>
      <c r="BX947" t="inlineStr">
        <is>
          <t/>
        </is>
      </c>
      <c r="BY947" t="inlineStr">
        <is>
          <t/>
        </is>
      </c>
      <c r="BZ947" t="inlineStr">
        <is>
          <t/>
        </is>
      </c>
      <c r="CA947" t="inlineStr">
        <is>
          <t/>
        </is>
      </c>
      <c r="CB947" t="inlineStr">
        <is>
          <t/>
        </is>
      </c>
      <c r="CC947" t="inlineStr">
        <is>
          <t/>
        </is>
      </c>
      <c r="CD947" t="inlineStr">
        <is>
          <t/>
        </is>
      </c>
      <c r="CE947" t="inlineStr">
        <is>
          <t/>
        </is>
      </c>
      <c r="CF947" t="inlineStr">
        <is>
          <t/>
        </is>
      </c>
      <c r="CG947" t="inlineStr">
        <is>
          <t/>
        </is>
      </c>
      <c r="CH947" t="inlineStr">
        <is>
          <t/>
        </is>
      </c>
      <c r="CI947" t="inlineStr">
        <is>
          <t/>
        </is>
      </c>
      <c r="CJ947" t="inlineStr">
        <is>
          <t/>
        </is>
      </c>
      <c r="CK947" t="inlineStr">
        <is>
          <t/>
        </is>
      </c>
      <c r="CL947" t="inlineStr">
        <is>
          <t/>
        </is>
      </c>
      <c r="CM947" t="inlineStr">
        <is>
          <t/>
        </is>
      </c>
      <c r="CN947" t="inlineStr">
        <is>
          <t/>
        </is>
      </c>
      <c r="CO947" t="inlineStr">
        <is>
          <t/>
        </is>
      </c>
      <c r="CP947" t="inlineStr">
        <is>
          <t/>
        </is>
      </c>
      <c r="CQ947" t="inlineStr">
        <is>
          <t/>
        </is>
      </c>
      <c r="CR947" t="inlineStr">
        <is>
          <t/>
        </is>
      </c>
      <c r="CS947" t="inlineStr">
        <is>
          <t/>
        </is>
      </c>
      <c r="CT947" t="inlineStr">
        <is>
          <t/>
        </is>
      </c>
      <c r="CU947" t="inlineStr">
        <is>
          <t/>
        </is>
      </c>
      <c r="CV947" t="inlineStr">
        <is>
          <t/>
        </is>
      </c>
      <c r="CW947" t="inlineStr">
        <is>
          <t/>
        </is>
      </c>
    </row>
    <row r="948">
      <c r="A948" s="1" t="str">
        <f>HYPERLINK("https://iate.europa.eu/entry/result/3578908/all", "3578908")</f>
        <v>3578908</v>
      </c>
      <c r="B948" t="inlineStr">
        <is>
          <t>EDUCATION AND COMMUNICATIONS;LAW</t>
        </is>
      </c>
      <c r="C948" t="inlineStr">
        <is>
          <t>EDUCATION AND COMMUNICATIONS|communications;LAW|criminal law</t>
        </is>
      </c>
      <c r="D948" t="inlineStr">
        <is>
          <t>yes</t>
        </is>
      </c>
      <c r="E948" t="inlineStr">
        <is>
          <t/>
        </is>
      </c>
      <c r="F948" t="inlineStr">
        <is>
          <t/>
        </is>
      </c>
      <c r="G948" t="inlineStr">
        <is>
          <t/>
        </is>
      </c>
      <c r="H948" t="inlineStr">
        <is>
          <t/>
        </is>
      </c>
      <c r="I948" t="inlineStr">
        <is>
          <t/>
        </is>
      </c>
      <c r="J948" t="inlineStr">
        <is>
          <t/>
        </is>
      </c>
      <c r="K948" t="inlineStr">
        <is>
          <t/>
        </is>
      </c>
      <c r="L948" t="inlineStr">
        <is>
          <t/>
        </is>
      </c>
      <c r="M948" t="inlineStr">
        <is>
          <t/>
        </is>
      </c>
      <c r="N948" t="inlineStr">
        <is>
          <t/>
        </is>
      </c>
      <c r="O948" t="inlineStr">
        <is>
          <t/>
        </is>
      </c>
      <c r="P948" t="inlineStr">
        <is>
          <t/>
        </is>
      </c>
      <c r="Q948" t="inlineStr">
        <is>
          <t/>
        </is>
      </c>
      <c r="R948" t="inlineStr">
        <is>
          <t/>
        </is>
      </c>
      <c r="S948" t="inlineStr">
        <is>
          <t/>
        </is>
      </c>
      <c r="T948" t="inlineStr">
        <is>
          <t/>
        </is>
      </c>
      <c r="U948" t="inlineStr">
        <is>
          <t/>
        </is>
      </c>
      <c r="V948" t="inlineStr">
        <is>
          <t/>
        </is>
      </c>
      <c r="W948" t="inlineStr">
        <is>
          <t/>
        </is>
      </c>
      <c r="X948" t="inlineStr">
        <is>
          <t/>
        </is>
      </c>
      <c r="Y948" t="inlineStr">
        <is>
          <t/>
        </is>
      </c>
      <c r="Z948" s="2" t="inlineStr">
        <is>
          <t>referral</t>
        </is>
      </c>
      <c r="AA948" s="2" t="inlineStr">
        <is>
          <t>3</t>
        </is>
      </c>
      <c r="AB948" s="2" t="inlineStr">
        <is>
          <t/>
        </is>
      </c>
      <c r="AC948" t="inlineStr">
        <is>
          <t>notice by a competent authority or, where applicable, a relevant Union body to a hosting service provider about information that may be considered terrorist content, for the provider’s voluntary consideration of the compatibility with its own terms and conditions aimed to prevent dissemination of terrorism content</t>
        </is>
      </c>
      <c r="AD948" t="inlineStr">
        <is>
          <t/>
        </is>
      </c>
      <c r="AE948" t="inlineStr">
        <is>
          <t/>
        </is>
      </c>
      <c r="AF948" t="inlineStr">
        <is>
          <t/>
        </is>
      </c>
      <c r="AG948" t="inlineStr">
        <is>
          <t/>
        </is>
      </c>
      <c r="AH948" t="inlineStr">
        <is>
          <t/>
        </is>
      </c>
      <c r="AI948" t="inlineStr">
        <is>
          <t/>
        </is>
      </c>
      <c r="AJ948" t="inlineStr">
        <is>
          <t/>
        </is>
      </c>
      <c r="AK948" t="inlineStr">
        <is>
          <t/>
        </is>
      </c>
      <c r="AL948" t="inlineStr">
        <is>
          <t/>
        </is>
      </c>
      <c r="AM948" t="inlineStr">
        <is>
          <t/>
        </is>
      </c>
      <c r="AN948" t="inlineStr">
        <is>
          <t/>
        </is>
      </c>
      <c r="AO948" t="inlineStr">
        <is>
          <t/>
        </is>
      </c>
      <c r="AP948" t="inlineStr">
        <is>
          <t/>
        </is>
      </c>
      <c r="AQ948" t="inlineStr">
        <is>
          <t/>
        </is>
      </c>
      <c r="AR948" t="inlineStr">
        <is>
          <t/>
        </is>
      </c>
      <c r="AS948" t="inlineStr">
        <is>
          <t/>
        </is>
      </c>
      <c r="AT948" t="inlineStr">
        <is>
          <t/>
        </is>
      </c>
      <c r="AU948" t="inlineStr">
        <is>
          <t/>
        </is>
      </c>
      <c r="AV948" t="inlineStr">
        <is>
          <t/>
        </is>
      </c>
      <c r="AW948" t="inlineStr">
        <is>
          <t/>
        </is>
      </c>
      <c r="AX948" t="inlineStr">
        <is>
          <t/>
        </is>
      </c>
      <c r="AY948" t="inlineStr">
        <is>
          <t/>
        </is>
      </c>
      <c r="AZ948" t="inlineStr">
        <is>
          <t/>
        </is>
      </c>
      <c r="BA948" t="inlineStr">
        <is>
          <t/>
        </is>
      </c>
      <c r="BB948" t="inlineStr">
        <is>
          <t/>
        </is>
      </c>
      <c r="BC948" t="inlineStr">
        <is>
          <t/>
        </is>
      </c>
      <c r="BD948" t="inlineStr">
        <is>
          <t/>
        </is>
      </c>
      <c r="BE948" t="inlineStr">
        <is>
          <t/>
        </is>
      </c>
      <c r="BF948" t="inlineStr">
        <is>
          <t/>
        </is>
      </c>
      <c r="BG948" t="inlineStr">
        <is>
          <t/>
        </is>
      </c>
      <c r="BH948" t="inlineStr">
        <is>
          <t/>
        </is>
      </c>
      <c r="BI948" t="inlineStr">
        <is>
          <t/>
        </is>
      </c>
      <c r="BJ948" t="inlineStr">
        <is>
          <t/>
        </is>
      </c>
      <c r="BK948" t="inlineStr">
        <is>
          <t/>
        </is>
      </c>
      <c r="BL948" t="inlineStr">
        <is>
          <t/>
        </is>
      </c>
      <c r="BM948" t="inlineStr">
        <is>
          <t/>
        </is>
      </c>
      <c r="BN948" t="inlineStr">
        <is>
          <t/>
        </is>
      </c>
      <c r="BO948" t="inlineStr">
        <is>
          <t/>
        </is>
      </c>
      <c r="BP948" t="inlineStr">
        <is>
          <t/>
        </is>
      </c>
      <c r="BQ948" t="inlineStr">
        <is>
          <t/>
        </is>
      </c>
      <c r="BR948" t="inlineStr">
        <is>
          <t/>
        </is>
      </c>
      <c r="BS948" t="inlineStr">
        <is>
          <t/>
        </is>
      </c>
      <c r="BT948" t="inlineStr">
        <is>
          <t/>
        </is>
      </c>
      <c r="BU948" t="inlineStr">
        <is>
          <t/>
        </is>
      </c>
      <c r="BV948" t="inlineStr">
        <is>
          <t/>
        </is>
      </c>
      <c r="BW948" t="inlineStr">
        <is>
          <t/>
        </is>
      </c>
      <c r="BX948" t="inlineStr">
        <is>
          <t/>
        </is>
      </c>
      <c r="BY948" t="inlineStr">
        <is>
          <t/>
        </is>
      </c>
      <c r="BZ948" t="inlineStr">
        <is>
          <t/>
        </is>
      </c>
      <c r="CA948" t="inlineStr">
        <is>
          <t/>
        </is>
      </c>
      <c r="CB948" t="inlineStr">
        <is>
          <t/>
        </is>
      </c>
      <c r="CC948" t="inlineStr">
        <is>
          <t/>
        </is>
      </c>
      <c r="CD948" t="inlineStr">
        <is>
          <t/>
        </is>
      </c>
      <c r="CE948" t="inlineStr">
        <is>
          <t/>
        </is>
      </c>
      <c r="CF948" t="inlineStr">
        <is>
          <t/>
        </is>
      </c>
      <c r="CG948" t="inlineStr">
        <is>
          <t/>
        </is>
      </c>
      <c r="CH948" t="inlineStr">
        <is>
          <t/>
        </is>
      </c>
      <c r="CI948" t="inlineStr">
        <is>
          <t/>
        </is>
      </c>
      <c r="CJ948" t="inlineStr">
        <is>
          <t/>
        </is>
      </c>
      <c r="CK948" t="inlineStr">
        <is>
          <t/>
        </is>
      </c>
      <c r="CL948" s="2" t="inlineStr">
        <is>
          <t>hlásenie</t>
        </is>
      </c>
      <c r="CM948" s="2" t="inlineStr">
        <is>
          <t>3</t>
        </is>
      </c>
      <c r="CN948" s="2" t="inlineStr">
        <is>
          <t/>
        </is>
      </c>
      <c r="CO948" t="inlineStr">
        <is>
          <t>oznámenie vydané príslušným orgánom alebo prípadne príslušným subjektom Únie poskytovateľovi hostingových služieb o informáciách, ktoré možno považovať za teroristický obsah, aby poskytovateľ mohol dobrovoľne posúdiť ich zlučiteľnosť so svojimi vlastnými podmienkami zameranými na predchádzanie šíreniu teroristického obsahu</t>
        </is>
      </c>
      <c r="CP948" t="inlineStr">
        <is>
          <t/>
        </is>
      </c>
      <c r="CQ948" t="inlineStr">
        <is>
          <t/>
        </is>
      </c>
      <c r="CR948" t="inlineStr">
        <is>
          <t/>
        </is>
      </c>
      <c r="CS948" t="inlineStr">
        <is>
          <t/>
        </is>
      </c>
      <c r="CT948" t="inlineStr">
        <is>
          <t/>
        </is>
      </c>
      <c r="CU948" t="inlineStr">
        <is>
          <t/>
        </is>
      </c>
      <c r="CV948" t="inlineStr">
        <is>
          <t/>
        </is>
      </c>
      <c r="CW948" t="inlineStr">
        <is>
          <t/>
        </is>
      </c>
    </row>
    <row r="949">
      <c r="A949" s="1" t="str">
        <f>HYPERLINK("https://iate.europa.eu/entry/result/3577180/all", "3577180")</f>
        <v>3577180</v>
      </c>
      <c r="B949" t="inlineStr">
        <is>
          <t>EDUCATION AND COMMUNICATIONS;BUSINESS AND COMPETITION</t>
        </is>
      </c>
      <c r="C949" t="inlineStr">
        <is>
          <t>EDUCATION AND COMMUNICATIONS|information technology and data processing;BUSINESS AND COMPETITION|management</t>
        </is>
      </c>
      <c r="D949" t="inlineStr">
        <is>
          <t>yes</t>
        </is>
      </c>
      <c r="E949" t="inlineStr">
        <is>
          <t/>
        </is>
      </c>
      <c r="F949" t="inlineStr">
        <is>
          <t/>
        </is>
      </c>
      <c r="G949" t="inlineStr">
        <is>
          <t/>
        </is>
      </c>
      <c r="H949" t="inlineStr">
        <is>
          <t/>
        </is>
      </c>
      <c r="I949" t="inlineStr">
        <is>
          <t/>
        </is>
      </c>
      <c r="J949" t="inlineStr">
        <is>
          <t/>
        </is>
      </c>
      <c r="K949" t="inlineStr">
        <is>
          <t/>
        </is>
      </c>
      <c r="L949" t="inlineStr">
        <is>
          <t/>
        </is>
      </c>
      <c r="M949" t="inlineStr">
        <is>
          <t/>
        </is>
      </c>
      <c r="N949" t="inlineStr">
        <is>
          <t/>
        </is>
      </c>
      <c r="O949" t="inlineStr">
        <is>
          <t/>
        </is>
      </c>
      <c r="P949" t="inlineStr">
        <is>
          <t/>
        </is>
      </c>
      <c r="Q949" t="inlineStr">
        <is>
          <t/>
        </is>
      </c>
      <c r="R949" t="inlineStr">
        <is>
          <t/>
        </is>
      </c>
      <c r="S949" t="inlineStr">
        <is>
          <t/>
        </is>
      </c>
      <c r="T949" t="inlineStr">
        <is>
          <t/>
        </is>
      </c>
      <c r="U949" t="inlineStr">
        <is>
          <t/>
        </is>
      </c>
      <c r="V949" t="inlineStr">
        <is>
          <t/>
        </is>
      </c>
      <c r="W949" t="inlineStr">
        <is>
          <t/>
        </is>
      </c>
      <c r="X949" t="inlineStr">
        <is>
          <t/>
        </is>
      </c>
      <c r="Y949" t="inlineStr">
        <is>
          <t/>
        </is>
      </c>
      <c r="Z949" s="2" t="inlineStr">
        <is>
          <t>ITIL|
IT Infrastructure Library</t>
        </is>
      </c>
      <c r="AA949" s="2" t="inlineStr">
        <is>
          <t>3|
3</t>
        </is>
      </c>
      <c r="AB949" s="2" t="inlineStr">
        <is>
          <t xml:space="preserve">|
</t>
        </is>
      </c>
      <c r="AC949" t="inlineStr">
        <is>
          <t>most widely used best practice framework for IT service management (ITSM)</t>
        </is>
      </c>
      <c r="AD949" t="inlineStr">
        <is>
          <t/>
        </is>
      </c>
      <c r="AE949" t="inlineStr">
        <is>
          <t/>
        </is>
      </c>
      <c r="AF949" t="inlineStr">
        <is>
          <t/>
        </is>
      </c>
      <c r="AG949" t="inlineStr">
        <is>
          <t/>
        </is>
      </c>
      <c r="AH949" t="inlineStr">
        <is>
          <t/>
        </is>
      </c>
      <c r="AI949" t="inlineStr">
        <is>
          <t/>
        </is>
      </c>
      <c r="AJ949" t="inlineStr">
        <is>
          <t/>
        </is>
      </c>
      <c r="AK949" t="inlineStr">
        <is>
          <t/>
        </is>
      </c>
      <c r="AL949" t="inlineStr">
        <is>
          <t/>
        </is>
      </c>
      <c r="AM949" t="inlineStr">
        <is>
          <t/>
        </is>
      </c>
      <c r="AN949" t="inlineStr">
        <is>
          <t/>
        </is>
      </c>
      <c r="AO949" t="inlineStr">
        <is>
          <t/>
        </is>
      </c>
      <c r="AP949" t="inlineStr">
        <is>
          <t/>
        </is>
      </c>
      <c r="AQ949" t="inlineStr">
        <is>
          <t/>
        </is>
      </c>
      <c r="AR949" t="inlineStr">
        <is>
          <t/>
        </is>
      </c>
      <c r="AS949" t="inlineStr">
        <is>
          <t/>
        </is>
      </c>
      <c r="AT949" t="inlineStr">
        <is>
          <t/>
        </is>
      </c>
      <c r="AU949" t="inlineStr">
        <is>
          <t/>
        </is>
      </c>
      <c r="AV949" t="inlineStr">
        <is>
          <t/>
        </is>
      </c>
      <c r="AW949" t="inlineStr">
        <is>
          <t/>
        </is>
      </c>
      <c r="AX949" t="inlineStr">
        <is>
          <t/>
        </is>
      </c>
      <c r="AY949" t="inlineStr">
        <is>
          <t/>
        </is>
      </c>
      <c r="AZ949" t="inlineStr">
        <is>
          <t/>
        </is>
      </c>
      <c r="BA949" t="inlineStr">
        <is>
          <t/>
        </is>
      </c>
      <c r="BB949" t="inlineStr">
        <is>
          <t/>
        </is>
      </c>
      <c r="BC949" t="inlineStr">
        <is>
          <t/>
        </is>
      </c>
      <c r="BD949" t="inlineStr">
        <is>
          <t/>
        </is>
      </c>
      <c r="BE949" t="inlineStr">
        <is>
          <t/>
        </is>
      </c>
      <c r="BF949" t="inlineStr">
        <is>
          <t/>
        </is>
      </c>
      <c r="BG949" t="inlineStr">
        <is>
          <t/>
        </is>
      </c>
      <c r="BH949" t="inlineStr">
        <is>
          <t/>
        </is>
      </c>
      <c r="BI949" t="inlineStr">
        <is>
          <t/>
        </is>
      </c>
      <c r="BJ949" t="inlineStr">
        <is>
          <t/>
        </is>
      </c>
      <c r="BK949" t="inlineStr">
        <is>
          <t/>
        </is>
      </c>
      <c r="BL949" t="inlineStr">
        <is>
          <t/>
        </is>
      </c>
      <c r="BM949" t="inlineStr">
        <is>
          <t/>
        </is>
      </c>
      <c r="BN949" t="inlineStr">
        <is>
          <t/>
        </is>
      </c>
      <c r="BO949" t="inlineStr">
        <is>
          <t/>
        </is>
      </c>
      <c r="BP949" t="inlineStr">
        <is>
          <t/>
        </is>
      </c>
      <c r="BQ949" t="inlineStr">
        <is>
          <t/>
        </is>
      </c>
      <c r="BR949" t="inlineStr">
        <is>
          <t/>
        </is>
      </c>
      <c r="BS949" t="inlineStr">
        <is>
          <t/>
        </is>
      </c>
      <c r="BT949" t="inlineStr">
        <is>
          <t/>
        </is>
      </c>
      <c r="BU949" t="inlineStr">
        <is>
          <t/>
        </is>
      </c>
      <c r="BV949" t="inlineStr">
        <is>
          <t/>
        </is>
      </c>
      <c r="BW949" t="inlineStr">
        <is>
          <t/>
        </is>
      </c>
      <c r="BX949" t="inlineStr">
        <is>
          <t/>
        </is>
      </c>
      <c r="BY949" t="inlineStr">
        <is>
          <t/>
        </is>
      </c>
      <c r="BZ949" t="inlineStr">
        <is>
          <t/>
        </is>
      </c>
      <c r="CA949" t="inlineStr">
        <is>
          <t/>
        </is>
      </c>
      <c r="CB949" t="inlineStr">
        <is>
          <t/>
        </is>
      </c>
      <c r="CC949" t="inlineStr">
        <is>
          <t/>
        </is>
      </c>
      <c r="CD949" t="inlineStr">
        <is>
          <t/>
        </is>
      </c>
      <c r="CE949" t="inlineStr">
        <is>
          <t/>
        </is>
      </c>
      <c r="CF949" t="inlineStr">
        <is>
          <t/>
        </is>
      </c>
      <c r="CG949" t="inlineStr">
        <is>
          <t/>
        </is>
      </c>
      <c r="CH949" t="inlineStr">
        <is>
          <t/>
        </is>
      </c>
      <c r="CI949" t="inlineStr">
        <is>
          <t/>
        </is>
      </c>
      <c r="CJ949" t="inlineStr">
        <is>
          <t/>
        </is>
      </c>
      <c r="CK949" t="inlineStr">
        <is>
          <t/>
        </is>
      </c>
      <c r="CL949" t="inlineStr">
        <is>
          <t/>
        </is>
      </c>
      <c r="CM949" t="inlineStr">
        <is>
          <t/>
        </is>
      </c>
      <c r="CN949" t="inlineStr">
        <is>
          <t/>
        </is>
      </c>
      <c r="CO949" t="inlineStr">
        <is>
          <t/>
        </is>
      </c>
      <c r="CP949" t="inlineStr">
        <is>
          <t/>
        </is>
      </c>
      <c r="CQ949" t="inlineStr">
        <is>
          <t/>
        </is>
      </c>
      <c r="CR949" t="inlineStr">
        <is>
          <t/>
        </is>
      </c>
      <c r="CS949" t="inlineStr">
        <is>
          <t/>
        </is>
      </c>
      <c r="CT949" t="inlineStr">
        <is>
          <t/>
        </is>
      </c>
      <c r="CU949" t="inlineStr">
        <is>
          <t/>
        </is>
      </c>
      <c r="CV949" t="inlineStr">
        <is>
          <t/>
        </is>
      </c>
      <c r="CW949" t="inlineStr">
        <is>
          <t/>
        </is>
      </c>
    </row>
    <row r="950">
      <c r="A950" s="1" t="str">
        <f>HYPERLINK("https://iate.europa.eu/entry/result/3576919/all", "3576919")</f>
        <v>3576919</v>
      </c>
      <c r="B950" t="inlineStr">
        <is>
          <t>EDUCATION AND COMMUNICATIONS</t>
        </is>
      </c>
      <c r="C950" t="inlineStr">
        <is>
          <t>EDUCATION AND COMMUNICATIONS|communications;EDUCATION AND COMMUNICATIONS|information technology and data processing</t>
        </is>
      </c>
      <c r="D950" t="inlineStr">
        <is>
          <t>yes</t>
        </is>
      </c>
      <c r="E950" t="inlineStr">
        <is>
          <t/>
        </is>
      </c>
      <c r="F950" t="inlineStr">
        <is>
          <t/>
        </is>
      </c>
      <c r="G950" t="inlineStr">
        <is>
          <t/>
        </is>
      </c>
      <c r="H950" t="inlineStr">
        <is>
          <t/>
        </is>
      </c>
      <c r="I950" t="inlineStr">
        <is>
          <t/>
        </is>
      </c>
      <c r="J950" t="inlineStr">
        <is>
          <t/>
        </is>
      </c>
      <c r="K950" t="inlineStr">
        <is>
          <t/>
        </is>
      </c>
      <c r="L950" t="inlineStr">
        <is>
          <t/>
        </is>
      </c>
      <c r="M950" t="inlineStr">
        <is>
          <t/>
        </is>
      </c>
      <c r="N950" t="inlineStr">
        <is>
          <t/>
        </is>
      </c>
      <c r="O950" t="inlineStr">
        <is>
          <t/>
        </is>
      </c>
      <c r="P950" t="inlineStr">
        <is>
          <t/>
        </is>
      </c>
      <c r="Q950" t="inlineStr">
        <is>
          <t/>
        </is>
      </c>
      <c r="R950" t="inlineStr">
        <is>
          <t/>
        </is>
      </c>
      <c r="S950" t="inlineStr">
        <is>
          <t/>
        </is>
      </c>
      <c r="T950" t="inlineStr">
        <is>
          <t/>
        </is>
      </c>
      <c r="U950" t="inlineStr">
        <is>
          <t/>
        </is>
      </c>
      <c r="V950" t="inlineStr">
        <is>
          <t/>
        </is>
      </c>
      <c r="W950" t="inlineStr">
        <is>
          <t/>
        </is>
      </c>
      <c r="X950" t="inlineStr">
        <is>
          <t/>
        </is>
      </c>
      <c r="Y950" t="inlineStr">
        <is>
          <t/>
        </is>
      </c>
      <c r="Z950" s="2" t="inlineStr">
        <is>
          <t>interconnectedness</t>
        </is>
      </c>
      <c r="AA950" s="2" t="inlineStr">
        <is>
          <t>3</t>
        </is>
      </c>
      <c r="AB950" s="2" t="inlineStr">
        <is>
          <t/>
        </is>
      </c>
      <c r="AC950" t="inlineStr">
        <is>
          <t>state of being connected with each other</t>
        </is>
      </c>
      <c r="AD950" t="inlineStr">
        <is>
          <t/>
        </is>
      </c>
      <c r="AE950" t="inlineStr">
        <is>
          <t/>
        </is>
      </c>
      <c r="AF950" t="inlineStr">
        <is>
          <t/>
        </is>
      </c>
      <c r="AG950" t="inlineStr">
        <is>
          <t/>
        </is>
      </c>
      <c r="AH950" t="inlineStr">
        <is>
          <t/>
        </is>
      </c>
      <c r="AI950" t="inlineStr">
        <is>
          <t/>
        </is>
      </c>
      <c r="AJ950" t="inlineStr">
        <is>
          <t/>
        </is>
      </c>
      <c r="AK950" t="inlineStr">
        <is>
          <t/>
        </is>
      </c>
      <c r="AL950" t="inlineStr">
        <is>
          <t/>
        </is>
      </c>
      <c r="AM950" t="inlineStr">
        <is>
          <t/>
        </is>
      </c>
      <c r="AN950" t="inlineStr">
        <is>
          <t/>
        </is>
      </c>
      <c r="AO950" t="inlineStr">
        <is>
          <t/>
        </is>
      </c>
      <c r="AP950" t="inlineStr">
        <is>
          <t/>
        </is>
      </c>
      <c r="AQ950" t="inlineStr">
        <is>
          <t/>
        </is>
      </c>
      <c r="AR950" t="inlineStr">
        <is>
          <t/>
        </is>
      </c>
      <c r="AS950" t="inlineStr">
        <is>
          <t/>
        </is>
      </c>
      <c r="AT950" t="inlineStr">
        <is>
          <t/>
        </is>
      </c>
      <c r="AU950" t="inlineStr">
        <is>
          <t/>
        </is>
      </c>
      <c r="AV950" t="inlineStr">
        <is>
          <t/>
        </is>
      </c>
      <c r="AW950" t="inlineStr">
        <is>
          <t/>
        </is>
      </c>
      <c r="AX950" t="inlineStr">
        <is>
          <t/>
        </is>
      </c>
      <c r="AY950" t="inlineStr">
        <is>
          <t/>
        </is>
      </c>
      <c r="AZ950" t="inlineStr">
        <is>
          <t/>
        </is>
      </c>
      <c r="BA950" t="inlineStr">
        <is>
          <t/>
        </is>
      </c>
      <c r="BB950" t="inlineStr">
        <is>
          <t/>
        </is>
      </c>
      <c r="BC950" t="inlineStr">
        <is>
          <t/>
        </is>
      </c>
      <c r="BD950" t="inlineStr">
        <is>
          <t/>
        </is>
      </c>
      <c r="BE950" t="inlineStr">
        <is>
          <t/>
        </is>
      </c>
      <c r="BF950" t="inlineStr">
        <is>
          <t/>
        </is>
      </c>
      <c r="BG950" t="inlineStr">
        <is>
          <t/>
        </is>
      </c>
      <c r="BH950" t="inlineStr">
        <is>
          <t/>
        </is>
      </c>
      <c r="BI950" t="inlineStr">
        <is>
          <t/>
        </is>
      </c>
      <c r="BJ950" t="inlineStr">
        <is>
          <t/>
        </is>
      </c>
      <c r="BK950" t="inlineStr">
        <is>
          <t/>
        </is>
      </c>
      <c r="BL950" t="inlineStr">
        <is>
          <t/>
        </is>
      </c>
      <c r="BM950" t="inlineStr">
        <is>
          <t/>
        </is>
      </c>
      <c r="BN950" t="inlineStr">
        <is>
          <t/>
        </is>
      </c>
      <c r="BO950" t="inlineStr">
        <is>
          <t/>
        </is>
      </c>
      <c r="BP950" t="inlineStr">
        <is>
          <t/>
        </is>
      </c>
      <c r="BQ950" t="inlineStr">
        <is>
          <t/>
        </is>
      </c>
      <c r="BR950" t="inlineStr">
        <is>
          <t/>
        </is>
      </c>
      <c r="BS950" t="inlineStr">
        <is>
          <t/>
        </is>
      </c>
      <c r="BT950" t="inlineStr">
        <is>
          <t/>
        </is>
      </c>
      <c r="BU950" t="inlineStr">
        <is>
          <t/>
        </is>
      </c>
      <c r="BV950" t="inlineStr">
        <is>
          <t/>
        </is>
      </c>
      <c r="BW950" t="inlineStr">
        <is>
          <t/>
        </is>
      </c>
      <c r="BX950" t="inlineStr">
        <is>
          <t/>
        </is>
      </c>
      <c r="BY950" t="inlineStr">
        <is>
          <t/>
        </is>
      </c>
      <c r="BZ950" t="inlineStr">
        <is>
          <t/>
        </is>
      </c>
      <c r="CA950" t="inlineStr">
        <is>
          <t/>
        </is>
      </c>
      <c r="CB950" t="inlineStr">
        <is>
          <t/>
        </is>
      </c>
      <c r="CC950" t="inlineStr">
        <is>
          <t/>
        </is>
      </c>
      <c r="CD950" t="inlineStr">
        <is>
          <t/>
        </is>
      </c>
      <c r="CE950" t="inlineStr">
        <is>
          <t/>
        </is>
      </c>
      <c r="CF950" t="inlineStr">
        <is>
          <t/>
        </is>
      </c>
      <c r="CG950" t="inlineStr">
        <is>
          <t/>
        </is>
      </c>
      <c r="CH950" t="inlineStr">
        <is>
          <t/>
        </is>
      </c>
      <c r="CI950" t="inlineStr">
        <is>
          <t/>
        </is>
      </c>
      <c r="CJ950" t="inlineStr">
        <is>
          <t/>
        </is>
      </c>
      <c r="CK950" t="inlineStr">
        <is>
          <t/>
        </is>
      </c>
      <c r="CL950" t="inlineStr">
        <is>
          <t/>
        </is>
      </c>
      <c r="CM950" t="inlineStr">
        <is>
          <t/>
        </is>
      </c>
      <c r="CN950" t="inlineStr">
        <is>
          <t/>
        </is>
      </c>
      <c r="CO950" t="inlineStr">
        <is>
          <t/>
        </is>
      </c>
      <c r="CP950" t="inlineStr">
        <is>
          <t/>
        </is>
      </c>
      <c r="CQ950" t="inlineStr">
        <is>
          <t/>
        </is>
      </c>
      <c r="CR950" t="inlineStr">
        <is>
          <t/>
        </is>
      </c>
      <c r="CS950" t="inlineStr">
        <is>
          <t/>
        </is>
      </c>
      <c r="CT950" t="inlineStr">
        <is>
          <t/>
        </is>
      </c>
      <c r="CU950" t="inlineStr">
        <is>
          <t/>
        </is>
      </c>
      <c r="CV950" t="inlineStr">
        <is>
          <t/>
        </is>
      </c>
      <c r="CW950" t="inlineStr">
        <is>
          <t/>
        </is>
      </c>
    </row>
    <row r="951">
      <c r="A951" s="1" t="str">
        <f>HYPERLINK("https://iate.europa.eu/entry/result/3570456/all", "3570456")</f>
        <v>3570456</v>
      </c>
      <c r="B951" t="inlineStr">
        <is>
          <t>EDUCATION AND COMMUNICATIONS</t>
        </is>
      </c>
      <c r="C951" t="inlineStr">
        <is>
          <t>EDUCATION AND COMMUNICATIONS|information technology and data processing</t>
        </is>
      </c>
      <c r="D951" t="inlineStr">
        <is>
          <t>yes</t>
        </is>
      </c>
      <c r="E951" t="inlineStr">
        <is>
          <t/>
        </is>
      </c>
      <c r="F951" t="inlineStr">
        <is>
          <t/>
        </is>
      </c>
      <c r="G951" t="inlineStr">
        <is>
          <t/>
        </is>
      </c>
      <c r="H951" t="inlineStr">
        <is>
          <t/>
        </is>
      </c>
      <c r="I951" t="inlineStr">
        <is>
          <t/>
        </is>
      </c>
      <c r="J951" t="inlineStr">
        <is>
          <t/>
        </is>
      </c>
      <c r="K951" t="inlineStr">
        <is>
          <t/>
        </is>
      </c>
      <c r="L951" t="inlineStr">
        <is>
          <t/>
        </is>
      </c>
      <c r="M951" t="inlineStr">
        <is>
          <t/>
        </is>
      </c>
      <c r="N951" t="inlineStr">
        <is>
          <t/>
        </is>
      </c>
      <c r="O951" t="inlineStr">
        <is>
          <t/>
        </is>
      </c>
      <c r="P951" t="inlineStr">
        <is>
          <t/>
        </is>
      </c>
      <c r="Q951" t="inlineStr">
        <is>
          <t/>
        </is>
      </c>
      <c r="R951" s="2" t="inlineStr">
        <is>
          <t>Datenbank-Forensik</t>
        </is>
      </c>
      <c r="S951" s="2" t="inlineStr">
        <is>
          <t>3</t>
        </is>
      </c>
      <c r="T951" s="2" t="inlineStr">
        <is>
          <t/>
        </is>
      </c>
      <c r="U951" t="inlineStr">
        <is>
          <t>Teilgebiet der digitalen Forensik, das sich mit der Erfassung, Analyse und Auswertung von digitalen Spuren in Datenbanken beschäftigt</t>
        </is>
      </c>
      <c r="V951" t="inlineStr">
        <is>
          <t/>
        </is>
      </c>
      <c r="W951" t="inlineStr">
        <is>
          <t/>
        </is>
      </c>
      <c r="X951" t="inlineStr">
        <is>
          <t/>
        </is>
      </c>
      <c r="Y951" t="inlineStr">
        <is>
          <t/>
        </is>
      </c>
      <c r="Z951" s="2" t="inlineStr">
        <is>
          <t>database forensics</t>
        </is>
      </c>
      <c r="AA951" s="2" t="inlineStr">
        <is>
          <t>3</t>
        </is>
      </c>
      <c r="AB951" s="2" t="inlineStr">
        <is>
          <t/>
        </is>
      </c>
      <c r="AC951" t="inlineStr">
        <is>
          <t>branch of digital forensics that deals with the identification, preservation, analysis, and presentation of evidence from databases</t>
        </is>
      </c>
      <c r="AD951" t="inlineStr">
        <is>
          <t/>
        </is>
      </c>
      <c r="AE951" t="inlineStr">
        <is>
          <t/>
        </is>
      </c>
      <c r="AF951" t="inlineStr">
        <is>
          <t/>
        </is>
      </c>
      <c r="AG951" t="inlineStr">
        <is>
          <t/>
        </is>
      </c>
      <c r="AH951" t="inlineStr">
        <is>
          <t/>
        </is>
      </c>
      <c r="AI951" t="inlineStr">
        <is>
          <t/>
        </is>
      </c>
      <c r="AJ951" t="inlineStr">
        <is>
          <t/>
        </is>
      </c>
      <c r="AK951" t="inlineStr">
        <is>
          <t/>
        </is>
      </c>
      <c r="AL951" t="inlineStr">
        <is>
          <t/>
        </is>
      </c>
      <c r="AM951" t="inlineStr">
        <is>
          <t/>
        </is>
      </c>
      <c r="AN951" t="inlineStr">
        <is>
          <t/>
        </is>
      </c>
      <c r="AO951" t="inlineStr">
        <is>
          <t/>
        </is>
      </c>
      <c r="AP951" t="inlineStr">
        <is>
          <t/>
        </is>
      </c>
      <c r="AQ951" t="inlineStr">
        <is>
          <t/>
        </is>
      </c>
      <c r="AR951" t="inlineStr">
        <is>
          <t/>
        </is>
      </c>
      <c r="AS951" t="inlineStr">
        <is>
          <t/>
        </is>
      </c>
      <c r="AT951" s="2" t="inlineStr">
        <is>
          <t>fóiréinsic bunachair sonraí</t>
        </is>
      </c>
      <c r="AU951" s="2" t="inlineStr">
        <is>
          <t>3</t>
        </is>
      </c>
      <c r="AV951" s="2" t="inlineStr">
        <is>
          <t/>
        </is>
      </c>
      <c r="AW951" t="inlineStr">
        <is>
          <t/>
        </is>
      </c>
      <c r="AX951" t="inlineStr">
        <is>
          <t/>
        </is>
      </c>
      <c r="AY951" t="inlineStr">
        <is>
          <t/>
        </is>
      </c>
      <c r="AZ951" t="inlineStr">
        <is>
          <t/>
        </is>
      </c>
      <c r="BA951" t="inlineStr">
        <is>
          <t/>
        </is>
      </c>
      <c r="BB951" t="inlineStr">
        <is>
          <t/>
        </is>
      </c>
      <c r="BC951" t="inlineStr">
        <is>
          <t/>
        </is>
      </c>
      <c r="BD951" t="inlineStr">
        <is>
          <t/>
        </is>
      </c>
      <c r="BE951" t="inlineStr">
        <is>
          <t/>
        </is>
      </c>
      <c r="BF951" t="inlineStr">
        <is>
          <t/>
        </is>
      </c>
      <c r="BG951" t="inlineStr">
        <is>
          <t/>
        </is>
      </c>
      <c r="BH951" t="inlineStr">
        <is>
          <t/>
        </is>
      </c>
      <c r="BI951" t="inlineStr">
        <is>
          <t/>
        </is>
      </c>
      <c r="BJ951" s="2" t="inlineStr">
        <is>
          <t>duomenų bazių ekspertizė</t>
        </is>
      </c>
      <c r="BK951" s="2" t="inlineStr">
        <is>
          <t>2</t>
        </is>
      </c>
      <c r="BL951" s="2" t="inlineStr">
        <is>
          <t/>
        </is>
      </c>
      <c r="BM951" t="inlineStr">
        <is>
          <t>skaitmeninės ekspertizės (&lt;a href="/entry/result/3570902/all" id="ENTRY_TO_ENTRY_CONVERTER" target="_blank"&gt;IATE:3570902&lt;/a&gt; ) sritis, apimanti duomenų bazėse saugomų įrodymų identifikavimą, išsaugojimą, analizę ir pateikimą teismui</t>
        </is>
      </c>
      <c r="BN951" t="inlineStr">
        <is>
          <t/>
        </is>
      </c>
      <c r="BO951" t="inlineStr">
        <is>
          <t/>
        </is>
      </c>
      <c r="BP951" t="inlineStr">
        <is>
          <t/>
        </is>
      </c>
      <c r="BQ951" t="inlineStr">
        <is>
          <t/>
        </is>
      </c>
      <c r="BR951" t="inlineStr">
        <is>
          <t/>
        </is>
      </c>
      <c r="BS951" t="inlineStr">
        <is>
          <t/>
        </is>
      </c>
      <c r="BT951" t="inlineStr">
        <is>
          <t/>
        </is>
      </c>
      <c r="BU951" t="inlineStr">
        <is>
          <t/>
        </is>
      </c>
      <c r="BV951" s="2" t="inlineStr">
        <is>
          <t>database forensics|
forensisch onderzoek in databases</t>
        </is>
      </c>
      <c r="BW951" s="2" t="inlineStr">
        <is>
          <t>3|
3</t>
        </is>
      </c>
      <c r="BX951" s="2" t="inlineStr">
        <is>
          <t xml:space="preserve">|
</t>
        </is>
      </c>
      <c r="BY951" t="inlineStr">
        <is>
          <t>deelgebied van digitaal forensisch onderzoek dat zich o.a. richt op het vinden, analyseren en interpreteren van gegevens die zich in databanken bevinden</t>
        </is>
      </c>
      <c r="BZ951" t="inlineStr">
        <is>
          <t/>
        </is>
      </c>
      <c r="CA951" t="inlineStr">
        <is>
          <t/>
        </is>
      </c>
      <c r="CB951" t="inlineStr">
        <is>
          <t/>
        </is>
      </c>
      <c r="CC951" t="inlineStr">
        <is>
          <t/>
        </is>
      </c>
      <c r="CD951" t="inlineStr">
        <is>
          <t/>
        </is>
      </c>
      <c r="CE951" t="inlineStr">
        <is>
          <t/>
        </is>
      </c>
      <c r="CF951" t="inlineStr">
        <is>
          <t/>
        </is>
      </c>
      <c r="CG951" t="inlineStr">
        <is>
          <t/>
        </is>
      </c>
      <c r="CH951" t="inlineStr">
        <is>
          <t/>
        </is>
      </c>
      <c r="CI951" t="inlineStr">
        <is>
          <t/>
        </is>
      </c>
      <c r="CJ951" t="inlineStr">
        <is>
          <t/>
        </is>
      </c>
      <c r="CK951" t="inlineStr">
        <is>
          <t/>
        </is>
      </c>
      <c r="CL951" t="inlineStr">
        <is>
          <t/>
        </is>
      </c>
      <c r="CM951" t="inlineStr">
        <is>
          <t/>
        </is>
      </c>
      <c r="CN951" t="inlineStr">
        <is>
          <t/>
        </is>
      </c>
      <c r="CO951" t="inlineStr">
        <is>
          <t/>
        </is>
      </c>
      <c r="CP951" t="inlineStr">
        <is>
          <t/>
        </is>
      </c>
      <c r="CQ951" t="inlineStr">
        <is>
          <t/>
        </is>
      </c>
      <c r="CR951" t="inlineStr">
        <is>
          <t/>
        </is>
      </c>
      <c r="CS951" t="inlineStr">
        <is>
          <t/>
        </is>
      </c>
      <c r="CT951" t="inlineStr">
        <is>
          <t/>
        </is>
      </c>
      <c r="CU951" t="inlineStr">
        <is>
          <t/>
        </is>
      </c>
      <c r="CV951" t="inlineStr">
        <is>
          <t/>
        </is>
      </c>
      <c r="CW951" t="inlineStr">
        <is>
          <t/>
        </is>
      </c>
    </row>
    <row r="952">
      <c r="A952" s="1" t="str">
        <f>HYPERLINK("https://iate.europa.eu/entry/result/3575749/all", "3575749")</f>
        <v>3575749</v>
      </c>
      <c r="B952" t="inlineStr">
        <is>
          <t>EDUCATION AND COMMUNICATIONS</t>
        </is>
      </c>
      <c r="C952" t="inlineStr">
        <is>
          <t>EDUCATION AND COMMUNICATIONS|information technology and data processing</t>
        </is>
      </c>
      <c r="D952" t="inlineStr">
        <is>
          <t>yes</t>
        </is>
      </c>
      <c r="E952" t="inlineStr">
        <is>
          <t/>
        </is>
      </c>
      <c r="F952" t="inlineStr">
        <is>
          <t/>
        </is>
      </c>
      <c r="G952" t="inlineStr">
        <is>
          <t/>
        </is>
      </c>
      <c r="H952" t="inlineStr">
        <is>
          <t/>
        </is>
      </c>
      <c r="I952" t="inlineStr">
        <is>
          <t/>
        </is>
      </c>
      <c r="J952" t="inlineStr">
        <is>
          <t/>
        </is>
      </c>
      <c r="K952" t="inlineStr">
        <is>
          <t/>
        </is>
      </c>
      <c r="L952" t="inlineStr">
        <is>
          <t/>
        </is>
      </c>
      <c r="M952" t="inlineStr">
        <is>
          <t/>
        </is>
      </c>
      <c r="N952" t="inlineStr">
        <is>
          <t/>
        </is>
      </c>
      <c r="O952" t="inlineStr">
        <is>
          <t/>
        </is>
      </c>
      <c r="P952" t="inlineStr">
        <is>
          <t/>
        </is>
      </c>
      <c r="Q952" t="inlineStr">
        <is>
          <t/>
        </is>
      </c>
      <c r="R952" t="inlineStr">
        <is>
          <t/>
        </is>
      </c>
      <c r="S952" t="inlineStr">
        <is>
          <t/>
        </is>
      </c>
      <c r="T952" t="inlineStr">
        <is>
          <t/>
        </is>
      </c>
      <c r="U952" t="inlineStr">
        <is>
          <t/>
        </is>
      </c>
      <c r="V952" t="inlineStr">
        <is>
          <t/>
        </is>
      </c>
      <c r="W952" t="inlineStr">
        <is>
          <t/>
        </is>
      </c>
      <c r="X952" t="inlineStr">
        <is>
          <t/>
        </is>
      </c>
      <c r="Y952" t="inlineStr">
        <is>
          <t/>
        </is>
      </c>
      <c r="Z952" s="2" t="inlineStr">
        <is>
          <t>petascale supercomputer</t>
        </is>
      </c>
      <c r="AA952" s="2" t="inlineStr">
        <is>
          <t>3</t>
        </is>
      </c>
      <c r="AB952" s="2" t="inlineStr">
        <is>
          <t/>
        </is>
      </c>
      <c r="AC952" t="inlineStr">
        <is>
          <t/>
        </is>
      </c>
      <c r="AD952" t="inlineStr">
        <is>
          <t/>
        </is>
      </c>
      <c r="AE952" t="inlineStr">
        <is>
          <t/>
        </is>
      </c>
      <c r="AF952" t="inlineStr">
        <is>
          <t/>
        </is>
      </c>
      <c r="AG952" t="inlineStr">
        <is>
          <t/>
        </is>
      </c>
      <c r="AH952" t="inlineStr">
        <is>
          <t/>
        </is>
      </c>
      <c r="AI952" t="inlineStr">
        <is>
          <t/>
        </is>
      </c>
      <c r="AJ952" t="inlineStr">
        <is>
          <t/>
        </is>
      </c>
      <c r="AK952" t="inlineStr">
        <is>
          <t/>
        </is>
      </c>
      <c r="AL952" t="inlineStr">
        <is>
          <t/>
        </is>
      </c>
      <c r="AM952" t="inlineStr">
        <is>
          <t/>
        </is>
      </c>
      <c r="AN952" t="inlineStr">
        <is>
          <t/>
        </is>
      </c>
      <c r="AO952" t="inlineStr">
        <is>
          <t/>
        </is>
      </c>
      <c r="AP952" s="2" t="inlineStr">
        <is>
          <t>supercalculateur pétaflopique</t>
        </is>
      </c>
      <c r="AQ952" s="2" t="inlineStr">
        <is>
          <t>3</t>
        </is>
      </c>
      <c r="AR952" s="2" t="inlineStr">
        <is>
          <t/>
        </is>
      </c>
      <c r="AS952" t="inlineStr">
        <is>
          <t>système de calcul capable d'exécuter dix puissance quinze opérations par seconde (ou 1 pétaflop)</t>
        </is>
      </c>
      <c r="AT952" t="inlineStr">
        <is>
          <t/>
        </is>
      </c>
      <c r="AU952" t="inlineStr">
        <is>
          <t/>
        </is>
      </c>
      <c r="AV952" t="inlineStr">
        <is>
          <t/>
        </is>
      </c>
      <c r="AW952" t="inlineStr">
        <is>
          <t/>
        </is>
      </c>
      <c r="AX952" t="inlineStr">
        <is>
          <t/>
        </is>
      </c>
      <c r="AY952" t="inlineStr">
        <is>
          <t/>
        </is>
      </c>
      <c r="AZ952" t="inlineStr">
        <is>
          <t/>
        </is>
      </c>
      <c r="BA952" t="inlineStr">
        <is>
          <t/>
        </is>
      </c>
      <c r="BB952" t="inlineStr">
        <is>
          <t/>
        </is>
      </c>
      <c r="BC952" t="inlineStr">
        <is>
          <t/>
        </is>
      </c>
      <c r="BD952" t="inlineStr">
        <is>
          <t/>
        </is>
      </c>
      <c r="BE952" t="inlineStr">
        <is>
          <t/>
        </is>
      </c>
      <c r="BF952" t="inlineStr">
        <is>
          <t/>
        </is>
      </c>
      <c r="BG952" t="inlineStr">
        <is>
          <t/>
        </is>
      </c>
      <c r="BH952" t="inlineStr">
        <is>
          <t/>
        </is>
      </c>
      <c r="BI952" t="inlineStr">
        <is>
          <t/>
        </is>
      </c>
      <c r="BJ952" t="inlineStr">
        <is>
          <t/>
        </is>
      </c>
      <c r="BK952" t="inlineStr">
        <is>
          <t/>
        </is>
      </c>
      <c r="BL952" t="inlineStr">
        <is>
          <t/>
        </is>
      </c>
      <c r="BM952" t="inlineStr">
        <is>
          <t/>
        </is>
      </c>
      <c r="BN952" s="2" t="inlineStr">
        <is>
          <t>petalīmeņa superdators</t>
        </is>
      </c>
      <c r="BO952" s="2" t="inlineStr">
        <is>
          <t>2</t>
        </is>
      </c>
      <c r="BP952" s="2" t="inlineStr">
        <is>
          <t/>
        </is>
      </c>
      <c r="BQ952" t="inlineStr">
        <is>
          <t/>
        </is>
      </c>
      <c r="BR952" t="inlineStr">
        <is>
          <t/>
        </is>
      </c>
      <c r="BS952" t="inlineStr">
        <is>
          <t/>
        </is>
      </c>
      <c r="BT952" t="inlineStr">
        <is>
          <t/>
        </is>
      </c>
      <c r="BU952" t="inlineStr">
        <is>
          <t/>
        </is>
      </c>
      <c r="BV952" t="inlineStr">
        <is>
          <t/>
        </is>
      </c>
      <c r="BW952" t="inlineStr">
        <is>
          <t/>
        </is>
      </c>
      <c r="BX952" t="inlineStr">
        <is>
          <t/>
        </is>
      </c>
      <c r="BY952" t="inlineStr">
        <is>
          <t/>
        </is>
      </c>
      <c r="BZ952" t="inlineStr">
        <is>
          <t/>
        </is>
      </c>
      <c r="CA952" t="inlineStr">
        <is>
          <t/>
        </is>
      </c>
      <c r="CB952" t="inlineStr">
        <is>
          <t/>
        </is>
      </c>
      <c r="CC952" t="inlineStr">
        <is>
          <t/>
        </is>
      </c>
      <c r="CD952" t="inlineStr">
        <is>
          <t/>
        </is>
      </c>
      <c r="CE952" t="inlineStr">
        <is>
          <t/>
        </is>
      </c>
      <c r="CF952" t="inlineStr">
        <is>
          <t/>
        </is>
      </c>
      <c r="CG952" t="inlineStr">
        <is>
          <t/>
        </is>
      </c>
      <c r="CH952" t="inlineStr">
        <is>
          <t/>
        </is>
      </c>
      <c r="CI952" t="inlineStr">
        <is>
          <t/>
        </is>
      </c>
      <c r="CJ952" t="inlineStr">
        <is>
          <t/>
        </is>
      </c>
      <c r="CK952" t="inlineStr">
        <is>
          <t/>
        </is>
      </c>
      <c r="CL952" t="inlineStr">
        <is>
          <t/>
        </is>
      </c>
      <c r="CM952" t="inlineStr">
        <is>
          <t/>
        </is>
      </c>
      <c r="CN952" t="inlineStr">
        <is>
          <t/>
        </is>
      </c>
      <c r="CO952" t="inlineStr">
        <is>
          <t/>
        </is>
      </c>
      <c r="CP952" t="inlineStr">
        <is>
          <t/>
        </is>
      </c>
      <c r="CQ952" t="inlineStr">
        <is>
          <t/>
        </is>
      </c>
      <c r="CR952" t="inlineStr">
        <is>
          <t/>
        </is>
      </c>
      <c r="CS952" t="inlineStr">
        <is>
          <t/>
        </is>
      </c>
      <c r="CT952" t="inlineStr">
        <is>
          <t/>
        </is>
      </c>
      <c r="CU952" t="inlineStr">
        <is>
          <t/>
        </is>
      </c>
      <c r="CV952" t="inlineStr">
        <is>
          <t/>
        </is>
      </c>
      <c r="CW952" t="inlineStr">
        <is>
          <t/>
        </is>
      </c>
    </row>
    <row r="953">
      <c r="A953" s="1" t="str">
        <f>HYPERLINK("https://iate.europa.eu/entry/result/1177351/all", "1177351")</f>
        <v>1177351</v>
      </c>
      <c r="B953" t="inlineStr">
        <is>
          <t>INDUSTRY</t>
        </is>
      </c>
      <c r="C953" t="inlineStr">
        <is>
          <t>INDUSTRY|electronics and electrical engineering|electronics industry</t>
        </is>
      </c>
      <c r="D953" t="inlineStr">
        <is>
          <t>yes</t>
        </is>
      </c>
      <c r="E953" t="inlineStr">
        <is>
          <t/>
        </is>
      </c>
      <c r="F953" t="inlineStr">
        <is>
          <t/>
        </is>
      </c>
      <c r="G953" t="inlineStr">
        <is>
          <t/>
        </is>
      </c>
      <c r="H953" t="inlineStr">
        <is>
          <t/>
        </is>
      </c>
      <c r="I953" t="inlineStr">
        <is>
          <t/>
        </is>
      </c>
      <c r="J953" t="inlineStr">
        <is>
          <t/>
        </is>
      </c>
      <c r="K953" t="inlineStr">
        <is>
          <t/>
        </is>
      </c>
      <c r="L953" t="inlineStr">
        <is>
          <t/>
        </is>
      </c>
      <c r="M953" t="inlineStr">
        <is>
          <t/>
        </is>
      </c>
      <c r="N953" s="2" t="inlineStr">
        <is>
          <t>avancerede effektkredsløb</t>
        </is>
      </c>
      <c r="O953" s="2" t="inlineStr">
        <is>
          <t>3</t>
        </is>
      </c>
      <c r="P953" s="2" t="inlineStr">
        <is>
          <t/>
        </is>
      </c>
      <c r="Q953" t="inlineStr">
        <is>
          <t/>
        </is>
      </c>
      <c r="R953" s="2" t="inlineStr">
        <is>
          <t>modernster Leistungsschaltkreis|
Hochleistungsschaltkreise (smart power)</t>
        </is>
      </c>
      <c r="S953" s="2" t="inlineStr">
        <is>
          <t>3|
1</t>
        </is>
      </c>
      <c r="T953" s="2" t="inlineStr">
        <is>
          <t xml:space="preserve">|
</t>
        </is>
      </c>
      <c r="U953" t="inlineStr">
        <is>
          <t/>
        </is>
      </c>
      <c r="V953" s="2" t="inlineStr">
        <is>
          <t>προηγμένο κύκλωμα ισχύος</t>
        </is>
      </c>
      <c r="W953" s="2" t="inlineStr">
        <is>
          <t>3</t>
        </is>
      </c>
      <c r="X953" s="2" t="inlineStr">
        <is>
          <t/>
        </is>
      </c>
      <c r="Y953" t="inlineStr">
        <is>
          <t/>
        </is>
      </c>
      <c r="Z953" s="2" t="inlineStr">
        <is>
          <t>advanced power circuit|
smart power</t>
        </is>
      </c>
      <c r="AA953" s="2" t="inlineStr">
        <is>
          <t>3|
3</t>
        </is>
      </c>
      <c r="AB953" s="2" t="inlineStr">
        <is>
          <t xml:space="preserve">|
</t>
        </is>
      </c>
      <c r="AC953" t="inlineStr">
        <is>
          <t/>
        </is>
      </c>
      <c r="AD953" s="2" t="inlineStr">
        <is>
          <t>circuito integrado inteligente|
circuito integrado de potencia inteligente|
circuito de potencia avanzado (smart power)</t>
        </is>
      </c>
      <c r="AE953" s="2" t="inlineStr">
        <is>
          <t>2|
2|
3</t>
        </is>
      </c>
      <c r="AF953" s="2" t="inlineStr">
        <is>
          <t xml:space="preserve">|
|
</t>
        </is>
      </c>
      <c r="AG953" t="inlineStr">
        <is>
          <t/>
        </is>
      </c>
      <c r="AH953" t="inlineStr">
        <is>
          <t/>
        </is>
      </c>
      <c r="AI953" t="inlineStr">
        <is>
          <t/>
        </is>
      </c>
      <c r="AJ953" t="inlineStr">
        <is>
          <t/>
        </is>
      </c>
      <c r="AK953" t="inlineStr">
        <is>
          <t/>
        </is>
      </c>
      <c r="AL953" t="inlineStr">
        <is>
          <t/>
        </is>
      </c>
      <c r="AM953" t="inlineStr">
        <is>
          <t/>
        </is>
      </c>
      <c r="AN953" t="inlineStr">
        <is>
          <t/>
        </is>
      </c>
      <c r="AO953" t="inlineStr">
        <is>
          <t/>
        </is>
      </c>
      <c r="AP953" s="2" t="inlineStr">
        <is>
          <t>circuit de puissance avancé|
circuits de puissance avancés (smart power)|
circuit de puissance intelligent</t>
        </is>
      </c>
      <c r="AQ953" s="2" t="inlineStr">
        <is>
          <t>3|
1|
3</t>
        </is>
      </c>
      <c r="AR953" s="2" t="inlineStr">
        <is>
          <t xml:space="preserve">|
|
</t>
        </is>
      </c>
      <c r="AS953" t="inlineStr">
        <is>
          <t>circuit qui intègre sur une même puce de silicium des composants de forte puissance qui contrôlent des courants ou des tensions élevées avec tous les circuits de commande analogiques ou numériques nécessaires</t>
        </is>
      </c>
      <c r="AT953" t="inlineStr">
        <is>
          <t/>
        </is>
      </c>
      <c r="AU953" t="inlineStr">
        <is>
          <t/>
        </is>
      </c>
      <c r="AV953" t="inlineStr">
        <is>
          <t/>
        </is>
      </c>
      <c r="AW953" t="inlineStr">
        <is>
          <t/>
        </is>
      </c>
      <c r="AX953" t="inlineStr">
        <is>
          <t/>
        </is>
      </c>
      <c r="AY953" t="inlineStr">
        <is>
          <t/>
        </is>
      </c>
      <c r="AZ953" t="inlineStr">
        <is>
          <t/>
        </is>
      </c>
      <c r="BA953" t="inlineStr">
        <is>
          <t/>
        </is>
      </c>
      <c r="BB953" t="inlineStr">
        <is>
          <t/>
        </is>
      </c>
      <c r="BC953" t="inlineStr">
        <is>
          <t/>
        </is>
      </c>
      <c r="BD953" t="inlineStr">
        <is>
          <t/>
        </is>
      </c>
      <c r="BE953" t="inlineStr">
        <is>
          <t/>
        </is>
      </c>
      <c r="BF953" s="2" t="inlineStr">
        <is>
          <t>circuito di potenza avanzato</t>
        </is>
      </c>
      <c r="BG953" s="2" t="inlineStr">
        <is>
          <t>3</t>
        </is>
      </c>
      <c r="BH953" s="2" t="inlineStr">
        <is>
          <t/>
        </is>
      </c>
      <c r="BI953" t="inlineStr">
        <is>
          <t/>
        </is>
      </c>
      <c r="BJ953" s="2" t="inlineStr">
        <is>
          <t>išmanioji galia</t>
        </is>
      </c>
      <c r="BK953" s="2" t="inlineStr">
        <is>
          <t>3</t>
        </is>
      </c>
      <c r="BL953" s="2" t="inlineStr">
        <is>
          <t/>
        </is>
      </c>
      <c r="BM953" t="inlineStr">
        <is>
          <t/>
        </is>
      </c>
      <c r="BN953" t="inlineStr">
        <is>
          <t/>
        </is>
      </c>
      <c r="BO953" t="inlineStr">
        <is>
          <t/>
        </is>
      </c>
      <c r="BP953" t="inlineStr">
        <is>
          <t/>
        </is>
      </c>
      <c r="BQ953" t="inlineStr">
        <is>
          <t/>
        </is>
      </c>
      <c r="BR953" t="inlineStr">
        <is>
          <t/>
        </is>
      </c>
      <c r="BS953" t="inlineStr">
        <is>
          <t/>
        </is>
      </c>
      <c r="BT953" t="inlineStr">
        <is>
          <t/>
        </is>
      </c>
      <c r="BU953" t="inlineStr">
        <is>
          <t/>
        </is>
      </c>
      <c r="BV953" s="2" t="inlineStr">
        <is>
          <t>geavanceerde stroomschakeling|
geavanceerde elektrische schakeling|
geavanceerde vermogensschakeling</t>
        </is>
      </c>
      <c r="BW953" s="2" t="inlineStr">
        <is>
          <t>3|
3|
3</t>
        </is>
      </c>
      <c r="BX953" s="2" t="inlineStr">
        <is>
          <t xml:space="preserve">|
|
</t>
        </is>
      </c>
      <c r="BY953" t="inlineStr">
        <is>
          <t/>
        </is>
      </c>
      <c r="BZ953" t="inlineStr">
        <is>
          <t/>
        </is>
      </c>
      <c r="CA953" t="inlineStr">
        <is>
          <t/>
        </is>
      </c>
      <c r="CB953" t="inlineStr">
        <is>
          <t/>
        </is>
      </c>
      <c r="CC953" t="inlineStr">
        <is>
          <t/>
        </is>
      </c>
      <c r="CD953" s="2" t="inlineStr">
        <is>
          <t>circuito de potencial avançado|
circuito de potência inteligente</t>
        </is>
      </c>
      <c r="CE953" s="2" t="inlineStr">
        <is>
          <t>3|
3</t>
        </is>
      </c>
      <c r="CF953" s="2" t="inlineStr">
        <is>
          <t xml:space="preserve">|
</t>
        </is>
      </c>
      <c r="CG953" t="inlineStr">
        <is>
          <t/>
        </is>
      </c>
      <c r="CH953" t="inlineStr">
        <is>
          <t/>
        </is>
      </c>
      <c r="CI953" t="inlineStr">
        <is>
          <t/>
        </is>
      </c>
      <c r="CJ953" t="inlineStr">
        <is>
          <t/>
        </is>
      </c>
      <c r="CK953" t="inlineStr">
        <is>
          <t/>
        </is>
      </c>
      <c r="CL953" t="inlineStr">
        <is>
          <t/>
        </is>
      </c>
      <c r="CM953" t="inlineStr">
        <is>
          <t/>
        </is>
      </c>
      <c r="CN953" t="inlineStr">
        <is>
          <t/>
        </is>
      </c>
      <c r="CO953" t="inlineStr">
        <is>
          <t/>
        </is>
      </c>
      <c r="CP953" t="inlineStr">
        <is>
          <t/>
        </is>
      </c>
      <c r="CQ953" t="inlineStr">
        <is>
          <t/>
        </is>
      </c>
      <c r="CR953" t="inlineStr">
        <is>
          <t/>
        </is>
      </c>
      <c r="CS953" t="inlineStr">
        <is>
          <t/>
        </is>
      </c>
      <c r="CT953" t="inlineStr">
        <is>
          <t/>
        </is>
      </c>
      <c r="CU953" t="inlineStr">
        <is>
          <t/>
        </is>
      </c>
      <c r="CV953" t="inlineStr">
        <is>
          <t/>
        </is>
      </c>
      <c r="CW953" t="inlineStr">
        <is>
          <t/>
        </is>
      </c>
    </row>
    <row r="954">
      <c r="A954" s="1" t="str">
        <f>HYPERLINK("https://iate.europa.eu/entry/result/3575528/all", "3575528")</f>
        <v>3575528</v>
      </c>
      <c r="B954" t="inlineStr">
        <is>
          <t>EDUCATION AND COMMUNICATIONS</t>
        </is>
      </c>
      <c r="C954" t="inlineStr">
        <is>
          <t>EDUCATION AND COMMUNICATIONS|information technology and data processing|information technology industry</t>
        </is>
      </c>
      <c r="D954" t="inlineStr">
        <is>
          <t>yes</t>
        </is>
      </c>
      <c r="E954" t="inlineStr">
        <is>
          <t/>
        </is>
      </c>
      <c r="F954" t="inlineStr">
        <is>
          <t/>
        </is>
      </c>
      <c r="G954" t="inlineStr">
        <is>
          <t/>
        </is>
      </c>
      <c r="H954" t="inlineStr">
        <is>
          <t/>
        </is>
      </c>
      <c r="I954" t="inlineStr">
        <is>
          <t/>
        </is>
      </c>
      <c r="J954" t="inlineStr">
        <is>
          <t/>
        </is>
      </c>
      <c r="K954" t="inlineStr">
        <is>
          <t/>
        </is>
      </c>
      <c r="L954" t="inlineStr">
        <is>
          <t/>
        </is>
      </c>
      <c r="M954" t="inlineStr">
        <is>
          <t/>
        </is>
      </c>
      <c r="N954" t="inlineStr">
        <is>
          <t/>
        </is>
      </c>
      <c r="O954" t="inlineStr">
        <is>
          <t/>
        </is>
      </c>
      <c r="P954" t="inlineStr">
        <is>
          <t/>
        </is>
      </c>
      <c r="Q954" t="inlineStr">
        <is>
          <t/>
        </is>
      </c>
      <c r="R954" t="inlineStr">
        <is>
          <t/>
        </is>
      </c>
      <c r="S954" t="inlineStr">
        <is>
          <t/>
        </is>
      </c>
      <c r="T954" t="inlineStr">
        <is>
          <t/>
        </is>
      </c>
      <c r="U954" t="inlineStr">
        <is>
          <t/>
        </is>
      </c>
      <c r="V954" t="inlineStr">
        <is>
          <t/>
        </is>
      </c>
      <c r="W954" t="inlineStr">
        <is>
          <t/>
        </is>
      </c>
      <c r="X954" t="inlineStr">
        <is>
          <t/>
        </is>
      </c>
      <c r="Y954" t="inlineStr">
        <is>
          <t/>
        </is>
      </c>
      <c r="Z954" s="2" t="inlineStr">
        <is>
          <t>low-power microprocessor</t>
        </is>
      </c>
      <c r="AA954" s="2" t="inlineStr">
        <is>
          <t>3</t>
        </is>
      </c>
      <c r="AB954" s="2" t="inlineStr">
        <is>
          <t/>
        </is>
      </c>
      <c r="AC954" t="inlineStr">
        <is>
          <t/>
        </is>
      </c>
      <c r="AD954" t="inlineStr">
        <is>
          <t/>
        </is>
      </c>
      <c r="AE954" t="inlineStr">
        <is>
          <t/>
        </is>
      </c>
      <c r="AF954" t="inlineStr">
        <is>
          <t/>
        </is>
      </c>
      <c r="AG954" t="inlineStr">
        <is>
          <t/>
        </is>
      </c>
      <c r="AH954" t="inlineStr">
        <is>
          <t/>
        </is>
      </c>
      <c r="AI954" t="inlineStr">
        <is>
          <t/>
        </is>
      </c>
      <c r="AJ954" t="inlineStr">
        <is>
          <t/>
        </is>
      </c>
      <c r="AK954" t="inlineStr">
        <is>
          <t/>
        </is>
      </c>
      <c r="AL954" t="inlineStr">
        <is>
          <t/>
        </is>
      </c>
      <c r="AM954" t="inlineStr">
        <is>
          <t/>
        </is>
      </c>
      <c r="AN954" t="inlineStr">
        <is>
          <t/>
        </is>
      </c>
      <c r="AO954" t="inlineStr">
        <is>
          <t/>
        </is>
      </c>
      <c r="AP954" t="inlineStr">
        <is>
          <t/>
        </is>
      </c>
      <c r="AQ954" t="inlineStr">
        <is>
          <t/>
        </is>
      </c>
      <c r="AR954" t="inlineStr">
        <is>
          <t/>
        </is>
      </c>
      <c r="AS954" t="inlineStr">
        <is>
          <t/>
        </is>
      </c>
      <c r="AT954" t="inlineStr">
        <is>
          <t/>
        </is>
      </c>
      <c r="AU954" t="inlineStr">
        <is>
          <t/>
        </is>
      </c>
      <c r="AV954" t="inlineStr">
        <is>
          <t/>
        </is>
      </c>
      <c r="AW954" t="inlineStr">
        <is>
          <t/>
        </is>
      </c>
      <c r="AX954" t="inlineStr">
        <is>
          <t/>
        </is>
      </c>
      <c r="AY954" t="inlineStr">
        <is>
          <t/>
        </is>
      </c>
      <c r="AZ954" t="inlineStr">
        <is>
          <t/>
        </is>
      </c>
      <c r="BA954" t="inlineStr">
        <is>
          <t/>
        </is>
      </c>
      <c r="BB954" t="inlineStr">
        <is>
          <t/>
        </is>
      </c>
      <c r="BC954" t="inlineStr">
        <is>
          <t/>
        </is>
      </c>
      <c r="BD954" t="inlineStr">
        <is>
          <t/>
        </is>
      </c>
      <c r="BE954" t="inlineStr">
        <is>
          <t/>
        </is>
      </c>
      <c r="BF954" t="inlineStr">
        <is>
          <t/>
        </is>
      </c>
      <c r="BG954" t="inlineStr">
        <is>
          <t/>
        </is>
      </c>
      <c r="BH954" t="inlineStr">
        <is>
          <t/>
        </is>
      </c>
      <c r="BI954" t="inlineStr">
        <is>
          <t/>
        </is>
      </c>
      <c r="BJ954" t="inlineStr">
        <is>
          <t/>
        </is>
      </c>
      <c r="BK954" t="inlineStr">
        <is>
          <t/>
        </is>
      </c>
      <c r="BL954" t="inlineStr">
        <is>
          <t/>
        </is>
      </c>
      <c r="BM954" t="inlineStr">
        <is>
          <t/>
        </is>
      </c>
      <c r="BN954" t="inlineStr">
        <is>
          <t/>
        </is>
      </c>
      <c r="BO954" t="inlineStr">
        <is>
          <t/>
        </is>
      </c>
      <c r="BP954" t="inlineStr">
        <is>
          <t/>
        </is>
      </c>
      <c r="BQ954" t="inlineStr">
        <is>
          <t/>
        </is>
      </c>
      <c r="BR954" s="2" t="inlineStr">
        <is>
          <t>mikroproċessur b'konsum baxx tal-enerġija</t>
        </is>
      </c>
      <c r="BS954" s="2" t="inlineStr">
        <is>
          <t>3</t>
        </is>
      </c>
      <c r="BT954" s="2" t="inlineStr">
        <is>
          <t/>
        </is>
      </c>
      <c r="BU954" t="inlineStr">
        <is>
          <t/>
        </is>
      </c>
      <c r="BV954" t="inlineStr">
        <is>
          <t/>
        </is>
      </c>
      <c r="BW954" t="inlineStr">
        <is>
          <t/>
        </is>
      </c>
      <c r="BX954" t="inlineStr">
        <is>
          <t/>
        </is>
      </c>
      <c r="BY954" t="inlineStr">
        <is>
          <t/>
        </is>
      </c>
      <c r="BZ954" s="2" t="inlineStr">
        <is>
          <t>mikroprocesor o niskim zużyciu energii</t>
        </is>
      </c>
      <c r="CA954" s="2" t="inlineStr">
        <is>
          <t>3</t>
        </is>
      </c>
      <c r="CB954" s="2" t="inlineStr">
        <is>
          <t/>
        </is>
      </c>
      <c r="CC954" t="inlineStr">
        <is>
          <t/>
        </is>
      </c>
      <c r="CD954" t="inlineStr">
        <is>
          <t/>
        </is>
      </c>
      <c r="CE954" t="inlineStr">
        <is>
          <t/>
        </is>
      </c>
      <c r="CF954" t="inlineStr">
        <is>
          <t/>
        </is>
      </c>
      <c r="CG954" t="inlineStr">
        <is>
          <t/>
        </is>
      </c>
      <c r="CH954" t="inlineStr">
        <is>
          <t/>
        </is>
      </c>
      <c r="CI954" t="inlineStr">
        <is>
          <t/>
        </is>
      </c>
      <c r="CJ954" t="inlineStr">
        <is>
          <t/>
        </is>
      </c>
      <c r="CK954" t="inlineStr">
        <is>
          <t/>
        </is>
      </c>
      <c r="CL954" t="inlineStr">
        <is>
          <t/>
        </is>
      </c>
      <c r="CM954" t="inlineStr">
        <is>
          <t/>
        </is>
      </c>
      <c r="CN954" t="inlineStr">
        <is>
          <t/>
        </is>
      </c>
      <c r="CO954" t="inlineStr">
        <is>
          <t/>
        </is>
      </c>
      <c r="CP954" t="inlineStr">
        <is>
          <t/>
        </is>
      </c>
      <c r="CQ954" t="inlineStr">
        <is>
          <t/>
        </is>
      </c>
      <c r="CR954" t="inlineStr">
        <is>
          <t/>
        </is>
      </c>
      <c r="CS954" t="inlineStr">
        <is>
          <t/>
        </is>
      </c>
      <c r="CT954" t="inlineStr">
        <is>
          <t/>
        </is>
      </c>
      <c r="CU954" t="inlineStr">
        <is>
          <t/>
        </is>
      </c>
      <c r="CV954" t="inlineStr">
        <is>
          <t/>
        </is>
      </c>
      <c r="CW954" t="inlineStr">
        <is>
          <t/>
        </is>
      </c>
    </row>
    <row r="955">
      <c r="A955" s="1" t="str">
        <f>HYPERLINK("https://iate.europa.eu/entry/result/1748018/all", "1748018")</f>
        <v>1748018</v>
      </c>
      <c r="B955" t="inlineStr">
        <is>
          <t>Domain code not specified</t>
        </is>
      </c>
      <c r="C955" t="inlineStr">
        <is>
          <t>Domain code not specified</t>
        </is>
      </c>
      <c r="D955" t="inlineStr">
        <is>
          <t>no</t>
        </is>
      </c>
      <c r="E955" t="inlineStr">
        <is>
          <t/>
        </is>
      </c>
      <c r="F955" s="2" t="inlineStr">
        <is>
          <t>Европейска обсерватория за информационни технологии</t>
        </is>
      </c>
      <c r="G955" s="2" t="inlineStr">
        <is>
          <t>3</t>
        </is>
      </c>
      <c r="H955" s="2" t="inlineStr">
        <is>
          <t/>
        </is>
      </c>
      <c r="I955" t="inlineStr">
        <is>
          <t/>
        </is>
      </c>
      <c r="J955" t="inlineStr">
        <is>
          <t/>
        </is>
      </c>
      <c r="K955" t="inlineStr">
        <is>
          <t/>
        </is>
      </c>
      <c r="L955" t="inlineStr">
        <is>
          <t/>
        </is>
      </c>
      <c r="M955" t="inlineStr">
        <is>
          <t/>
        </is>
      </c>
      <c r="N955" t="inlineStr">
        <is>
          <t/>
        </is>
      </c>
      <c r="O955" t="inlineStr">
        <is>
          <t/>
        </is>
      </c>
      <c r="P955" t="inlineStr">
        <is>
          <t/>
        </is>
      </c>
      <c r="Q955" t="inlineStr">
        <is>
          <t/>
        </is>
      </c>
      <c r="R955" s="2" t="inlineStr">
        <is>
          <t>europäische Informationstechnologie-Beobachtungsstelle</t>
        </is>
      </c>
      <c r="S955" s="2" t="inlineStr">
        <is>
          <t>3</t>
        </is>
      </c>
      <c r="T955" s="2" t="inlineStr">
        <is>
          <t/>
        </is>
      </c>
      <c r="U955" t="inlineStr">
        <is>
          <t/>
        </is>
      </c>
      <c r="V955" t="inlineStr">
        <is>
          <t/>
        </is>
      </c>
      <c r="W955" t="inlineStr">
        <is>
          <t/>
        </is>
      </c>
      <c r="X955" t="inlineStr">
        <is>
          <t/>
        </is>
      </c>
      <c r="Y955" t="inlineStr">
        <is>
          <t/>
        </is>
      </c>
      <c r="Z955" s="2" t="inlineStr">
        <is>
          <t>European Information Technology Observatory</t>
        </is>
      </c>
      <c r="AA955" s="2" t="inlineStr">
        <is>
          <t>3</t>
        </is>
      </c>
      <c r="AB955" s="2" t="inlineStr">
        <is>
          <t/>
        </is>
      </c>
      <c r="AC955" t="inlineStr">
        <is>
          <t>UK-based organisation</t>
        </is>
      </c>
      <c r="AD955" s="2" t="inlineStr">
        <is>
          <t>Observatorio Europeo de las Tecnologías de la Información</t>
        </is>
      </c>
      <c r="AE955" s="2" t="inlineStr">
        <is>
          <t>3</t>
        </is>
      </c>
      <c r="AF955" s="2" t="inlineStr">
        <is>
          <t/>
        </is>
      </c>
      <c r="AG955" t="inlineStr">
        <is>
          <t/>
        </is>
      </c>
      <c r="AH955" t="inlineStr">
        <is>
          <t/>
        </is>
      </c>
      <c r="AI955" t="inlineStr">
        <is>
          <t/>
        </is>
      </c>
      <c r="AJ955" t="inlineStr">
        <is>
          <t/>
        </is>
      </c>
      <c r="AK955" t="inlineStr">
        <is>
          <t/>
        </is>
      </c>
      <c r="AL955" t="inlineStr">
        <is>
          <t/>
        </is>
      </c>
      <c r="AM955" t="inlineStr">
        <is>
          <t/>
        </is>
      </c>
      <c r="AN955" t="inlineStr">
        <is>
          <t/>
        </is>
      </c>
      <c r="AO955" t="inlineStr">
        <is>
          <t/>
        </is>
      </c>
      <c r="AP955" s="2" t="inlineStr">
        <is>
          <t>Observatoire européen des technologies de l'information|
OETI</t>
        </is>
      </c>
      <c r="AQ955" s="2" t="inlineStr">
        <is>
          <t>3|
3</t>
        </is>
      </c>
      <c r="AR955" s="2" t="inlineStr">
        <is>
          <t xml:space="preserve">|
</t>
        </is>
      </c>
      <c r="AS955" t="inlineStr">
        <is>
          <t/>
        </is>
      </c>
      <c r="AT955" t="inlineStr">
        <is>
          <t/>
        </is>
      </c>
      <c r="AU955" t="inlineStr">
        <is>
          <t/>
        </is>
      </c>
      <c r="AV955" t="inlineStr">
        <is>
          <t/>
        </is>
      </c>
      <c r="AW955" t="inlineStr">
        <is>
          <t/>
        </is>
      </c>
      <c r="AX955" t="inlineStr">
        <is>
          <t/>
        </is>
      </c>
      <c r="AY955" t="inlineStr">
        <is>
          <t/>
        </is>
      </c>
      <c r="AZ955" t="inlineStr">
        <is>
          <t/>
        </is>
      </c>
      <c r="BA955" t="inlineStr">
        <is>
          <t/>
        </is>
      </c>
      <c r="BB955" t="inlineStr">
        <is>
          <t/>
        </is>
      </c>
      <c r="BC955" t="inlineStr">
        <is>
          <t/>
        </is>
      </c>
      <c r="BD955" t="inlineStr">
        <is>
          <t/>
        </is>
      </c>
      <c r="BE955" t="inlineStr">
        <is>
          <t/>
        </is>
      </c>
      <c r="BF955" s="2" t="inlineStr">
        <is>
          <t>Osservatorio europeo per le tecnologie dell'informazione</t>
        </is>
      </c>
      <c r="BG955" s="2" t="inlineStr">
        <is>
          <t>3</t>
        </is>
      </c>
      <c r="BH955" s="2" t="inlineStr">
        <is>
          <t/>
        </is>
      </c>
      <c r="BI955" t="inlineStr">
        <is>
          <t/>
        </is>
      </c>
      <c r="BJ955" t="inlineStr">
        <is>
          <t/>
        </is>
      </c>
      <c r="BK955" t="inlineStr">
        <is>
          <t/>
        </is>
      </c>
      <c r="BL955" t="inlineStr">
        <is>
          <t/>
        </is>
      </c>
      <c r="BM955" t="inlineStr">
        <is>
          <t/>
        </is>
      </c>
      <c r="BN955" t="inlineStr">
        <is>
          <t/>
        </is>
      </c>
      <c r="BO955" t="inlineStr">
        <is>
          <t/>
        </is>
      </c>
      <c r="BP955" t="inlineStr">
        <is>
          <t/>
        </is>
      </c>
      <c r="BQ955" t="inlineStr">
        <is>
          <t/>
        </is>
      </c>
      <c r="BR955" t="inlineStr">
        <is>
          <t/>
        </is>
      </c>
      <c r="BS955" t="inlineStr">
        <is>
          <t/>
        </is>
      </c>
      <c r="BT955" t="inlineStr">
        <is>
          <t/>
        </is>
      </c>
      <c r="BU955" t="inlineStr">
        <is>
          <t/>
        </is>
      </c>
      <c r="BV955" t="inlineStr">
        <is>
          <t/>
        </is>
      </c>
      <c r="BW955" t="inlineStr">
        <is>
          <t/>
        </is>
      </c>
      <c r="BX955" t="inlineStr">
        <is>
          <t/>
        </is>
      </c>
      <c r="BY955" t="inlineStr">
        <is>
          <t/>
        </is>
      </c>
      <c r="BZ955" t="inlineStr">
        <is>
          <t/>
        </is>
      </c>
      <c r="CA955" t="inlineStr">
        <is>
          <t/>
        </is>
      </c>
      <c r="CB955" t="inlineStr">
        <is>
          <t/>
        </is>
      </c>
      <c r="CC955" t="inlineStr">
        <is>
          <t/>
        </is>
      </c>
      <c r="CD955" t="inlineStr">
        <is>
          <t/>
        </is>
      </c>
      <c r="CE955" t="inlineStr">
        <is>
          <t/>
        </is>
      </c>
      <c r="CF955" t="inlineStr">
        <is>
          <t/>
        </is>
      </c>
      <c r="CG955" t="inlineStr">
        <is>
          <t/>
        </is>
      </c>
      <c r="CH955" t="inlineStr">
        <is>
          <t/>
        </is>
      </c>
      <c r="CI955" t="inlineStr">
        <is>
          <t/>
        </is>
      </c>
      <c r="CJ955" t="inlineStr">
        <is>
          <t/>
        </is>
      </c>
      <c r="CK955" t="inlineStr">
        <is>
          <t/>
        </is>
      </c>
      <c r="CL955" t="inlineStr">
        <is>
          <t/>
        </is>
      </c>
      <c r="CM955" t="inlineStr">
        <is>
          <t/>
        </is>
      </c>
      <c r="CN955" t="inlineStr">
        <is>
          <t/>
        </is>
      </c>
      <c r="CO955" t="inlineStr">
        <is>
          <t/>
        </is>
      </c>
      <c r="CP955" t="inlineStr">
        <is>
          <t/>
        </is>
      </c>
      <c r="CQ955" t="inlineStr">
        <is>
          <t/>
        </is>
      </c>
      <c r="CR955" t="inlineStr">
        <is>
          <t/>
        </is>
      </c>
      <c r="CS955" t="inlineStr">
        <is>
          <t/>
        </is>
      </c>
      <c r="CT955" t="inlineStr">
        <is>
          <t/>
        </is>
      </c>
      <c r="CU955" t="inlineStr">
        <is>
          <t/>
        </is>
      </c>
      <c r="CV955" t="inlineStr">
        <is>
          <t/>
        </is>
      </c>
      <c r="CW955" t="inlineStr">
        <is>
          <t/>
        </is>
      </c>
    </row>
    <row r="956">
      <c r="A956" s="1" t="str">
        <f>HYPERLINK("https://iate.europa.eu/entry/result/3574981/all", "3574981")</f>
        <v>3574981</v>
      </c>
      <c r="B956" t="inlineStr">
        <is>
          <t>EDUCATION AND COMMUNICATIONS</t>
        </is>
      </c>
      <c r="C956" t="inlineStr">
        <is>
          <t>EDUCATION AND COMMUNICATIONS|information and information processing;EDUCATION AND COMMUNICATIONS|information technology and data processing</t>
        </is>
      </c>
      <c r="D956" t="inlineStr">
        <is>
          <t>yes</t>
        </is>
      </c>
      <c r="E956" t="inlineStr">
        <is>
          <t/>
        </is>
      </c>
      <c r="F956" t="inlineStr">
        <is>
          <t/>
        </is>
      </c>
      <c r="G956" t="inlineStr">
        <is>
          <t/>
        </is>
      </c>
      <c r="H956" t="inlineStr">
        <is>
          <t/>
        </is>
      </c>
      <c r="I956" t="inlineStr">
        <is>
          <t/>
        </is>
      </c>
      <c r="J956" t="inlineStr">
        <is>
          <t/>
        </is>
      </c>
      <c r="K956" t="inlineStr">
        <is>
          <t/>
        </is>
      </c>
      <c r="L956" t="inlineStr">
        <is>
          <t/>
        </is>
      </c>
      <c r="M956" t="inlineStr">
        <is>
          <t/>
        </is>
      </c>
      <c r="N956" t="inlineStr">
        <is>
          <t/>
        </is>
      </c>
      <c r="O956" t="inlineStr">
        <is>
          <t/>
        </is>
      </c>
      <c r="P956" t="inlineStr">
        <is>
          <t/>
        </is>
      </c>
      <c r="Q956" t="inlineStr">
        <is>
          <t/>
        </is>
      </c>
      <c r="R956" t="inlineStr">
        <is>
          <t/>
        </is>
      </c>
      <c r="S956" t="inlineStr">
        <is>
          <t/>
        </is>
      </c>
      <c r="T956" t="inlineStr">
        <is>
          <t/>
        </is>
      </c>
      <c r="U956" t="inlineStr">
        <is>
          <t/>
        </is>
      </c>
      <c r="V956" t="inlineStr">
        <is>
          <t/>
        </is>
      </c>
      <c r="W956" t="inlineStr">
        <is>
          <t/>
        </is>
      </c>
      <c r="X956" t="inlineStr">
        <is>
          <t/>
        </is>
      </c>
      <c r="Y956" t="inlineStr">
        <is>
          <t/>
        </is>
      </c>
      <c r="Z956" s="2" t="inlineStr">
        <is>
          <t>XSS|
cross-site scripting</t>
        </is>
      </c>
      <c r="AA956" s="2" t="inlineStr">
        <is>
          <t>3|
3</t>
        </is>
      </c>
      <c r="AB956" s="2" t="inlineStr">
        <is>
          <t xml:space="preserve">|
</t>
        </is>
      </c>
      <c r="AC956" t="inlineStr">
        <is>
          <t>computer security vulnerability that typically occurs in web applications, allowing a malicious user to inject client-side scripting into otherwise benign and trusted web pages that are viewed by others</t>
        </is>
      </c>
      <c r="AD956" s="2" t="inlineStr">
        <is>
          <t>secuencias de comandos en sitios cruzados|
XSS</t>
        </is>
      </c>
      <c r="AE956" s="2" t="inlineStr">
        <is>
          <t>3|
3</t>
        </is>
      </c>
      <c r="AF956" s="2" t="inlineStr">
        <is>
          <t xml:space="preserve">|
</t>
        </is>
      </c>
      <c r="AG956" t="inlineStr">
        <is>
          <t>Vulnerabilidad existente en algunas páginas web generadas dinámicamente, en función de los datos de entrada.</t>
        </is>
      </c>
      <c r="AH956" t="inlineStr">
        <is>
          <t/>
        </is>
      </c>
      <c r="AI956" t="inlineStr">
        <is>
          <t/>
        </is>
      </c>
      <c r="AJ956" t="inlineStr">
        <is>
          <t/>
        </is>
      </c>
      <c r="AK956" t="inlineStr">
        <is>
          <t/>
        </is>
      </c>
      <c r="AL956" t="inlineStr">
        <is>
          <t/>
        </is>
      </c>
      <c r="AM956" t="inlineStr">
        <is>
          <t/>
        </is>
      </c>
      <c r="AN956" t="inlineStr">
        <is>
          <t/>
        </is>
      </c>
      <c r="AO956" t="inlineStr">
        <is>
          <t/>
        </is>
      </c>
      <c r="AP956" t="inlineStr">
        <is>
          <t/>
        </is>
      </c>
      <c r="AQ956" t="inlineStr">
        <is>
          <t/>
        </is>
      </c>
      <c r="AR956" t="inlineStr">
        <is>
          <t/>
        </is>
      </c>
      <c r="AS956" t="inlineStr">
        <is>
          <t/>
        </is>
      </c>
      <c r="AT956" t="inlineStr">
        <is>
          <t/>
        </is>
      </c>
      <c r="AU956" t="inlineStr">
        <is>
          <t/>
        </is>
      </c>
      <c r="AV956" t="inlineStr">
        <is>
          <t/>
        </is>
      </c>
      <c r="AW956" t="inlineStr">
        <is>
          <t/>
        </is>
      </c>
      <c r="AX956" t="inlineStr">
        <is>
          <t/>
        </is>
      </c>
      <c r="AY956" t="inlineStr">
        <is>
          <t/>
        </is>
      </c>
      <c r="AZ956" t="inlineStr">
        <is>
          <t/>
        </is>
      </c>
      <c r="BA956" t="inlineStr">
        <is>
          <t/>
        </is>
      </c>
      <c r="BB956" t="inlineStr">
        <is>
          <t/>
        </is>
      </c>
      <c r="BC956" t="inlineStr">
        <is>
          <t/>
        </is>
      </c>
      <c r="BD956" t="inlineStr">
        <is>
          <t/>
        </is>
      </c>
      <c r="BE956" t="inlineStr">
        <is>
          <t/>
        </is>
      </c>
      <c r="BF956" t="inlineStr">
        <is>
          <t/>
        </is>
      </c>
      <c r="BG956" t="inlineStr">
        <is>
          <t/>
        </is>
      </c>
      <c r="BH956" t="inlineStr">
        <is>
          <t/>
        </is>
      </c>
      <c r="BI956" t="inlineStr">
        <is>
          <t/>
        </is>
      </c>
      <c r="BJ956" t="inlineStr">
        <is>
          <t/>
        </is>
      </c>
      <c r="BK956" t="inlineStr">
        <is>
          <t/>
        </is>
      </c>
      <c r="BL956" t="inlineStr">
        <is>
          <t/>
        </is>
      </c>
      <c r="BM956" t="inlineStr">
        <is>
          <t/>
        </is>
      </c>
      <c r="BN956" t="inlineStr">
        <is>
          <t/>
        </is>
      </c>
      <c r="BO956" t="inlineStr">
        <is>
          <t/>
        </is>
      </c>
      <c r="BP956" t="inlineStr">
        <is>
          <t/>
        </is>
      </c>
      <c r="BQ956" t="inlineStr">
        <is>
          <t/>
        </is>
      </c>
      <c r="BR956" t="inlineStr">
        <is>
          <t/>
        </is>
      </c>
      <c r="BS956" t="inlineStr">
        <is>
          <t/>
        </is>
      </c>
      <c r="BT956" t="inlineStr">
        <is>
          <t/>
        </is>
      </c>
      <c r="BU956" t="inlineStr">
        <is>
          <t/>
        </is>
      </c>
      <c r="BV956" t="inlineStr">
        <is>
          <t/>
        </is>
      </c>
      <c r="BW956" t="inlineStr">
        <is>
          <t/>
        </is>
      </c>
      <c r="BX956" t="inlineStr">
        <is>
          <t/>
        </is>
      </c>
      <c r="BY956" t="inlineStr">
        <is>
          <t/>
        </is>
      </c>
      <c r="BZ956" t="inlineStr">
        <is>
          <t/>
        </is>
      </c>
      <c r="CA956" t="inlineStr">
        <is>
          <t/>
        </is>
      </c>
      <c r="CB956" t="inlineStr">
        <is>
          <t/>
        </is>
      </c>
      <c r="CC956" t="inlineStr">
        <is>
          <t/>
        </is>
      </c>
      <c r="CD956" t="inlineStr">
        <is>
          <t/>
        </is>
      </c>
      <c r="CE956" t="inlineStr">
        <is>
          <t/>
        </is>
      </c>
      <c r="CF956" t="inlineStr">
        <is>
          <t/>
        </is>
      </c>
      <c r="CG956" t="inlineStr">
        <is>
          <t/>
        </is>
      </c>
      <c r="CH956" t="inlineStr">
        <is>
          <t/>
        </is>
      </c>
      <c r="CI956" t="inlineStr">
        <is>
          <t/>
        </is>
      </c>
      <c r="CJ956" t="inlineStr">
        <is>
          <t/>
        </is>
      </c>
      <c r="CK956" t="inlineStr">
        <is>
          <t/>
        </is>
      </c>
      <c r="CL956" t="inlineStr">
        <is>
          <t/>
        </is>
      </c>
      <c r="CM956" t="inlineStr">
        <is>
          <t/>
        </is>
      </c>
      <c r="CN956" t="inlineStr">
        <is>
          <t/>
        </is>
      </c>
      <c r="CO956" t="inlineStr">
        <is>
          <t/>
        </is>
      </c>
      <c r="CP956" t="inlineStr">
        <is>
          <t/>
        </is>
      </c>
      <c r="CQ956" t="inlineStr">
        <is>
          <t/>
        </is>
      </c>
      <c r="CR956" t="inlineStr">
        <is>
          <t/>
        </is>
      </c>
      <c r="CS956" t="inlineStr">
        <is>
          <t/>
        </is>
      </c>
      <c r="CT956" t="inlineStr">
        <is>
          <t/>
        </is>
      </c>
      <c r="CU956" t="inlineStr">
        <is>
          <t/>
        </is>
      </c>
      <c r="CV956" t="inlineStr">
        <is>
          <t/>
        </is>
      </c>
      <c r="CW956" t="inlineStr">
        <is>
          <t/>
        </is>
      </c>
    </row>
    <row r="957">
      <c r="A957" s="1" t="str">
        <f>HYPERLINK("https://iate.europa.eu/entry/result/3575536/all", "3575536")</f>
        <v>3575536</v>
      </c>
      <c r="B957" t="inlineStr">
        <is>
          <t>POLITICS</t>
        </is>
      </c>
      <c r="C957" t="inlineStr">
        <is>
          <t>POLITICS|executive power and public service|administrative law</t>
        </is>
      </c>
      <c r="D957" t="inlineStr">
        <is>
          <t>yes</t>
        </is>
      </c>
      <c r="E957" t="inlineStr">
        <is>
          <t/>
        </is>
      </c>
      <c r="F957" t="inlineStr">
        <is>
          <t/>
        </is>
      </c>
      <c r="G957" t="inlineStr">
        <is>
          <t/>
        </is>
      </c>
      <c r="H957" t="inlineStr">
        <is>
          <t/>
        </is>
      </c>
      <c r="I957" t="inlineStr">
        <is>
          <t/>
        </is>
      </c>
      <c r="J957" t="inlineStr">
        <is>
          <t/>
        </is>
      </c>
      <c r="K957" t="inlineStr">
        <is>
          <t/>
        </is>
      </c>
      <c r="L957" t="inlineStr">
        <is>
          <t/>
        </is>
      </c>
      <c r="M957" t="inlineStr">
        <is>
          <t/>
        </is>
      </c>
      <c r="N957" t="inlineStr">
        <is>
          <t/>
        </is>
      </c>
      <c r="O957" t="inlineStr">
        <is>
          <t/>
        </is>
      </c>
      <c r="P957" t="inlineStr">
        <is>
          <t/>
        </is>
      </c>
      <c r="Q957" t="inlineStr">
        <is>
          <t/>
        </is>
      </c>
      <c r="R957" t="inlineStr">
        <is>
          <t/>
        </is>
      </c>
      <c r="S957" t="inlineStr">
        <is>
          <t/>
        </is>
      </c>
      <c r="T957" t="inlineStr">
        <is>
          <t/>
        </is>
      </c>
      <c r="U957" t="inlineStr">
        <is>
          <t/>
        </is>
      </c>
      <c r="V957" t="inlineStr">
        <is>
          <t/>
        </is>
      </c>
      <c r="W957" t="inlineStr">
        <is>
          <t/>
        </is>
      </c>
      <c r="X957" t="inlineStr">
        <is>
          <t/>
        </is>
      </c>
      <c r="Y957" t="inlineStr">
        <is>
          <t/>
        </is>
      </c>
      <c r="Z957" s="2" t="inlineStr">
        <is>
          <t>anti-passback</t>
        </is>
      </c>
      <c r="AA957" s="2" t="inlineStr">
        <is>
          <t>3</t>
        </is>
      </c>
      <c r="AB957" s="2" t="inlineStr">
        <is>
          <t/>
        </is>
      </c>
      <c r="AC957" t="inlineStr">
        <is>
          <t>a scheme designed to prevent one authorized user from allowing his card to be used by a second unauthorized person</t>
        </is>
      </c>
      <c r="AD957" t="inlineStr">
        <is>
          <t/>
        </is>
      </c>
      <c r="AE957" t="inlineStr">
        <is>
          <t/>
        </is>
      </c>
      <c r="AF957" t="inlineStr">
        <is>
          <t/>
        </is>
      </c>
      <c r="AG957" t="inlineStr">
        <is>
          <t/>
        </is>
      </c>
      <c r="AH957" t="inlineStr">
        <is>
          <t/>
        </is>
      </c>
      <c r="AI957" t="inlineStr">
        <is>
          <t/>
        </is>
      </c>
      <c r="AJ957" t="inlineStr">
        <is>
          <t/>
        </is>
      </c>
      <c r="AK957" t="inlineStr">
        <is>
          <t/>
        </is>
      </c>
      <c r="AL957" t="inlineStr">
        <is>
          <t/>
        </is>
      </c>
      <c r="AM957" t="inlineStr">
        <is>
          <t/>
        </is>
      </c>
      <c r="AN957" t="inlineStr">
        <is>
          <t/>
        </is>
      </c>
      <c r="AO957" t="inlineStr">
        <is>
          <t/>
        </is>
      </c>
      <c r="AP957" t="inlineStr">
        <is>
          <t/>
        </is>
      </c>
      <c r="AQ957" t="inlineStr">
        <is>
          <t/>
        </is>
      </c>
      <c r="AR957" t="inlineStr">
        <is>
          <t/>
        </is>
      </c>
      <c r="AS957" t="inlineStr">
        <is>
          <t/>
        </is>
      </c>
      <c r="AT957" t="inlineStr">
        <is>
          <t/>
        </is>
      </c>
      <c r="AU957" t="inlineStr">
        <is>
          <t/>
        </is>
      </c>
      <c r="AV957" t="inlineStr">
        <is>
          <t/>
        </is>
      </c>
      <c r="AW957" t="inlineStr">
        <is>
          <t/>
        </is>
      </c>
      <c r="AX957" t="inlineStr">
        <is>
          <t/>
        </is>
      </c>
      <c r="AY957" t="inlineStr">
        <is>
          <t/>
        </is>
      </c>
      <c r="AZ957" t="inlineStr">
        <is>
          <t/>
        </is>
      </c>
      <c r="BA957" t="inlineStr">
        <is>
          <t/>
        </is>
      </c>
      <c r="BB957" t="inlineStr">
        <is>
          <t/>
        </is>
      </c>
      <c r="BC957" t="inlineStr">
        <is>
          <t/>
        </is>
      </c>
      <c r="BD957" t="inlineStr">
        <is>
          <t/>
        </is>
      </c>
      <c r="BE957" t="inlineStr">
        <is>
          <t/>
        </is>
      </c>
      <c r="BF957" t="inlineStr">
        <is>
          <t/>
        </is>
      </c>
      <c r="BG957" t="inlineStr">
        <is>
          <t/>
        </is>
      </c>
      <c r="BH957" t="inlineStr">
        <is>
          <t/>
        </is>
      </c>
      <c r="BI957" t="inlineStr">
        <is>
          <t/>
        </is>
      </c>
      <c r="BJ957" t="inlineStr">
        <is>
          <t/>
        </is>
      </c>
      <c r="BK957" t="inlineStr">
        <is>
          <t/>
        </is>
      </c>
      <c r="BL957" t="inlineStr">
        <is>
          <t/>
        </is>
      </c>
      <c r="BM957" t="inlineStr">
        <is>
          <t/>
        </is>
      </c>
      <c r="BN957" t="inlineStr">
        <is>
          <t/>
        </is>
      </c>
      <c r="BO957" t="inlineStr">
        <is>
          <t/>
        </is>
      </c>
      <c r="BP957" t="inlineStr">
        <is>
          <t/>
        </is>
      </c>
      <c r="BQ957" t="inlineStr">
        <is>
          <t/>
        </is>
      </c>
      <c r="BR957" t="inlineStr">
        <is>
          <t/>
        </is>
      </c>
      <c r="BS957" t="inlineStr">
        <is>
          <t/>
        </is>
      </c>
      <c r="BT957" t="inlineStr">
        <is>
          <t/>
        </is>
      </c>
      <c r="BU957" t="inlineStr">
        <is>
          <t/>
        </is>
      </c>
      <c r="BV957" t="inlineStr">
        <is>
          <t/>
        </is>
      </c>
      <c r="BW957" t="inlineStr">
        <is>
          <t/>
        </is>
      </c>
      <c r="BX957" t="inlineStr">
        <is>
          <t/>
        </is>
      </c>
      <c r="BY957" t="inlineStr">
        <is>
          <t/>
        </is>
      </c>
      <c r="BZ957" s="2" t="inlineStr">
        <is>
          <t>kontrola przejścia wstecz</t>
        </is>
      </c>
      <c r="CA957" s="2" t="inlineStr">
        <is>
          <t>3</t>
        </is>
      </c>
      <c r="CB957" s="2" t="inlineStr">
        <is>
          <t/>
        </is>
      </c>
      <c r="CC957" t="inlineStr">
        <is>
          <t>funkcja systemu kontroli dostępu, która zapobiega używaniu tej samej karty przez wiele osób</t>
        </is>
      </c>
      <c r="CD957" t="inlineStr">
        <is>
          <t/>
        </is>
      </c>
      <c r="CE957" t="inlineStr">
        <is>
          <t/>
        </is>
      </c>
      <c r="CF957" t="inlineStr">
        <is>
          <t/>
        </is>
      </c>
      <c r="CG957" t="inlineStr">
        <is>
          <t/>
        </is>
      </c>
      <c r="CH957" t="inlineStr">
        <is>
          <t/>
        </is>
      </c>
      <c r="CI957" t="inlineStr">
        <is>
          <t/>
        </is>
      </c>
      <c r="CJ957" t="inlineStr">
        <is>
          <t/>
        </is>
      </c>
      <c r="CK957" t="inlineStr">
        <is>
          <t/>
        </is>
      </c>
      <c r="CL957" t="inlineStr">
        <is>
          <t/>
        </is>
      </c>
      <c r="CM957" t="inlineStr">
        <is>
          <t/>
        </is>
      </c>
      <c r="CN957" t="inlineStr">
        <is>
          <t/>
        </is>
      </c>
      <c r="CO957" t="inlineStr">
        <is>
          <t/>
        </is>
      </c>
      <c r="CP957" t="inlineStr">
        <is>
          <t/>
        </is>
      </c>
      <c r="CQ957" t="inlineStr">
        <is>
          <t/>
        </is>
      </c>
      <c r="CR957" t="inlineStr">
        <is>
          <t/>
        </is>
      </c>
      <c r="CS957" t="inlineStr">
        <is>
          <t/>
        </is>
      </c>
      <c r="CT957" t="inlineStr">
        <is>
          <t/>
        </is>
      </c>
      <c r="CU957" t="inlineStr">
        <is>
          <t/>
        </is>
      </c>
      <c r="CV957" t="inlineStr">
        <is>
          <t/>
        </is>
      </c>
      <c r="CW957" t="inlineStr">
        <is>
          <t/>
        </is>
      </c>
    </row>
    <row r="958">
      <c r="A958" s="1" t="str">
        <f>HYPERLINK("https://iate.europa.eu/entry/result/3571669/all", "3571669")</f>
        <v>3571669</v>
      </c>
      <c r="B958" t="inlineStr">
        <is>
          <t>EUROPEAN UNION;EDUCATION AND COMMUNICATIONS</t>
        </is>
      </c>
      <c r="C958" t="inlineStr">
        <is>
          <t>EUROPEAN UNION|EU institutions and European civil service|EU institution;EDUCATION AND COMMUNICATIONS|information technology and data processing|computer system</t>
        </is>
      </c>
      <c r="D958" t="inlineStr">
        <is>
          <t>yes</t>
        </is>
      </c>
      <c r="E958" t="inlineStr">
        <is>
          <t/>
        </is>
      </c>
      <c r="F958" s="2" t="inlineStr">
        <is>
          <t>орган по сигурността на Комисията</t>
        </is>
      </c>
      <c r="G958" s="2" t="inlineStr">
        <is>
          <t>4</t>
        </is>
      </c>
      <c r="H958" s="2" t="inlineStr">
        <is>
          <t/>
        </is>
      </c>
      <c r="I958" t="inlineStr">
        <is>
          <t>орган, създаден от генералния директор на ГД „Човешки ресурси и сигурност“ в рамките на ГД „Човешки ресурси и сигурност“, който изпълнява задачите, възложени му с Решение (ЕС, Евратом) 2015/444 относно правилата за сигурност за защита на класифицираната информация на EC</t>
        </is>
      </c>
      <c r="J958" s="2" t="inlineStr">
        <is>
          <t>bezpečnostní orgán Komise</t>
        </is>
      </c>
      <c r="K958" s="2" t="inlineStr">
        <is>
          <t>3</t>
        </is>
      </c>
      <c r="L958" s="2" t="inlineStr">
        <is>
          <t/>
        </is>
      </c>
      <c r="M958" t="inlineStr">
        <is>
          <t>orgán, který byl zřízen Generálním ředitelstvím Evropské komise pro lidské zdroje a bezpečnost a kterému byly uděleny pravomoci na základě rozhodnutí Komise 2015/444 o bezpečnostních pravidlech na ochranu utajovaných informací EU a na základě jeho prováděcích pravidel</t>
        </is>
      </c>
      <c r="N958" s="2" t="inlineStr">
        <is>
          <t>Kommissionens Sikkerhedsmyndighed</t>
        </is>
      </c>
      <c r="O958" s="2" t="inlineStr">
        <is>
          <t>4</t>
        </is>
      </c>
      <c r="P958" s="2" t="inlineStr">
        <is>
          <t/>
        </is>
      </c>
      <c r="Q958" t="inlineStr">
        <is>
          <t>myndighed oprettet af Generaldirektøren for menneskelige ressourcer og sikkerhed i Generaldirektoratet for Menneskelige Ressourcer og Sikkerhed, som varetager de opgaver, den tildeles ved Kommissionens afgørelse (EU, Euratom) 2015/444 om reglerne for sikkerhedsbeskyttelse af EU's klassificerede informationer og de dertil hørende gennemførelsesbestemmelser</t>
        </is>
      </c>
      <c r="R958" s="2" t="inlineStr">
        <is>
          <t>Sicherheitsstelle der Kommission</t>
        </is>
      </c>
      <c r="S958" s="2" t="inlineStr">
        <is>
          <t>3</t>
        </is>
      </c>
      <c r="T958" s="2" t="inlineStr">
        <is>
          <t/>
        </is>
      </c>
      <c r="U958" t="inlineStr">
        <is>
          <t/>
        </is>
      </c>
      <c r="V958" t="inlineStr">
        <is>
          <t/>
        </is>
      </c>
      <c r="W958" t="inlineStr">
        <is>
          <t/>
        </is>
      </c>
      <c r="X958" t="inlineStr">
        <is>
          <t/>
        </is>
      </c>
      <c r="Y958" t="inlineStr">
        <is>
          <t/>
        </is>
      </c>
      <c r="Z958" s="2" t="inlineStr">
        <is>
          <t>Commission Security Authority</t>
        </is>
      </c>
      <c r="AA958" s="2" t="inlineStr">
        <is>
          <t>4</t>
        </is>
      </c>
      <c r="AB958" s="2" t="inlineStr">
        <is>
          <t/>
        </is>
      </c>
      <c r="AC958" t="inlineStr">
        <is>
          <t>authority set up by the European Commission’s Director-General for Human Resources and Security within the Directorate-General for Human Resources and Security, having the responsibilities assigned to it by Commission Decision (EU, Euratom) 2015/444 of 13 March 2015 on the security rules for protecting EU classified information and its implementing rules</t>
        </is>
      </c>
      <c r="AD958" s="2" t="inlineStr">
        <is>
          <t>autoridad de seguridad de la Comisión</t>
        </is>
      </c>
      <c r="AE958" s="2" t="inlineStr">
        <is>
          <t>3</t>
        </is>
      </c>
      <c r="AF958" s="2" t="inlineStr">
        <is>
          <t/>
        </is>
      </c>
      <c r="AG958" t="inlineStr">
        <is>
          <t>Autoridad, establecida por la Comisión Europea, responsable de la coordinación con las autoridades nacionales de seguridad (ANS) u otras autoridades nacionales competentes en el contexto de todas las cuestiones relacionadas con la habilitación de seguridad.</t>
        </is>
      </c>
      <c r="AH958" t="inlineStr">
        <is>
          <t/>
        </is>
      </c>
      <c r="AI958" t="inlineStr">
        <is>
          <t/>
        </is>
      </c>
      <c r="AJ958" t="inlineStr">
        <is>
          <t/>
        </is>
      </c>
      <c r="AK958" t="inlineStr">
        <is>
          <t/>
        </is>
      </c>
      <c r="AL958" s="2" t="inlineStr">
        <is>
          <t>komission turvallisuusviranomainen</t>
        </is>
      </c>
      <c r="AM958" s="2" t="inlineStr">
        <is>
          <t>3</t>
        </is>
      </c>
      <c r="AN958" s="2" t="inlineStr">
        <is>
          <t/>
        </is>
      </c>
      <c r="AO958" t="inlineStr">
        <is>
          <t>henkilöstöhallinnon ja turvallisuustoiminnan pääjohtajan johtamaansa pääosastoon perustama viranomainen, joka vastaa komission päätöksessä (EU, Euratom) 2015/444 sille osoitetuista tehtävistä</t>
        </is>
      </c>
      <c r="AP958" t="inlineStr">
        <is>
          <t/>
        </is>
      </c>
      <c r="AQ958" t="inlineStr">
        <is>
          <t/>
        </is>
      </c>
      <c r="AR958" t="inlineStr">
        <is>
          <t/>
        </is>
      </c>
      <c r="AS958" t="inlineStr">
        <is>
          <t/>
        </is>
      </c>
      <c r="AT958" s="2" t="inlineStr">
        <is>
          <t>Údarás Slándála an Choimisiúin</t>
        </is>
      </c>
      <c r="AU958" s="2" t="inlineStr">
        <is>
          <t>3</t>
        </is>
      </c>
      <c r="AV958" s="2" t="inlineStr">
        <is>
          <t/>
        </is>
      </c>
      <c r="AW958" t="inlineStr">
        <is>
          <t/>
        </is>
      </c>
      <c r="AX958" s="2" t="inlineStr">
        <is>
          <t>sigurnosno tijelo Komisije</t>
        </is>
      </c>
      <c r="AY958" s="2" t="inlineStr">
        <is>
          <t>3</t>
        </is>
      </c>
      <c r="AZ958" s="2" t="inlineStr">
        <is>
          <t/>
        </is>
      </c>
      <c r="BA958" t="inlineStr">
        <is>
          <t>tijelo koje glavni direktor za ljudske resurse i sigurnost uspostavlja u okviru Glavne uprave za ljudske resurse i sigurnost Europske komisije s odgovornostima koje mu se dodjeljuju Odlukom Komisije (EU, Euratom) 2015/444 оd 13. ožujka 2015. o sigurnosnim propisima za zaštitu klasificiranih podataka EU-a i njezinim provedbenim pravilima</t>
        </is>
      </c>
      <c r="BB958" s="2" t="inlineStr">
        <is>
          <t>A Bizottság Biztonsági Hatósága</t>
        </is>
      </c>
      <c r="BC958" s="2" t="inlineStr">
        <is>
          <t>4</t>
        </is>
      </c>
      <c r="BD958" s="2" t="inlineStr">
        <is>
          <t/>
        </is>
      </c>
      <c r="BE958" t="inlineStr">
        <is>
          <t>az Európai Bizottság humánerőforrásügyi és biztonsági főigazgatója által felállított hatóság, amely az (EU, Euratom) 2015/444 határozatban és annak végrehajtási szabályaiban meghatározott feladatkörökkel rendelkezik</t>
        </is>
      </c>
      <c r="BF958" s="2" t="inlineStr">
        <is>
          <t>autorità di sicurezza della Commissione</t>
        </is>
      </c>
      <c r="BG958" s="2" t="inlineStr">
        <is>
          <t>3</t>
        </is>
      </c>
      <c r="BH958" s="2" t="inlineStr">
        <is>
          <t/>
        </is>
      </c>
      <c r="BI958" t="inlineStr">
        <is>
          <t>autorità istituita nell’ambito della direzione generale delle risorse umane e della sicurezza cui sono assegnate le responsabilità stabilite dalla decisione (UE, Euratom) 2015/444 sulle norme di sicurezza per proteggere le informazioni classificate UE</t>
        </is>
      </c>
      <c r="BJ958" s="2" t="inlineStr">
        <is>
          <t>Komisijos saugumo institucija</t>
        </is>
      </c>
      <c r="BK958" s="2" t="inlineStr">
        <is>
          <t>3</t>
        </is>
      </c>
      <c r="BL958" s="2" t="inlineStr">
        <is>
          <t/>
        </is>
      </c>
      <c r="BM958" t="inlineStr">
        <is>
          <t>Žmogiškųjų išteklių ir saugumo GD įsteigta saugumo institucija, kuri atlieka su įslaptintos informacijos apsauga susijusias pareigas</t>
        </is>
      </c>
      <c r="BN958" s="2" t="inlineStr">
        <is>
          <t>Komisijas Drošības iestāde</t>
        </is>
      </c>
      <c r="BO958" s="2" t="inlineStr">
        <is>
          <t>3</t>
        </is>
      </c>
      <c r="BP958" s="2" t="inlineStr">
        <is>
          <t/>
        </is>
      </c>
      <c r="BQ958" t="inlineStr">
        <is>
          <t>iestāde, kuru Eiropas Komisijas Cilvēkresursu un drošības ģenerāldirektorāta ietvaros izveidojis tā ģenerāldirektors un kuras pilda pienākumus, kas izklāstīti Komisijas Lēmumā (ES, Euratom) 2015/444 par drošības noteikumiem ES klasificētas informācijas aizsardzībai un tā īstenošanas noteikumos</t>
        </is>
      </c>
      <c r="BR958" s="2" t="inlineStr">
        <is>
          <t>Awtorità għas-Sigurtà tal-Kummissjoni</t>
        </is>
      </c>
      <c r="BS958" s="2" t="inlineStr">
        <is>
          <t>3</t>
        </is>
      </c>
      <c r="BT958" s="2" t="inlineStr">
        <is>
          <t/>
        </is>
      </c>
      <c r="BU958" t="inlineStr">
        <is>
          <t>awtorità mwaqqfa mid-Direttur Ġenerali għar-Riżorsi Umani u s-Sigurtà tal-Kummissjoni Ewropea fi ħdan id-Direttorat-Ġenerali għar-Riżorsi Umani u s-Sigurtà, bir-responsabbiltajiet assenjati lilha bid-Deċiżjoni tal-Kummissjoni 2015/444 tat-13 ta' Marzu 2015 dwar ir-regoli tas-Sigurtà għall-protezzjoni ta' informazzjoni klassifikata tal-UE</t>
        </is>
      </c>
      <c r="BV958" s="2" t="inlineStr">
        <is>
          <t>Veiligheidsautoriteit van de Commissie</t>
        </is>
      </c>
      <c r="BW958" s="2" t="inlineStr">
        <is>
          <t>3</t>
        </is>
      </c>
      <c r="BX958" s="2" t="inlineStr">
        <is>
          <t/>
        </is>
      </c>
      <c r="BY958" t="inlineStr">
        <is>
          <t>door de directeur-generaal Personele middelen en veiligheid van de Europese Commissie binnen het directoraat-generaal Personele middelen en veiligheid opgerichte autoriteit die de verantwoordelijkheden heeft die haar worden toegewezen bij Besluit 2015/444 betreffende de veiligheidsvoorschriften voor de bescherming van gerubriceerde EU-informatie en de uitvoeringsbepalingen daarbij</t>
        </is>
      </c>
      <c r="BZ958" s="2" t="inlineStr">
        <is>
          <t>organ ds. bezpieczeństwa Komisji</t>
        </is>
      </c>
      <c r="CA958" s="2" t="inlineStr">
        <is>
          <t>3</t>
        </is>
      </c>
      <c r="CB958" s="2" t="inlineStr">
        <is>
          <t/>
        </is>
      </c>
      <c r="CC958" t="inlineStr">
        <is>
          <t>organ powołany przez Dyrektora Generalnego ds. Zasobów Ludzkich i Bezpieczeństwa, wykonujący obowiązki powierzone mu na mocy decyzji Komisji (UE, Euratom) 2015/444 z dnia 13 marca 2015 r. w sprawie przepisów bezpieczeństwa dotyczących ochrony informacji niejawnych UE</t>
        </is>
      </c>
      <c r="CD958" s="2" t="inlineStr">
        <is>
          <t>Autoridade de Segurança da Comissão</t>
        </is>
      </c>
      <c r="CE958" s="2" t="inlineStr">
        <is>
          <t>3</t>
        </is>
      </c>
      <c r="CF958" s="2" t="inlineStr">
        <is>
          <t/>
        </is>
      </c>
      <c r="CG958" t="inlineStr">
        <is>
          <t>Órgão da Direção-Geral dos Recursos Humanos e da Segurança que é responsável responsável, entre outros, pela ligação com as Autoridades Nacionais de Segurança (ANS) ou outras autoridades nacionais competentes relativamente a todas as questões de credenciação de segurança.</t>
        </is>
      </c>
      <c r="CH958" s="2" t="inlineStr">
        <is>
          <t>Autoritatea de securitate a Comisiei</t>
        </is>
      </c>
      <c r="CI958" s="2" t="inlineStr">
        <is>
          <t>3</t>
        </is>
      </c>
      <c r="CJ958" s="2" t="inlineStr">
        <is>
          <t/>
        </is>
      </c>
      <c r="CK958" t="inlineStr">
        <is>
          <t/>
        </is>
      </c>
      <c r="CL958" t="inlineStr">
        <is>
          <t/>
        </is>
      </c>
      <c r="CM958" t="inlineStr">
        <is>
          <t/>
        </is>
      </c>
      <c r="CN958" t="inlineStr">
        <is>
          <t/>
        </is>
      </c>
      <c r="CO958" t="inlineStr">
        <is>
          <t/>
        </is>
      </c>
      <c r="CP958" s="2" t="inlineStr">
        <is>
          <t>Varnostni organ Komisije</t>
        </is>
      </c>
      <c r="CQ958" s="2" t="inlineStr">
        <is>
          <t>3</t>
        </is>
      </c>
      <c r="CR958" s="2" t="inlineStr">
        <is>
          <t/>
        </is>
      </c>
      <c r="CS958" t="inlineStr">
        <is>
          <t>organ, ki ga je ustanovil Generalni direktorat za človeške vire in varnost v prav tem direktoratu s pristojnostmi, ki so mu bile dodeljene s Sklepom Komisije (EU, Euratom) 2015/444 z dne 13. marca 2015 o varnostnih predpisih za varovanje tajnih podatkov EU in njegovimi izvedbenimi pravili</t>
        </is>
      </c>
      <c r="CT958" s="2" t="inlineStr">
        <is>
          <t>kommissionens säkerhetsmyndighet</t>
        </is>
      </c>
      <c r="CU958" s="2" t="inlineStr">
        <is>
          <t>3</t>
        </is>
      </c>
      <c r="CV958" s="2" t="inlineStr">
        <is>
          <t/>
        </is>
      </c>
      <c r="CW958" t="inlineStr">
        <is>
          <t>myndighet inrättad av generaldirektören för personal och säkerhet inom generaldirektoratet för personal och säkerhetsom har de befogenheter som anges i beslut (EU, Euratom) 2015/444 och dess tillämpningsföreskrifter.</t>
        </is>
      </c>
    </row>
    <row r="959">
      <c r="A959" s="1" t="str">
        <f>HYPERLINK("https://iate.europa.eu/entry/result/3573865/all", "3573865")</f>
        <v>3573865</v>
      </c>
      <c r="B959" t="inlineStr">
        <is>
          <t>EDUCATION AND COMMUNICATIONS</t>
        </is>
      </c>
      <c r="C959" t="inlineStr">
        <is>
          <t>EDUCATION AND COMMUNICATIONS|information technology and data processing|computer system</t>
        </is>
      </c>
      <c r="D959" t="inlineStr">
        <is>
          <t>yes</t>
        </is>
      </c>
      <c r="E959" t="inlineStr">
        <is>
          <t/>
        </is>
      </c>
      <c r="F959" t="inlineStr">
        <is>
          <t/>
        </is>
      </c>
      <c r="G959" t="inlineStr">
        <is>
          <t/>
        </is>
      </c>
      <c r="H959" t="inlineStr">
        <is>
          <t/>
        </is>
      </c>
      <c r="I959" t="inlineStr">
        <is>
          <t/>
        </is>
      </c>
      <c r="J959" t="inlineStr">
        <is>
          <t/>
        </is>
      </c>
      <c r="K959" t="inlineStr">
        <is>
          <t/>
        </is>
      </c>
      <c r="L959" t="inlineStr">
        <is>
          <t/>
        </is>
      </c>
      <c r="M959" t="inlineStr">
        <is>
          <t/>
        </is>
      </c>
      <c r="N959" t="inlineStr">
        <is>
          <t/>
        </is>
      </c>
      <c r="O959" t="inlineStr">
        <is>
          <t/>
        </is>
      </c>
      <c r="P959" t="inlineStr">
        <is>
          <t/>
        </is>
      </c>
      <c r="Q959" t="inlineStr">
        <is>
          <t/>
        </is>
      </c>
      <c r="R959" t="inlineStr">
        <is>
          <t/>
        </is>
      </c>
      <c r="S959" t="inlineStr">
        <is>
          <t/>
        </is>
      </c>
      <c r="T959" t="inlineStr">
        <is>
          <t/>
        </is>
      </c>
      <c r="U959" t="inlineStr">
        <is>
          <t/>
        </is>
      </c>
      <c r="V959" t="inlineStr">
        <is>
          <t/>
        </is>
      </c>
      <c r="W959" t="inlineStr">
        <is>
          <t/>
        </is>
      </c>
      <c r="X959" t="inlineStr">
        <is>
          <t/>
        </is>
      </c>
      <c r="Y959" t="inlineStr">
        <is>
          <t/>
        </is>
      </c>
      <c r="Z959" s="2" t="inlineStr">
        <is>
          <t>user persona|
persona</t>
        </is>
      </c>
      <c r="AA959" s="2" t="inlineStr">
        <is>
          <t>3|
3</t>
        </is>
      </c>
      <c r="AB959" s="2" t="inlineStr">
        <is>
          <t xml:space="preserve">|
</t>
        </is>
      </c>
      <c r="AC959" t="inlineStr">
        <is>
          <t>fictional character created to represent a user type that might use a site in a similar way</t>
        </is>
      </c>
      <c r="AD959" t="inlineStr">
        <is>
          <t/>
        </is>
      </c>
      <c r="AE959" t="inlineStr">
        <is>
          <t/>
        </is>
      </c>
      <c r="AF959" t="inlineStr">
        <is>
          <t/>
        </is>
      </c>
      <c r="AG959" t="inlineStr">
        <is>
          <t/>
        </is>
      </c>
      <c r="AH959" t="inlineStr">
        <is>
          <t/>
        </is>
      </c>
      <c r="AI959" t="inlineStr">
        <is>
          <t/>
        </is>
      </c>
      <c r="AJ959" t="inlineStr">
        <is>
          <t/>
        </is>
      </c>
      <c r="AK959" t="inlineStr">
        <is>
          <t/>
        </is>
      </c>
      <c r="AL959" s="2" t="inlineStr">
        <is>
          <t>persoona</t>
        </is>
      </c>
      <c r="AM959" s="2" t="inlineStr">
        <is>
          <t>3</t>
        </is>
      </c>
      <c r="AN959" s="2" t="inlineStr">
        <is>
          <t/>
        </is>
      </c>
      <c r="AO959" t="inlineStr">
        <is>
          <t>kuvitteellinen henkilö, jonka profiilitiedoissa konkretisoituu tietyn käyttäjäryhmän (asiakasryhmän) tärkeimmät ominaisuudet</t>
        </is>
      </c>
      <c r="AP959" t="inlineStr">
        <is>
          <t/>
        </is>
      </c>
      <c r="AQ959" t="inlineStr">
        <is>
          <t/>
        </is>
      </c>
      <c r="AR959" t="inlineStr">
        <is>
          <t/>
        </is>
      </c>
      <c r="AS959" t="inlineStr">
        <is>
          <t/>
        </is>
      </c>
      <c r="AT959" t="inlineStr">
        <is>
          <t/>
        </is>
      </c>
      <c r="AU959" t="inlineStr">
        <is>
          <t/>
        </is>
      </c>
      <c r="AV959" t="inlineStr">
        <is>
          <t/>
        </is>
      </c>
      <c r="AW959" t="inlineStr">
        <is>
          <t/>
        </is>
      </c>
      <c r="AX959" t="inlineStr">
        <is>
          <t/>
        </is>
      </c>
      <c r="AY959" t="inlineStr">
        <is>
          <t/>
        </is>
      </c>
      <c r="AZ959" t="inlineStr">
        <is>
          <t/>
        </is>
      </c>
      <c r="BA959" t="inlineStr">
        <is>
          <t/>
        </is>
      </c>
      <c r="BB959" s="2" t="inlineStr">
        <is>
          <t>perszóna</t>
        </is>
      </c>
      <c r="BC959" s="2" t="inlineStr">
        <is>
          <t>3</t>
        </is>
      </c>
      <c r="BD959" s="2" t="inlineStr">
        <is>
          <t/>
        </is>
      </c>
      <c r="BE959" t="inlineStr">
        <is>
          <t>felhasználói csoportot leképező tipikus, fiktív személy</t>
        </is>
      </c>
      <c r="BF959" t="inlineStr">
        <is>
          <t/>
        </is>
      </c>
      <c r="BG959" t="inlineStr">
        <is>
          <t/>
        </is>
      </c>
      <c r="BH959" t="inlineStr">
        <is>
          <t/>
        </is>
      </c>
      <c r="BI959" t="inlineStr">
        <is>
          <t/>
        </is>
      </c>
      <c r="BJ959" t="inlineStr">
        <is>
          <t/>
        </is>
      </c>
      <c r="BK959" t="inlineStr">
        <is>
          <t/>
        </is>
      </c>
      <c r="BL959" t="inlineStr">
        <is>
          <t/>
        </is>
      </c>
      <c r="BM959" t="inlineStr">
        <is>
          <t/>
        </is>
      </c>
      <c r="BN959" t="inlineStr">
        <is>
          <t/>
        </is>
      </c>
      <c r="BO959" t="inlineStr">
        <is>
          <t/>
        </is>
      </c>
      <c r="BP959" t="inlineStr">
        <is>
          <t/>
        </is>
      </c>
      <c r="BQ959" t="inlineStr">
        <is>
          <t/>
        </is>
      </c>
      <c r="BR959" t="inlineStr">
        <is>
          <t/>
        </is>
      </c>
      <c r="BS959" t="inlineStr">
        <is>
          <t/>
        </is>
      </c>
      <c r="BT959" t="inlineStr">
        <is>
          <t/>
        </is>
      </c>
      <c r="BU959" t="inlineStr">
        <is>
          <t/>
        </is>
      </c>
      <c r="BV959" t="inlineStr">
        <is>
          <t/>
        </is>
      </c>
      <c r="BW959" t="inlineStr">
        <is>
          <t/>
        </is>
      </c>
      <c r="BX959" t="inlineStr">
        <is>
          <t/>
        </is>
      </c>
      <c r="BY959" t="inlineStr">
        <is>
          <t/>
        </is>
      </c>
      <c r="BZ959" t="inlineStr">
        <is>
          <t/>
        </is>
      </c>
      <c r="CA959" t="inlineStr">
        <is>
          <t/>
        </is>
      </c>
      <c r="CB959" t="inlineStr">
        <is>
          <t/>
        </is>
      </c>
      <c r="CC959" t="inlineStr">
        <is>
          <t/>
        </is>
      </c>
      <c r="CD959" t="inlineStr">
        <is>
          <t/>
        </is>
      </c>
      <c r="CE959" t="inlineStr">
        <is>
          <t/>
        </is>
      </c>
      <c r="CF959" t="inlineStr">
        <is>
          <t/>
        </is>
      </c>
      <c r="CG959" t="inlineStr">
        <is>
          <t/>
        </is>
      </c>
      <c r="CH959" t="inlineStr">
        <is>
          <t/>
        </is>
      </c>
      <c r="CI959" t="inlineStr">
        <is>
          <t/>
        </is>
      </c>
      <c r="CJ959" t="inlineStr">
        <is>
          <t/>
        </is>
      </c>
      <c r="CK959" t="inlineStr">
        <is>
          <t/>
        </is>
      </c>
      <c r="CL959" t="inlineStr">
        <is>
          <t/>
        </is>
      </c>
      <c r="CM959" t="inlineStr">
        <is>
          <t/>
        </is>
      </c>
      <c r="CN959" t="inlineStr">
        <is>
          <t/>
        </is>
      </c>
      <c r="CO959" t="inlineStr">
        <is>
          <t/>
        </is>
      </c>
      <c r="CP959" t="inlineStr">
        <is>
          <t/>
        </is>
      </c>
      <c r="CQ959" t="inlineStr">
        <is>
          <t/>
        </is>
      </c>
      <c r="CR959" t="inlineStr">
        <is>
          <t/>
        </is>
      </c>
      <c r="CS959" t="inlineStr">
        <is>
          <t/>
        </is>
      </c>
      <c r="CT959" t="inlineStr">
        <is>
          <t/>
        </is>
      </c>
      <c r="CU959" t="inlineStr">
        <is>
          <t/>
        </is>
      </c>
      <c r="CV959" t="inlineStr">
        <is>
          <t/>
        </is>
      </c>
      <c r="CW959" t="inlineStr">
        <is>
          <t/>
        </is>
      </c>
    </row>
    <row r="960">
      <c r="A960" s="1" t="str">
        <f>HYPERLINK("https://iate.europa.eu/entry/result/3574654/all", "3574654")</f>
        <v>3574654</v>
      </c>
      <c r="B960" t="inlineStr">
        <is>
          <t>POLITICS;EDUCATION AND COMMUNICATIONS</t>
        </is>
      </c>
      <c r="C960" t="inlineStr">
        <is>
          <t>POLITICS|politics and public safety|public safety;EDUCATION AND COMMUNICATIONS|information technology and data processing</t>
        </is>
      </c>
      <c r="D960" t="inlineStr">
        <is>
          <t>yes</t>
        </is>
      </c>
      <c r="E960" t="inlineStr">
        <is>
          <t/>
        </is>
      </c>
      <c r="F960" t="inlineStr">
        <is>
          <t/>
        </is>
      </c>
      <c r="G960" t="inlineStr">
        <is>
          <t/>
        </is>
      </c>
      <c r="H960" t="inlineStr">
        <is>
          <t/>
        </is>
      </c>
      <c r="I960" t="inlineStr">
        <is>
          <t/>
        </is>
      </c>
      <c r="J960" t="inlineStr">
        <is>
          <t/>
        </is>
      </c>
      <c r="K960" t="inlineStr">
        <is>
          <t/>
        </is>
      </c>
      <c r="L960" t="inlineStr">
        <is>
          <t/>
        </is>
      </c>
      <c r="M960" t="inlineStr">
        <is>
          <t/>
        </is>
      </c>
      <c r="N960" t="inlineStr">
        <is>
          <t/>
        </is>
      </c>
      <c r="O960" t="inlineStr">
        <is>
          <t/>
        </is>
      </c>
      <c r="P960" t="inlineStr">
        <is>
          <t/>
        </is>
      </c>
      <c r="Q960" t="inlineStr">
        <is>
          <t/>
        </is>
      </c>
      <c r="R960" t="inlineStr">
        <is>
          <t/>
        </is>
      </c>
      <c r="S960" t="inlineStr">
        <is>
          <t/>
        </is>
      </c>
      <c r="T960" t="inlineStr">
        <is>
          <t/>
        </is>
      </c>
      <c r="U960" t="inlineStr">
        <is>
          <t/>
        </is>
      </c>
      <c r="V960" t="inlineStr">
        <is>
          <t/>
        </is>
      </c>
      <c r="W960" t="inlineStr">
        <is>
          <t/>
        </is>
      </c>
      <c r="X960" t="inlineStr">
        <is>
          <t/>
        </is>
      </c>
      <c r="Y960" t="inlineStr">
        <is>
          <t/>
        </is>
      </c>
      <c r="Z960" s="2" t="inlineStr">
        <is>
          <t>information security certification</t>
        </is>
      </c>
      <c r="AA960" s="2" t="inlineStr">
        <is>
          <t>3</t>
        </is>
      </c>
      <c r="AB960" s="2" t="inlineStr">
        <is>
          <t/>
        </is>
      </c>
      <c r="AC960" t="inlineStr">
        <is>
          <t>acknowledgement that a professional entity (product, process or individual) meets a set of requirements or complies with a specific standard</t>
        </is>
      </c>
      <c r="AD960" t="inlineStr">
        <is>
          <t/>
        </is>
      </c>
      <c r="AE960" t="inlineStr">
        <is>
          <t/>
        </is>
      </c>
      <c r="AF960" t="inlineStr">
        <is>
          <t/>
        </is>
      </c>
      <c r="AG960" t="inlineStr">
        <is>
          <t/>
        </is>
      </c>
      <c r="AH960" t="inlineStr">
        <is>
          <t/>
        </is>
      </c>
      <c r="AI960" t="inlineStr">
        <is>
          <t/>
        </is>
      </c>
      <c r="AJ960" t="inlineStr">
        <is>
          <t/>
        </is>
      </c>
      <c r="AK960" t="inlineStr">
        <is>
          <t/>
        </is>
      </c>
      <c r="AL960" s="2" t="inlineStr">
        <is>
          <t>tietoturvahyväksyntä|
tietoturvasertifiointi</t>
        </is>
      </c>
      <c r="AM960" s="2" t="inlineStr">
        <is>
          <t>3|
3</t>
        </is>
      </c>
      <c r="AN960" s="2" t="inlineStr">
        <is>
          <t xml:space="preserve">|
</t>
        </is>
      </c>
      <c r="AO960" t="inlineStr">
        <is>
          <t/>
        </is>
      </c>
      <c r="AP960" t="inlineStr">
        <is>
          <t/>
        </is>
      </c>
      <c r="AQ960" t="inlineStr">
        <is>
          <t/>
        </is>
      </c>
      <c r="AR960" t="inlineStr">
        <is>
          <t/>
        </is>
      </c>
      <c r="AS960" t="inlineStr">
        <is>
          <t/>
        </is>
      </c>
      <c r="AT960" t="inlineStr">
        <is>
          <t/>
        </is>
      </c>
      <c r="AU960" t="inlineStr">
        <is>
          <t/>
        </is>
      </c>
      <c r="AV960" t="inlineStr">
        <is>
          <t/>
        </is>
      </c>
      <c r="AW960" t="inlineStr">
        <is>
          <t/>
        </is>
      </c>
      <c r="AX960" t="inlineStr">
        <is>
          <t/>
        </is>
      </c>
      <c r="AY960" t="inlineStr">
        <is>
          <t/>
        </is>
      </c>
      <c r="AZ960" t="inlineStr">
        <is>
          <t/>
        </is>
      </c>
      <c r="BA960" t="inlineStr">
        <is>
          <t/>
        </is>
      </c>
      <c r="BB960" t="inlineStr">
        <is>
          <t/>
        </is>
      </c>
      <c r="BC960" t="inlineStr">
        <is>
          <t/>
        </is>
      </c>
      <c r="BD960" t="inlineStr">
        <is>
          <t/>
        </is>
      </c>
      <c r="BE960" t="inlineStr">
        <is>
          <t/>
        </is>
      </c>
      <c r="BF960" t="inlineStr">
        <is>
          <t/>
        </is>
      </c>
      <c r="BG960" t="inlineStr">
        <is>
          <t/>
        </is>
      </c>
      <c r="BH960" t="inlineStr">
        <is>
          <t/>
        </is>
      </c>
      <c r="BI960" t="inlineStr">
        <is>
          <t/>
        </is>
      </c>
      <c r="BJ960" t="inlineStr">
        <is>
          <t/>
        </is>
      </c>
      <c r="BK960" t="inlineStr">
        <is>
          <t/>
        </is>
      </c>
      <c r="BL960" t="inlineStr">
        <is>
          <t/>
        </is>
      </c>
      <c r="BM960" t="inlineStr">
        <is>
          <t/>
        </is>
      </c>
      <c r="BN960" t="inlineStr">
        <is>
          <t/>
        </is>
      </c>
      <c r="BO960" t="inlineStr">
        <is>
          <t/>
        </is>
      </c>
      <c r="BP960" t="inlineStr">
        <is>
          <t/>
        </is>
      </c>
      <c r="BQ960" t="inlineStr">
        <is>
          <t/>
        </is>
      </c>
      <c r="BR960" t="inlineStr">
        <is>
          <t/>
        </is>
      </c>
      <c r="BS960" t="inlineStr">
        <is>
          <t/>
        </is>
      </c>
      <c r="BT960" t="inlineStr">
        <is>
          <t/>
        </is>
      </c>
      <c r="BU960" t="inlineStr">
        <is>
          <t/>
        </is>
      </c>
      <c r="BV960" t="inlineStr">
        <is>
          <t/>
        </is>
      </c>
      <c r="BW960" t="inlineStr">
        <is>
          <t/>
        </is>
      </c>
      <c r="BX960" t="inlineStr">
        <is>
          <t/>
        </is>
      </c>
      <c r="BY960" t="inlineStr">
        <is>
          <t/>
        </is>
      </c>
      <c r="BZ960" t="inlineStr">
        <is>
          <t/>
        </is>
      </c>
      <c r="CA960" t="inlineStr">
        <is>
          <t/>
        </is>
      </c>
      <c r="CB960" t="inlineStr">
        <is>
          <t/>
        </is>
      </c>
      <c r="CC960" t="inlineStr">
        <is>
          <t/>
        </is>
      </c>
      <c r="CD960" t="inlineStr">
        <is>
          <t/>
        </is>
      </c>
      <c r="CE960" t="inlineStr">
        <is>
          <t/>
        </is>
      </c>
      <c r="CF960" t="inlineStr">
        <is>
          <t/>
        </is>
      </c>
      <c r="CG960" t="inlineStr">
        <is>
          <t/>
        </is>
      </c>
      <c r="CH960" t="inlineStr">
        <is>
          <t/>
        </is>
      </c>
      <c r="CI960" t="inlineStr">
        <is>
          <t/>
        </is>
      </c>
      <c r="CJ960" t="inlineStr">
        <is>
          <t/>
        </is>
      </c>
      <c r="CK960" t="inlineStr">
        <is>
          <t/>
        </is>
      </c>
      <c r="CL960" t="inlineStr">
        <is>
          <t/>
        </is>
      </c>
      <c r="CM960" t="inlineStr">
        <is>
          <t/>
        </is>
      </c>
      <c r="CN960" t="inlineStr">
        <is>
          <t/>
        </is>
      </c>
      <c r="CO960" t="inlineStr">
        <is>
          <t/>
        </is>
      </c>
      <c r="CP960" t="inlineStr">
        <is>
          <t/>
        </is>
      </c>
      <c r="CQ960" t="inlineStr">
        <is>
          <t/>
        </is>
      </c>
      <c r="CR960" t="inlineStr">
        <is>
          <t/>
        </is>
      </c>
      <c r="CS960" t="inlineStr">
        <is>
          <t/>
        </is>
      </c>
      <c r="CT960" t="inlineStr">
        <is>
          <t/>
        </is>
      </c>
      <c r="CU960" t="inlineStr">
        <is>
          <t/>
        </is>
      </c>
      <c r="CV960" t="inlineStr">
        <is>
          <t/>
        </is>
      </c>
      <c r="CW960" t="inlineStr">
        <is>
          <t/>
        </is>
      </c>
    </row>
    <row r="961">
      <c r="A961" s="1" t="str">
        <f>HYPERLINK("https://iate.europa.eu/entry/result/3574460/all", "3574460")</f>
        <v>3574460</v>
      </c>
      <c r="B961" t="inlineStr">
        <is>
          <t>EMPLOYMENT AND WORKING CONDITIONS</t>
        </is>
      </c>
      <c r="C961" t="inlineStr">
        <is>
          <t>EMPLOYMENT AND WORKING CONDITIONS|employment|vocational training;EMPLOYMENT AND WORKING CONDITIONS|employment|employment policy;EMPLOYMENT AND WORKING CONDITIONS|personnel management and staff remuneration|personnel administration</t>
        </is>
      </c>
      <c r="D961" t="inlineStr">
        <is>
          <t>yes</t>
        </is>
      </c>
      <c r="E961" t="inlineStr">
        <is>
          <t/>
        </is>
      </c>
      <c r="F961" t="inlineStr">
        <is>
          <t/>
        </is>
      </c>
      <c r="G961" t="inlineStr">
        <is>
          <t/>
        </is>
      </c>
      <c r="H961" t="inlineStr">
        <is>
          <t/>
        </is>
      </c>
      <c r="I961" t="inlineStr">
        <is>
          <t/>
        </is>
      </c>
      <c r="J961" t="inlineStr">
        <is>
          <t/>
        </is>
      </c>
      <c r="K961" t="inlineStr">
        <is>
          <t/>
        </is>
      </c>
      <c r="L961" t="inlineStr">
        <is>
          <t/>
        </is>
      </c>
      <c r="M961" t="inlineStr">
        <is>
          <t/>
        </is>
      </c>
      <c r="N961" t="inlineStr">
        <is>
          <t/>
        </is>
      </c>
      <c r="O961" t="inlineStr">
        <is>
          <t/>
        </is>
      </c>
      <c r="P961" t="inlineStr">
        <is>
          <t/>
        </is>
      </c>
      <c r="Q961" t="inlineStr">
        <is>
          <t/>
        </is>
      </c>
      <c r="R961" t="inlineStr">
        <is>
          <t/>
        </is>
      </c>
      <c r="S961" t="inlineStr">
        <is>
          <t/>
        </is>
      </c>
      <c r="T961" t="inlineStr">
        <is>
          <t/>
        </is>
      </c>
      <c r="U961" t="inlineStr">
        <is>
          <t/>
        </is>
      </c>
      <c r="V961" t="inlineStr">
        <is>
          <t/>
        </is>
      </c>
      <c r="W961" t="inlineStr">
        <is>
          <t/>
        </is>
      </c>
      <c r="X961" t="inlineStr">
        <is>
          <t/>
        </is>
      </c>
      <c r="Y961" t="inlineStr">
        <is>
          <t/>
        </is>
      </c>
      <c r="Z961" s="2" t="inlineStr">
        <is>
          <t>digital employee onboarding|
digital onboarding|
online onboarding</t>
        </is>
      </c>
      <c r="AA961" s="2" t="inlineStr">
        <is>
          <t>3|
3|
3</t>
        </is>
      </c>
      <c r="AB961" s="2" t="inlineStr">
        <is>
          <t xml:space="preserve">|
|
</t>
        </is>
      </c>
      <c r="AC961" t="inlineStr">
        <is>
          <t>action or process of integrating a new employee into an organisation with the help of digital technologies</t>
        </is>
      </c>
      <c r="AD961" t="inlineStr">
        <is>
          <t/>
        </is>
      </c>
      <c r="AE961" t="inlineStr">
        <is>
          <t/>
        </is>
      </c>
      <c r="AF961" t="inlineStr">
        <is>
          <t/>
        </is>
      </c>
      <c r="AG961" t="inlineStr">
        <is>
          <t/>
        </is>
      </c>
      <c r="AH961" t="inlineStr">
        <is>
          <t/>
        </is>
      </c>
      <c r="AI961" t="inlineStr">
        <is>
          <t/>
        </is>
      </c>
      <c r="AJ961" t="inlineStr">
        <is>
          <t/>
        </is>
      </c>
      <c r="AK961" t="inlineStr">
        <is>
          <t/>
        </is>
      </c>
      <c r="AL961" t="inlineStr">
        <is>
          <t/>
        </is>
      </c>
      <c r="AM961" t="inlineStr">
        <is>
          <t/>
        </is>
      </c>
      <c r="AN961" t="inlineStr">
        <is>
          <t/>
        </is>
      </c>
      <c r="AO961" t="inlineStr">
        <is>
          <t/>
        </is>
      </c>
      <c r="AP961" t="inlineStr">
        <is>
          <t/>
        </is>
      </c>
      <c r="AQ961" t="inlineStr">
        <is>
          <t/>
        </is>
      </c>
      <c r="AR961" t="inlineStr">
        <is>
          <t/>
        </is>
      </c>
      <c r="AS961" t="inlineStr">
        <is>
          <t/>
        </is>
      </c>
      <c r="AT961" t="inlineStr">
        <is>
          <t/>
        </is>
      </c>
      <c r="AU961" t="inlineStr">
        <is>
          <t/>
        </is>
      </c>
      <c r="AV961" t="inlineStr">
        <is>
          <t/>
        </is>
      </c>
      <c r="AW961" t="inlineStr">
        <is>
          <t/>
        </is>
      </c>
      <c r="AX961" t="inlineStr">
        <is>
          <t/>
        </is>
      </c>
      <c r="AY961" t="inlineStr">
        <is>
          <t/>
        </is>
      </c>
      <c r="AZ961" t="inlineStr">
        <is>
          <t/>
        </is>
      </c>
      <c r="BA961" t="inlineStr">
        <is>
          <t/>
        </is>
      </c>
      <c r="BB961" t="inlineStr">
        <is>
          <t/>
        </is>
      </c>
      <c r="BC961" t="inlineStr">
        <is>
          <t/>
        </is>
      </c>
      <c r="BD961" t="inlineStr">
        <is>
          <t/>
        </is>
      </c>
      <c r="BE961" t="inlineStr">
        <is>
          <t/>
        </is>
      </c>
      <c r="BF961" t="inlineStr">
        <is>
          <t/>
        </is>
      </c>
      <c r="BG961" t="inlineStr">
        <is>
          <t/>
        </is>
      </c>
      <c r="BH961" t="inlineStr">
        <is>
          <t/>
        </is>
      </c>
      <c r="BI961" t="inlineStr">
        <is>
          <t/>
        </is>
      </c>
      <c r="BJ961" t="inlineStr">
        <is>
          <t/>
        </is>
      </c>
      <c r="BK961" t="inlineStr">
        <is>
          <t/>
        </is>
      </c>
      <c r="BL961" t="inlineStr">
        <is>
          <t/>
        </is>
      </c>
      <c r="BM961" t="inlineStr">
        <is>
          <t/>
        </is>
      </c>
      <c r="BN961" t="inlineStr">
        <is>
          <t/>
        </is>
      </c>
      <c r="BO961" t="inlineStr">
        <is>
          <t/>
        </is>
      </c>
      <c r="BP961" t="inlineStr">
        <is>
          <t/>
        </is>
      </c>
      <c r="BQ961" t="inlineStr">
        <is>
          <t/>
        </is>
      </c>
      <c r="BR961" t="inlineStr">
        <is>
          <t/>
        </is>
      </c>
      <c r="BS961" t="inlineStr">
        <is>
          <t/>
        </is>
      </c>
      <c r="BT961" t="inlineStr">
        <is>
          <t/>
        </is>
      </c>
      <c r="BU961" t="inlineStr">
        <is>
          <t/>
        </is>
      </c>
      <c r="BV961" t="inlineStr">
        <is>
          <t/>
        </is>
      </c>
      <c r="BW961" t="inlineStr">
        <is>
          <t/>
        </is>
      </c>
      <c r="BX961" t="inlineStr">
        <is>
          <t/>
        </is>
      </c>
      <c r="BY961" t="inlineStr">
        <is>
          <t/>
        </is>
      </c>
      <c r="BZ961" t="inlineStr">
        <is>
          <t/>
        </is>
      </c>
      <c r="CA961" t="inlineStr">
        <is>
          <t/>
        </is>
      </c>
      <c r="CB961" t="inlineStr">
        <is>
          <t/>
        </is>
      </c>
      <c r="CC961" t="inlineStr">
        <is>
          <t/>
        </is>
      </c>
      <c r="CD961" t="inlineStr">
        <is>
          <t/>
        </is>
      </c>
      <c r="CE961" t="inlineStr">
        <is>
          <t/>
        </is>
      </c>
      <c r="CF961" t="inlineStr">
        <is>
          <t/>
        </is>
      </c>
      <c r="CG961" t="inlineStr">
        <is>
          <t/>
        </is>
      </c>
      <c r="CH961" t="inlineStr">
        <is>
          <t/>
        </is>
      </c>
      <c r="CI961" t="inlineStr">
        <is>
          <t/>
        </is>
      </c>
      <c r="CJ961" t="inlineStr">
        <is>
          <t/>
        </is>
      </c>
      <c r="CK961" t="inlineStr">
        <is>
          <t/>
        </is>
      </c>
      <c r="CL961" t="inlineStr">
        <is>
          <t/>
        </is>
      </c>
      <c r="CM961" t="inlineStr">
        <is>
          <t/>
        </is>
      </c>
      <c r="CN961" t="inlineStr">
        <is>
          <t/>
        </is>
      </c>
      <c r="CO961" t="inlineStr">
        <is>
          <t/>
        </is>
      </c>
      <c r="CP961" t="inlineStr">
        <is>
          <t/>
        </is>
      </c>
      <c r="CQ961" t="inlineStr">
        <is>
          <t/>
        </is>
      </c>
      <c r="CR961" t="inlineStr">
        <is>
          <t/>
        </is>
      </c>
      <c r="CS961" t="inlineStr">
        <is>
          <t/>
        </is>
      </c>
      <c r="CT961" t="inlineStr">
        <is>
          <t/>
        </is>
      </c>
      <c r="CU961" t="inlineStr">
        <is>
          <t/>
        </is>
      </c>
      <c r="CV961" t="inlineStr">
        <is>
          <t/>
        </is>
      </c>
      <c r="CW961" t="inlineStr">
        <is>
          <t/>
        </is>
      </c>
    </row>
    <row r="962">
      <c r="A962" s="1" t="str">
        <f>HYPERLINK("https://iate.europa.eu/entry/result/3574448/all", "3574448")</f>
        <v>3574448</v>
      </c>
      <c r="B962" t="inlineStr">
        <is>
          <t>SCIENCE;EDUCATION AND COMMUNICATIONS</t>
        </is>
      </c>
      <c r="C962" t="inlineStr">
        <is>
          <t>SCIENCE|natural and applied sciences|life sciences;EDUCATION AND COMMUNICATIONS|information technology and data processing</t>
        </is>
      </c>
      <c r="D962" t="inlineStr">
        <is>
          <t>yes</t>
        </is>
      </c>
      <c r="E962" t="inlineStr">
        <is>
          <t/>
        </is>
      </c>
      <c r="F962" t="inlineStr">
        <is>
          <t/>
        </is>
      </c>
      <c r="G962" t="inlineStr">
        <is>
          <t/>
        </is>
      </c>
      <c r="H962" t="inlineStr">
        <is>
          <t/>
        </is>
      </c>
      <c r="I962" t="inlineStr">
        <is>
          <t/>
        </is>
      </c>
      <c r="J962" t="inlineStr">
        <is>
          <t/>
        </is>
      </c>
      <c r="K962" t="inlineStr">
        <is>
          <t/>
        </is>
      </c>
      <c r="L962" t="inlineStr">
        <is>
          <t/>
        </is>
      </c>
      <c r="M962" t="inlineStr">
        <is>
          <t/>
        </is>
      </c>
      <c r="N962" t="inlineStr">
        <is>
          <t/>
        </is>
      </c>
      <c r="O962" t="inlineStr">
        <is>
          <t/>
        </is>
      </c>
      <c r="P962" t="inlineStr">
        <is>
          <t/>
        </is>
      </c>
      <c r="Q962" t="inlineStr">
        <is>
          <t/>
        </is>
      </c>
      <c r="R962" t="inlineStr">
        <is>
          <t/>
        </is>
      </c>
      <c r="S962" t="inlineStr">
        <is>
          <t/>
        </is>
      </c>
      <c r="T962" t="inlineStr">
        <is>
          <t/>
        </is>
      </c>
      <c r="U962" t="inlineStr">
        <is>
          <t/>
        </is>
      </c>
      <c r="V962" t="inlineStr">
        <is>
          <t/>
        </is>
      </c>
      <c r="W962" t="inlineStr">
        <is>
          <t/>
        </is>
      </c>
      <c r="X962" t="inlineStr">
        <is>
          <t/>
        </is>
      </c>
      <c r="Y962" t="inlineStr">
        <is>
          <t/>
        </is>
      </c>
      <c r="Z962" s="2" t="inlineStr">
        <is>
          <t>face detection</t>
        </is>
      </c>
      <c r="AA962" s="2" t="inlineStr">
        <is>
          <t>3</t>
        </is>
      </c>
      <c r="AB962" s="2" t="inlineStr">
        <is>
          <t/>
        </is>
      </c>
      <c r="AC962" t="inlineStr">
        <is>
          <t>a subset of computer technology that is able to identify people’s faces within digital images</t>
        </is>
      </c>
      <c r="AD962" t="inlineStr">
        <is>
          <t/>
        </is>
      </c>
      <c r="AE962" t="inlineStr">
        <is>
          <t/>
        </is>
      </c>
      <c r="AF962" t="inlineStr">
        <is>
          <t/>
        </is>
      </c>
      <c r="AG962" t="inlineStr">
        <is>
          <t/>
        </is>
      </c>
      <c r="AH962" t="inlineStr">
        <is>
          <t/>
        </is>
      </c>
      <c r="AI962" t="inlineStr">
        <is>
          <t/>
        </is>
      </c>
      <c r="AJ962" t="inlineStr">
        <is>
          <t/>
        </is>
      </c>
      <c r="AK962" t="inlineStr">
        <is>
          <t/>
        </is>
      </c>
      <c r="AL962" s="2" t="inlineStr">
        <is>
          <t>kasvojentunnistus|
kasvojen havaitseminen</t>
        </is>
      </c>
      <c r="AM962" s="2" t="inlineStr">
        <is>
          <t>3|
3</t>
        </is>
      </c>
      <c r="AN962" s="2" t="inlineStr">
        <is>
          <t>|
preferred</t>
        </is>
      </c>
      <c r="AO962" t="inlineStr">
        <is>
          <t>hahmontunnistus, jossa ohjelma tai laite erottaa kuvasta kasvot</t>
        </is>
      </c>
      <c r="AP962" t="inlineStr">
        <is>
          <t/>
        </is>
      </c>
      <c r="AQ962" t="inlineStr">
        <is>
          <t/>
        </is>
      </c>
      <c r="AR962" t="inlineStr">
        <is>
          <t/>
        </is>
      </c>
      <c r="AS962" t="inlineStr">
        <is>
          <t/>
        </is>
      </c>
      <c r="AT962" t="inlineStr">
        <is>
          <t/>
        </is>
      </c>
      <c r="AU962" t="inlineStr">
        <is>
          <t/>
        </is>
      </c>
      <c r="AV962" t="inlineStr">
        <is>
          <t/>
        </is>
      </c>
      <c r="AW962" t="inlineStr">
        <is>
          <t/>
        </is>
      </c>
      <c r="AX962" t="inlineStr">
        <is>
          <t/>
        </is>
      </c>
      <c r="AY962" t="inlineStr">
        <is>
          <t/>
        </is>
      </c>
      <c r="AZ962" t="inlineStr">
        <is>
          <t/>
        </is>
      </c>
      <c r="BA962" t="inlineStr">
        <is>
          <t/>
        </is>
      </c>
      <c r="BB962" t="inlineStr">
        <is>
          <t/>
        </is>
      </c>
      <c r="BC962" t="inlineStr">
        <is>
          <t/>
        </is>
      </c>
      <c r="BD962" t="inlineStr">
        <is>
          <t/>
        </is>
      </c>
      <c r="BE962" t="inlineStr">
        <is>
          <t/>
        </is>
      </c>
      <c r="BF962" t="inlineStr">
        <is>
          <t/>
        </is>
      </c>
      <c r="BG962" t="inlineStr">
        <is>
          <t/>
        </is>
      </c>
      <c r="BH962" t="inlineStr">
        <is>
          <t/>
        </is>
      </c>
      <c r="BI962" t="inlineStr">
        <is>
          <t/>
        </is>
      </c>
      <c r="BJ962" t="inlineStr">
        <is>
          <t/>
        </is>
      </c>
      <c r="BK962" t="inlineStr">
        <is>
          <t/>
        </is>
      </c>
      <c r="BL962" t="inlineStr">
        <is>
          <t/>
        </is>
      </c>
      <c r="BM962" t="inlineStr">
        <is>
          <t/>
        </is>
      </c>
      <c r="BN962" t="inlineStr">
        <is>
          <t/>
        </is>
      </c>
      <c r="BO962" t="inlineStr">
        <is>
          <t/>
        </is>
      </c>
      <c r="BP962" t="inlineStr">
        <is>
          <t/>
        </is>
      </c>
      <c r="BQ962" t="inlineStr">
        <is>
          <t/>
        </is>
      </c>
      <c r="BR962" t="inlineStr">
        <is>
          <t/>
        </is>
      </c>
      <c r="BS962" t="inlineStr">
        <is>
          <t/>
        </is>
      </c>
      <c r="BT962" t="inlineStr">
        <is>
          <t/>
        </is>
      </c>
      <c r="BU962" t="inlineStr">
        <is>
          <t/>
        </is>
      </c>
      <c r="BV962" t="inlineStr">
        <is>
          <t/>
        </is>
      </c>
      <c r="BW962" t="inlineStr">
        <is>
          <t/>
        </is>
      </c>
      <c r="BX962" t="inlineStr">
        <is>
          <t/>
        </is>
      </c>
      <c r="BY962" t="inlineStr">
        <is>
          <t/>
        </is>
      </c>
      <c r="BZ962" t="inlineStr">
        <is>
          <t/>
        </is>
      </c>
      <c r="CA962" t="inlineStr">
        <is>
          <t/>
        </is>
      </c>
      <c r="CB962" t="inlineStr">
        <is>
          <t/>
        </is>
      </c>
      <c r="CC962" t="inlineStr">
        <is>
          <t/>
        </is>
      </c>
      <c r="CD962" t="inlineStr">
        <is>
          <t/>
        </is>
      </c>
      <c r="CE962" t="inlineStr">
        <is>
          <t/>
        </is>
      </c>
      <c r="CF962" t="inlineStr">
        <is>
          <t/>
        </is>
      </c>
      <c r="CG962" t="inlineStr">
        <is>
          <t/>
        </is>
      </c>
      <c r="CH962" t="inlineStr">
        <is>
          <t/>
        </is>
      </c>
      <c r="CI962" t="inlineStr">
        <is>
          <t/>
        </is>
      </c>
      <c r="CJ962" t="inlineStr">
        <is>
          <t/>
        </is>
      </c>
      <c r="CK962" t="inlineStr">
        <is>
          <t/>
        </is>
      </c>
      <c r="CL962" t="inlineStr">
        <is>
          <t/>
        </is>
      </c>
      <c r="CM962" t="inlineStr">
        <is>
          <t/>
        </is>
      </c>
      <c r="CN962" t="inlineStr">
        <is>
          <t/>
        </is>
      </c>
      <c r="CO962" t="inlineStr">
        <is>
          <t/>
        </is>
      </c>
      <c r="CP962" t="inlineStr">
        <is>
          <t/>
        </is>
      </c>
      <c r="CQ962" t="inlineStr">
        <is>
          <t/>
        </is>
      </c>
      <c r="CR962" t="inlineStr">
        <is>
          <t/>
        </is>
      </c>
      <c r="CS962" t="inlineStr">
        <is>
          <t/>
        </is>
      </c>
      <c r="CT962" t="inlineStr">
        <is>
          <t/>
        </is>
      </c>
      <c r="CU962" t="inlineStr">
        <is>
          <t/>
        </is>
      </c>
      <c r="CV962" t="inlineStr">
        <is>
          <t/>
        </is>
      </c>
      <c r="CW962" t="inlineStr">
        <is>
          <t/>
        </is>
      </c>
    </row>
    <row r="963">
      <c r="A963" s="1" t="str">
        <f>HYPERLINK("https://iate.europa.eu/entry/result/3574444/all", "3574444")</f>
        <v>3574444</v>
      </c>
      <c r="B963" t="inlineStr">
        <is>
          <t>EDUCATION AND COMMUNICATIONS</t>
        </is>
      </c>
      <c r="C963" t="inlineStr">
        <is>
          <t>EDUCATION AND COMMUNICATIONS|information technology and data processing</t>
        </is>
      </c>
      <c r="D963" t="inlineStr">
        <is>
          <t>yes</t>
        </is>
      </c>
      <c r="E963" t="inlineStr">
        <is>
          <t/>
        </is>
      </c>
      <c r="F963" t="inlineStr">
        <is>
          <t/>
        </is>
      </c>
      <c r="G963" t="inlineStr">
        <is>
          <t/>
        </is>
      </c>
      <c r="H963" t="inlineStr">
        <is>
          <t/>
        </is>
      </c>
      <c r="I963" t="inlineStr">
        <is>
          <t/>
        </is>
      </c>
      <c r="J963" t="inlineStr">
        <is>
          <t/>
        </is>
      </c>
      <c r="K963" t="inlineStr">
        <is>
          <t/>
        </is>
      </c>
      <c r="L963" t="inlineStr">
        <is>
          <t/>
        </is>
      </c>
      <c r="M963" t="inlineStr">
        <is>
          <t/>
        </is>
      </c>
      <c r="N963" t="inlineStr">
        <is>
          <t/>
        </is>
      </c>
      <c r="O963" t="inlineStr">
        <is>
          <t/>
        </is>
      </c>
      <c r="P963" t="inlineStr">
        <is>
          <t/>
        </is>
      </c>
      <c r="Q963" t="inlineStr">
        <is>
          <t/>
        </is>
      </c>
      <c r="R963" t="inlineStr">
        <is>
          <t/>
        </is>
      </c>
      <c r="S963" t="inlineStr">
        <is>
          <t/>
        </is>
      </c>
      <c r="T963" t="inlineStr">
        <is>
          <t/>
        </is>
      </c>
      <c r="U963" t="inlineStr">
        <is>
          <t/>
        </is>
      </c>
      <c r="V963" t="inlineStr">
        <is>
          <t/>
        </is>
      </c>
      <c r="W963" t="inlineStr">
        <is>
          <t/>
        </is>
      </c>
      <c r="X963" t="inlineStr">
        <is>
          <t/>
        </is>
      </c>
      <c r="Y963" t="inlineStr">
        <is>
          <t/>
        </is>
      </c>
      <c r="Z963" s="2" t="inlineStr">
        <is>
          <t>cloud ready</t>
        </is>
      </c>
      <c r="AA963" s="2" t="inlineStr">
        <is>
          <t>3</t>
        </is>
      </c>
      <c r="AB963" s="2" t="inlineStr">
        <is>
          <t/>
        </is>
      </c>
      <c r="AC963" t="inlineStr">
        <is>
          <t>Software and services that are designed to work over the Internet.</t>
        </is>
      </c>
      <c r="AD963" t="inlineStr">
        <is>
          <t/>
        </is>
      </c>
      <c r="AE963" t="inlineStr">
        <is>
          <t/>
        </is>
      </c>
      <c r="AF963" t="inlineStr">
        <is>
          <t/>
        </is>
      </c>
      <c r="AG963" t="inlineStr">
        <is>
          <t/>
        </is>
      </c>
      <c r="AH963" t="inlineStr">
        <is>
          <t/>
        </is>
      </c>
      <c r="AI963" t="inlineStr">
        <is>
          <t/>
        </is>
      </c>
      <c r="AJ963" t="inlineStr">
        <is>
          <t/>
        </is>
      </c>
      <c r="AK963" t="inlineStr">
        <is>
          <t/>
        </is>
      </c>
      <c r="AL963" t="inlineStr">
        <is>
          <t/>
        </is>
      </c>
      <c r="AM963" t="inlineStr">
        <is>
          <t/>
        </is>
      </c>
      <c r="AN963" t="inlineStr">
        <is>
          <t/>
        </is>
      </c>
      <c r="AO963" t="inlineStr">
        <is>
          <t/>
        </is>
      </c>
      <c r="AP963" t="inlineStr">
        <is>
          <t/>
        </is>
      </c>
      <c r="AQ963" t="inlineStr">
        <is>
          <t/>
        </is>
      </c>
      <c r="AR963" t="inlineStr">
        <is>
          <t/>
        </is>
      </c>
      <c r="AS963" t="inlineStr">
        <is>
          <t/>
        </is>
      </c>
      <c r="AT963" t="inlineStr">
        <is>
          <t/>
        </is>
      </c>
      <c r="AU963" t="inlineStr">
        <is>
          <t/>
        </is>
      </c>
      <c r="AV963" t="inlineStr">
        <is>
          <t/>
        </is>
      </c>
      <c r="AW963" t="inlineStr">
        <is>
          <t/>
        </is>
      </c>
      <c r="AX963" t="inlineStr">
        <is>
          <t/>
        </is>
      </c>
      <c r="AY963" t="inlineStr">
        <is>
          <t/>
        </is>
      </c>
      <c r="AZ963" t="inlineStr">
        <is>
          <t/>
        </is>
      </c>
      <c r="BA963" t="inlineStr">
        <is>
          <t/>
        </is>
      </c>
      <c r="BB963" t="inlineStr">
        <is>
          <t/>
        </is>
      </c>
      <c r="BC963" t="inlineStr">
        <is>
          <t/>
        </is>
      </c>
      <c r="BD963" t="inlineStr">
        <is>
          <t/>
        </is>
      </c>
      <c r="BE963" t="inlineStr">
        <is>
          <t/>
        </is>
      </c>
      <c r="BF963" t="inlineStr">
        <is>
          <t/>
        </is>
      </c>
      <c r="BG963" t="inlineStr">
        <is>
          <t/>
        </is>
      </c>
      <c r="BH963" t="inlineStr">
        <is>
          <t/>
        </is>
      </c>
      <c r="BI963" t="inlineStr">
        <is>
          <t/>
        </is>
      </c>
      <c r="BJ963" t="inlineStr">
        <is>
          <t/>
        </is>
      </c>
      <c r="BK963" t="inlineStr">
        <is>
          <t/>
        </is>
      </c>
      <c r="BL963" t="inlineStr">
        <is>
          <t/>
        </is>
      </c>
      <c r="BM963" t="inlineStr">
        <is>
          <t/>
        </is>
      </c>
      <c r="BN963" t="inlineStr">
        <is>
          <t/>
        </is>
      </c>
      <c r="BO963" t="inlineStr">
        <is>
          <t/>
        </is>
      </c>
      <c r="BP963" t="inlineStr">
        <is>
          <t/>
        </is>
      </c>
      <c r="BQ963" t="inlineStr">
        <is>
          <t/>
        </is>
      </c>
      <c r="BR963" t="inlineStr">
        <is>
          <t/>
        </is>
      </c>
      <c r="BS963" t="inlineStr">
        <is>
          <t/>
        </is>
      </c>
      <c r="BT963" t="inlineStr">
        <is>
          <t/>
        </is>
      </c>
      <c r="BU963" t="inlineStr">
        <is>
          <t/>
        </is>
      </c>
      <c r="BV963" t="inlineStr">
        <is>
          <t/>
        </is>
      </c>
      <c r="BW963" t="inlineStr">
        <is>
          <t/>
        </is>
      </c>
      <c r="BX963" t="inlineStr">
        <is>
          <t/>
        </is>
      </c>
      <c r="BY963" t="inlineStr">
        <is>
          <t/>
        </is>
      </c>
      <c r="BZ963" t="inlineStr">
        <is>
          <t/>
        </is>
      </c>
      <c r="CA963" t="inlineStr">
        <is>
          <t/>
        </is>
      </c>
      <c r="CB963" t="inlineStr">
        <is>
          <t/>
        </is>
      </c>
      <c r="CC963" t="inlineStr">
        <is>
          <t/>
        </is>
      </c>
      <c r="CD963" s="2" t="inlineStr">
        <is>
          <t>preparado para a computação em nuvem|
concebido para a computação em nuvem</t>
        </is>
      </c>
      <c r="CE963" s="2" t="inlineStr">
        <is>
          <t>3|
3</t>
        </is>
      </c>
      <c r="CF963" s="2" t="inlineStr">
        <is>
          <t xml:space="preserve">|
</t>
        </is>
      </c>
      <c r="CG963" t="inlineStr">
        <is>
          <t/>
        </is>
      </c>
      <c r="CH963" t="inlineStr">
        <is>
          <t/>
        </is>
      </c>
      <c r="CI963" t="inlineStr">
        <is>
          <t/>
        </is>
      </c>
      <c r="CJ963" t="inlineStr">
        <is>
          <t/>
        </is>
      </c>
      <c r="CK963" t="inlineStr">
        <is>
          <t/>
        </is>
      </c>
      <c r="CL963" t="inlineStr">
        <is>
          <t/>
        </is>
      </c>
      <c r="CM963" t="inlineStr">
        <is>
          <t/>
        </is>
      </c>
      <c r="CN963" t="inlineStr">
        <is>
          <t/>
        </is>
      </c>
      <c r="CO963" t="inlineStr">
        <is>
          <t/>
        </is>
      </c>
      <c r="CP963" t="inlineStr">
        <is>
          <t/>
        </is>
      </c>
      <c r="CQ963" t="inlineStr">
        <is>
          <t/>
        </is>
      </c>
      <c r="CR963" t="inlineStr">
        <is>
          <t/>
        </is>
      </c>
      <c r="CS963" t="inlineStr">
        <is>
          <t/>
        </is>
      </c>
      <c r="CT963" t="inlineStr">
        <is>
          <t/>
        </is>
      </c>
      <c r="CU963" t="inlineStr">
        <is>
          <t/>
        </is>
      </c>
      <c r="CV963" t="inlineStr">
        <is>
          <t/>
        </is>
      </c>
      <c r="CW963" t="inlineStr">
        <is>
          <t/>
        </is>
      </c>
    </row>
    <row r="964">
      <c r="A964" s="1" t="str">
        <f>HYPERLINK("https://iate.europa.eu/entry/result/3574126/all", "3574126")</f>
        <v>3574126</v>
      </c>
      <c r="B964" t="inlineStr">
        <is>
          <t>EDUCATION AND COMMUNICATIONS</t>
        </is>
      </c>
      <c r="C964" t="inlineStr">
        <is>
          <t>EDUCATION AND COMMUNICATIONS|information technology and data processing</t>
        </is>
      </c>
      <c r="D964" t="inlineStr">
        <is>
          <t>yes</t>
        </is>
      </c>
      <c r="E964" t="inlineStr">
        <is>
          <t/>
        </is>
      </c>
      <c r="F964" t="inlineStr">
        <is>
          <t/>
        </is>
      </c>
      <c r="G964" t="inlineStr">
        <is>
          <t/>
        </is>
      </c>
      <c r="H964" t="inlineStr">
        <is>
          <t/>
        </is>
      </c>
      <c r="I964" t="inlineStr">
        <is>
          <t/>
        </is>
      </c>
      <c r="J964" t="inlineStr">
        <is>
          <t/>
        </is>
      </c>
      <c r="K964" t="inlineStr">
        <is>
          <t/>
        </is>
      </c>
      <c r="L964" t="inlineStr">
        <is>
          <t/>
        </is>
      </c>
      <c r="M964" t="inlineStr">
        <is>
          <t/>
        </is>
      </c>
      <c r="N964" t="inlineStr">
        <is>
          <t/>
        </is>
      </c>
      <c r="O964" t="inlineStr">
        <is>
          <t/>
        </is>
      </c>
      <c r="P964" t="inlineStr">
        <is>
          <t/>
        </is>
      </c>
      <c r="Q964" t="inlineStr">
        <is>
          <t/>
        </is>
      </c>
      <c r="R964" t="inlineStr">
        <is>
          <t/>
        </is>
      </c>
      <c r="S964" t="inlineStr">
        <is>
          <t/>
        </is>
      </c>
      <c r="T964" t="inlineStr">
        <is>
          <t/>
        </is>
      </c>
      <c r="U964" t="inlineStr">
        <is>
          <t/>
        </is>
      </c>
      <c r="V964" t="inlineStr">
        <is>
          <t/>
        </is>
      </c>
      <c r="W964" t="inlineStr">
        <is>
          <t/>
        </is>
      </c>
      <c r="X964" t="inlineStr">
        <is>
          <t/>
        </is>
      </c>
      <c r="Y964" t="inlineStr">
        <is>
          <t/>
        </is>
      </c>
      <c r="Z964" s="2" t="inlineStr">
        <is>
          <t>computer data</t>
        </is>
      </c>
      <c r="AA964" s="2" t="inlineStr">
        <is>
          <t>3</t>
        </is>
      </c>
      <c r="AB964" s="2" t="inlineStr">
        <is>
          <t/>
        </is>
      </c>
      <c r="AC964" t="inlineStr">
        <is>
          <t>a representation of facts, information or concepts in a form suitable for processing in an information system, including a programme suitable for causing an information system to perform a function</t>
        </is>
      </c>
      <c r="AD964" t="inlineStr">
        <is>
          <t/>
        </is>
      </c>
      <c r="AE964" t="inlineStr">
        <is>
          <t/>
        </is>
      </c>
      <c r="AF964" t="inlineStr">
        <is>
          <t/>
        </is>
      </c>
      <c r="AG964" t="inlineStr">
        <is>
          <t/>
        </is>
      </c>
      <c r="AH964" t="inlineStr">
        <is>
          <t/>
        </is>
      </c>
      <c r="AI964" t="inlineStr">
        <is>
          <t/>
        </is>
      </c>
      <c r="AJ964" t="inlineStr">
        <is>
          <t/>
        </is>
      </c>
      <c r="AK964" t="inlineStr">
        <is>
          <t/>
        </is>
      </c>
      <c r="AL964" t="inlineStr">
        <is>
          <t/>
        </is>
      </c>
      <c r="AM964" t="inlineStr">
        <is>
          <t/>
        </is>
      </c>
      <c r="AN964" t="inlineStr">
        <is>
          <t/>
        </is>
      </c>
      <c r="AO964" t="inlineStr">
        <is>
          <t/>
        </is>
      </c>
      <c r="AP964" t="inlineStr">
        <is>
          <t/>
        </is>
      </c>
      <c r="AQ964" t="inlineStr">
        <is>
          <t/>
        </is>
      </c>
      <c r="AR964" t="inlineStr">
        <is>
          <t/>
        </is>
      </c>
      <c r="AS964" t="inlineStr">
        <is>
          <t/>
        </is>
      </c>
      <c r="AT964" t="inlineStr">
        <is>
          <t/>
        </is>
      </c>
      <c r="AU964" t="inlineStr">
        <is>
          <t/>
        </is>
      </c>
      <c r="AV964" t="inlineStr">
        <is>
          <t/>
        </is>
      </c>
      <c r="AW964" t="inlineStr">
        <is>
          <t/>
        </is>
      </c>
      <c r="AX964" t="inlineStr">
        <is>
          <t/>
        </is>
      </c>
      <c r="AY964" t="inlineStr">
        <is>
          <t/>
        </is>
      </c>
      <c r="AZ964" t="inlineStr">
        <is>
          <t/>
        </is>
      </c>
      <c r="BA964" t="inlineStr">
        <is>
          <t/>
        </is>
      </c>
      <c r="BB964" t="inlineStr">
        <is>
          <t/>
        </is>
      </c>
      <c r="BC964" t="inlineStr">
        <is>
          <t/>
        </is>
      </c>
      <c r="BD964" t="inlineStr">
        <is>
          <t/>
        </is>
      </c>
      <c r="BE964" t="inlineStr">
        <is>
          <t/>
        </is>
      </c>
      <c r="BF964" t="inlineStr">
        <is>
          <t/>
        </is>
      </c>
      <c r="BG964" t="inlineStr">
        <is>
          <t/>
        </is>
      </c>
      <c r="BH964" t="inlineStr">
        <is>
          <t/>
        </is>
      </c>
      <c r="BI964" t="inlineStr">
        <is>
          <t/>
        </is>
      </c>
      <c r="BJ964" t="inlineStr">
        <is>
          <t/>
        </is>
      </c>
      <c r="BK964" t="inlineStr">
        <is>
          <t/>
        </is>
      </c>
      <c r="BL964" t="inlineStr">
        <is>
          <t/>
        </is>
      </c>
      <c r="BM964" t="inlineStr">
        <is>
          <t/>
        </is>
      </c>
      <c r="BN964" t="inlineStr">
        <is>
          <t/>
        </is>
      </c>
      <c r="BO964" t="inlineStr">
        <is>
          <t/>
        </is>
      </c>
      <c r="BP964" t="inlineStr">
        <is>
          <t/>
        </is>
      </c>
      <c r="BQ964" t="inlineStr">
        <is>
          <t/>
        </is>
      </c>
      <c r="BR964" t="inlineStr">
        <is>
          <t/>
        </is>
      </c>
      <c r="BS964" t="inlineStr">
        <is>
          <t/>
        </is>
      </c>
      <c r="BT964" t="inlineStr">
        <is>
          <t/>
        </is>
      </c>
      <c r="BU964" t="inlineStr">
        <is>
          <t/>
        </is>
      </c>
      <c r="BV964" t="inlineStr">
        <is>
          <t/>
        </is>
      </c>
      <c r="BW964" t="inlineStr">
        <is>
          <t/>
        </is>
      </c>
      <c r="BX964" t="inlineStr">
        <is>
          <t/>
        </is>
      </c>
      <c r="BY964" t="inlineStr">
        <is>
          <t/>
        </is>
      </c>
      <c r="BZ964" s="2" t="inlineStr">
        <is>
          <t>dane komputerowe</t>
        </is>
      </c>
      <c r="CA964" s="2" t="inlineStr">
        <is>
          <t>3</t>
        </is>
      </c>
      <c r="CB964" s="2" t="inlineStr">
        <is>
          <t/>
        </is>
      </c>
      <c r="CC964" t="inlineStr">
        <is>
          <t>przedstawienie faktów, informacji lub pojęć w formie nadającej się do przetwarzania w systemie informatycznym, włącznie z programem umożliwiającym wykonanie funkcji przez system informatyczny</t>
        </is>
      </c>
      <c r="CD964" t="inlineStr">
        <is>
          <t/>
        </is>
      </c>
      <c r="CE964" t="inlineStr">
        <is>
          <t/>
        </is>
      </c>
      <c r="CF964" t="inlineStr">
        <is>
          <t/>
        </is>
      </c>
      <c r="CG964" t="inlineStr">
        <is>
          <t/>
        </is>
      </c>
      <c r="CH964" t="inlineStr">
        <is>
          <t/>
        </is>
      </c>
      <c r="CI964" t="inlineStr">
        <is>
          <t/>
        </is>
      </c>
      <c r="CJ964" t="inlineStr">
        <is>
          <t/>
        </is>
      </c>
      <c r="CK964" t="inlineStr">
        <is>
          <t/>
        </is>
      </c>
      <c r="CL964" t="inlineStr">
        <is>
          <t/>
        </is>
      </c>
      <c r="CM964" t="inlineStr">
        <is>
          <t/>
        </is>
      </c>
      <c r="CN964" t="inlineStr">
        <is>
          <t/>
        </is>
      </c>
      <c r="CO964" t="inlineStr">
        <is>
          <t/>
        </is>
      </c>
      <c r="CP964" t="inlineStr">
        <is>
          <t/>
        </is>
      </c>
      <c r="CQ964" t="inlineStr">
        <is>
          <t/>
        </is>
      </c>
      <c r="CR964" t="inlineStr">
        <is>
          <t/>
        </is>
      </c>
      <c r="CS964" t="inlineStr">
        <is>
          <t/>
        </is>
      </c>
      <c r="CT964" t="inlineStr">
        <is>
          <t/>
        </is>
      </c>
      <c r="CU964" t="inlineStr">
        <is>
          <t/>
        </is>
      </c>
      <c r="CV964" t="inlineStr">
        <is>
          <t/>
        </is>
      </c>
      <c r="CW964" t="inlineStr">
        <is>
          <t/>
        </is>
      </c>
    </row>
    <row r="965">
      <c r="A965" s="1" t="str">
        <f>HYPERLINK("https://iate.europa.eu/entry/result/3507947/all", "3507947")</f>
        <v>3507947</v>
      </c>
      <c r="B965" t="inlineStr">
        <is>
          <t>EDUCATION AND COMMUNICATIONS</t>
        </is>
      </c>
      <c r="C965" t="inlineStr">
        <is>
          <t>EDUCATION AND COMMUNICATIONS|information technology and data processing|information technology industry</t>
        </is>
      </c>
      <c r="D965" t="inlineStr">
        <is>
          <t>yes</t>
        </is>
      </c>
      <c r="E965" t="inlineStr">
        <is>
          <t/>
        </is>
      </c>
      <c r="F965" t="inlineStr">
        <is>
          <t/>
        </is>
      </c>
      <c r="G965" t="inlineStr">
        <is>
          <t/>
        </is>
      </c>
      <c r="H965" t="inlineStr">
        <is>
          <t/>
        </is>
      </c>
      <c r="I965" t="inlineStr">
        <is>
          <t/>
        </is>
      </c>
      <c r="J965" t="inlineStr">
        <is>
          <t/>
        </is>
      </c>
      <c r="K965" t="inlineStr">
        <is>
          <t/>
        </is>
      </c>
      <c r="L965" t="inlineStr">
        <is>
          <t/>
        </is>
      </c>
      <c r="M965" t="inlineStr">
        <is>
          <t/>
        </is>
      </c>
      <c r="N965" t="inlineStr">
        <is>
          <t/>
        </is>
      </c>
      <c r="O965" t="inlineStr">
        <is>
          <t/>
        </is>
      </c>
      <c r="P965" t="inlineStr">
        <is>
          <t/>
        </is>
      </c>
      <c r="Q965" t="inlineStr">
        <is>
          <t/>
        </is>
      </c>
      <c r="R965" t="inlineStr">
        <is>
          <t/>
        </is>
      </c>
      <c r="S965" t="inlineStr">
        <is>
          <t/>
        </is>
      </c>
      <c r="T965" t="inlineStr">
        <is>
          <t/>
        </is>
      </c>
      <c r="U965" t="inlineStr">
        <is>
          <t/>
        </is>
      </c>
      <c r="V965" t="inlineStr">
        <is>
          <t/>
        </is>
      </c>
      <c r="W965" t="inlineStr">
        <is>
          <t/>
        </is>
      </c>
      <c r="X965" t="inlineStr">
        <is>
          <t/>
        </is>
      </c>
      <c r="Y965" t="inlineStr">
        <is>
          <t/>
        </is>
      </c>
      <c r="Z965" s="2" t="inlineStr">
        <is>
          <t>administrator</t>
        </is>
      </c>
      <c r="AA965" s="2" t="inlineStr">
        <is>
          <t>3</t>
        </is>
      </c>
      <c r="AB965" s="2" t="inlineStr">
        <is>
          <t/>
        </is>
      </c>
      <c r="AC965" t="inlineStr">
        <is>
          <t>person in charge of managing a computer or a computer network, responsible for installing software, assigning passwords, and managing files</t>
        </is>
      </c>
      <c r="AD965" t="inlineStr">
        <is>
          <t/>
        </is>
      </c>
      <c r="AE965" t="inlineStr">
        <is>
          <t/>
        </is>
      </c>
      <c r="AF965" t="inlineStr">
        <is>
          <t/>
        </is>
      </c>
      <c r="AG965" t="inlineStr">
        <is>
          <t/>
        </is>
      </c>
      <c r="AH965" t="inlineStr">
        <is>
          <t/>
        </is>
      </c>
      <c r="AI965" t="inlineStr">
        <is>
          <t/>
        </is>
      </c>
      <c r="AJ965" t="inlineStr">
        <is>
          <t/>
        </is>
      </c>
      <c r="AK965" t="inlineStr">
        <is>
          <t/>
        </is>
      </c>
      <c r="AL965" t="inlineStr">
        <is>
          <t/>
        </is>
      </c>
      <c r="AM965" t="inlineStr">
        <is>
          <t/>
        </is>
      </c>
      <c r="AN965" t="inlineStr">
        <is>
          <t/>
        </is>
      </c>
      <c r="AO965" t="inlineStr">
        <is>
          <t/>
        </is>
      </c>
      <c r="AP965" t="inlineStr">
        <is>
          <t/>
        </is>
      </c>
      <c r="AQ965" t="inlineStr">
        <is>
          <t/>
        </is>
      </c>
      <c r="AR965" t="inlineStr">
        <is>
          <t/>
        </is>
      </c>
      <c r="AS965" t="inlineStr">
        <is>
          <t/>
        </is>
      </c>
      <c r="AT965" t="inlineStr">
        <is>
          <t/>
        </is>
      </c>
      <c r="AU965" t="inlineStr">
        <is>
          <t/>
        </is>
      </c>
      <c r="AV965" t="inlineStr">
        <is>
          <t/>
        </is>
      </c>
      <c r="AW965" t="inlineStr">
        <is>
          <t/>
        </is>
      </c>
      <c r="AX965" t="inlineStr">
        <is>
          <t/>
        </is>
      </c>
      <c r="AY965" t="inlineStr">
        <is>
          <t/>
        </is>
      </c>
      <c r="AZ965" t="inlineStr">
        <is>
          <t/>
        </is>
      </c>
      <c r="BA965" t="inlineStr">
        <is>
          <t/>
        </is>
      </c>
      <c r="BB965" s="2" t="inlineStr">
        <is>
          <t>rendszergazda</t>
        </is>
      </c>
      <c r="BC965" s="2" t="inlineStr">
        <is>
          <t>4</t>
        </is>
      </c>
      <c r="BD965" s="2" t="inlineStr">
        <is>
          <t/>
        </is>
      </c>
      <c r="BE965" t="inlineStr">
        <is>
          <t>A számítógép vagy számítógép-hálózat működéséért felelős személy.</t>
        </is>
      </c>
      <c r="BF965" t="inlineStr">
        <is>
          <t/>
        </is>
      </c>
      <c r="BG965" t="inlineStr">
        <is>
          <t/>
        </is>
      </c>
      <c r="BH965" t="inlineStr">
        <is>
          <t/>
        </is>
      </c>
      <c r="BI965" t="inlineStr">
        <is>
          <t/>
        </is>
      </c>
      <c r="BJ965" t="inlineStr">
        <is>
          <t/>
        </is>
      </c>
      <c r="BK965" t="inlineStr">
        <is>
          <t/>
        </is>
      </c>
      <c r="BL965" t="inlineStr">
        <is>
          <t/>
        </is>
      </c>
      <c r="BM965" t="inlineStr">
        <is>
          <t/>
        </is>
      </c>
      <c r="BN965" t="inlineStr">
        <is>
          <t/>
        </is>
      </c>
      <c r="BO965" t="inlineStr">
        <is>
          <t/>
        </is>
      </c>
      <c r="BP965" t="inlineStr">
        <is>
          <t/>
        </is>
      </c>
      <c r="BQ965" t="inlineStr">
        <is>
          <t/>
        </is>
      </c>
      <c r="BR965" t="inlineStr">
        <is>
          <t/>
        </is>
      </c>
      <c r="BS965" t="inlineStr">
        <is>
          <t/>
        </is>
      </c>
      <c r="BT965" t="inlineStr">
        <is>
          <t/>
        </is>
      </c>
      <c r="BU965" t="inlineStr">
        <is>
          <t/>
        </is>
      </c>
      <c r="BV965" t="inlineStr">
        <is>
          <t/>
        </is>
      </c>
      <c r="BW965" t="inlineStr">
        <is>
          <t/>
        </is>
      </c>
      <c r="BX965" t="inlineStr">
        <is>
          <t/>
        </is>
      </c>
      <c r="BY965" t="inlineStr">
        <is>
          <t/>
        </is>
      </c>
      <c r="BZ965" t="inlineStr">
        <is>
          <t/>
        </is>
      </c>
      <c r="CA965" t="inlineStr">
        <is>
          <t/>
        </is>
      </c>
      <c r="CB965" t="inlineStr">
        <is>
          <t/>
        </is>
      </c>
      <c r="CC965" t="inlineStr">
        <is>
          <t/>
        </is>
      </c>
      <c r="CD965" t="inlineStr">
        <is>
          <t/>
        </is>
      </c>
      <c r="CE965" t="inlineStr">
        <is>
          <t/>
        </is>
      </c>
      <c r="CF965" t="inlineStr">
        <is>
          <t/>
        </is>
      </c>
      <c r="CG965" t="inlineStr">
        <is>
          <t/>
        </is>
      </c>
      <c r="CH965" t="inlineStr">
        <is>
          <t/>
        </is>
      </c>
      <c r="CI965" t="inlineStr">
        <is>
          <t/>
        </is>
      </c>
      <c r="CJ965" t="inlineStr">
        <is>
          <t/>
        </is>
      </c>
      <c r="CK965" t="inlineStr">
        <is>
          <t/>
        </is>
      </c>
      <c r="CL965" t="inlineStr">
        <is>
          <t/>
        </is>
      </c>
      <c r="CM965" t="inlineStr">
        <is>
          <t/>
        </is>
      </c>
      <c r="CN965" t="inlineStr">
        <is>
          <t/>
        </is>
      </c>
      <c r="CO965" t="inlineStr">
        <is>
          <t/>
        </is>
      </c>
      <c r="CP965" t="inlineStr">
        <is>
          <t/>
        </is>
      </c>
      <c r="CQ965" t="inlineStr">
        <is>
          <t/>
        </is>
      </c>
      <c r="CR965" t="inlineStr">
        <is>
          <t/>
        </is>
      </c>
      <c r="CS965" t="inlineStr">
        <is>
          <t/>
        </is>
      </c>
      <c r="CT965" t="inlineStr">
        <is>
          <t/>
        </is>
      </c>
      <c r="CU965" t="inlineStr">
        <is>
          <t/>
        </is>
      </c>
      <c r="CV965" t="inlineStr">
        <is>
          <t/>
        </is>
      </c>
      <c r="CW965" t="inlineStr">
        <is>
          <t/>
        </is>
      </c>
    </row>
    <row r="966">
      <c r="A966" s="1" t="str">
        <f>HYPERLINK("https://iate.europa.eu/entry/result/3573063/all", "3573063")</f>
        <v>3573063</v>
      </c>
      <c r="B966" t="inlineStr">
        <is>
          <t>EDUCATION AND COMMUNICATIONS</t>
        </is>
      </c>
      <c r="C966" t="inlineStr">
        <is>
          <t>EDUCATION AND COMMUNICATIONS|information technology and data processing</t>
        </is>
      </c>
      <c r="D966" t="inlineStr">
        <is>
          <t>yes</t>
        </is>
      </c>
      <c r="E966" t="inlineStr">
        <is>
          <t/>
        </is>
      </c>
      <c r="F966" t="inlineStr">
        <is>
          <t/>
        </is>
      </c>
      <c r="G966" t="inlineStr">
        <is>
          <t/>
        </is>
      </c>
      <c r="H966" t="inlineStr">
        <is>
          <t/>
        </is>
      </c>
      <c r="I966" t="inlineStr">
        <is>
          <t/>
        </is>
      </c>
      <c r="J966" t="inlineStr">
        <is>
          <t/>
        </is>
      </c>
      <c r="K966" t="inlineStr">
        <is>
          <t/>
        </is>
      </c>
      <c r="L966" t="inlineStr">
        <is>
          <t/>
        </is>
      </c>
      <c r="M966" t="inlineStr">
        <is>
          <t/>
        </is>
      </c>
      <c r="N966" t="inlineStr">
        <is>
          <t/>
        </is>
      </c>
      <c r="O966" t="inlineStr">
        <is>
          <t/>
        </is>
      </c>
      <c r="P966" t="inlineStr">
        <is>
          <t/>
        </is>
      </c>
      <c r="Q966" t="inlineStr">
        <is>
          <t/>
        </is>
      </c>
      <c r="R966" t="inlineStr">
        <is>
          <t/>
        </is>
      </c>
      <c r="S966" t="inlineStr">
        <is>
          <t/>
        </is>
      </c>
      <c r="T966" t="inlineStr">
        <is>
          <t/>
        </is>
      </c>
      <c r="U966" t="inlineStr">
        <is>
          <t/>
        </is>
      </c>
      <c r="V966" t="inlineStr">
        <is>
          <t/>
        </is>
      </c>
      <c r="W966" t="inlineStr">
        <is>
          <t/>
        </is>
      </c>
      <c r="X966" t="inlineStr">
        <is>
          <t/>
        </is>
      </c>
      <c r="Y966" t="inlineStr">
        <is>
          <t/>
        </is>
      </c>
      <c r="Z966" s="2" t="inlineStr">
        <is>
          <t>metadata ecology</t>
        </is>
      </c>
      <c r="AA966" s="2" t="inlineStr">
        <is>
          <t>3</t>
        </is>
      </c>
      <c r="AB966" s="2" t="inlineStr">
        <is>
          <t/>
        </is>
      </c>
      <c r="AC966" t="inlineStr">
        <is>
          <t>the interrelation of conventional metadata and social tags, and their interaction with the environment, which can be understood as the repository in the large sense (resources, metadata, interfaces and underlying technology) and its community of users</t>
        </is>
      </c>
      <c r="AD966" t="inlineStr">
        <is>
          <t/>
        </is>
      </c>
      <c r="AE966" t="inlineStr">
        <is>
          <t/>
        </is>
      </c>
      <c r="AF966" t="inlineStr">
        <is>
          <t/>
        </is>
      </c>
      <c r="AG966" t="inlineStr">
        <is>
          <t/>
        </is>
      </c>
      <c r="AH966" t="inlineStr">
        <is>
          <t/>
        </is>
      </c>
      <c r="AI966" t="inlineStr">
        <is>
          <t/>
        </is>
      </c>
      <c r="AJ966" t="inlineStr">
        <is>
          <t/>
        </is>
      </c>
      <c r="AK966" t="inlineStr">
        <is>
          <t/>
        </is>
      </c>
      <c r="AL966" t="inlineStr">
        <is>
          <t/>
        </is>
      </c>
      <c r="AM966" t="inlineStr">
        <is>
          <t/>
        </is>
      </c>
      <c r="AN966" t="inlineStr">
        <is>
          <t/>
        </is>
      </c>
      <c r="AO966" t="inlineStr">
        <is>
          <t/>
        </is>
      </c>
      <c r="AP966" t="inlineStr">
        <is>
          <t/>
        </is>
      </c>
      <c r="AQ966" t="inlineStr">
        <is>
          <t/>
        </is>
      </c>
      <c r="AR966" t="inlineStr">
        <is>
          <t/>
        </is>
      </c>
      <c r="AS966" t="inlineStr">
        <is>
          <t/>
        </is>
      </c>
      <c r="AT966" t="inlineStr">
        <is>
          <t/>
        </is>
      </c>
      <c r="AU966" t="inlineStr">
        <is>
          <t/>
        </is>
      </c>
      <c r="AV966" t="inlineStr">
        <is>
          <t/>
        </is>
      </c>
      <c r="AW966" t="inlineStr">
        <is>
          <t/>
        </is>
      </c>
      <c r="AX966" t="inlineStr">
        <is>
          <t/>
        </is>
      </c>
      <c r="AY966" t="inlineStr">
        <is>
          <t/>
        </is>
      </c>
      <c r="AZ966" t="inlineStr">
        <is>
          <t/>
        </is>
      </c>
      <c r="BA966" t="inlineStr">
        <is>
          <t/>
        </is>
      </c>
      <c r="BB966" t="inlineStr">
        <is>
          <t/>
        </is>
      </c>
      <c r="BC966" t="inlineStr">
        <is>
          <t/>
        </is>
      </c>
      <c r="BD966" t="inlineStr">
        <is>
          <t/>
        </is>
      </c>
      <c r="BE966" t="inlineStr">
        <is>
          <t/>
        </is>
      </c>
      <c r="BF966" t="inlineStr">
        <is>
          <t/>
        </is>
      </c>
      <c r="BG966" t="inlineStr">
        <is>
          <t/>
        </is>
      </c>
      <c r="BH966" t="inlineStr">
        <is>
          <t/>
        </is>
      </c>
      <c r="BI966" t="inlineStr">
        <is>
          <t/>
        </is>
      </c>
      <c r="BJ966" t="inlineStr">
        <is>
          <t/>
        </is>
      </c>
      <c r="BK966" t="inlineStr">
        <is>
          <t/>
        </is>
      </c>
      <c r="BL966" t="inlineStr">
        <is>
          <t/>
        </is>
      </c>
      <c r="BM966" t="inlineStr">
        <is>
          <t/>
        </is>
      </c>
      <c r="BN966" t="inlineStr">
        <is>
          <t/>
        </is>
      </c>
      <c r="BO966" t="inlineStr">
        <is>
          <t/>
        </is>
      </c>
      <c r="BP966" t="inlineStr">
        <is>
          <t/>
        </is>
      </c>
      <c r="BQ966" t="inlineStr">
        <is>
          <t/>
        </is>
      </c>
      <c r="BR966" t="inlineStr">
        <is>
          <t/>
        </is>
      </c>
      <c r="BS966" t="inlineStr">
        <is>
          <t/>
        </is>
      </c>
      <c r="BT966" t="inlineStr">
        <is>
          <t/>
        </is>
      </c>
      <c r="BU966" t="inlineStr">
        <is>
          <t/>
        </is>
      </c>
      <c r="BV966" t="inlineStr">
        <is>
          <t/>
        </is>
      </c>
      <c r="BW966" t="inlineStr">
        <is>
          <t/>
        </is>
      </c>
      <c r="BX966" t="inlineStr">
        <is>
          <t/>
        </is>
      </c>
      <c r="BY966" t="inlineStr">
        <is>
          <t/>
        </is>
      </c>
      <c r="BZ966" s="2" t="inlineStr">
        <is>
          <t>ekologia metadanych</t>
        </is>
      </c>
      <c r="CA966" s="2" t="inlineStr">
        <is>
          <t>2</t>
        </is>
      </c>
      <c r="CB966" s="2" t="inlineStr">
        <is>
          <t/>
        </is>
      </c>
      <c r="CC966" t="inlineStr">
        <is>
          <t>generowanie, indeksowanie i obieg metadanych</t>
        </is>
      </c>
      <c r="CD966" t="inlineStr">
        <is>
          <t/>
        </is>
      </c>
      <c r="CE966" t="inlineStr">
        <is>
          <t/>
        </is>
      </c>
      <c r="CF966" t="inlineStr">
        <is>
          <t/>
        </is>
      </c>
      <c r="CG966" t="inlineStr">
        <is>
          <t/>
        </is>
      </c>
      <c r="CH966" t="inlineStr">
        <is>
          <t/>
        </is>
      </c>
      <c r="CI966" t="inlineStr">
        <is>
          <t/>
        </is>
      </c>
      <c r="CJ966" t="inlineStr">
        <is>
          <t/>
        </is>
      </c>
      <c r="CK966" t="inlineStr">
        <is>
          <t/>
        </is>
      </c>
      <c r="CL966" t="inlineStr">
        <is>
          <t/>
        </is>
      </c>
      <c r="CM966" t="inlineStr">
        <is>
          <t/>
        </is>
      </c>
      <c r="CN966" t="inlineStr">
        <is>
          <t/>
        </is>
      </c>
      <c r="CO966" t="inlineStr">
        <is>
          <t/>
        </is>
      </c>
      <c r="CP966" t="inlineStr">
        <is>
          <t/>
        </is>
      </c>
      <c r="CQ966" t="inlineStr">
        <is>
          <t/>
        </is>
      </c>
      <c r="CR966" t="inlineStr">
        <is>
          <t/>
        </is>
      </c>
      <c r="CS966" t="inlineStr">
        <is>
          <t/>
        </is>
      </c>
      <c r="CT966" t="inlineStr">
        <is>
          <t/>
        </is>
      </c>
      <c r="CU966" t="inlineStr">
        <is>
          <t/>
        </is>
      </c>
      <c r="CV966" t="inlineStr">
        <is>
          <t/>
        </is>
      </c>
      <c r="CW966" t="inlineStr">
        <is>
          <t/>
        </is>
      </c>
    </row>
    <row r="967">
      <c r="A967" s="1" t="str">
        <f>HYPERLINK("https://iate.europa.eu/entry/result/3545411/all", "3545411")</f>
        <v>3545411</v>
      </c>
      <c r="B967" t="inlineStr">
        <is>
          <t>EDUCATION AND COMMUNICATIONS</t>
        </is>
      </c>
      <c r="C967" t="inlineStr">
        <is>
          <t>EDUCATION AND COMMUNICATIONS|information technology and data processing|data processing</t>
        </is>
      </c>
      <c r="D967" t="inlineStr">
        <is>
          <t>yes</t>
        </is>
      </c>
      <c r="E967" t="inlineStr">
        <is>
          <t/>
        </is>
      </c>
      <c r="F967" s="2" t="inlineStr">
        <is>
          <t>принудителна продажба</t>
        </is>
      </c>
      <c r="G967" s="2" t="inlineStr">
        <is>
          <t>3</t>
        </is>
      </c>
      <c r="H967" s="2" t="inlineStr">
        <is>
          <t/>
        </is>
      </c>
      <c r="I967" t="inlineStr">
        <is>
          <t>Фактуриране на непоръчани от потребителя стоки или услуги.</t>
        </is>
      </c>
      <c r="J967" s="2" t="inlineStr">
        <is>
          <t>zaúčtování nevyžádané služby</t>
        </is>
      </c>
      <c r="K967" s="2" t="inlineStr">
        <is>
          <t>2</t>
        </is>
      </c>
      <c r="L967" s="2" t="inlineStr">
        <is>
          <t/>
        </is>
      </c>
      <c r="M967" t="inlineStr">
        <is>
          <t>nežádoucí činnost, kdy jsou účtovány nevyžádané služby</t>
        </is>
      </c>
      <c r="N967" t="inlineStr">
        <is>
          <t/>
        </is>
      </c>
      <c r="O967" t="inlineStr">
        <is>
          <t/>
        </is>
      </c>
      <c r="P967" t="inlineStr">
        <is>
          <t/>
        </is>
      </c>
      <c r="Q967" t="inlineStr">
        <is>
          <t/>
        </is>
      </c>
      <c r="R967" t="inlineStr">
        <is>
          <t/>
        </is>
      </c>
      <c r="S967" t="inlineStr">
        <is>
          <t/>
        </is>
      </c>
      <c r="T967" t="inlineStr">
        <is>
          <t/>
        </is>
      </c>
      <c r="U967" t="inlineStr">
        <is>
          <t/>
        </is>
      </c>
      <c r="V967" t="inlineStr">
        <is>
          <t/>
        </is>
      </c>
      <c r="W967" t="inlineStr">
        <is>
          <t/>
        </is>
      </c>
      <c r="X967" t="inlineStr">
        <is>
          <t/>
        </is>
      </c>
      <c r="Y967" t="inlineStr">
        <is>
          <t/>
        </is>
      </c>
      <c r="Z967" s="2" t="inlineStr">
        <is>
          <t>cramming</t>
        </is>
      </c>
      <c r="AA967" s="2" t="inlineStr">
        <is>
          <t>3</t>
        </is>
      </c>
      <c r="AB967" s="2" t="inlineStr">
        <is>
          <t/>
        </is>
      </c>
      <c r="AC967" t="inlineStr">
        <is>
          <t>practice of billing a consumer for services the consumer has not requested</t>
        </is>
      </c>
      <c r="AD967" s="2" t="inlineStr">
        <is>
          <t>imposición de servicios</t>
        </is>
      </c>
      <c r="AE967" s="2" t="inlineStr">
        <is>
          <t>3</t>
        </is>
      </c>
      <c r="AF967" s="2" t="inlineStr">
        <is>
          <t/>
        </is>
      </c>
      <c r="AG967" t="inlineStr">
        <is>
          <t>Práctica consistente en facturar a un cliente por servicios que no ha solicitado.</t>
        </is>
      </c>
      <c r="AH967" t="inlineStr">
        <is>
          <t/>
        </is>
      </c>
      <c r="AI967" t="inlineStr">
        <is>
          <t/>
        </is>
      </c>
      <c r="AJ967" t="inlineStr">
        <is>
          <t/>
        </is>
      </c>
      <c r="AK967" t="inlineStr">
        <is>
          <t/>
        </is>
      </c>
      <c r="AL967" t="inlineStr">
        <is>
          <t/>
        </is>
      </c>
      <c r="AM967" t="inlineStr">
        <is>
          <t/>
        </is>
      </c>
      <c r="AN967" t="inlineStr">
        <is>
          <t/>
        </is>
      </c>
      <c r="AO967" t="inlineStr">
        <is>
          <t/>
        </is>
      </c>
      <c r="AP967" s="2" t="inlineStr">
        <is>
          <t>vente forcée</t>
        </is>
      </c>
      <c r="AQ967" s="2" t="inlineStr">
        <is>
          <t>3</t>
        </is>
      </c>
      <c r="AR967" s="2" t="inlineStr">
        <is>
          <t/>
        </is>
      </c>
      <c r="AS967" t="inlineStr">
        <is>
          <t>pratique consistant à facturer à un consommateur des services qu’il n’a pas demandés</t>
        </is>
      </c>
      <c r="AT967" s="2" t="inlineStr">
        <is>
          <t>billeáil ar sheirbhísí neamhiarrtha</t>
        </is>
      </c>
      <c r="AU967" s="2" t="inlineStr">
        <is>
          <t>3</t>
        </is>
      </c>
      <c r="AV967" s="2" t="inlineStr">
        <is>
          <t/>
        </is>
      </c>
      <c r="AW967" t="inlineStr">
        <is>
          <t/>
        </is>
      </c>
      <c r="AX967" t="inlineStr">
        <is>
          <t/>
        </is>
      </c>
      <c r="AY967" t="inlineStr">
        <is>
          <t/>
        </is>
      </c>
      <c r="AZ967" t="inlineStr">
        <is>
          <t/>
        </is>
      </c>
      <c r="BA967" t="inlineStr">
        <is>
          <t/>
        </is>
      </c>
      <c r="BB967" t="inlineStr">
        <is>
          <t/>
        </is>
      </c>
      <c r="BC967" t="inlineStr">
        <is>
          <t/>
        </is>
      </c>
      <c r="BD967" t="inlineStr">
        <is>
          <t/>
        </is>
      </c>
      <c r="BE967" t="inlineStr">
        <is>
          <t/>
        </is>
      </c>
      <c r="BF967" t="inlineStr">
        <is>
          <t/>
        </is>
      </c>
      <c r="BG967" t="inlineStr">
        <is>
          <t/>
        </is>
      </c>
      <c r="BH967" t="inlineStr">
        <is>
          <t/>
        </is>
      </c>
      <c r="BI967" t="inlineStr">
        <is>
          <t/>
        </is>
      </c>
      <c r="BJ967" t="inlineStr">
        <is>
          <t/>
        </is>
      </c>
      <c r="BK967" t="inlineStr">
        <is>
          <t/>
        </is>
      </c>
      <c r="BL967" t="inlineStr">
        <is>
          <t/>
        </is>
      </c>
      <c r="BM967" t="inlineStr">
        <is>
          <t/>
        </is>
      </c>
      <c r="BN967" t="inlineStr">
        <is>
          <t/>
        </is>
      </c>
      <c r="BO967" t="inlineStr">
        <is>
          <t/>
        </is>
      </c>
      <c r="BP967" t="inlineStr">
        <is>
          <t/>
        </is>
      </c>
      <c r="BQ967" t="inlineStr">
        <is>
          <t/>
        </is>
      </c>
      <c r="BR967" t="inlineStr">
        <is>
          <t/>
        </is>
      </c>
      <c r="BS967" t="inlineStr">
        <is>
          <t/>
        </is>
      </c>
      <c r="BT967" t="inlineStr">
        <is>
          <t/>
        </is>
      </c>
      <c r="BU967" t="inlineStr">
        <is>
          <t/>
        </is>
      </c>
      <c r="BV967" t="inlineStr">
        <is>
          <t/>
        </is>
      </c>
      <c r="BW967" t="inlineStr">
        <is>
          <t/>
        </is>
      </c>
      <c r="BX967" t="inlineStr">
        <is>
          <t/>
        </is>
      </c>
      <c r="BY967" t="inlineStr">
        <is>
          <t/>
        </is>
      </c>
      <c r="BZ967" t="inlineStr">
        <is>
          <t/>
        </is>
      </c>
      <c r="CA967" t="inlineStr">
        <is>
          <t/>
        </is>
      </c>
      <c r="CB967" t="inlineStr">
        <is>
          <t/>
        </is>
      </c>
      <c r="CC967" t="inlineStr">
        <is>
          <t/>
        </is>
      </c>
      <c r="CD967" t="inlineStr">
        <is>
          <t/>
        </is>
      </c>
      <c r="CE967" t="inlineStr">
        <is>
          <t/>
        </is>
      </c>
      <c r="CF967" t="inlineStr">
        <is>
          <t/>
        </is>
      </c>
      <c r="CG967" t="inlineStr">
        <is>
          <t/>
        </is>
      </c>
      <c r="CH967" t="inlineStr">
        <is>
          <t/>
        </is>
      </c>
      <c r="CI967" t="inlineStr">
        <is>
          <t/>
        </is>
      </c>
      <c r="CJ967" t="inlineStr">
        <is>
          <t/>
        </is>
      </c>
      <c r="CK967" t="inlineStr">
        <is>
          <t/>
        </is>
      </c>
      <c r="CL967" t="inlineStr">
        <is>
          <t/>
        </is>
      </c>
      <c r="CM967" t="inlineStr">
        <is>
          <t/>
        </is>
      </c>
      <c r="CN967" t="inlineStr">
        <is>
          <t/>
        </is>
      </c>
      <c r="CO967" t="inlineStr">
        <is>
          <t/>
        </is>
      </c>
      <c r="CP967" s="2" t="inlineStr">
        <is>
          <t>zaračunavanje nenaročene storitve</t>
        </is>
      </c>
      <c r="CQ967" s="2" t="inlineStr">
        <is>
          <t>3</t>
        </is>
      </c>
      <c r="CR967" s="2" t="inlineStr">
        <is>
          <t/>
        </is>
      </c>
      <c r="CS967" t="inlineStr">
        <is>
          <t>zaračunavanje nenaročene ponudbe blaga ali storitve</t>
        </is>
      </c>
      <c r="CT967" t="inlineStr">
        <is>
          <t/>
        </is>
      </c>
      <c r="CU967" t="inlineStr">
        <is>
          <t/>
        </is>
      </c>
      <c r="CV967" t="inlineStr">
        <is>
          <t/>
        </is>
      </c>
      <c r="CW967" t="inlineStr">
        <is>
          <t/>
        </is>
      </c>
    </row>
    <row r="968">
      <c r="A968" s="1" t="str">
        <f>HYPERLINK("https://iate.europa.eu/entry/result/3500895/all", "3500895")</f>
        <v>3500895</v>
      </c>
      <c r="B968" t="inlineStr">
        <is>
          <t>EDUCATION AND COMMUNICATIONS;BUSINESS AND COMPETITION</t>
        </is>
      </c>
      <c r="C968" t="inlineStr">
        <is>
          <t>EDUCATION AND COMMUNICATIONS|communications;BUSINESS AND COMPETITION|competition|restrictive trade practice</t>
        </is>
      </c>
      <c r="D968" t="inlineStr">
        <is>
          <t>yes</t>
        </is>
      </c>
      <c r="E968" t="inlineStr">
        <is>
          <t/>
        </is>
      </c>
      <c r="F968" s="2" t="inlineStr">
        <is>
          <t>пренасяне на номер без съгласието на абоната</t>
        </is>
      </c>
      <c r="G968" s="2" t="inlineStr">
        <is>
          <t>3</t>
        </is>
      </c>
      <c r="H968" s="2" t="inlineStr">
        <is>
          <t/>
        </is>
      </c>
      <c r="I968" t="inlineStr">
        <is>
          <t/>
        </is>
      </c>
      <c r="J968" s="2" t="inlineStr">
        <is>
          <t>slamming</t>
        </is>
      </c>
      <c r="K968" s="2" t="inlineStr">
        <is>
          <t>3</t>
        </is>
      </c>
      <c r="L968" s="2" t="inlineStr">
        <is>
          <t/>
        </is>
      </c>
      <c r="M968" t="inlineStr">
        <is>
          <t>změna operátora bez souhlasu zákazníka</t>
        </is>
      </c>
      <c r="N968" s="2" t="inlineStr">
        <is>
          <t>påtvunget udbyderskift</t>
        </is>
      </c>
      <c r="O968" s="2" t="inlineStr">
        <is>
          <t>3</t>
        </is>
      </c>
      <c r="P968" s="2" t="inlineStr">
        <is>
          <t/>
        </is>
      </c>
      <c r="Q968" t="inlineStr">
        <is>
          <t>praksis, hvorefter forbrugerne påtvinges et udbyderskift, uden at de har givet deres samtykke hertil</t>
        </is>
      </c>
      <c r="R968" s="2" t="inlineStr">
        <is>
          <t>ungewollte Umstellung</t>
        </is>
      </c>
      <c r="S968" s="2" t="inlineStr">
        <is>
          <t>3</t>
        </is>
      </c>
      <c r="T968" s="2" t="inlineStr">
        <is>
          <t/>
        </is>
      </c>
      <c r="U968" t="inlineStr">
        <is>
          <t>Umstellen eines Endkunden-Telefonanschlusses auf einen neuen Betreiber, ohne den Kunden über diesen Vorgang zu informieren</t>
        </is>
      </c>
      <c r="V968" s="2" t="inlineStr">
        <is>
          <t>ράπισμα</t>
        </is>
      </c>
      <c r="W968" s="2" t="inlineStr">
        <is>
          <t>3</t>
        </is>
      </c>
      <c r="X968" s="2" t="inlineStr">
        <is>
          <t/>
        </is>
      </c>
      <c r="Y968" t="inlineStr">
        <is>
          <t/>
        </is>
      </c>
      <c r="Z968" s="2" t="inlineStr">
        <is>
          <t>telephone slamming phone|
slamming</t>
        </is>
      </c>
      <c r="AA968" s="2" t="inlineStr">
        <is>
          <t>1|
3</t>
        </is>
      </c>
      <c r="AB968" s="2" t="inlineStr">
        <is>
          <t xml:space="preserve">|
</t>
        </is>
      </c>
      <c r="AC968" t="inlineStr">
        <is>
          <t>practice where a customer has been switched to another service provider without his/her express knowledge and consent</t>
        </is>
      </c>
      <c r="AD968" s="2" t="inlineStr">
        <is>
          <t>imposición de proveedor</t>
        </is>
      </c>
      <c r="AE968" s="2" t="inlineStr">
        <is>
          <t>4</t>
        </is>
      </c>
      <c r="AF968" s="2" t="inlineStr">
        <is>
          <t/>
        </is>
      </c>
      <c r="AG968" t="inlineStr">
        <is>
          <t>Práctica consistente en reemplazar por otro el proveedor de servicios de un consumidor sin el consentimiento de este.</t>
        </is>
      </c>
      <c r="AH968" s="2" t="inlineStr">
        <is>
          <t>kokkuleppeta eelsuunamine</t>
        </is>
      </c>
      <c r="AI968" s="2" t="inlineStr">
        <is>
          <t>3</t>
        </is>
      </c>
      <c r="AJ968" s="2" t="inlineStr">
        <is>
          <t/>
        </is>
      </c>
      <c r="AK968" t="inlineStr">
        <is>
          <t>Numbrite teisaldamine kliendi teadmata või nõusolekuta (et sellega teenida lisaraha) teenuse pakkuja poolt.</t>
        </is>
      </c>
      <c r="AL968" s="2" t="inlineStr">
        <is>
          <t>vasten kuluttajan tahtoa tapahtuva palveluntarjoajan vaihtaminen</t>
        </is>
      </c>
      <c r="AM968" s="2" t="inlineStr">
        <is>
          <t>2</t>
        </is>
      </c>
      <c r="AN968" s="2" t="inlineStr">
        <is>
          <t/>
        </is>
      </c>
      <c r="AO968" t="inlineStr">
        <is>
          <t/>
        </is>
      </c>
      <c r="AP968" s="2" t="inlineStr">
        <is>
          <t>écrasement de ligne|
détournement de clientèle|
changement d’opérateur à l’insu ou contre le gré de l’abonné</t>
        </is>
      </c>
      <c r="AQ968" s="2" t="inlineStr">
        <is>
          <t>3|
3|
2</t>
        </is>
      </c>
      <c r="AR968" s="2" t="inlineStr">
        <is>
          <t xml:space="preserve">|
|
</t>
        </is>
      </c>
      <c r="AS968" t="inlineStr">
        <is>
          <t>pratique peu scrupuleuse qui consiste à abonner contre son gré à un opérateur un consommateur qui est déjà client ailleurs</t>
        </is>
      </c>
      <c r="AT968" s="2" t="inlineStr">
        <is>
          <t>aistriú gan iarraidh</t>
        </is>
      </c>
      <c r="AU968" s="2" t="inlineStr">
        <is>
          <t>3</t>
        </is>
      </c>
      <c r="AV968" s="2" t="inlineStr">
        <is>
          <t/>
        </is>
      </c>
      <c r="AW968" t="inlineStr">
        <is>
          <t/>
        </is>
      </c>
      <c r="AX968" t="inlineStr">
        <is>
          <t/>
        </is>
      </c>
      <c r="AY968" t="inlineStr">
        <is>
          <t/>
        </is>
      </c>
      <c r="AZ968" t="inlineStr">
        <is>
          <t/>
        </is>
      </c>
      <c r="BA968" t="inlineStr">
        <is>
          <t/>
        </is>
      </c>
      <c r="BB968" s="2" t="inlineStr">
        <is>
          <t>beleegyezés nélküli szolgáltatóváltás</t>
        </is>
      </c>
      <c r="BC968" s="2" t="inlineStr">
        <is>
          <t>4</t>
        </is>
      </c>
      <c r="BD968" s="2" t="inlineStr">
        <is>
          <t/>
        </is>
      </c>
      <c r="BE968" t="inlineStr">
        <is>
          <t>az a gyakorlat, mely szerint az ügyfél tudtán kívül vagy beleegyezése nélkül az egyik szolgáltatótól a másikhoz kerül</t>
        </is>
      </c>
      <c r="BF968" s="2" t="inlineStr">
        <is>
          <t>slamming</t>
        </is>
      </c>
      <c r="BG968" s="2" t="inlineStr">
        <is>
          <t>3</t>
        </is>
      </c>
      <c r="BH968" s="2" t="inlineStr">
        <is>
          <t/>
        </is>
      </c>
      <c r="BI968" t="inlineStr">
        <is>
          <t>cambio di operatore senza l'esplicito consenso dell'utente</t>
        </is>
      </c>
      <c r="BJ968" s="2" t="inlineStr">
        <is>
          <t>paslaugų teikėjo keitimas be vartotojo žinios</t>
        </is>
      </c>
      <c r="BK968" s="2" t="inlineStr">
        <is>
          <t>3</t>
        </is>
      </c>
      <c r="BL968" s="2" t="inlineStr">
        <is>
          <t/>
        </is>
      </c>
      <c r="BM968" t="inlineStr">
        <is>
          <t/>
        </is>
      </c>
      <c r="BN968" s="2" t="inlineStr">
        <is>
          <t>numura komutācija bez klienta ziņas</t>
        </is>
      </c>
      <c r="BO968" s="2" t="inlineStr">
        <is>
          <t>2</t>
        </is>
      </c>
      <c r="BP968" s="2" t="inlineStr">
        <is>
          <t/>
        </is>
      </c>
      <c r="BQ968" t="inlineStr">
        <is>
          <t>prakse telekomunikāciju pakalpojumu jomā, kad klientu pieslēdz citam pakalpojuma sniedzējam bez klienta ziņas un piekrišanas</t>
        </is>
      </c>
      <c r="BR968" s="2" t="inlineStr">
        <is>
          <t>&lt;i&gt;slamming&lt;/i&gt;</t>
        </is>
      </c>
      <c r="BS968" s="2" t="inlineStr">
        <is>
          <t>3</t>
        </is>
      </c>
      <c r="BT968" s="2" t="inlineStr">
        <is>
          <t/>
        </is>
      </c>
      <c r="BU968" t="inlineStr">
        <is>
          <t>proċess li bih wieħed jitbiddillu l-fornitur tas-servizz tat-telefown mingħajr ma jkun jaf u mingħajr ma jkun ta l-awtorizzazzjoni tiegħu għal dan minn qabel</t>
        </is>
      </c>
      <c r="BV968" s="2" t="inlineStr">
        <is>
          <t>slamming</t>
        </is>
      </c>
      <c r="BW968" s="2" t="inlineStr">
        <is>
          <t>3</t>
        </is>
      </c>
      <c r="BX968" s="2" t="inlineStr">
        <is>
          <t/>
        </is>
      </c>
      <c r="BY968" t="inlineStr">
        <is>
          <t>praktijk waarbij een klant zonder zijn of haar uitdrukkelijke toestemming naar een andere dienstverlener is overgezet</t>
        </is>
      </c>
      <c r="BZ968" s="2" t="inlineStr">
        <is>
          <t>praktyka zmiany obsługi klienta bez jego wiedzy lub zgody</t>
        </is>
      </c>
      <c r="CA968" s="2" t="inlineStr">
        <is>
          <t>2</t>
        </is>
      </c>
      <c r="CB968" s="2" t="inlineStr">
        <is>
          <t/>
        </is>
      </c>
      <c r="CC968" t="inlineStr">
        <is>
          <t/>
        </is>
      </c>
      <c r="CD968" s="2" t="inlineStr">
        <is>
          <t>transferência sem consentimento para outro operador</t>
        </is>
      </c>
      <c r="CE968" s="2" t="inlineStr">
        <is>
          <t>3</t>
        </is>
      </c>
      <c r="CF968" s="2" t="inlineStr">
        <is>
          <t/>
        </is>
      </c>
      <c r="CG968" t="inlineStr">
        <is>
          <t/>
        </is>
      </c>
      <c r="CH968" s="2" t="inlineStr">
        <is>
          <t>transfer abuziv către un alt operator</t>
        </is>
      </c>
      <c r="CI968" s="2" t="inlineStr">
        <is>
          <t>3</t>
        </is>
      </c>
      <c r="CJ968" s="2" t="inlineStr">
        <is>
          <t/>
        </is>
      </c>
      <c r="CK968" t="inlineStr">
        <is>
          <t/>
        </is>
      </c>
      <c r="CL968" s="2" t="inlineStr">
        <is>
          <t>slamming</t>
        </is>
      </c>
      <c r="CM968" s="2" t="inlineStr">
        <is>
          <t>3</t>
        </is>
      </c>
      <c r="CN968" s="2" t="inlineStr">
        <is>
          <t/>
        </is>
      </c>
      <c r="CO968" t="inlineStr">
        <is>
          <t>zmena operátora bez súhlasu zákazníka</t>
        </is>
      </c>
      <c r="CP968" s="2" t="inlineStr">
        <is>
          <t>zamenjava operaterja brez privolitve naročnika</t>
        </is>
      </c>
      <c r="CQ968" s="2" t="inlineStr">
        <is>
          <t>3</t>
        </is>
      </c>
      <c r="CR968" s="2" t="inlineStr">
        <is>
          <t/>
        </is>
      </c>
      <c r="CS968" t="inlineStr">
        <is>
          <t/>
        </is>
      </c>
      <c r="CT968" s="2" t="inlineStr">
        <is>
          <t>s.k. slamming</t>
        </is>
      </c>
      <c r="CU968" s="2" t="inlineStr">
        <is>
          <t>2</t>
        </is>
      </c>
      <c r="CV968" s="2" t="inlineStr">
        <is>
          <t/>
        </is>
      </c>
      <c r="CW968" t="inlineStr">
        <is>
          <t>leverantörsbyte utan konsumentens samtycke</t>
        </is>
      </c>
    </row>
    <row r="969">
      <c r="A969" s="1" t="str">
        <f>HYPERLINK("https://iate.europa.eu/entry/result/897016/all", "897016")</f>
        <v>897016</v>
      </c>
      <c r="B969" t="inlineStr">
        <is>
          <t>EDUCATION AND COMMUNICATIONS</t>
        </is>
      </c>
      <c r="C969" t="inlineStr">
        <is>
          <t>EDUCATION AND COMMUNICATIONS|communications|communications systems;EDUCATION AND COMMUNICATIONS|information technology and data processing;EDUCATION AND COMMUNICATIONS|information and information processing|information</t>
        </is>
      </c>
      <c r="D969" t="inlineStr">
        <is>
          <t>yes</t>
        </is>
      </c>
      <c r="E969" t="inlineStr">
        <is>
          <t/>
        </is>
      </c>
      <c r="F969" s="2" t="inlineStr">
        <is>
          <t>интранет</t>
        </is>
      </c>
      <c r="G969" s="2" t="inlineStr">
        <is>
          <t>4</t>
        </is>
      </c>
      <c r="H969" s="2" t="inlineStr">
        <is>
          <t/>
        </is>
      </c>
      <c r="I969" t="inlineStr">
        <is>
          <t>частна мрежа, базирана на протоколи TCP/IP, предназначена за информационно управление в компания или организация</t>
        </is>
      </c>
      <c r="J969" s="2" t="inlineStr">
        <is>
          <t>intranet</t>
        </is>
      </c>
      <c r="K969" s="2" t="inlineStr">
        <is>
          <t>3</t>
        </is>
      </c>
      <c r="L969" s="2" t="inlineStr">
        <is>
          <t/>
        </is>
      </c>
      <c r="M969" t="inlineStr">
        <is>
          <t>síť v rámci jedné organizace, která využívá stejné technologie jako internet, ale je přístupná pouze pracovníkům dané organizace</t>
        </is>
      </c>
      <c r="N969" s="2" t="inlineStr">
        <is>
          <t>intranet</t>
        </is>
      </c>
      <c r="O969" s="2" t="inlineStr">
        <is>
          <t>4</t>
        </is>
      </c>
      <c r="P969" s="2" t="inlineStr">
        <is>
          <t/>
        </is>
      </c>
      <c r="Q969" t="inlineStr">
        <is>
          <t>"Brug af World Wide Web-teknologi internt i en virksomhed, dvs. en web-server, som distribuerer informationer internt i en virksomhed, eller som eksternt kun er tilgængelig for autoriserede brugere." ; lokalnet, hvor man gør brug af Internettets standarder (TCP/IP) og den øvrige internet-teknologi, f. eks. browser-programmer til søgning og præsentation af data</t>
        </is>
      </c>
      <c r="R969" s="2" t="inlineStr">
        <is>
          <t>Intranet|
firmeninternes Netzwerk</t>
        </is>
      </c>
      <c r="S969" s="2" t="inlineStr">
        <is>
          <t>3|
3</t>
        </is>
      </c>
      <c r="T969" s="2" t="inlineStr">
        <is>
          <t xml:space="preserve">|
</t>
        </is>
      </c>
      <c r="U969" t="inlineStr">
        <is>
          <t>Ein abgeschlossenes, meist unternehmensinternes Netzwerk auf Basis von Internet-Technik (also TCP/IP-Protokoll, Browser, HTML etc.). Im Gegensatz zum Internet ist der Zugang auf bestimmte Personengruppen limitiert. Nach aussen kann auch eine Schnittstelle ins Internet vorhanden sein, die meist durch eine "Firewall" geschützt ist</t>
        </is>
      </c>
      <c r="V969" s="2" t="inlineStr">
        <is>
          <t>τοπικό δίκτυο|
ενδοδίκτυο|
εσωτερικό δίκτυο</t>
        </is>
      </c>
      <c r="W969" s="2" t="inlineStr">
        <is>
          <t>3|
3|
3</t>
        </is>
      </c>
      <c r="X969" s="2" t="inlineStr">
        <is>
          <t xml:space="preserve">|
|
</t>
        </is>
      </c>
      <c r="Y969" t="inlineStr">
        <is>
          <t>Πρόκειται για εσωτερικό δίκτυο ενός φορέα, όχι απαραιτήτως συνδεόμενο με το διαδίκτυο.</t>
        </is>
      </c>
      <c r="Z969" s="2" t="inlineStr">
        <is>
          <t>intranet</t>
        </is>
      </c>
      <c r="AA969" s="2" t="inlineStr">
        <is>
          <t>3</t>
        </is>
      </c>
      <c r="AB969" s="2" t="inlineStr">
        <is>
          <t/>
        </is>
      </c>
      <c r="AC969" t="inlineStr">
        <is>
          <t>interconnected network of computers that operates according to the same principles as the internet but is open only to registered users, usually via logins and passwords</t>
        </is>
      </c>
      <c r="AD969" s="2" t="inlineStr">
        <is>
          <t>intranet</t>
        </is>
      </c>
      <c r="AE969" s="2" t="inlineStr">
        <is>
          <t>3</t>
        </is>
      </c>
      <c r="AF969" s="2" t="inlineStr">
        <is>
          <t/>
        </is>
      </c>
      <c r="AG969" t="inlineStr">
        <is>
          <t>Red privada virtual que utiliza la tecnología del protocolo de internet (IP) para compartir información, sistemas operativos o servicios de computación dentro de una organización.</t>
        </is>
      </c>
      <c r="AH969" s="2" t="inlineStr">
        <is>
          <t>intranet|
sisevõrk</t>
        </is>
      </c>
      <c r="AI969" s="2" t="inlineStr">
        <is>
          <t>3|
3</t>
        </is>
      </c>
      <c r="AJ969" s="2" t="inlineStr">
        <is>
          <t xml:space="preserve">|
</t>
        </is>
      </c>
      <c r="AK969" t="inlineStr">
        <is>
          <t>Mõningaid või kõiki Interneti protokolle kasutav privaatvõrk.</t>
        </is>
      </c>
      <c r="AL969" s="2" t="inlineStr">
        <is>
          <t>intranet</t>
        </is>
      </c>
      <c r="AM969" s="2" t="inlineStr">
        <is>
          <t>3</t>
        </is>
      </c>
      <c r="AN969" s="2" t="inlineStr">
        <is>
          <t/>
        </is>
      </c>
      <c r="AO969" t="inlineStr">
        <is>
          <t>TCP/IP-yhteyskäytäntöjä käyttävä organisaation sisäinen tietoverkko, jossa voidaan toteuttaa internetille ominaisia palveluja</t>
        </is>
      </c>
      <c r="AP969" s="2" t="inlineStr">
        <is>
          <t>intranet|
réseau interne|
réseau d'entreprise</t>
        </is>
      </c>
      <c r="AQ969" s="2" t="inlineStr">
        <is>
          <t>3|
3|
3</t>
        </is>
      </c>
      <c r="AR969" s="2" t="inlineStr">
        <is>
          <t xml:space="preserve">|
|
</t>
        </is>
      </c>
      <c r="AS969" t="inlineStr">
        <is>
          <t>réseau local fermé s'adressant à un public dont les caractéristiques et le nombre sont connus (personnel d'une entreprise ou d'une administration)</t>
        </is>
      </c>
      <c r="AT969" s="2" t="inlineStr">
        <is>
          <t>inlíon</t>
        </is>
      </c>
      <c r="AU969" s="2" t="inlineStr">
        <is>
          <t>3</t>
        </is>
      </c>
      <c r="AV969" s="2" t="inlineStr">
        <is>
          <t/>
        </is>
      </c>
      <c r="AW969" t="inlineStr">
        <is>
          <t>usáid theicneolaíocht an Idirlín chun córas inmheánach cumarsáide a chur ar fáil taobh istigh d'eagraíocht</t>
        </is>
      </c>
      <c r="AX969" s="2" t="inlineStr">
        <is>
          <t>intranet</t>
        </is>
      </c>
      <c r="AY969" s="2" t="inlineStr">
        <is>
          <t>3</t>
        </is>
      </c>
      <c r="AZ969" s="2" t="inlineStr">
        <is>
          <t/>
        </is>
      </c>
      <c r="BA969" t="inlineStr">
        <is>
          <t>privatna računalna mreža neke organizacije koja rabi internetski protokol, mrežnu povezanost i mogućnosti javnih telekomunikacijskih sustava kako bi omogućila svojim zaposlenicima sigurnu razmjenu informacija ili obavljanje nekih radnji vezanih za organizaciju</t>
        </is>
      </c>
      <c r="BB969" s="2" t="inlineStr">
        <is>
          <t>intranet</t>
        </is>
      </c>
      <c r="BC969" s="2" t="inlineStr">
        <is>
          <t>4</t>
        </is>
      </c>
      <c r="BD969" s="2" t="inlineStr">
        <is>
          <t/>
        </is>
      </c>
      <c r="BE969" t="inlineStr">
        <is>
          <t>internetes technológiákat alkalmazó zárt, kisebb kiterjedésű hálózat</t>
        </is>
      </c>
      <c r="BF969" s="2" t="inlineStr">
        <is>
          <t>intranet</t>
        </is>
      </c>
      <c r="BG969" s="2" t="inlineStr">
        <is>
          <t>3</t>
        </is>
      </c>
      <c r="BH969" s="2" t="inlineStr">
        <is>
          <t/>
        </is>
      </c>
      <c r="BI969" t="inlineStr">
        <is>
          <t>rete informatica privata limitata ad un'impresa o ad un'organizzazione, solitamente collegata alla rete Internet esterna attraverso uno o più elaboratori facenti funzione di gateway, il cui scopo principale è consentire ai dipendenti l'accesso e la condivisione delle informazioni e delle risorse informatiche</t>
        </is>
      </c>
      <c r="BJ969" s="2" t="inlineStr">
        <is>
          <t>intranetas</t>
        </is>
      </c>
      <c r="BK969" s="2" t="inlineStr">
        <is>
          <t>4</t>
        </is>
      </c>
      <c r="BL969" s="2" t="inlineStr">
        <is>
          <t/>
        </is>
      </c>
      <c r="BM969" t="inlineStr">
        <is>
          <t>vidinis tinklas, naudojantis interneto protokolus duomenims persiųsti, galintis turėti ryšį su internetu</t>
        </is>
      </c>
      <c r="BN969" s="2" t="inlineStr">
        <is>
          <t>intranets</t>
        </is>
      </c>
      <c r="BO969" s="2" t="inlineStr">
        <is>
          <t>3</t>
        </is>
      </c>
      <c r="BP969" s="2" t="inlineStr">
        <is>
          <t/>
        </is>
      </c>
      <c r="BQ969" t="inlineStr">
        <is>
          <t>datortīkls, kas savieno viena uzņēmuma darbiniekus</t>
        </is>
      </c>
      <c r="BR969" s="2" t="inlineStr">
        <is>
          <t>intranet</t>
        </is>
      </c>
      <c r="BS969" s="2" t="inlineStr">
        <is>
          <t>3</t>
        </is>
      </c>
      <c r="BT969" s="2" t="inlineStr">
        <is>
          <t/>
        </is>
      </c>
      <c r="BU969" t="inlineStr">
        <is>
          <t>sistema tat-telekomunikazzjoni interna u network tal-kompjuter iddisinjata biex tintuża esklużivament fi ħdan organizzazzjoni partikolari</t>
        </is>
      </c>
      <c r="BV969" s="2" t="inlineStr">
        <is>
          <t>intranet</t>
        </is>
      </c>
      <c r="BW969" s="2" t="inlineStr">
        <is>
          <t>3</t>
        </is>
      </c>
      <c r="BX969" s="2" t="inlineStr">
        <is>
          <t/>
        </is>
      </c>
      <c r="BY969" t="inlineStr">
        <is>
          <t>privaat netwerk binnen een organisatie dat gebruik maakt van internettechnologieën en -protocollen, maar enkel toegankelijk is voor door de organisatie gemachtigde gebruikers</t>
        </is>
      </c>
      <c r="BZ969" s="2" t="inlineStr">
        <is>
          <t>intranet</t>
        </is>
      </c>
      <c r="CA969" s="2" t="inlineStr">
        <is>
          <t>3</t>
        </is>
      </c>
      <c r="CB969" s="2" t="inlineStr">
        <is>
          <t/>
        </is>
      </c>
      <c r="CC969" t="inlineStr">
        <is>
          <t>sieć podobna do internetu, ale na mniejszą skalę, ograniczająca się np. do jednej firmy lub organizacji, obejmująca serwer umożliwiający korzystanie w obrębie sieci LAN z usług takich, jak strony WWW, poczta elektroniczna itp., czyli usług typowo internetowych, ale dostępnych dla ograniczonej liczby osób (np. pracowników jednej firmy) po zalogowaniu się i podaniu hasła</t>
        </is>
      </c>
      <c r="CD969" s="2" t="inlineStr">
        <is>
          <t>&lt;i&gt;intranet&lt;/i&gt;</t>
        </is>
      </c>
      <c r="CE969" s="2" t="inlineStr">
        <is>
          <t>3</t>
        </is>
      </c>
      <c r="CF969" s="2" t="inlineStr">
        <is>
          <t/>
        </is>
      </c>
      <c r="CG969" t="inlineStr">
        <is>
          <t>Rede informática destinada ao uso exclusivo de uma organização e que utiliza os mesmos protocolos e técnicas que a Internet.&lt;br&gt;É normalmente configurada para que os seus utilizadores tenham acesso à Internet, mas não é, em geral, acessível a partir de um ambiente externo.</t>
        </is>
      </c>
      <c r="CH969" s="2" t="inlineStr">
        <is>
          <t>intranet</t>
        </is>
      </c>
      <c r="CI969" s="2" t="inlineStr">
        <is>
          <t>3</t>
        </is>
      </c>
      <c r="CJ969" s="2" t="inlineStr">
        <is>
          <t/>
        </is>
      </c>
      <c r="CK969" t="inlineStr">
        <is>
          <t>implementarea tehnologiei informației din internet - legătură între rețele care cuprind mai multe computere interconectate și care pot schimba informații între ele aplicată - în interiorul unei organizații</t>
        </is>
      </c>
      <c r="CL969" s="2" t="inlineStr">
        <is>
          <t>intranet</t>
        </is>
      </c>
      <c r="CM969" s="2" t="inlineStr">
        <is>
          <t>3</t>
        </is>
      </c>
      <c r="CN969" s="2" t="inlineStr">
        <is>
          <t/>
        </is>
      </c>
      <c r="CO969" t="inlineStr">
        <is>
          <t>neverejná sieť vnútri spoločnosti alebo organizácie, ktorá používa rovnaký druh softvéru ako verejný internet na vnútorné použitie</t>
        </is>
      </c>
      <c r="CP969" s="2" t="inlineStr">
        <is>
          <t>intranet</t>
        </is>
      </c>
      <c r="CQ969" s="2" t="inlineStr">
        <is>
          <t>3</t>
        </is>
      </c>
      <c r="CR969" s="2" t="inlineStr">
        <is>
          <t/>
        </is>
      </c>
      <c r="CS969" t="inlineStr">
        <is>
          <t>uporaba metod in tehnologije interneta znotraj posameznega podjetja ali ustanove; navadno uporabljeno za WAN, redkeje za LAN.</t>
        </is>
      </c>
      <c r="CT969" s="2" t="inlineStr">
        <is>
          <t>intranät</t>
        </is>
      </c>
      <c r="CU969" s="2" t="inlineStr">
        <is>
          <t>3</t>
        </is>
      </c>
      <c r="CV969" s="2" t="inlineStr">
        <is>
          <t/>
        </is>
      </c>
      <c r="CW969" t="inlineStr">
        <is>
          <t>ett datornät som tillhandahåller liknande tjänster inom en organisation som Internet men som i motsats till detta inte är allmänt tillgängligt</t>
        </is>
      </c>
    </row>
    <row r="970">
      <c r="A970" s="1" t="str">
        <f>HYPERLINK("https://iate.europa.eu/entry/result/1758098/all", "1758098")</f>
        <v>1758098</v>
      </c>
      <c r="B970" t="inlineStr">
        <is>
          <t>EDUCATION AND COMMUNICATIONS</t>
        </is>
      </c>
      <c r="C970" t="inlineStr">
        <is>
          <t>EDUCATION AND COMMUNICATIONS|information technology and data processing|information technology industry</t>
        </is>
      </c>
      <c r="D970" t="inlineStr">
        <is>
          <t>yes</t>
        </is>
      </c>
      <c r="E970" t="inlineStr">
        <is>
          <t/>
        </is>
      </c>
      <c r="F970" s="2" t="inlineStr">
        <is>
          <t>работна станция</t>
        </is>
      </c>
      <c r="G970" s="2" t="inlineStr">
        <is>
          <t>4</t>
        </is>
      </c>
      <c r="H970" s="2" t="inlineStr">
        <is>
          <t/>
        </is>
      </c>
      <c r="I970" t="inlineStr">
        <is>
          <t>високопроизводителен компютър за един потребител, използван предимно за графични приложения, автоматизирано проектиране, разработване на програми, финансови и научни приложения, както и за други задачи, изискващи висока изчислителна мощност</t>
        </is>
      </c>
      <c r="J970" s="2" t="inlineStr">
        <is>
          <t>pracovní stanice</t>
        </is>
      </c>
      <c r="K970" s="2" t="inlineStr">
        <is>
          <t>3</t>
        </is>
      </c>
      <c r="L970" s="2" t="inlineStr">
        <is>
          <t/>
        </is>
      </c>
      <c r="M970" t="inlineStr">
        <is>
          <t>vysoce výkonný počítač pro jednoho uživatele, který se používá především pro grafické aplikace, programy pro projektování pomocí počítače (CAD), vývoj softwaru, finanční a vědecké aplikace a další výpočetně náročné úlohy</t>
        </is>
      </c>
      <c r="N970" s="2" t="inlineStr">
        <is>
          <t>arbejdsstation</t>
        </is>
      </c>
      <c r="O970" s="2" t="inlineStr">
        <is>
          <t>4</t>
        </is>
      </c>
      <c r="P970" s="2" t="inlineStr">
        <is>
          <t/>
        </is>
      </c>
      <c r="Q970" t="inlineStr">
        <is>
          <t>mindre, særdeles kraftig computer der som regel er tilsluttet et netværk og beregnet til en enkelt bruger - bruges især til særlige (videnskabelige) opgaver</t>
        </is>
      </c>
      <c r="R970" s="2" t="inlineStr">
        <is>
          <t>Workstation</t>
        </is>
      </c>
      <c r="S970" s="2" t="inlineStr">
        <is>
          <t>3</t>
        </is>
      </c>
      <c r="T970" s="2" t="inlineStr">
        <is>
          <t/>
        </is>
      </c>
      <c r="U970" t="inlineStr">
        <is>
          <t>Hochleistungs-Einzelplatzcomputer, der neben anderen rechenintensiven Aufgaben hauptsächlich für Grafikanwendungen, Computer Aided Design, Softwareentwicklung sowie finanzwirtschaftliche und wissenschaftliche Anwendungen genutzt wird</t>
        </is>
      </c>
      <c r="V970" s="2" t="inlineStr">
        <is>
          <t>σταθμός εργασίας</t>
        </is>
      </c>
      <c r="W970" s="2" t="inlineStr">
        <is>
          <t>3</t>
        </is>
      </c>
      <c r="X970" s="2" t="inlineStr">
        <is>
          <t/>
        </is>
      </c>
      <c r="Y970" t="inlineStr">
        <is>
          <t>υπολογιστής υψηλών επιδόσεων ενός χρήστη, ο οποίος χρησιμοποιείται κατά κανόνα για γραφικά, CAD, ανάπτυξη λογισμικού, οικονομικές και επιστημονικές εφαρμογές, μεταξύ άλλων καθηκόντων έντασης υπολογισμού</t>
        </is>
      </c>
      <c r="Z970" s="2" t="inlineStr">
        <is>
          <t>workstation|
work station</t>
        </is>
      </c>
      <c r="AA970" s="2" t="inlineStr">
        <is>
          <t>3|
1</t>
        </is>
      </c>
      <c r="AB970" s="2" t="inlineStr">
        <is>
          <t xml:space="preserve">|
</t>
        </is>
      </c>
      <c r="AC970" t="inlineStr">
        <is>
          <t>high-performance computer that is basically designed for a single user and has advanced graphics capabilities, large storage capacity, and a powerful microprocessor</t>
        </is>
      </c>
      <c r="AD970" s="2" t="inlineStr">
        <is>
          <t>puesto de trabajo informatizado|
estación de trabajo</t>
        </is>
      </c>
      <c r="AE970" s="2" t="inlineStr">
        <is>
          <t>3|
3</t>
        </is>
      </c>
      <c r="AF970" s="2" t="inlineStr">
        <is>
          <t xml:space="preserve">|
</t>
        </is>
      </c>
      <c r="AG970" t="inlineStr">
        <is>
          <t>Ordenador de alto rendimiento y un solo usuario utilizado principalmente para aplicaciones gráficas, de diseño asistido por ordenador, de desarrollo de software, financieras y científicas, entre otras tareas intensivas en cálculo.</t>
        </is>
      </c>
      <c r="AH970" s="2" t="inlineStr">
        <is>
          <t>tööjaam</t>
        </is>
      </c>
      <c r="AI970" s="2" t="inlineStr">
        <is>
          <t>3</t>
        </is>
      </c>
      <c r="AJ970" s="2" t="inlineStr">
        <is>
          <t/>
        </is>
      </c>
      <c r="AK970" t="inlineStr">
        <is>
          <t>kõrgjõudlusega ühekasutajaarvuti, mida lisaks muudele suure andmetöötlusmahuga ülesannetele kasutatakse peamiselt graafika, raalprojekteerimise, tarkvaraarenduse ning finants- ja teadusrakenduste jaoks</t>
        </is>
      </c>
      <c r="AL970" s="2" t="inlineStr">
        <is>
          <t>työasema</t>
        </is>
      </c>
      <c r="AM970" s="2" t="inlineStr">
        <is>
          <t>3</t>
        </is>
      </c>
      <c r="AN970" s="2" t="inlineStr">
        <is>
          <t/>
        </is>
      </c>
      <c r="AO970" t="inlineStr">
        <is>
          <t>näyttöpääte tm. atk-laitteisto, jolla käyttäjä on yhteydessä tietokoneeseen vuorovaikutteisessa tietojenkäsittelyssä</t>
        </is>
      </c>
      <c r="AP970" s="2" t="inlineStr">
        <is>
          <t>poste de travail|
station de travail|
station de travail informatique</t>
        </is>
      </c>
      <c r="AQ970" s="2" t="inlineStr">
        <is>
          <t>3|
3|
3</t>
        </is>
      </c>
      <c r="AR970" s="2" t="inlineStr">
        <is>
          <t xml:space="preserve">|
|
</t>
        </is>
      </c>
      <c r="AS970" t="inlineStr">
        <is>
          <t>ordinateur à hautes performances et à un seul utilisateur utilisé principalement pour le graphisme, la conception assistée par ordinateur, le développement de logiciels ou les applications financières et scientifiques, entre autres tâches à haute intensité informatique</t>
        </is>
      </c>
      <c r="AT970" s="2" t="inlineStr">
        <is>
          <t>stáisiún oibre</t>
        </is>
      </c>
      <c r="AU970" s="2" t="inlineStr">
        <is>
          <t>3</t>
        </is>
      </c>
      <c r="AV970" s="2" t="inlineStr">
        <is>
          <t/>
        </is>
      </c>
      <c r="AW970" t="inlineStr">
        <is>
          <t/>
        </is>
      </c>
      <c r="AX970" s="2" t="inlineStr">
        <is>
          <t>radna stanica</t>
        </is>
      </c>
      <c r="AY970" s="2" t="inlineStr">
        <is>
          <t>3</t>
        </is>
      </c>
      <c r="AZ970" s="2" t="inlineStr">
        <is>
          <t/>
        </is>
      </c>
      <c r="BA970" t="inlineStr">
        <is>
          <t>računalo visokog učinka namijenjeno jednom korisniku koje se ponajprije koristi za grafiku, računalno projektiranje, razvoj softvera, financijske i znanstvene primjene između ostalih računalnih intenzivnih zadataka</t>
        </is>
      </c>
      <c r="BB970" s="2" t="inlineStr">
        <is>
          <t>munkaállomás</t>
        </is>
      </c>
      <c r="BC970" s="2" t="inlineStr">
        <is>
          <t>4</t>
        </is>
      </c>
      <c r="BD970" s="2" t="inlineStr">
        <is>
          <t/>
        </is>
      </c>
      <c r="BE970" t="inlineStr">
        <is>
          <t>nagy teljesítményű, egyfelhasználós, jellemzően grafikai, számítógépes tervezési (CAD), szoftverfejlesztési, pénzügyi és tudományos alkalmazásokra és más számításigényes feladatokra használt számítógép</t>
        </is>
      </c>
      <c r="BF970" s="2" t="inlineStr">
        <is>
          <t>stazione di lavoro</t>
        </is>
      </c>
      <c r="BG970" s="2" t="inlineStr">
        <is>
          <t>3</t>
        </is>
      </c>
      <c r="BH970" s="2" t="inlineStr">
        <is>
          <t/>
        </is>
      </c>
      <c r="BI970" t="inlineStr">
        <is>
          <t>computer monoutente ad elevate prestazioni e rispondente a caratteristiche precise, generalmente utilizzato per applicazioni di grafica, CAD (computer aided design), per lo sviluppo di software o per applicazioni finanziarie e scientifiche oltre che per altre funzionalità ad elevata intensità di calcolo</t>
        </is>
      </c>
      <c r="BJ970" s="2" t="inlineStr">
        <is>
          <t>kompiuterizuota darbo vieta|
profesionalusis kompiuteris</t>
        </is>
      </c>
      <c r="BK970" s="2" t="inlineStr">
        <is>
          <t>3|
3</t>
        </is>
      </c>
      <c r="BL970" s="2" t="inlineStr">
        <is>
          <t xml:space="preserve">|
</t>
        </is>
      </c>
      <c r="BM970" t="inlineStr">
        <is>
          <t>darbo vieta su darbui reikalingomis kompiuterinėmis priemonėmis</t>
        </is>
      </c>
      <c r="BN970" s="2" t="inlineStr">
        <is>
          <t>darbstacija</t>
        </is>
      </c>
      <c r="BO970" s="2" t="inlineStr">
        <is>
          <t>3</t>
        </is>
      </c>
      <c r="BP970" s="2" t="inlineStr">
        <is>
          <t/>
        </is>
      </c>
      <c r="BQ970" t="inlineStr">
        <is>
          <t>jaudīgs, vienam lietotājam paredzēts dators, ko galvenokārt izmanto grafikas lietojumiem, datorizētajai projektēšanai, programmatūras izstrādei, finanšu un zinātniskiem lietojumiem, kā arī citiem uzdevumiem, kuru izpildei vajadzīga augsta skaitļošanas jauda</t>
        </is>
      </c>
      <c r="BR970" s="2" t="inlineStr">
        <is>
          <t>stazzjon tax-xogħol</t>
        </is>
      </c>
      <c r="BS970" s="2" t="inlineStr">
        <is>
          <t>3</t>
        </is>
      </c>
      <c r="BT970" s="2" t="inlineStr">
        <is>
          <t/>
        </is>
      </c>
      <c r="BU970" t="inlineStr">
        <is>
          <t>kompjuter ta’ prestazzjoni għolja li bażikament huwa diżinjat għal utent wieħed u jkollu abilitajiet avvanzati ta’ grafika, kapaċità kbira ta’ memorja, u mikroproċessatur qawwi</t>
        </is>
      </c>
      <c r="BV970" s="2" t="inlineStr">
        <is>
          <t>werkstation</t>
        </is>
      </c>
      <c r="BW970" s="2" t="inlineStr">
        <is>
          <t>3</t>
        </is>
      </c>
      <c r="BX970" s="2" t="inlineStr">
        <is>
          <t/>
        </is>
      </c>
      <c r="BY970" t="inlineStr">
        <is>
          <t>krachtige computer voor professioneel gebruik, die meestal is opgenomen in een netwerk</t>
        </is>
      </c>
      <c r="BZ970" s="2" t="inlineStr">
        <is>
          <t>stacja robocza|
stanowisko robocze</t>
        </is>
      </c>
      <c r="CA970" s="2" t="inlineStr">
        <is>
          <t>3|
3</t>
        </is>
      </c>
      <c r="CB970" s="2" t="inlineStr">
        <is>
          <t xml:space="preserve">|
</t>
        </is>
      </c>
      <c r="CC970" t="inlineStr">
        <is>
          <t>każdy komputer przeznaczony do bezpośredniej pracy (w odróżnieniu od serwera, który tylko udostępnia zdalnie jakieś usługi)</t>
        </is>
      </c>
      <c r="CD970" s="2" t="inlineStr">
        <is>
          <t>posto de trabalho|
estação de trabalho</t>
        </is>
      </c>
      <c r="CE970" s="2" t="inlineStr">
        <is>
          <t>3|
3</t>
        </is>
      </c>
      <c r="CF970" s="2" t="inlineStr">
        <is>
          <t xml:space="preserve">|
</t>
        </is>
      </c>
      <c r="CG970" t="inlineStr">
        <is>
          <t>Computador, ou unidade funcional, dotado de capacidades de tratamento especializado, funcionando geralmente em rede e orientado para a utilização profissional.&lt;br&gt;É utilizado principalmente para dados gráficos, conceção assistida por computador, desenvolvimento de &lt;i&gt;software&lt;/i&gt; e aplicações financeiras e científicas, para além de outras tarefas que implicam uma utilização intensiva de cálculo.</t>
        </is>
      </c>
      <c r="CH970" s="2" t="inlineStr">
        <is>
          <t>stație de lucru</t>
        </is>
      </c>
      <c r="CI970" s="2" t="inlineStr">
        <is>
          <t>3</t>
        </is>
      </c>
      <c r="CJ970" s="2" t="inlineStr">
        <is>
          <t/>
        </is>
      </c>
      <c r="CK970" t="inlineStr">
        <is>
          <t/>
        </is>
      </c>
      <c r="CL970" s="2" t="inlineStr">
        <is>
          <t>pracovná stanica</t>
        </is>
      </c>
      <c r="CM970" s="2" t="inlineStr">
        <is>
          <t>3</t>
        </is>
      </c>
      <c r="CN970" s="2" t="inlineStr">
        <is>
          <t/>
        </is>
      </c>
      <c r="CO970" t="inlineStr">
        <is>
          <t>vysoko výkonný počítač určený pre jedného používateľa, ktorý sa okrem iných úloh náročných na výpočtovú techniku používa predovšetkým na grafiku, počítačom podporované projektovanie, vývoj softvéru, finančné a vedecké aplikácie</t>
        </is>
      </c>
      <c r="CP970" s="2" t="inlineStr">
        <is>
          <t>delovna postaja</t>
        </is>
      </c>
      <c r="CQ970" s="2" t="inlineStr">
        <is>
          <t>3</t>
        </is>
      </c>
      <c r="CR970" s="2" t="inlineStr">
        <is>
          <t/>
        </is>
      </c>
      <c r="CS970" t="inlineStr">
        <is>
          <t>zelo zmogljiv enouporabniški računalnik, ki se uporablja predvsem za grafiko, računalniško podprto snovanje, razvijanje programske opreme, finančne in znanstvene aplikacije ter druge zahtevne računske naloge</t>
        </is>
      </c>
      <c r="CT970" s="2" t="inlineStr">
        <is>
          <t>arbetsstation</t>
        </is>
      </c>
      <c r="CU970" s="2" t="inlineStr">
        <is>
          <t>3</t>
        </is>
      </c>
      <c r="CV970" s="2" t="inlineStr">
        <is>
          <t/>
        </is>
      </c>
      <c r="CW970" t="inlineStr">
        <is>
          <t>en dator avsedd för en användare och med hög prestanda som främst används för grafik, datorstödd konstruktion, programutveckling, finansiella och vetenskapliga applikationer och andra datorintensiva uppgifter</t>
        </is>
      </c>
    </row>
    <row r="971">
      <c r="A971" s="1" t="str">
        <f>HYPERLINK("https://iate.europa.eu/entry/result/926160/all", "926160")</f>
        <v>926160</v>
      </c>
      <c r="B971" t="inlineStr">
        <is>
          <t>EDUCATION AND COMMUNICATIONS</t>
        </is>
      </c>
      <c r="C971" t="inlineStr">
        <is>
          <t>EDUCATION AND COMMUNICATIONS|information technology and data processing</t>
        </is>
      </c>
      <c r="D971" t="inlineStr">
        <is>
          <t>yes</t>
        </is>
      </c>
      <c r="E971" t="inlineStr">
        <is>
          <t/>
        </is>
      </c>
      <c r="F971" s="2" t="inlineStr">
        <is>
          <t>свръхкомпактен модулен сървър</t>
        </is>
      </c>
      <c r="G971" s="2" t="inlineStr">
        <is>
          <t>3</t>
        </is>
      </c>
      <c r="H971" s="2" t="inlineStr">
        <is>
          <t/>
        </is>
      </c>
      <c r="I971" t="inlineStr">
        <is>
          <t/>
        </is>
      </c>
      <c r="J971" s="2" t="inlineStr">
        <is>
          <t>blade server</t>
        </is>
      </c>
      <c r="K971" s="2" t="inlineStr">
        <is>
          <t>3</t>
        </is>
      </c>
      <c r="L971" s="2" t="inlineStr">
        <is>
          <t/>
        </is>
      </c>
      <c r="M971" t="inlineStr">
        <is>
          <t>zařízení vysoké hustoty, jež pracuje jako nezávislý počítačový server a jehož součástí je procesor a systémová paměť, z hlediska provozu je však závislé na sdílených prostředcích skříně blade (např. na zdrojích napájení či na chlazení), do níž se zasouvá</t>
        </is>
      </c>
      <c r="N971" s="2" t="inlineStr">
        <is>
          <t>bladeserver</t>
        </is>
      </c>
      <c r="O971" s="2" t="inlineStr">
        <is>
          <t>3</t>
        </is>
      </c>
      <c r="P971" s="2" t="inlineStr">
        <is>
          <t/>
        </is>
      </c>
      <c r="Q971" t="inlineStr">
        <is>
          <t/>
        </is>
      </c>
      <c r="R971" s="2" t="inlineStr">
        <is>
          <t>Blade-Server</t>
        </is>
      </c>
      <c r="S971" s="2" t="inlineStr">
        <is>
          <t>3</t>
        </is>
      </c>
      <c r="T971" s="2" t="inlineStr">
        <is>
          <t/>
        </is>
      </c>
      <c r="U971" t="inlineStr">
        <is>
          <t>Server-Chassis, in dem mehrere kompakte, modular aufgebaute Platinen, die als Server-Blades bezeichnet werden, untergebracht sind</t>
        </is>
      </c>
      <c r="V971" s="2" t="inlineStr">
        <is>
          <t>εξυπηρετητής τύπου blade</t>
        </is>
      </c>
      <c r="W971" s="2" t="inlineStr">
        <is>
          <t>3</t>
        </is>
      </c>
      <c r="X971" s="2" t="inlineStr">
        <is>
          <t/>
        </is>
      </c>
      <c r="Y971" t="inlineStr">
        <is>
          <t/>
        </is>
      </c>
      <c r="Z971" s="2" t="inlineStr">
        <is>
          <t>blade server|
high-density server</t>
        </is>
      </c>
      <c r="AA971" s="2" t="inlineStr">
        <is>
          <t>3|
3</t>
        </is>
      </c>
      <c r="AB971" s="2" t="inlineStr">
        <is>
          <t xml:space="preserve">|
</t>
        </is>
      </c>
      <c r="AC971" t="inlineStr">
        <is>
          <t>server architecture that houses multiple server modules (blades) in a single chassis</t>
        </is>
      </c>
      <c r="AD971" s="2" t="inlineStr">
        <is>
          <t>servidor blade|
blade</t>
        </is>
      </c>
      <c r="AE971" s="2" t="inlineStr">
        <is>
          <t>3|
3</t>
        </is>
      </c>
      <c r="AF971" s="2" t="inlineStr">
        <is>
          <t xml:space="preserve">|
</t>
        </is>
      </c>
      <c r="AG971" t="inlineStr">
        <is>
          <t>Tipo de computadora para los centros de proceso de datos específicamente diseñada para aprovechar el espacio, reducir el consumo y simplificar su explotación.</t>
        </is>
      </c>
      <c r="AH971" s="2" t="inlineStr">
        <is>
          <t>plaatserver|
labaserver</t>
        </is>
      </c>
      <c r="AI971" s="2" t="inlineStr">
        <is>
          <t>3|
3</t>
        </is>
      </c>
      <c r="AJ971" s="2" t="inlineStr">
        <is>
          <t xml:space="preserve">preferred|
</t>
        </is>
      </c>
      <c r="AK971" t="inlineStr">
        <is>
          <t>Plaadipüstikus kasutamiseks mõeldud serverarvuti. Plaatserver on kõrgtihedusega seade, mis toimib sõltumatu serverarvutina ja milles on vähemalt üks protsessor ja süsteemimälu, kuid mis vajab toimimiseks jagatud plaadipüstiku vahendeid (nt toiteallikad, jahutus).</t>
        </is>
      </c>
      <c r="AL971" s="2" t="inlineStr">
        <is>
          <t>korttipalvelin</t>
        </is>
      </c>
      <c r="AM971" s="2" t="inlineStr">
        <is>
          <t>3</t>
        </is>
      </c>
      <c r="AN971" s="2" t="inlineStr">
        <is>
          <t/>
        </is>
      </c>
      <c r="AO971" t="inlineStr">
        <is>
          <t>kehikosta, palvelinkorteista sekä oheiskorteista koostuva kokonaisuus</t>
        </is>
      </c>
      <c r="AP971" s="2" t="inlineStr">
        <is>
          <t>serveur lame</t>
        </is>
      </c>
      <c r="AQ971" s="2" t="inlineStr">
        <is>
          <t>3</t>
        </is>
      </c>
      <c r="AR971" s="2" t="inlineStr">
        <is>
          <t/>
        </is>
      </c>
      <c r="AS971" t="inlineStr">
        <is>
          <t/>
        </is>
      </c>
      <c r="AT971" s="2" t="inlineStr">
        <is>
          <t>freastalaí lann</t>
        </is>
      </c>
      <c r="AU971" s="2" t="inlineStr">
        <is>
          <t>3</t>
        </is>
      </c>
      <c r="AV971" s="2" t="inlineStr">
        <is>
          <t/>
        </is>
      </c>
      <c r="AW971" t="inlineStr">
        <is>
          <t/>
        </is>
      </c>
      <c r="AX971" s="2" t="inlineStr">
        <is>
          <t>blade poslužitelj</t>
        </is>
      </c>
      <c r="AY971" s="2" t="inlineStr">
        <is>
          <t>3</t>
        </is>
      </c>
      <c r="AZ971" s="2" t="inlineStr">
        <is>
          <t/>
        </is>
      </c>
      <c r="BA971" t="inlineStr">
        <is>
          <t/>
        </is>
      </c>
      <c r="BB971" s="2" t="inlineStr">
        <is>
          <t>pengekiszolgáló|
blade kiszolgáló|
blade szerver</t>
        </is>
      </c>
      <c r="BC971" s="2" t="inlineStr">
        <is>
          <t>4|
3|
4</t>
        </is>
      </c>
      <c r="BD971" s="2" t="inlineStr">
        <is>
          <t xml:space="preserve">admitted|
admitted|
</t>
        </is>
      </c>
      <c r="BE971" t="inlineStr">
        <is>
          <t>modulokból felépulő szervertípus, amely rendkívüli vékonyságát annak köszönheti, hogy egy alaplapból áll és processzort, memóriát valamint összeköttetéseket tartalmaz ugyan, de több más alkotórészt, így a tápegységet, az aktív hűtést, az Ethernet vagy FC csatlakozást, sőt akár a háttértárakat is nélkülözi</t>
        </is>
      </c>
      <c r="BF971" s="2" t="inlineStr">
        <is>
          <t>blade server|
server blade</t>
        </is>
      </c>
      <c r="BG971" s="2" t="inlineStr">
        <is>
          <t>3|
3</t>
        </is>
      </c>
      <c r="BH971" s="2" t="inlineStr">
        <is>
          <t xml:space="preserve">|
</t>
        </is>
      </c>
      <c r="BI971" t="inlineStr">
        <is>
          <t>server di dimensioni ridotte rispetto ai server tradizionali poiché privo di alcune componenti che condivide con altri server dello stesso tipo fornite dal contenitore (enclosure) in cui questi server così compatti possono essere raggruppati in gran numero con limitato impiego di spazio &lt;br&gt;sistema che prevede l'uso di questo tipo di server</t>
        </is>
      </c>
      <c r="BJ971" s="2" t="inlineStr">
        <is>
          <t>„Blade“ serveris</t>
        </is>
      </c>
      <c r="BK971" s="2" t="inlineStr">
        <is>
          <t>3</t>
        </is>
      </c>
      <c r="BL971" s="2" t="inlineStr">
        <is>
          <t/>
        </is>
      </c>
      <c r="BM971" t="inlineStr">
        <is>
          <t>serverio struktūra, kurioje daug serverio mudulių sujungta viena šyna</t>
        </is>
      </c>
      <c r="BN971" s="2" t="inlineStr">
        <is>
          <t>asmensserveris</t>
        </is>
      </c>
      <c r="BO971" s="2" t="inlineStr">
        <is>
          <t>3</t>
        </is>
      </c>
      <c r="BP971" s="2" t="inlineStr">
        <is>
          <t/>
        </is>
      </c>
      <c r="BQ971" t="inlineStr">
        <is>
          <t>plāna drukātās shēmas plate ar vienu vai vairākiem mikroprocesoriem un atmiņu, kas piemērota viena lietojumprocesa izpildei un ko viegli var ievietot statnī kopā ar citiem līdzīgiem serveriem, tomēr tiem nav atsevišķu korpusu</t>
        </is>
      </c>
      <c r="BR971" s="2" t="inlineStr">
        <is>
          <t>server blade|
server ta’ densità għolja</t>
        </is>
      </c>
      <c r="BS971" s="2" t="inlineStr">
        <is>
          <t>3|
3</t>
        </is>
      </c>
      <c r="BT971" s="2" t="inlineStr">
        <is>
          <t xml:space="preserve">|
</t>
        </is>
      </c>
      <c r="BU971" t="inlineStr">
        <is>
          <t>arkitettura ta’ server li tospita moduli multipli (blades) ta’ servers f'xażi wieħed</t>
        </is>
      </c>
      <c r="BV971" s="2" t="inlineStr">
        <is>
          <t>blade server</t>
        </is>
      </c>
      <c r="BW971" s="2" t="inlineStr">
        <is>
          <t>3</t>
        </is>
      </c>
      <c r="BX971" s="2" t="inlineStr">
        <is>
          <t/>
        </is>
      </c>
      <c r="BY971" t="inlineStr">
        <is>
          <t>serverbehuizing met meerdere dunne, modulaire elektronische printplaten, bekend als server blades</t>
        </is>
      </c>
      <c r="BZ971" s="2" t="inlineStr">
        <is>
          <t>serwer kasetowy</t>
        </is>
      </c>
      <c r="CA971" s="2" t="inlineStr">
        <is>
          <t>3</t>
        </is>
      </c>
      <c r="CB971" s="2" t="inlineStr">
        <is>
          <t/>
        </is>
      </c>
      <c r="CC971" t="inlineStr">
        <is>
          <t>niewielki serwer montowany jako moduł w specjalnej obudowie mieszczącej od kilku do kilkunastu takich serwerów</t>
        </is>
      </c>
      <c r="CD971" s="2" t="inlineStr">
        <is>
          <t>servidor laminar</t>
        </is>
      </c>
      <c r="CE971" s="2" t="inlineStr">
        <is>
          <t>3</t>
        </is>
      </c>
      <c r="CF971" s="2" t="inlineStr">
        <is>
          <t/>
        </is>
      </c>
      <c r="CG971" t="inlineStr">
        <is>
          <t/>
        </is>
      </c>
      <c r="CH971" s="2" t="inlineStr">
        <is>
          <t>server lamă|
server de tip blade</t>
        </is>
      </c>
      <c r="CI971" s="2" t="inlineStr">
        <is>
          <t>3|
3</t>
        </is>
      </c>
      <c r="CJ971" s="2" t="inlineStr">
        <is>
          <t xml:space="preserve">|
</t>
        </is>
      </c>
      <c r="CK971" t="inlineStr">
        <is>
          <t>calculator construit pe o singură ,,lamă”, cu dimensiuni apropiate de cele ale unei cartele de rețea, care conține însă numai procesorul, memoria, discul și circuitele de intrare-ieșire</t>
        </is>
      </c>
      <c r="CL971" s="2" t="inlineStr">
        <is>
          <t>server typu blade</t>
        </is>
      </c>
      <c r="CM971" s="2" t="inlineStr">
        <is>
          <t>2</t>
        </is>
      </c>
      <c r="CN971" s="2" t="inlineStr">
        <is>
          <t/>
        </is>
      </c>
      <c r="CO971" t="inlineStr">
        <is>
          <t>zariadenie s vysokou hustotou, ktoré pracuje ako nezávislý počítačový server a obsahuje najmenej jeden procesor a systémovú pamäť, ale jeho prevádzka je závislá od spoločných prostriedkov šasi typu blade (napr. zdroje napájania, chladenie)</t>
        </is>
      </c>
      <c r="CP971" s="2" t="inlineStr">
        <is>
          <t>rezinski strežnik</t>
        </is>
      </c>
      <c r="CQ971" s="2" t="inlineStr">
        <is>
          <t>3</t>
        </is>
      </c>
      <c r="CR971" s="2" t="inlineStr">
        <is>
          <t/>
        </is>
      </c>
      <c r="CS971" t="inlineStr">
        <is>
          <t/>
        </is>
      </c>
      <c r="CT971" s="2" t="inlineStr">
        <is>
          <t>bladserver</t>
        </is>
      </c>
      <c r="CU971" s="2" t="inlineStr">
        <is>
          <t>3</t>
        </is>
      </c>
      <c r="CV971" s="2" t="inlineStr">
        <is>
          <t/>
        </is>
      </c>
      <c r="CW971" t="inlineStr">
        <is>
          <t>tunn liten server, avsedd att monteras stående på högkant med kortsidan utåt i en speciell monteringsenhet tillsammans med en rad andra bladservrar</t>
        </is>
      </c>
    </row>
    <row r="972">
      <c r="A972" s="1" t="str">
        <f>HYPERLINK("https://iate.europa.eu/entry/result/247779/all", "247779")</f>
        <v>247779</v>
      </c>
      <c r="B972" t="inlineStr">
        <is>
          <t>EDUCATION AND COMMUNICATIONS</t>
        </is>
      </c>
      <c r="C972" t="inlineStr">
        <is>
          <t>EDUCATION AND COMMUNICATIONS|information technology and data processing</t>
        </is>
      </c>
      <c r="D972" t="inlineStr">
        <is>
          <t>yes</t>
        </is>
      </c>
      <c r="E972" t="inlineStr">
        <is>
          <t/>
        </is>
      </c>
      <c r="F972" s="2" t="inlineStr">
        <is>
          <t>памет с двустранно разположение на изводите|
DIMM</t>
        </is>
      </c>
      <c r="G972" s="2" t="inlineStr">
        <is>
          <t>3|
3</t>
        </is>
      </c>
      <c r="H972" s="2" t="inlineStr">
        <is>
          <t xml:space="preserve">|
</t>
        </is>
      </c>
      <c r="I972" t="inlineStr">
        <is>
          <t>тип памет, състояща се от чипове RAM, монтирани върху електронна платка</t>
        </is>
      </c>
      <c r="J972" s="2" t="inlineStr">
        <is>
          <t>paměťový modul DIMM</t>
        </is>
      </c>
      <c r="K972" s="2" t="inlineStr">
        <is>
          <t>3</t>
        </is>
      </c>
      <c r="L972" s="2" t="inlineStr">
        <is>
          <t/>
        </is>
      </c>
      <c r="M972" t="inlineStr">
        <is>
          <t>paměťový modul s šířkou přenosu dat 64 bitů, který obsahuje paměťové čipy na desce plošných spojů opatřené vývody (tzv. piny) sloužícími k zasunutí do patice na základní desce, přičemž na rozdíl od paměťového modulu SIMM [ &lt;a href="/entry/result/200953/all" id="ENTRY_TO_ENTRY_CONVERTER" target="_blank"&gt;IATE:200953&lt;/a&gt; ] nemá kontaktní plošky na obou stranách desky propojeny (nejsou redundantní)</t>
        </is>
      </c>
      <c r="N972" s="2" t="inlineStr">
        <is>
          <t>dual in-line hukommelsesmodul|
dual in-line memory modul|
DIMM|
DIMM-modul</t>
        </is>
      </c>
      <c r="O972" s="2" t="inlineStr">
        <is>
          <t>2|
2|
3|
3</t>
        </is>
      </c>
      <c r="P972" s="2" t="inlineStr">
        <is>
          <t xml:space="preserve">|
|
|
</t>
        </is>
      </c>
      <c r="Q972" t="inlineStr">
        <is>
          <t/>
        </is>
      </c>
      <c r="R972" s="2" t="inlineStr">
        <is>
          <t>DIMM|
Dual Inline Memory Module</t>
        </is>
      </c>
      <c r="S972" s="2" t="inlineStr">
        <is>
          <t>3|
3</t>
        </is>
      </c>
      <c r="T972" s="2" t="inlineStr">
        <is>
          <t xml:space="preserve">|
</t>
        </is>
      </c>
      <c r="U972" t="inlineStr">
        <is>
          <t>Speichermodul für den Arbeitsspeicher von Computern</t>
        </is>
      </c>
      <c r="V972" s="2" t="inlineStr">
        <is>
          <t>λειτουργική μονάδας μνήμης διπλής εισόδου</t>
        </is>
      </c>
      <c r="W972" s="2" t="inlineStr">
        <is>
          <t>2</t>
        </is>
      </c>
      <c r="X972" s="2" t="inlineStr">
        <is>
          <t/>
        </is>
      </c>
      <c r="Y972" t="inlineStr">
        <is>
          <t/>
        </is>
      </c>
      <c r="Z972" s="2" t="inlineStr">
        <is>
          <t>DIMM|
dual in-line memory module|
dual inline memory module</t>
        </is>
      </c>
      <c r="AA972" s="2" t="inlineStr">
        <is>
          <t>3|
3|
1</t>
        </is>
      </c>
      <c r="AB972" s="2" t="inlineStr">
        <is>
          <t xml:space="preserve">|
|
</t>
        </is>
      </c>
      <c r="AC972" t="inlineStr">
        <is>
          <t>small-scale circuit board that holds memory chips on the motherboard and has a 64-bit data path</t>
        </is>
      </c>
      <c r="AD972" s="2" t="inlineStr">
        <is>
          <t>DIMM|
módulo de memoria en línea doble</t>
        </is>
      </c>
      <c r="AE972" s="2" t="inlineStr">
        <is>
          <t>3|
3</t>
        </is>
      </c>
      <c r="AF972" s="2" t="inlineStr">
        <is>
          <t xml:space="preserve">|
</t>
        </is>
      </c>
      <c r="AG972" t="inlineStr">
        <is>
          <t>Módulo de memoria RAM utilizado en ordenadores personales y que consiste en un pequeño circuito impreso que contiene chips de memoria y se conecta directamente a las ranuras de la placa base.</t>
        </is>
      </c>
      <c r="AH972" s="2" t="inlineStr">
        <is>
          <t>DIMM-moodul|
kaherealine mälumoodul</t>
        </is>
      </c>
      <c r="AI972" s="2" t="inlineStr">
        <is>
          <t>3|
3</t>
        </is>
      </c>
      <c r="AJ972" s="2" t="inlineStr">
        <is>
          <t xml:space="preserve">|
</t>
        </is>
      </c>
      <c r="AK972" t="inlineStr">
        <is>
          <t>kahe viigureaga mälumoodul: mälukiipidega komplekteeritud trükkplaat arvuti põhimälu jaoks</t>
        </is>
      </c>
      <c r="AL972" s="2" t="inlineStr">
        <is>
          <t>DIMM|
DIMM-muistimoduuli|
kaksirivinen muistimoduuli|
DIMM-moduuli</t>
        </is>
      </c>
      <c r="AM972" s="2" t="inlineStr">
        <is>
          <t>3|
3|
3|
3</t>
        </is>
      </c>
      <c r="AN972" s="2" t="inlineStr">
        <is>
          <t xml:space="preserve">|
|
|
</t>
        </is>
      </c>
      <c r="AO972" t="inlineStr">
        <is>
          <t/>
        </is>
      </c>
      <c r="AP972" s="2" t="inlineStr">
        <is>
          <t>module de mémoire DIMM|
module de mémoire à double rangée de contacts|
DIMM</t>
        </is>
      </c>
      <c r="AQ972" s="2" t="inlineStr">
        <is>
          <t>3|
2|
3</t>
        </is>
      </c>
      <c r="AR972" s="2" t="inlineStr">
        <is>
          <t xml:space="preserve">|
|
</t>
        </is>
      </c>
      <c r="AS972" t="inlineStr">
        <is>
          <t>format de barrette de mémoire vive qui est utilisé sur les ordinateurs depuis l’abandon progressif du format SIMM, et exploité par les mémoires SDRAM et DDR SDRAM</t>
        </is>
      </c>
      <c r="AT972" s="2" t="inlineStr">
        <is>
          <t>DIMM|
modúl déach cuimhne inlíní</t>
        </is>
      </c>
      <c r="AU972" s="2" t="inlineStr">
        <is>
          <t>3|
3</t>
        </is>
      </c>
      <c r="AV972" s="2" t="inlineStr">
        <is>
          <t xml:space="preserve">|
</t>
        </is>
      </c>
      <c r="AW972" t="inlineStr">
        <is>
          <t/>
        </is>
      </c>
      <c r="AX972" s="2" t="inlineStr">
        <is>
          <t>dvostruki linijski memorijski modul|
DIMM|
DIMM modul</t>
        </is>
      </c>
      <c r="AY972" s="2" t="inlineStr">
        <is>
          <t>3|
3|
3</t>
        </is>
      </c>
      <c r="AZ972" s="2" t="inlineStr">
        <is>
          <t xml:space="preserve">|
|
</t>
        </is>
      </c>
      <c r="BA972" t="inlineStr">
        <is>
          <t/>
        </is>
      </c>
      <c r="BB972" s="2" t="inlineStr">
        <is>
          <t>kétsoros memóriamodul|
DIMM</t>
        </is>
      </c>
      <c r="BC972" s="2" t="inlineStr">
        <is>
          <t>4|
4</t>
        </is>
      </c>
      <c r="BD972" s="2" t="inlineStr">
        <is>
          <t xml:space="preserve">|
</t>
        </is>
      </c>
      <c r="BE972" t="inlineStr">
        <is>
          <t/>
        </is>
      </c>
      <c r="BF972" s="2" t="inlineStr">
        <is>
          <t>modulo di memoria DIMM (dual in-line memory module)</t>
        </is>
      </c>
      <c r="BG972" s="2" t="inlineStr">
        <is>
          <t>3</t>
        </is>
      </c>
      <c r="BH972" s="2" t="inlineStr">
        <is>
          <t/>
        </is>
      </c>
      <c r="BI972" t="inlineStr">
        <is>
          <t>scheda elettronica di espansione di memoria dotata di facilità di istallazione e di notevole potenza poiché i contatti sui suoi due lati sono isolati e costituiscono contatti elettrici indipendenti</t>
        </is>
      </c>
      <c r="BJ972" s="2" t="inlineStr">
        <is>
          <t>DIMM|
dviejų eilių jungties buferinės atmintinės modulis</t>
        </is>
      </c>
      <c r="BK972" s="2" t="inlineStr">
        <is>
          <t>3|
3</t>
        </is>
      </c>
      <c r="BL972" s="2" t="inlineStr">
        <is>
          <t xml:space="preserve">|
</t>
        </is>
      </c>
      <c r="BM972" t="inlineStr">
        <is>
          <t/>
        </is>
      </c>
      <c r="BN972" s="2" t="inlineStr">
        <is>
          <t>divrindu atmiņas modulis|
&lt;i&gt;DIMM&lt;/i&gt;</t>
        </is>
      </c>
      <c r="BO972" s="2" t="inlineStr">
        <is>
          <t>3|
3</t>
        </is>
      </c>
      <c r="BP972" s="2" t="inlineStr">
        <is>
          <t xml:space="preserve">|
</t>
        </is>
      </c>
      <c r="BQ972" t="inlineStr">
        <is>
          <t/>
        </is>
      </c>
      <c r="BR972" s="2" t="inlineStr">
        <is>
          <t>DIMM|
moduli ta’ memorja dual in-line</t>
        </is>
      </c>
      <c r="BS972" s="2" t="inlineStr">
        <is>
          <t>3|
3</t>
        </is>
      </c>
      <c r="BT972" s="2" t="inlineStr">
        <is>
          <t xml:space="preserve">|
</t>
        </is>
      </c>
      <c r="BU972" t="inlineStr">
        <is>
          <t>bord ta’ ċirkwit fuq skala żgħira li żżomm ċipep ta’ memorja fuq il-motherboard u li għandha passaġġ ta’ data ta’ 64-bit</t>
        </is>
      </c>
      <c r="BV972" s="2" t="inlineStr">
        <is>
          <t>dual in-line memory module|
DIMM</t>
        </is>
      </c>
      <c r="BW972" s="2" t="inlineStr">
        <is>
          <t>3|
3</t>
        </is>
      </c>
      <c r="BX972" s="2" t="inlineStr">
        <is>
          <t xml:space="preserve">|
</t>
        </is>
      </c>
      <c r="BY972" t="inlineStr">
        <is>
          <t>kleine kaart in desktopcomputers waarop geheugenchips zijn samengebracht</t>
        </is>
      </c>
      <c r="BZ972" s="2" t="inlineStr">
        <is>
          <t>moduł pamięci w podłużnej obudowie dwurzędowej|
moduł pamięci DIMM</t>
        </is>
      </c>
      <c r="CA972" s="2" t="inlineStr">
        <is>
          <t>3|
3</t>
        </is>
      </c>
      <c r="CB972" s="2" t="inlineStr">
        <is>
          <t xml:space="preserve">|
</t>
        </is>
      </c>
      <c r="CC972" t="inlineStr">
        <is>
          <t>szereg standardów modułów pamięci RAM, w których styki złącza krawędziowego modułu znajdują się po obu stronach płytki drukowanej</t>
        </is>
      </c>
      <c r="CD972" s="2" t="inlineStr">
        <is>
          <t>DIMM|
módulo de memória em linha dupla</t>
        </is>
      </c>
      <c r="CE972" s="2" t="inlineStr">
        <is>
          <t>3|
3</t>
        </is>
      </c>
      <c r="CF972" s="2" t="inlineStr">
        <is>
          <t xml:space="preserve">|
</t>
        </is>
      </c>
      <c r="CG972" t="inlineStr">
        <is>
          <t/>
        </is>
      </c>
      <c r="CH972" s="2" t="inlineStr">
        <is>
          <t>modul DIMM|
modul de memorie cu serie dublă de conexiuni</t>
        </is>
      </c>
      <c r="CI972" s="2" t="inlineStr">
        <is>
          <t>3|
3</t>
        </is>
      </c>
      <c r="CJ972" s="2" t="inlineStr">
        <is>
          <t xml:space="preserve">|
</t>
        </is>
      </c>
      <c r="CK972" t="inlineStr">
        <is>
          <t/>
        </is>
      </c>
      <c r="CL972" s="2" t="inlineStr">
        <is>
          <t>DIMM|
pamäťový modul DIMM</t>
        </is>
      </c>
      <c r="CM972" s="2" t="inlineStr">
        <is>
          <t>3|
3</t>
        </is>
      </c>
      <c r="CN972" s="2" t="inlineStr">
        <is>
          <t xml:space="preserve">|
</t>
        </is>
      </c>
      <c r="CO972" t="inlineStr">
        <is>
          <t>64-bitový modul pamäte RAM, ktorý má na oboch stranách samostatné elektrické kontakty</t>
        </is>
      </c>
      <c r="CP972" s="2" t="inlineStr">
        <is>
          <t>dvoredni pomnilniški modul</t>
        </is>
      </c>
      <c r="CQ972" s="2" t="inlineStr">
        <is>
          <t>3</t>
        </is>
      </c>
      <c r="CR972" s="2" t="inlineStr">
        <is>
          <t/>
        </is>
      </c>
      <c r="CS972" t="inlineStr">
        <is>
          <t/>
        </is>
      </c>
      <c r="CT972" s="2" t="inlineStr">
        <is>
          <t>dimm</t>
        </is>
      </c>
      <c r="CU972" s="2" t="inlineStr">
        <is>
          <t>3</t>
        </is>
      </c>
      <c r="CV972" s="2" t="inlineStr">
        <is>
          <t/>
        </is>
      </c>
      <c r="CW972" t="inlineStr">
        <is>
          <t/>
        </is>
      </c>
    </row>
    <row r="973">
      <c r="A973" s="1" t="str">
        <f>HYPERLINK("https://iate.europa.eu/entry/result/159813/all", "159813")</f>
        <v>159813</v>
      </c>
      <c r="B973" t="inlineStr">
        <is>
          <t>EDUCATION AND COMMUNICATIONS</t>
        </is>
      </c>
      <c r="C973" t="inlineStr">
        <is>
          <t>EDUCATION AND COMMUNICATIONS|information technology and data processing</t>
        </is>
      </c>
      <c r="D973" t="inlineStr">
        <is>
          <t>yes</t>
        </is>
      </c>
      <c r="E973" t="inlineStr">
        <is>
          <t/>
        </is>
      </c>
      <c r="F973" s="2" t="inlineStr">
        <is>
          <t>събитие за активиране</t>
        </is>
      </c>
      <c r="G973" s="2" t="inlineStr">
        <is>
          <t>3</t>
        </is>
      </c>
      <c r="H973" s="2" t="inlineStr">
        <is>
          <t/>
        </is>
      </c>
      <c r="I973" t="inlineStr">
        <is>
          <t>генерирано от потребителя, програмирано или външно събитие или стимул, което предизвиква преход на компютъра от спящ режим или режим „изключен“ към активен режим на работа</t>
        </is>
      </c>
      <c r="J973" s="2" t="inlineStr">
        <is>
          <t>aktivující událost</t>
        </is>
      </c>
      <c r="K973" s="2" t="inlineStr">
        <is>
          <t>3</t>
        </is>
      </c>
      <c r="L973" s="2" t="inlineStr">
        <is>
          <t/>
        </is>
      </c>
      <c r="M973" t="inlineStr">
        <is>
          <t>uživatelem vyvolaná, naprogramovaná nebo vnější událost či podnět způsobující přechod počítače z režimu spánku nebo z vypnutého stavu do aktivního provozního režimu</t>
        </is>
      </c>
      <c r="N973" s="2" t="inlineStr">
        <is>
          <t>aktiveringshændelse</t>
        </is>
      </c>
      <c r="O973" s="2" t="inlineStr">
        <is>
          <t>3</t>
        </is>
      </c>
      <c r="P973" s="2" t="inlineStr">
        <is>
          <t/>
        </is>
      </c>
      <c r="Q973" t="inlineStr">
        <is>
          <t>brugerudført, programmeret eller ekstern hændelse eller påvirkning, der får computeren til at skifte fra sleep-tilstand eller slukket tilstand til aktiv driftsklar tilstand</t>
        </is>
      </c>
      <c r="R973" s="2" t="inlineStr">
        <is>
          <t>Weckereignis</t>
        </is>
      </c>
      <c r="S973" s="2" t="inlineStr">
        <is>
          <t>3</t>
        </is>
      </c>
      <c r="T973" s="2" t="inlineStr">
        <is>
          <t/>
        </is>
      </c>
      <c r="U973" t="inlineStr">
        <is>
          <t>vom Benutzer ausgelöstes, planmäßiges oder externes Ereignis oder Impuls, der bewirkt, dass der Computer vom Ruhezustand oder Aus-Zustand in den aktiven Betrieb übergeht</t>
        </is>
      </c>
      <c r="V973" s="2" t="inlineStr">
        <is>
          <t>συμβάν αφύπνισης</t>
        </is>
      </c>
      <c r="W973" s="2" t="inlineStr">
        <is>
          <t>3</t>
        </is>
      </c>
      <c r="X973" s="2" t="inlineStr">
        <is>
          <t/>
        </is>
      </c>
      <c r="Y973" t="inlineStr">
        <is>
          <t>κάθε ηθελημένο από το χρήστη, προγραμματισμένο, ή εξωτερικό γεγονός ή ερέθισμα που συνεπάγεται τη μετάπτωση του υπολογιστή από την κατάσταση νάρκης ή εκτός λειτουργίας σε ενεργό κατάσταση λειτουργίας του. Παραδείγματα αφυπνιστικών συμβάντων είναι, μεταξύ άλλων: κίνηση του ποντικιού, δραστηριότητα του πληκτρολογίου ή πίεση κουμπιού στο πλαίσιο, ή, προκειμένου περί εξωτερικών γεγονότων, ερέθισμα μέσω τηλεχειρισμού, δικτύου, μόντεμ κ.λπ.</t>
        </is>
      </c>
      <c r="Z973" s="2" t="inlineStr">
        <is>
          <t>wake event</t>
        </is>
      </c>
      <c r="AA973" s="2" t="inlineStr">
        <is>
          <t>3</t>
        </is>
      </c>
      <c r="AB973" s="2" t="inlineStr">
        <is>
          <t/>
        </is>
      </c>
      <c r="AC973" t="inlineStr">
        <is>
          <t>user, scheduled, or external event or stimulus that causes the computer to transition from sleep mode or off mode to an active mode of operation</t>
        </is>
      </c>
      <c r="AD973" s="2" t="inlineStr">
        <is>
          <t>suceso de activación|
evento de activación</t>
        </is>
      </c>
      <c r="AE973" s="2" t="inlineStr">
        <is>
          <t>3|
3</t>
        </is>
      </c>
      <c r="AF973" s="2" t="inlineStr">
        <is>
          <t xml:space="preserve">|
</t>
        </is>
      </c>
      <c r="AG973" t="inlineStr">
        <is>
          <t>Evento o estímulo de usuario, programado o externo que hace que el ordenador pase del modo de espera o desactivado a un modo activo de funcionamiento.</t>
        </is>
      </c>
      <c r="AH973" s="2" t="inlineStr">
        <is>
          <t>äratussündmus</t>
        </is>
      </c>
      <c r="AI973" s="2" t="inlineStr">
        <is>
          <t>3</t>
        </is>
      </c>
      <c r="AJ973" s="2" t="inlineStr">
        <is>
          <t/>
        </is>
      </c>
      <c r="AK973" t="inlineStr">
        <is>
          <t>kasutajapoolne, programmeeritud või väline sündmus või ajend, mis kutsub esile arvuti ülemineku puhkeolekust või väljalülitatud olekust aktiivsesse tööolekusse</t>
        </is>
      </c>
      <c r="AL973" s="2" t="inlineStr">
        <is>
          <t>aktiiviseen tilaan siirtävä tapahtuma</t>
        </is>
      </c>
      <c r="AM973" s="2" t="inlineStr">
        <is>
          <t>3</t>
        </is>
      </c>
      <c r="AN973" s="2" t="inlineStr">
        <is>
          <t/>
        </is>
      </c>
      <c r="AO973" t="inlineStr">
        <is>
          <t>käyttäjän aikaansaama, ajastettu tai ulkoinen tapahtuma tai ärsyke, joka siirtää tietokoneen lepotilasta tai pois päältä -tilasta toimintatilaan</t>
        </is>
      </c>
      <c r="AP973" s="2" t="inlineStr">
        <is>
          <t>facteur de réactivation|
événement de réveil</t>
        </is>
      </c>
      <c r="AQ973" s="2" t="inlineStr">
        <is>
          <t>3|
3</t>
        </is>
      </c>
      <c r="AR973" s="2" t="inlineStr">
        <is>
          <t xml:space="preserve">|
</t>
        </is>
      </c>
      <c r="AS973" t="inlineStr">
        <is>
          <t>événement ou stimulus produit par l'utilisateur, programmé ou externe, qui fait passer l'ordinateur du mode "veille" ou "arrêt" à son mode de fonctionnement actif</t>
        </is>
      </c>
      <c r="AT973" s="2" t="inlineStr">
        <is>
          <t>teagmhas múscailte</t>
        </is>
      </c>
      <c r="AU973" s="2" t="inlineStr">
        <is>
          <t>3</t>
        </is>
      </c>
      <c r="AV973" s="2" t="inlineStr">
        <is>
          <t/>
        </is>
      </c>
      <c r="AW973" t="inlineStr">
        <is>
          <t/>
        </is>
      </c>
      <c r="AX973" s="2" t="inlineStr">
        <is>
          <t>događaj buđenja</t>
        </is>
      </c>
      <c r="AY973" s="2" t="inlineStr">
        <is>
          <t>3</t>
        </is>
      </c>
      <c r="AZ973" s="2" t="inlineStr">
        <is>
          <t/>
        </is>
      </c>
      <c r="BA973" t="inlineStr">
        <is>
          <t>događaj koji dolazi od korisnika, planirani ili vanjski događaj ili podražaj koji uzrokuje prijelaz računala iz stanja mirovanja ili stanja isključenosti u aktivan način rada</t>
        </is>
      </c>
      <c r="BB973" s="2" t="inlineStr">
        <is>
          <t>ébresztési esemény|
ébresztő esemény</t>
        </is>
      </c>
      <c r="BC973" s="2" t="inlineStr">
        <is>
          <t>4|
3</t>
        </is>
      </c>
      <c r="BD973" s="2" t="inlineStr">
        <is>
          <t>preferred|
admitted</t>
        </is>
      </c>
      <c r="BE973" t="inlineStr">
        <is>
          <t>felhasználó által kezdeményezett, ütemezett vagy külső esemény vagy jel, amelynek hatására a számítógép alvó üzemmódból vagy kikapcsolt üzemmódból aktív üzemmódba vált</t>
        </is>
      </c>
      <c r="BF973" s="2" t="inlineStr">
        <is>
          <t>evento di riattivazione</t>
        </is>
      </c>
      <c r="BG973" s="2" t="inlineStr">
        <is>
          <t>3</t>
        </is>
      </c>
      <c r="BH973" s="2" t="inlineStr">
        <is>
          <t/>
        </is>
      </c>
      <c r="BI973" t="inlineStr">
        <is>
          <t>evento o stimolo generato dall’utente, programmato o esterno che induce il passaggio del computer dalla modalità sospensione o spento alla modalità operativa attiva</t>
        </is>
      </c>
      <c r="BJ973" s="2" t="inlineStr">
        <is>
          <t>pažadinimas</t>
        </is>
      </c>
      <c r="BK973" s="2" t="inlineStr">
        <is>
          <t>3</t>
        </is>
      </c>
      <c r="BL973" s="2" t="inlineStr">
        <is>
          <t/>
        </is>
      </c>
      <c r="BM973" t="inlineStr">
        <is>
          <t>vartotojo pradėtas, iš anksto nustatytas arba išorinis įvykis ar stimulas, dėl kurio kompiuteris iš pristabdytosios veiksenos arba išjungties būsenos pereina į aktyviąją veikseną</t>
        </is>
      </c>
      <c r="BN973" s="2" t="inlineStr">
        <is>
          <t>aktivizēšanas notikums</t>
        </is>
      </c>
      <c r="BO973" s="2" t="inlineStr">
        <is>
          <t>3</t>
        </is>
      </c>
      <c r="BP973" s="2" t="inlineStr">
        <is>
          <t/>
        </is>
      </c>
      <c r="BQ973" t="inlineStr">
        <is>
          <t>lietotāja izraisīts, ieprogrammēts vai ārējs notikums vai stimuls, kas izraisa datora pāreju no miega vai izslēgta režīma uz aktīvu darbības režīmu</t>
        </is>
      </c>
      <c r="BR973" s="2" t="inlineStr">
        <is>
          <t>event ta’ riattivazzjoni</t>
        </is>
      </c>
      <c r="BS973" s="2" t="inlineStr">
        <is>
          <t>3</t>
        </is>
      </c>
      <c r="BT973" s="2" t="inlineStr">
        <is>
          <t/>
        </is>
      </c>
      <c r="BU973" t="inlineStr">
        <is>
          <t>event tal-utent, skedat jew estern, jew stimulu ieħor kwalunkwe li jwassal biex il-kompjuter jittranżizzjona minn modalità Rieqed&lt;sup&gt;1&lt;/sup&gt; għal modalità ta' funzjonament attiv&lt;p&gt; &lt;sup&gt;1&lt;/sup&gt; modalità Rieqed [ &lt;a href="/entry/result/918412/all" id="ENTRY_TO_ENTRY_CONVERTER" target="_blank"&gt;IATE:918412&lt;/a&gt; ]&lt;/p&gt;</t>
        </is>
      </c>
      <c r="BV973" s="2" t="inlineStr">
        <is>
          <t>ontwaakgebeurtenis|
wekgebeurtenis|
activerende gebeurtenis</t>
        </is>
      </c>
      <c r="BW973" s="2" t="inlineStr">
        <is>
          <t>3|
3|
3</t>
        </is>
      </c>
      <c r="BX973" s="2" t="inlineStr">
        <is>
          <t xml:space="preserve">|
|
</t>
        </is>
      </c>
      <c r="BY973" t="inlineStr">
        <is>
          <t>van de gebruiker uitgaande, geplande of externe gebeurtenis of stimulus die maakt dat de computer van de slaap- of uitstand overschakelt naar een actieve werkstand</t>
        </is>
      </c>
      <c r="BZ973" s="2" t="inlineStr">
        <is>
          <t>zdarzenie „budzące”|
zdarzenie powodujące przebudzenie</t>
        </is>
      </c>
      <c r="CA973" s="2" t="inlineStr">
        <is>
          <t>2|
2</t>
        </is>
      </c>
      <c r="CB973" s="2" t="inlineStr">
        <is>
          <t xml:space="preserve">|
</t>
        </is>
      </c>
      <c r="CC973" t="inlineStr">
        <is>
          <t/>
        </is>
      </c>
      <c r="CD973" s="2" t="inlineStr">
        <is>
          <t>evento de despertar|
ato de ativação</t>
        </is>
      </c>
      <c r="CE973" s="2" t="inlineStr">
        <is>
          <t>3|
3</t>
        </is>
      </c>
      <c r="CF973" s="2" t="inlineStr">
        <is>
          <t xml:space="preserve">|
</t>
        </is>
      </c>
      <c r="CG973" t="inlineStr">
        <is>
          <t>Evento ativado pelo utilizador, programado ou externo que leva o computador a passar do modo de latência ou desativação para o modo ativo de funcionamento.</t>
        </is>
      </c>
      <c r="CH973" s="2" t="inlineStr">
        <is>
          <t>caracteristică wake event</t>
        </is>
      </c>
      <c r="CI973" s="2" t="inlineStr">
        <is>
          <t>2</t>
        </is>
      </c>
      <c r="CJ973" s="2" t="inlineStr">
        <is>
          <t/>
        </is>
      </c>
      <c r="CK973" t="inlineStr">
        <is>
          <t/>
        </is>
      </c>
      <c r="CL973" s="2" t="inlineStr">
        <is>
          <t>prebudenie</t>
        </is>
      </c>
      <c r="CM973" s="2" t="inlineStr">
        <is>
          <t>3</t>
        </is>
      </c>
      <c r="CN973" s="2" t="inlineStr">
        <is>
          <t/>
        </is>
      </c>
      <c r="CO973" t="inlineStr">
        <is>
          <t>udalosť alebo podnet používateľa, naplánovaný podnet alebo naplánovaná udalosť, alebo vonkajší podnet alebo vonkajšia udalosť, ktoré spôsobia prechod počítača z režimu spánku alebo vypnutia do aktívneho režimu prevádzky</t>
        </is>
      </c>
      <c r="CP973" s="2" t="inlineStr">
        <is>
          <t>budilni dogodek</t>
        </is>
      </c>
      <c r="CQ973" s="2" t="inlineStr">
        <is>
          <t>3</t>
        </is>
      </c>
      <c r="CR973" s="2" t="inlineStr">
        <is>
          <t/>
        </is>
      </c>
      <c r="CS973" t="inlineStr">
        <is>
          <t>od uporabnika, programsko ali iz zunanjega vira izvirajoč dogodek ali dražljaj, ki povzroči prehod računalnika iz načina mirovanja ali izklopa v način aktivnega delovanja</t>
        </is>
      </c>
      <c r="CT973" s="2" t="inlineStr">
        <is>
          <t>väckningshändelse</t>
        </is>
      </c>
      <c r="CU973" s="2" t="inlineStr">
        <is>
          <t>3</t>
        </is>
      </c>
      <c r="CV973" s="2" t="inlineStr">
        <is>
          <t/>
        </is>
      </c>
      <c r="CW973" t="inlineStr">
        <is>
          <t>en användarinitierad, schemalagd eller yttre händelse eller påverkan som får datorn att övergå från viloläge eller frånläge till aktivt läge</t>
        </is>
      </c>
    </row>
    <row r="974">
      <c r="A974" s="1" t="str">
        <f>HYPERLINK("https://iate.europa.eu/entry/result/1466389/all", "1466389")</f>
        <v>1466389</v>
      </c>
      <c r="B974" t="inlineStr">
        <is>
          <t>EDUCATION AND COMMUNICATIONS</t>
        </is>
      </c>
      <c r="C974" t="inlineStr">
        <is>
          <t>EDUCATION AND COMMUNICATIONS|information technology and data processing|information technology industry</t>
        </is>
      </c>
      <c r="D974" t="inlineStr">
        <is>
          <t>yes</t>
        </is>
      </c>
      <c r="E974" t="inlineStr">
        <is>
          <t/>
        </is>
      </c>
      <c r="F974" s="2" t="inlineStr">
        <is>
          <t>клавиатура</t>
        </is>
      </c>
      <c r="G974" s="2" t="inlineStr">
        <is>
          <t>3</t>
        </is>
      </c>
      <c r="H974" s="2" t="inlineStr">
        <is>
          <t/>
        </is>
      </c>
      <c r="I974" t="inlineStr">
        <is>
          <t>хардуерен компонент с набор от превключватели (клавиши), който предава информация от потребителя на компютъра или на компонент за предаване на данни</t>
        </is>
      </c>
      <c r="J974" s="2" t="inlineStr">
        <is>
          <t>počítačová klávesnice|
klávesnice</t>
        </is>
      </c>
      <c r="K974" s="2" t="inlineStr">
        <is>
          <t>3|
3</t>
        </is>
      </c>
      <c r="L974" s="2" t="inlineStr">
        <is>
          <t xml:space="preserve">|
</t>
        </is>
      </c>
      <c r="M974" t="inlineStr">
        <is>
          <t>vstupní zařízení, které používá sestavu tlačítek, jež lze použít k zadávání diskrétních dat do počítače</t>
        </is>
      </c>
      <c r="N974" s="2" t="inlineStr">
        <is>
          <t>tastatur|
keyboard</t>
        </is>
      </c>
      <c r="O974" s="2" t="inlineStr">
        <is>
          <t>3|
3</t>
        </is>
      </c>
      <c r="P974" s="2" t="inlineStr">
        <is>
          <t xml:space="preserve">|
</t>
        </is>
      </c>
      <c r="Q974" t="inlineStr">
        <is>
          <t>arrangement af knapper eller taster til indtastning af tal, symboler og bogstaver til fx skrivemaskine eller computer</t>
        </is>
      </c>
      <c r="R974" s="2" t="inlineStr">
        <is>
          <t>Tastatur</t>
        </is>
      </c>
      <c r="S974" s="2" t="inlineStr">
        <is>
          <t>3</t>
        </is>
      </c>
      <c r="T974" s="2" t="inlineStr">
        <is>
          <t/>
        </is>
      </c>
      <c r="U974" t="inlineStr">
        <is>
          <t>Gruppe von Tasten auf einer Unterlage, die zur Eingabe von Information in ein Computersystem benutzt werden</t>
        </is>
      </c>
      <c r="V974" s="2" t="inlineStr">
        <is>
          <t>πληκτρολόγιο</t>
        </is>
      </c>
      <c r="W974" s="2" t="inlineStr">
        <is>
          <t>3</t>
        </is>
      </c>
      <c r="X974" s="2" t="inlineStr">
        <is>
          <t/>
        </is>
      </c>
      <c r="Y974" t="inlineStr">
        <is>
          <t>Το &lt;b&gt;πληκτρολόγιο &lt;/b&gt;είναι μία συσκευή εισόδου ενός ηλεκτρονικού υπολογιστή. Η βασική λειτουργία του πληκτρολογίου είναι η εισαγωγή χαρακτήρων (κειμένου) στον υπολογιστή. Επιπλέον, περιλαμβάνει αρκετά ακόμα πλήκτρα που βοηθούν στην ευκολότερη πλοήγηση στον υπολογιστή.</t>
        </is>
      </c>
      <c r="Z974" s="2" t="inlineStr">
        <is>
          <t>keyboard|
computer keyboard</t>
        </is>
      </c>
      <c r="AA974" s="2" t="inlineStr">
        <is>
          <t>3|
3</t>
        </is>
      </c>
      <c r="AB974" s="2" t="inlineStr">
        <is>
          <t xml:space="preserve">|
</t>
        </is>
      </c>
      <c r="AC974" t="inlineStr">
        <is>
          <t>array of keys that may be captioned buttons or marked areas on a plane, used to input alphanumeric information and commands into a computer</t>
        </is>
      </c>
      <c r="AD974" s="2" t="inlineStr">
        <is>
          <t>teclado</t>
        </is>
      </c>
      <c r="AE974" s="2" t="inlineStr">
        <is>
          <t>3</t>
        </is>
      </c>
      <c r="AF974" s="2" t="inlineStr">
        <is>
          <t/>
        </is>
      </c>
      <c r="AG974" t="inlineStr">
        <is>
          <t>Periférico de entrada utilizado para introducir datos y órdenes en el computador, formado por un conjunto de teclas que corresponden a unos determinados caracteres alfanuméricos y forman una matriz de contactos cuyo estado (abierto o cerrado) se explora electrónicamente.</t>
        </is>
      </c>
      <c r="AH974" s="2" t="inlineStr">
        <is>
          <t>klaviatuur</t>
        </is>
      </c>
      <c r="AI974" s="2" t="inlineStr">
        <is>
          <t>3</t>
        </is>
      </c>
      <c r="AJ974" s="2" t="inlineStr">
        <is>
          <t/>
        </is>
      </c>
      <c r="AK974" t="inlineStr">
        <is>
          <t>seadme osa, millega sisestatakse numbreid, tähti ja muid märke ning juhitakse seadme tööd</t>
        </is>
      </c>
      <c r="AL974" s="2" t="inlineStr">
        <is>
          <t>näppäimistö</t>
        </is>
      </c>
      <c r="AM974" s="2" t="inlineStr">
        <is>
          <t>3</t>
        </is>
      </c>
      <c r="AN974" s="2" t="inlineStr">
        <is>
          <t/>
        </is>
      </c>
      <c r="AO974" t="inlineStr">
        <is>
          <t>sormilla painettavista numero- ja kirjainnäppäimistä sekä erilaisista erikoisnäppäimistä koostuva laite</t>
        </is>
      </c>
      <c r="AP974" s="2" t="inlineStr">
        <is>
          <t>clavier</t>
        </is>
      </c>
      <c r="AQ974" s="2" t="inlineStr">
        <is>
          <t>3</t>
        </is>
      </c>
      <c r="AR974" s="2" t="inlineStr">
        <is>
          <t/>
        </is>
      </c>
      <c r="AS974" t="inlineStr">
        <is>
          <t>dispositif à touches alphanumériques disposées sur plusieurs rangées, permettant d'actionner un appareil</t>
        </is>
      </c>
      <c r="AT974" s="2" t="inlineStr">
        <is>
          <t>méarchlár</t>
        </is>
      </c>
      <c r="AU974" s="2" t="inlineStr">
        <is>
          <t>3</t>
        </is>
      </c>
      <c r="AV974" s="2" t="inlineStr">
        <is>
          <t/>
        </is>
      </c>
      <c r="AW974" t="inlineStr">
        <is>
          <t/>
        </is>
      </c>
      <c r="AX974" s="2" t="inlineStr">
        <is>
          <t>tipkovnica</t>
        </is>
      </c>
      <c r="AY974" s="2" t="inlineStr">
        <is>
          <t>3</t>
        </is>
      </c>
      <c r="AZ974" s="2" t="inlineStr">
        <is>
          <t/>
        </is>
      </c>
      <c r="BA974" t="inlineStr">
        <is>
          <t>skup tipki za pisanje koje omogućuju unos podataka u računalo</t>
        </is>
      </c>
      <c r="BB974" s="2" t="inlineStr">
        <is>
          <t>billentyűzet|
számítógépes billentyűzet|
klaviatúra</t>
        </is>
      </c>
      <c r="BC974" s="2" t="inlineStr">
        <is>
          <t>4|
3|
3</t>
        </is>
      </c>
      <c r="BD974" s="2" t="inlineStr">
        <is>
          <t>preferred|
admitted|
admitted</t>
        </is>
      </c>
      <c r="BE974" t="inlineStr">
        <is>
          <t>számítógép azon része, aminek segítségével adatokat viszünk be, és utasításokat adhatunk a számítógépnek</t>
        </is>
      </c>
      <c r="BF974" s="2" t="inlineStr">
        <is>
          <t>tastiera|
tastiera per elaboratore</t>
        </is>
      </c>
      <c r="BG974" s="2" t="inlineStr">
        <is>
          <t>3|
3</t>
        </is>
      </c>
      <c r="BH974" s="2" t="inlineStr">
        <is>
          <t xml:space="preserve">|
</t>
        </is>
      </c>
      <c r="BI974" t="inlineStr">
        <is>
          <t>insieme di pulsanti utilizzati per introdurre delle informazioni in un sistema</t>
        </is>
      </c>
      <c r="BJ974" s="2" t="inlineStr">
        <is>
          <t>klaviatūra</t>
        </is>
      </c>
      <c r="BK974" s="2" t="inlineStr">
        <is>
          <t>4</t>
        </is>
      </c>
      <c r="BL974" s="2" t="inlineStr">
        <is>
          <t/>
        </is>
      </c>
      <c r="BM974" t="inlineStr">
        <is>
          <t>įtaisas rašto bei valdymo ženklams surinkti ir įvesti į kompiuterį</t>
        </is>
      </c>
      <c r="BN974" s="2" t="inlineStr">
        <is>
          <t>tastatūra</t>
        </is>
      </c>
      <c r="BO974" s="2" t="inlineStr">
        <is>
          <t>3</t>
        </is>
      </c>
      <c r="BP974" s="2" t="inlineStr">
        <is>
          <t/>
        </is>
      </c>
      <c r="BQ974" t="inlineStr">
        <is>
          <t>datora ievadierīce, ko izmanto, lai ar noteiktā veidā izvietotu taustiņu palīdzību ievadītu datorā programmas un datus, kā arī veiktu noteiktas datora vadības funkcijas</t>
        </is>
      </c>
      <c r="BR974" s="2" t="inlineStr">
        <is>
          <t>tastiera tal-kompjuter|
tastiera</t>
        </is>
      </c>
      <c r="BS974" s="2" t="inlineStr">
        <is>
          <t>3|
3</t>
        </is>
      </c>
      <c r="BT974" s="2" t="inlineStr">
        <is>
          <t xml:space="preserve">|
</t>
        </is>
      </c>
      <c r="BU974" t="inlineStr">
        <is>
          <t>arranġament ta’ tasti li jistgħu jkunu mmarkati bl-ittri fuqhom jew b'marki oħra fuq pjan wieħed, u użati għad-diġitizzazzjoni ta' informazzjoni u kmandi alfanumeriċi f'kompjuter</t>
        </is>
      </c>
      <c r="BV974" s="2" t="inlineStr">
        <is>
          <t>toetsenbord</t>
        </is>
      </c>
      <c r="BW974" s="2" t="inlineStr">
        <is>
          <t>3</t>
        </is>
      </c>
      <c r="BX974" s="2" t="inlineStr">
        <is>
          <t/>
        </is>
      </c>
      <c r="BY974" t="inlineStr">
        <is>
          <t>geheel van toetsen van een machine waarmee met de hand gegevens kunnen worden ingevoerd op bv. een computer, tablet of smartphone</t>
        </is>
      </c>
      <c r="BZ974" s="2" t="inlineStr">
        <is>
          <t>klawiatura komputera|
klawiatura</t>
        </is>
      </c>
      <c r="CA974" s="2" t="inlineStr">
        <is>
          <t>3|
3</t>
        </is>
      </c>
      <c r="CB974" s="2" t="inlineStr">
        <is>
          <t xml:space="preserve">|
</t>
        </is>
      </c>
      <c r="CC974" t="inlineStr">
        <is>
          <t/>
        </is>
      </c>
      <c r="CD974" s="2" t="inlineStr">
        <is>
          <t>teclado</t>
        </is>
      </c>
      <c r="CE974" s="2" t="inlineStr">
        <is>
          <t>2</t>
        </is>
      </c>
      <c r="CF974" s="2" t="inlineStr">
        <is>
          <t/>
        </is>
      </c>
      <c r="CG974" t="inlineStr">
        <is>
          <t>Dispositivo periférico de entrada que integra um conjunto convenientemente organizado das teclas de um computador.</t>
        </is>
      </c>
      <c r="CH974" s="2" t="inlineStr">
        <is>
          <t>tastatură</t>
        </is>
      </c>
      <c r="CI974" s="2" t="inlineStr">
        <is>
          <t>3</t>
        </is>
      </c>
      <c r="CJ974" s="2" t="inlineStr">
        <is>
          <t/>
        </is>
      </c>
      <c r="CK974" t="inlineStr">
        <is>
          <t/>
        </is>
      </c>
      <c r="CL974" s="2" t="inlineStr">
        <is>
          <t>počítačová klávesnica|
klávesnica</t>
        </is>
      </c>
      <c r="CM974" s="2" t="inlineStr">
        <is>
          <t>3|
3</t>
        </is>
      </c>
      <c r="CN974" s="2" t="inlineStr">
        <is>
          <t xml:space="preserve">|
</t>
        </is>
      </c>
      <c r="CO974" t="inlineStr">
        <is>
          <t>základné vstupné zariadenie osobných počítačov, v ktorom sú písmenové, číselné alebo funkčné klávesy usporiadané určitým spôsobom</t>
        </is>
      </c>
      <c r="CP974" s="2" t="inlineStr">
        <is>
          <t>tipkovnica</t>
        </is>
      </c>
      <c r="CQ974" s="2" t="inlineStr">
        <is>
          <t>3</t>
        </is>
      </c>
      <c r="CR974" s="2" t="inlineStr">
        <is>
          <t/>
        </is>
      </c>
      <c r="CS974" t="inlineStr">
        <is>
          <t>naprava za vnos znakov (črk, številk itd.) v računalnik</t>
        </is>
      </c>
      <c r="CT974" s="2" t="inlineStr">
        <is>
          <t>tangentbord</t>
        </is>
      </c>
      <c r="CU974" s="2" t="inlineStr">
        <is>
          <t>3</t>
        </is>
      </c>
      <c r="CV974" s="2" t="inlineStr">
        <is>
          <t/>
        </is>
      </c>
      <c r="CW974" t="inlineStr">
        <is>
          <t>utrustning för inmatning av text till datorer</t>
        </is>
      </c>
    </row>
    <row r="975">
      <c r="A975" s="1" t="str">
        <f>HYPERLINK("https://iate.europa.eu/entry/result/1695791/all", "1695791")</f>
        <v>1695791</v>
      </c>
      <c r="B975" t="inlineStr">
        <is>
          <t>INDUSTRY;EDUCATION AND COMMUNICATIONS</t>
        </is>
      </c>
      <c r="C975" t="inlineStr">
        <is>
          <t>INDUSTRY|electronics and electrical engineering|electronics industry;EDUCATION AND COMMUNICATIONS|information technology and data processing</t>
        </is>
      </c>
      <c r="D975" t="inlineStr">
        <is>
          <t>yes</t>
        </is>
      </c>
      <c r="E975" t="inlineStr">
        <is>
          <t/>
        </is>
      </c>
      <c r="F975" s="2" t="inlineStr">
        <is>
          <t>„гореща“ подмяна</t>
        </is>
      </c>
      <c r="G975" s="2" t="inlineStr">
        <is>
          <t>3</t>
        </is>
      </c>
      <c r="H975" s="2" t="inlineStr">
        <is>
          <t/>
        </is>
      </c>
      <c r="I975" t="inlineStr">
        <is>
          <t/>
        </is>
      </c>
      <c r="J975" s="2" t="inlineStr">
        <is>
          <t>výměna za provozu</t>
        </is>
      </c>
      <c r="K975" s="2" t="inlineStr">
        <is>
          <t>3</t>
        </is>
      </c>
      <c r="L975" s="2" t="inlineStr">
        <is>
          <t/>
        </is>
      </c>
      <c r="M975" t="inlineStr">
        <is>
          <t>možnost, aby byly ze zařízení za chodu vyjmuty stávající moduly nebo komponenty a vloženy do něj moduly nebo komponenty nové</t>
        </is>
      </c>
      <c r="N975" s="2" t="inlineStr">
        <is>
          <t>hot swap|
hot swapping|
varm udskiftning</t>
        </is>
      </c>
      <c r="O975" s="2" t="inlineStr">
        <is>
          <t>3|
3|
3</t>
        </is>
      </c>
      <c r="P975" s="2" t="inlineStr">
        <is>
          <t xml:space="preserve">|
|
</t>
        </is>
      </c>
      <c r="Q975" t="inlineStr">
        <is>
          <t/>
        </is>
      </c>
      <c r="R975" s="2" t="inlineStr">
        <is>
          <t>Hot Swapping</t>
        </is>
      </c>
      <c r="S975" s="2" t="inlineStr">
        <is>
          <t>3</t>
        </is>
      </c>
      <c r="T975" s="2" t="inlineStr">
        <is>
          <t/>
        </is>
      </c>
      <c r="U975" t="inlineStr">
        <is>
          <t>Inbetriebnahme oder Austauschen einer Komponente wie PC-Card bzw. PCMCIA-Karte, während der Computer läuft (ohne Ausschalten und Neustarten des Geräts)</t>
        </is>
      </c>
      <c r="V975" s="2" t="inlineStr">
        <is>
          <t>θερμή βυσμάτωση|
θερμή εναλλαγή</t>
        </is>
      </c>
      <c r="W975" s="2" t="inlineStr">
        <is>
          <t>3|
3</t>
        </is>
      </c>
      <c r="X975" s="2" t="inlineStr">
        <is>
          <t xml:space="preserve">|
</t>
        </is>
      </c>
      <c r="Y975" t="inlineStr">
        <is>
          <t/>
        </is>
      </c>
      <c r="Z975" s="2" t="inlineStr">
        <is>
          <t>hot swapping|
hot swap</t>
        </is>
      </c>
      <c r="AA975" s="2" t="inlineStr">
        <is>
          <t>3|
3</t>
        </is>
      </c>
      <c r="AB975" s="2" t="inlineStr">
        <is>
          <t xml:space="preserve">|
</t>
        </is>
      </c>
      <c r="AC975" t="inlineStr">
        <is>
          <t>replacing of an electronic component in a machine that is on and operating</t>
        </is>
      </c>
      <c r="AD975" s="2" t="inlineStr">
        <is>
          <t>inserción en caliente|
sustitución en caliente</t>
        </is>
      </c>
      <c r="AE975" s="2" t="inlineStr">
        <is>
          <t>3|
3</t>
        </is>
      </c>
      <c r="AF975" s="2" t="inlineStr">
        <is>
          <t>|
preferred</t>
        </is>
      </c>
      <c r="AG975" t="inlineStr">
        <is>
          <t>Sustitución de un componente electrónico en una máquina que está encendida y operativa.</t>
        </is>
      </c>
      <c r="AH975" s="2" t="inlineStr">
        <is>
          <t>käigultvahetus</t>
        </is>
      </c>
      <c r="AI975" s="2" t="inlineStr">
        <is>
          <t>3</t>
        </is>
      </c>
      <c r="AJ975" s="2" t="inlineStr">
        <is>
          <t/>
        </is>
      </c>
      <c r="AK975" t="inlineStr">
        <is>
          <t>rikkis osa vahetamine süsteemi tööd katkestamata</t>
        </is>
      </c>
      <c r="AL975" s="2" t="inlineStr">
        <is>
          <t>hot swap -tekniikka|
hot swapping|
hot swap</t>
        </is>
      </c>
      <c r="AM975" s="2" t="inlineStr">
        <is>
          <t>3|
3|
3</t>
        </is>
      </c>
      <c r="AN975" s="2" t="inlineStr">
        <is>
          <t xml:space="preserve">|
|
</t>
        </is>
      </c>
      <c r="AO975" t="inlineStr">
        <is>
          <t>rikkoutuneen levyn vaihtaminen laitetta sammuttamatta</t>
        </is>
      </c>
      <c r="AP975" s="2" t="inlineStr">
        <is>
          <t>permutation à chaud|
échange à chaud|
remplacement à chaud</t>
        </is>
      </c>
      <c r="AQ975" s="2" t="inlineStr">
        <is>
          <t>3|
3|
3</t>
        </is>
      </c>
      <c r="AR975" s="2" t="inlineStr">
        <is>
          <t xml:space="preserve">|
|
</t>
        </is>
      </c>
      <c r="AS975" t="inlineStr">
        <is>
          <t>fait de pouvoir remplacer un composant d'ordinateur sans en interrompre le fonctionnement, notamment dans des serveurs qui doivent être en fonctionnement de façon continue et dans des stations de travail haut de gamme</t>
        </is>
      </c>
      <c r="AT975" s="2" t="inlineStr">
        <is>
          <t>beobhabhtáil</t>
        </is>
      </c>
      <c r="AU975" s="2" t="inlineStr">
        <is>
          <t>3</t>
        </is>
      </c>
      <c r="AV975" s="2" t="inlineStr">
        <is>
          <t/>
        </is>
      </c>
      <c r="AW975" t="inlineStr">
        <is>
          <t/>
        </is>
      </c>
      <c r="AX975" s="2" t="inlineStr">
        <is>
          <t>vruća zamjena|
hot swap</t>
        </is>
      </c>
      <c r="AY975" s="2" t="inlineStr">
        <is>
          <t>3|
3</t>
        </is>
      </c>
      <c r="AZ975" s="2" t="inlineStr">
        <is>
          <t xml:space="preserve">|
</t>
        </is>
      </c>
      <c r="BA975" t="inlineStr">
        <is>
          <t>mogućnost dodavanja ili odspajanja uređaja dok računalo radi</t>
        </is>
      </c>
      <c r="BB975" s="2" t="inlineStr">
        <is>
          <t>forrócsere</t>
        </is>
      </c>
      <c r="BC975" s="2" t="inlineStr">
        <is>
          <t>4</t>
        </is>
      </c>
      <c r="BD975" s="2" t="inlineStr">
        <is>
          <t/>
        </is>
      </c>
      <c r="BE975" t="inlineStr">
        <is>
          <t>rendszer összetevőinek vagy szoftverének működés közben történő cseréje</t>
        </is>
      </c>
      <c r="BF975" s="2" t="inlineStr">
        <is>
          <t>hot swap|
sostituzione a caldo</t>
        </is>
      </c>
      <c r="BG975" s="2" t="inlineStr">
        <is>
          <t>3|
3</t>
        </is>
      </c>
      <c r="BH975" s="2" t="inlineStr">
        <is>
          <t xml:space="preserve">|
</t>
        </is>
      </c>
      <c r="BI975" t="inlineStr">
        <is>
          <t>caratteristica che in un computer (o in una macchina in generale) permette la sostituzione di un componente "a caldo" cioè mentre il computer (o la macchina) è in funzione</t>
        </is>
      </c>
      <c r="BJ975" s="2" t="inlineStr">
        <is>
          <t>sukeitimas neišjungus</t>
        </is>
      </c>
      <c r="BK975" s="2" t="inlineStr">
        <is>
          <t>3</t>
        </is>
      </c>
      <c r="BL975" s="2" t="inlineStr">
        <is>
          <t/>
        </is>
      </c>
      <c r="BM975" t="inlineStr">
        <is>
          <t>elektroninio komponento pakeitimas veikiančiame įrenginyje</t>
        </is>
      </c>
      <c r="BN975" s="2" t="inlineStr">
        <is>
          <t>karstā pārnešana</t>
        </is>
      </c>
      <c r="BO975" s="2" t="inlineStr">
        <is>
          <t>3</t>
        </is>
      </c>
      <c r="BP975" s="2" t="inlineStr">
        <is>
          <t/>
        </is>
      </c>
      <c r="BQ975" t="inlineStr">
        <is>
          <t/>
        </is>
      </c>
      <c r="BR975" s="2" t="inlineStr">
        <is>
          <t>hot swapping|
rimpjazzament operattiv</t>
        </is>
      </c>
      <c r="BS975" s="2" t="inlineStr">
        <is>
          <t>3|
3</t>
        </is>
      </c>
      <c r="BT975" s="2" t="inlineStr">
        <is>
          <t xml:space="preserve">|
</t>
        </is>
      </c>
      <c r="BU975" t="inlineStr">
        <is>
          <t>rimpjazzament ta’ komponent elettroniku f'magna li tkun mixgħula u qed tiffunzjonalreplacing of an electronic component in a machine that is on and operating</t>
        </is>
      </c>
      <c r="BV975" s="2" t="inlineStr">
        <is>
          <t>hot swap|
hot swapping|
hot plugging</t>
        </is>
      </c>
      <c r="BW975" s="2" t="inlineStr">
        <is>
          <t>3|
3|
3</t>
        </is>
      </c>
      <c r="BX975" s="2" t="inlineStr">
        <is>
          <t xml:space="preserve">|
|
</t>
        </is>
      </c>
      <c r="BY975" t="inlineStr">
        <is>
          <t>loskoppelen van computerapparatuur of -onderdelen terwijl het systeem in bedrijf is en zonder dat het nodig is om het systeem uit te schakelen en later opnieuw in te schakelen</t>
        </is>
      </c>
      <c r="BZ975" s="2" t="inlineStr">
        <is>
          <t>wymiana podczas pracy|
hot swap</t>
        </is>
      </c>
      <c r="CA975" s="2" t="inlineStr">
        <is>
          <t>3|
3</t>
        </is>
      </c>
      <c r="CB975" s="2" t="inlineStr">
        <is>
          <t xml:space="preserve">|
</t>
        </is>
      </c>
      <c r="CC975" t="inlineStr">
        <is>
          <t>możliwość podłączania urządzeń peryferyjnych podczas pracy</t>
        </is>
      </c>
      <c r="CD975" s="2" t="inlineStr">
        <is>
          <t>substituição em funcionamento|
permuta a quente</t>
        </is>
      </c>
      <c r="CE975" s="2" t="inlineStr">
        <is>
          <t>3|
3</t>
        </is>
      </c>
      <c r="CF975" s="2" t="inlineStr">
        <is>
          <t xml:space="preserve">|
</t>
        </is>
      </c>
      <c r="CG975" t="inlineStr">
        <is>
          <t>Substituição de unidades amovíveis sem necessidade de desligar o computador.</t>
        </is>
      </c>
      <c r="CH975" s="2" t="inlineStr">
        <is>
          <t>hot swap</t>
        </is>
      </c>
      <c r="CI975" s="2" t="inlineStr">
        <is>
          <t>3</t>
        </is>
      </c>
      <c r="CJ975" s="2" t="inlineStr">
        <is>
          <t/>
        </is>
      </c>
      <c r="CK975" t="inlineStr">
        <is>
          <t/>
        </is>
      </c>
      <c r="CL975" s="2" t="inlineStr">
        <is>
          <t>výmena počas prevádzky|
výmena komponentu počas prevádzky</t>
        </is>
      </c>
      <c r="CM975" s="2" t="inlineStr">
        <is>
          <t>3|
3</t>
        </is>
      </c>
      <c r="CN975" s="2" t="inlineStr">
        <is>
          <t xml:space="preserve">|
</t>
        </is>
      </c>
      <c r="CO975" t="inlineStr">
        <is>
          <t>odstránenie komponentu zo systému a zapojenie nového komponentu, zatiaľ čo je zariadenie v prevádzke</t>
        </is>
      </c>
      <c r="CP975" s="2" t="inlineStr">
        <is>
          <t>vroča menjava</t>
        </is>
      </c>
      <c r="CQ975" s="2" t="inlineStr">
        <is>
          <t>3</t>
        </is>
      </c>
      <c r="CR975" s="2" t="inlineStr">
        <is>
          <t/>
        </is>
      </c>
      <c r="CS975" t="inlineStr">
        <is>
          <t/>
        </is>
      </c>
      <c r="CT975" s="2" t="inlineStr">
        <is>
          <t>byte under drift</t>
        </is>
      </c>
      <c r="CU975" s="2" t="inlineStr">
        <is>
          <t>3</t>
        </is>
      </c>
      <c r="CV975" s="2" t="inlineStr">
        <is>
          <t/>
        </is>
      </c>
      <c r="CW975" t="inlineStr">
        <is>
          <t>byte av komponenter medan utrustningen är i drift</t>
        </is>
      </c>
    </row>
    <row r="976">
      <c r="A976" s="1" t="str">
        <f>HYPERLINK("https://iate.europa.eu/entry/result/1605467/all", "1605467")</f>
        <v>1605467</v>
      </c>
      <c r="B976" t="inlineStr">
        <is>
          <t>EDUCATION AND COMMUNICATIONS</t>
        </is>
      </c>
      <c r="C976" t="inlineStr">
        <is>
          <t>EDUCATION AND COMMUNICATIONS|information technology and data processing</t>
        </is>
      </c>
      <c r="D976" t="inlineStr">
        <is>
          <t>yes</t>
        </is>
      </c>
      <c r="E976" t="inlineStr">
        <is>
          <t/>
        </is>
      </c>
      <c r="F976" s="2" t="inlineStr">
        <is>
          <t>код за коригиране на грешки|
ECC</t>
        </is>
      </c>
      <c r="G976" s="2" t="inlineStr">
        <is>
          <t>3|
3</t>
        </is>
      </c>
      <c r="H976" s="2" t="inlineStr">
        <is>
          <t xml:space="preserve">|
</t>
        </is>
      </c>
      <c r="I976" t="inlineStr">
        <is>
          <t/>
        </is>
      </c>
      <c r="J976" s="2" t="inlineStr">
        <is>
          <t>ECC|
samoopravný kód</t>
        </is>
      </c>
      <c r="K976" s="2" t="inlineStr">
        <is>
          <t>3|
3</t>
        </is>
      </c>
      <c r="L976" s="2" t="inlineStr">
        <is>
          <t xml:space="preserve">|
</t>
        </is>
      </c>
      <c r="M976" t="inlineStr">
        <is>
          <t>kód, který umožňuje detekci chyb při přenosu dat a automatickou opravu některých z nich</t>
        </is>
      </c>
      <c r="N976" s="2" t="inlineStr">
        <is>
          <t>fejlrettende kode|
fejlkorrigerende kode</t>
        </is>
      </c>
      <c r="O976" s="2" t="inlineStr">
        <is>
          <t>3|
3</t>
        </is>
      </c>
      <c r="P976" s="2" t="inlineStr">
        <is>
          <t xml:space="preserve">|
</t>
        </is>
      </c>
      <c r="Q976" t="inlineStr">
        <is>
          <t/>
        </is>
      </c>
      <c r="R976" s="2" t="inlineStr">
        <is>
          <t>Fehlerkorrekturcode|
selbst korrigierender Code</t>
        </is>
      </c>
      <c r="S976" s="2" t="inlineStr">
        <is>
          <t>3|
3</t>
        </is>
      </c>
      <c r="T976" s="2" t="inlineStr">
        <is>
          <t xml:space="preserve">|
</t>
        </is>
      </c>
      <c r="U976" t="inlineStr">
        <is>
          <t>Fehlererkennungscode, bei dem eine Teilmenge der inkorrekt übertragenen Zeichen aufgrund der Bildungsregeln des Codes nicht nur erkannt, sondern auch korrigiert werden kann</t>
        </is>
      </c>
      <c r="V976" s="2" t="inlineStr">
        <is>
          <t>κώδικας διόρθωσης σφαλμάτων</t>
        </is>
      </c>
      <c r="W976" s="2" t="inlineStr">
        <is>
          <t>3</t>
        </is>
      </c>
      <c r="X976" s="2" t="inlineStr">
        <is>
          <t/>
        </is>
      </c>
      <c r="Y976" t="inlineStr">
        <is>
          <t/>
        </is>
      </c>
      <c r="Z976" s="2" t="inlineStr">
        <is>
          <t>ECC|
error-correcting code|
error correcting code|
error correction code</t>
        </is>
      </c>
      <c r="AA976" s="2" t="inlineStr">
        <is>
          <t>3|
3|
1|
3</t>
        </is>
      </c>
      <c r="AB976" s="2" t="inlineStr">
        <is>
          <t xml:space="preserve">|
preferred|
|
</t>
        </is>
      </c>
      <c r="AC976" t="inlineStr">
        <is>
          <t>code that is designed for channel coding, i.e. for encoding information so that a decoder can correct, with a high probability of success, any errors caused in the signal by an intervening noisy channel</t>
        </is>
      </c>
      <c r="AD976" s="2" t="inlineStr">
        <is>
          <t>código de corrección de errores|
código ECC|
código corrector de errores|
código de corrección automática de errores</t>
        </is>
      </c>
      <c r="AE976" s="2" t="inlineStr">
        <is>
          <t>3|
3|
3|
3</t>
        </is>
      </c>
      <c r="AF976" s="2" t="inlineStr">
        <is>
          <t xml:space="preserve">|
|
|
</t>
        </is>
      </c>
      <c r="AG976" t="inlineStr">
        <is>
          <t>Código que se utiliza en todas las rutas de datos internas del sistema para garantizar el máximo nivel de integridad de los datos.</t>
        </is>
      </c>
      <c r="AH976" s="2" t="inlineStr">
        <is>
          <t>veaparanduskood</t>
        </is>
      </c>
      <c r="AI976" s="2" t="inlineStr">
        <is>
          <t>3</t>
        </is>
      </c>
      <c r="AJ976" s="2" t="inlineStr">
        <is>
          <t/>
        </is>
      </c>
      <c r="AK976" t="inlineStr">
        <is>
          <t>andmete põhjal moodustatav ja andmetele lisatav kood töötlus-, salvestus- või edastusvigade automaatseks avastamiseks ja kõrvaldamiseks</t>
        </is>
      </c>
      <c r="AL976" s="2" t="inlineStr">
        <is>
          <t>virheenkorjauskoodi|
itsekorjaava koodi|
ECC</t>
        </is>
      </c>
      <c r="AM976" s="2" t="inlineStr">
        <is>
          <t>3|
3|
3</t>
        </is>
      </c>
      <c r="AN976" s="2" t="inlineStr">
        <is>
          <t xml:space="preserve">|
|
</t>
        </is>
      </c>
      <c r="AO976" t="inlineStr">
        <is>
          <t>koodi, jonka avulla esitetty tieto voidaan entistää tietoon tulleista virheistä huolimatta, kun virheiden lukumäärä on tietyissä rajoissa</t>
        </is>
      </c>
      <c r="AP976" s="2" t="inlineStr">
        <is>
          <t>code de correction d'erreurs|
code correcteur d'erreurs|
code correcteur</t>
        </is>
      </c>
      <c r="AQ976" s="2" t="inlineStr">
        <is>
          <t>3|
3|
3</t>
        </is>
      </c>
      <c r="AR976" s="2" t="inlineStr">
        <is>
          <t xml:space="preserve">|
|
</t>
        </is>
      </c>
      <c r="AS976" t="inlineStr">
        <is>
          <t>technique de codage basée sur la redondance, destinée à corriger les erreurs de transmission d'informations sur une voie de communication manquant de fiabilité (câble coaxial, fibre optique, etc.) mais également sur les supports de stockage comme les disques compacts, la mémoire RAM et d'autres applications où l'intégrité des données est importante</t>
        </is>
      </c>
      <c r="AT976" s="2" t="inlineStr">
        <is>
          <t>cód ceartaithe earráidí</t>
        </is>
      </c>
      <c r="AU976" s="2" t="inlineStr">
        <is>
          <t>3</t>
        </is>
      </c>
      <c r="AV976" s="2" t="inlineStr">
        <is>
          <t/>
        </is>
      </c>
      <c r="AW976" t="inlineStr">
        <is>
          <t/>
        </is>
      </c>
      <c r="AX976" s="2" t="inlineStr">
        <is>
          <t>kod za ispravljanje pogrešaka|
ECC</t>
        </is>
      </c>
      <c r="AY976" s="2" t="inlineStr">
        <is>
          <t>3|
3</t>
        </is>
      </c>
      <c r="AZ976" s="2" t="inlineStr">
        <is>
          <t xml:space="preserve">|
</t>
        </is>
      </c>
      <c r="BA976" t="inlineStr">
        <is>
          <t/>
        </is>
      </c>
      <c r="BB976" s="2" t="inlineStr">
        <is>
          <t>hibajavító kód</t>
        </is>
      </c>
      <c r="BC976" s="2" t="inlineStr">
        <is>
          <t>4</t>
        </is>
      </c>
      <c r="BD976" s="2" t="inlineStr">
        <is>
          <t/>
        </is>
      </c>
      <c r="BE976" t="inlineStr">
        <is>
          <t>"Elektronikus adatátvitelhez használt kód, amely olyan módon ábrázolja az adatokat, hogy az átviteli hibákat a fogadó oldalon a kódolt adat vizsgálata révén meg lehessen állapítani és ki lehessen javítani. Leginkább a modemekhez alkalmaznak hibajavító kódokat."</t>
        </is>
      </c>
      <c r="BF976" s="2" t="inlineStr">
        <is>
          <t>codice autocorrettore|
codice a correzione di errore|
ECC|
codice correttore d’errore|
codice di correzione degli errori</t>
        </is>
      </c>
      <c r="BG976" s="2" t="inlineStr">
        <is>
          <t>3|
3|
3|
3|
3</t>
        </is>
      </c>
      <c r="BH976" s="2" t="inlineStr">
        <is>
          <t xml:space="preserve">|
|
|
|
</t>
        </is>
      </c>
      <c r="BI976" t="inlineStr">
        <is>
          <t>nella trasmissione di un messaggio da una sorgente ad un destinatario attraverso un canale di comunicazione informatico, raggruppamento di bit (codice), che, aggiunto quale "pezzo ulteriore" all'informazione che si trasmette, permette anche in presenza di errori causati da alterazioni dei segnali impiegati, di ricostruire i dati trasmessi, risolvendo così i problemi causati dal “rumore” nel canale di comunicazione, cioè dall’esistenza di disturbi, interferenze casuali o altro</t>
        </is>
      </c>
      <c r="BJ976" s="2" t="inlineStr">
        <is>
          <t>klaidų taisymo kodas</t>
        </is>
      </c>
      <c r="BK976" s="2" t="inlineStr">
        <is>
          <t>4</t>
        </is>
      </c>
      <c r="BL976" s="2" t="inlineStr">
        <is>
          <t/>
        </is>
      </c>
      <c r="BM976" t="inlineStr">
        <is>
          <t>klaidų aptikties kodo atmaina, skirta tam tikro tipo klaidoms automatiškai taisyti</t>
        </is>
      </c>
      <c r="BN976" s="2" t="inlineStr">
        <is>
          <t>kļūdu labojošs kods</t>
        </is>
      </c>
      <c r="BO976" s="2" t="inlineStr">
        <is>
          <t>3</t>
        </is>
      </c>
      <c r="BP976" s="2" t="inlineStr">
        <is>
          <t/>
        </is>
      </c>
      <c r="BQ976" t="inlineStr">
        <is>
          <t>kods, kura konstrukcija atbilst speciāliem noteikumiem, kas ļauj atklāt kļūdas</t>
        </is>
      </c>
      <c r="BR976" s="2" t="inlineStr">
        <is>
          <t>ECC|
kodiċi tal-korrezzjoni tal-erruri</t>
        </is>
      </c>
      <c r="BS976" s="2" t="inlineStr">
        <is>
          <t>3|
3</t>
        </is>
      </c>
      <c r="BT976" s="2" t="inlineStr">
        <is>
          <t xml:space="preserve">|
</t>
        </is>
      </c>
      <c r="BU976" t="inlineStr">
        <is>
          <t>kodiċi maħsub għall-kodaġġ ta’ informazzjoni sabiex dikodatur ikun jista' jikkoreġi, bi probabilità għolja ta’ suċċess, kwalunkwe errur ikkawżat mis-sinjal minħabba l-intervent ta’ kanal ta’ storbju</t>
        </is>
      </c>
      <c r="BV976" s="2" t="inlineStr">
        <is>
          <t>zelfherstellende code|
foutcorrigerende code|
foutenherstellende code|
ECC</t>
        </is>
      </c>
      <c r="BW976" s="2" t="inlineStr">
        <is>
          <t>3|
3|
3|
3</t>
        </is>
      </c>
      <c r="BX976" s="2" t="inlineStr">
        <is>
          <t xml:space="preserve">|
|
|
</t>
        </is>
      </c>
      <c r="BY976" t="inlineStr">
        <is>
          <t/>
        </is>
      </c>
      <c r="BZ976" s="2" t="inlineStr">
        <is>
          <t>ECC|
kod korygowania błędów</t>
        </is>
      </c>
      <c r="CA976" s="2" t="inlineStr">
        <is>
          <t>3|
3</t>
        </is>
      </c>
      <c r="CB976" s="2" t="inlineStr">
        <is>
          <t xml:space="preserve">|
</t>
        </is>
      </c>
      <c r="CC976" t="inlineStr">
        <is>
          <t>kod mający za zadanie naprawę informacji w przypadku wystąpienia błędu lub błędów spowodowanych zakłóceniami sygnału w kanale transmisyjnym</t>
        </is>
      </c>
      <c r="CD976" s="2" t="inlineStr">
        <is>
          <t>código de correção de erros|
código de correção automática de erros</t>
        </is>
      </c>
      <c r="CE976" s="2" t="inlineStr">
        <is>
          <t>3|
3</t>
        </is>
      </c>
      <c r="CF976" s="2" t="inlineStr">
        <is>
          <t xml:space="preserve">|
</t>
        </is>
      </c>
      <c r="CG976" t="inlineStr">
        <is>
          <t>Código detetor de erros que possui, ainda, a propriedade de especificar a localização dos erros e que permite, em certos casos, a sua correção automática.</t>
        </is>
      </c>
      <c r="CH976" s="2" t="inlineStr">
        <is>
          <t>ECC|
cod de corectare a erorilor</t>
        </is>
      </c>
      <c r="CI976" s="2" t="inlineStr">
        <is>
          <t>3|
3</t>
        </is>
      </c>
      <c r="CJ976" s="2" t="inlineStr">
        <is>
          <t xml:space="preserve">|
</t>
        </is>
      </c>
      <c r="CK976" t="inlineStr">
        <is>
          <t/>
        </is>
      </c>
      <c r="CL976" s="2" t="inlineStr">
        <is>
          <t>kód na opravu chýb|
ECC</t>
        </is>
      </c>
      <c r="CM976" s="2" t="inlineStr">
        <is>
          <t>3|
3</t>
        </is>
      </c>
      <c r="CN976" s="2" t="inlineStr">
        <is>
          <t xml:space="preserve">|
</t>
        </is>
      </c>
      <c r="CO976" t="inlineStr">
        <is>
          <t>kód, v ktorom každý dátový signál je v súlade so špecifickými pravidlami usporiadania tak, aby odchýlky od tohto usporiadania prijímaného signálu sa mohli automaticky zistiť a opraviť</t>
        </is>
      </c>
      <c r="CP976" s="2" t="inlineStr">
        <is>
          <t>kod za popravljanje napak</t>
        </is>
      </c>
      <c r="CQ976" s="2" t="inlineStr">
        <is>
          <t>3</t>
        </is>
      </c>
      <c r="CR976" s="2" t="inlineStr">
        <is>
          <t/>
        </is>
      </c>
      <c r="CS976" t="inlineStr">
        <is>
          <t/>
        </is>
      </c>
      <c r="CT976" s="2" t="inlineStr">
        <is>
          <t>felkorrigerande kod|
felrättande kod</t>
        </is>
      </c>
      <c r="CU976" s="2" t="inlineStr">
        <is>
          <t>3|
3</t>
        </is>
      </c>
      <c r="CV976" s="2" t="inlineStr">
        <is>
          <t xml:space="preserve">|
</t>
        </is>
      </c>
      <c r="CW976" t="inlineStr">
        <is>
          <t>programkod som rättar fel som uppstår vid över­föring av data, vanligtvis i kombination med kod som upp­täcker sådana fel</t>
        </is>
      </c>
    </row>
    <row r="977">
      <c r="A977" s="1" t="str">
        <f>HYPERLINK("https://iate.europa.eu/entry/result/1483671/all", "1483671")</f>
        <v>1483671</v>
      </c>
      <c r="B977" t="inlineStr">
        <is>
          <t>EDUCATION AND COMMUNICATIONS</t>
        </is>
      </c>
      <c r="C977" t="inlineStr">
        <is>
          <t>EDUCATION AND COMMUNICATIONS|information technology and data processing|computer system</t>
        </is>
      </c>
      <c r="D977" t="inlineStr">
        <is>
          <t>yes</t>
        </is>
      </c>
      <c r="E977" t="inlineStr">
        <is>
          <t/>
        </is>
      </c>
      <c r="F977" s="2" t="inlineStr">
        <is>
          <t>сървърен възел</t>
        </is>
      </c>
      <c r="G977" s="2" t="inlineStr">
        <is>
          <t>3</t>
        </is>
      </c>
      <c r="H977" s="2" t="inlineStr">
        <is>
          <t/>
        </is>
      </c>
      <c r="I977" t="inlineStr">
        <is>
          <t/>
        </is>
      </c>
      <c r="J977" s="2" t="inlineStr">
        <is>
          <t>serverový uzel</t>
        </is>
      </c>
      <c r="K977" s="2" t="inlineStr">
        <is>
          <t>3</t>
        </is>
      </c>
      <c r="L977" s="2" t="inlineStr">
        <is>
          <t/>
        </is>
      </c>
      <c r="M977" t="inlineStr">
        <is>
          <t/>
        </is>
      </c>
      <c r="N977" s="2" t="inlineStr">
        <is>
          <t>serverknude|
servernode|
serversystem</t>
        </is>
      </c>
      <c r="O977" s="2" t="inlineStr">
        <is>
          <t>3|
3|
3</t>
        </is>
      </c>
      <c r="P977" s="2" t="inlineStr">
        <is>
          <t xml:space="preserve">|
|
</t>
        </is>
      </c>
      <c r="Q977" t="inlineStr">
        <is>
          <t/>
        </is>
      </c>
      <c r="R977" s="2" t="inlineStr">
        <is>
          <t>Serverknoten|
Diensterbringerknoten</t>
        </is>
      </c>
      <c r="S977" s="2" t="inlineStr">
        <is>
          <t>3|
3</t>
        </is>
      </c>
      <c r="T977" s="2" t="inlineStr">
        <is>
          <t xml:space="preserve">|
</t>
        </is>
      </c>
      <c r="U977" t="inlineStr">
        <is>
          <t/>
        </is>
      </c>
      <c r="V977" s="2" t="inlineStr">
        <is>
          <t>κόμβος εξυπηρετητής</t>
        </is>
      </c>
      <c r="W977" s="2" t="inlineStr">
        <is>
          <t>3</t>
        </is>
      </c>
      <c r="X977" s="2" t="inlineStr">
        <is>
          <t/>
        </is>
      </c>
      <c r="Y977" t="inlineStr">
        <is>
          <t/>
        </is>
      </c>
      <c r="Z977" s="2" t="inlineStr">
        <is>
          <t>server node</t>
        </is>
      </c>
      <c r="AA977" s="2" t="inlineStr">
        <is>
          <t>3</t>
        </is>
      </c>
      <c r="AB977" s="2" t="inlineStr">
        <is>
          <t/>
        </is>
      </c>
      <c r="AC977" t="inlineStr">
        <is>
          <t>device that manages resources which are shared among many users</t>
        </is>
      </c>
      <c r="AD977" s="2" t="inlineStr">
        <is>
          <t>nodo servidor</t>
        </is>
      </c>
      <c r="AE977" s="2" t="inlineStr">
        <is>
          <t>3</t>
        </is>
      </c>
      <c r="AF977" s="2" t="inlineStr">
        <is>
          <t/>
        </is>
      </c>
      <c r="AG977" t="inlineStr">
        <is>
          <t>Dispositivo informático que gestiona recursos compartidos por varios usuarios.</t>
        </is>
      </c>
      <c r="AH977" s="2" t="inlineStr">
        <is>
          <t>serverisõlm</t>
        </is>
      </c>
      <c r="AI977" s="2" t="inlineStr">
        <is>
          <t>3</t>
        </is>
      </c>
      <c r="AJ977" s="2" t="inlineStr">
        <is>
          <t/>
        </is>
      </c>
      <c r="AK977" t="inlineStr">
        <is>
          <t/>
        </is>
      </c>
      <c r="AL977" s="2" t="inlineStr">
        <is>
          <t>palvelinsolmu</t>
        </is>
      </c>
      <c r="AM977" s="2" t="inlineStr">
        <is>
          <t>3</t>
        </is>
      </c>
      <c r="AN977" s="2" t="inlineStr">
        <is>
          <t/>
        </is>
      </c>
      <c r="AO977" t="inlineStr">
        <is>
          <t/>
        </is>
      </c>
      <c r="AP977" s="2" t="inlineStr">
        <is>
          <t>noeud serveur</t>
        </is>
      </c>
      <c r="AQ977" s="2" t="inlineStr">
        <is>
          <t>3</t>
        </is>
      </c>
      <c r="AR977" s="2" t="inlineStr">
        <is>
          <t/>
        </is>
      </c>
      <c r="AS977" t="inlineStr">
        <is>
          <t>entité fonctionnelle qui gère les ressources communes ou spécifiques pour le compte d'un ou plusieurs clients</t>
        </is>
      </c>
      <c r="AT977" s="2" t="inlineStr">
        <is>
          <t>nód freastalaí</t>
        </is>
      </c>
      <c r="AU977" s="2" t="inlineStr">
        <is>
          <t>3</t>
        </is>
      </c>
      <c r="AV977" s="2" t="inlineStr">
        <is>
          <t/>
        </is>
      </c>
      <c r="AW977" t="inlineStr">
        <is>
          <t/>
        </is>
      </c>
      <c r="AX977" s="2" t="inlineStr">
        <is>
          <t>poslužiteljski čvor</t>
        </is>
      </c>
      <c r="AY977" s="2" t="inlineStr">
        <is>
          <t>3</t>
        </is>
      </c>
      <c r="AZ977" s="2" t="inlineStr">
        <is>
          <t/>
        </is>
      </c>
      <c r="BA977" t="inlineStr">
        <is>
          <t/>
        </is>
      </c>
      <c r="BB977" s="2" t="inlineStr">
        <is>
          <t>szervercsomópont|
kiszolgáló csomópont</t>
        </is>
      </c>
      <c r="BC977" s="2" t="inlineStr">
        <is>
          <t>3|
4</t>
        </is>
      </c>
      <c r="BD977" s="2" t="inlineStr">
        <is>
          <t xml:space="preserve">|
</t>
        </is>
      </c>
      <c r="BE977" t="inlineStr">
        <is>
          <t>több felhasználó által használt forrásokat kezelő eszköz</t>
        </is>
      </c>
      <c r="BF977" s="2" t="inlineStr">
        <is>
          <t>nodo server</t>
        </is>
      </c>
      <c r="BG977" s="2" t="inlineStr">
        <is>
          <t>3</t>
        </is>
      </c>
      <c r="BH977" s="2" t="inlineStr">
        <is>
          <t/>
        </is>
      </c>
      <c r="BI977" t="inlineStr">
        <is>
          <t>in una rete di calcolatori, dispositivo hardware direttamente collegato alla rete che fornisce agli utenti collegati alla rete risorse condivise</t>
        </is>
      </c>
      <c r="BJ977" s="2" t="inlineStr">
        <is>
          <t>serverio mazgas</t>
        </is>
      </c>
      <c r="BK977" s="2" t="inlineStr">
        <is>
          <t>3</t>
        </is>
      </c>
      <c r="BL977" s="2" t="inlineStr">
        <is>
          <t/>
        </is>
      </c>
      <c r="BM977" t="inlineStr">
        <is>
          <t/>
        </is>
      </c>
      <c r="BN977" s="2" t="inlineStr">
        <is>
          <t>servera mezgls</t>
        </is>
      </c>
      <c r="BO977" s="2" t="inlineStr">
        <is>
          <t>3</t>
        </is>
      </c>
      <c r="BP977" s="2" t="inlineStr">
        <is>
          <t/>
        </is>
      </c>
      <c r="BQ977" t="inlineStr">
        <is>
          <t/>
        </is>
      </c>
      <c r="BR977" s="2" t="inlineStr">
        <is>
          <t>nodu tas-server</t>
        </is>
      </c>
      <c r="BS977" s="2" t="inlineStr">
        <is>
          <t>3</t>
        </is>
      </c>
      <c r="BT977" s="2" t="inlineStr">
        <is>
          <t/>
        </is>
      </c>
      <c r="BU977" t="inlineStr">
        <is>
          <t>apparat li jimmaniġġja r-riżorsi li jkunu kondiviżi fost diversi utenti</t>
        </is>
      </c>
      <c r="BV977" s="2" t="inlineStr">
        <is>
          <t>serverknooppunt</t>
        </is>
      </c>
      <c r="BW977" s="2" t="inlineStr">
        <is>
          <t>3</t>
        </is>
      </c>
      <c r="BX977" s="2" t="inlineStr">
        <is>
          <t/>
        </is>
      </c>
      <c r="BY977" t="inlineStr">
        <is>
          <t>apparaat dat (netwerkhulp)middelen beheert die tussen vele gebruikers worden gedeeld</t>
        </is>
      </c>
      <c r="BZ977" s="2" t="inlineStr">
        <is>
          <t>węzeł serwera</t>
        </is>
      </c>
      <c r="CA977" s="2" t="inlineStr">
        <is>
          <t>3</t>
        </is>
      </c>
      <c r="CB977" s="2" t="inlineStr">
        <is>
          <t/>
        </is>
      </c>
      <c r="CC977" t="inlineStr">
        <is>
          <t>przyłączone do sieci aktywne urządzenie elektroniczne, które pozwala na wysyłanie, odbieranie i przekazywanie informacji</t>
        </is>
      </c>
      <c r="CD977" s="2" t="inlineStr">
        <is>
          <t>nó de servidor</t>
        </is>
      </c>
      <c r="CE977" s="2" t="inlineStr">
        <is>
          <t>3</t>
        </is>
      </c>
      <c r="CF977" s="2" t="inlineStr">
        <is>
          <t/>
        </is>
      </c>
      <c r="CG977" t="inlineStr">
        <is>
          <t/>
        </is>
      </c>
      <c r="CH977" s="2" t="inlineStr">
        <is>
          <t>nod al serverului|
nod de server</t>
        </is>
      </c>
      <c r="CI977" s="2" t="inlineStr">
        <is>
          <t>3|
3</t>
        </is>
      </c>
      <c r="CJ977" s="2" t="inlineStr">
        <is>
          <t xml:space="preserve">|
</t>
        </is>
      </c>
      <c r="CK977" t="inlineStr">
        <is>
          <t/>
        </is>
      </c>
      <c r="CL977" s="2" t="inlineStr">
        <is>
          <t>serverový uzol</t>
        </is>
      </c>
      <c r="CM977" s="2" t="inlineStr">
        <is>
          <t>3</t>
        </is>
      </c>
      <c r="CN977" s="2" t="inlineStr">
        <is>
          <t/>
        </is>
      </c>
      <c r="CO977" t="inlineStr">
        <is>
          <t/>
        </is>
      </c>
      <c r="CP977" s="2" t="inlineStr">
        <is>
          <t>strežniško vozlišče</t>
        </is>
      </c>
      <c r="CQ977" s="2" t="inlineStr">
        <is>
          <t>3</t>
        </is>
      </c>
      <c r="CR977" s="2" t="inlineStr">
        <is>
          <t/>
        </is>
      </c>
      <c r="CS977" t="inlineStr">
        <is>
          <t>naprava, ki upravlja souporabo virov med več uporabniki</t>
        </is>
      </c>
      <c r="CT977" s="2" t="inlineStr">
        <is>
          <t>servernod</t>
        </is>
      </c>
      <c r="CU977" s="2" t="inlineStr">
        <is>
          <t>3</t>
        </is>
      </c>
      <c r="CV977" s="2" t="inlineStr">
        <is>
          <t/>
        </is>
      </c>
      <c r="CW977" t="inlineStr">
        <is>
          <t>anordning som hanterar resurser som delas mellan många användare</t>
        </is>
      </c>
    </row>
    <row r="978">
      <c r="A978" s="1" t="str">
        <f>HYPERLINK("https://iate.europa.eu/entry/result/1230155/all", "1230155")</f>
        <v>1230155</v>
      </c>
      <c r="B978" t="inlineStr">
        <is>
          <t>EDUCATION AND COMMUNICATIONS</t>
        </is>
      </c>
      <c r="C978" t="inlineStr">
        <is>
          <t>EDUCATION AND COMMUNICATIONS|information technology and data processing|information technology industry</t>
        </is>
      </c>
      <c r="D978" t="inlineStr">
        <is>
          <t>yes</t>
        </is>
      </c>
      <c r="E978" t="inlineStr">
        <is>
          <t/>
        </is>
      </c>
      <c r="F978" s="2" t="inlineStr">
        <is>
          <t>звукова карта</t>
        </is>
      </c>
      <c r="G978" s="2" t="inlineStr">
        <is>
          <t>4</t>
        </is>
      </c>
      <c r="H978" s="2" t="inlineStr">
        <is>
          <t/>
        </is>
      </c>
      <c r="I978" t="inlineStr">
        <is>
          <t>тип разширителна платка за компютър, използвана за възпроизвеждане и записване на звук</t>
        </is>
      </c>
      <c r="J978" s="2" t="inlineStr">
        <is>
          <t>zvuková karta</t>
        </is>
      </c>
      <c r="K978" s="2" t="inlineStr">
        <is>
          <t>3</t>
        </is>
      </c>
      <c r="L978" s="2" t="inlineStr">
        <is>
          <t/>
        </is>
      </c>
      <c r="M978" t="inlineStr">
        <is>
          <t>samostatná vnitřní součást, která zpracovává zvukové signály vstupující do počítače a vystupující z něj</t>
        </is>
      </c>
      <c r="N978" s="2" t="inlineStr">
        <is>
          <t>lydkort|
audiokort</t>
        </is>
      </c>
      <c r="O978" s="2" t="inlineStr">
        <is>
          <t>3|
3</t>
        </is>
      </c>
      <c r="P978" s="2" t="inlineStr">
        <is>
          <t xml:space="preserve">|
</t>
        </is>
      </c>
      <c r="Q978" t="inlineStr">
        <is>
          <t>hardware, der installeres på en computer, og som du kan bruge til at høre, optage og afspille lyde</t>
        </is>
      </c>
      <c r="R978" s="2" t="inlineStr">
        <is>
          <t>Audiokarte|
Soundkarte</t>
        </is>
      </c>
      <c r="S978" s="2" t="inlineStr">
        <is>
          <t>3|
3</t>
        </is>
      </c>
      <c r="T978" s="2" t="inlineStr">
        <is>
          <t xml:space="preserve">|
</t>
        </is>
      </c>
      <c r="U978" t="inlineStr">
        <is>
          <t>derjenige Teil der Hardware eines Computersystems, welcher analoge und digitale Audiosignale verarbeitet</t>
        </is>
      </c>
      <c r="V978" s="2" t="inlineStr">
        <is>
          <t>κάρτα ήχου</t>
        </is>
      </c>
      <c r="W978" s="2" t="inlineStr">
        <is>
          <t>3</t>
        </is>
      </c>
      <c r="X978" s="2" t="inlineStr">
        <is>
          <t/>
        </is>
      </c>
      <c r="Y978" t="inlineStr">
        <is>
          <t/>
        </is>
      </c>
      <c r="Z978" s="2" t="inlineStr">
        <is>
          <t>sound card|
audio card</t>
        </is>
      </c>
      <c r="AA978" s="2" t="inlineStr">
        <is>
          <t>3|
3</t>
        </is>
      </c>
      <c r="AB978" s="2" t="inlineStr">
        <is>
          <t xml:space="preserve">|
</t>
        </is>
      </c>
      <c r="AC978" t="inlineStr">
        <is>
          <t>plug-in module that adds sound input and output capabilities to a computer</t>
        </is>
      </c>
      <c r="AD978" s="2" t="inlineStr">
        <is>
          <t>tarjeta de sonido</t>
        </is>
      </c>
      <c r="AE978" s="2" t="inlineStr">
        <is>
          <t>3</t>
        </is>
      </c>
      <c r="AF978" s="2" t="inlineStr">
        <is>
          <t/>
        </is>
      </c>
      <c r="AG978" t="inlineStr">
        <is>
          <t>En una computadora u ordenador, tarjeta de expansión que controla la salida de audio mediante un programa informático llamado controlador.</t>
        </is>
      </c>
      <c r="AH978" s="2" t="inlineStr">
        <is>
          <t>audiokaart|
helikaart</t>
        </is>
      </c>
      <c r="AI978" s="2" t="inlineStr">
        <is>
          <t>3|
3</t>
        </is>
      </c>
      <c r="AJ978" s="2" t="inlineStr">
        <is>
          <t xml:space="preserve">|
</t>
        </is>
      </c>
      <c r="AK978" t="inlineStr">
        <is>
          <t>eraldiolev sisemine komponent, mis töötleb arvutisse sisse tulevaid ja sellest väljuvaid audiosignaale</t>
        </is>
      </c>
      <c r="AL978" s="2" t="inlineStr">
        <is>
          <t>audiokortti|
äänikortti</t>
        </is>
      </c>
      <c r="AM978" s="2" t="inlineStr">
        <is>
          <t>3|
3</t>
        </is>
      </c>
      <c r="AN978" s="2" t="inlineStr">
        <is>
          <t xml:space="preserve">|
</t>
        </is>
      </c>
      <c r="AO978" t="inlineStr">
        <is>
          <t>erillinen komponentti, joka prosessoi tietokoneeseen tulevia ja siitä lähteviä audiosignaaleja</t>
        </is>
      </c>
      <c r="AP978" s="2" t="inlineStr">
        <is>
          <t>carte audio|
carte son|
carte sonore</t>
        </is>
      </c>
      <c r="AQ978" s="2" t="inlineStr">
        <is>
          <t>3|
3|
3</t>
        </is>
      </c>
      <c r="AR978" s="2" t="inlineStr">
        <is>
          <t xml:space="preserve">|
|
</t>
        </is>
      </c>
      <c r="AS978" t="inlineStr">
        <is>
          <t>composant interne distinct qui traite les signaux sonores à l'entrée et à la sortie de l'ordinateur</t>
        </is>
      </c>
      <c r="AT978" s="2" t="inlineStr">
        <is>
          <t>cárta fuaime</t>
        </is>
      </c>
      <c r="AU978" s="2" t="inlineStr">
        <is>
          <t>3</t>
        </is>
      </c>
      <c r="AV978" s="2" t="inlineStr">
        <is>
          <t/>
        </is>
      </c>
      <c r="AW978" t="inlineStr">
        <is>
          <t/>
        </is>
      </c>
      <c r="AX978" s="2" t="inlineStr">
        <is>
          <t>zvučna kartica|
audio kartica</t>
        </is>
      </c>
      <c r="AY978" s="2" t="inlineStr">
        <is>
          <t>3|
3</t>
        </is>
      </c>
      <c r="AZ978" s="2" t="inlineStr">
        <is>
          <t xml:space="preserve">|
</t>
        </is>
      </c>
      <c r="BA978" t="inlineStr">
        <is>
          <t>odvojeni unutarnji sastavni dio koji obrađuje ulazne i izlazne audio signale prema i od računala</t>
        </is>
      </c>
      <c r="BB978" s="2" t="inlineStr">
        <is>
          <t>hangkártya</t>
        </is>
      </c>
      <c r="BC978" s="2" t="inlineStr">
        <is>
          <t>4</t>
        </is>
      </c>
      <c r="BD978" s="2" t="inlineStr">
        <is>
          <t/>
        </is>
      </c>
      <c r="BE978" t="inlineStr">
        <is>
          <t>számítógépbe építhető és cserélhetőbővítőkártya, amely lehetővé teszi a hangok rögzítését, lejátszását és előállítását programoksegítségével</t>
        </is>
      </c>
      <c r="BF978" s="2" t="inlineStr">
        <is>
          <t>scheda sonora|
scheda audio</t>
        </is>
      </c>
      <c r="BG978" s="2" t="inlineStr">
        <is>
          <t>3|
3</t>
        </is>
      </c>
      <c r="BH978" s="2" t="inlineStr">
        <is>
          <t xml:space="preserve">|
</t>
        </is>
      </c>
      <c r="BI978" t="inlineStr">
        <is>
          <t>componente interna discreta che elabora segnali audio in entrata e in uscita da un computer</t>
        </is>
      </c>
      <c r="BJ978" s="2" t="inlineStr">
        <is>
          <t>garso plokštė</t>
        </is>
      </c>
      <c r="BK978" s="2" t="inlineStr">
        <is>
          <t>3</t>
        </is>
      </c>
      <c r="BL978" s="2" t="inlineStr">
        <is>
          <t/>
        </is>
      </c>
      <c r="BM978" t="inlineStr">
        <is>
          <t>išorinis kompiuterio įtaisas garsui į kompiuterį įvesti, apdoroti ir išvesti</t>
        </is>
      </c>
      <c r="BN978" s="2" t="inlineStr">
        <is>
          <t>audiokarte|
skaņas karte</t>
        </is>
      </c>
      <c r="BO978" s="2" t="inlineStr">
        <is>
          <t>3|
3</t>
        </is>
      </c>
      <c r="BP978" s="2" t="inlineStr">
        <is>
          <t xml:space="preserve">|
</t>
        </is>
      </c>
      <c r="BQ978" t="inlineStr">
        <is>
          <t>personālo datoru papildierīce, kas no ciparu datiem ģenerē skaņu atveidojošus analogsignālus, izmantojot vai nu ciparanalogu pārveidotājus, vai frekvences modulēšanas mikroshēmas</t>
        </is>
      </c>
      <c r="BR978" s="2" t="inlineStr">
        <is>
          <t>kard awdjo</t>
        </is>
      </c>
      <c r="BS978" s="2" t="inlineStr">
        <is>
          <t>3</t>
        </is>
      </c>
      <c r="BT978" s="2" t="inlineStr">
        <is>
          <t/>
        </is>
      </c>
      <c r="BU978" t="inlineStr">
        <is>
          <t>komponent montabbli internament li jżid il-kapaċità ta’ input u output tal-ħoss fuq kompjuter</t>
        </is>
      </c>
      <c r="BV978" s="2" t="inlineStr">
        <is>
          <t>geluidskaart</t>
        </is>
      </c>
      <c r="BW978" s="2" t="inlineStr">
        <is>
          <t>3</t>
        </is>
      </c>
      <c r="BX978" s="2" t="inlineStr">
        <is>
          <t/>
        </is>
      </c>
      <c r="BY978" t="inlineStr">
        <is>
          <t>uitbreidingskaart in een computer waarmee geluid kan worden weergegeven en opgenomen</t>
        </is>
      </c>
      <c r="BZ978" s="2" t="inlineStr">
        <is>
          <t>karta dźwiękowa</t>
        </is>
      </c>
      <c r="CA978" s="2" t="inlineStr">
        <is>
          <t>3</t>
        </is>
      </c>
      <c r="CB978" s="2" t="inlineStr">
        <is>
          <t/>
        </is>
      </c>
      <c r="CC978" t="inlineStr">
        <is>
          <t>komputerowa karta rozszerzeń, umożliwiająca rejestrację, przetwarzanie i odtwarzanie dźwięku</t>
        </is>
      </c>
      <c r="CD978" s="2" t="inlineStr">
        <is>
          <t>placa de som|
placa áudio</t>
        </is>
      </c>
      <c r="CE978" s="2" t="inlineStr">
        <is>
          <t>3|
3</t>
        </is>
      </c>
      <c r="CF978" s="2" t="inlineStr">
        <is>
          <t xml:space="preserve">|
</t>
        </is>
      </c>
      <c r="CG978" t="inlineStr">
        <is>
          <t>Componente interno independente que processa os sinais áudio de entrada e saída de e para um computador.</t>
        </is>
      </c>
      <c r="CH978" s="2" t="inlineStr">
        <is>
          <t>placă audio|
placă de sunet</t>
        </is>
      </c>
      <c r="CI978" s="2" t="inlineStr">
        <is>
          <t>3|
3</t>
        </is>
      </c>
      <c r="CJ978" s="2" t="inlineStr">
        <is>
          <t xml:space="preserve">|
</t>
        </is>
      </c>
      <c r="CK978" t="inlineStr">
        <is>
          <t>componentă a sistemului care se ocupă cu tot ceea ce înseamnă sunet, de la mesajele sonore ale sistemului de operare, până la muzică și efectele din jocuri</t>
        </is>
      </c>
      <c r="CL978" s="2" t="inlineStr">
        <is>
          <t>zvuková karta</t>
        </is>
      </c>
      <c r="CM978" s="2" t="inlineStr">
        <is>
          <t>3</t>
        </is>
      </c>
      <c r="CN978" s="2" t="inlineStr">
        <is>
          <t/>
        </is>
      </c>
      <c r="CO978" t="inlineStr">
        <is>
          <t>zabudovaný komponent, ktorý spracúva vstupné a výstupné zvukové signály do počítača a z počítača</t>
        </is>
      </c>
      <c r="CP978" s="2" t="inlineStr">
        <is>
          <t>zvočna kartica</t>
        </is>
      </c>
      <c r="CQ978" s="2" t="inlineStr">
        <is>
          <t>3</t>
        </is>
      </c>
      <c r="CR978" s="2" t="inlineStr">
        <is>
          <t/>
        </is>
      </c>
      <c r="CS978" t="inlineStr">
        <is>
          <t>samostojen notranji sestavni del, ki obdeluje vhodne in izhodne avdio signale v računalnik in iz njega</t>
        </is>
      </c>
      <c r="CT978" s="2" t="inlineStr">
        <is>
          <t>ljudkort</t>
        </is>
      </c>
      <c r="CU978" s="2" t="inlineStr">
        <is>
          <t>3</t>
        </is>
      </c>
      <c r="CV978" s="2" t="inlineStr">
        <is>
          <t/>
        </is>
      </c>
      <c r="CW978" t="inlineStr">
        <is>
          <t>en diskret intern komponent som behandlar ingående och utgående ljudsignaler till och från en dator</t>
        </is>
      </c>
    </row>
    <row r="979">
      <c r="A979" s="1" t="str">
        <f>HYPERLINK("https://iate.europa.eu/entry/result/1137716/all", "1137716")</f>
        <v>1137716</v>
      </c>
      <c r="B979" t="inlineStr">
        <is>
          <t>EDUCATION AND COMMUNICATIONS</t>
        </is>
      </c>
      <c r="C979" t="inlineStr">
        <is>
          <t>EDUCATION AND COMMUNICATIONS|information technology and data processing</t>
        </is>
      </c>
      <c r="D979" t="inlineStr">
        <is>
          <t>yes</t>
        </is>
      </c>
      <c r="E979" t="inlineStr">
        <is>
          <t/>
        </is>
      </c>
      <c r="F979" s="2" t="inlineStr">
        <is>
          <t>видео RAM</t>
        </is>
      </c>
      <c r="G979" s="2" t="inlineStr">
        <is>
          <t>3</t>
        </is>
      </c>
      <c r="H979" s="2" t="inlineStr">
        <is>
          <t/>
        </is>
      </c>
      <c r="I979" t="inlineStr">
        <is>
          <t>специален тип динамична памет (DRAM), използвана в приложения с високоскоростен видео сигнал</t>
        </is>
      </c>
      <c r="J979" s="2" t="inlineStr">
        <is>
          <t>paměť VRAM|
obrazová paměť</t>
        </is>
      </c>
      <c r="K979" s="2" t="inlineStr">
        <is>
          <t>3|
3</t>
        </is>
      </c>
      <c r="L979" s="2" t="inlineStr">
        <is>
          <t xml:space="preserve">|
</t>
        </is>
      </c>
      <c r="M979" t="inlineStr">
        <is>
          <t>vyrovnávací paměť, která se nachází na grafických kartách nebo základních deskách s integrovanou grafikou a která slouží k obnovování obrazu na monitoru</t>
        </is>
      </c>
      <c r="N979" s="2" t="inlineStr">
        <is>
          <t>videohukommelse|
video-RAM|
VRAM</t>
        </is>
      </c>
      <c r="O979" s="2" t="inlineStr">
        <is>
          <t>3|
3|
3</t>
        </is>
      </c>
      <c r="P979" s="2" t="inlineStr">
        <is>
          <t xml:space="preserve">|
|
</t>
        </is>
      </c>
      <c r="Q979" t="inlineStr">
        <is>
          <t/>
        </is>
      </c>
      <c r="R979" s="2" t="inlineStr">
        <is>
          <t>Bildspeicher|
Video-RAM</t>
        </is>
      </c>
      <c r="S979" s="2" t="inlineStr">
        <is>
          <t>3|
3</t>
        </is>
      </c>
      <c r="T979" s="2" t="inlineStr">
        <is>
          <t xml:space="preserve">|
</t>
        </is>
      </c>
      <c r="U979" t="inlineStr">
        <is>
          <t>digitale Kopie des Monitorbildes eines Computers</t>
        </is>
      </c>
      <c r="V979" s="2" t="inlineStr">
        <is>
          <t>μνήμη άμεσης πρόσβασης για βίντεο|
μνήμη άμεσης προσπέλασης για βίντεο|
μνήμη RAM για βίντεο</t>
        </is>
      </c>
      <c r="W979" s="2" t="inlineStr">
        <is>
          <t>3|
3|
3</t>
        </is>
      </c>
      <c r="X979" s="2" t="inlineStr">
        <is>
          <t xml:space="preserve">|
|
</t>
        </is>
      </c>
      <c r="Y979" t="inlineStr">
        <is>
          <t/>
        </is>
      </c>
      <c r="Z979" s="2" t="inlineStr">
        <is>
          <t>frame buffer|
V.R.A.M.|
video RAM|
VRAM|
video random access memory</t>
        </is>
      </c>
      <c r="AA979" s="2" t="inlineStr">
        <is>
          <t>3|
1|
3|
3|
3</t>
        </is>
      </c>
      <c r="AB979" s="2" t="inlineStr">
        <is>
          <t xml:space="preserve">|
|
|
|
</t>
        </is>
      </c>
      <c r="AC979" t="inlineStr">
        <is>
          <t>high-speed and unique array of dynamic random access memory (DRAM) used to store the image and video data that a computer displays</t>
        </is>
      </c>
      <c r="AD979" s="2" t="inlineStr">
        <is>
          <t>registro de cuadro|
RAM de vídeo|
memoria gráfica de acceso aleatorio</t>
        </is>
      </c>
      <c r="AE979" s="2" t="inlineStr">
        <is>
          <t>3|
1|
3</t>
        </is>
      </c>
      <c r="AF979" s="2" t="inlineStr">
        <is>
          <t xml:space="preserve">|
|
</t>
        </is>
      </c>
      <c r="AG979" t="inlineStr">
        <is>
          <t>Tipo de memoria RAM que utiliza el controlador gráfico para poder manejar toda la información visual que le envía la CPU del sistema.</t>
        </is>
      </c>
      <c r="AH979" s="2" t="inlineStr">
        <is>
          <t>pildimälu|
videomälu|
VRAM</t>
        </is>
      </c>
      <c r="AI979" s="2" t="inlineStr">
        <is>
          <t>3|
3|
3</t>
        </is>
      </c>
      <c r="AJ979" s="2" t="inlineStr">
        <is>
          <t xml:space="preserve">|
|
</t>
        </is>
      </c>
      <c r="AK979" t="inlineStr">
        <is>
          <t>Puhvermälu, mis hoiab pildi kõigi pikselite väärtusi.</t>
        </is>
      </c>
      <c r="AL979" s="2" t="inlineStr">
        <is>
          <t>VRAM|
video random access memory|
VRAM-muisti</t>
        </is>
      </c>
      <c r="AM979" s="2" t="inlineStr">
        <is>
          <t>3|
3|
3</t>
        </is>
      </c>
      <c r="AN979" s="2" t="inlineStr">
        <is>
          <t xml:space="preserve">|
|
</t>
        </is>
      </c>
      <c r="AO979" t="inlineStr">
        <is>
          <t>näytönohjaimissa käytetty nopea kaksiporttinen luku-kirjoitusmuisti</t>
        </is>
      </c>
      <c r="AP979" s="2" t="inlineStr">
        <is>
          <t>mémoire vive vidéo|
mémoire graphique|
VRAM|
mémoire vidéo</t>
        </is>
      </c>
      <c r="AQ979" s="2" t="inlineStr">
        <is>
          <t>3|
3|
3|
3</t>
        </is>
      </c>
      <c r="AR979" s="2" t="inlineStr">
        <is>
          <t xml:space="preserve">|
|
|
</t>
        </is>
      </c>
      <c r="AS979" t="inlineStr">
        <is>
          <t>dans un dispositif électronique avec affichage, type de mémoire vive rapide dédiée au stockage des éléments destinés à être affichés</t>
        </is>
      </c>
      <c r="AT979" s="2" t="inlineStr">
        <is>
          <t>físchuimhne randamrochtana|
físRAM</t>
        </is>
      </c>
      <c r="AU979" s="2" t="inlineStr">
        <is>
          <t>3|
3</t>
        </is>
      </c>
      <c r="AV979" s="2" t="inlineStr">
        <is>
          <t xml:space="preserve">|
</t>
        </is>
      </c>
      <c r="AW979" t="inlineStr">
        <is>
          <t/>
        </is>
      </c>
      <c r="AX979" s="2" t="inlineStr">
        <is>
          <t>slikovni međuspremnik|
slikovna prikazna memorija</t>
        </is>
      </c>
      <c r="AY979" s="2" t="inlineStr">
        <is>
          <t>3|
3</t>
        </is>
      </c>
      <c r="AZ979" s="2" t="inlineStr">
        <is>
          <t xml:space="preserve">|
</t>
        </is>
      </c>
      <c r="BA979" t="inlineStr">
        <is>
          <t>memorija u koju se pohranjuje slika i iz koje se obavlja osvježavanje na zaslonu</t>
        </is>
      </c>
      <c r="BB979" s="2" t="inlineStr">
        <is>
          <t>video-RAM|
VRAM|
videomemória|
videokártya-memória</t>
        </is>
      </c>
      <c r="BC979" s="2" t="inlineStr">
        <is>
          <t>4|
4|
4|
4</t>
        </is>
      </c>
      <c r="BD979" s="2" t="inlineStr">
        <is>
          <t xml:space="preserve">|
|
|
</t>
        </is>
      </c>
      <c r="BE979" t="inlineStr">
        <is>
          <t/>
        </is>
      </c>
      <c r="BF979" s="2" t="inlineStr">
        <is>
          <t>memoria di quadro|
frame buffer|
video-RAM|
VRAM</t>
        </is>
      </c>
      <c r="BG979" s="2" t="inlineStr">
        <is>
          <t>3|
3|
3|
3</t>
        </is>
      </c>
      <c r="BH979" s="2" t="inlineStr">
        <is>
          <t xml:space="preserve">|
|
|
</t>
        </is>
      </c>
      <c r="BI979" t="inlineStr">
        <is>
          <t>tipo di DRAM (memoria del computer ad accesso casuale) riservata alla visualizzazione delle immagini sullo schermo che, essendo progettata con due accessi (dual port), può servire due dispositivi differenti nello stesso momento con una conseguente maggiore velocità nella generazione delle immagini a video</t>
        </is>
      </c>
      <c r="BJ979" s="2" t="inlineStr">
        <is>
          <t>vaizdo atmintis</t>
        </is>
      </c>
      <c r="BK979" s="2" t="inlineStr">
        <is>
          <t>3</t>
        </is>
      </c>
      <c r="BL979" s="2" t="inlineStr">
        <is>
          <t/>
        </is>
      </c>
      <c r="BM979" t="inlineStr">
        <is>
          <t>atmintis, kurioje laikomas ekrane matomas vaizdas</t>
        </is>
      </c>
      <c r="BN979" s="2" t="inlineStr">
        <is>
          <t>brīvpiekļuves videoatmiņa|
&lt;i&gt;VRAM&lt;/i&gt;</t>
        </is>
      </c>
      <c r="BO979" s="2" t="inlineStr">
        <is>
          <t>3|
3</t>
        </is>
      </c>
      <c r="BP979" s="2" t="inlineStr">
        <is>
          <t xml:space="preserve">|
</t>
        </is>
      </c>
      <c r="BQ979" t="inlineStr">
        <is>
          <t>speciāli projektēta videoadaptera atmiņa, ko izmanto displeja ekrāna attēlu saglabāšanai</t>
        </is>
      </c>
      <c r="BR979" s="2" t="inlineStr">
        <is>
          <t>memorja b'aċċess każwali tal-vidjo|
VRAM|
RAM tal-vidjo</t>
        </is>
      </c>
      <c r="BS979" s="2" t="inlineStr">
        <is>
          <t>3|
3|
3</t>
        </is>
      </c>
      <c r="BT979" s="2" t="inlineStr">
        <is>
          <t xml:space="preserve">|
|
</t>
        </is>
      </c>
      <c r="BU979" t="inlineStr">
        <is>
          <t>arranġament uniku ta’ veloċità għolja ta' memorja dinamika b'aċċess każwali (DRAM) [&lt;a href="/entry/result/836433/all" id="ENTRY_TO_ENTRY_CONVERTER" target="_blank"&gt;IATE:836433&lt;/a&gt; ] użat biex jaħżen dati ta’ immaġni u vidjo li juri kompjuter</t>
        </is>
      </c>
      <c r="BV979" t="inlineStr">
        <is>
          <t/>
        </is>
      </c>
      <c r="BW979" t="inlineStr">
        <is>
          <t/>
        </is>
      </c>
      <c r="BX979" t="inlineStr">
        <is>
          <t/>
        </is>
      </c>
      <c r="BY979" t="inlineStr">
        <is>
          <t/>
        </is>
      </c>
      <c r="BZ979" s="2" t="inlineStr">
        <is>
          <t>pamięć wideo RAM|
pamięć obrazu wideo</t>
        </is>
      </c>
      <c r="CA979" s="2" t="inlineStr">
        <is>
          <t>3|
3</t>
        </is>
      </c>
      <c r="CB979" s="2" t="inlineStr">
        <is>
          <t xml:space="preserve">|
</t>
        </is>
      </c>
      <c r="CC979" t="inlineStr">
        <is>
          <t>specjalny typ pamięci operacyjnej komputera, znajdującej się z reguły w postaci układów na karcie graficznej, przeznaczonej do przechowywania danych, które mają być wyświetlone na monitorze, pełniącej rolę bufora między procesorem a monitorem</t>
        </is>
      </c>
      <c r="CD979" s="2" t="inlineStr">
        <is>
          <t>memória de vídeo</t>
        </is>
      </c>
      <c r="CE979" s="2" t="inlineStr">
        <is>
          <t>3</t>
        </is>
      </c>
      <c r="CF979" s="2" t="inlineStr">
        <is>
          <t/>
        </is>
      </c>
      <c r="CG979" t="inlineStr">
        <is>
          <t/>
        </is>
      </c>
      <c r="CH979" s="2" t="inlineStr">
        <is>
          <t>memorie RAM video</t>
        </is>
      </c>
      <c r="CI979" s="2" t="inlineStr">
        <is>
          <t>2</t>
        </is>
      </c>
      <c r="CJ979" s="2" t="inlineStr">
        <is>
          <t/>
        </is>
      </c>
      <c r="CK979" t="inlineStr">
        <is>
          <t>formele de memorie cu acces aleator (RAM), utilizate în stocarea datelor pentru monitor</t>
        </is>
      </c>
      <c r="CL979" s="2" t="inlineStr">
        <is>
          <t>pamäť VRAM|
VRAM</t>
        </is>
      </c>
      <c r="CM979" s="2" t="inlineStr">
        <is>
          <t>2|
3</t>
        </is>
      </c>
      <c r="CN979" s="2" t="inlineStr">
        <is>
          <t xml:space="preserve">|
</t>
        </is>
      </c>
      <c r="CO979" t="inlineStr">
        <is>
          <t>pamäť využívaná na ukladanie grafických dát, ktoré monitor zobrazí, posobí ako pamäťový zásobník medzi procesorom a grafickou kartou</t>
        </is>
      </c>
      <c r="CP979" s="2" t="inlineStr">
        <is>
          <t>slikovni medpomnilnik</t>
        </is>
      </c>
      <c r="CQ979" s="2" t="inlineStr">
        <is>
          <t>3</t>
        </is>
      </c>
      <c r="CR979" s="2" t="inlineStr">
        <is>
          <t/>
        </is>
      </c>
      <c r="CS979" t="inlineStr">
        <is>
          <t/>
        </is>
      </c>
      <c r="CT979" s="2" t="inlineStr">
        <is>
          <t>VRAM</t>
        </is>
      </c>
      <c r="CU979" s="2" t="inlineStr">
        <is>
          <t>2</t>
        </is>
      </c>
      <c r="CV979" s="2" t="inlineStr">
        <is>
          <t/>
        </is>
      </c>
      <c r="CW979" t="inlineStr">
        <is>
          <t/>
        </is>
      </c>
    </row>
    <row r="980">
      <c r="A980" s="1" t="str">
        <f>HYPERLINK("https://iate.europa.eu/entry/result/1063597/all", "1063597")</f>
        <v>1063597</v>
      </c>
      <c r="B980" t="inlineStr">
        <is>
          <t>EDUCATION AND COMMUNICATIONS</t>
        </is>
      </c>
      <c r="C980" t="inlineStr">
        <is>
          <t>EDUCATION AND COMMUNICATIONS|information technology and data processing</t>
        </is>
      </c>
      <c r="D980" t="inlineStr">
        <is>
          <t>yes</t>
        </is>
      </c>
      <c r="E980" t="inlineStr">
        <is>
          <t/>
        </is>
      </c>
      <c r="F980" s="2" t="inlineStr">
        <is>
          <t>UMA|
еднороден достъп до паметта|
еднакъв достъп до паметта</t>
        </is>
      </c>
      <c r="G980" s="2" t="inlineStr">
        <is>
          <t>3|
3|
3</t>
        </is>
      </c>
      <c r="H980" s="2" t="inlineStr">
        <is>
          <t xml:space="preserve">|
preferred|
</t>
        </is>
      </c>
      <c r="I980" t="inlineStr">
        <is>
          <t>едновременно използване на една и съща памет от няколко процесора</t>
        </is>
      </c>
      <c r="J980" s="2" t="inlineStr">
        <is>
          <t>UMA|
jednotný přístup do paměti</t>
        </is>
      </c>
      <c r="K980" s="2" t="inlineStr">
        <is>
          <t>3|
2</t>
        </is>
      </c>
      <c r="L980" s="2" t="inlineStr">
        <is>
          <t xml:space="preserve">|
</t>
        </is>
      </c>
      <c r="M980" t="inlineStr">
        <is>
          <t>typ architektury počítače s více procesory (multiprocesory), z nichž všechny mají stejně rychlý (uniformní) přístup do sdílené paměti</t>
        </is>
      </c>
      <c r="N980" s="2" t="inlineStr">
        <is>
          <t>UMA|
Uniform Memory Access</t>
        </is>
      </c>
      <c r="O980" s="2" t="inlineStr">
        <is>
          <t>3|
3</t>
        </is>
      </c>
      <c r="P980" s="2" t="inlineStr">
        <is>
          <t xml:space="preserve">|
</t>
        </is>
      </c>
      <c r="Q980" t="inlineStr">
        <is>
          <t/>
        </is>
      </c>
      <c r="R980" s="2" t="inlineStr">
        <is>
          <t>Uniform Memory Access|
UMA</t>
        </is>
      </c>
      <c r="S980" s="2" t="inlineStr">
        <is>
          <t>3|
3</t>
        </is>
      </c>
      <c r="T980" s="2" t="inlineStr">
        <is>
          <t xml:space="preserve">|
</t>
        </is>
      </c>
      <c r="U980" t="inlineStr">
        <is>
          <t/>
        </is>
      </c>
      <c r="V980" s="2" t="inlineStr">
        <is>
          <t>ενιαία προσπέλαση μνήμης</t>
        </is>
      </c>
      <c r="W980" s="2" t="inlineStr">
        <is>
          <t>3</t>
        </is>
      </c>
      <c r="X980" s="2" t="inlineStr">
        <is>
          <t/>
        </is>
      </c>
      <c r="Y980" t="inlineStr">
        <is>
          <t/>
        </is>
      </c>
      <c r="Z980" s="2" t="inlineStr">
        <is>
          <t>UMA|
uniform memory access</t>
        </is>
      </c>
      <c r="AA980" s="2" t="inlineStr">
        <is>
          <t>3|
3</t>
        </is>
      </c>
      <c r="AB980" s="2" t="inlineStr">
        <is>
          <t xml:space="preserve">|
</t>
        </is>
      </c>
      <c r="AC980" t="inlineStr">
        <is>
          <t>shared memory architecture used in parallel computers</t>
        </is>
      </c>
      <c r="AD980" s="2" t="inlineStr">
        <is>
          <t>UMA|
acceso uniforme a la memoria</t>
        </is>
      </c>
      <c r="AE980" s="2" t="inlineStr">
        <is>
          <t>3|
3</t>
        </is>
      </c>
      <c r="AF980" s="2" t="inlineStr">
        <is>
          <t xml:space="preserve">|
</t>
        </is>
      </c>
      <c r="AG980" t="inlineStr">
        <is>
          <t>Arquitectura de memoria compartida utilizada en computación paralela.</t>
        </is>
      </c>
      <c r="AH980" s="2" t="inlineStr">
        <is>
          <t>UMA|
ühendatud mälu poole pöördumine</t>
        </is>
      </c>
      <c r="AI980" s="2" t="inlineStr">
        <is>
          <t>3|
3</t>
        </is>
      </c>
      <c r="AJ980" s="2" t="inlineStr">
        <is>
          <t xml:space="preserve">|
</t>
        </is>
      </c>
      <c r="AK980" t="inlineStr">
        <is>
          <t/>
        </is>
      </c>
      <c r="AL980" s="2" t="inlineStr">
        <is>
          <t>Uniform Memory Access|
UMA</t>
        </is>
      </c>
      <c r="AM980" s="2" t="inlineStr">
        <is>
          <t>3|
3</t>
        </is>
      </c>
      <c r="AN980" s="2" t="inlineStr">
        <is>
          <t xml:space="preserve">|
</t>
        </is>
      </c>
      <c r="AO980" t="inlineStr">
        <is>
          <t/>
        </is>
      </c>
      <c r="AP980" s="2" t="inlineStr">
        <is>
          <t>mémoire à accès uniforme|
UMA</t>
        </is>
      </c>
      <c r="AQ980" s="2" t="inlineStr">
        <is>
          <t>3|
3</t>
        </is>
      </c>
      <c r="AR980" s="2" t="inlineStr">
        <is>
          <t xml:space="preserve">|
</t>
        </is>
      </c>
      <c r="AS980" t="inlineStr">
        <is>
          <t>type d'architecture mémoire pour une application distribuée où l'accès à la mémoire est le même pour chaque processeur</t>
        </is>
      </c>
      <c r="AT980" s="2" t="inlineStr">
        <is>
          <t>rochtain aonfhoirmeach cuimhne</t>
        </is>
      </c>
      <c r="AU980" s="2" t="inlineStr">
        <is>
          <t>3</t>
        </is>
      </c>
      <c r="AV980" s="2" t="inlineStr">
        <is>
          <t/>
        </is>
      </c>
      <c r="AW980" t="inlineStr">
        <is>
          <t/>
        </is>
      </c>
      <c r="AX980" s="2" t="inlineStr">
        <is>
          <t>UMA|
jednoliki pristup memoriji</t>
        </is>
      </c>
      <c r="AY980" s="2" t="inlineStr">
        <is>
          <t>3|
3</t>
        </is>
      </c>
      <c r="AZ980" s="2" t="inlineStr">
        <is>
          <t xml:space="preserve">|
</t>
        </is>
      </c>
      <c r="BA980" t="inlineStr">
        <is>
          <t>računalne arhitekture u kojima se svakom elementu u glavnoj memoriji može pristupiti sajednakom latencijom i širinom memorijskog pojasa</t>
        </is>
      </c>
      <c r="BB980" s="2" t="inlineStr">
        <is>
          <t>UMA|
egységes memóriaelérés</t>
        </is>
      </c>
      <c r="BC980" s="2" t="inlineStr">
        <is>
          <t>4|
4</t>
        </is>
      </c>
      <c r="BD980" s="2" t="inlineStr">
        <is>
          <t xml:space="preserve">|
</t>
        </is>
      </c>
      <c r="BE980" t="inlineStr">
        <is>
          <t/>
        </is>
      </c>
      <c r="BF980" s="2" t="inlineStr">
        <is>
          <t>UMA|
accesso alla memoria uniforme</t>
        </is>
      </c>
      <c r="BG980" s="2" t="inlineStr">
        <is>
          <t>3|
3</t>
        </is>
      </c>
      <c r="BH980" s="2" t="inlineStr">
        <is>
          <t xml:space="preserve">|
</t>
        </is>
      </c>
      <c r="BI980" t="inlineStr">
        <is>
          <t>in un'architettura di memoria condivisa tra più processori, accesso alla memoria caratterizzato da un tempo di accesso costante per ogni processore e per qualsiasi zona di memoria</t>
        </is>
      </c>
      <c r="BJ980" s="2" t="inlineStr">
        <is>
          <t>UMA|
universalioji kreiptis į atmintinę</t>
        </is>
      </c>
      <c r="BK980" s="2" t="inlineStr">
        <is>
          <t>3|
3</t>
        </is>
      </c>
      <c r="BL980" s="2" t="inlineStr">
        <is>
          <t xml:space="preserve">|
</t>
        </is>
      </c>
      <c r="BM980" t="inlineStr">
        <is>
          <t/>
        </is>
      </c>
      <c r="BN980" s="2" t="inlineStr">
        <is>
          <t>vienveida atmiņas piekļuve|
&lt;i&gt;UMA&lt;/i&gt;</t>
        </is>
      </c>
      <c r="BO980" s="2" t="inlineStr">
        <is>
          <t>3|
3</t>
        </is>
      </c>
      <c r="BP980" s="2" t="inlineStr">
        <is>
          <t xml:space="preserve">|
</t>
        </is>
      </c>
      <c r="BQ980" t="inlineStr">
        <is>
          <t/>
        </is>
      </c>
      <c r="BR980" s="2" t="inlineStr">
        <is>
          <t>aċċess uniformi għall-memorja|
UMA</t>
        </is>
      </c>
      <c r="BS980" s="2" t="inlineStr">
        <is>
          <t>3|
3</t>
        </is>
      </c>
      <c r="BT980" s="2" t="inlineStr">
        <is>
          <t xml:space="preserve">|
</t>
        </is>
      </c>
      <c r="BU980" t="inlineStr">
        <is>
          <t>arkitettura ta’ memorja kondiviża użata f'kompjuters paralleli, fejn il-proċessaturi [ &lt;a href="/entry/result/130774/all" id="ENTRY_TO_ENTRY_CONVERTER" target="_blank"&gt;IATE:130774&lt;/a&gt; ] jikkondividu l-memorja fiżika b'mod uniformi</t>
        </is>
      </c>
      <c r="BV980" s="2" t="inlineStr">
        <is>
          <t>UMA|
Uniform Memory Access</t>
        </is>
      </c>
      <c r="BW980" s="2" t="inlineStr">
        <is>
          <t>2|
3</t>
        </is>
      </c>
      <c r="BX980" s="2" t="inlineStr">
        <is>
          <t xml:space="preserve">|
</t>
        </is>
      </c>
      <c r="BY980" t="inlineStr">
        <is>
          <t>computerarchitectuur die wordt gebruikt in parallelle computersystemen en waarbij alle processors hetzelfde geheugen delen</t>
        </is>
      </c>
      <c r="BZ980" s="2" t="inlineStr">
        <is>
          <t>UMA|
jednolity dostęp do pamięci</t>
        </is>
      </c>
      <c r="CA980" s="2" t="inlineStr">
        <is>
          <t>3|
3</t>
        </is>
      </c>
      <c r="CB980" s="2" t="inlineStr">
        <is>
          <t xml:space="preserve">|
</t>
        </is>
      </c>
      <c r="CC980" t="inlineStr">
        <is>
          <t>rodzaj architektury sieci, gdzie czasy dostępu każdego procesora do dowolnej komórki pamięci są jednakowe</t>
        </is>
      </c>
      <c r="CD980" s="2" t="inlineStr">
        <is>
          <t>acesso uniforme à memória|
AUM</t>
        </is>
      </c>
      <c r="CE980" s="2" t="inlineStr">
        <is>
          <t>3|
3</t>
        </is>
      </c>
      <c r="CF980" s="2" t="inlineStr">
        <is>
          <t xml:space="preserve">|
</t>
        </is>
      </c>
      <c r="CG980" t="inlineStr">
        <is>
          <t/>
        </is>
      </c>
      <c r="CH980" s="2" t="inlineStr">
        <is>
          <t>UMA|
acces uniform la memorie</t>
        </is>
      </c>
      <c r="CI980" s="2" t="inlineStr">
        <is>
          <t>2|
3</t>
        </is>
      </c>
      <c r="CJ980" s="2" t="inlineStr">
        <is>
          <t xml:space="preserve">|
</t>
        </is>
      </c>
      <c r="CK980" t="inlineStr">
        <is>
          <t/>
        </is>
      </c>
      <c r="CL980" s="2" t="inlineStr">
        <is>
          <t>jednotný prístup k pamäti|
UMA</t>
        </is>
      </c>
      <c r="CM980" s="2" t="inlineStr">
        <is>
          <t>2|
3</t>
        </is>
      </c>
      <c r="CN980" s="2" t="inlineStr">
        <is>
          <t xml:space="preserve">|
</t>
        </is>
      </c>
      <c r="CO980" t="inlineStr">
        <is>
          <t>prístup procesorov v paralelných systémoch k ľubovoľnému pamäťovému modulu v rovnakom čase</t>
        </is>
      </c>
      <c r="CP980" s="2" t="inlineStr">
        <is>
          <t>enolični dostop do pomnilnika</t>
        </is>
      </c>
      <c r="CQ980" s="2" t="inlineStr">
        <is>
          <t>3</t>
        </is>
      </c>
      <c r="CR980" s="2" t="inlineStr">
        <is>
          <t/>
        </is>
      </c>
      <c r="CS980" t="inlineStr">
        <is>
          <t/>
        </is>
      </c>
      <c r="CT980" s="2" t="inlineStr">
        <is>
          <t>UMA|
enhetlig minnesåtkomst</t>
        </is>
      </c>
      <c r="CU980" s="2" t="inlineStr">
        <is>
          <t>2|
3</t>
        </is>
      </c>
      <c r="CV980" s="2" t="inlineStr">
        <is>
          <t xml:space="preserve">|
</t>
        </is>
      </c>
      <c r="CW980" t="inlineStr">
        <is>
          <t/>
        </is>
      </c>
    </row>
    <row r="981">
      <c r="A981" s="1" t="str">
        <f>HYPERLINK("https://iate.europa.eu/entry/result/3547510/all", "3547510")</f>
        <v>3547510</v>
      </c>
      <c r="B981" t="inlineStr">
        <is>
          <t>EDUCATION AND COMMUNICATIONS</t>
        </is>
      </c>
      <c r="C981" t="inlineStr">
        <is>
          <t>EDUCATION AND COMMUNICATIONS|information technology and data processing</t>
        </is>
      </c>
      <c r="D981" t="inlineStr">
        <is>
          <t>yes</t>
        </is>
      </c>
      <c r="E981" t="inlineStr">
        <is>
          <t/>
        </is>
      </c>
      <c r="F981" s="2" t="inlineStr">
        <is>
          <t>„Еврооблак”|
сървърен проект „Еврооблак“</t>
        </is>
      </c>
      <c r="G981" s="2" t="inlineStr">
        <is>
          <t>3|
3</t>
        </is>
      </c>
      <c r="H981" s="2" t="inlineStr">
        <is>
          <t xml:space="preserve">|
</t>
        </is>
      </c>
      <c r="I981" t="inlineStr">
        <is>
          <t>проект, финансиран от Европейската комисия, в който участват множество партньори, чиято цел е да адаптират микропроцесорни технологии с ниска консумация на енергия, каквито обикновено се използват в мобилните телефони, за работа в много по-голям мащаб</t>
        </is>
      </c>
      <c r="J981" s="2" t="inlineStr">
        <is>
          <t>projekt EuroCloud|
projekt serverových čipů EuroCloud</t>
        </is>
      </c>
      <c r="K981" s="2" t="inlineStr">
        <is>
          <t>3|
2</t>
        </is>
      </c>
      <c r="L981" s="2" t="inlineStr">
        <is>
          <t xml:space="preserve">|
</t>
        </is>
      </c>
      <c r="M981" t="inlineStr">
        <is>
          <t>projekt financovaný Evropskou komisí ze sedmého rámcového programu, jehož cílem je vyvinout ekologičtější, energeticky úspornější a efektivnější aplikace pro datová centra, která umožní rozvoj ekologicky šetrných služeb cloud computingu</t>
        </is>
      </c>
      <c r="N981" s="2" t="inlineStr">
        <is>
          <t>serverprojektet Eurocloud</t>
        </is>
      </c>
      <c r="O981" s="2" t="inlineStr">
        <is>
          <t>3</t>
        </is>
      </c>
      <c r="P981" s="2" t="inlineStr">
        <is>
          <t/>
        </is>
      </c>
      <c r="Q981" t="inlineStr">
        <is>
          <t/>
        </is>
      </c>
      <c r="R981" s="2" t="inlineStr">
        <is>
          <t>Projekt EuroCloud-Server</t>
        </is>
      </c>
      <c r="S981" s="2" t="inlineStr">
        <is>
          <t>3</t>
        </is>
      </c>
      <c r="T981" s="2" t="inlineStr">
        <is>
          <t/>
        </is>
      </c>
      <c r="U981" t="inlineStr">
        <is>
          <t/>
        </is>
      </c>
      <c r="V981" s="2" t="inlineStr">
        <is>
          <t>Eurocloud server project</t>
        </is>
      </c>
      <c r="W981" s="2" t="inlineStr">
        <is>
          <t>3</t>
        </is>
      </c>
      <c r="X981" s="2" t="inlineStr">
        <is>
          <t/>
        </is>
      </c>
      <c r="Y981" t="inlineStr">
        <is>
          <t/>
        </is>
      </c>
      <c r="Z981" s="2" t="inlineStr">
        <is>
          <t>Eurocloud server project|
Eurocloud|
Energy-conscious 3D Server-on-Chip for Green Cloud Services Project</t>
        </is>
      </c>
      <c r="AA981" s="2" t="inlineStr">
        <is>
          <t>3|
3|
3</t>
        </is>
      </c>
      <c r="AB981" s="2" t="inlineStr">
        <is>
          <t xml:space="preserve">|
|
</t>
        </is>
      </c>
      <c r="AC981" t="inlineStr">
        <is>
          <t>project funded by the European Commission FP7 Computing Systems Programme, which brings together multiple partners that are focused on demonstrating a step function improvement in system density and energy efficiency for data center applications compared to current state-of-the-art platforms using incumbent processor architectures</t>
        </is>
      </c>
      <c r="AD981" s="2" t="inlineStr">
        <is>
          <t>proyecto de servidor Eurocloud</t>
        </is>
      </c>
      <c r="AE981" s="2" t="inlineStr">
        <is>
          <t>2</t>
        </is>
      </c>
      <c r="AF981" s="2" t="inlineStr">
        <is>
          <t/>
        </is>
      </c>
      <c r="AG981" t="inlineStr">
        <is>
          <t>Proyecto fiinanciado por la Comisión Europea que reúne a investigadores de varios países para desarrollar un microchip especial en 3D para servidores de computación en nube, con el objetivo de reducir sus costes de consumo energético y de instalación.</t>
        </is>
      </c>
      <c r="AH981" s="2" t="inlineStr">
        <is>
          <t>uurimisprojekt EuroCloud-server</t>
        </is>
      </c>
      <c r="AI981" s="2" t="inlineStr">
        <is>
          <t>3</t>
        </is>
      </c>
      <c r="AJ981" s="2" t="inlineStr">
        <is>
          <t/>
        </is>
      </c>
      <c r="AK981" t="inlineStr">
        <is>
          <t/>
        </is>
      </c>
      <c r="AL981" s="2" t="inlineStr">
        <is>
          <t>Eurocloud-palvelinhanke</t>
        </is>
      </c>
      <c r="AM981" s="2" t="inlineStr">
        <is>
          <t>3</t>
        </is>
      </c>
      <c r="AN981" s="2" t="inlineStr">
        <is>
          <t/>
        </is>
      </c>
      <c r="AO981" t="inlineStr">
        <is>
          <t/>
        </is>
      </c>
      <c r="AP981" s="2" t="inlineStr">
        <is>
          <t>projet Eurocloud|
Eurocloud</t>
        </is>
      </c>
      <c r="AQ981" s="2" t="inlineStr">
        <is>
          <t>3|
3</t>
        </is>
      </c>
      <c r="AR981" s="2" t="inlineStr">
        <is>
          <t xml:space="preserve">|
</t>
        </is>
      </c>
      <c r="AS981" t="inlineStr">
        <is>
          <t/>
        </is>
      </c>
      <c r="AT981" s="2" t="inlineStr">
        <is>
          <t>Eurocloud|
Tionscadal Freastalaí Eurocloud</t>
        </is>
      </c>
      <c r="AU981" s="2" t="inlineStr">
        <is>
          <t>3|
3</t>
        </is>
      </c>
      <c r="AV981" s="2" t="inlineStr">
        <is>
          <t xml:space="preserve">|
</t>
        </is>
      </c>
      <c r="AW981" t="inlineStr">
        <is>
          <t/>
        </is>
      </c>
      <c r="AX981" t="inlineStr">
        <is>
          <t/>
        </is>
      </c>
      <c r="AY981" t="inlineStr">
        <is>
          <t/>
        </is>
      </c>
      <c r="AZ981" t="inlineStr">
        <is>
          <t/>
        </is>
      </c>
      <c r="BA981" t="inlineStr">
        <is>
          <t/>
        </is>
      </c>
      <c r="BB981" s="2" t="inlineStr">
        <is>
          <t>EuroCloud szerverprojekt</t>
        </is>
      </c>
      <c r="BC981" s="2" t="inlineStr">
        <is>
          <t>4</t>
        </is>
      </c>
      <c r="BD981" s="2" t="inlineStr">
        <is>
          <t/>
        </is>
      </c>
      <c r="BE981" t="inlineStr">
        <is>
          <t/>
        </is>
      </c>
      <c r="BF981" s="2" t="inlineStr">
        <is>
          <t>progetto EuroCloud|
progetto per un server Eurocloud</t>
        </is>
      </c>
      <c r="BG981" s="2" t="inlineStr">
        <is>
          <t>3|
3</t>
        </is>
      </c>
      <c r="BH981" s="2" t="inlineStr">
        <is>
          <t xml:space="preserve">|
</t>
        </is>
      </c>
      <c r="BI981" t="inlineStr">
        <is>
          <t>progetto di ricerca finanziato dalla Commissione europea e finalizzato allo sviluppo di server on-chip usando nuclei ARM multipli e integrando DRAM 3D con lo scopo di ridurre il consumo di energia e i costi dei centri dati di ben il 90%</t>
        </is>
      </c>
      <c r="BJ981" s="2" t="inlineStr">
        <is>
          <t>projektas „Eurocloud server“|
mokslinių tyrimų projektas „Eurocloud server“</t>
        </is>
      </c>
      <c r="BK981" s="2" t="inlineStr">
        <is>
          <t>3|
3</t>
        </is>
      </c>
      <c r="BL981" s="2" t="inlineStr">
        <is>
          <t xml:space="preserve">|
</t>
        </is>
      </c>
      <c r="BM981" t="inlineStr">
        <is>
          <t/>
        </is>
      </c>
      <c r="BN981" s="2" t="inlineStr">
        <is>
          <t>&lt;i&gt;Eurocloud&lt;/i&gt;|
&lt;i&gt;Eurocloud&lt;/i&gt; servera projekts</t>
        </is>
      </c>
      <c r="BO981" s="2" t="inlineStr">
        <is>
          <t>2|
2</t>
        </is>
      </c>
      <c r="BP981" s="2" t="inlineStr">
        <is>
          <t xml:space="preserve">|
</t>
        </is>
      </c>
      <c r="BQ981" t="inlineStr">
        <is>
          <t/>
        </is>
      </c>
      <c r="BR981" s="2" t="inlineStr">
        <is>
          <t>proġett ta’ server tal-Eurocloud|
proġett Eurocloud|
Eurocloud</t>
        </is>
      </c>
      <c r="BS981" s="2" t="inlineStr">
        <is>
          <t>3|
3|
3</t>
        </is>
      </c>
      <c r="BT981" s="2" t="inlineStr">
        <is>
          <t xml:space="preserve">|
|
</t>
        </is>
      </c>
      <c r="BU981" t="inlineStr">
        <is>
          <t>proġett iffinanzjat mill-Programm tal-Kummissjoni Ewropea dwar is-Sistemi Informatiċi taħt l-FP7, li jġib flimkien diversi sieħba li jkunu ffokalizzati biex juru titjib fil-funzjonament gradat fid-densità tas-sistema u l-effiċjenza enerġetika tal-applikazzjonijiet taċ-ċentri tad-dati mqabbla ma' pjattaformi l-aktar avvanzati bl-użu tal-arkitetturi eżistenti tal-proċessuri</t>
        </is>
      </c>
      <c r="BV981" s="2" t="inlineStr">
        <is>
          <t>Eurocloud-serverproject</t>
        </is>
      </c>
      <c r="BW981" s="2" t="inlineStr">
        <is>
          <t>2</t>
        </is>
      </c>
      <c r="BX981" s="2" t="inlineStr">
        <is>
          <t/>
        </is>
      </c>
      <c r="BY981" t="inlineStr">
        <is>
          <t/>
        </is>
      </c>
      <c r="BZ981" s="2" t="inlineStr">
        <is>
          <t>Eurocloud|
Eurocloud server project</t>
        </is>
      </c>
      <c r="CA981" s="2" t="inlineStr">
        <is>
          <t>3|
3</t>
        </is>
      </c>
      <c r="CB981" s="2" t="inlineStr">
        <is>
          <t xml:space="preserve">|
</t>
        </is>
      </c>
      <c r="CC981" t="inlineStr">
        <is>
          <t>projekt badawczy dotyczący serwerów w chmurze</t>
        </is>
      </c>
      <c r="CD981" s="2" t="inlineStr">
        <is>
          <t>projeto de servidores Eurocloud</t>
        </is>
      </c>
      <c r="CE981" s="2" t="inlineStr">
        <is>
          <t>3</t>
        </is>
      </c>
      <c r="CF981" s="2" t="inlineStr">
        <is>
          <t/>
        </is>
      </c>
      <c r="CG981" t="inlineStr">
        <is>
          <t/>
        </is>
      </c>
      <c r="CH981" s="2" t="inlineStr">
        <is>
          <t>Proiectul Eurocloud|
Eurocloud</t>
        </is>
      </c>
      <c r="CI981" s="2" t="inlineStr">
        <is>
          <t>3|
3</t>
        </is>
      </c>
      <c r="CJ981" s="2" t="inlineStr">
        <is>
          <t xml:space="preserve">|
</t>
        </is>
      </c>
      <c r="CK981" t="inlineStr">
        <is>
          <t/>
        </is>
      </c>
      <c r="CL981" s="2" t="inlineStr">
        <is>
          <t>projekt Eurocloud server|
Eurocloud</t>
        </is>
      </c>
      <c r="CM981" s="2" t="inlineStr">
        <is>
          <t>2|
2</t>
        </is>
      </c>
      <c r="CN981" s="2" t="inlineStr">
        <is>
          <t xml:space="preserve">|
</t>
        </is>
      </c>
      <c r="CO981" t="inlineStr">
        <is>
          <t/>
        </is>
      </c>
      <c r="CP981" s="2" t="inlineStr">
        <is>
          <t>projekt Eurocloud</t>
        </is>
      </c>
      <c r="CQ981" s="2" t="inlineStr">
        <is>
          <t>3</t>
        </is>
      </c>
      <c r="CR981" s="2" t="inlineStr">
        <is>
          <t/>
        </is>
      </c>
      <c r="CS981" t="inlineStr">
        <is>
          <t/>
        </is>
      </c>
      <c r="CT981" s="2" t="inlineStr">
        <is>
          <t>projektet Eurocloud server</t>
        </is>
      </c>
      <c r="CU981" s="2" t="inlineStr">
        <is>
          <t>2</t>
        </is>
      </c>
      <c r="CV981" s="2" t="inlineStr">
        <is>
          <t/>
        </is>
      </c>
      <c r="CW981" t="inlineStr">
        <is>
          <t/>
        </is>
      </c>
    </row>
    <row r="982">
      <c r="A982" s="1" t="str">
        <f>HYPERLINK("https://iate.europa.eu/entry/result/3547445/all", "3547445")</f>
        <v>3547445</v>
      </c>
      <c r="B982" t="inlineStr">
        <is>
          <t>EDUCATION AND COMMUNICATIONS</t>
        </is>
      </c>
      <c r="C982" t="inlineStr">
        <is>
          <t>EDUCATION AND COMMUNICATIONS|communications|communications systems;EDUCATION AND COMMUNICATIONS|information technology and data processing</t>
        </is>
      </c>
      <c r="D982" t="inlineStr">
        <is>
          <t>yes</t>
        </is>
      </c>
      <c r="E982" t="inlineStr">
        <is>
          <t/>
        </is>
      </c>
      <c r="F982" s="2" t="inlineStr">
        <is>
          <t>приложение за смартфон</t>
        </is>
      </c>
      <c r="G982" s="2" t="inlineStr">
        <is>
          <t>3</t>
        </is>
      </c>
      <c r="H982" s="2" t="inlineStr">
        <is>
          <t/>
        </is>
      </c>
      <c r="I982" t="inlineStr">
        <is>
          <t/>
        </is>
      </c>
      <c r="J982" s="2" t="inlineStr">
        <is>
          <t>aplikace pro chytré telefony</t>
        </is>
      </c>
      <c r="K982" s="2" t="inlineStr">
        <is>
          <t>3</t>
        </is>
      </c>
      <c r="L982" s="2" t="inlineStr">
        <is>
          <t/>
        </is>
      </c>
      <c r="M982" t="inlineStr">
        <is>
          <t>software, který uživatelům umožňuje provádět na chytrých telefonech určité úkony</t>
        </is>
      </c>
      <c r="N982" s="2" t="inlineStr">
        <is>
          <t>smartphoneapp</t>
        </is>
      </c>
      <c r="O982" s="2" t="inlineStr">
        <is>
          <t>3</t>
        </is>
      </c>
      <c r="P982" s="2" t="inlineStr">
        <is>
          <t/>
        </is>
      </c>
      <c r="Q982" t="inlineStr">
        <is>
          <t/>
        </is>
      </c>
      <c r="R982" s="2" t="inlineStr">
        <is>
          <t>Smartphone-App|
Anwendung für Smartphones</t>
        </is>
      </c>
      <c r="S982" s="2" t="inlineStr">
        <is>
          <t>3|
3</t>
        </is>
      </c>
      <c r="T982" s="2" t="inlineStr">
        <is>
          <t xml:space="preserve">|
</t>
        </is>
      </c>
      <c r="U982" t="inlineStr">
        <is>
          <t/>
        </is>
      </c>
      <c r="V982" s="2" t="inlineStr">
        <is>
          <t>εφαρμογή για έξυπνο τηλέφωνο|
εφαρμογή σε έξυπνο τηλέφωνο</t>
        </is>
      </c>
      <c r="W982" s="2" t="inlineStr">
        <is>
          <t>3|
3</t>
        </is>
      </c>
      <c r="X982" s="2" t="inlineStr">
        <is>
          <t xml:space="preserve">|
</t>
        </is>
      </c>
      <c r="Y982" t="inlineStr">
        <is>
          <t/>
        </is>
      </c>
      <c r="Z982" s="2" t="inlineStr">
        <is>
          <t>smartphone application|
smartphone app</t>
        </is>
      </c>
      <c r="AA982" s="2" t="inlineStr">
        <is>
          <t>3|
3</t>
        </is>
      </c>
      <c r="AB982" s="2" t="inlineStr">
        <is>
          <t xml:space="preserve">|
</t>
        </is>
      </c>
      <c r="AC982" t="inlineStr">
        <is>
          <t>software designed to help users to perform specific tasks on their smartphones</t>
        </is>
      </c>
      <c r="AD982" s="2" t="inlineStr">
        <is>
          <t>aplicación para teléfono inteligente</t>
        </is>
      </c>
      <c r="AE982" s="2" t="inlineStr">
        <is>
          <t>3</t>
        </is>
      </c>
      <c r="AF982" s="2" t="inlineStr">
        <is>
          <t/>
        </is>
      </c>
      <c r="AG982" t="inlineStr">
        <is>
          <t>Software diseñado para que los usuarios puedan realizar funciones específicas en sus teléfonos inteligentes.</t>
        </is>
      </c>
      <c r="AH982" s="2" t="inlineStr">
        <is>
          <t>nutitelefoni rakendus</t>
        </is>
      </c>
      <c r="AI982" s="2" t="inlineStr">
        <is>
          <t>3</t>
        </is>
      </c>
      <c r="AJ982" s="2" t="inlineStr">
        <is>
          <t/>
        </is>
      </c>
      <c r="AK982" t="inlineStr">
        <is>
          <t>lõppkasutaja tarbeks kirjutatud iseseisev nutitelefoni programm</t>
        </is>
      </c>
      <c r="AL982" s="2" t="inlineStr">
        <is>
          <t>älypuhelinsovellus</t>
        </is>
      </c>
      <c r="AM982" s="2" t="inlineStr">
        <is>
          <t>3</t>
        </is>
      </c>
      <c r="AN982" s="2" t="inlineStr">
        <is>
          <t/>
        </is>
      </c>
      <c r="AO982" t="inlineStr">
        <is>
          <t>ohjelma, joka asennetaan älypuhelimeen ja joka on suunniteltu täsmälleen älypuhelimen ominaisuuksiin</t>
        </is>
      </c>
      <c r="AP982" s="2" t="inlineStr">
        <is>
          <t>application pour ordiphone|
application pour smartphone|
application pour terminal de poche</t>
        </is>
      </c>
      <c r="AQ982" s="2" t="inlineStr">
        <is>
          <t>3|
3|
3</t>
        </is>
      </c>
      <c r="AR982" s="2" t="inlineStr">
        <is>
          <t xml:space="preserve">|
|
</t>
        </is>
      </c>
      <c r="AS982" t="inlineStr">
        <is>
          <t/>
        </is>
      </c>
      <c r="AT982" s="2" t="inlineStr">
        <is>
          <t>feidhmchlár fóin chliste|
aip fóin chliste</t>
        </is>
      </c>
      <c r="AU982" s="2" t="inlineStr">
        <is>
          <t>3|
3</t>
        </is>
      </c>
      <c r="AV982" s="2" t="inlineStr">
        <is>
          <t xml:space="preserve">|
</t>
        </is>
      </c>
      <c r="AW982" t="inlineStr">
        <is>
          <t/>
        </is>
      </c>
      <c r="AX982" t="inlineStr">
        <is>
          <t/>
        </is>
      </c>
      <c r="AY982" t="inlineStr">
        <is>
          <t/>
        </is>
      </c>
      <c r="AZ982" t="inlineStr">
        <is>
          <t/>
        </is>
      </c>
      <c r="BA982" t="inlineStr">
        <is>
          <t/>
        </is>
      </c>
      <c r="BB982" s="2" t="inlineStr">
        <is>
          <t>okostelefon-alkalmazás|
mobilalkalmazás</t>
        </is>
      </c>
      <c r="BC982" s="2" t="inlineStr">
        <is>
          <t>4|
3</t>
        </is>
      </c>
      <c r="BD982" s="2" t="inlineStr">
        <is>
          <t>|
admitted</t>
        </is>
      </c>
      <c r="BE982" t="inlineStr">
        <is>
          <t/>
        </is>
      </c>
      <c r="BF982" s="2" t="inlineStr">
        <is>
          <t>applicazione smartphone|
applicazione per smartphone</t>
        </is>
      </c>
      <c r="BG982" s="2" t="inlineStr">
        <is>
          <t>3|
3</t>
        </is>
      </c>
      <c r="BH982" s="2" t="inlineStr">
        <is>
          <t xml:space="preserve">|
</t>
        </is>
      </c>
      <c r="BI982" t="inlineStr">
        <is>
          <t>applicazione per dispositivi mobili [ &lt;a href="/entry/result/3547446/all" id="ENTRY_TO_ENTRY_CONVERTER" target="_blank"&gt;IATE:3547446&lt;/a&gt; ]</t>
        </is>
      </c>
      <c r="BJ982" s="2" t="inlineStr">
        <is>
          <t>išmaniųjų telefonų programinė įranga</t>
        </is>
      </c>
      <c r="BK982" s="2" t="inlineStr">
        <is>
          <t>3</t>
        </is>
      </c>
      <c r="BL982" s="2" t="inlineStr">
        <is>
          <t/>
        </is>
      </c>
      <c r="BM982" t="inlineStr">
        <is>
          <t>programinė įranga, skirta įvairioms išmaniųjų telefonų funkcijoms vykdyti</t>
        </is>
      </c>
      <c r="BN982" s="2" t="inlineStr">
        <is>
          <t>viedtālruņa lietotne</t>
        </is>
      </c>
      <c r="BO982" s="2" t="inlineStr">
        <is>
          <t>2</t>
        </is>
      </c>
      <c r="BP982" s="2" t="inlineStr">
        <is>
          <t/>
        </is>
      </c>
      <c r="BQ982" t="inlineStr">
        <is>
          <t/>
        </is>
      </c>
      <c r="BR982" s="2" t="inlineStr">
        <is>
          <t>applikazzjoni għas-smartphone</t>
        </is>
      </c>
      <c r="BS982" s="2" t="inlineStr">
        <is>
          <t>2</t>
        </is>
      </c>
      <c r="BT982" s="2" t="inlineStr">
        <is>
          <t/>
        </is>
      </c>
      <c r="BU982" t="inlineStr">
        <is>
          <t>softwer maħsub biex jgħin lill-utent iwettaq attivitajiet speċifiċi minn ċellulari intelliġenti (smartphone)</t>
        </is>
      </c>
      <c r="BV982" s="2" t="inlineStr">
        <is>
          <t>smartphoneapplicatie|
smartphone-app</t>
        </is>
      </c>
      <c r="BW982" s="2" t="inlineStr">
        <is>
          <t>2|
3</t>
        </is>
      </c>
      <c r="BX982" s="2" t="inlineStr">
        <is>
          <t xml:space="preserve">|
</t>
        </is>
      </c>
      <c r="BY982" t="inlineStr">
        <is>
          <t/>
        </is>
      </c>
      <c r="BZ982" s="2" t="inlineStr">
        <is>
          <t>aplikacja na smartfony</t>
        </is>
      </c>
      <c r="CA982" s="2" t="inlineStr">
        <is>
          <t>3</t>
        </is>
      </c>
      <c r="CB982" s="2" t="inlineStr">
        <is>
          <t/>
        </is>
      </c>
      <c r="CC982" t="inlineStr">
        <is>
          <t/>
        </is>
      </c>
      <c r="CD982" s="2" t="inlineStr">
        <is>
          <t>aplicação para telemóveis inteligentes</t>
        </is>
      </c>
      <c r="CE982" s="2" t="inlineStr">
        <is>
          <t>3</t>
        </is>
      </c>
      <c r="CF982" s="2" t="inlineStr">
        <is>
          <t/>
        </is>
      </c>
      <c r="CG982" t="inlineStr">
        <is>
          <t/>
        </is>
      </c>
      <c r="CH982" s="2" t="inlineStr">
        <is>
          <t>aplicație pentru smartphone|
aplicație pentru telefoane inteligente</t>
        </is>
      </c>
      <c r="CI982" s="2" t="inlineStr">
        <is>
          <t>3|
3</t>
        </is>
      </c>
      <c r="CJ982" s="2" t="inlineStr">
        <is>
          <t xml:space="preserve">|
</t>
        </is>
      </c>
      <c r="CK982" t="inlineStr">
        <is>
          <t/>
        </is>
      </c>
      <c r="CL982" s="2" t="inlineStr">
        <is>
          <t>aplikácia pre smartfón</t>
        </is>
      </c>
      <c r="CM982" s="2" t="inlineStr">
        <is>
          <t>3</t>
        </is>
      </c>
      <c r="CN982" s="2" t="inlineStr">
        <is>
          <t/>
        </is>
      </c>
      <c r="CO982" t="inlineStr">
        <is>
          <t/>
        </is>
      </c>
      <c r="CP982" s="2" t="inlineStr">
        <is>
          <t>aplikacija za pametni telefon</t>
        </is>
      </c>
      <c r="CQ982" s="2" t="inlineStr">
        <is>
          <t>3</t>
        </is>
      </c>
      <c r="CR982" s="2" t="inlineStr">
        <is>
          <t/>
        </is>
      </c>
      <c r="CS982" t="inlineStr">
        <is>
          <t/>
        </is>
      </c>
      <c r="CT982" s="2" t="inlineStr">
        <is>
          <t>app|
app för smart telefon</t>
        </is>
      </c>
      <c r="CU982" s="2" t="inlineStr">
        <is>
          <t>3|
3</t>
        </is>
      </c>
      <c r="CV982" s="2" t="inlineStr">
        <is>
          <t xml:space="preserve">|
</t>
        </is>
      </c>
      <c r="CW982" t="inlineStr">
        <is>
          <t/>
        </is>
      </c>
    </row>
    <row r="983">
      <c r="A983" s="1" t="str">
        <f>HYPERLINK("https://iate.europa.eu/entry/result/3547444/all", "3547444")</f>
        <v>3547444</v>
      </c>
      <c r="B983" t="inlineStr">
        <is>
          <t>EDUCATION AND COMMUNICATIONS</t>
        </is>
      </c>
      <c r="C983" t="inlineStr">
        <is>
          <t>EDUCATION AND COMMUNICATIONS|information technology and data processing</t>
        </is>
      </c>
      <c r="D983" t="inlineStr">
        <is>
          <t>yes</t>
        </is>
      </c>
      <c r="E983" t="inlineStr">
        <is>
          <t/>
        </is>
      </c>
      <c r="F983" s="2" t="inlineStr">
        <is>
          <t>доверие в цифровите технологии</t>
        </is>
      </c>
      <c r="G983" s="2" t="inlineStr">
        <is>
          <t>3</t>
        </is>
      </c>
      <c r="H983" s="2" t="inlineStr">
        <is>
          <t/>
        </is>
      </c>
      <c r="I983" t="inlineStr">
        <is>
          <t/>
        </is>
      </c>
      <c r="J983" s="2" t="inlineStr">
        <is>
          <t>důvěra v digitální prostředí|
digitální důvěra</t>
        </is>
      </c>
      <c r="K983" s="2" t="inlineStr">
        <is>
          <t>2|
2</t>
        </is>
      </c>
      <c r="L983" s="2" t="inlineStr">
        <is>
          <t xml:space="preserve">|
</t>
        </is>
      </c>
      <c r="M983" t="inlineStr">
        <is>
          <t/>
        </is>
      </c>
      <c r="N983" s="2" t="inlineStr">
        <is>
          <t>tillid til den digitale verden</t>
        </is>
      </c>
      <c r="O983" s="2" t="inlineStr">
        <is>
          <t>3</t>
        </is>
      </c>
      <c r="P983" s="2" t="inlineStr">
        <is>
          <t/>
        </is>
      </c>
      <c r="Q983" t="inlineStr">
        <is>
          <t/>
        </is>
      </c>
      <c r="R983" s="2" t="inlineStr">
        <is>
          <t>Vertrauensbildung im digitalen Umfeld</t>
        </is>
      </c>
      <c r="S983" s="2" t="inlineStr">
        <is>
          <t>3</t>
        </is>
      </c>
      <c r="T983" s="2" t="inlineStr">
        <is>
          <t/>
        </is>
      </c>
      <c r="U983" t="inlineStr">
        <is>
          <t/>
        </is>
      </c>
      <c r="V983" s="2" t="inlineStr">
        <is>
          <t>ψηφιακή εμπιστοσύνη</t>
        </is>
      </c>
      <c r="W983" s="2" t="inlineStr">
        <is>
          <t>3</t>
        </is>
      </c>
      <c r="X983" s="2" t="inlineStr">
        <is>
          <t/>
        </is>
      </c>
      <c r="Y983" t="inlineStr">
        <is>
          <t/>
        </is>
      </c>
      <c r="Z983" s="2" t="inlineStr">
        <is>
          <t>digital confidence</t>
        </is>
      </c>
      <c r="AA983" s="2" t="inlineStr">
        <is>
          <t>3</t>
        </is>
      </c>
      <c r="AB983" s="2" t="inlineStr">
        <is>
          <t/>
        </is>
      </c>
      <c r="AC983" t="inlineStr">
        <is>
          <t/>
        </is>
      </c>
      <c r="AD983" s="2" t="inlineStr">
        <is>
          <t>confianza en el ámbito digital|
confianza digital</t>
        </is>
      </c>
      <c r="AE983" s="2" t="inlineStr">
        <is>
          <t>3|
3</t>
        </is>
      </c>
      <c r="AF983" s="2" t="inlineStr">
        <is>
          <t xml:space="preserve">|
</t>
        </is>
      </c>
      <c r="AG983" t="inlineStr">
        <is>
          <t/>
        </is>
      </c>
      <c r="AH983" s="2" t="inlineStr">
        <is>
          <t>usaldus digitaalteenuste vastu</t>
        </is>
      </c>
      <c r="AI983" s="2" t="inlineStr">
        <is>
          <t>3</t>
        </is>
      </c>
      <c r="AJ983" s="2" t="inlineStr">
        <is>
          <t/>
        </is>
      </c>
      <c r="AK983" t="inlineStr">
        <is>
          <t/>
        </is>
      </c>
      <c r="AL983" s="2" t="inlineStr">
        <is>
          <t>luottamus digitaalipalveluja kohtaan</t>
        </is>
      </c>
      <c r="AM983" s="2" t="inlineStr">
        <is>
          <t>2</t>
        </is>
      </c>
      <c r="AN983" s="2" t="inlineStr">
        <is>
          <t/>
        </is>
      </c>
      <c r="AO983" t="inlineStr">
        <is>
          <t/>
        </is>
      </c>
      <c r="AP983" s="2" t="inlineStr">
        <is>
          <t>confiance dans le numérique|
confiance numérique</t>
        </is>
      </c>
      <c r="AQ983" s="2" t="inlineStr">
        <is>
          <t>3|
2</t>
        </is>
      </c>
      <c r="AR983" s="2" t="inlineStr">
        <is>
          <t xml:space="preserve">preferred|
</t>
        </is>
      </c>
      <c r="AS983" t="inlineStr">
        <is>
          <t>choix libre du citoyen, consommateur, internaute d’utiliser des produits et services en ligne, ou de communiquer avec un tiers, dans un environnement numérique où il est un acteur informé de la protection de ses droits et confiant dans ses actions</t>
        </is>
      </c>
      <c r="AT983" s="2" t="inlineStr">
        <is>
          <t>muinín dhigiteach</t>
        </is>
      </c>
      <c r="AU983" s="2" t="inlineStr">
        <is>
          <t>3</t>
        </is>
      </c>
      <c r="AV983" s="2" t="inlineStr">
        <is>
          <t/>
        </is>
      </c>
      <c r="AW983" t="inlineStr">
        <is>
          <t/>
        </is>
      </c>
      <c r="AX983" t="inlineStr">
        <is>
          <t/>
        </is>
      </c>
      <c r="AY983" t="inlineStr">
        <is>
          <t/>
        </is>
      </c>
      <c r="AZ983" t="inlineStr">
        <is>
          <t/>
        </is>
      </c>
      <c r="BA983" t="inlineStr">
        <is>
          <t/>
        </is>
      </c>
      <c r="BB983" s="2" t="inlineStr">
        <is>
          <t>digitális bizalom|
digitális szolgáltatások iránti bizalom</t>
        </is>
      </c>
      <c r="BC983" s="2" t="inlineStr">
        <is>
          <t>3|
3</t>
        </is>
      </c>
      <c r="BD983" s="2" t="inlineStr">
        <is>
          <t xml:space="preserve">preferred|
</t>
        </is>
      </c>
      <c r="BE983" t="inlineStr">
        <is>
          <t/>
        </is>
      </c>
      <c r="BF983" s="2" t="inlineStr">
        <is>
          <t>fiducia nel digitale</t>
        </is>
      </c>
      <c r="BG983" s="2" t="inlineStr">
        <is>
          <t>3</t>
        </is>
      </c>
      <c r="BH983" s="2" t="inlineStr">
        <is>
          <t/>
        </is>
      </c>
      <c r="BI983" t="inlineStr">
        <is>
          <t/>
        </is>
      </c>
      <c r="BJ983" t="inlineStr">
        <is>
          <t/>
        </is>
      </c>
      <c r="BK983" t="inlineStr">
        <is>
          <t/>
        </is>
      </c>
      <c r="BL983" t="inlineStr">
        <is>
          <t/>
        </is>
      </c>
      <c r="BM983" t="inlineStr">
        <is>
          <t/>
        </is>
      </c>
      <c r="BN983" s="2" t="inlineStr">
        <is>
          <t>uzticēšanās digitālajai videi</t>
        </is>
      </c>
      <c r="BO983" s="2" t="inlineStr">
        <is>
          <t>2</t>
        </is>
      </c>
      <c r="BP983" s="2" t="inlineStr">
        <is>
          <t/>
        </is>
      </c>
      <c r="BQ983" t="inlineStr">
        <is>
          <t/>
        </is>
      </c>
      <c r="BR983" s="2" t="inlineStr">
        <is>
          <t>kunfidenza diġitali</t>
        </is>
      </c>
      <c r="BS983" s="2" t="inlineStr">
        <is>
          <t>3</t>
        </is>
      </c>
      <c r="BT983" s="2" t="inlineStr">
        <is>
          <t/>
        </is>
      </c>
      <c r="BU983" t="inlineStr">
        <is>
          <t>għażla ħielsa taċ-ċittadin, konsumatur, utent, li juża prodotti u servizzi online, jew biex jikkomunika ma' terzi, f'ambjent diġitali fejn ikun informat dwar il-protezzjoni tat-drittijiet tiegħu u allura jkun kunfidenti dwar l-azzjonijiet tiegħu</t>
        </is>
      </c>
      <c r="BV983" s="2" t="inlineStr">
        <is>
          <t>digitaal vertrouwen</t>
        </is>
      </c>
      <c r="BW983" s="2" t="inlineStr">
        <is>
          <t>2</t>
        </is>
      </c>
      <c r="BX983" s="2" t="inlineStr">
        <is>
          <t/>
        </is>
      </c>
      <c r="BY983" t="inlineStr">
        <is>
          <t/>
        </is>
      </c>
      <c r="BZ983" s="2" t="inlineStr">
        <is>
          <t>zaufanie do środowiska cyfrowego|
zaufanie do usług cyfrowych|
zaufanie do usług elektronicznych</t>
        </is>
      </c>
      <c r="CA983" s="2" t="inlineStr">
        <is>
          <t>3|
3|
3</t>
        </is>
      </c>
      <c r="CB983" s="2" t="inlineStr">
        <is>
          <t xml:space="preserve">|
|
</t>
        </is>
      </c>
      <c r="CC983" t="inlineStr">
        <is>
          <t/>
        </is>
      </c>
      <c r="CD983" s="2" t="inlineStr">
        <is>
          <t>confiança digital|
confiança nas tecnologias digitais</t>
        </is>
      </c>
      <c r="CE983" s="2" t="inlineStr">
        <is>
          <t>3|
3</t>
        </is>
      </c>
      <c r="CF983" s="2" t="inlineStr">
        <is>
          <t xml:space="preserve">|
</t>
        </is>
      </c>
      <c r="CG983" t="inlineStr">
        <is>
          <t/>
        </is>
      </c>
      <c r="CH983" s="2" t="inlineStr">
        <is>
          <t>încredere în mediul virtual</t>
        </is>
      </c>
      <c r="CI983" s="2" t="inlineStr">
        <is>
          <t>3</t>
        </is>
      </c>
      <c r="CJ983" s="2" t="inlineStr">
        <is>
          <t/>
        </is>
      </c>
      <c r="CK983" t="inlineStr">
        <is>
          <t/>
        </is>
      </c>
      <c r="CL983" s="2" t="inlineStr">
        <is>
          <t>dôvera v digitálny svet</t>
        </is>
      </c>
      <c r="CM983" s="2" t="inlineStr">
        <is>
          <t>2</t>
        </is>
      </c>
      <c r="CN983" s="2" t="inlineStr">
        <is>
          <t/>
        </is>
      </c>
      <c r="CO983" t="inlineStr">
        <is>
          <t/>
        </is>
      </c>
      <c r="CP983" s="2" t="inlineStr">
        <is>
          <t>digitalno zaupanje</t>
        </is>
      </c>
      <c r="CQ983" s="2" t="inlineStr">
        <is>
          <t>3</t>
        </is>
      </c>
      <c r="CR983" s="2" t="inlineStr">
        <is>
          <t/>
        </is>
      </c>
      <c r="CS983" t="inlineStr">
        <is>
          <t/>
        </is>
      </c>
      <c r="CT983" s="2" t="inlineStr">
        <is>
          <t>digitalt förtroende</t>
        </is>
      </c>
      <c r="CU983" s="2" t="inlineStr">
        <is>
          <t>3</t>
        </is>
      </c>
      <c r="CV983" s="2" t="inlineStr">
        <is>
          <t/>
        </is>
      </c>
      <c r="CW983" t="inlineStr">
        <is>
          <t/>
        </is>
      </c>
    </row>
    <row r="984">
      <c r="A984" s="1" t="str">
        <f>HYPERLINK("https://iate.europa.eu/entry/result/3547018/all", "3547018")</f>
        <v>3547018</v>
      </c>
      <c r="B984" t="inlineStr">
        <is>
          <t>EDUCATION AND COMMUNICATIONS</t>
        </is>
      </c>
      <c r="C984" t="inlineStr">
        <is>
          <t>EDUCATION AND COMMUNICATIONS|information technology and data processing</t>
        </is>
      </c>
      <c r="D984" t="inlineStr">
        <is>
          <t>yes</t>
        </is>
      </c>
      <c r="E984" t="inlineStr">
        <is>
          <t/>
        </is>
      </c>
      <c r="F984" s="2" t="inlineStr">
        <is>
          <t>модел за разпространение на съдържание</t>
        </is>
      </c>
      <c r="G984" s="2" t="inlineStr">
        <is>
          <t>3</t>
        </is>
      </c>
      <c r="H984" s="2" t="inlineStr">
        <is>
          <t/>
        </is>
      </c>
      <c r="I984" t="inlineStr">
        <is>
          <t>модел за предоставянето на мултимедийно съдържание като песни, видеоклипове, софтуер и виде игри чрез Интернет</t>
        </is>
      </c>
      <c r="J984" s="2" t="inlineStr">
        <is>
          <t>model šíření obsahu|
model distribuce obsahu</t>
        </is>
      </c>
      <c r="K984" s="2" t="inlineStr">
        <is>
          <t>3|
3</t>
        </is>
      </c>
      <c r="L984" s="2" t="inlineStr">
        <is>
          <t xml:space="preserve">|
</t>
        </is>
      </c>
      <c r="M984" t="inlineStr">
        <is>
          <t/>
        </is>
      </c>
      <c r="N984" s="2" t="inlineStr">
        <is>
          <t>indholdsdistributionsmodel</t>
        </is>
      </c>
      <c r="O984" s="2" t="inlineStr">
        <is>
          <t>3</t>
        </is>
      </c>
      <c r="P984" s="2" t="inlineStr">
        <is>
          <t/>
        </is>
      </c>
      <c r="Q984" t="inlineStr">
        <is>
          <t/>
        </is>
      </c>
      <c r="R984" s="2" t="inlineStr">
        <is>
          <t>Modell für die Verteilung der Inhalte</t>
        </is>
      </c>
      <c r="S984" s="2" t="inlineStr">
        <is>
          <t>3</t>
        </is>
      </c>
      <c r="T984" s="2" t="inlineStr">
        <is>
          <t/>
        </is>
      </c>
      <c r="U984" t="inlineStr">
        <is>
          <t/>
        </is>
      </c>
      <c r="V984" s="2" t="inlineStr">
        <is>
          <t>μοντέλo διανομής περιεχομένου</t>
        </is>
      </c>
      <c r="W984" s="2" t="inlineStr">
        <is>
          <t>3</t>
        </is>
      </c>
      <c r="X984" s="2" t="inlineStr">
        <is>
          <t/>
        </is>
      </c>
      <c r="Y984" t="inlineStr">
        <is>
          <t/>
        </is>
      </c>
      <c r="Z984" s="2" t="inlineStr">
        <is>
          <t>content distribution model</t>
        </is>
      </c>
      <c r="AA984" s="2" t="inlineStr">
        <is>
          <t>3</t>
        </is>
      </c>
      <c r="AB984" s="2" t="inlineStr">
        <is>
          <t/>
        </is>
      </c>
      <c r="AC984" t="inlineStr">
        <is>
          <t>model for the delivery of media content such as audio, video, software and video games, without the use of physical media usually, over online delivery mediums such as the Internet</t>
        </is>
      </c>
      <c r="AD984" s="2" t="inlineStr">
        <is>
          <t>modelo de distribución de contenidos</t>
        </is>
      </c>
      <c r="AE984" s="2" t="inlineStr">
        <is>
          <t>3</t>
        </is>
      </c>
      <c r="AF984" s="2" t="inlineStr">
        <is>
          <t/>
        </is>
      </c>
      <c r="AG984" t="inlineStr">
        <is>
          <t/>
        </is>
      </c>
      <c r="AH984" s="2" t="inlineStr">
        <is>
          <t>infosisu levitamise mudel</t>
        </is>
      </c>
      <c r="AI984" s="2" t="inlineStr">
        <is>
          <t>3</t>
        </is>
      </c>
      <c r="AJ984" s="2" t="inlineStr">
        <is>
          <t/>
        </is>
      </c>
      <c r="AK984" t="inlineStr">
        <is>
          <t/>
        </is>
      </c>
      <c r="AL984" s="2" t="inlineStr">
        <is>
          <t>sisällön jakelumalli</t>
        </is>
      </c>
      <c r="AM984" s="2" t="inlineStr">
        <is>
          <t>2</t>
        </is>
      </c>
      <c r="AN984" s="2" t="inlineStr">
        <is>
          <t/>
        </is>
      </c>
      <c r="AO984" t="inlineStr">
        <is>
          <t/>
        </is>
      </c>
      <c r="AP984" s="2" t="inlineStr">
        <is>
          <t>modèle de distribution du contenu|
modèle de distribution de contenu</t>
        </is>
      </c>
      <c r="AQ984" s="2" t="inlineStr">
        <is>
          <t>3|
3</t>
        </is>
      </c>
      <c r="AR984" s="2" t="inlineStr">
        <is>
          <t xml:space="preserve">|
</t>
        </is>
      </c>
      <c r="AS984" t="inlineStr">
        <is>
          <t/>
        </is>
      </c>
      <c r="AT984" s="2" t="inlineStr">
        <is>
          <t>múnla dáilte ábhair</t>
        </is>
      </c>
      <c r="AU984" s="2" t="inlineStr">
        <is>
          <t>3</t>
        </is>
      </c>
      <c r="AV984" s="2" t="inlineStr">
        <is>
          <t/>
        </is>
      </c>
      <c r="AW984" t="inlineStr">
        <is>
          <t/>
        </is>
      </c>
      <c r="AX984" t="inlineStr">
        <is>
          <t/>
        </is>
      </c>
      <c r="AY984" t="inlineStr">
        <is>
          <t/>
        </is>
      </c>
      <c r="AZ984" t="inlineStr">
        <is>
          <t/>
        </is>
      </c>
      <c r="BA984" t="inlineStr">
        <is>
          <t/>
        </is>
      </c>
      <c r="BB984" s="2" t="inlineStr">
        <is>
          <t>tartalomközvetítési modell|
tartalomterjesztési modell|
tartalomelosztási modell</t>
        </is>
      </c>
      <c r="BC984" s="2" t="inlineStr">
        <is>
          <t>3|
3|
3</t>
        </is>
      </c>
      <c r="BD984" s="2" t="inlineStr">
        <is>
          <t xml:space="preserve">|
preferred|
</t>
        </is>
      </c>
      <c r="BE984" t="inlineStr">
        <is>
          <t/>
        </is>
      </c>
      <c r="BF984" s="2" t="inlineStr">
        <is>
          <t>modello di distribuzione dei contenuti</t>
        </is>
      </c>
      <c r="BG984" s="2" t="inlineStr">
        <is>
          <t>3</t>
        </is>
      </c>
      <c r="BH984" s="2" t="inlineStr">
        <is>
          <t/>
        </is>
      </c>
      <c r="BI984" t="inlineStr">
        <is>
          <t>modalità mediante cui agli utenti viene proposto l'accesso ai diversi contenuti digitali [ &lt;a href="/entry/result/919395/all" id="ENTRY_TO_ENTRY_CONVERTER" target="_blank"&gt;IATE:919395&lt;/a&gt; ] - testi, musica, video e cinema</t>
        </is>
      </c>
      <c r="BJ984" s="2" t="inlineStr">
        <is>
          <t>turinio paskirstymo modelis</t>
        </is>
      </c>
      <c r="BK984" s="2" t="inlineStr">
        <is>
          <t>3</t>
        </is>
      </c>
      <c r="BL984" s="2" t="inlineStr">
        <is>
          <t/>
        </is>
      </c>
      <c r="BM984" t="inlineStr">
        <is>
          <t/>
        </is>
      </c>
      <c r="BN984" s="2" t="inlineStr">
        <is>
          <t>satura izplatīšanas modelis</t>
        </is>
      </c>
      <c r="BO984" s="2" t="inlineStr">
        <is>
          <t>3</t>
        </is>
      </c>
      <c r="BP984" s="2" t="inlineStr">
        <is>
          <t/>
        </is>
      </c>
      <c r="BQ984" t="inlineStr">
        <is>
          <t/>
        </is>
      </c>
      <c r="BR984" s="2" t="inlineStr">
        <is>
          <t>mudell għad-distribuzzjoni tal-kontenut</t>
        </is>
      </c>
      <c r="BS984" s="2" t="inlineStr">
        <is>
          <t>3</t>
        </is>
      </c>
      <c r="BT984" s="2" t="inlineStr">
        <is>
          <t/>
        </is>
      </c>
      <c r="BU984" t="inlineStr">
        <is>
          <t>mudell għall-konsenja tal-kontenut ta’ medja bħal awdjo, vidjo, softwer u logħob vidjo, mingħajr l-użu tal-medja fiżika, normalment permezz ta' mezzi online ta' konsenja bħall-internet</t>
        </is>
      </c>
      <c r="BV984" s="2" t="inlineStr">
        <is>
          <t>model voor de distributie van content</t>
        </is>
      </c>
      <c r="BW984" s="2" t="inlineStr">
        <is>
          <t>2</t>
        </is>
      </c>
      <c r="BX984" s="2" t="inlineStr">
        <is>
          <t/>
        </is>
      </c>
      <c r="BY984" t="inlineStr">
        <is>
          <t/>
        </is>
      </c>
      <c r="BZ984" s="2" t="inlineStr">
        <is>
          <t>model rozpowszechniania treści</t>
        </is>
      </c>
      <c r="CA984" s="2" t="inlineStr">
        <is>
          <t>3</t>
        </is>
      </c>
      <c r="CB984" s="2" t="inlineStr">
        <is>
          <t/>
        </is>
      </c>
      <c r="CC984" t="inlineStr">
        <is>
          <t/>
        </is>
      </c>
      <c r="CD984" s="2" t="inlineStr">
        <is>
          <t>distribuição digital</t>
        </is>
      </c>
      <c r="CE984" s="2" t="inlineStr">
        <is>
          <t>3</t>
        </is>
      </c>
      <c r="CF984" s="2" t="inlineStr">
        <is>
          <t/>
        </is>
      </c>
      <c r="CG984" t="inlineStr">
        <is>
          <t>Prática de prover conteúdo em puro formato digital, que é descarregado via Internet diretamente para casa do consumidor.</t>
        </is>
      </c>
      <c r="CH984" s="2" t="inlineStr">
        <is>
          <t>model de distribuție digitală|
model de difuzare a conținuturilor</t>
        </is>
      </c>
      <c r="CI984" s="2" t="inlineStr">
        <is>
          <t>2|
3</t>
        </is>
      </c>
      <c r="CJ984" s="2" t="inlineStr">
        <is>
          <t xml:space="preserve">|
</t>
        </is>
      </c>
      <c r="CK984" t="inlineStr">
        <is>
          <t/>
        </is>
      </c>
      <c r="CL984" s="2" t="inlineStr">
        <is>
          <t>model distribúcie obsahu</t>
        </is>
      </c>
      <c r="CM984" s="2" t="inlineStr">
        <is>
          <t>2</t>
        </is>
      </c>
      <c r="CN984" s="2" t="inlineStr">
        <is>
          <t/>
        </is>
      </c>
      <c r="CO984" t="inlineStr">
        <is>
          <t/>
        </is>
      </c>
      <c r="CP984" s="2" t="inlineStr">
        <is>
          <t>model za distribucijo vsebin</t>
        </is>
      </c>
      <c r="CQ984" s="2" t="inlineStr">
        <is>
          <t>3</t>
        </is>
      </c>
      <c r="CR984" s="2" t="inlineStr">
        <is>
          <t/>
        </is>
      </c>
      <c r="CS984" t="inlineStr">
        <is>
          <t/>
        </is>
      </c>
      <c r="CT984" s="2" t="inlineStr">
        <is>
          <t>modell för innehållsdistribution</t>
        </is>
      </c>
      <c r="CU984" s="2" t="inlineStr">
        <is>
          <t>3</t>
        </is>
      </c>
      <c r="CV984" s="2" t="inlineStr">
        <is>
          <t/>
        </is>
      </c>
      <c r="CW984" t="inlineStr">
        <is>
          <t/>
        </is>
      </c>
    </row>
    <row r="985">
      <c r="A985" s="1" t="str">
        <f>HYPERLINK("https://iate.europa.eu/entry/result/3542074/all", "3542074")</f>
        <v>3542074</v>
      </c>
      <c r="B985" t="inlineStr">
        <is>
          <t>EDUCATION AND COMMUNICATIONS</t>
        </is>
      </c>
      <c r="C985" t="inlineStr">
        <is>
          <t>EDUCATION AND COMMUNICATIONS|information technology and data processing|computer systems</t>
        </is>
      </c>
      <c r="D985" t="inlineStr">
        <is>
          <t>yes</t>
        </is>
      </c>
      <c r="E985" t="inlineStr">
        <is>
          <t/>
        </is>
      </c>
      <c r="F985" s="2" t="inlineStr">
        <is>
          <t>мобилна ОС|
мобилна операционна система|
мобилна платформа</t>
        </is>
      </c>
      <c r="G985" s="2" t="inlineStr">
        <is>
          <t>3|
3|
3</t>
        </is>
      </c>
      <c r="H985" s="2" t="inlineStr">
        <is>
          <t xml:space="preserve">|
|
</t>
        </is>
      </c>
      <c r="I985" t="inlineStr">
        <is>
          <t>операционна система за смартфон, таблет и други мобилни устройства</t>
        </is>
      </c>
      <c r="J985" s="2" t="inlineStr">
        <is>
          <t>mobilní OS|
mobilní operační systém|
operační systém pro mobilní zařízení|
mobilní platforma</t>
        </is>
      </c>
      <c r="K985" s="2" t="inlineStr">
        <is>
          <t>3|
3|
3|
3</t>
        </is>
      </c>
      <c r="L985" s="2" t="inlineStr">
        <is>
          <t xml:space="preserve">|
|
|
</t>
        </is>
      </c>
      <c r="M985" t="inlineStr">
        <is>
          <t>operační systém pro chytré telefony, tablety, PDA a další mobilní zařízení</t>
        </is>
      </c>
      <c r="N985" s="2" t="inlineStr">
        <is>
          <t>styresystem til mobile enheder|
mobilplatform|
mobilstyresystem</t>
        </is>
      </c>
      <c r="O985" s="2" t="inlineStr">
        <is>
          <t>3|
3|
3</t>
        </is>
      </c>
      <c r="P985" s="2" t="inlineStr">
        <is>
          <t xml:space="preserve">|
|
</t>
        </is>
      </c>
      <c r="Q985" t="inlineStr">
        <is>
          <t/>
        </is>
      </c>
      <c r="R985" s="2" t="inlineStr">
        <is>
          <t>mobile Plattform|
mobiles Betriebssystem</t>
        </is>
      </c>
      <c r="S985" s="2" t="inlineStr">
        <is>
          <t>3|
3</t>
        </is>
      </c>
      <c r="T985" s="2" t="inlineStr">
        <is>
          <t xml:space="preserve">|
</t>
        </is>
      </c>
      <c r="U985" t="inlineStr">
        <is>
          <t/>
        </is>
      </c>
      <c r="V985" s="2" t="inlineStr">
        <is>
          <t>κινητή πλατφόρμα</t>
        </is>
      </c>
      <c r="W985" s="2" t="inlineStr">
        <is>
          <t>3</t>
        </is>
      </c>
      <c r="X985" s="2" t="inlineStr">
        <is>
          <t/>
        </is>
      </c>
      <c r="Y985" t="inlineStr">
        <is>
          <t/>
        </is>
      </c>
      <c r="Z985" s="2" t="inlineStr">
        <is>
          <t>mobile OS|
mobile platform|
mobile operating system</t>
        </is>
      </c>
      <c r="AA985" s="2" t="inlineStr">
        <is>
          <t>3|
3|
3</t>
        </is>
      </c>
      <c r="AB985" s="2" t="inlineStr">
        <is>
          <t xml:space="preserve">|
|
</t>
        </is>
      </c>
      <c r="AC985" t="inlineStr">
        <is>
          <t>operating system that controls a smartphone, tablet, PDA, or other mobile device</t>
        </is>
      </c>
      <c r="AD985" s="2" t="inlineStr">
        <is>
          <t>plataforma móvil|
sistema operativo móvil|
SO móvil</t>
        </is>
      </c>
      <c r="AE985" s="2" t="inlineStr">
        <is>
          <t>3|
3|
3</t>
        </is>
      </c>
      <c r="AF985" s="2" t="inlineStr">
        <is>
          <t xml:space="preserve">|
|
</t>
        </is>
      </c>
      <c r="AG985" t="inlineStr">
        <is>
          <t>Sistema operativo que controla un dispositivo móvil al igual que los PC utilizan Windows o Linux entre otros. Sin embargo, los sistemas operativos móviles son mucho más simples y están más orientados a la conectividad inalámbrica, los formatos multimedia para móviles y las diferentes maneras de introducir información en ellos.</t>
        </is>
      </c>
      <c r="AH985" s="2" t="inlineStr">
        <is>
          <t>mobiilseadme operatsioonisüsteem|
mobiiliplatvorm</t>
        </is>
      </c>
      <c r="AI985" s="2" t="inlineStr">
        <is>
          <t>3|
3</t>
        </is>
      </c>
      <c r="AJ985" s="2" t="inlineStr">
        <is>
          <t xml:space="preserve">|
</t>
        </is>
      </c>
      <c r="AK985" t="inlineStr">
        <is>
          <t>nutitelefoni, tahvelarvuti vm mobiilseadme operatsioonisüsteem</t>
        </is>
      </c>
      <c r="AL985" s="2" t="inlineStr">
        <is>
          <t>mobiilialusta</t>
        </is>
      </c>
      <c r="AM985" s="2" t="inlineStr">
        <is>
          <t>3</t>
        </is>
      </c>
      <c r="AN985" s="2" t="inlineStr">
        <is>
          <t/>
        </is>
      </c>
      <c r="AO985" t="inlineStr">
        <is>
          <t/>
        </is>
      </c>
      <c r="AP985" s="2" t="inlineStr">
        <is>
          <t>OS mobile|
système d'exploitation mobile|
plateforme mobile|
système d'exploitation pour mobile</t>
        </is>
      </c>
      <c r="AQ985" s="2" t="inlineStr">
        <is>
          <t>3|
3|
3|
3</t>
        </is>
      </c>
      <c r="AR985" s="2" t="inlineStr">
        <is>
          <t xml:space="preserve">|
|
|
</t>
        </is>
      </c>
      <c r="AS985" t="inlineStr">
        <is>
          <t/>
        </is>
      </c>
      <c r="AT985" s="2" t="inlineStr">
        <is>
          <t>córas oibriúcháin móibíleach|
OS móibíleach</t>
        </is>
      </c>
      <c r="AU985" s="2" t="inlineStr">
        <is>
          <t>3|
3</t>
        </is>
      </c>
      <c r="AV985" s="2" t="inlineStr">
        <is>
          <t xml:space="preserve">|
</t>
        </is>
      </c>
      <c r="AW985" t="inlineStr">
        <is>
          <t/>
        </is>
      </c>
      <c r="AX985" t="inlineStr">
        <is>
          <t/>
        </is>
      </c>
      <c r="AY985" t="inlineStr">
        <is>
          <t/>
        </is>
      </c>
      <c r="AZ985" t="inlineStr">
        <is>
          <t/>
        </is>
      </c>
      <c r="BA985" t="inlineStr">
        <is>
          <t/>
        </is>
      </c>
      <c r="BB985" s="2" t="inlineStr">
        <is>
          <t>mobilplatform|
mobil operációs rendszer</t>
        </is>
      </c>
      <c r="BC985" s="2" t="inlineStr">
        <is>
          <t>4|
4</t>
        </is>
      </c>
      <c r="BD985" s="2" t="inlineStr">
        <is>
          <t xml:space="preserve">|
</t>
        </is>
      </c>
      <c r="BE985" t="inlineStr">
        <is>
          <t/>
        </is>
      </c>
      <c r="BF985" s="2" t="inlineStr">
        <is>
          <t>sistema operativo mobile|
piattaforma mobile|
sistema operativo per dispositivi mobili</t>
        </is>
      </c>
      <c r="BG985" s="2" t="inlineStr">
        <is>
          <t>3|
3|
3</t>
        </is>
      </c>
      <c r="BH985" s="2" t="inlineStr">
        <is>
          <t xml:space="preserve">|
|
</t>
        </is>
      </c>
      <c r="BI985" t="inlineStr">
        <is>
          <t>sistema operativo [ &lt;a href="/entry/result/1440630/all" id="ENTRY_TO_ENTRY_CONVERTER" target="_blank"&gt;IATE:1440630&lt;/a&gt; ] che controlla un dispositivo mobile</t>
        </is>
      </c>
      <c r="BJ985" s="2" t="inlineStr">
        <is>
          <t>mobilioji operacinė sistema|
mobiliųjų įrenginių operacinė sistema</t>
        </is>
      </c>
      <c r="BK985" s="2" t="inlineStr">
        <is>
          <t>3|
3</t>
        </is>
      </c>
      <c r="BL985" s="2" t="inlineStr">
        <is>
          <t xml:space="preserve">|
</t>
        </is>
      </c>
      <c r="BM985" t="inlineStr">
        <is>
          <t>operacinė sistema [ &lt;a href="/entry/result/1440630/all" id="ENTRY_TO_ENTRY_CONVERTER" target="_blank"&gt;IATE:1440630&lt;/a&gt; ], skirta mobiliesiems įrenginiams, kaip antai mobiliesiems telefonams, planšetiniams bei delniniams kompiuteriams ir pan.</t>
        </is>
      </c>
      <c r="BN985" s="2" t="inlineStr">
        <is>
          <t>mobilo ierīču operētājsistēma|
mobilā platforma</t>
        </is>
      </c>
      <c r="BO985" s="2" t="inlineStr">
        <is>
          <t>2|
2</t>
        </is>
      </c>
      <c r="BP985" s="2" t="inlineStr">
        <is>
          <t xml:space="preserve">|
</t>
        </is>
      </c>
      <c r="BQ985" t="inlineStr">
        <is>
          <t/>
        </is>
      </c>
      <c r="BR985" s="2" t="inlineStr">
        <is>
          <t>OS mobbli|
pjattaforma mobbli|
sistema operatorja mobbli</t>
        </is>
      </c>
      <c r="BS985" s="2" t="inlineStr">
        <is>
          <t>3|
3|
3</t>
        </is>
      </c>
      <c r="BT985" s="2" t="inlineStr">
        <is>
          <t xml:space="preserve">|
|
</t>
        </is>
      </c>
      <c r="BU985" t="inlineStr">
        <is>
          <t>sistema operatorja li tikkontrolla smartphone, tablet, PDA jew apparat elettroniku mobbli ieħor</t>
        </is>
      </c>
      <c r="BV985" s="2" t="inlineStr">
        <is>
          <t>mobiel besturingssysteem|
mobiel platform|
mobiel OS</t>
        </is>
      </c>
      <c r="BW985" s="2" t="inlineStr">
        <is>
          <t>3|
2|
2</t>
        </is>
      </c>
      <c r="BX985" s="2" t="inlineStr">
        <is>
          <t xml:space="preserve">|
|
</t>
        </is>
      </c>
      <c r="BY985" t="inlineStr">
        <is>
          <t/>
        </is>
      </c>
      <c r="BZ985" s="2" t="inlineStr">
        <is>
          <t>mobilny system operacyjny|
platforma mobilna</t>
        </is>
      </c>
      <c r="CA985" s="2" t="inlineStr">
        <is>
          <t>3|
3</t>
        </is>
      </c>
      <c r="CB985" s="2" t="inlineStr">
        <is>
          <t xml:space="preserve">|
</t>
        </is>
      </c>
      <c r="CC985" t="inlineStr">
        <is>
          <t>system operacyjny na urządzenia mobilne</t>
        </is>
      </c>
      <c r="CD985" s="2" t="inlineStr">
        <is>
          <t>sistema operativo móvel</t>
        </is>
      </c>
      <c r="CE985" s="2" t="inlineStr">
        <is>
          <t>3</t>
        </is>
      </c>
      <c r="CF985" s="2" t="inlineStr">
        <is>
          <t/>
        </is>
      </c>
      <c r="CG985" t="inlineStr">
        <is>
          <t/>
        </is>
      </c>
      <c r="CH985" s="2" t="inlineStr">
        <is>
          <t>sistem de operare portabil</t>
        </is>
      </c>
      <c r="CI985" s="2" t="inlineStr">
        <is>
          <t>3</t>
        </is>
      </c>
      <c r="CJ985" s="2" t="inlineStr">
        <is>
          <t/>
        </is>
      </c>
      <c r="CK985" t="inlineStr">
        <is>
          <t>sistem de operare care funcționează pe platforme de hardware diferite</t>
        </is>
      </c>
      <c r="CL985" s="2" t="inlineStr">
        <is>
          <t>operačný systém pre mobilné zariadenia|
mobilná platforma|
mobilný operačný systém</t>
        </is>
      </c>
      <c r="CM985" s="2" t="inlineStr">
        <is>
          <t>2|
2|
2</t>
        </is>
      </c>
      <c r="CN985" s="2" t="inlineStr">
        <is>
          <t xml:space="preserve">|
|
</t>
        </is>
      </c>
      <c r="CO985" t="inlineStr">
        <is>
          <t>operačný systém [ &lt;a href="/entry/result/1440630/all" id="ENTRY_TO_ENTRY_CONVERTER" target="_blank"&gt;IATE:1440630&lt;/a&gt; ], ktorý riadi smartfóny, tablety, PDA a iné mobilné zariadenia</t>
        </is>
      </c>
      <c r="CP985" s="2" t="inlineStr">
        <is>
          <t>mobilni operacijski sistem|
mobilna platforma</t>
        </is>
      </c>
      <c r="CQ985" s="2" t="inlineStr">
        <is>
          <t>3|
3</t>
        </is>
      </c>
      <c r="CR985" s="2" t="inlineStr">
        <is>
          <t xml:space="preserve">|
</t>
        </is>
      </c>
      <c r="CS985" t="inlineStr">
        <is>
          <t/>
        </is>
      </c>
      <c r="CT985" s="2" t="inlineStr">
        <is>
          <t>mobilplattform|
mobilt operativsystem|
mobil plattform|
mobiloperativsystem</t>
        </is>
      </c>
      <c r="CU985" s="2" t="inlineStr">
        <is>
          <t>3|
3|
3|
3</t>
        </is>
      </c>
      <c r="CV985" s="2" t="inlineStr">
        <is>
          <t xml:space="preserve">|
|
|
</t>
        </is>
      </c>
      <c r="CW985" t="inlineStr">
        <is>
          <t>programvara som utgör operativsystem till en smartphone eller surfplatta</t>
        </is>
      </c>
    </row>
    <row r="986">
      <c r="A986" s="1" t="str">
        <f>HYPERLINK("https://iate.europa.eu/entry/result/3509196/all", "3509196")</f>
        <v>3509196</v>
      </c>
      <c r="B986" t="inlineStr">
        <is>
          <t>EDUCATION AND COMMUNICATIONS</t>
        </is>
      </c>
      <c r="C986" t="inlineStr">
        <is>
          <t>EDUCATION AND COMMUNICATIONS|communications|communications systems;EDUCATION AND COMMUNICATIONS|information technology and data processing</t>
        </is>
      </c>
      <c r="D986" t="inlineStr">
        <is>
          <t>yes</t>
        </is>
      </c>
      <c r="E986" t="inlineStr">
        <is>
          <t/>
        </is>
      </c>
      <c r="F986" s="2" t="inlineStr">
        <is>
          <t>насочен към отделния потребител</t>
        </is>
      </c>
      <c r="G986" s="2" t="inlineStr">
        <is>
          <t>2</t>
        </is>
      </c>
      <c r="H986" s="2" t="inlineStr">
        <is>
          <t/>
        </is>
      </c>
      <c r="I986" t="inlineStr">
        <is>
          <t/>
        </is>
      </c>
      <c r="J986" s="2" t="inlineStr">
        <is>
          <t>zaměřený na uživatele|
orientovaný na uživatele</t>
        </is>
      </c>
      <c r="K986" s="2" t="inlineStr">
        <is>
          <t>3|
3</t>
        </is>
      </c>
      <c r="L986" s="2" t="inlineStr">
        <is>
          <t xml:space="preserve">|
</t>
        </is>
      </c>
      <c r="M986" t="inlineStr">
        <is>
          <t/>
        </is>
      </c>
      <c r="N986" s="2" t="inlineStr">
        <is>
          <t>brugercentreret</t>
        </is>
      </c>
      <c r="O986" s="2" t="inlineStr">
        <is>
          <t>3</t>
        </is>
      </c>
      <c r="P986" s="2" t="inlineStr">
        <is>
          <t/>
        </is>
      </c>
      <c r="Q986" t="inlineStr">
        <is>
          <t/>
        </is>
      </c>
      <c r="R986" s="2" t="inlineStr">
        <is>
          <t>nutzerorientiert</t>
        </is>
      </c>
      <c r="S986" s="2" t="inlineStr">
        <is>
          <t>3</t>
        </is>
      </c>
      <c r="T986" s="2" t="inlineStr">
        <is>
          <t/>
        </is>
      </c>
      <c r="U986" t="inlineStr">
        <is>
          <t>an den Bedürfnissen der Nutzer ausgerichtet und intuitiv bedienbar</t>
        </is>
      </c>
      <c r="V986" s="2" t="inlineStr">
        <is>
          <t>με επίκεντρο τον χρήστη</t>
        </is>
      </c>
      <c r="W986" s="2" t="inlineStr">
        <is>
          <t>3</t>
        </is>
      </c>
      <c r="X986" s="2" t="inlineStr">
        <is>
          <t/>
        </is>
      </c>
      <c r="Y986" t="inlineStr">
        <is>
          <t/>
        </is>
      </c>
      <c r="Z986" s="2" t="inlineStr">
        <is>
          <t>user-centric</t>
        </is>
      </c>
      <c r="AA986" s="2" t="inlineStr">
        <is>
          <t>3</t>
        </is>
      </c>
      <c r="AB986" s="2" t="inlineStr">
        <is>
          <t/>
        </is>
      </c>
      <c r="AC986" t="inlineStr">
        <is>
          <t/>
        </is>
      </c>
      <c r="AD986" s="2" t="inlineStr">
        <is>
          <t>centrado en el usuario</t>
        </is>
      </c>
      <c r="AE986" s="2" t="inlineStr">
        <is>
          <t>3</t>
        </is>
      </c>
      <c r="AF986" s="2" t="inlineStr">
        <is>
          <t/>
        </is>
      </c>
      <c r="AG986" t="inlineStr">
        <is>
          <t>Neologismo de significado deducible: centrado en el usuario.</t>
        </is>
      </c>
      <c r="AH986" s="2" t="inlineStr">
        <is>
          <t>kasutajakeskne</t>
        </is>
      </c>
      <c r="AI986" s="2" t="inlineStr">
        <is>
          <t>3</t>
        </is>
      </c>
      <c r="AJ986" s="2" t="inlineStr">
        <is>
          <t/>
        </is>
      </c>
      <c r="AK986" t="inlineStr">
        <is>
          <t/>
        </is>
      </c>
      <c r="AL986" s="2" t="inlineStr">
        <is>
          <t>käyttäjäkeskeinen</t>
        </is>
      </c>
      <c r="AM986" s="2" t="inlineStr">
        <is>
          <t>3</t>
        </is>
      </c>
      <c r="AN986" s="2" t="inlineStr">
        <is>
          <t/>
        </is>
      </c>
      <c r="AO986" t="inlineStr">
        <is>
          <t/>
        </is>
      </c>
      <c r="AP986" s="2" t="inlineStr">
        <is>
          <t>centré sur l'utilisateur</t>
        </is>
      </c>
      <c r="AQ986" s="2" t="inlineStr">
        <is>
          <t>3</t>
        </is>
      </c>
      <c r="AR986" s="2" t="inlineStr">
        <is>
          <t/>
        </is>
      </c>
      <c r="AS986" t="inlineStr">
        <is>
          <t/>
        </is>
      </c>
      <c r="AT986" s="2" t="inlineStr">
        <is>
          <t>úsáideoir-lárnach</t>
        </is>
      </c>
      <c r="AU986" s="2" t="inlineStr">
        <is>
          <t>3</t>
        </is>
      </c>
      <c r="AV986" s="2" t="inlineStr">
        <is>
          <t/>
        </is>
      </c>
      <c r="AW986" t="inlineStr">
        <is>
          <t/>
        </is>
      </c>
      <c r="AX986" t="inlineStr">
        <is>
          <t/>
        </is>
      </c>
      <c r="AY986" t="inlineStr">
        <is>
          <t/>
        </is>
      </c>
      <c r="AZ986" t="inlineStr">
        <is>
          <t/>
        </is>
      </c>
      <c r="BA986" t="inlineStr">
        <is>
          <t/>
        </is>
      </c>
      <c r="BB986" s="2" t="inlineStr">
        <is>
          <t>felhasználóközpontú</t>
        </is>
      </c>
      <c r="BC986" s="2" t="inlineStr">
        <is>
          <t>4</t>
        </is>
      </c>
      <c r="BD986" s="2" t="inlineStr">
        <is>
          <t/>
        </is>
      </c>
      <c r="BE986" t="inlineStr">
        <is>
          <t/>
        </is>
      </c>
      <c r="BF986" s="2" t="inlineStr">
        <is>
          <t>incentrato sull'utente|
user centrico</t>
        </is>
      </c>
      <c r="BG986" s="2" t="inlineStr">
        <is>
          <t>3|
3</t>
        </is>
      </c>
      <c r="BH986" s="2" t="inlineStr">
        <is>
          <t xml:space="preserve">|
</t>
        </is>
      </c>
      <c r="BI986" t="inlineStr">
        <is>
          <t>adeguato ai bisogni e alle aspettattive dell'utente</t>
        </is>
      </c>
      <c r="BJ986" s="2" t="inlineStr">
        <is>
          <t>orientuotas į vartotoją</t>
        </is>
      </c>
      <c r="BK986" s="2" t="inlineStr">
        <is>
          <t>3</t>
        </is>
      </c>
      <c r="BL986" s="2" t="inlineStr">
        <is>
          <t/>
        </is>
      </c>
      <c r="BM986" t="inlineStr">
        <is>
          <t/>
        </is>
      </c>
      <c r="BN986" s="2" t="inlineStr">
        <is>
          <t>lietotājorientēts</t>
        </is>
      </c>
      <c r="BO986" s="2" t="inlineStr">
        <is>
          <t>2</t>
        </is>
      </c>
      <c r="BP986" s="2" t="inlineStr">
        <is>
          <t/>
        </is>
      </c>
      <c r="BQ986" t="inlineStr">
        <is>
          <t/>
        </is>
      </c>
      <c r="BR986" s="2" t="inlineStr">
        <is>
          <t>utentċentriku</t>
        </is>
      </c>
      <c r="BS986" s="2" t="inlineStr">
        <is>
          <t>2</t>
        </is>
      </c>
      <c r="BT986" s="2" t="inlineStr">
        <is>
          <t/>
        </is>
      </c>
      <c r="BU986" t="inlineStr">
        <is>
          <t>neoloġiżmu li jirreferi għal xi ħaġa li tkun adegwata għall-bżonnijiet u aspettattivi tal-utent</t>
        </is>
      </c>
      <c r="BV986" s="2" t="inlineStr">
        <is>
          <t>gebruikersgericht</t>
        </is>
      </c>
      <c r="BW986" s="2" t="inlineStr">
        <is>
          <t>2</t>
        </is>
      </c>
      <c r="BX986" s="2" t="inlineStr">
        <is>
          <t/>
        </is>
      </c>
      <c r="BY986" t="inlineStr">
        <is>
          <t/>
        </is>
      </c>
      <c r="BZ986" s="2" t="inlineStr">
        <is>
          <t>zorientowany na użytkownika</t>
        </is>
      </c>
      <c r="CA986" s="2" t="inlineStr">
        <is>
          <t>3</t>
        </is>
      </c>
      <c r="CB986" s="2" t="inlineStr">
        <is>
          <t/>
        </is>
      </c>
      <c r="CC986" t="inlineStr">
        <is>
          <t/>
        </is>
      </c>
      <c r="CD986" s="2" t="inlineStr">
        <is>
          <t>centrado no utilizador</t>
        </is>
      </c>
      <c r="CE986" s="2" t="inlineStr">
        <is>
          <t>3</t>
        </is>
      </c>
      <c r="CF986" s="2" t="inlineStr">
        <is>
          <t/>
        </is>
      </c>
      <c r="CG986" t="inlineStr">
        <is>
          <t/>
        </is>
      </c>
      <c r="CH986" s="2" t="inlineStr">
        <is>
          <t>centrat pe utilizator</t>
        </is>
      </c>
      <c r="CI986" s="2" t="inlineStr">
        <is>
          <t>3</t>
        </is>
      </c>
      <c r="CJ986" s="2" t="inlineStr">
        <is>
          <t/>
        </is>
      </c>
      <c r="CK986" t="inlineStr">
        <is>
          <t/>
        </is>
      </c>
      <c r="CL986" s="2" t="inlineStr">
        <is>
          <t>zameraný na používateľa</t>
        </is>
      </c>
      <c r="CM986" s="2" t="inlineStr">
        <is>
          <t>2</t>
        </is>
      </c>
      <c r="CN986" s="2" t="inlineStr">
        <is>
          <t/>
        </is>
      </c>
      <c r="CO986" t="inlineStr">
        <is>
          <t/>
        </is>
      </c>
      <c r="CP986" s="2" t="inlineStr">
        <is>
          <t>uporabniško naravnan</t>
        </is>
      </c>
      <c r="CQ986" s="2" t="inlineStr">
        <is>
          <t>3</t>
        </is>
      </c>
      <c r="CR986" s="2" t="inlineStr">
        <is>
          <t/>
        </is>
      </c>
      <c r="CS986" t="inlineStr">
        <is>
          <t/>
        </is>
      </c>
      <c r="CT986" s="2" t="inlineStr">
        <is>
          <t>användarcentrerad</t>
        </is>
      </c>
      <c r="CU986" s="2" t="inlineStr">
        <is>
          <t>2</t>
        </is>
      </c>
      <c r="CV986" s="2" t="inlineStr">
        <is>
          <t/>
        </is>
      </c>
      <c r="CW986" t="inlineStr">
        <is>
          <t/>
        </is>
      </c>
    </row>
    <row r="987">
      <c r="A987" s="1" t="str">
        <f>HYPERLINK("https://iate.europa.eu/entry/result/3547015/all", "3547015")</f>
        <v>3547015</v>
      </c>
      <c r="B987" t="inlineStr">
        <is>
          <t>EDUCATION AND COMMUNICATIONS</t>
        </is>
      </c>
      <c r="C987" t="inlineStr">
        <is>
          <t>EDUCATION AND COMMUNICATIONS|information technology and data processing</t>
        </is>
      </c>
      <c r="D987" t="inlineStr">
        <is>
          <t>yes</t>
        </is>
      </c>
      <c r="E987" t="inlineStr">
        <is>
          <t/>
        </is>
      </c>
      <c r="F987" t="inlineStr">
        <is>
          <t/>
        </is>
      </c>
      <c r="G987" t="inlineStr">
        <is>
          <t/>
        </is>
      </c>
      <c r="H987" t="inlineStr">
        <is>
          <t/>
        </is>
      </c>
      <c r="I987" t="inlineStr">
        <is>
          <t/>
        </is>
      </c>
      <c r="J987" s="2" t="inlineStr">
        <is>
          <t>zpřístupnit digitální technologie všem Evropanům</t>
        </is>
      </c>
      <c r="K987" s="2" t="inlineStr">
        <is>
          <t>2</t>
        </is>
      </c>
      <c r="L987" s="2" t="inlineStr">
        <is>
          <t/>
        </is>
      </c>
      <c r="M987" t="inlineStr">
        <is>
          <t>jeden z cílů Evropské komise v rámci Digitální agendy pro Evropu, který se zaměřuje mj. na posílení digitální gramotnosti Evropanů</t>
        </is>
      </c>
      <c r="N987" s="2" t="inlineStr">
        <is>
          <t>digitale muligheder til alle EU-borgere</t>
        </is>
      </c>
      <c r="O987" s="2" t="inlineStr">
        <is>
          <t>3</t>
        </is>
      </c>
      <c r="P987" s="2" t="inlineStr">
        <is>
          <t/>
        </is>
      </c>
      <c r="Q987" t="inlineStr">
        <is>
          <t/>
        </is>
      </c>
      <c r="R987" t="inlineStr">
        <is>
          <t/>
        </is>
      </c>
      <c r="S987" t="inlineStr">
        <is>
          <t/>
        </is>
      </c>
      <c r="T987" t="inlineStr">
        <is>
          <t/>
        </is>
      </c>
      <c r="U987" t="inlineStr">
        <is>
          <t/>
        </is>
      </c>
      <c r="V987" s="2" t="inlineStr">
        <is>
          <t>κάθε Ευρωπαίος στην ψηφιακή εποχή</t>
        </is>
      </c>
      <c r="W987" s="2" t="inlineStr">
        <is>
          <t>3</t>
        </is>
      </c>
      <c r="X987" s="2" t="inlineStr">
        <is>
          <t/>
        </is>
      </c>
      <c r="Y987" t="inlineStr">
        <is>
          <t/>
        </is>
      </c>
      <c r="Z987" s="2" t="inlineStr">
        <is>
          <t>Every European Digital</t>
        </is>
      </c>
      <c r="AA987" s="2" t="inlineStr">
        <is>
          <t>3</t>
        </is>
      </c>
      <c r="AB987" s="2" t="inlineStr">
        <is>
          <t/>
        </is>
      </c>
      <c r="AC987" t="inlineStr">
        <is>
          <t>project stemming from the European Commission's 2010 Digital Agenda for Europe, aimed at bringing digital connectivity to all European citizens by establishing a prioritised projects pipeline and by raising private investor funding to match available EU funds and other financial instruments available from EU institutions and national development banks</t>
        </is>
      </c>
      <c r="AD987" s="2" t="inlineStr">
        <is>
          <t>familiarizar a todos los europeos con el mundo digital</t>
        </is>
      </c>
      <c r="AE987" s="2" t="inlineStr">
        <is>
          <t>3</t>
        </is>
      </c>
      <c r="AF987" s="2" t="inlineStr">
        <is>
          <t/>
        </is>
      </c>
      <c r="AG987" t="inlineStr">
        <is>
          <t>Estrategia de la Comisión Europa destinada a mejorar el nivel de alfabetización digital de los europeos y a impedir que se produzca una «brecha digital».</t>
        </is>
      </c>
      <c r="AH987" s="2" t="inlineStr">
        <is>
          <t>digitaalsed tooted ja teenused kõigi eurooplasteni</t>
        </is>
      </c>
      <c r="AI987" s="2" t="inlineStr">
        <is>
          <t>2</t>
        </is>
      </c>
      <c r="AJ987" s="2" t="inlineStr">
        <is>
          <t/>
        </is>
      </c>
      <c r="AK987" t="inlineStr">
        <is>
          <t/>
        </is>
      </c>
      <c r="AL987" s="2" t="inlineStr">
        <is>
          <t>jokaisen eurooppalaisen tuominen digitaaliaikakaudelle</t>
        </is>
      </c>
      <c r="AM987" s="2" t="inlineStr">
        <is>
          <t>2</t>
        </is>
      </c>
      <c r="AN987" s="2" t="inlineStr">
        <is>
          <t/>
        </is>
      </c>
      <c r="AO987" t="inlineStr">
        <is>
          <t/>
        </is>
      </c>
      <c r="AP987" s="2" t="inlineStr">
        <is>
          <t>Mettre le numérique à la portée de tous les Européens|
Le numérique pour tous les Européens|
Le numérique à la portée de tous les Européens</t>
        </is>
      </c>
      <c r="AQ987" s="2" t="inlineStr">
        <is>
          <t>2|
2|
2</t>
        </is>
      </c>
      <c r="AR987" s="2" t="inlineStr">
        <is>
          <t xml:space="preserve">|
|
</t>
        </is>
      </c>
      <c r="AS987" t="inlineStr">
        <is>
          <t/>
        </is>
      </c>
      <c r="AT987" s="2" t="inlineStr">
        <is>
          <t>ré dhigiteach don uile Eorpach</t>
        </is>
      </c>
      <c r="AU987" s="2" t="inlineStr">
        <is>
          <t>3</t>
        </is>
      </c>
      <c r="AV987" s="2" t="inlineStr">
        <is>
          <t/>
        </is>
      </c>
      <c r="AW987" t="inlineStr">
        <is>
          <t/>
        </is>
      </c>
      <c r="AX987" t="inlineStr">
        <is>
          <t/>
        </is>
      </c>
      <c r="AY987" t="inlineStr">
        <is>
          <t/>
        </is>
      </c>
      <c r="AZ987" t="inlineStr">
        <is>
          <t/>
        </is>
      </c>
      <c r="BA987" t="inlineStr">
        <is>
          <t/>
        </is>
      </c>
      <c r="BB987" s="2" t="inlineStr">
        <is>
          <t>Legyen minden európai e-polgár</t>
        </is>
      </c>
      <c r="BC987" s="2" t="inlineStr">
        <is>
          <t>3</t>
        </is>
      </c>
      <c r="BD987" s="2" t="inlineStr">
        <is>
          <t/>
        </is>
      </c>
      <c r="BE987" t="inlineStr">
        <is>
          <t/>
        </is>
      </c>
      <c r="BF987" s="2" t="inlineStr">
        <is>
          <t>ogni europeo digitale|
rendere il digitale accessibile a tutti gli europei</t>
        </is>
      </c>
      <c r="BG987" s="2" t="inlineStr">
        <is>
          <t>3|
3</t>
        </is>
      </c>
      <c r="BH987" s="2" t="inlineStr">
        <is>
          <t xml:space="preserve">|
</t>
        </is>
      </c>
      <c r="BI987" t="inlineStr">
        <is>
          <t>obiettivo sintetico dell'agenda digitale europea che, tra l'altro, mira a rendere disponibile, entro il 2013, una copertura di banda larga per tutti i cittadini europei e, entro il 2020, una copertura di banda larga veloce (30 Mbps) per tutti, con almeno il 50% delle utenze con connessioni oltre 100 Mbps</t>
        </is>
      </c>
      <c r="BJ987" s="2" t="inlineStr">
        <is>
          <t>skaitmeninės technologijos visiems europiečiams</t>
        </is>
      </c>
      <c r="BK987" s="2" t="inlineStr">
        <is>
          <t>3</t>
        </is>
      </c>
      <c r="BL987" s="2" t="inlineStr">
        <is>
          <t/>
        </is>
      </c>
      <c r="BM987" t="inlineStr">
        <is>
          <t/>
        </is>
      </c>
      <c r="BN987" s="2" t="inlineStr">
        <is>
          <t>nodrošināt katram eiropietim digitālu nākotni</t>
        </is>
      </c>
      <c r="BO987" s="2" t="inlineStr">
        <is>
          <t>2</t>
        </is>
      </c>
      <c r="BP987" s="2" t="inlineStr">
        <is>
          <t/>
        </is>
      </c>
      <c r="BQ987" t="inlineStr">
        <is>
          <t/>
        </is>
      </c>
      <c r="BR987" s="2" t="inlineStr">
        <is>
          <t>Kull Ewropew Diġitali</t>
        </is>
      </c>
      <c r="BS987" s="2" t="inlineStr">
        <is>
          <t>3</t>
        </is>
      </c>
      <c r="BT987" s="2" t="inlineStr">
        <is>
          <t/>
        </is>
      </c>
      <c r="BU987" t="inlineStr">
        <is>
          <t>proġett li joriġina fl-Aġenda Diġitali għall-Ewropa (2010) tal-Kummissjoni Ewropea, li jimmira li jwassal il-konnettività diġitali għaċ-ċittadini Ewropej kollha billi tiġi stabilita sensiela ta' proġetti prijoritizzati u jinġabar finanzjament mill-privat biex ipari l-fondi tal-UE u strumenti finanzjarji oħra disponibbli mill-istituzzjonijiet tal-UE u mill-banek nazzjonali tal-iżvilupp</t>
        </is>
      </c>
      <c r="BV987" s="2" t="inlineStr">
        <is>
          <t>elke Europeaan digitaal</t>
        </is>
      </c>
      <c r="BW987" s="2" t="inlineStr">
        <is>
          <t>2</t>
        </is>
      </c>
      <c r="BX987" s="2" t="inlineStr">
        <is>
          <t/>
        </is>
      </c>
      <c r="BY987" t="inlineStr">
        <is>
          <t/>
        </is>
      </c>
      <c r="BZ987" s="2" t="inlineStr">
        <is>
          <t>wszyscy Europejczycy w erze cyfrowej|
dostęp do internetu dla każdego Europejczyka</t>
        </is>
      </c>
      <c r="CA987" s="2" t="inlineStr">
        <is>
          <t>2|
2</t>
        </is>
      </c>
      <c r="CB987" s="2" t="inlineStr">
        <is>
          <t xml:space="preserve">|
</t>
        </is>
      </c>
      <c r="CC987" t="inlineStr">
        <is>
          <t>cel Europejskiej Agendy Cyfrowej, który zakłada że każdy Europejczyk będzie mieć dostęp do internetu i będzie dzięki temu w stanie w pełni korzystać z elektronicznych usług publicznych</t>
        </is>
      </c>
      <c r="CD987" s="2" t="inlineStr">
        <is>
          <t>era digital para todos os europeus</t>
        </is>
      </c>
      <c r="CE987" s="2" t="inlineStr">
        <is>
          <t>3</t>
        </is>
      </c>
      <c r="CF987" s="2" t="inlineStr">
        <is>
          <t/>
        </is>
      </c>
      <c r="CG987" t="inlineStr">
        <is>
          <t/>
        </is>
      </c>
      <c r="CH987" s="2" t="inlineStr">
        <is>
          <t>informatica la îndemâna tuturor europenilor</t>
        </is>
      </c>
      <c r="CI987" s="2" t="inlineStr">
        <is>
          <t>3</t>
        </is>
      </c>
      <c r="CJ987" s="2" t="inlineStr">
        <is>
          <t/>
        </is>
      </c>
      <c r="CK987" t="inlineStr">
        <is>
          <t/>
        </is>
      </c>
      <c r="CL987" s="2" t="inlineStr">
        <is>
          <t>sprístupniť výhody digitalizácie všetkým Európanom</t>
        </is>
      </c>
      <c r="CM987" s="2" t="inlineStr">
        <is>
          <t>2</t>
        </is>
      </c>
      <c r="CN987" s="2" t="inlineStr">
        <is>
          <t/>
        </is>
      </c>
      <c r="CO987" t="inlineStr">
        <is>
          <t/>
        </is>
      </c>
      <c r="CP987" s="2" t="inlineStr">
        <is>
          <t>Vsak Evropejec naj ima dostop do digitalnih tehnologij</t>
        </is>
      </c>
      <c r="CQ987" s="2" t="inlineStr">
        <is>
          <t>3</t>
        </is>
      </c>
      <c r="CR987" s="2" t="inlineStr">
        <is>
          <t/>
        </is>
      </c>
      <c r="CS987" t="inlineStr">
        <is>
          <t/>
        </is>
      </c>
      <c r="CT987" t="inlineStr">
        <is>
          <t/>
        </is>
      </c>
      <c r="CU987" t="inlineStr">
        <is>
          <t/>
        </is>
      </c>
      <c r="CV987" t="inlineStr">
        <is>
          <t/>
        </is>
      </c>
      <c r="CW987" t="inlineStr">
        <is>
          <t/>
        </is>
      </c>
    </row>
    <row r="988">
      <c r="A988" s="1" t="str">
        <f>HYPERLINK("https://iate.europa.eu/entry/result/3547014/all", "3547014")</f>
        <v>3547014</v>
      </c>
      <c r="B988" t="inlineStr">
        <is>
          <t>EDUCATION AND COMMUNICATIONS</t>
        </is>
      </c>
      <c r="C988" t="inlineStr">
        <is>
          <t>EDUCATION AND COMMUNICATIONS|information technology and data processing</t>
        </is>
      </c>
      <c r="D988" t="inlineStr">
        <is>
          <t>yes</t>
        </is>
      </c>
      <c r="E988" t="inlineStr">
        <is>
          <t/>
        </is>
      </c>
      <c r="F988" s="2" t="inlineStr">
        <is>
          <t>технологична адаптивност</t>
        </is>
      </c>
      <c r="G988" s="2" t="inlineStr">
        <is>
          <t>3</t>
        </is>
      </c>
      <c r="H988" s="2" t="inlineStr">
        <is>
          <t/>
        </is>
      </c>
      <c r="I988" t="inlineStr">
        <is>
          <t/>
        </is>
      </c>
      <c r="J988" s="2" t="inlineStr">
        <is>
          <t>technologická přizpůsobivost</t>
        </is>
      </c>
      <c r="K988" s="2" t="inlineStr">
        <is>
          <t>3</t>
        </is>
      </c>
      <c r="L988" s="2" t="inlineStr">
        <is>
          <t/>
        </is>
      </c>
      <c r="M988" t="inlineStr">
        <is>
          <t/>
        </is>
      </c>
      <c r="N988" s="2" t="inlineStr">
        <is>
          <t>teknologisk tilpasningsevne</t>
        </is>
      </c>
      <c r="O988" s="2" t="inlineStr">
        <is>
          <t>2</t>
        </is>
      </c>
      <c r="P988" s="2" t="inlineStr">
        <is>
          <t/>
        </is>
      </c>
      <c r="Q988" t="inlineStr">
        <is>
          <t/>
        </is>
      </c>
      <c r="R988" s="2" t="inlineStr">
        <is>
          <t>technologische Anpassungsfähigkeit</t>
        </is>
      </c>
      <c r="S988" s="2" t="inlineStr">
        <is>
          <t>3</t>
        </is>
      </c>
      <c r="T988" s="2" t="inlineStr">
        <is>
          <t/>
        </is>
      </c>
      <c r="U988" t="inlineStr">
        <is>
          <t/>
        </is>
      </c>
      <c r="V988" s="2" t="inlineStr">
        <is>
          <t>τεχνολογική προσαρμοστικότητα</t>
        </is>
      </c>
      <c r="W988" s="2" t="inlineStr">
        <is>
          <t>3</t>
        </is>
      </c>
      <c r="X988" s="2" t="inlineStr">
        <is>
          <t/>
        </is>
      </c>
      <c r="Y988" t="inlineStr">
        <is>
          <t/>
        </is>
      </c>
      <c r="Z988" s="2" t="inlineStr">
        <is>
          <t>technological adaptability</t>
        </is>
      </c>
      <c r="AA988" s="2" t="inlineStr">
        <is>
          <t>3</t>
        </is>
      </c>
      <c r="AB988" s="2" t="inlineStr">
        <is>
          <t/>
        </is>
      </c>
      <c r="AC988" t="inlineStr">
        <is>
          <t>ability of a particular technology to adapt to changes in scenario, user preferences and trends</t>
        </is>
      </c>
      <c r="AD988" s="2" t="inlineStr">
        <is>
          <t>[neutralidad] tecnológica y adaptabilidad</t>
        </is>
      </c>
      <c r="AE988" s="2" t="inlineStr">
        <is>
          <t>3</t>
        </is>
      </c>
      <c r="AF988" s="2" t="inlineStr">
        <is>
          <t/>
        </is>
      </c>
      <c r="AG988" t="inlineStr">
        <is>
          <t>---</t>
        </is>
      </c>
      <c r="AH988" s="2" t="inlineStr">
        <is>
          <t>tehnoloogiline kohandatavus</t>
        </is>
      </c>
      <c r="AI988" s="2" t="inlineStr">
        <is>
          <t>3</t>
        </is>
      </c>
      <c r="AJ988" s="2" t="inlineStr">
        <is>
          <t/>
        </is>
      </c>
      <c r="AK988" t="inlineStr">
        <is>
          <t/>
        </is>
      </c>
      <c r="AL988" s="2" t="inlineStr">
        <is>
          <t>teknologian sovitettavuus</t>
        </is>
      </c>
      <c r="AM988" s="2" t="inlineStr">
        <is>
          <t>3</t>
        </is>
      </c>
      <c r="AN988" s="2" t="inlineStr">
        <is>
          <t/>
        </is>
      </c>
      <c r="AO988" t="inlineStr">
        <is>
          <t/>
        </is>
      </c>
      <c r="AP988" s="2" t="inlineStr">
        <is>
          <t>adaptabilité technologique</t>
        </is>
      </c>
      <c r="AQ988" s="2" t="inlineStr">
        <is>
          <t>3</t>
        </is>
      </c>
      <c r="AR988" s="2" t="inlineStr">
        <is>
          <t/>
        </is>
      </c>
      <c r="AS988" t="inlineStr">
        <is>
          <t/>
        </is>
      </c>
      <c r="AT988" s="2" t="inlineStr">
        <is>
          <t>inoiriúnaitheacht theicneolaíoch</t>
        </is>
      </c>
      <c r="AU988" s="2" t="inlineStr">
        <is>
          <t>3</t>
        </is>
      </c>
      <c r="AV988" s="2" t="inlineStr">
        <is>
          <t/>
        </is>
      </c>
      <c r="AW988" t="inlineStr">
        <is>
          <t/>
        </is>
      </c>
      <c r="AX988" t="inlineStr">
        <is>
          <t/>
        </is>
      </c>
      <c r="AY988" t="inlineStr">
        <is>
          <t/>
        </is>
      </c>
      <c r="AZ988" t="inlineStr">
        <is>
          <t/>
        </is>
      </c>
      <c r="BA988" t="inlineStr">
        <is>
          <t/>
        </is>
      </c>
      <c r="BB988" s="2" t="inlineStr">
        <is>
          <t>technológiák rugalmassága|
technológiák alkalmazkodóképessége</t>
        </is>
      </c>
      <c r="BC988" s="2" t="inlineStr">
        <is>
          <t>3|
3</t>
        </is>
      </c>
      <c r="BD988" s="2" t="inlineStr">
        <is>
          <t xml:space="preserve">|
</t>
        </is>
      </c>
      <c r="BE988" t="inlineStr">
        <is>
          <t/>
        </is>
      </c>
      <c r="BF988" s="2" t="inlineStr">
        <is>
          <t>adattabilità tecnologica</t>
        </is>
      </c>
      <c r="BG988" s="2" t="inlineStr">
        <is>
          <t>3</t>
        </is>
      </c>
      <c r="BH988" s="2" t="inlineStr">
        <is>
          <t/>
        </is>
      </c>
      <c r="BI988" t="inlineStr">
        <is>
          <t/>
        </is>
      </c>
      <c r="BJ988" s="2" t="inlineStr">
        <is>
          <t>technologijos adaptyvumas</t>
        </is>
      </c>
      <c r="BK988" s="2" t="inlineStr">
        <is>
          <t>3</t>
        </is>
      </c>
      <c r="BL988" s="2" t="inlineStr">
        <is>
          <t/>
        </is>
      </c>
      <c r="BM988" t="inlineStr">
        <is>
          <t>galimybė pritaikyti technologiją prie pasikeitusių aplinkybių, vartotojų poreikių ir polinkių</t>
        </is>
      </c>
      <c r="BN988" s="2" t="inlineStr">
        <is>
          <t>tehniskā pielāgojamība</t>
        </is>
      </c>
      <c r="BO988" s="2" t="inlineStr">
        <is>
          <t>2</t>
        </is>
      </c>
      <c r="BP988" s="2" t="inlineStr">
        <is>
          <t/>
        </is>
      </c>
      <c r="BQ988" t="inlineStr">
        <is>
          <t/>
        </is>
      </c>
      <c r="BR988" s="2" t="inlineStr">
        <is>
          <t>adattabilità teknoloġika</t>
        </is>
      </c>
      <c r="BS988" s="2" t="inlineStr">
        <is>
          <t>3</t>
        </is>
      </c>
      <c r="BT988" s="2" t="inlineStr">
        <is>
          <t/>
        </is>
      </c>
      <c r="BU988" t="inlineStr">
        <is>
          <t>abilità għal teknoloġija partikolari biex tadatta għall-bidliet fix-xenarji, preferenzi tal-utenti u xejriet</t>
        </is>
      </c>
      <c r="BV988" s="2" t="inlineStr">
        <is>
          <t>technologische aanpasbaarheid</t>
        </is>
      </c>
      <c r="BW988" s="2" t="inlineStr">
        <is>
          <t>2</t>
        </is>
      </c>
      <c r="BX988" s="2" t="inlineStr">
        <is>
          <t/>
        </is>
      </c>
      <c r="BY988" t="inlineStr">
        <is>
          <t/>
        </is>
      </c>
      <c r="BZ988" s="2" t="inlineStr">
        <is>
          <t>przystosowalność technologiczna</t>
        </is>
      </c>
      <c r="CA988" s="2" t="inlineStr">
        <is>
          <t>3</t>
        </is>
      </c>
      <c r="CB988" s="2" t="inlineStr">
        <is>
          <t/>
        </is>
      </c>
      <c r="CC988" t="inlineStr">
        <is>
          <t/>
        </is>
      </c>
      <c r="CD988" s="2" t="inlineStr">
        <is>
          <t>adaptabilidade tecnológica</t>
        </is>
      </c>
      <c r="CE988" s="2" t="inlineStr">
        <is>
          <t>3</t>
        </is>
      </c>
      <c r="CF988" s="2" t="inlineStr">
        <is>
          <t/>
        </is>
      </c>
      <c r="CG988" t="inlineStr">
        <is>
          <t/>
        </is>
      </c>
      <c r="CH988" s="2" t="inlineStr">
        <is>
          <t>adaptabilitate tehnologică</t>
        </is>
      </c>
      <c r="CI988" s="2" t="inlineStr">
        <is>
          <t>3</t>
        </is>
      </c>
      <c r="CJ988" s="2" t="inlineStr">
        <is>
          <t/>
        </is>
      </c>
      <c r="CK988" t="inlineStr">
        <is>
          <t/>
        </is>
      </c>
      <c r="CL988" s="2" t="inlineStr">
        <is>
          <t>technologická adaptabilita</t>
        </is>
      </c>
      <c r="CM988" s="2" t="inlineStr">
        <is>
          <t>3</t>
        </is>
      </c>
      <c r="CN988" s="2" t="inlineStr">
        <is>
          <t/>
        </is>
      </c>
      <c r="CO988" t="inlineStr">
        <is>
          <t/>
        </is>
      </c>
      <c r="CP988" s="2" t="inlineStr">
        <is>
          <t>tehnološka prilagodljivost</t>
        </is>
      </c>
      <c r="CQ988" s="2" t="inlineStr">
        <is>
          <t>3</t>
        </is>
      </c>
      <c r="CR988" s="2" t="inlineStr">
        <is>
          <t/>
        </is>
      </c>
      <c r="CS988" t="inlineStr">
        <is>
          <t/>
        </is>
      </c>
      <c r="CT988" t="inlineStr">
        <is>
          <t/>
        </is>
      </c>
      <c r="CU988" t="inlineStr">
        <is>
          <t/>
        </is>
      </c>
      <c r="CV988" t="inlineStr">
        <is>
          <t/>
        </is>
      </c>
      <c r="CW988" t="inlineStr">
        <is>
          <t/>
        </is>
      </c>
    </row>
    <row r="989">
      <c r="A989" s="1" t="str">
        <f>HYPERLINK("https://iate.europa.eu/entry/result/3542119/all", "3542119")</f>
        <v>3542119</v>
      </c>
      <c r="B989" t="inlineStr">
        <is>
          <t>EDUCATION AND COMMUNICATIONS</t>
        </is>
      </c>
      <c r="C989" t="inlineStr">
        <is>
          <t>EDUCATION AND COMMUNICATIONS|communications|communications systems</t>
        </is>
      </c>
      <c r="D989" t="inlineStr">
        <is>
          <t>yes</t>
        </is>
      </c>
      <c r="E989" t="inlineStr">
        <is>
          <t/>
        </is>
      </c>
      <c r="F989" s="2" t="inlineStr">
        <is>
          <t>лимит за пренос на данни в роуминг</t>
        </is>
      </c>
      <c r="G989" s="2" t="inlineStr">
        <is>
          <t>3</t>
        </is>
      </c>
      <c r="H989" s="2" t="inlineStr">
        <is>
          <t/>
        </is>
      </c>
      <c r="I989" t="inlineStr">
        <is>
          <t>услуга, предлагана от мобилен оператор, за контролиране на разходите при ползване на мобилен интернет в роуминг с цел избягване на нежелани високи сметки за потребителите</t>
        </is>
      </c>
      <c r="J989" s="2" t="inlineStr">
        <is>
          <t>cenový strop pro mobilní datový roaming|
maximální ceny roamingu</t>
        </is>
      </c>
      <c r="K989" s="2" t="inlineStr">
        <is>
          <t>2|
2</t>
        </is>
      </c>
      <c r="L989" s="2" t="inlineStr">
        <is>
          <t xml:space="preserve">|
</t>
        </is>
      </c>
      <c r="M989" t="inlineStr">
        <is>
          <t>služba, díky které mohou uživatelé mobilních telefonů nebo mobilního internetu kontrolovat své výdaje za mobilní datový roaming</t>
        </is>
      </c>
      <c r="N989" s="2" t="inlineStr">
        <is>
          <t>roamingloft</t>
        </is>
      </c>
      <c r="O989" s="2" t="inlineStr">
        <is>
          <t>4</t>
        </is>
      </c>
      <c r="P989" s="2" t="inlineStr">
        <is>
          <t/>
        </is>
      </c>
      <c r="Q989" t="inlineStr">
        <is>
          <t/>
        </is>
      </c>
      <c r="R989" s="2" t="inlineStr">
        <is>
          <t>Preisobergrenze beim Datenroaming</t>
        </is>
      </c>
      <c r="S989" s="2" t="inlineStr">
        <is>
          <t>3</t>
        </is>
      </c>
      <c r="T989" s="2" t="inlineStr">
        <is>
          <t/>
        </is>
      </c>
      <c r="U989" t="inlineStr">
        <is>
          <t/>
        </is>
      </c>
      <c r="V989" t="inlineStr">
        <is>
          <t/>
        </is>
      </c>
      <c r="W989" t="inlineStr">
        <is>
          <t/>
        </is>
      </c>
      <c r="X989" t="inlineStr">
        <is>
          <t/>
        </is>
      </c>
      <c r="Y989" t="inlineStr">
        <is>
          <t/>
        </is>
      </c>
      <c r="Z989" s="2" t="inlineStr">
        <is>
          <t>roaming cap</t>
        </is>
      </c>
      <c r="AA989" s="2" t="inlineStr">
        <is>
          <t>3</t>
        </is>
      </c>
      <c r="AB989" s="2" t="inlineStr">
        <is>
          <t/>
        </is>
      </c>
      <c r="AC989" t="inlineStr">
        <is>
          <t>regulated cost control service on mobile telephony or mobile internet devices, that informs the user via text message when they have reached their spend limit for roaming data downloads during a particular time period, and that requires the user to confirm via return text message that they would like to continue using the roaming services offered</t>
        </is>
      </c>
      <c r="AD989" s="2" t="inlineStr">
        <is>
          <t>límite de itinerancia|
límite de roaming</t>
        </is>
      </c>
      <c r="AE989" s="2" t="inlineStr">
        <is>
          <t>3|
3</t>
        </is>
      </c>
      <c r="AF989" s="2" t="inlineStr">
        <is>
          <t xml:space="preserve">|
</t>
        </is>
      </c>
      <c r="AG989" t="inlineStr">
        <is>
          <t/>
        </is>
      </c>
      <c r="AH989" s="2" t="inlineStr">
        <is>
          <t>rändlusteenuse piirhind</t>
        </is>
      </c>
      <c r="AI989" s="2" t="inlineStr">
        <is>
          <t>3</t>
        </is>
      </c>
      <c r="AJ989" s="2" t="inlineStr">
        <is>
          <t/>
        </is>
      </c>
      <c r="AK989" t="inlineStr">
        <is>
          <t/>
        </is>
      </c>
      <c r="AL989" s="2" t="inlineStr">
        <is>
          <t>verkkovierailujen hintakatto</t>
        </is>
      </c>
      <c r="AM989" s="2" t="inlineStr">
        <is>
          <t>3</t>
        </is>
      </c>
      <c r="AN989" s="2" t="inlineStr">
        <is>
          <t/>
        </is>
      </c>
      <c r="AO989" t="inlineStr">
        <is>
          <t/>
        </is>
      </c>
      <c r="AP989" t="inlineStr">
        <is>
          <t/>
        </is>
      </c>
      <c r="AQ989" t="inlineStr">
        <is>
          <t/>
        </is>
      </c>
      <c r="AR989" t="inlineStr">
        <is>
          <t/>
        </is>
      </c>
      <c r="AS989" t="inlineStr">
        <is>
          <t/>
        </is>
      </c>
      <c r="AT989" s="2" t="inlineStr">
        <is>
          <t>uasteorainn fánaíochta</t>
        </is>
      </c>
      <c r="AU989" s="2" t="inlineStr">
        <is>
          <t>3</t>
        </is>
      </c>
      <c r="AV989" s="2" t="inlineStr">
        <is>
          <t/>
        </is>
      </c>
      <c r="AW989" t="inlineStr">
        <is>
          <t/>
        </is>
      </c>
      <c r="AX989" t="inlineStr">
        <is>
          <t/>
        </is>
      </c>
      <c r="AY989" t="inlineStr">
        <is>
          <t/>
        </is>
      </c>
      <c r="AZ989" t="inlineStr">
        <is>
          <t/>
        </is>
      </c>
      <c r="BA989" t="inlineStr">
        <is>
          <t/>
        </is>
      </c>
      <c r="BB989" t="inlineStr">
        <is>
          <t/>
        </is>
      </c>
      <c r="BC989" t="inlineStr">
        <is>
          <t/>
        </is>
      </c>
      <c r="BD989" t="inlineStr">
        <is>
          <t/>
        </is>
      </c>
      <c r="BE989" t="inlineStr">
        <is>
          <t/>
        </is>
      </c>
      <c r="BF989" s="2" t="inlineStr">
        <is>
          <t>massimale di prezzo per il roaming|
massimale tariffario per il roaming</t>
        </is>
      </c>
      <c r="BG989" s="2" t="inlineStr">
        <is>
          <t>3|
3</t>
        </is>
      </c>
      <c r="BH989" s="2" t="inlineStr">
        <is>
          <t xml:space="preserve">|
</t>
        </is>
      </c>
      <c r="BI989" t="inlineStr">
        <is>
          <t>costo massimo consentito dall'UE per effettuare una chiamata vocale in roaming</t>
        </is>
      </c>
      <c r="BJ989" t="inlineStr">
        <is>
          <t/>
        </is>
      </c>
      <c r="BK989" t="inlineStr">
        <is>
          <t/>
        </is>
      </c>
      <c r="BL989" t="inlineStr">
        <is>
          <t/>
        </is>
      </c>
      <c r="BM989" t="inlineStr">
        <is>
          <t/>
        </is>
      </c>
      <c r="BN989" t="inlineStr">
        <is>
          <t/>
        </is>
      </c>
      <c r="BO989" t="inlineStr">
        <is>
          <t/>
        </is>
      </c>
      <c r="BP989" t="inlineStr">
        <is>
          <t/>
        </is>
      </c>
      <c r="BQ989" t="inlineStr">
        <is>
          <t/>
        </is>
      </c>
      <c r="BR989" s="2" t="inlineStr">
        <is>
          <t>limitu ta' itineranza|
limitu ta’ salvagwardja tar-roaming|
limitu tar-roaming</t>
        </is>
      </c>
      <c r="BS989" s="2" t="inlineStr">
        <is>
          <t>3|
3|
3</t>
        </is>
      </c>
      <c r="BT989" s="2" t="inlineStr">
        <is>
          <t xml:space="preserve">|
|
</t>
        </is>
      </c>
      <c r="BU989" t="inlineStr">
        <is>
          <t>servizz regolat tal-kontroll tal-kost għat-telefonija mobbli jew apparati mobbli tal-internet, li jinforma lill-utent permezz ta' messaġġ skritt meta jkun intlaħaq il-limitu minfuq għad-dawnlowds tad-data roaming matul perjodu ta' żmien partikolarli, u li jirrikjedi li l-utent jikkonferma permezz ta' messaġġ skritt li jkun jixtieq ikompli juża s-servizz roaming offrut</t>
        </is>
      </c>
      <c r="BV989" s="2" t="inlineStr">
        <is>
          <t>prijsplafond voor dataroaming|
maximumtarief voor dataroaming</t>
        </is>
      </c>
      <c r="BW989" s="2" t="inlineStr">
        <is>
          <t>3|
2</t>
        </is>
      </c>
      <c r="BX989" s="2" t="inlineStr">
        <is>
          <t xml:space="preserve">|
</t>
        </is>
      </c>
      <c r="BY989" t="inlineStr">
        <is>
          <t>maximumtarieven voor het gebruik van mobiele telefoniediensten in het buitenland (roaming)</t>
        </is>
      </c>
      <c r="BZ989" s="2" t="inlineStr">
        <is>
          <t>limit cenowy za transmisję danych w roamingu</t>
        </is>
      </c>
      <c r="CA989" s="2" t="inlineStr">
        <is>
          <t>3</t>
        </is>
      </c>
      <c r="CB989" s="2" t="inlineStr">
        <is>
          <t/>
        </is>
      </c>
      <c r="CC989" t="inlineStr">
        <is>
          <t>maksymalna stawka opłaty za przesyłanie danych w roamingu</t>
        </is>
      </c>
      <c r="CD989" s="2" t="inlineStr">
        <is>
          <t>limite máximo do &lt;i&gt;roaming&lt;/i&gt;</t>
        </is>
      </c>
      <c r="CE989" s="2" t="inlineStr">
        <is>
          <t>3</t>
        </is>
      </c>
      <c r="CF989" s="2" t="inlineStr">
        <is>
          <t/>
        </is>
      </c>
      <c r="CG989" t="inlineStr">
        <is>
          <t/>
        </is>
      </c>
      <c r="CH989" s="2" t="inlineStr">
        <is>
          <t>plafon-limită pentru serviciile de comunicații de date în roaming</t>
        </is>
      </c>
      <c r="CI989" s="2" t="inlineStr">
        <is>
          <t>3</t>
        </is>
      </c>
      <c r="CJ989" s="2" t="inlineStr">
        <is>
          <t/>
        </is>
      </c>
      <c r="CK989" t="inlineStr">
        <is>
          <t>---</t>
        </is>
      </c>
      <c r="CL989" s="2" t="inlineStr">
        <is>
          <t>maximálna cena roamingu</t>
        </is>
      </c>
      <c r="CM989" s="2" t="inlineStr">
        <is>
          <t>2</t>
        </is>
      </c>
      <c r="CN989" s="2" t="inlineStr">
        <is>
          <t/>
        </is>
      </c>
      <c r="CO989" t="inlineStr">
        <is>
          <t/>
        </is>
      </c>
      <c r="CP989" s="2" t="inlineStr">
        <is>
          <t>cenovna kapica za gostovanje</t>
        </is>
      </c>
      <c r="CQ989" s="2" t="inlineStr">
        <is>
          <t>3</t>
        </is>
      </c>
      <c r="CR989" s="2" t="inlineStr">
        <is>
          <t/>
        </is>
      </c>
      <c r="CS989" t="inlineStr">
        <is>
          <t/>
        </is>
      </c>
      <c r="CT989" s="2" t="inlineStr">
        <is>
          <t>pristak för roaming|
pristak för mobila dataroamingtjänster</t>
        </is>
      </c>
      <c r="CU989" s="2" t="inlineStr">
        <is>
          <t>2|
2</t>
        </is>
      </c>
      <c r="CV989" s="2" t="inlineStr">
        <is>
          <t xml:space="preserve">|
</t>
        </is>
      </c>
      <c r="CW989" t="inlineStr">
        <is>
          <t/>
        </is>
      </c>
    </row>
    <row r="990">
      <c r="A990" s="1" t="str">
        <f>HYPERLINK("https://iate.europa.eu/entry/result/3565310/all", "3565310")</f>
        <v>3565310</v>
      </c>
      <c r="B990" t="inlineStr">
        <is>
          <t>EDUCATION AND COMMUNICATIONS</t>
        </is>
      </c>
      <c r="C990" t="inlineStr">
        <is>
          <t>EDUCATION AND COMMUNICATIONS|information technology and data processing</t>
        </is>
      </c>
      <c r="D990" t="inlineStr">
        <is>
          <t>no</t>
        </is>
      </c>
      <c r="E990" t="inlineStr">
        <is>
          <t/>
        </is>
      </c>
      <c r="F990" t="inlineStr">
        <is>
          <t/>
        </is>
      </c>
      <c r="G990" t="inlineStr">
        <is>
          <t/>
        </is>
      </c>
      <c r="H990" t="inlineStr">
        <is>
          <t/>
        </is>
      </c>
      <c r="I990" t="inlineStr">
        <is>
          <t/>
        </is>
      </c>
      <c r="J990" t="inlineStr">
        <is>
          <t/>
        </is>
      </c>
      <c r="K990" t="inlineStr">
        <is>
          <t/>
        </is>
      </c>
      <c r="L990" t="inlineStr">
        <is>
          <t/>
        </is>
      </c>
      <c r="M990" t="inlineStr">
        <is>
          <t/>
        </is>
      </c>
      <c r="N990" t="inlineStr">
        <is>
          <t/>
        </is>
      </c>
      <c r="O990" t="inlineStr">
        <is>
          <t/>
        </is>
      </c>
      <c r="P990" t="inlineStr">
        <is>
          <t/>
        </is>
      </c>
      <c r="Q990" t="inlineStr">
        <is>
          <t/>
        </is>
      </c>
      <c r="R990" t="inlineStr">
        <is>
          <t/>
        </is>
      </c>
      <c r="S990" t="inlineStr">
        <is>
          <t/>
        </is>
      </c>
      <c r="T990" t="inlineStr">
        <is>
          <t/>
        </is>
      </c>
      <c r="U990" t="inlineStr">
        <is>
          <t/>
        </is>
      </c>
      <c r="V990" t="inlineStr">
        <is>
          <t/>
        </is>
      </c>
      <c r="W990" t="inlineStr">
        <is>
          <t/>
        </is>
      </c>
      <c r="X990" t="inlineStr">
        <is>
          <t/>
        </is>
      </c>
      <c r="Y990" t="inlineStr">
        <is>
          <t/>
        </is>
      </c>
      <c r="Z990" s="2" t="inlineStr">
        <is>
          <t>bounce rate</t>
        </is>
      </c>
      <c r="AA990" s="2" t="inlineStr">
        <is>
          <t>3</t>
        </is>
      </c>
      <c r="AB990" s="2" t="inlineStr">
        <is>
          <t/>
        </is>
      </c>
      <c r="AC990" t="inlineStr">
        <is>
          <t>an Internet marketing term used in web traffic analysis, which represents the percentage of visitors who enter the site and then leave ("bounce") rather than continuing on to view other pages within the same site</t>
        </is>
      </c>
      <c r="AD990" t="inlineStr">
        <is>
          <t/>
        </is>
      </c>
      <c r="AE990" t="inlineStr">
        <is>
          <t/>
        </is>
      </c>
      <c r="AF990" t="inlineStr">
        <is>
          <t/>
        </is>
      </c>
      <c r="AG990" t="inlineStr">
        <is>
          <t/>
        </is>
      </c>
      <c r="AH990" t="inlineStr">
        <is>
          <t/>
        </is>
      </c>
      <c r="AI990" t="inlineStr">
        <is>
          <t/>
        </is>
      </c>
      <c r="AJ990" t="inlineStr">
        <is>
          <t/>
        </is>
      </c>
      <c r="AK990" t="inlineStr">
        <is>
          <t/>
        </is>
      </c>
      <c r="AL990" t="inlineStr">
        <is>
          <t/>
        </is>
      </c>
      <c r="AM990" t="inlineStr">
        <is>
          <t/>
        </is>
      </c>
      <c r="AN990" t="inlineStr">
        <is>
          <t/>
        </is>
      </c>
      <c r="AO990" t="inlineStr">
        <is>
          <t/>
        </is>
      </c>
      <c r="AP990" t="inlineStr">
        <is>
          <t/>
        </is>
      </c>
      <c r="AQ990" t="inlineStr">
        <is>
          <t/>
        </is>
      </c>
      <c r="AR990" t="inlineStr">
        <is>
          <t/>
        </is>
      </c>
      <c r="AS990" t="inlineStr">
        <is>
          <t/>
        </is>
      </c>
      <c r="AT990" t="inlineStr">
        <is>
          <t/>
        </is>
      </c>
      <c r="AU990" t="inlineStr">
        <is>
          <t/>
        </is>
      </c>
      <c r="AV990" t="inlineStr">
        <is>
          <t/>
        </is>
      </c>
      <c r="AW990" t="inlineStr">
        <is>
          <t/>
        </is>
      </c>
      <c r="AX990" t="inlineStr">
        <is>
          <t/>
        </is>
      </c>
      <c r="AY990" t="inlineStr">
        <is>
          <t/>
        </is>
      </c>
      <c r="AZ990" t="inlineStr">
        <is>
          <t/>
        </is>
      </c>
      <c r="BA990" t="inlineStr">
        <is>
          <t/>
        </is>
      </c>
      <c r="BB990" t="inlineStr">
        <is>
          <t/>
        </is>
      </c>
      <c r="BC990" t="inlineStr">
        <is>
          <t/>
        </is>
      </c>
      <c r="BD990" t="inlineStr">
        <is>
          <t/>
        </is>
      </c>
      <c r="BE990" t="inlineStr">
        <is>
          <t/>
        </is>
      </c>
      <c r="BF990" t="inlineStr">
        <is>
          <t/>
        </is>
      </c>
      <c r="BG990" t="inlineStr">
        <is>
          <t/>
        </is>
      </c>
      <c r="BH990" t="inlineStr">
        <is>
          <t/>
        </is>
      </c>
      <c r="BI990" t="inlineStr">
        <is>
          <t/>
        </is>
      </c>
      <c r="BJ990" t="inlineStr">
        <is>
          <t/>
        </is>
      </c>
      <c r="BK990" t="inlineStr">
        <is>
          <t/>
        </is>
      </c>
      <c r="BL990" t="inlineStr">
        <is>
          <t/>
        </is>
      </c>
      <c r="BM990" t="inlineStr">
        <is>
          <t/>
        </is>
      </c>
      <c r="BN990" t="inlineStr">
        <is>
          <t/>
        </is>
      </c>
      <c r="BO990" t="inlineStr">
        <is>
          <t/>
        </is>
      </c>
      <c r="BP990" t="inlineStr">
        <is>
          <t/>
        </is>
      </c>
      <c r="BQ990" t="inlineStr">
        <is>
          <t/>
        </is>
      </c>
      <c r="BR990" s="2" t="inlineStr">
        <is>
          <t>rata ta' bbawnsjar</t>
        </is>
      </c>
      <c r="BS990" s="2" t="inlineStr">
        <is>
          <t>3</t>
        </is>
      </c>
      <c r="BT990" s="2" t="inlineStr">
        <is>
          <t/>
        </is>
      </c>
      <c r="BU990" t="inlineStr">
        <is>
          <t>kunċett fil-kummerċjalizzazzjoni fuq l-internett użat fl-analiżi tat-traffiku fuq il-web, li jirrappreżenta l-perċentwal ta' viżitaturi li jidħlu fis-sit u mbagħad jitilqu ("jibbawnsjaw") aktar milli jibqgħu hemm biex jaraw il-paġni web fl-istess sit</t>
        </is>
      </c>
      <c r="BV990" t="inlineStr">
        <is>
          <t/>
        </is>
      </c>
      <c r="BW990" t="inlineStr">
        <is>
          <t/>
        </is>
      </c>
      <c r="BX990" t="inlineStr">
        <is>
          <t/>
        </is>
      </c>
      <c r="BY990" t="inlineStr">
        <is>
          <t/>
        </is>
      </c>
      <c r="BZ990" t="inlineStr">
        <is>
          <t/>
        </is>
      </c>
      <c r="CA990" t="inlineStr">
        <is>
          <t/>
        </is>
      </c>
      <c r="CB990" t="inlineStr">
        <is>
          <t/>
        </is>
      </c>
      <c r="CC990" t="inlineStr">
        <is>
          <t/>
        </is>
      </c>
      <c r="CD990" t="inlineStr">
        <is>
          <t/>
        </is>
      </c>
      <c r="CE990" t="inlineStr">
        <is>
          <t/>
        </is>
      </c>
      <c r="CF990" t="inlineStr">
        <is>
          <t/>
        </is>
      </c>
      <c r="CG990" t="inlineStr">
        <is>
          <t/>
        </is>
      </c>
      <c r="CH990" t="inlineStr">
        <is>
          <t/>
        </is>
      </c>
      <c r="CI990" t="inlineStr">
        <is>
          <t/>
        </is>
      </c>
      <c r="CJ990" t="inlineStr">
        <is>
          <t/>
        </is>
      </c>
      <c r="CK990" t="inlineStr">
        <is>
          <t/>
        </is>
      </c>
      <c r="CL990" t="inlineStr">
        <is>
          <t/>
        </is>
      </c>
      <c r="CM990" t="inlineStr">
        <is>
          <t/>
        </is>
      </c>
      <c r="CN990" t="inlineStr">
        <is>
          <t/>
        </is>
      </c>
      <c r="CO990" t="inlineStr">
        <is>
          <t/>
        </is>
      </c>
      <c r="CP990" t="inlineStr">
        <is>
          <t/>
        </is>
      </c>
      <c r="CQ990" t="inlineStr">
        <is>
          <t/>
        </is>
      </c>
      <c r="CR990" t="inlineStr">
        <is>
          <t/>
        </is>
      </c>
      <c r="CS990" t="inlineStr">
        <is>
          <t/>
        </is>
      </c>
      <c r="CT990" t="inlineStr">
        <is>
          <t/>
        </is>
      </c>
      <c r="CU990" t="inlineStr">
        <is>
          <t/>
        </is>
      </c>
      <c r="CV990" t="inlineStr">
        <is>
          <t/>
        </is>
      </c>
      <c r="CW990" t="inlineStr">
        <is>
          <t/>
        </is>
      </c>
    </row>
    <row r="991">
      <c r="A991" s="1" t="str">
        <f>HYPERLINK("https://iate.europa.eu/entry/result/3556238/all", "3556238")</f>
        <v>3556238</v>
      </c>
      <c r="B991" t="inlineStr">
        <is>
          <t>EDUCATION AND COMMUNICATIONS</t>
        </is>
      </c>
      <c r="C991" t="inlineStr">
        <is>
          <t>EDUCATION AND COMMUNICATIONS|information technology and data processing|computer system</t>
        </is>
      </c>
      <c r="D991" t="inlineStr">
        <is>
          <t>yes</t>
        </is>
      </c>
      <c r="E991" t="inlineStr">
        <is>
          <t/>
        </is>
      </c>
      <c r="F991" s="2" t="inlineStr">
        <is>
          <t>вътрешно запаметяващо устройство</t>
        </is>
      </c>
      <c r="G991" s="2" t="inlineStr">
        <is>
          <t>3</t>
        </is>
      </c>
      <c r="H991" s="2" t="inlineStr">
        <is>
          <t/>
        </is>
      </c>
      <c r="I991" t="inlineStr">
        <is>
          <t>компонент вътре в компютъра, който осигурява запаметяването на данни</t>
        </is>
      </c>
      <c r="J991" t="inlineStr">
        <is>
          <t/>
        </is>
      </c>
      <c r="K991" t="inlineStr">
        <is>
          <t/>
        </is>
      </c>
      <c r="L991" t="inlineStr">
        <is>
          <t/>
        </is>
      </c>
      <c r="M991" t="inlineStr">
        <is>
          <t/>
        </is>
      </c>
      <c r="N991" t="inlineStr">
        <is>
          <t/>
        </is>
      </c>
      <c r="O991" t="inlineStr">
        <is>
          <t/>
        </is>
      </c>
      <c r="P991" t="inlineStr">
        <is>
          <t/>
        </is>
      </c>
      <c r="Q991" t="inlineStr">
        <is>
          <t/>
        </is>
      </c>
      <c r="R991" t="inlineStr">
        <is>
          <t/>
        </is>
      </c>
      <c r="S991" t="inlineStr">
        <is>
          <t/>
        </is>
      </c>
      <c r="T991" t="inlineStr">
        <is>
          <t/>
        </is>
      </c>
      <c r="U991" t="inlineStr">
        <is>
          <t/>
        </is>
      </c>
      <c r="V991" t="inlineStr">
        <is>
          <t/>
        </is>
      </c>
      <c r="W991" t="inlineStr">
        <is>
          <t/>
        </is>
      </c>
      <c r="X991" t="inlineStr">
        <is>
          <t/>
        </is>
      </c>
      <c r="Y991" t="inlineStr">
        <is>
          <t/>
        </is>
      </c>
      <c r="Z991" s="2" t="inlineStr">
        <is>
          <t>internal storage</t>
        </is>
      </c>
      <c r="AA991" s="2" t="inlineStr">
        <is>
          <t>3</t>
        </is>
      </c>
      <c r="AB991" s="2" t="inlineStr">
        <is>
          <t/>
        </is>
      </c>
      <c r="AC991" t="inlineStr">
        <is>
          <t>component internal to the computer which provides non-volatile storage of data</t>
        </is>
      </c>
      <c r="AD991" t="inlineStr">
        <is>
          <t/>
        </is>
      </c>
      <c r="AE991" t="inlineStr">
        <is>
          <t/>
        </is>
      </c>
      <c r="AF991" t="inlineStr">
        <is>
          <t/>
        </is>
      </c>
      <c r="AG991" t="inlineStr">
        <is>
          <t/>
        </is>
      </c>
      <c r="AH991" t="inlineStr">
        <is>
          <t/>
        </is>
      </c>
      <c r="AI991" t="inlineStr">
        <is>
          <t/>
        </is>
      </c>
      <c r="AJ991" t="inlineStr">
        <is>
          <t/>
        </is>
      </c>
      <c r="AK991" t="inlineStr">
        <is>
          <t/>
        </is>
      </c>
      <c r="AL991" t="inlineStr">
        <is>
          <t/>
        </is>
      </c>
      <c r="AM991" t="inlineStr">
        <is>
          <t/>
        </is>
      </c>
      <c r="AN991" t="inlineStr">
        <is>
          <t/>
        </is>
      </c>
      <c r="AO991" t="inlineStr">
        <is>
          <t/>
        </is>
      </c>
      <c r="AP991" t="inlineStr">
        <is>
          <t/>
        </is>
      </c>
      <c r="AQ991" t="inlineStr">
        <is>
          <t/>
        </is>
      </c>
      <c r="AR991" t="inlineStr">
        <is>
          <t/>
        </is>
      </c>
      <c r="AS991" t="inlineStr">
        <is>
          <t/>
        </is>
      </c>
      <c r="AT991" s="2" t="inlineStr">
        <is>
          <t>cuimhne inmheánach|
stóras inmheánach</t>
        </is>
      </c>
      <c r="AU991" s="2" t="inlineStr">
        <is>
          <t>3|
3</t>
        </is>
      </c>
      <c r="AV991" s="2" t="inlineStr">
        <is>
          <t xml:space="preserve">|
</t>
        </is>
      </c>
      <c r="AW991" t="inlineStr">
        <is>
          <t/>
        </is>
      </c>
      <c r="AX991" t="inlineStr">
        <is>
          <t/>
        </is>
      </c>
      <c r="AY991" t="inlineStr">
        <is>
          <t/>
        </is>
      </c>
      <c r="AZ991" t="inlineStr">
        <is>
          <t/>
        </is>
      </c>
      <c r="BA991" t="inlineStr">
        <is>
          <t/>
        </is>
      </c>
      <c r="BB991" t="inlineStr">
        <is>
          <t/>
        </is>
      </c>
      <c r="BC991" t="inlineStr">
        <is>
          <t/>
        </is>
      </c>
      <c r="BD991" t="inlineStr">
        <is>
          <t/>
        </is>
      </c>
      <c r="BE991" t="inlineStr">
        <is>
          <t/>
        </is>
      </c>
      <c r="BF991" t="inlineStr">
        <is>
          <t/>
        </is>
      </c>
      <c r="BG991" t="inlineStr">
        <is>
          <t/>
        </is>
      </c>
      <c r="BH991" t="inlineStr">
        <is>
          <t/>
        </is>
      </c>
      <c r="BI991" t="inlineStr">
        <is>
          <t/>
        </is>
      </c>
      <c r="BJ991" t="inlineStr">
        <is>
          <t/>
        </is>
      </c>
      <c r="BK991" t="inlineStr">
        <is>
          <t/>
        </is>
      </c>
      <c r="BL991" t="inlineStr">
        <is>
          <t/>
        </is>
      </c>
      <c r="BM991" t="inlineStr">
        <is>
          <t/>
        </is>
      </c>
      <c r="BN991" t="inlineStr">
        <is>
          <t/>
        </is>
      </c>
      <c r="BO991" t="inlineStr">
        <is>
          <t/>
        </is>
      </c>
      <c r="BP991" t="inlineStr">
        <is>
          <t/>
        </is>
      </c>
      <c r="BQ991" t="inlineStr">
        <is>
          <t/>
        </is>
      </c>
      <c r="BR991" t="inlineStr">
        <is>
          <t/>
        </is>
      </c>
      <c r="BS991" t="inlineStr">
        <is>
          <t/>
        </is>
      </c>
      <c r="BT991" t="inlineStr">
        <is>
          <t/>
        </is>
      </c>
      <c r="BU991" t="inlineStr">
        <is>
          <t/>
        </is>
      </c>
      <c r="BV991" t="inlineStr">
        <is>
          <t/>
        </is>
      </c>
      <c r="BW991" t="inlineStr">
        <is>
          <t/>
        </is>
      </c>
      <c r="BX991" t="inlineStr">
        <is>
          <t/>
        </is>
      </c>
      <c r="BY991" t="inlineStr">
        <is>
          <t/>
        </is>
      </c>
      <c r="BZ991" t="inlineStr">
        <is>
          <t/>
        </is>
      </c>
      <c r="CA991" t="inlineStr">
        <is>
          <t/>
        </is>
      </c>
      <c r="CB991" t="inlineStr">
        <is>
          <t/>
        </is>
      </c>
      <c r="CC991" t="inlineStr">
        <is>
          <t/>
        </is>
      </c>
      <c r="CD991" t="inlineStr">
        <is>
          <t/>
        </is>
      </c>
      <c r="CE991" t="inlineStr">
        <is>
          <t/>
        </is>
      </c>
      <c r="CF991" t="inlineStr">
        <is>
          <t/>
        </is>
      </c>
      <c r="CG991" t="inlineStr">
        <is>
          <t/>
        </is>
      </c>
      <c r="CH991" t="inlineStr">
        <is>
          <t/>
        </is>
      </c>
      <c r="CI991" t="inlineStr">
        <is>
          <t/>
        </is>
      </c>
      <c r="CJ991" t="inlineStr">
        <is>
          <t/>
        </is>
      </c>
      <c r="CK991" t="inlineStr">
        <is>
          <t/>
        </is>
      </c>
      <c r="CL991" t="inlineStr">
        <is>
          <t/>
        </is>
      </c>
      <c r="CM991" t="inlineStr">
        <is>
          <t/>
        </is>
      </c>
      <c r="CN991" t="inlineStr">
        <is>
          <t/>
        </is>
      </c>
      <c r="CO991" t="inlineStr">
        <is>
          <t/>
        </is>
      </c>
      <c r="CP991" t="inlineStr">
        <is>
          <t/>
        </is>
      </c>
      <c r="CQ991" t="inlineStr">
        <is>
          <t/>
        </is>
      </c>
      <c r="CR991" t="inlineStr">
        <is>
          <t/>
        </is>
      </c>
      <c r="CS991" t="inlineStr">
        <is>
          <t/>
        </is>
      </c>
      <c r="CT991" t="inlineStr">
        <is>
          <t/>
        </is>
      </c>
      <c r="CU991" t="inlineStr">
        <is>
          <t/>
        </is>
      </c>
      <c r="CV991" t="inlineStr">
        <is>
          <t/>
        </is>
      </c>
      <c r="CW991" t="inlineStr">
        <is>
          <t/>
        </is>
      </c>
    </row>
  </sheetData>
  <pageMargins bottom="0.75" footer="0.3" header="0.3" left="0.7" right="0.7" top="0.75"/>
</worksheet>
</file>

<file path=docProps/app.xml><?xml version="1.0" encoding="utf-8"?>
<Properties xmlns="http://schemas.openxmlformats.org/officeDocument/2006/extended-properties">
  <Application>Apache POI</Applicat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2022-10-20T21:08:05Z</dcterms:created>
  <dc:creator>Apache POI</dc:creator>
</cp:coreProperties>
</file>